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L:\LICITAÇOES\26 - ATOS CONVOCATÓRIOS 2021\Edital 004 - RC 49796\NOVO\"/>
    </mc:Choice>
  </mc:AlternateContent>
  <xr:revisionPtr revIDLastSave="0" documentId="8_{C5AC1E89-FC27-4621-8671-E4D3774D1F73}" xr6:coauthVersionLast="46" xr6:coauthVersionMax="46" xr10:uidLastSave="{00000000-0000-0000-0000-000000000000}"/>
  <bookViews>
    <workbookView xWindow="-120" yWindow="-120" windowWidth="20730" windowHeight="11160" tabRatio="1000" xr2:uid="{00000000-000D-0000-FFFF-FFFF00000000}"/>
  </bookViews>
  <sheets>
    <sheet name="Capa" sheetId="25" r:id="rId1"/>
    <sheet name="Resumo" sheetId="24" r:id="rId2"/>
    <sheet name="PRELIMINAR" sheetId="23" r:id="rId3"/>
    <sheet name="CIVIL" sheetId="22" r:id="rId4"/>
    <sheet name="ARQUITETURA" sheetId="12" r:id="rId5"/>
    <sheet name="MOBILIÁRIO" sheetId="18" r:id="rId6"/>
    <sheet name="PAISAGISMO" sheetId="13" r:id="rId7"/>
    <sheet name="UTILIDADES" sheetId="20" r:id="rId8"/>
    <sheet name="ELÉTRICA " sheetId="27" r:id="rId9"/>
    <sheet name="TELECOM " sheetId="28" r:id="rId10"/>
    <sheet name="AUTOM HVAC_FINAL" sheetId="26" r:id="rId11"/>
    <sheet name="HVAC" sheetId="16" r:id="rId12"/>
    <sheet name="SPCI" sheetId="15" r:id="rId13"/>
  </sheets>
  <externalReferences>
    <externalReference r:id="rId14"/>
  </externalReferences>
  <definedNames>
    <definedName name="______R" localSheetId="4">#REF!</definedName>
    <definedName name="______R" localSheetId="10">#REF!</definedName>
    <definedName name="______R" localSheetId="8">#REF!</definedName>
    <definedName name="______R" localSheetId="11">#REF!</definedName>
    <definedName name="______R" localSheetId="5">#REF!</definedName>
    <definedName name="______R" localSheetId="6">#REF!</definedName>
    <definedName name="______R" localSheetId="12">#REF!</definedName>
    <definedName name="______R" localSheetId="9">#REF!</definedName>
    <definedName name="______R" localSheetId="7">#REF!</definedName>
    <definedName name="______R">#REF!</definedName>
    <definedName name="_____R" localSheetId="4">#REF!</definedName>
    <definedName name="_____R" localSheetId="10">#REF!</definedName>
    <definedName name="_____R" localSheetId="8">#REF!</definedName>
    <definedName name="_____R" localSheetId="11">#REF!</definedName>
    <definedName name="_____R" localSheetId="5">#REF!</definedName>
    <definedName name="_____R" localSheetId="6">#REF!</definedName>
    <definedName name="_____R" localSheetId="12">#REF!</definedName>
    <definedName name="_____R" localSheetId="9">#REF!</definedName>
    <definedName name="_____R" localSheetId="7">#REF!</definedName>
    <definedName name="_____R">#REF!</definedName>
    <definedName name="____R" localSheetId="4">#REF!</definedName>
    <definedName name="____R" localSheetId="10">#REF!</definedName>
    <definedName name="____R" localSheetId="8">#REF!</definedName>
    <definedName name="____R" localSheetId="11">#REF!</definedName>
    <definedName name="____R" localSheetId="5">#REF!</definedName>
    <definedName name="____R" localSheetId="6">#REF!</definedName>
    <definedName name="____R" localSheetId="12">#REF!</definedName>
    <definedName name="____R" localSheetId="9">#REF!</definedName>
    <definedName name="____R" localSheetId="7">#REF!</definedName>
    <definedName name="____R">#REF!</definedName>
    <definedName name="____VB6" localSheetId="4">#REF!</definedName>
    <definedName name="____VB6" localSheetId="10">#REF!</definedName>
    <definedName name="____VB6" localSheetId="8">#REF!</definedName>
    <definedName name="____VB6" localSheetId="11">#REF!</definedName>
    <definedName name="____VB6" localSheetId="5">#REF!</definedName>
    <definedName name="____VB6" localSheetId="6">#REF!</definedName>
    <definedName name="____VB6" localSheetId="12">#REF!</definedName>
    <definedName name="____VB6" localSheetId="9">#REF!</definedName>
    <definedName name="____VB6" localSheetId="7">#REF!</definedName>
    <definedName name="____VB6">#REF!</definedName>
    <definedName name="___R" localSheetId="4">#REF!</definedName>
    <definedName name="___R" localSheetId="10">#REF!</definedName>
    <definedName name="___R" localSheetId="8">#REF!</definedName>
    <definedName name="___R" localSheetId="11">#REF!</definedName>
    <definedName name="___R" localSheetId="5">#REF!</definedName>
    <definedName name="___R" localSheetId="6">#REF!</definedName>
    <definedName name="___R" localSheetId="12">#REF!</definedName>
    <definedName name="___R" localSheetId="9">#REF!</definedName>
    <definedName name="___R" localSheetId="7">#REF!</definedName>
    <definedName name="___R">#REF!</definedName>
    <definedName name="___VB6" localSheetId="4">#REF!</definedName>
    <definedName name="___VB6" localSheetId="10">#REF!</definedName>
    <definedName name="___VB6" localSheetId="8">#REF!</definedName>
    <definedName name="___VB6" localSheetId="11">#REF!</definedName>
    <definedName name="___VB6" localSheetId="5">#REF!</definedName>
    <definedName name="___VB6" localSheetId="6">#REF!</definedName>
    <definedName name="___VB6" localSheetId="12">#REF!</definedName>
    <definedName name="___VB6" localSheetId="9">#REF!</definedName>
    <definedName name="___VB6" localSheetId="7">#REF!</definedName>
    <definedName name="___VB6">#REF!</definedName>
    <definedName name="__R" localSheetId="4">#REF!</definedName>
    <definedName name="__R" localSheetId="10">#REF!</definedName>
    <definedName name="__R" localSheetId="8">#REF!</definedName>
    <definedName name="__R" localSheetId="11">#REF!</definedName>
    <definedName name="__R" localSheetId="5">#REF!</definedName>
    <definedName name="__R" localSheetId="6">#REF!</definedName>
    <definedName name="__R" localSheetId="12">#REF!</definedName>
    <definedName name="__R" localSheetId="9">#REF!</definedName>
    <definedName name="__R" localSheetId="7">#REF!</definedName>
    <definedName name="__R">#REF!</definedName>
    <definedName name="__VB6" localSheetId="4">#REF!</definedName>
    <definedName name="__VB6" localSheetId="10">#REF!</definedName>
    <definedName name="__VB6" localSheetId="8">#REF!</definedName>
    <definedName name="__VB6" localSheetId="11">#REF!</definedName>
    <definedName name="__VB6" localSheetId="5">#REF!</definedName>
    <definedName name="__VB6" localSheetId="6">#REF!</definedName>
    <definedName name="__VB6" localSheetId="12">#REF!</definedName>
    <definedName name="__VB6" localSheetId="9">#REF!</definedName>
    <definedName name="__VB6" localSheetId="7">#REF!</definedName>
    <definedName name="__VB6">#REF!</definedName>
    <definedName name="_1" localSheetId="4">#REF!</definedName>
    <definedName name="_1" localSheetId="10">#REF!</definedName>
    <definedName name="_1" localSheetId="8">#REF!</definedName>
    <definedName name="_1" localSheetId="11">#REF!</definedName>
    <definedName name="_1" localSheetId="5">#REF!</definedName>
    <definedName name="_1" localSheetId="12">#REF!</definedName>
    <definedName name="_1" localSheetId="9">#REF!</definedName>
    <definedName name="_1" localSheetId="7">#REF!</definedName>
    <definedName name="_1">#REF!</definedName>
    <definedName name="_11" localSheetId="4">#REF!</definedName>
    <definedName name="_11" localSheetId="10">#REF!</definedName>
    <definedName name="_11" localSheetId="8">#REF!</definedName>
    <definedName name="_11" localSheetId="11">#REF!</definedName>
    <definedName name="_11" localSheetId="5">#REF!</definedName>
    <definedName name="_11" localSheetId="12">#REF!</definedName>
    <definedName name="_11" localSheetId="9">#REF!</definedName>
    <definedName name="_11" localSheetId="7">#REF!</definedName>
    <definedName name="_11">#REF!</definedName>
    <definedName name="_16.3___VEÍCULOS" localSheetId="4">#REF!</definedName>
    <definedName name="_16.3___VEÍCULOS" localSheetId="10">#REF!</definedName>
    <definedName name="_16.3___VEÍCULOS" localSheetId="8">#REF!</definedName>
    <definedName name="_16.3___VEÍCULOS" localSheetId="11">#REF!</definedName>
    <definedName name="_16.3___VEÍCULOS" localSheetId="5">#REF!</definedName>
    <definedName name="_16.3___VEÍCULOS" localSheetId="6">#REF!</definedName>
    <definedName name="_16.3___VEÍCULOS" localSheetId="12">#REF!</definedName>
    <definedName name="_16.3___VEÍCULOS" localSheetId="9">#REF!</definedName>
    <definedName name="_16.3___VEÍCULOS" localSheetId="7">#REF!</definedName>
    <definedName name="_16.3___VEÍCULOS">#REF!</definedName>
    <definedName name="_16.4___COMBÚSTIVEL" localSheetId="4">#REF!</definedName>
    <definedName name="_16.4___COMBÚSTIVEL" localSheetId="10">#REF!</definedName>
    <definedName name="_16.4___COMBÚSTIVEL" localSheetId="8">#REF!</definedName>
    <definedName name="_16.4___COMBÚSTIVEL" localSheetId="11">#REF!</definedName>
    <definedName name="_16.4___COMBÚSTIVEL" localSheetId="5">#REF!</definedName>
    <definedName name="_16.4___COMBÚSTIVEL" localSheetId="6">#REF!</definedName>
    <definedName name="_16.4___COMBÚSTIVEL" localSheetId="12">#REF!</definedName>
    <definedName name="_16.4___COMBÚSTIVEL" localSheetId="9">#REF!</definedName>
    <definedName name="_16.4___COMBÚSTIVEL" localSheetId="7">#REF!</definedName>
    <definedName name="_16.4___COMBÚSTIVEL">#REF!</definedName>
    <definedName name="_16.5___EQUIPAMENTOS_DE_ESCRITÓRIO" localSheetId="4">#REF!</definedName>
    <definedName name="_16.5___EQUIPAMENTOS_DE_ESCRITÓRIO" localSheetId="10">#REF!</definedName>
    <definedName name="_16.5___EQUIPAMENTOS_DE_ESCRITÓRIO" localSheetId="8">#REF!</definedName>
    <definedName name="_16.5___EQUIPAMENTOS_DE_ESCRITÓRIO" localSheetId="11">#REF!</definedName>
    <definedName name="_16.5___EQUIPAMENTOS_DE_ESCRITÓRIO" localSheetId="5">#REF!</definedName>
    <definedName name="_16.5___EQUIPAMENTOS_DE_ESCRITÓRIO" localSheetId="6">#REF!</definedName>
    <definedName name="_16.5___EQUIPAMENTOS_DE_ESCRITÓRIO" localSheetId="12">#REF!</definedName>
    <definedName name="_16.5___EQUIPAMENTOS_DE_ESCRITÓRIO" localSheetId="9">#REF!</definedName>
    <definedName name="_16.5___EQUIPAMENTOS_DE_ESCRITÓRIO" localSheetId="7">#REF!</definedName>
    <definedName name="_16.5___EQUIPAMENTOS_DE_ESCRITÓRIO">#REF!</definedName>
    <definedName name="_2" localSheetId="4">#REF!</definedName>
    <definedName name="_2" localSheetId="10">#REF!</definedName>
    <definedName name="_2" localSheetId="8">#REF!</definedName>
    <definedName name="_2" localSheetId="11">#REF!</definedName>
    <definedName name="_2" localSheetId="5">#REF!</definedName>
    <definedName name="_2" localSheetId="12">#REF!</definedName>
    <definedName name="_2" localSheetId="9">#REF!</definedName>
    <definedName name="_2" localSheetId="7">#REF!</definedName>
    <definedName name="_2">#REF!</definedName>
    <definedName name="_22" localSheetId="4">#REF!</definedName>
    <definedName name="_22" localSheetId="10">#REF!</definedName>
    <definedName name="_22" localSheetId="8">#REF!</definedName>
    <definedName name="_22" localSheetId="11">#REF!</definedName>
    <definedName name="_22" localSheetId="5">#REF!</definedName>
    <definedName name="_22" localSheetId="12">#REF!</definedName>
    <definedName name="_22" localSheetId="9">#REF!</definedName>
    <definedName name="_22" localSheetId="7">#REF!</definedName>
    <definedName name="_22">#REF!</definedName>
    <definedName name="_Fill" localSheetId="4">#REF!</definedName>
    <definedName name="_Fill" localSheetId="10">#REF!</definedName>
    <definedName name="_Fill" localSheetId="8">#REF!</definedName>
    <definedName name="_Fill" localSheetId="11">#REF!</definedName>
    <definedName name="_Fill" localSheetId="5">#REF!</definedName>
    <definedName name="_Fill" localSheetId="6">#REF!</definedName>
    <definedName name="_Fill" localSheetId="12">#REF!</definedName>
    <definedName name="_Fill" localSheetId="9">#REF!</definedName>
    <definedName name="_Fill" localSheetId="7">#REF!</definedName>
    <definedName name="_Fill">#REF!</definedName>
    <definedName name="_Parse_Out" localSheetId="4">#REF!</definedName>
    <definedName name="_Parse_Out" localSheetId="10">#REF!</definedName>
    <definedName name="_Parse_Out" localSheetId="8">#REF!</definedName>
    <definedName name="_Parse_Out" localSheetId="11">#REF!</definedName>
    <definedName name="_Parse_Out" localSheetId="5">#REF!</definedName>
    <definedName name="_Parse_Out" localSheetId="6">#REF!</definedName>
    <definedName name="_Parse_Out" localSheetId="12">#REF!</definedName>
    <definedName name="_Parse_Out" localSheetId="9">#REF!</definedName>
    <definedName name="_Parse_Out" localSheetId="7">#REF!</definedName>
    <definedName name="_Parse_Out">#REF!</definedName>
    <definedName name="_R" localSheetId="4">#REF!</definedName>
    <definedName name="_R" localSheetId="10">#REF!</definedName>
    <definedName name="_R" localSheetId="8">#REF!</definedName>
    <definedName name="_R" localSheetId="11">#REF!</definedName>
    <definedName name="_R" localSheetId="5">#REF!</definedName>
    <definedName name="_R" localSheetId="6">#REF!</definedName>
    <definedName name="_R" localSheetId="12">#REF!</definedName>
    <definedName name="_R" localSheetId="9">#REF!</definedName>
    <definedName name="_R" localSheetId="7">#REF!</definedName>
    <definedName name="_R">#REF!</definedName>
    <definedName name="_Regression_X" localSheetId="4">#REF!</definedName>
    <definedName name="_Regression_X" localSheetId="10">#REF!</definedName>
    <definedName name="_Regression_X" localSheetId="8">#REF!</definedName>
    <definedName name="_Regression_X" localSheetId="11">#REF!</definedName>
    <definedName name="_Regression_X" localSheetId="5">#REF!</definedName>
    <definedName name="_Regression_X" localSheetId="6">#REF!</definedName>
    <definedName name="_Regression_X" localSheetId="12">#REF!</definedName>
    <definedName name="_Regression_X" localSheetId="9">#REF!</definedName>
    <definedName name="_Regression_X" localSheetId="7">#REF!</definedName>
    <definedName name="_Regression_X">#REF!</definedName>
    <definedName name="_VB6" localSheetId="4">#REF!</definedName>
    <definedName name="_VB6" localSheetId="10">#REF!</definedName>
    <definedName name="_VB6" localSheetId="8">#REF!</definedName>
    <definedName name="_VB6" localSheetId="11">#REF!</definedName>
    <definedName name="_VB6" localSheetId="5">#REF!</definedName>
    <definedName name="_VB6" localSheetId="6">#REF!</definedName>
    <definedName name="_VB6" localSheetId="12">#REF!</definedName>
    <definedName name="_VB6" localSheetId="9">#REF!</definedName>
    <definedName name="_VB6" localSheetId="7">#REF!</definedName>
    <definedName name="_VB6">#REF!</definedName>
    <definedName name="A" localSheetId="4">#REF!</definedName>
    <definedName name="A" localSheetId="10">#REF!</definedName>
    <definedName name="A" localSheetId="8">#REF!</definedName>
    <definedName name="A" localSheetId="11">#REF!</definedName>
    <definedName name="A" localSheetId="5">#REF!</definedName>
    <definedName name="A" localSheetId="6">#REF!</definedName>
    <definedName name="A" localSheetId="12">#REF!</definedName>
    <definedName name="A" localSheetId="9">#REF!</definedName>
    <definedName name="A" localSheetId="7">#REF!</definedName>
    <definedName name="A">#REF!</definedName>
    <definedName name="A_IMPRESI_N_IM" localSheetId="4">#REF!</definedName>
    <definedName name="A_IMPRESI_N_IM" localSheetId="10">#REF!</definedName>
    <definedName name="A_IMPRESI_N_IM" localSheetId="8">#REF!</definedName>
    <definedName name="A_IMPRESI_N_IM" localSheetId="11">#REF!</definedName>
    <definedName name="A_IMPRESI_N_IM" localSheetId="5">#REF!</definedName>
    <definedName name="A_IMPRESI_N_IM" localSheetId="6">#REF!</definedName>
    <definedName name="A_IMPRESI_N_IM" localSheetId="12">#REF!</definedName>
    <definedName name="A_IMPRESI_N_IM" localSheetId="9">#REF!</definedName>
    <definedName name="A_IMPRESI_N_IM" localSheetId="7">#REF!</definedName>
    <definedName name="A_IMPRESI_N_IM">#REF!</definedName>
    <definedName name="A1OO" localSheetId="4">#REF!</definedName>
    <definedName name="A1OO" localSheetId="10">#REF!</definedName>
    <definedName name="A1OO" localSheetId="8">#REF!</definedName>
    <definedName name="A1OO" localSheetId="11">#REF!</definedName>
    <definedName name="A1OO" localSheetId="5">#REF!</definedName>
    <definedName name="A1OO" localSheetId="6">#REF!</definedName>
    <definedName name="A1OO" localSheetId="12">#REF!</definedName>
    <definedName name="A1OO" localSheetId="9">#REF!</definedName>
    <definedName name="A1OO" localSheetId="7">#REF!</definedName>
    <definedName name="A1OO">#REF!</definedName>
    <definedName name="AA1OO" localSheetId="4">#REF!</definedName>
    <definedName name="AA1OO" localSheetId="10">#REF!</definedName>
    <definedName name="AA1OO" localSheetId="8">#REF!</definedName>
    <definedName name="AA1OO" localSheetId="11">#REF!</definedName>
    <definedName name="AA1OO" localSheetId="5">#REF!</definedName>
    <definedName name="AA1OO" localSheetId="6">#REF!</definedName>
    <definedName name="AA1OO" localSheetId="12">#REF!</definedName>
    <definedName name="AA1OO" localSheetId="9">#REF!</definedName>
    <definedName name="AA1OO" localSheetId="7">#REF!</definedName>
    <definedName name="AA1OO">#REF!</definedName>
    <definedName name="AAA" localSheetId="4">#REF!</definedName>
    <definedName name="AAA" localSheetId="10">#REF!</definedName>
    <definedName name="AAA" localSheetId="8">#REF!</definedName>
    <definedName name="AAA" localSheetId="11">#REF!</definedName>
    <definedName name="AAA" localSheetId="5">#REF!</definedName>
    <definedName name="AAA" localSheetId="6">#REF!</definedName>
    <definedName name="AAA" localSheetId="12">#REF!</definedName>
    <definedName name="AAA" localSheetId="9">#REF!</definedName>
    <definedName name="AAA" localSheetId="7">#REF!</definedName>
    <definedName name="AAA">#REF!</definedName>
    <definedName name="AAAAAAA" localSheetId="4">#REF!</definedName>
    <definedName name="AAAAAAA" localSheetId="10">#REF!</definedName>
    <definedName name="AAAAAAA" localSheetId="8">#REF!</definedName>
    <definedName name="AAAAAAA" localSheetId="11">#REF!</definedName>
    <definedName name="AAAAAAA" localSheetId="5">#REF!</definedName>
    <definedName name="AAAAAAA" localSheetId="6">#REF!</definedName>
    <definedName name="AAAAAAA" localSheetId="12">#REF!</definedName>
    <definedName name="AAAAAAA" localSheetId="9">#REF!</definedName>
    <definedName name="AAAAAAA" localSheetId="7">#REF!</definedName>
    <definedName name="AAAAAAA">#REF!</definedName>
    <definedName name="AAAAAAAABBBBB" localSheetId="4">#REF!</definedName>
    <definedName name="AAAAAAAABBBBB" localSheetId="10">#REF!</definedName>
    <definedName name="AAAAAAAABBBBB" localSheetId="8">#REF!</definedName>
    <definedName name="AAAAAAAABBBBB" localSheetId="11">#REF!</definedName>
    <definedName name="AAAAAAAABBBBB" localSheetId="5">#REF!</definedName>
    <definedName name="AAAAAAAABBBBB" localSheetId="6">#REF!</definedName>
    <definedName name="AAAAAAAABBBBB" localSheetId="12">#REF!</definedName>
    <definedName name="AAAAAAAABBBBB" localSheetId="9">#REF!</definedName>
    <definedName name="AAAAAAAABBBBB" localSheetId="7">#REF!</definedName>
    <definedName name="AAAAAAAABBBBB">#REF!</definedName>
    <definedName name="AAB" localSheetId="4">#REF!</definedName>
    <definedName name="AAB" localSheetId="10">#REF!</definedName>
    <definedName name="AAB" localSheetId="8">#REF!</definedName>
    <definedName name="AAB" localSheetId="11">#REF!</definedName>
    <definedName name="AAB" localSheetId="5">#REF!</definedName>
    <definedName name="AAB" localSheetId="6">#REF!</definedName>
    <definedName name="AAB" localSheetId="12">#REF!</definedName>
    <definedName name="AAB" localSheetId="9">#REF!</definedName>
    <definedName name="AAB" localSheetId="7">#REF!</definedName>
    <definedName name="AAB">#REF!</definedName>
    <definedName name="AABABBAA" localSheetId="4">#REF!</definedName>
    <definedName name="AABABBAA" localSheetId="10">#REF!</definedName>
    <definedName name="AABABBAA" localSheetId="8">#REF!</definedName>
    <definedName name="AABABBAA" localSheetId="11">#REF!</definedName>
    <definedName name="AABABBAA" localSheetId="5">#REF!</definedName>
    <definedName name="AABABBAA" localSheetId="6">#REF!</definedName>
    <definedName name="AABABBAA" localSheetId="12">#REF!</definedName>
    <definedName name="AABABBAA" localSheetId="9">#REF!</definedName>
    <definedName name="AABABBAA" localSheetId="7">#REF!</definedName>
    <definedName name="AABABBAA">#REF!</definedName>
    <definedName name="AABABBBABABAB" localSheetId="4">#REF!</definedName>
    <definedName name="AABABBBABABAB" localSheetId="10">#REF!</definedName>
    <definedName name="AABABBBABABAB" localSheetId="8">#REF!</definedName>
    <definedName name="AABABBBABABAB" localSheetId="11">#REF!</definedName>
    <definedName name="AABABBBABABAB" localSheetId="5">#REF!</definedName>
    <definedName name="AABABBBABABAB" localSheetId="6">#REF!</definedName>
    <definedName name="AABABBBABABAB" localSheetId="12">#REF!</definedName>
    <definedName name="AABABBBABABAB" localSheetId="9">#REF!</definedName>
    <definedName name="AABABBBABABAB" localSheetId="7">#REF!</definedName>
    <definedName name="AABABBBABABAB">#REF!</definedName>
    <definedName name="AAC" localSheetId="4">#REF!</definedName>
    <definedName name="AAC" localSheetId="10">#REF!</definedName>
    <definedName name="AAC" localSheetId="8">#REF!</definedName>
    <definedName name="AAC" localSheetId="11">#REF!</definedName>
    <definedName name="AAC" localSheetId="5">#REF!</definedName>
    <definedName name="AAC" localSheetId="6">#REF!</definedName>
    <definedName name="AAC" localSheetId="12">#REF!</definedName>
    <definedName name="AAC" localSheetId="9">#REF!</definedName>
    <definedName name="AAC" localSheetId="7">#REF!</definedName>
    <definedName name="AAC">#REF!</definedName>
    <definedName name="ABAABBABABBB" localSheetId="4">#REF!</definedName>
    <definedName name="ABAABBABABBB" localSheetId="10">#REF!</definedName>
    <definedName name="ABAABBABABBB" localSheetId="8">#REF!</definedName>
    <definedName name="ABAABBABABBB" localSheetId="11">#REF!</definedName>
    <definedName name="ABAABBABABBB" localSheetId="5">#REF!</definedName>
    <definedName name="ABAABBABABBB" localSheetId="6">#REF!</definedName>
    <definedName name="ABAABBABABBB" localSheetId="12">#REF!</definedName>
    <definedName name="ABAABBABABBB" localSheetId="9">#REF!</definedName>
    <definedName name="ABAABBABABBB" localSheetId="7">#REF!</definedName>
    <definedName name="ABAABBABABBB">#REF!</definedName>
    <definedName name="ABABABABAB" localSheetId="4">#REF!</definedName>
    <definedName name="ABABABABAB" localSheetId="10">#REF!</definedName>
    <definedName name="ABABABABAB" localSheetId="8">#REF!</definedName>
    <definedName name="ABABABABAB" localSheetId="11">#REF!</definedName>
    <definedName name="ABABABABAB" localSheetId="5">#REF!</definedName>
    <definedName name="ABABABABAB" localSheetId="6">#REF!</definedName>
    <definedName name="ABABABABAB" localSheetId="12">#REF!</definedName>
    <definedName name="ABABABABAB" localSheetId="9">#REF!</definedName>
    <definedName name="ABABABABAB" localSheetId="7">#REF!</definedName>
    <definedName name="ABABABABAB">#REF!</definedName>
    <definedName name="ABABABABBAB" localSheetId="4">#REF!</definedName>
    <definedName name="ABABABABBAB" localSheetId="10">#REF!</definedName>
    <definedName name="ABABABABBAB" localSheetId="8">#REF!</definedName>
    <definedName name="ABABABABBAB" localSheetId="11">#REF!</definedName>
    <definedName name="ABABABABBAB" localSheetId="5">#REF!</definedName>
    <definedName name="ABABABABBAB" localSheetId="6">#REF!</definedName>
    <definedName name="ABABABABBAB" localSheetId="12">#REF!</definedName>
    <definedName name="ABABABABBAB" localSheetId="9">#REF!</definedName>
    <definedName name="ABABABABBAB" localSheetId="7">#REF!</definedName>
    <definedName name="ABABABABBAB">#REF!</definedName>
    <definedName name="ABABABBAB" localSheetId="4">#REF!</definedName>
    <definedName name="ABABABBAB" localSheetId="10">#REF!</definedName>
    <definedName name="ABABABBAB" localSheetId="8">#REF!</definedName>
    <definedName name="ABABABBAB" localSheetId="11">#REF!</definedName>
    <definedName name="ABABABBAB" localSheetId="5">#REF!</definedName>
    <definedName name="ABABABBAB" localSheetId="6">#REF!</definedName>
    <definedName name="ABABABBAB" localSheetId="12">#REF!</definedName>
    <definedName name="ABABABBAB" localSheetId="9">#REF!</definedName>
    <definedName name="ABABABBAB" localSheetId="7">#REF!</definedName>
    <definedName name="ABABABBAB">#REF!</definedName>
    <definedName name="ABABBAAB" localSheetId="4">#REF!</definedName>
    <definedName name="ABABBAAB" localSheetId="10">#REF!</definedName>
    <definedName name="ABABBAAB" localSheetId="8">#REF!</definedName>
    <definedName name="ABABBAAB" localSheetId="11">#REF!</definedName>
    <definedName name="ABABBAAB" localSheetId="5">#REF!</definedName>
    <definedName name="ABABBAAB" localSheetId="6">#REF!</definedName>
    <definedName name="ABABBAAB" localSheetId="12">#REF!</definedName>
    <definedName name="ABABBAAB" localSheetId="9">#REF!</definedName>
    <definedName name="ABABBAAB" localSheetId="7">#REF!</definedName>
    <definedName name="ABABBAAB">#REF!</definedName>
    <definedName name="ABABBABABAB" localSheetId="4">#REF!</definedName>
    <definedName name="ABABBABABAB" localSheetId="10">#REF!</definedName>
    <definedName name="ABABBABABAB" localSheetId="8">#REF!</definedName>
    <definedName name="ABABBABABAB" localSheetId="11">#REF!</definedName>
    <definedName name="ABABBABABAB" localSheetId="5">#REF!</definedName>
    <definedName name="ABABBABABAB" localSheetId="6">#REF!</definedName>
    <definedName name="ABABBABABAB" localSheetId="12">#REF!</definedName>
    <definedName name="ABABBABABAB" localSheetId="9">#REF!</definedName>
    <definedName name="ABABBABABAB" localSheetId="7">#REF!</definedName>
    <definedName name="ABABBABABAB">#REF!</definedName>
    <definedName name="ABABBBABBA" localSheetId="4">#REF!</definedName>
    <definedName name="ABABBBABBA" localSheetId="10">#REF!</definedName>
    <definedName name="ABABBBABBA" localSheetId="8">#REF!</definedName>
    <definedName name="ABABBBABBA" localSheetId="11">#REF!</definedName>
    <definedName name="ABABBBABBA" localSheetId="5">#REF!</definedName>
    <definedName name="ABABBBABBA" localSheetId="6">#REF!</definedName>
    <definedName name="ABABBBABBA" localSheetId="12">#REF!</definedName>
    <definedName name="ABABBBABBA" localSheetId="9">#REF!</definedName>
    <definedName name="ABABBBABBA" localSheetId="7">#REF!</definedName>
    <definedName name="ABABBBABBA">#REF!</definedName>
    <definedName name="ABB" localSheetId="4">#REF!</definedName>
    <definedName name="ABB" localSheetId="10">#REF!</definedName>
    <definedName name="ABB" localSheetId="8">#REF!</definedName>
    <definedName name="ABB" localSheetId="11">#REF!</definedName>
    <definedName name="ABB" localSheetId="5">#REF!</definedName>
    <definedName name="ABB" localSheetId="6">#REF!</definedName>
    <definedName name="ABB" localSheetId="12">#REF!</definedName>
    <definedName name="ABB" localSheetId="9">#REF!</definedName>
    <definedName name="ABB" localSheetId="7">#REF!</definedName>
    <definedName name="ABB">#REF!</definedName>
    <definedName name="ABBAABBABAB" localSheetId="4">#REF!</definedName>
    <definedName name="ABBAABBABAB" localSheetId="10">#REF!</definedName>
    <definedName name="ABBAABBABAB" localSheetId="8">#REF!</definedName>
    <definedName name="ABBAABBABAB" localSheetId="11">#REF!</definedName>
    <definedName name="ABBAABBABAB" localSheetId="5">#REF!</definedName>
    <definedName name="ABBAABBABAB" localSheetId="6">#REF!</definedName>
    <definedName name="ABBAABBABAB" localSheetId="12">#REF!</definedName>
    <definedName name="ABBAABBABAB" localSheetId="9">#REF!</definedName>
    <definedName name="ABBAABBABAB" localSheetId="7">#REF!</definedName>
    <definedName name="ABBAABBABAB">#REF!</definedName>
    <definedName name="ABBABABABB" localSheetId="4">#REF!</definedName>
    <definedName name="ABBABABABB" localSheetId="10">#REF!</definedName>
    <definedName name="ABBABABABB" localSheetId="8">#REF!</definedName>
    <definedName name="ABBABABABB" localSheetId="11">#REF!</definedName>
    <definedName name="ABBABABABB" localSheetId="5">#REF!</definedName>
    <definedName name="ABBABABABB" localSheetId="6">#REF!</definedName>
    <definedName name="ABBABABABB" localSheetId="12">#REF!</definedName>
    <definedName name="ABBABABABB" localSheetId="9">#REF!</definedName>
    <definedName name="ABBABABABB" localSheetId="7">#REF!</definedName>
    <definedName name="ABBABABABB">#REF!</definedName>
    <definedName name="ABBB" localSheetId="4">#REF!</definedName>
    <definedName name="ABBB" localSheetId="10">#REF!</definedName>
    <definedName name="ABBB" localSheetId="8">#REF!</definedName>
    <definedName name="ABBB" localSheetId="11">#REF!</definedName>
    <definedName name="ABBB" localSheetId="5">#REF!</definedName>
    <definedName name="ABBB" localSheetId="6">#REF!</definedName>
    <definedName name="ABBB" localSheetId="12">#REF!</definedName>
    <definedName name="ABBB" localSheetId="9">#REF!</definedName>
    <definedName name="ABBB" localSheetId="7">#REF!</definedName>
    <definedName name="ABBB">#REF!</definedName>
    <definedName name="ABBBAABABBBB" localSheetId="4">#REF!</definedName>
    <definedName name="ABBBAABABBBB" localSheetId="10">#REF!</definedName>
    <definedName name="ABBBAABABBBB" localSheetId="8">#REF!</definedName>
    <definedName name="ABBBAABABBBB" localSheetId="11">#REF!</definedName>
    <definedName name="ABBBAABABBBB" localSheetId="5">#REF!</definedName>
    <definedName name="ABBBAABABBBB" localSheetId="6">#REF!</definedName>
    <definedName name="ABBBAABABBBB" localSheetId="12">#REF!</definedName>
    <definedName name="ABBBAABABBBB" localSheetId="9">#REF!</definedName>
    <definedName name="ABBBAABABBBB" localSheetId="7">#REF!</definedName>
    <definedName name="ABBBAABABBBB">#REF!</definedName>
    <definedName name="ABBBBB" localSheetId="4">#REF!</definedName>
    <definedName name="ABBBBB" localSheetId="10">#REF!</definedName>
    <definedName name="ABBBBB" localSheetId="8">#REF!</definedName>
    <definedName name="ABBBBB" localSheetId="11">#REF!</definedName>
    <definedName name="ABBBBB" localSheetId="5">#REF!</definedName>
    <definedName name="ABBBBB" localSheetId="6">#REF!</definedName>
    <definedName name="ABBBBB" localSheetId="12">#REF!</definedName>
    <definedName name="ABBBBB" localSheetId="9">#REF!</definedName>
    <definedName name="ABBBBB" localSheetId="7">#REF!</definedName>
    <definedName name="ABBBBB">#REF!</definedName>
    <definedName name="ABBBBBBBBBBBBB" localSheetId="4">#REF!</definedName>
    <definedName name="ABBBBBBBBBBBBB" localSheetId="10">#REF!</definedName>
    <definedName name="ABBBBBBBBBBBBB" localSheetId="8">#REF!</definedName>
    <definedName name="ABBBBBBBBBBBBB" localSheetId="11">#REF!</definedName>
    <definedName name="ABBBBBBBBBBBBB" localSheetId="5">#REF!</definedName>
    <definedName name="ABBBBBBBBBBBBB" localSheetId="6">#REF!</definedName>
    <definedName name="ABBBBBBBBBBBBB" localSheetId="12">#REF!</definedName>
    <definedName name="ABBBBBBBBBBBBB" localSheetId="9">#REF!</definedName>
    <definedName name="ABBBBBBBBBBBBB" localSheetId="7">#REF!</definedName>
    <definedName name="ABBBBBBBBBBBBB">#REF!</definedName>
    <definedName name="ABBBBBBBBBBBBBB" localSheetId="4">#REF!</definedName>
    <definedName name="ABBBBBBBBBBBBBB" localSheetId="10">#REF!</definedName>
    <definedName name="ABBBBBBBBBBBBBB" localSheetId="8">#REF!</definedName>
    <definedName name="ABBBBBBBBBBBBBB" localSheetId="11">#REF!</definedName>
    <definedName name="ABBBBBBBBBBBBBB" localSheetId="5">#REF!</definedName>
    <definedName name="ABBBBBBBBBBBBBB" localSheetId="6">#REF!</definedName>
    <definedName name="ABBBBBBBBBBBBBB" localSheetId="12">#REF!</definedName>
    <definedName name="ABBBBBBBBBBBBBB" localSheetId="9">#REF!</definedName>
    <definedName name="ABBBBBBBBBBBBBB" localSheetId="7">#REF!</definedName>
    <definedName name="ABBBBBBBBBBBBBB">#REF!</definedName>
    <definedName name="ABCD" localSheetId="4">#REF!</definedName>
    <definedName name="ABCD" localSheetId="10">#REF!</definedName>
    <definedName name="ABCD" localSheetId="8">#REF!</definedName>
    <definedName name="ABCD" localSheetId="11">#REF!</definedName>
    <definedName name="ABCD" localSheetId="5">#REF!</definedName>
    <definedName name="ABCD" localSheetId="6">#REF!</definedName>
    <definedName name="ABCD" localSheetId="12">#REF!</definedName>
    <definedName name="ABCD" localSheetId="9">#REF!</definedName>
    <definedName name="ABCD" localSheetId="7">#REF!</definedName>
    <definedName name="ABCD">#REF!</definedName>
    <definedName name="ADALBERTO" localSheetId="4">#REF!</definedName>
    <definedName name="ADALBERTO" localSheetId="10">#REF!</definedName>
    <definedName name="ADALBERTO" localSheetId="8">#REF!</definedName>
    <definedName name="ADALBERTO" localSheetId="11">#REF!</definedName>
    <definedName name="ADALBERTO" localSheetId="5">#REF!</definedName>
    <definedName name="ADALBERTO" localSheetId="6">#REF!</definedName>
    <definedName name="ADALBERTO" localSheetId="12">#REF!</definedName>
    <definedName name="ADALBERTO" localSheetId="9">#REF!</definedName>
    <definedName name="ADALBERTO" localSheetId="7">#REF!</definedName>
    <definedName name="ADALBERTO">#REF!</definedName>
    <definedName name="Ajudante" localSheetId="4">#REF!</definedName>
    <definedName name="Ajudante" localSheetId="10">#REF!</definedName>
    <definedName name="Ajudante" localSheetId="8">#REF!</definedName>
    <definedName name="Ajudante" localSheetId="11">#REF!</definedName>
    <definedName name="Ajudante" localSheetId="5">#REF!</definedName>
    <definedName name="Ajudante" localSheetId="6">#REF!</definedName>
    <definedName name="Ajudante" localSheetId="12">#REF!</definedName>
    <definedName name="Ajudante" localSheetId="9">#REF!</definedName>
    <definedName name="Ajudante" localSheetId="7">#REF!</definedName>
    <definedName name="Ajudante">#REF!</definedName>
    <definedName name="Andaimes" localSheetId="4">#REF!</definedName>
    <definedName name="Andaimes" localSheetId="10">#REF!</definedName>
    <definedName name="Andaimes" localSheetId="8">#REF!</definedName>
    <definedName name="Andaimes" localSheetId="11">#REF!</definedName>
    <definedName name="Andaimes" localSheetId="5">#REF!</definedName>
    <definedName name="Andaimes" localSheetId="6">#REF!</definedName>
    <definedName name="Andaimes" localSheetId="12">#REF!</definedName>
    <definedName name="Andaimes" localSheetId="9">#REF!</definedName>
    <definedName name="Andaimes" localSheetId="7">#REF!</definedName>
    <definedName name="Andaimes">#REF!</definedName>
    <definedName name="Apoio" localSheetId="4">#REF!</definedName>
    <definedName name="Apoio" localSheetId="10">#REF!</definedName>
    <definedName name="Apoio" localSheetId="8">#REF!</definedName>
    <definedName name="Apoio" localSheetId="11">#REF!</definedName>
    <definedName name="Apoio" localSheetId="5">#REF!</definedName>
    <definedName name="Apoio" localSheetId="6">#REF!</definedName>
    <definedName name="Apoio" localSheetId="12">#REF!</definedName>
    <definedName name="Apoio" localSheetId="9">#REF!</definedName>
    <definedName name="Apoio" localSheetId="7">#REF!</definedName>
    <definedName name="Apoio">#REF!</definedName>
    <definedName name="_xlnm.Print_Area" localSheetId="4">ARQUITETURA!$B$2:$AK$161</definedName>
    <definedName name="_xlnm.Print_Area" localSheetId="10">'AUTOM HVAC_FINAL'!$B$2:$AK$187</definedName>
    <definedName name="_xlnm.Print_Area" localSheetId="0">Capa!$A$1:$AH$61</definedName>
    <definedName name="_xlnm.Print_Area" localSheetId="3">CIVIL!$B$2:$AK$636</definedName>
    <definedName name="_xlnm.Print_Area" localSheetId="8">'ELÉTRICA '!$B$2:$AK$396</definedName>
    <definedName name="_xlnm.Print_Area" localSheetId="11">HVAC!$B$2:$AL$197</definedName>
    <definedName name="_xlnm.Print_Area" localSheetId="5">MOBILIÁRIO!$B$2:$AK$313</definedName>
    <definedName name="_xlnm.Print_Area" localSheetId="6">PAISAGISMO!$B$12:$AK$65</definedName>
    <definedName name="_xlnm.Print_Area" localSheetId="2">PRELIMINAR!$B$2:$AK$54</definedName>
    <definedName name="_xlnm.Print_Area" localSheetId="1">Resumo!$B$1:$AF$32</definedName>
    <definedName name="_xlnm.Print_Area" localSheetId="12">SPCI!$B$2:$AL$90</definedName>
    <definedName name="_xlnm.Print_Area" localSheetId="9">'TELECOM '!$B$2:$AK$99</definedName>
    <definedName name="_xlnm.Print_Area" localSheetId="7">UTILIDADES!$B$2:$AK$55</definedName>
    <definedName name="Área_impressão_IM" localSheetId="4">#REF!</definedName>
    <definedName name="Área_impressão_IM" localSheetId="10">#REF!</definedName>
    <definedName name="Área_impressão_IM" localSheetId="8">#REF!</definedName>
    <definedName name="Área_impressão_IM" localSheetId="11">#REF!</definedName>
    <definedName name="Área_impressão_IM" localSheetId="5">#REF!</definedName>
    <definedName name="Área_impressão_IM" localSheetId="12">#REF!</definedName>
    <definedName name="Área_impressão_IM" localSheetId="9">#REF!</definedName>
    <definedName name="Área_impressão_IM" localSheetId="7">#REF!</definedName>
    <definedName name="Área_impressão_IM">#REF!</definedName>
    <definedName name="AreaEightThreeZero" localSheetId="4">#REF!</definedName>
    <definedName name="AreaEightThreeZero" localSheetId="10">#REF!</definedName>
    <definedName name="AreaEightThreeZero" localSheetId="8">#REF!</definedName>
    <definedName name="AreaEightThreeZero" localSheetId="11">#REF!</definedName>
    <definedName name="AreaEightThreeZero" localSheetId="5">#REF!</definedName>
    <definedName name="AreaEightThreeZero" localSheetId="6">#REF!</definedName>
    <definedName name="AreaEightThreeZero" localSheetId="12">#REF!</definedName>
    <definedName name="AreaEightThreeZero" localSheetId="9">#REF!</definedName>
    <definedName name="AreaEightThreeZero" localSheetId="7">#REF!</definedName>
    <definedName name="AreaEightThreeZero">#REF!</definedName>
    <definedName name="AreaFiveOneZero" localSheetId="4">#REF!</definedName>
    <definedName name="AreaFiveOneZero" localSheetId="10">#REF!</definedName>
    <definedName name="AreaFiveOneZero" localSheetId="8">#REF!</definedName>
    <definedName name="AreaFiveOneZero" localSheetId="11">#REF!</definedName>
    <definedName name="AreaFiveOneZero" localSheetId="5">#REF!</definedName>
    <definedName name="AreaFiveOneZero" localSheetId="6">#REF!</definedName>
    <definedName name="AreaFiveOneZero" localSheetId="12">#REF!</definedName>
    <definedName name="AreaFiveOneZero" localSheetId="9">#REF!</definedName>
    <definedName name="AreaFiveOneZero" localSheetId="7">#REF!</definedName>
    <definedName name="AreaFiveOneZero">#REF!</definedName>
    <definedName name="AreaFiveSevenZero" localSheetId="4">#REF!</definedName>
    <definedName name="AreaFiveSevenZero" localSheetId="10">#REF!</definedName>
    <definedName name="AreaFiveSevenZero" localSheetId="8">#REF!</definedName>
    <definedName name="AreaFiveSevenZero" localSheetId="11">#REF!</definedName>
    <definedName name="AreaFiveSevenZero" localSheetId="5">#REF!</definedName>
    <definedName name="AreaFiveSevenZero" localSheetId="6">#REF!</definedName>
    <definedName name="AreaFiveSevenZero" localSheetId="12">#REF!</definedName>
    <definedName name="AreaFiveSevenZero" localSheetId="9">#REF!</definedName>
    <definedName name="AreaFiveSevenZero" localSheetId="7">#REF!</definedName>
    <definedName name="AreaFiveSevenZero">#REF!</definedName>
    <definedName name="AreaFiveTwoZero" localSheetId="4">#REF!</definedName>
    <definedName name="AreaFiveTwoZero" localSheetId="10">#REF!</definedName>
    <definedName name="AreaFiveTwoZero" localSheetId="8">#REF!</definedName>
    <definedName name="AreaFiveTwoZero" localSheetId="11">#REF!</definedName>
    <definedName name="AreaFiveTwoZero" localSheetId="5">#REF!</definedName>
    <definedName name="AreaFiveTwoZero" localSheetId="6">#REF!</definedName>
    <definedName name="AreaFiveTwoZero" localSheetId="12">#REF!</definedName>
    <definedName name="AreaFiveTwoZero" localSheetId="9">#REF!</definedName>
    <definedName name="AreaFiveTwoZero" localSheetId="7">#REF!</definedName>
    <definedName name="AreaFiveTwoZero">#REF!</definedName>
    <definedName name="AreaFourFourZero" localSheetId="4">#REF!</definedName>
    <definedName name="AreaFourFourZero" localSheetId="10">#REF!</definedName>
    <definedName name="AreaFourFourZero" localSheetId="8">#REF!</definedName>
    <definedName name="AreaFourFourZero" localSheetId="11">#REF!</definedName>
    <definedName name="AreaFourFourZero" localSheetId="5">#REF!</definedName>
    <definedName name="AreaFourFourZero" localSheetId="6">#REF!</definedName>
    <definedName name="AreaFourFourZero" localSheetId="12">#REF!</definedName>
    <definedName name="AreaFourFourZero" localSheetId="9">#REF!</definedName>
    <definedName name="AreaFourFourZero" localSheetId="7">#REF!</definedName>
    <definedName name="AreaFourFourZero">#REF!</definedName>
    <definedName name="AreaFourOneZero" localSheetId="4">#REF!</definedName>
    <definedName name="AreaFourOneZero" localSheetId="10">#REF!</definedName>
    <definedName name="AreaFourOneZero" localSheetId="8">#REF!</definedName>
    <definedName name="AreaFourOneZero" localSheetId="11">#REF!</definedName>
    <definedName name="AreaFourOneZero" localSheetId="5">#REF!</definedName>
    <definedName name="AreaFourOneZero" localSheetId="6">#REF!</definedName>
    <definedName name="AreaFourOneZero" localSheetId="12">#REF!</definedName>
    <definedName name="AreaFourOneZero" localSheetId="9">#REF!</definedName>
    <definedName name="AreaFourOneZero" localSheetId="7">#REF!</definedName>
    <definedName name="AreaFourOneZero">#REF!</definedName>
    <definedName name="AreaFourTwoZero" localSheetId="4">#REF!</definedName>
    <definedName name="AreaFourTwoZero" localSheetId="10">#REF!</definedName>
    <definedName name="AreaFourTwoZero" localSheetId="8">#REF!</definedName>
    <definedName name="AreaFourTwoZero" localSheetId="11">#REF!</definedName>
    <definedName name="AreaFourTwoZero" localSheetId="5">#REF!</definedName>
    <definedName name="AreaFourTwoZero" localSheetId="6">#REF!</definedName>
    <definedName name="AreaFourTwoZero" localSheetId="12">#REF!</definedName>
    <definedName name="AreaFourTwoZero" localSheetId="9">#REF!</definedName>
    <definedName name="AreaFourTwoZero" localSheetId="7">#REF!</definedName>
    <definedName name="AreaFourTwoZero">#REF!</definedName>
    <definedName name="AreaNineEightFour" localSheetId="4">#REF!</definedName>
    <definedName name="AreaNineEightFour" localSheetId="10">#REF!</definedName>
    <definedName name="AreaNineEightFour" localSheetId="8">#REF!</definedName>
    <definedName name="AreaNineEightFour" localSheetId="11">#REF!</definedName>
    <definedName name="AreaNineEightFour" localSheetId="5">#REF!</definedName>
    <definedName name="AreaNineEightFour" localSheetId="6">#REF!</definedName>
    <definedName name="AreaNineEightFour" localSheetId="12">#REF!</definedName>
    <definedName name="AreaNineEightFour" localSheetId="9">#REF!</definedName>
    <definedName name="AreaNineEightFour" localSheetId="7">#REF!</definedName>
    <definedName name="AreaNineEightFour">#REF!</definedName>
    <definedName name="AreaNineEightTwo" localSheetId="4">#REF!</definedName>
    <definedName name="AreaNineEightTwo" localSheetId="10">#REF!</definedName>
    <definedName name="AreaNineEightTwo" localSheetId="8">#REF!</definedName>
    <definedName name="AreaNineEightTwo" localSheetId="11">#REF!</definedName>
    <definedName name="AreaNineEightTwo" localSheetId="5">#REF!</definedName>
    <definedName name="AreaNineEightTwo" localSheetId="6">#REF!</definedName>
    <definedName name="AreaNineEightTwo" localSheetId="12">#REF!</definedName>
    <definedName name="AreaNineEightTwo" localSheetId="9">#REF!</definedName>
    <definedName name="AreaNineEightTwo" localSheetId="7">#REF!</definedName>
    <definedName name="AreaNineEightTwo">#REF!</definedName>
    <definedName name="AreaNineEightZero" localSheetId="4">#REF!</definedName>
    <definedName name="AreaNineEightZero" localSheetId="10">#REF!</definedName>
    <definedName name="AreaNineEightZero" localSheetId="8">#REF!</definedName>
    <definedName name="AreaNineEightZero" localSheetId="11">#REF!</definedName>
    <definedName name="AreaNineEightZero" localSheetId="5">#REF!</definedName>
    <definedName name="AreaNineEightZero" localSheetId="6">#REF!</definedName>
    <definedName name="AreaNineEightZero" localSheetId="12">#REF!</definedName>
    <definedName name="AreaNineEightZero" localSheetId="9">#REF!</definedName>
    <definedName name="AreaNineEightZero" localSheetId="7">#REF!</definedName>
    <definedName name="AreaNineEightZero">#REF!</definedName>
    <definedName name="AreaNineFourZero" localSheetId="4">#REF!</definedName>
    <definedName name="AreaNineFourZero" localSheetId="10">#REF!</definedName>
    <definedName name="AreaNineFourZero" localSheetId="8">#REF!</definedName>
    <definedName name="AreaNineFourZero" localSheetId="11">#REF!</definedName>
    <definedName name="AreaNineFourZero" localSheetId="5">#REF!</definedName>
    <definedName name="AreaNineFourZero" localSheetId="6">#REF!</definedName>
    <definedName name="AreaNineFourZero" localSheetId="12">#REF!</definedName>
    <definedName name="AreaNineFourZero" localSheetId="9">#REF!</definedName>
    <definedName name="AreaNineFourZero" localSheetId="7">#REF!</definedName>
    <definedName name="AreaNineFourZero">#REF!</definedName>
    <definedName name="AreaNineNineZero" localSheetId="4">#REF!</definedName>
    <definedName name="AreaNineNineZero" localSheetId="10">#REF!</definedName>
    <definedName name="AreaNineNineZero" localSheetId="8">#REF!</definedName>
    <definedName name="AreaNineNineZero" localSheetId="11">#REF!</definedName>
    <definedName name="AreaNineNineZero" localSheetId="5">#REF!</definedName>
    <definedName name="AreaNineNineZero" localSheetId="6">#REF!</definedName>
    <definedName name="AreaNineNineZero" localSheetId="12">#REF!</definedName>
    <definedName name="AreaNineNineZero" localSheetId="9">#REF!</definedName>
    <definedName name="AreaNineNineZero" localSheetId="7">#REF!</definedName>
    <definedName name="AreaNineNineZero">#REF!</definedName>
    <definedName name="AreaNineSixZero" localSheetId="4">#REF!</definedName>
    <definedName name="AreaNineSixZero" localSheetId="10">#REF!</definedName>
    <definedName name="AreaNineSixZero" localSheetId="8">#REF!</definedName>
    <definedName name="AreaNineSixZero" localSheetId="11">#REF!</definedName>
    <definedName name="AreaNineSixZero" localSheetId="5">#REF!</definedName>
    <definedName name="AreaNineSixZero" localSheetId="6">#REF!</definedName>
    <definedName name="AreaNineSixZero" localSheetId="12">#REF!</definedName>
    <definedName name="AreaNineSixZero" localSheetId="9">#REF!</definedName>
    <definedName name="AreaNineSixZero" localSheetId="7">#REF!</definedName>
    <definedName name="AreaNineSixZero">#REF!</definedName>
    <definedName name="AreaNineThreeZero" localSheetId="4">#REF!</definedName>
    <definedName name="AreaNineThreeZero" localSheetId="10">#REF!</definedName>
    <definedName name="AreaNineThreeZero" localSheetId="8">#REF!</definedName>
    <definedName name="AreaNineThreeZero" localSheetId="11">#REF!</definedName>
    <definedName name="AreaNineThreeZero" localSheetId="5">#REF!</definedName>
    <definedName name="AreaNineThreeZero" localSheetId="6">#REF!</definedName>
    <definedName name="AreaNineThreeZero" localSheetId="12">#REF!</definedName>
    <definedName name="AreaNineThreeZero" localSheetId="9">#REF!</definedName>
    <definedName name="AreaNineThreeZero" localSheetId="7">#REF!</definedName>
    <definedName name="AreaNineThreeZero">#REF!</definedName>
    <definedName name="AreaNineTwoZero" localSheetId="4">#REF!</definedName>
    <definedName name="AreaNineTwoZero" localSheetId="10">#REF!</definedName>
    <definedName name="AreaNineTwoZero" localSheetId="8">#REF!</definedName>
    <definedName name="AreaNineTwoZero" localSheetId="11">#REF!</definedName>
    <definedName name="AreaNineTwoZero" localSheetId="5">#REF!</definedName>
    <definedName name="AreaNineTwoZero" localSheetId="6">#REF!</definedName>
    <definedName name="AreaNineTwoZero" localSheetId="12">#REF!</definedName>
    <definedName name="AreaNineTwoZero" localSheetId="9">#REF!</definedName>
    <definedName name="AreaNineTwoZero" localSheetId="7">#REF!</definedName>
    <definedName name="AreaNineTwoZero">#REF!</definedName>
    <definedName name="AreaOneOneZero" localSheetId="4">#REF!</definedName>
    <definedName name="AreaOneOneZero" localSheetId="10">#REF!</definedName>
    <definedName name="AreaOneOneZero" localSheetId="8">#REF!</definedName>
    <definedName name="AreaOneOneZero" localSheetId="11">#REF!</definedName>
    <definedName name="AreaOneOneZero" localSheetId="5">#REF!</definedName>
    <definedName name="AreaOneOneZero" localSheetId="6">#REF!</definedName>
    <definedName name="AreaOneOneZero" localSheetId="12">#REF!</definedName>
    <definedName name="AreaOneOneZero" localSheetId="9">#REF!</definedName>
    <definedName name="AreaOneOneZero" localSheetId="7">#REF!</definedName>
    <definedName name="AreaOneOneZero">#REF!</definedName>
    <definedName name="AreaOneThreeZero" localSheetId="4">#REF!</definedName>
    <definedName name="AreaOneThreeZero" localSheetId="10">#REF!</definedName>
    <definedName name="AreaOneThreeZero" localSheetId="8">#REF!</definedName>
    <definedName name="AreaOneThreeZero" localSheetId="11">#REF!</definedName>
    <definedName name="AreaOneThreeZero" localSheetId="5">#REF!</definedName>
    <definedName name="AreaOneThreeZero" localSheetId="6">#REF!</definedName>
    <definedName name="AreaOneThreeZero" localSheetId="12">#REF!</definedName>
    <definedName name="AreaOneThreeZero" localSheetId="9">#REF!</definedName>
    <definedName name="AreaOneThreeZero" localSheetId="7">#REF!</definedName>
    <definedName name="AreaOneThreeZero">#REF!</definedName>
    <definedName name="AreaOneTwoZero" localSheetId="4">#REF!</definedName>
    <definedName name="AreaOneTwoZero" localSheetId="10">#REF!</definedName>
    <definedName name="AreaOneTwoZero" localSheetId="8">#REF!</definedName>
    <definedName name="AreaOneTwoZero" localSheetId="11">#REF!</definedName>
    <definedName name="AreaOneTwoZero" localSheetId="5">#REF!</definedName>
    <definedName name="AreaOneTwoZero" localSheetId="6">#REF!</definedName>
    <definedName name="AreaOneTwoZero" localSheetId="12">#REF!</definedName>
    <definedName name="AreaOneTwoZero" localSheetId="9">#REF!</definedName>
    <definedName name="AreaOneTwoZero" localSheetId="7">#REF!</definedName>
    <definedName name="AreaOneTwoZero">#REF!</definedName>
    <definedName name="AreaSevenFiveZero" localSheetId="4">#REF!</definedName>
    <definedName name="AreaSevenFiveZero" localSheetId="10">#REF!</definedName>
    <definedName name="AreaSevenFiveZero" localSheetId="8">#REF!</definedName>
    <definedName name="AreaSevenFiveZero" localSheetId="11">#REF!</definedName>
    <definedName name="AreaSevenFiveZero" localSheetId="5">#REF!</definedName>
    <definedName name="AreaSevenFiveZero" localSheetId="6">#REF!</definedName>
    <definedName name="AreaSevenFiveZero" localSheetId="12">#REF!</definedName>
    <definedName name="AreaSevenFiveZero" localSheetId="9">#REF!</definedName>
    <definedName name="AreaSevenFiveZero" localSheetId="7">#REF!</definedName>
    <definedName name="AreaSevenFiveZero">#REF!</definedName>
    <definedName name="AreaSevenFourZero" localSheetId="4">#REF!</definedName>
    <definedName name="AreaSevenFourZero" localSheetId="10">#REF!</definedName>
    <definedName name="AreaSevenFourZero" localSheetId="8">#REF!</definedName>
    <definedName name="AreaSevenFourZero" localSheetId="11">#REF!</definedName>
    <definedName name="AreaSevenFourZero" localSheetId="5">#REF!</definedName>
    <definedName name="AreaSevenFourZero" localSheetId="6">#REF!</definedName>
    <definedName name="AreaSevenFourZero" localSheetId="12">#REF!</definedName>
    <definedName name="AreaSevenFourZero" localSheetId="9">#REF!</definedName>
    <definedName name="AreaSevenFourZero" localSheetId="7">#REF!</definedName>
    <definedName name="AreaSevenFourZero">#REF!</definedName>
    <definedName name="AreaThreeFiveFive" localSheetId="4">#REF!</definedName>
    <definedName name="AreaThreeFiveFive" localSheetId="10">#REF!</definedName>
    <definedName name="AreaThreeFiveFive" localSheetId="8">#REF!</definedName>
    <definedName name="AreaThreeFiveFive" localSheetId="11">#REF!</definedName>
    <definedName name="AreaThreeFiveFive" localSheetId="5">#REF!</definedName>
    <definedName name="AreaThreeFiveFive" localSheetId="6">#REF!</definedName>
    <definedName name="AreaThreeFiveFive" localSheetId="12">#REF!</definedName>
    <definedName name="AreaThreeFiveFive" localSheetId="9">#REF!</definedName>
    <definedName name="AreaThreeFiveFive" localSheetId="7">#REF!</definedName>
    <definedName name="AreaThreeFiveFive">#REF!</definedName>
    <definedName name="AreaThreeFiveFour" localSheetId="4">#REF!</definedName>
    <definedName name="AreaThreeFiveFour" localSheetId="10">#REF!</definedName>
    <definedName name="AreaThreeFiveFour" localSheetId="8">#REF!</definedName>
    <definedName name="AreaThreeFiveFour" localSheetId="11">#REF!</definedName>
    <definedName name="AreaThreeFiveFour" localSheetId="5">#REF!</definedName>
    <definedName name="AreaThreeFiveFour" localSheetId="6">#REF!</definedName>
    <definedName name="AreaThreeFiveFour" localSheetId="12">#REF!</definedName>
    <definedName name="AreaThreeFiveFour" localSheetId="9">#REF!</definedName>
    <definedName name="AreaThreeFiveFour" localSheetId="7">#REF!</definedName>
    <definedName name="AreaThreeFiveFour">#REF!</definedName>
    <definedName name="AreaThreeFiveOne" localSheetId="4">#REF!</definedName>
    <definedName name="AreaThreeFiveOne" localSheetId="10">#REF!</definedName>
    <definedName name="AreaThreeFiveOne" localSheetId="8">#REF!</definedName>
    <definedName name="AreaThreeFiveOne" localSheetId="11">#REF!</definedName>
    <definedName name="AreaThreeFiveOne" localSheetId="5">#REF!</definedName>
    <definedName name="AreaThreeFiveOne" localSheetId="6">#REF!</definedName>
    <definedName name="AreaThreeFiveOne" localSheetId="12">#REF!</definedName>
    <definedName name="AreaThreeFiveOne" localSheetId="9">#REF!</definedName>
    <definedName name="AreaThreeFiveOne" localSheetId="7">#REF!</definedName>
    <definedName name="AreaThreeFiveOne">#REF!</definedName>
    <definedName name="AreaThreeFiveSeven" localSheetId="4">#REF!</definedName>
    <definedName name="AreaThreeFiveSeven" localSheetId="10">#REF!</definedName>
    <definedName name="AreaThreeFiveSeven" localSheetId="8">#REF!</definedName>
    <definedName name="AreaThreeFiveSeven" localSheetId="11">#REF!</definedName>
    <definedName name="AreaThreeFiveSeven" localSheetId="5">#REF!</definedName>
    <definedName name="AreaThreeFiveSeven" localSheetId="6">#REF!</definedName>
    <definedName name="AreaThreeFiveSeven" localSheetId="12">#REF!</definedName>
    <definedName name="AreaThreeFiveSeven" localSheetId="9">#REF!</definedName>
    <definedName name="AreaThreeFiveSeven" localSheetId="7">#REF!</definedName>
    <definedName name="AreaThreeFiveSeven">#REF!</definedName>
    <definedName name="AreaThreeFiveSix" localSheetId="4">#REF!</definedName>
    <definedName name="AreaThreeFiveSix" localSheetId="10">#REF!</definedName>
    <definedName name="AreaThreeFiveSix" localSheetId="8">#REF!</definedName>
    <definedName name="AreaThreeFiveSix" localSheetId="11">#REF!</definedName>
    <definedName name="AreaThreeFiveSix" localSheetId="5">#REF!</definedName>
    <definedName name="AreaThreeFiveSix" localSheetId="6">#REF!</definedName>
    <definedName name="AreaThreeFiveSix" localSheetId="12">#REF!</definedName>
    <definedName name="AreaThreeFiveSix" localSheetId="9">#REF!</definedName>
    <definedName name="AreaThreeFiveSix" localSheetId="7">#REF!</definedName>
    <definedName name="AreaThreeFiveSix">#REF!</definedName>
    <definedName name="AreaThreeFiveThree" localSheetId="4">#REF!</definedName>
    <definedName name="AreaThreeFiveThree" localSheetId="10">#REF!</definedName>
    <definedName name="AreaThreeFiveThree" localSheetId="8">#REF!</definedName>
    <definedName name="AreaThreeFiveThree" localSheetId="11">#REF!</definedName>
    <definedName name="AreaThreeFiveThree" localSheetId="5">#REF!</definedName>
    <definedName name="AreaThreeFiveThree" localSheetId="6">#REF!</definedName>
    <definedName name="AreaThreeFiveThree" localSheetId="12">#REF!</definedName>
    <definedName name="AreaThreeFiveThree" localSheetId="9">#REF!</definedName>
    <definedName name="AreaThreeFiveThree" localSheetId="7">#REF!</definedName>
    <definedName name="AreaThreeFiveThree">#REF!</definedName>
    <definedName name="AreaThreeFiveTwo" localSheetId="4">#REF!</definedName>
    <definedName name="AreaThreeFiveTwo" localSheetId="10">#REF!</definedName>
    <definedName name="AreaThreeFiveTwo" localSheetId="8">#REF!</definedName>
    <definedName name="AreaThreeFiveTwo" localSheetId="11">#REF!</definedName>
    <definedName name="AreaThreeFiveTwo" localSheetId="5">#REF!</definedName>
    <definedName name="AreaThreeFiveTwo" localSheetId="6">#REF!</definedName>
    <definedName name="AreaThreeFiveTwo" localSheetId="12">#REF!</definedName>
    <definedName name="AreaThreeFiveTwo" localSheetId="9">#REF!</definedName>
    <definedName name="AreaThreeFiveTwo" localSheetId="7">#REF!</definedName>
    <definedName name="AreaThreeFiveTwo">#REF!</definedName>
    <definedName name="AreaThreeNineZero" localSheetId="4">#REF!</definedName>
    <definedName name="AreaThreeNineZero" localSheetId="10">#REF!</definedName>
    <definedName name="AreaThreeNineZero" localSheetId="8">#REF!</definedName>
    <definedName name="AreaThreeNineZero" localSheetId="11">#REF!</definedName>
    <definedName name="AreaThreeNineZero" localSheetId="5">#REF!</definedName>
    <definedName name="AreaThreeNineZero" localSheetId="6">#REF!</definedName>
    <definedName name="AreaThreeNineZero" localSheetId="12">#REF!</definedName>
    <definedName name="AreaThreeNineZero" localSheetId="9">#REF!</definedName>
    <definedName name="AreaThreeNineZero" localSheetId="7">#REF!</definedName>
    <definedName name="AreaThreeNineZero">#REF!</definedName>
    <definedName name="AreaThreeSevenFive" localSheetId="4">#REF!</definedName>
    <definedName name="AreaThreeSevenFive" localSheetId="10">#REF!</definedName>
    <definedName name="AreaThreeSevenFive" localSheetId="8">#REF!</definedName>
    <definedName name="AreaThreeSevenFive" localSheetId="11">#REF!</definedName>
    <definedName name="AreaThreeSevenFive" localSheetId="5">#REF!</definedName>
    <definedName name="AreaThreeSevenFive" localSheetId="6">#REF!</definedName>
    <definedName name="AreaThreeSevenFive" localSheetId="12">#REF!</definedName>
    <definedName name="AreaThreeSevenFive" localSheetId="9">#REF!</definedName>
    <definedName name="AreaThreeSevenFive" localSheetId="7">#REF!</definedName>
    <definedName name="AreaThreeSevenFive">#REF!</definedName>
    <definedName name="AreaThreeSevenFour" localSheetId="4">#REF!</definedName>
    <definedName name="AreaThreeSevenFour" localSheetId="10">#REF!</definedName>
    <definedName name="AreaThreeSevenFour" localSheetId="8">#REF!</definedName>
    <definedName name="AreaThreeSevenFour" localSheetId="11">#REF!</definedName>
    <definedName name="AreaThreeSevenFour" localSheetId="5">#REF!</definedName>
    <definedName name="AreaThreeSevenFour" localSheetId="6">#REF!</definedName>
    <definedName name="AreaThreeSevenFour" localSheetId="12">#REF!</definedName>
    <definedName name="AreaThreeSevenFour" localSheetId="9">#REF!</definedName>
    <definedName name="AreaThreeSevenFour" localSheetId="7">#REF!</definedName>
    <definedName name="AreaThreeSevenFour">#REF!</definedName>
    <definedName name="AreaThreeSevenOne" localSheetId="4">#REF!</definedName>
    <definedName name="AreaThreeSevenOne" localSheetId="10">#REF!</definedName>
    <definedName name="AreaThreeSevenOne" localSheetId="8">#REF!</definedName>
    <definedName name="AreaThreeSevenOne" localSheetId="11">#REF!</definedName>
    <definedName name="AreaThreeSevenOne" localSheetId="5">#REF!</definedName>
    <definedName name="AreaThreeSevenOne" localSheetId="6">#REF!</definedName>
    <definedName name="AreaThreeSevenOne" localSheetId="12">#REF!</definedName>
    <definedName name="AreaThreeSevenOne" localSheetId="9">#REF!</definedName>
    <definedName name="AreaThreeSevenOne" localSheetId="7">#REF!</definedName>
    <definedName name="AreaThreeSevenOne">#REF!</definedName>
    <definedName name="AreaThreeSevenThree" localSheetId="4">#REF!</definedName>
    <definedName name="AreaThreeSevenThree" localSheetId="10">#REF!</definedName>
    <definedName name="AreaThreeSevenThree" localSheetId="8">#REF!</definedName>
    <definedName name="AreaThreeSevenThree" localSheetId="11">#REF!</definedName>
    <definedName name="AreaThreeSevenThree" localSheetId="5">#REF!</definedName>
    <definedName name="AreaThreeSevenThree" localSheetId="6">#REF!</definedName>
    <definedName name="AreaThreeSevenThree" localSheetId="12">#REF!</definedName>
    <definedName name="AreaThreeSevenThree" localSheetId="9">#REF!</definedName>
    <definedName name="AreaThreeSevenThree" localSheetId="7">#REF!</definedName>
    <definedName name="AreaThreeSevenThree">#REF!</definedName>
    <definedName name="AreaThreeThreeFive" localSheetId="4">#REF!</definedName>
    <definedName name="AreaThreeThreeFive" localSheetId="10">#REF!</definedName>
    <definedName name="AreaThreeThreeFive" localSheetId="8">#REF!</definedName>
    <definedName name="AreaThreeThreeFive" localSheetId="11">#REF!</definedName>
    <definedName name="AreaThreeThreeFive" localSheetId="5">#REF!</definedName>
    <definedName name="AreaThreeThreeFive" localSheetId="6">#REF!</definedName>
    <definedName name="AreaThreeThreeFive" localSheetId="12">#REF!</definedName>
    <definedName name="AreaThreeThreeFive" localSheetId="9">#REF!</definedName>
    <definedName name="AreaThreeThreeFive" localSheetId="7">#REF!</definedName>
    <definedName name="AreaThreeThreeFive">#REF!</definedName>
    <definedName name="AreaThreeThreeFour" localSheetId="4">#REF!</definedName>
    <definedName name="AreaThreeThreeFour" localSheetId="10">#REF!</definedName>
    <definedName name="AreaThreeThreeFour" localSheetId="8">#REF!</definedName>
    <definedName name="AreaThreeThreeFour" localSheetId="11">#REF!</definedName>
    <definedName name="AreaThreeThreeFour" localSheetId="5">#REF!</definedName>
    <definedName name="AreaThreeThreeFour" localSheetId="6">#REF!</definedName>
    <definedName name="AreaThreeThreeFour" localSheetId="12">#REF!</definedName>
    <definedName name="AreaThreeThreeFour" localSheetId="9">#REF!</definedName>
    <definedName name="AreaThreeThreeFour" localSheetId="7">#REF!</definedName>
    <definedName name="AreaThreeThreeFour">#REF!</definedName>
    <definedName name="AreaThreeThreeOne" localSheetId="4">#REF!</definedName>
    <definedName name="AreaThreeThreeOne" localSheetId="10">#REF!</definedName>
    <definedName name="AreaThreeThreeOne" localSheetId="8">#REF!</definedName>
    <definedName name="AreaThreeThreeOne" localSheetId="11">#REF!</definedName>
    <definedName name="AreaThreeThreeOne" localSheetId="5">#REF!</definedName>
    <definedName name="AreaThreeThreeOne" localSheetId="6">#REF!</definedName>
    <definedName name="AreaThreeThreeOne" localSheetId="12">#REF!</definedName>
    <definedName name="AreaThreeThreeOne" localSheetId="9">#REF!</definedName>
    <definedName name="AreaThreeThreeOne" localSheetId="7">#REF!</definedName>
    <definedName name="AreaThreeThreeOne">#REF!</definedName>
    <definedName name="AreaThreeThreeSix" localSheetId="4">#REF!</definedName>
    <definedName name="AreaThreeThreeSix" localSheetId="10">#REF!</definedName>
    <definedName name="AreaThreeThreeSix" localSheetId="8">#REF!</definedName>
    <definedName name="AreaThreeThreeSix" localSheetId="11">#REF!</definedName>
    <definedName name="AreaThreeThreeSix" localSheetId="5">#REF!</definedName>
    <definedName name="AreaThreeThreeSix" localSheetId="6">#REF!</definedName>
    <definedName name="AreaThreeThreeSix" localSheetId="12">#REF!</definedName>
    <definedName name="AreaThreeThreeSix" localSheetId="9">#REF!</definedName>
    <definedName name="AreaThreeThreeSix" localSheetId="7">#REF!</definedName>
    <definedName name="AreaThreeThreeSix">#REF!</definedName>
    <definedName name="AreaThreeThreeThree" localSheetId="4">#REF!</definedName>
    <definedName name="AreaThreeThreeThree" localSheetId="10">#REF!</definedName>
    <definedName name="AreaThreeThreeThree" localSheetId="8">#REF!</definedName>
    <definedName name="AreaThreeThreeThree" localSheetId="11">#REF!</definedName>
    <definedName name="AreaThreeThreeThree" localSheetId="5">#REF!</definedName>
    <definedName name="AreaThreeThreeThree" localSheetId="6">#REF!</definedName>
    <definedName name="AreaThreeThreeThree" localSheetId="12">#REF!</definedName>
    <definedName name="AreaThreeThreeThree" localSheetId="9">#REF!</definedName>
    <definedName name="AreaThreeThreeThree" localSheetId="7">#REF!</definedName>
    <definedName name="AreaThreeThreeThree">#REF!</definedName>
    <definedName name="AreaThreeThreeTwo" localSheetId="4">#REF!</definedName>
    <definedName name="AreaThreeThreeTwo" localSheetId="10">#REF!</definedName>
    <definedName name="AreaThreeThreeTwo" localSheetId="8">#REF!</definedName>
    <definedName name="AreaThreeThreeTwo" localSheetId="11">#REF!</definedName>
    <definedName name="AreaThreeThreeTwo" localSheetId="5">#REF!</definedName>
    <definedName name="AreaThreeThreeTwo" localSheetId="6">#REF!</definedName>
    <definedName name="AreaThreeThreeTwo" localSheetId="12">#REF!</definedName>
    <definedName name="AreaThreeThreeTwo" localSheetId="9">#REF!</definedName>
    <definedName name="AreaThreeThreeTwo" localSheetId="7">#REF!</definedName>
    <definedName name="AreaThreeThreeTwo">#REF!</definedName>
    <definedName name="AreaThreeTwoOne" localSheetId="4">#REF!</definedName>
    <definedName name="AreaThreeTwoOne" localSheetId="10">#REF!</definedName>
    <definedName name="AreaThreeTwoOne" localSheetId="8">#REF!</definedName>
    <definedName name="AreaThreeTwoOne" localSheetId="11">#REF!</definedName>
    <definedName name="AreaThreeTwoOne" localSheetId="5">#REF!</definedName>
    <definedName name="AreaThreeTwoOne" localSheetId="6">#REF!</definedName>
    <definedName name="AreaThreeTwoOne" localSheetId="12">#REF!</definedName>
    <definedName name="AreaThreeTwoOne" localSheetId="9">#REF!</definedName>
    <definedName name="AreaThreeTwoOne" localSheetId="7">#REF!</definedName>
    <definedName name="AreaThreeTwoOne">#REF!</definedName>
    <definedName name="AreaThreeTwoTwo" localSheetId="4">#REF!</definedName>
    <definedName name="AreaThreeTwoTwo" localSheetId="10">#REF!</definedName>
    <definedName name="AreaThreeTwoTwo" localSheetId="8">#REF!</definedName>
    <definedName name="AreaThreeTwoTwo" localSheetId="11">#REF!</definedName>
    <definedName name="AreaThreeTwoTwo" localSheetId="5">#REF!</definedName>
    <definedName name="AreaThreeTwoTwo" localSheetId="6">#REF!</definedName>
    <definedName name="AreaThreeTwoTwo" localSheetId="12">#REF!</definedName>
    <definedName name="AreaThreeTwoTwo" localSheetId="9">#REF!</definedName>
    <definedName name="AreaThreeTwoTwo" localSheetId="7">#REF!</definedName>
    <definedName name="AreaThreeTwoTwo">#REF!</definedName>
    <definedName name="AreaTwoEightZero" localSheetId="4">#REF!</definedName>
    <definedName name="AreaTwoEightZero" localSheetId="10">#REF!</definedName>
    <definedName name="AreaTwoEightZero" localSheetId="8">#REF!</definedName>
    <definedName name="AreaTwoEightZero" localSheetId="11">#REF!</definedName>
    <definedName name="AreaTwoEightZero" localSheetId="5">#REF!</definedName>
    <definedName name="AreaTwoEightZero" localSheetId="6">#REF!</definedName>
    <definedName name="AreaTwoEightZero" localSheetId="12">#REF!</definedName>
    <definedName name="AreaTwoEightZero" localSheetId="9">#REF!</definedName>
    <definedName name="AreaTwoEightZero" localSheetId="7">#REF!</definedName>
    <definedName name="AreaTwoEightZero">#REF!</definedName>
    <definedName name="AreaTwoFiveZero" localSheetId="4">#REF!</definedName>
    <definedName name="AreaTwoFiveZero" localSheetId="10">#REF!</definedName>
    <definedName name="AreaTwoFiveZero" localSheetId="8">#REF!</definedName>
    <definedName name="AreaTwoFiveZero" localSheetId="11">#REF!</definedName>
    <definedName name="AreaTwoFiveZero" localSheetId="5">#REF!</definedName>
    <definedName name="AreaTwoFiveZero" localSheetId="6">#REF!</definedName>
    <definedName name="AreaTwoFiveZero" localSheetId="12">#REF!</definedName>
    <definedName name="AreaTwoFiveZero" localSheetId="9">#REF!</definedName>
    <definedName name="AreaTwoFiveZero" localSheetId="7">#REF!</definedName>
    <definedName name="AreaTwoFiveZero">#REF!</definedName>
    <definedName name="AreaTwoFourZero" localSheetId="4">#REF!</definedName>
    <definedName name="AreaTwoFourZero" localSheetId="10">#REF!</definedName>
    <definedName name="AreaTwoFourZero" localSheetId="8">#REF!</definedName>
    <definedName name="AreaTwoFourZero" localSheetId="11">#REF!</definedName>
    <definedName name="AreaTwoFourZero" localSheetId="5">#REF!</definedName>
    <definedName name="AreaTwoFourZero" localSheetId="6">#REF!</definedName>
    <definedName name="AreaTwoFourZero" localSheetId="12">#REF!</definedName>
    <definedName name="AreaTwoFourZero" localSheetId="9">#REF!</definedName>
    <definedName name="AreaTwoFourZero" localSheetId="7">#REF!</definedName>
    <definedName name="AreaTwoFourZero">#REF!</definedName>
    <definedName name="AreaTwoOneZero" localSheetId="4">#REF!</definedName>
    <definedName name="AreaTwoOneZero" localSheetId="10">#REF!</definedName>
    <definedName name="AreaTwoOneZero" localSheetId="8">#REF!</definedName>
    <definedName name="AreaTwoOneZero" localSheetId="11">#REF!</definedName>
    <definedName name="AreaTwoOneZero" localSheetId="5">#REF!</definedName>
    <definedName name="AreaTwoOneZero" localSheetId="6">#REF!</definedName>
    <definedName name="AreaTwoOneZero" localSheetId="12">#REF!</definedName>
    <definedName name="AreaTwoOneZero" localSheetId="9">#REF!</definedName>
    <definedName name="AreaTwoOneZero" localSheetId="7">#REF!</definedName>
    <definedName name="AreaTwoOneZero">#REF!</definedName>
    <definedName name="AreaTwoThreeZero" localSheetId="4">#REF!</definedName>
    <definedName name="AreaTwoThreeZero" localSheetId="10">#REF!</definedName>
    <definedName name="AreaTwoThreeZero" localSheetId="8">#REF!</definedName>
    <definedName name="AreaTwoThreeZero" localSheetId="11">#REF!</definedName>
    <definedName name="AreaTwoThreeZero" localSheetId="5">#REF!</definedName>
    <definedName name="AreaTwoThreeZero" localSheetId="6">#REF!</definedName>
    <definedName name="AreaTwoThreeZero" localSheetId="12">#REF!</definedName>
    <definedName name="AreaTwoThreeZero" localSheetId="9">#REF!</definedName>
    <definedName name="AreaTwoThreeZero" localSheetId="7">#REF!</definedName>
    <definedName name="AreaTwoThreeZero">#REF!</definedName>
    <definedName name="AreaTwoTwoZero" localSheetId="4">#REF!</definedName>
    <definedName name="AreaTwoTwoZero" localSheetId="10">#REF!</definedName>
    <definedName name="AreaTwoTwoZero" localSheetId="8">#REF!</definedName>
    <definedName name="AreaTwoTwoZero" localSheetId="11">#REF!</definedName>
    <definedName name="AreaTwoTwoZero" localSheetId="5">#REF!</definedName>
    <definedName name="AreaTwoTwoZero" localSheetId="6">#REF!</definedName>
    <definedName name="AreaTwoTwoZero" localSheetId="12">#REF!</definedName>
    <definedName name="AreaTwoTwoZero" localSheetId="9">#REF!</definedName>
    <definedName name="AreaTwoTwoZero" localSheetId="7">#REF!</definedName>
    <definedName name="AreaTwoTwoZero">#REF!</definedName>
    <definedName name="Armador" localSheetId="4">#REF!</definedName>
    <definedName name="Armador" localSheetId="10">#REF!</definedName>
    <definedName name="Armador" localSheetId="8">#REF!</definedName>
    <definedName name="Armador" localSheetId="11">#REF!</definedName>
    <definedName name="Armador" localSheetId="5">#REF!</definedName>
    <definedName name="Armador" localSheetId="6">#REF!</definedName>
    <definedName name="Armador" localSheetId="12">#REF!</definedName>
    <definedName name="Armador" localSheetId="9">#REF!</definedName>
    <definedName name="Armador" localSheetId="7">#REF!</definedName>
    <definedName name="Armador">#REF!</definedName>
    <definedName name="auxiliar" localSheetId="4">#REF!</definedName>
    <definedName name="auxiliar" localSheetId="10">#REF!</definedName>
    <definedName name="auxiliar" localSheetId="8">#REF!</definedName>
    <definedName name="auxiliar" localSheetId="11">#REF!</definedName>
    <definedName name="auxiliar" localSheetId="5">#REF!</definedName>
    <definedName name="auxiliar" localSheetId="6">#REF!</definedName>
    <definedName name="auxiliar" localSheetId="12">#REF!</definedName>
    <definedName name="auxiliar" localSheetId="9">#REF!</definedName>
    <definedName name="auxiliar" localSheetId="7">#REF!</definedName>
    <definedName name="auxiliar">#REF!</definedName>
    <definedName name="BAAABABAB" localSheetId="4">#REF!</definedName>
    <definedName name="BAAABABAB" localSheetId="10">#REF!</definedName>
    <definedName name="BAAABABAB" localSheetId="8">#REF!</definedName>
    <definedName name="BAAABABAB" localSheetId="11">#REF!</definedName>
    <definedName name="BAAABABAB" localSheetId="5">#REF!</definedName>
    <definedName name="BAAABABAB" localSheetId="6">#REF!</definedName>
    <definedName name="BAAABABAB" localSheetId="12">#REF!</definedName>
    <definedName name="BAAABABAB" localSheetId="9">#REF!</definedName>
    <definedName name="BAAABABAB" localSheetId="7">#REF!</definedName>
    <definedName name="BAAABABAB">#REF!</definedName>
    <definedName name="BAABABABBAAB" localSheetId="4">#REF!</definedName>
    <definedName name="BAABABABBAAB" localSheetId="10">#REF!</definedName>
    <definedName name="BAABABABBAAB" localSheetId="8">#REF!</definedName>
    <definedName name="BAABABABBAAB" localSheetId="11">#REF!</definedName>
    <definedName name="BAABABABBAAB" localSheetId="5">#REF!</definedName>
    <definedName name="BAABABABBAAB" localSheetId="6">#REF!</definedName>
    <definedName name="BAABABABBAAB" localSheetId="12">#REF!</definedName>
    <definedName name="BAABABABBAAB" localSheetId="9">#REF!</definedName>
    <definedName name="BAABABABBAAB" localSheetId="7">#REF!</definedName>
    <definedName name="BAABABABBAAB">#REF!</definedName>
    <definedName name="BAABBAABBABB" localSheetId="4">#REF!</definedName>
    <definedName name="BAABBAABBABB" localSheetId="10">#REF!</definedName>
    <definedName name="BAABBAABBABB" localSheetId="8">#REF!</definedName>
    <definedName name="BAABBAABBABB" localSheetId="11">#REF!</definedName>
    <definedName name="BAABBAABBABB" localSheetId="5">#REF!</definedName>
    <definedName name="BAABBAABBABB" localSheetId="6">#REF!</definedName>
    <definedName name="BAABBAABBABB" localSheetId="12">#REF!</definedName>
    <definedName name="BAABBAABBABB" localSheetId="9">#REF!</definedName>
    <definedName name="BAABBAABBABB" localSheetId="7">#REF!</definedName>
    <definedName name="BAABBAABBABB">#REF!</definedName>
    <definedName name="BABAABABABBB" localSheetId="4">#REF!</definedName>
    <definedName name="BABAABABABBB" localSheetId="10">#REF!</definedName>
    <definedName name="BABAABABABBB" localSheetId="8">#REF!</definedName>
    <definedName name="BABAABABABBB" localSheetId="11">#REF!</definedName>
    <definedName name="BABAABABABBB" localSheetId="5">#REF!</definedName>
    <definedName name="BABAABABABBB" localSheetId="6">#REF!</definedName>
    <definedName name="BABAABABABBB" localSheetId="12">#REF!</definedName>
    <definedName name="BABAABABABBB" localSheetId="9">#REF!</definedName>
    <definedName name="BABAABABABBB" localSheetId="7">#REF!</definedName>
    <definedName name="BABAABABABBB">#REF!</definedName>
    <definedName name="BABAABABB" localSheetId="4">#REF!</definedName>
    <definedName name="BABAABABB" localSheetId="10">#REF!</definedName>
    <definedName name="BABAABABB" localSheetId="8">#REF!</definedName>
    <definedName name="BABAABABB" localSheetId="11">#REF!</definedName>
    <definedName name="BABAABABB" localSheetId="5">#REF!</definedName>
    <definedName name="BABAABABB" localSheetId="6">#REF!</definedName>
    <definedName name="BABAABABB" localSheetId="12">#REF!</definedName>
    <definedName name="BABAABABB" localSheetId="9">#REF!</definedName>
    <definedName name="BABAABABB" localSheetId="7">#REF!</definedName>
    <definedName name="BABAABABB">#REF!</definedName>
    <definedName name="BABAABBB" localSheetId="4">#REF!</definedName>
    <definedName name="BABAABBB" localSheetId="10">#REF!</definedName>
    <definedName name="BABAABBB" localSheetId="8">#REF!</definedName>
    <definedName name="BABAABBB" localSheetId="11">#REF!</definedName>
    <definedName name="BABAABBB" localSheetId="5">#REF!</definedName>
    <definedName name="BABAABBB" localSheetId="6">#REF!</definedName>
    <definedName name="BABAABBB" localSheetId="12">#REF!</definedName>
    <definedName name="BABAABBB" localSheetId="9">#REF!</definedName>
    <definedName name="BABAABBB" localSheetId="7">#REF!</definedName>
    <definedName name="BABAABBB">#REF!</definedName>
    <definedName name="BABABABAB" localSheetId="4">#REF!</definedName>
    <definedName name="BABABABAB" localSheetId="10">#REF!</definedName>
    <definedName name="BABABABAB" localSheetId="8">#REF!</definedName>
    <definedName name="BABABABAB" localSheetId="11">#REF!</definedName>
    <definedName name="BABABABAB" localSheetId="5">#REF!</definedName>
    <definedName name="BABABABAB" localSheetId="6">#REF!</definedName>
    <definedName name="BABABABAB" localSheetId="12">#REF!</definedName>
    <definedName name="BABABABAB" localSheetId="9">#REF!</definedName>
    <definedName name="BABABABAB" localSheetId="7">#REF!</definedName>
    <definedName name="BABABABAB">#REF!</definedName>
    <definedName name="BABABABABAAB" localSheetId="4">#REF!</definedName>
    <definedName name="BABABABABAAB" localSheetId="10">#REF!</definedName>
    <definedName name="BABABABABAAB" localSheetId="8">#REF!</definedName>
    <definedName name="BABABABABAAB" localSheetId="11">#REF!</definedName>
    <definedName name="BABABABABAAB" localSheetId="5">#REF!</definedName>
    <definedName name="BABABABABAAB" localSheetId="6">#REF!</definedName>
    <definedName name="BABABABABAAB" localSheetId="12">#REF!</definedName>
    <definedName name="BABABABABAAB" localSheetId="9">#REF!</definedName>
    <definedName name="BABABABABAAB" localSheetId="7">#REF!</definedName>
    <definedName name="BABABABABAAB">#REF!</definedName>
    <definedName name="BABABABABAB" localSheetId="4">#REF!</definedName>
    <definedName name="BABABABABAB" localSheetId="10">#REF!</definedName>
    <definedName name="BABABABABAB" localSheetId="8">#REF!</definedName>
    <definedName name="BABABABABAB" localSheetId="11">#REF!</definedName>
    <definedName name="BABABABABAB" localSheetId="5">#REF!</definedName>
    <definedName name="BABABABABAB" localSheetId="6">#REF!</definedName>
    <definedName name="BABABABABAB" localSheetId="12">#REF!</definedName>
    <definedName name="BABABABABAB" localSheetId="9">#REF!</definedName>
    <definedName name="BABABABABAB" localSheetId="7">#REF!</definedName>
    <definedName name="BABABABABAB">#REF!</definedName>
    <definedName name="BABABABABABA" localSheetId="4">#REF!</definedName>
    <definedName name="BABABABABABA" localSheetId="10">#REF!</definedName>
    <definedName name="BABABABABABA" localSheetId="8">#REF!</definedName>
    <definedName name="BABABABABABA" localSheetId="11">#REF!</definedName>
    <definedName name="BABABABABABA" localSheetId="5">#REF!</definedName>
    <definedName name="BABABABABABA" localSheetId="6">#REF!</definedName>
    <definedName name="BABABABABABA" localSheetId="12">#REF!</definedName>
    <definedName name="BABABABABABA" localSheetId="9">#REF!</definedName>
    <definedName name="BABABABABABA" localSheetId="7">#REF!</definedName>
    <definedName name="BABABABABABA">#REF!</definedName>
    <definedName name="BABABABBABB" localSheetId="4">#REF!</definedName>
    <definedName name="BABABABBABB" localSheetId="10">#REF!</definedName>
    <definedName name="BABABABBABB" localSheetId="8">#REF!</definedName>
    <definedName name="BABABABBABB" localSheetId="11">#REF!</definedName>
    <definedName name="BABABABBABB" localSheetId="5">#REF!</definedName>
    <definedName name="BABABABBABB" localSheetId="6">#REF!</definedName>
    <definedName name="BABABABBABB" localSheetId="12">#REF!</definedName>
    <definedName name="BABABABBABB" localSheetId="9">#REF!</definedName>
    <definedName name="BABABABBABB" localSheetId="7">#REF!</definedName>
    <definedName name="BABABABBABB">#REF!</definedName>
    <definedName name="BABABABBB" localSheetId="4">#REF!</definedName>
    <definedName name="BABABABBB" localSheetId="10">#REF!</definedName>
    <definedName name="BABABABBB" localSheetId="8">#REF!</definedName>
    <definedName name="BABABABBB" localSheetId="11">#REF!</definedName>
    <definedName name="BABABABBB" localSheetId="5">#REF!</definedName>
    <definedName name="BABABABBB" localSheetId="6">#REF!</definedName>
    <definedName name="BABABABBB" localSheetId="12">#REF!</definedName>
    <definedName name="BABABABBB" localSheetId="9">#REF!</definedName>
    <definedName name="BABABABBB" localSheetId="7">#REF!</definedName>
    <definedName name="BABABABBB">#REF!</definedName>
    <definedName name="BABABBBB" localSheetId="4">#REF!</definedName>
    <definedName name="BABABBBB" localSheetId="10">#REF!</definedName>
    <definedName name="BABABBBB" localSheetId="8">#REF!</definedName>
    <definedName name="BABABBBB" localSheetId="11">#REF!</definedName>
    <definedName name="BABABBBB" localSheetId="5">#REF!</definedName>
    <definedName name="BABABBBB" localSheetId="6">#REF!</definedName>
    <definedName name="BABABBBB" localSheetId="12">#REF!</definedName>
    <definedName name="BABABBBB" localSheetId="9">#REF!</definedName>
    <definedName name="BABABBBB" localSheetId="7">#REF!</definedName>
    <definedName name="BABABBBB">#REF!</definedName>
    <definedName name="BABBABABA" localSheetId="4">#REF!</definedName>
    <definedName name="BABBABABA" localSheetId="10">#REF!</definedName>
    <definedName name="BABBABABA" localSheetId="8">#REF!</definedName>
    <definedName name="BABBABABA" localSheetId="11">#REF!</definedName>
    <definedName name="BABBABABA" localSheetId="5">#REF!</definedName>
    <definedName name="BABBABABA" localSheetId="6">#REF!</definedName>
    <definedName name="BABBABABA" localSheetId="12">#REF!</definedName>
    <definedName name="BABBABABA" localSheetId="9">#REF!</definedName>
    <definedName name="BABBABABA" localSheetId="7">#REF!</definedName>
    <definedName name="BABBABABA">#REF!</definedName>
    <definedName name="BABBABABAAB" localSheetId="4">#REF!</definedName>
    <definedName name="BABBABABAAB" localSheetId="10">#REF!</definedName>
    <definedName name="BABBABABAAB" localSheetId="8">#REF!</definedName>
    <definedName name="BABBABABAAB" localSheetId="11">#REF!</definedName>
    <definedName name="BABBABABAAB" localSheetId="5">#REF!</definedName>
    <definedName name="BABBABABAAB" localSheetId="6">#REF!</definedName>
    <definedName name="BABBABABAAB" localSheetId="12">#REF!</definedName>
    <definedName name="BABBABABAAB" localSheetId="9">#REF!</definedName>
    <definedName name="BABBABABAAB" localSheetId="7">#REF!</definedName>
    <definedName name="BABBABABAAB">#REF!</definedName>
    <definedName name="BANGLADESH" localSheetId="4">#REF!</definedName>
    <definedName name="BANGLADESH" localSheetId="10">#REF!</definedName>
    <definedName name="BANGLADESH" localSheetId="8">#REF!</definedName>
    <definedName name="BANGLADESH" localSheetId="11">#REF!</definedName>
    <definedName name="BANGLADESH" localSheetId="5">#REF!</definedName>
    <definedName name="BANGLADESH" localSheetId="6">#REF!</definedName>
    <definedName name="BANGLADESH" localSheetId="12">#REF!</definedName>
    <definedName name="BANGLADESH" localSheetId="9">#REF!</definedName>
    <definedName name="BANGLADESH" localSheetId="7">#REF!</definedName>
    <definedName name="BANGLADESH">#REF!</definedName>
    <definedName name="bar" localSheetId="4">#REF!</definedName>
    <definedName name="bar" localSheetId="10">#REF!</definedName>
    <definedName name="bar" localSheetId="8">#REF!</definedName>
    <definedName name="bar" localSheetId="11">#REF!</definedName>
    <definedName name="bar" localSheetId="5">#REF!</definedName>
    <definedName name="bar" localSheetId="12">#REF!</definedName>
    <definedName name="bar" localSheetId="9">#REF!</definedName>
    <definedName name="bar" localSheetId="7">#REF!</definedName>
    <definedName name="bar">#REF!</definedName>
    <definedName name="BBAABABABBA" localSheetId="4">#REF!</definedName>
    <definedName name="BBAABABABBA" localSheetId="10">#REF!</definedName>
    <definedName name="BBAABABABBA" localSheetId="8">#REF!</definedName>
    <definedName name="BBAABABABBA" localSheetId="11">#REF!</definedName>
    <definedName name="BBAABABABBA" localSheetId="5">#REF!</definedName>
    <definedName name="BBAABABABBA" localSheetId="6">#REF!</definedName>
    <definedName name="BBAABABABBA" localSheetId="12">#REF!</definedName>
    <definedName name="BBAABABABBA" localSheetId="9">#REF!</definedName>
    <definedName name="BBAABABABBA" localSheetId="7">#REF!</definedName>
    <definedName name="BBAABABABBA">#REF!</definedName>
    <definedName name="BBAABBAABAB" localSheetId="4">#REF!</definedName>
    <definedName name="BBAABBAABAB" localSheetId="10">#REF!</definedName>
    <definedName name="BBAABBAABAB" localSheetId="8">#REF!</definedName>
    <definedName name="BBAABBAABAB" localSheetId="11">#REF!</definedName>
    <definedName name="BBAABBAABAB" localSheetId="5">#REF!</definedName>
    <definedName name="BBAABBAABAB" localSheetId="6">#REF!</definedName>
    <definedName name="BBAABBAABAB" localSheetId="12">#REF!</definedName>
    <definedName name="BBAABBAABAB" localSheetId="9">#REF!</definedName>
    <definedName name="BBAABBAABAB" localSheetId="7">#REF!</definedName>
    <definedName name="BBAABBAABAB">#REF!</definedName>
    <definedName name="BBAABBAABB" localSheetId="4">#REF!</definedName>
    <definedName name="BBAABBAABB" localSheetId="10">#REF!</definedName>
    <definedName name="BBAABBAABB" localSheetId="8">#REF!</definedName>
    <definedName name="BBAABBAABB" localSheetId="11">#REF!</definedName>
    <definedName name="BBAABBAABB" localSheetId="5">#REF!</definedName>
    <definedName name="BBAABBAABB" localSheetId="6">#REF!</definedName>
    <definedName name="BBAABBAABB" localSheetId="12">#REF!</definedName>
    <definedName name="BBAABBAABB" localSheetId="9">#REF!</definedName>
    <definedName name="BBAABBAABB" localSheetId="7">#REF!</definedName>
    <definedName name="BBAABBAABB">#REF!</definedName>
    <definedName name="BBAABBBABA" localSheetId="4">#REF!</definedName>
    <definedName name="BBAABBBABA" localSheetId="10">#REF!</definedName>
    <definedName name="BBAABBBABA" localSheetId="8">#REF!</definedName>
    <definedName name="BBAABBBABA" localSheetId="11">#REF!</definedName>
    <definedName name="BBAABBBABA" localSheetId="5">#REF!</definedName>
    <definedName name="BBAABBBABA" localSheetId="6">#REF!</definedName>
    <definedName name="BBAABBBABA" localSheetId="12">#REF!</definedName>
    <definedName name="BBAABBBABA" localSheetId="9">#REF!</definedName>
    <definedName name="BBAABBBABA" localSheetId="7">#REF!</definedName>
    <definedName name="BBAABBBABA">#REF!</definedName>
    <definedName name="BBABAABABAB" localSheetId="4">#REF!</definedName>
    <definedName name="BBABAABABAB" localSheetId="10">#REF!</definedName>
    <definedName name="BBABAABABAB" localSheetId="8">#REF!</definedName>
    <definedName name="BBABAABABAB" localSheetId="11">#REF!</definedName>
    <definedName name="BBABAABABAB" localSheetId="5">#REF!</definedName>
    <definedName name="BBABAABABAB" localSheetId="6">#REF!</definedName>
    <definedName name="BBABAABABAB" localSheetId="12">#REF!</definedName>
    <definedName name="BBABAABABAB" localSheetId="9">#REF!</definedName>
    <definedName name="BBABAABABAB" localSheetId="7">#REF!</definedName>
    <definedName name="BBABAABABAB">#REF!</definedName>
    <definedName name="BBABABBBBA" localSheetId="4">#REF!</definedName>
    <definedName name="BBABABBBBA" localSheetId="10">#REF!</definedName>
    <definedName name="BBABABBBBA" localSheetId="8">#REF!</definedName>
    <definedName name="BBABABBBBA" localSheetId="11">#REF!</definedName>
    <definedName name="BBABABBBBA" localSheetId="5">#REF!</definedName>
    <definedName name="BBABABBBBA" localSheetId="6">#REF!</definedName>
    <definedName name="BBABABBBBA" localSheetId="12">#REF!</definedName>
    <definedName name="BBABABBBBA" localSheetId="9">#REF!</definedName>
    <definedName name="BBABABBBBA" localSheetId="7">#REF!</definedName>
    <definedName name="BBABABBBBA">#REF!</definedName>
    <definedName name="BBB" localSheetId="4">#REF!</definedName>
    <definedName name="BBB" localSheetId="10">#REF!</definedName>
    <definedName name="BBB" localSheetId="8">#REF!</definedName>
    <definedName name="BBB" localSheetId="11">#REF!</definedName>
    <definedName name="BBB" localSheetId="5">#REF!</definedName>
    <definedName name="BBB" localSheetId="6">#REF!</definedName>
    <definedName name="BBB" localSheetId="12">#REF!</definedName>
    <definedName name="BBB" localSheetId="9">#REF!</definedName>
    <definedName name="BBB" localSheetId="7">#REF!</definedName>
    <definedName name="BBB">#REF!</definedName>
    <definedName name="BBC" localSheetId="4">#REF!</definedName>
    <definedName name="BBC" localSheetId="10">#REF!</definedName>
    <definedName name="BBC" localSheetId="8">#REF!</definedName>
    <definedName name="BBC" localSheetId="11">#REF!</definedName>
    <definedName name="BBC" localSheetId="5">#REF!</definedName>
    <definedName name="BBC" localSheetId="6">#REF!</definedName>
    <definedName name="BBC" localSheetId="12">#REF!</definedName>
    <definedName name="BBC" localSheetId="9">#REF!</definedName>
    <definedName name="BBC" localSheetId="7">#REF!</definedName>
    <definedName name="BBC">#REF!</definedName>
    <definedName name="BBD" localSheetId="4">#REF!</definedName>
    <definedName name="BBD" localSheetId="10">#REF!</definedName>
    <definedName name="BBD" localSheetId="8">#REF!</definedName>
    <definedName name="BBD" localSheetId="11">#REF!</definedName>
    <definedName name="BBD" localSheetId="5">#REF!</definedName>
    <definedName name="BBD" localSheetId="6">#REF!</definedName>
    <definedName name="BBD" localSheetId="12">#REF!</definedName>
    <definedName name="BBD" localSheetId="9">#REF!</definedName>
    <definedName name="BBD" localSheetId="7">#REF!</definedName>
    <definedName name="BBD">#REF!</definedName>
    <definedName name="BBE" localSheetId="4">#REF!</definedName>
    <definedName name="BBE" localSheetId="10">#REF!</definedName>
    <definedName name="BBE" localSheetId="8">#REF!</definedName>
    <definedName name="BBE" localSheetId="11">#REF!</definedName>
    <definedName name="BBE" localSheetId="5">#REF!</definedName>
    <definedName name="BBE" localSheetId="6">#REF!</definedName>
    <definedName name="BBE" localSheetId="12">#REF!</definedName>
    <definedName name="BBE" localSheetId="9">#REF!</definedName>
    <definedName name="BBE" localSheetId="7">#REF!</definedName>
    <definedName name="BBE">#REF!</definedName>
    <definedName name="BBF" localSheetId="4">#REF!</definedName>
    <definedName name="BBF" localSheetId="10">#REF!</definedName>
    <definedName name="BBF" localSheetId="8">#REF!</definedName>
    <definedName name="BBF" localSheetId="11">#REF!</definedName>
    <definedName name="BBF" localSheetId="5">#REF!</definedName>
    <definedName name="BBF" localSheetId="6">#REF!</definedName>
    <definedName name="BBF" localSheetId="12">#REF!</definedName>
    <definedName name="BBF" localSheetId="9">#REF!</definedName>
    <definedName name="BBF" localSheetId="7">#REF!</definedName>
    <definedName name="BBF">#REF!</definedName>
    <definedName name="BBG" localSheetId="4">#REF!</definedName>
    <definedName name="BBG" localSheetId="10">#REF!</definedName>
    <definedName name="BBG" localSheetId="8">#REF!</definedName>
    <definedName name="BBG" localSheetId="11">#REF!</definedName>
    <definedName name="BBG" localSheetId="5">#REF!</definedName>
    <definedName name="BBG" localSheetId="6">#REF!</definedName>
    <definedName name="BBG" localSheetId="12">#REF!</definedName>
    <definedName name="BBG" localSheetId="9">#REF!</definedName>
    <definedName name="BBG" localSheetId="7">#REF!</definedName>
    <definedName name="BBG">#REF!</definedName>
    <definedName name="BBH" localSheetId="4">#REF!</definedName>
    <definedName name="BBH" localSheetId="10">#REF!</definedName>
    <definedName name="BBH" localSheetId="8">#REF!</definedName>
    <definedName name="BBH" localSheetId="11">#REF!</definedName>
    <definedName name="BBH" localSheetId="5">#REF!</definedName>
    <definedName name="BBH" localSheetId="6">#REF!</definedName>
    <definedName name="BBH" localSheetId="12">#REF!</definedName>
    <definedName name="BBH" localSheetId="9">#REF!</definedName>
    <definedName name="BBH" localSheetId="7">#REF!</definedName>
    <definedName name="BBH">#REF!</definedName>
    <definedName name="BBI" localSheetId="4">#REF!</definedName>
    <definedName name="BBI" localSheetId="10">#REF!</definedName>
    <definedName name="BBI" localSheetId="8">#REF!</definedName>
    <definedName name="BBI" localSheetId="11">#REF!</definedName>
    <definedName name="BBI" localSheetId="5">#REF!</definedName>
    <definedName name="BBI" localSheetId="6">#REF!</definedName>
    <definedName name="BBI" localSheetId="12">#REF!</definedName>
    <definedName name="BBI" localSheetId="9">#REF!</definedName>
    <definedName name="BBI" localSheetId="7">#REF!</definedName>
    <definedName name="BBI">#REF!</definedName>
    <definedName name="BBJ" localSheetId="4">#REF!</definedName>
    <definedName name="BBJ" localSheetId="10">#REF!</definedName>
    <definedName name="BBJ" localSheetId="8">#REF!</definedName>
    <definedName name="BBJ" localSheetId="11">#REF!</definedName>
    <definedName name="BBJ" localSheetId="5">#REF!</definedName>
    <definedName name="BBJ" localSheetId="6">#REF!</definedName>
    <definedName name="BBJ" localSheetId="12">#REF!</definedName>
    <definedName name="BBJ" localSheetId="9">#REF!</definedName>
    <definedName name="BBJ" localSheetId="7">#REF!</definedName>
    <definedName name="BBJ">#REF!</definedName>
    <definedName name="BBK" localSheetId="4">#REF!</definedName>
    <definedName name="BBK" localSheetId="10">#REF!</definedName>
    <definedName name="BBK" localSheetId="8">#REF!</definedName>
    <definedName name="BBK" localSheetId="11">#REF!</definedName>
    <definedName name="BBK" localSheetId="5">#REF!</definedName>
    <definedName name="BBK" localSheetId="6">#REF!</definedName>
    <definedName name="BBK" localSheetId="12">#REF!</definedName>
    <definedName name="BBK" localSheetId="9">#REF!</definedName>
    <definedName name="BBK" localSheetId="7">#REF!</definedName>
    <definedName name="BBK">#REF!</definedName>
    <definedName name="BBL" localSheetId="4">#REF!</definedName>
    <definedName name="BBL" localSheetId="10">#REF!</definedName>
    <definedName name="BBL" localSheetId="8">#REF!</definedName>
    <definedName name="BBL" localSheetId="11">#REF!</definedName>
    <definedName name="BBL" localSheetId="5">#REF!</definedName>
    <definedName name="BBL" localSheetId="6">#REF!</definedName>
    <definedName name="BBL" localSheetId="12">#REF!</definedName>
    <definedName name="BBL" localSheetId="9">#REF!</definedName>
    <definedName name="BBL" localSheetId="7">#REF!</definedName>
    <definedName name="BBL">#REF!</definedName>
    <definedName name="BBM" localSheetId="4">#REF!</definedName>
    <definedName name="BBM" localSheetId="10">#REF!</definedName>
    <definedName name="BBM" localSheetId="8">#REF!</definedName>
    <definedName name="BBM" localSheetId="11">#REF!</definedName>
    <definedName name="BBM" localSheetId="5">#REF!</definedName>
    <definedName name="BBM" localSheetId="6">#REF!</definedName>
    <definedName name="BBM" localSheetId="12">#REF!</definedName>
    <definedName name="BBM" localSheetId="9">#REF!</definedName>
    <definedName name="BBM" localSheetId="7">#REF!</definedName>
    <definedName name="BBM">#REF!</definedName>
    <definedName name="BQ_TABLE1" localSheetId="4">#REF!</definedName>
    <definedName name="BQ_TABLE1" localSheetId="10">#REF!</definedName>
    <definedName name="BQ_TABLE1" localSheetId="8">#REF!</definedName>
    <definedName name="BQ_TABLE1" localSheetId="11">#REF!</definedName>
    <definedName name="BQ_TABLE1" localSheetId="5">#REF!</definedName>
    <definedName name="BQ_TABLE1" localSheetId="12">#REF!</definedName>
    <definedName name="BQ_TABLE1" localSheetId="9">#REF!</definedName>
    <definedName name="BQ_TABLE1" localSheetId="7">#REF!</definedName>
    <definedName name="BQ_TABLE1">#REF!</definedName>
    <definedName name="BRITAGEM" localSheetId="4">#REF!</definedName>
    <definedName name="BRITAGEM" localSheetId="10">#REF!</definedName>
    <definedName name="BRITAGEM" localSheetId="8">#REF!</definedName>
    <definedName name="BRITAGEM" localSheetId="11">#REF!</definedName>
    <definedName name="BRITAGEM" localSheetId="5">#REF!</definedName>
    <definedName name="BRITAGEM" localSheetId="12">#REF!</definedName>
    <definedName name="BRITAGEM" localSheetId="9">#REF!</definedName>
    <definedName name="BRITAGEM" localSheetId="7">#REF!</definedName>
    <definedName name="BRITAGEM">#REF!</definedName>
    <definedName name="Calafate" localSheetId="4">#REF!</definedName>
    <definedName name="Calafate" localSheetId="10">#REF!</definedName>
    <definedName name="Calafate" localSheetId="8">#REF!</definedName>
    <definedName name="Calafate" localSheetId="11">#REF!</definedName>
    <definedName name="Calafate" localSheetId="5">#REF!</definedName>
    <definedName name="Calafate" localSheetId="6">#REF!</definedName>
    <definedName name="Calafate" localSheetId="12">#REF!</definedName>
    <definedName name="Calafate" localSheetId="9">#REF!</definedName>
    <definedName name="Calafate" localSheetId="7">#REF!</definedName>
    <definedName name="Calafate">#REF!</definedName>
    <definedName name="Caldeireiro" localSheetId="4">#REF!</definedName>
    <definedName name="Caldeireiro" localSheetId="10">#REF!</definedName>
    <definedName name="Caldeireiro" localSheetId="8">#REF!</definedName>
    <definedName name="Caldeireiro" localSheetId="11">#REF!</definedName>
    <definedName name="Caldeireiro" localSheetId="5">#REF!</definedName>
    <definedName name="Caldeireiro" localSheetId="6">#REF!</definedName>
    <definedName name="Caldeireiro" localSheetId="12">#REF!</definedName>
    <definedName name="Caldeireiro" localSheetId="9">#REF!</definedName>
    <definedName name="Caldeireiro" localSheetId="7">#REF!</definedName>
    <definedName name="Caldeireiro">#REF!</definedName>
    <definedName name="capamc2" localSheetId="4">#REF!</definedName>
    <definedName name="capamc2" localSheetId="10">#REF!</definedName>
    <definedName name="capamc2" localSheetId="8">#REF!</definedName>
    <definedName name="capamc2" localSheetId="11">#REF!</definedName>
    <definedName name="capamc2" localSheetId="5">#REF!</definedName>
    <definedName name="capamc2" localSheetId="6">#REF!</definedName>
    <definedName name="capamc2" localSheetId="12">#REF!</definedName>
    <definedName name="capamc2" localSheetId="9">#REF!</definedName>
    <definedName name="capamc2" localSheetId="7">#REF!</definedName>
    <definedName name="capamc2">#REF!</definedName>
    <definedName name="capamc3" localSheetId="4">#REF!</definedName>
    <definedName name="capamc3" localSheetId="10">#REF!</definedName>
    <definedName name="capamc3" localSheetId="8">#REF!</definedName>
    <definedName name="capamc3" localSheetId="11">#REF!</definedName>
    <definedName name="capamc3" localSheetId="5">#REF!</definedName>
    <definedName name="capamc3" localSheetId="6">#REF!</definedName>
    <definedName name="capamc3" localSheetId="12">#REF!</definedName>
    <definedName name="capamc3" localSheetId="9">#REF!</definedName>
    <definedName name="capamc3" localSheetId="7">#REF!</definedName>
    <definedName name="capamc3">#REF!</definedName>
    <definedName name="CAPAMC4" localSheetId="4">#REF!</definedName>
    <definedName name="CAPAMC4" localSheetId="10">#REF!</definedName>
    <definedName name="CAPAMC4" localSheetId="8">#REF!</definedName>
    <definedName name="CAPAMC4" localSheetId="11">#REF!</definedName>
    <definedName name="CAPAMC4" localSheetId="5">#REF!</definedName>
    <definedName name="CAPAMC4" localSheetId="6">#REF!</definedName>
    <definedName name="CAPAMC4" localSheetId="12">#REF!</definedName>
    <definedName name="CAPAMC4" localSheetId="9">#REF!</definedName>
    <definedName name="CAPAMC4" localSheetId="7">#REF!</definedName>
    <definedName name="CAPAMC4">#REF!</definedName>
    <definedName name="CAPAMC5TG" localSheetId="4">#REF!</definedName>
    <definedName name="CAPAMC5TG" localSheetId="10">#REF!</definedName>
    <definedName name="CAPAMC5TG" localSheetId="8">#REF!</definedName>
    <definedName name="CAPAMC5TG" localSheetId="11">#REF!</definedName>
    <definedName name="CAPAMC5TG" localSheetId="5">#REF!</definedName>
    <definedName name="CAPAMC5TG" localSheetId="6">#REF!</definedName>
    <definedName name="CAPAMC5TG" localSheetId="12">#REF!</definedName>
    <definedName name="CAPAMC5TG" localSheetId="9">#REF!</definedName>
    <definedName name="CAPAMC5TG" localSheetId="7">#REF!</definedName>
    <definedName name="CAPAMC5TG">#REF!</definedName>
    <definedName name="capanom" localSheetId="4">#REF!</definedName>
    <definedName name="capanom" localSheetId="10">#REF!</definedName>
    <definedName name="capanom" localSheetId="8">#REF!</definedName>
    <definedName name="capanom" localSheetId="11">#REF!</definedName>
    <definedName name="capanom" localSheetId="5">#REF!</definedName>
    <definedName name="capanom" localSheetId="6">#REF!</definedName>
    <definedName name="capanom" localSheetId="12">#REF!</definedName>
    <definedName name="capanom" localSheetId="9">#REF!</definedName>
    <definedName name="capanom" localSheetId="7">#REF!</definedName>
    <definedName name="capanom">#REF!</definedName>
    <definedName name="capatc2" localSheetId="4">#REF!</definedName>
    <definedName name="capatc2" localSheetId="10">#REF!</definedName>
    <definedName name="capatc2" localSheetId="8">#REF!</definedName>
    <definedName name="capatc2" localSheetId="11">#REF!</definedName>
    <definedName name="capatc2" localSheetId="5">#REF!</definedName>
    <definedName name="capatc2" localSheetId="6">#REF!</definedName>
    <definedName name="capatc2" localSheetId="12">#REF!</definedName>
    <definedName name="capatc2" localSheetId="9">#REF!</definedName>
    <definedName name="capatc2" localSheetId="7">#REF!</definedName>
    <definedName name="capatc2">#REF!</definedName>
    <definedName name="capatc3" localSheetId="4">#REF!</definedName>
    <definedName name="capatc3" localSheetId="10">#REF!</definedName>
    <definedName name="capatc3" localSheetId="8">#REF!</definedName>
    <definedName name="capatc3" localSheetId="11">#REF!</definedName>
    <definedName name="capatc3" localSheetId="5">#REF!</definedName>
    <definedName name="capatc3" localSheetId="6">#REF!</definedName>
    <definedName name="capatc3" localSheetId="12">#REF!</definedName>
    <definedName name="capatc3" localSheetId="9">#REF!</definedName>
    <definedName name="capatc3" localSheetId="7">#REF!</definedName>
    <definedName name="capatc3">#REF!</definedName>
    <definedName name="CAPATC4" localSheetId="4">#REF!</definedName>
    <definedName name="CAPATC4" localSheetId="10">#REF!</definedName>
    <definedName name="CAPATC4" localSheetId="8">#REF!</definedName>
    <definedName name="CAPATC4" localSheetId="11">#REF!</definedName>
    <definedName name="CAPATC4" localSheetId="5">#REF!</definedName>
    <definedName name="CAPATC4" localSheetId="6">#REF!</definedName>
    <definedName name="CAPATC4" localSheetId="12">#REF!</definedName>
    <definedName name="CAPATC4" localSheetId="9">#REF!</definedName>
    <definedName name="CAPATC4" localSheetId="7">#REF!</definedName>
    <definedName name="CAPATC4">#REF!</definedName>
    <definedName name="capatg2" localSheetId="4">#REF!</definedName>
    <definedName name="capatg2" localSheetId="10">#REF!</definedName>
    <definedName name="capatg2" localSheetId="8">#REF!</definedName>
    <definedName name="capatg2" localSheetId="11">#REF!</definedName>
    <definedName name="capatg2" localSheetId="5">#REF!</definedName>
    <definedName name="capatg2" localSheetId="6">#REF!</definedName>
    <definedName name="capatg2" localSheetId="12">#REF!</definedName>
    <definedName name="capatg2" localSheetId="9">#REF!</definedName>
    <definedName name="capatg2" localSheetId="7">#REF!</definedName>
    <definedName name="capatg2">#REF!</definedName>
    <definedName name="CAPATG3" localSheetId="4">#REF!</definedName>
    <definedName name="CAPATG3" localSheetId="10">#REF!</definedName>
    <definedName name="CAPATG3" localSheetId="8">#REF!</definedName>
    <definedName name="CAPATG3" localSheetId="11">#REF!</definedName>
    <definedName name="CAPATG3" localSheetId="5">#REF!</definedName>
    <definedName name="CAPATG3" localSheetId="6">#REF!</definedName>
    <definedName name="CAPATG3" localSheetId="12">#REF!</definedName>
    <definedName name="CAPATG3" localSheetId="9">#REF!</definedName>
    <definedName name="CAPATG3" localSheetId="7">#REF!</definedName>
    <definedName name="CAPATG3">#REF!</definedName>
    <definedName name="capatg4" localSheetId="4">#REF!</definedName>
    <definedName name="capatg4" localSheetId="10">#REF!</definedName>
    <definedName name="capatg4" localSheetId="8">#REF!</definedName>
    <definedName name="capatg4" localSheetId="11">#REF!</definedName>
    <definedName name="capatg4" localSheetId="5">#REF!</definedName>
    <definedName name="capatg4" localSheetId="6">#REF!</definedName>
    <definedName name="capatg4" localSheetId="12">#REF!</definedName>
    <definedName name="capatg4" localSheetId="9">#REF!</definedName>
    <definedName name="capatg4" localSheetId="7">#REF!</definedName>
    <definedName name="capatg4">#REF!</definedName>
    <definedName name="Carpinteiro" localSheetId="4">#REF!</definedName>
    <definedName name="Carpinteiro" localSheetId="10">#REF!</definedName>
    <definedName name="Carpinteiro" localSheetId="8">#REF!</definedName>
    <definedName name="Carpinteiro" localSheetId="11">#REF!</definedName>
    <definedName name="Carpinteiro" localSheetId="5">#REF!</definedName>
    <definedName name="Carpinteiro" localSheetId="6">#REF!</definedName>
    <definedName name="Carpinteiro" localSheetId="12">#REF!</definedName>
    <definedName name="Carpinteiro" localSheetId="9">#REF!</definedName>
    <definedName name="Carpinteiro" localSheetId="7">#REF!</definedName>
    <definedName name="Carpinteiro">#REF!</definedName>
    <definedName name="Carvoeiro" localSheetId="4">#REF!</definedName>
    <definedName name="Carvoeiro" localSheetId="10">#REF!</definedName>
    <definedName name="Carvoeiro" localSheetId="8">#REF!</definedName>
    <definedName name="Carvoeiro" localSheetId="11">#REF!</definedName>
    <definedName name="Carvoeiro" localSheetId="5">#REF!</definedName>
    <definedName name="Carvoeiro" localSheetId="6">#REF!</definedName>
    <definedName name="Carvoeiro" localSheetId="12">#REF!</definedName>
    <definedName name="Carvoeiro" localSheetId="9">#REF!</definedName>
    <definedName name="Carvoeiro" localSheetId="7">#REF!</definedName>
    <definedName name="Carvoeiro">#REF!</definedName>
    <definedName name="Category" localSheetId="4">#REF!</definedName>
    <definedName name="Category" localSheetId="10">#REF!</definedName>
    <definedName name="Category" localSheetId="8">#REF!</definedName>
    <definedName name="Category" localSheetId="11">#REF!</definedName>
    <definedName name="Category" localSheetId="5">#REF!</definedName>
    <definedName name="Category" localSheetId="6">#REF!</definedName>
    <definedName name="Category" localSheetId="12">#REF!</definedName>
    <definedName name="Category" localSheetId="9">#REF!</definedName>
    <definedName name="Category" localSheetId="7">#REF!</definedName>
    <definedName name="Category">#REF!</definedName>
    <definedName name="CCC" localSheetId="4">#REF!</definedName>
    <definedName name="CCC" localSheetId="10">#REF!</definedName>
    <definedName name="CCC" localSheetId="8">#REF!</definedName>
    <definedName name="CCC" localSheetId="11">#REF!</definedName>
    <definedName name="CCC" localSheetId="5">#REF!</definedName>
    <definedName name="CCC" localSheetId="6">#REF!</definedName>
    <definedName name="CCC" localSheetId="12">#REF!</definedName>
    <definedName name="CCC" localSheetId="9">#REF!</definedName>
    <definedName name="CCC" localSheetId="7">#REF!</definedName>
    <definedName name="CCC">#REF!</definedName>
    <definedName name="ccccc" localSheetId="4">#REF!</definedName>
    <definedName name="ccccc" localSheetId="10">#REF!</definedName>
    <definedName name="ccccc" localSheetId="8">#REF!</definedName>
    <definedName name="ccccc" localSheetId="11">#REF!</definedName>
    <definedName name="ccccc" localSheetId="5">#REF!</definedName>
    <definedName name="ccccc" localSheetId="12">#REF!</definedName>
    <definedName name="ccccc" localSheetId="9">#REF!</definedName>
    <definedName name="ccccc" localSheetId="7">#REF!</definedName>
    <definedName name="ccccc">#REF!</definedName>
    <definedName name="CCD" localSheetId="4">#REF!</definedName>
    <definedName name="CCD" localSheetId="10">#REF!</definedName>
    <definedName name="CCD" localSheetId="8">#REF!</definedName>
    <definedName name="CCD" localSheetId="11">#REF!</definedName>
    <definedName name="CCD" localSheetId="5">#REF!</definedName>
    <definedName name="CCD" localSheetId="6">#REF!</definedName>
    <definedName name="CCD" localSheetId="12">#REF!</definedName>
    <definedName name="CCD" localSheetId="9">#REF!</definedName>
    <definedName name="CCD" localSheetId="7">#REF!</definedName>
    <definedName name="CCD">#REF!</definedName>
    <definedName name="CCE" localSheetId="4">#REF!</definedName>
    <definedName name="CCE" localSheetId="10">#REF!</definedName>
    <definedName name="CCE" localSheetId="8">#REF!</definedName>
    <definedName name="CCE" localSheetId="11">#REF!</definedName>
    <definedName name="CCE" localSheetId="5">#REF!</definedName>
    <definedName name="CCE" localSheetId="6">#REF!</definedName>
    <definedName name="CCE" localSheetId="12">#REF!</definedName>
    <definedName name="CCE" localSheetId="9">#REF!</definedName>
    <definedName name="CCE" localSheetId="7">#REF!</definedName>
    <definedName name="CCE">#REF!</definedName>
    <definedName name="CCF" localSheetId="4">#REF!</definedName>
    <definedName name="CCF" localSheetId="10">#REF!</definedName>
    <definedName name="CCF" localSheetId="8">#REF!</definedName>
    <definedName name="CCF" localSheetId="11">#REF!</definedName>
    <definedName name="CCF" localSheetId="5">#REF!</definedName>
    <definedName name="CCF" localSheetId="6">#REF!</definedName>
    <definedName name="CCF" localSheetId="12">#REF!</definedName>
    <definedName name="CCF" localSheetId="9">#REF!</definedName>
    <definedName name="CCF" localSheetId="7">#REF!</definedName>
    <definedName name="CCF">#REF!</definedName>
    <definedName name="CCM" localSheetId="4">#REF!</definedName>
    <definedName name="CCM" localSheetId="10">#REF!</definedName>
    <definedName name="CCM" localSheetId="8">#REF!</definedName>
    <definedName name="CCM" localSheetId="11">#REF!</definedName>
    <definedName name="CCM" localSheetId="5">#REF!</definedName>
    <definedName name="CCM" localSheetId="6">#REF!</definedName>
    <definedName name="CCM" localSheetId="12">#REF!</definedName>
    <definedName name="CCM" localSheetId="9">#REF!</definedName>
    <definedName name="CCM" localSheetId="7">#REF!</definedName>
    <definedName name="CCM">#REF!</definedName>
    <definedName name="CFM" localSheetId="4">#REF!</definedName>
    <definedName name="CFM" localSheetId="10">#REF!</definedName>
    <definedName name="CFM" localSheetId="8">#REF!</definedName>
    <definedName name="CFM" localSheetId="11">#REF!</definedName>
    <definedName name="CFM" localSheetId="5">#REF!</definedName>
    <definedName name="CFM" localSheetId="6">#REF!</definedName>
    <definedName name="CFM" localSheetId="12">#REF!</definedName>
    <definedName name="CFM" localSheetId="9">#REF!</definedName>
    <definedName name="CFM" localSheetId="7">#REF!</definedName>
    <definedName name="CFM">#REF!</definedName>
    <definedName name="CFU" localSheetId="4">#REF!</definedName>
    <definedName name="CFU" localSheetId="10">#REF!</definedName>
    <definedName name="CFU" localSheetId="8">#REF!</definedName>
    <definedName name="CFU" localSheetId="11">#REF!</definedName>
    <definedName name="CFU" localSheetId="5">#REF!</definedName>
    <definedName name="CFU" localSheetId="6">#REF!</definedName>
    <definedName name="CFU" localSheetId="12">#REF!</definedName>
    <definedName name="CFU" localSheetId="9">#REF!</definedName>
    <definedName name="CFU" localSheetId="7">#REF!</definedName>
    <definedName name="CFU">#REF!</definedName>
    <definedName name="CODIGO" localSheetId="4">#REF!</definedName>
    <definedName name="CODIGO" localSheetId="10">#REF!</definedName>
    <definedName name="CODIGO" localSheetId="8">#REF!</definedName>
    <definedName name="CODIGO" localSheetId="11">#REF!</definedName>
    <definedName name="CODIGO" localSheetId="5">#REF!</definedName>
    <definedName name="CODIGO" localSheetId="6">#REF!</definedName>
    <definedName name="CODIGO" localSheetId="12">#REF!</definedName>
    <definedName name="CODIGO" localSheetId="9">#REF!</definedName>
    <definedName name="CODIGO" localSheetId="7">#REF!</definedName>
    <definedName name="CODIGO">#REF!</definedName>
    <definedName name="COMI" localSheetId="4">#REF!</definedName>
    <definedName name="COMI" localSheetId="10">#REF!</definedName>
    <definedName name="COMI" localSheetId="8">#REF!</definedName>
    <definedName name="COMI" localSheetId="11">#REF!</definedName>
    <definedName name="COMI" localSheetId="5">#REF!</definedName>
    <definedName name="COMI" localSheetId="6">#REF!</definedName>
    <definedName name="COMI" localSheetId="12">#REF!</definedName>
    <definedName name="COMI" localSheetId="9">#REF!</definedName>
    <definedName name="COMI" localSheetId="7">#REF!</definedName>
    <definedName name="COMI">#REF!</definedName>
    <definedName name="concorrentes" localSheetId="4">#REF!</definedName>
    <definedName name="concorrentes" localSheetId="10">#REF!</definedName>
    <definedName name="concorrentes" localSheetId="8">#REF!</definedName>
    <definedName name="concorrentes" localSheetId="11">#REF!</definedName>
    <definedName name="concorrentes" localSheetId="5">#REF!</definedName>
    <definedName name="concorrentes" localSheetId="12">#REF!</definedName>
    <definedName name="concorrentes" localSheetId="9">#REF!</definedName>
    <definedName name="concorrentes" localSheetId="7">#REF!</definedName>
    <definedName name="concorrentes">#REF!</definedName>
    <definedName name="confmc" localSheetId="4">#REF!</definedName>
    <definedName name="confmc" localSheetId="10">#REF!</definedName>
    <definedName name="confmc" localSheetId="8">#REF!</definedName>
    <definedName name="confmc" localSheetId="11">#REF!</definedName>
    <definedName name="confmc" localSheetId="5">#REF!</definedName>
    <definedName name="confmc" localSheetId="6">#REF!</definedName>
    <definedName name="confmc" localSheetId="12">#REF!</definedName>
    <definedName name="confmc" localSheetId="9">#REF!</definedName>
    <definedName name="confmc" localSheetId="7">#REF!</definedName>
    <definedName name="confmc">#REF!</definedName>
    <definedName name="conftc" localSheetId="4">#REF!</definedName>
    <definedName name="conftc" localSheetId="10">#REF!</definedName>
    <definedName name="conftc" localSheetId="8">#REF!</definedName>
    <definedName name="conftc" localSheetId="11">#REF!</definedName>
    <definedName name="conftc" localSheetId="5">#REF!</definedName>
    <definedName name="conftc" localSheetId="6">#REF!</definedName>
    <definedName name="conftc" localSheetId="12">#REF!</definedName>
    <definedName name="conftc" localSheetId="9">#REF!</definedName>
    <definedName name="conftc" localSheetId="7">#REF!</definedName>
    <definedName name="conftc">#REF!</definedName>
    <definedName name="conftg" localSheetId="4">#REF!</definedName>
    <definedName name="conftg" localSheetId="10">#REF!</definedName>
    <definedName name="conftg" localSheetId="8">#REF!</definedName>
    <definedName name="conftg" localSheetId="11">#REF!</definedName>
    <definedName name="conftg" localSheetId="5">#REF!</definedName>
    <definedName name="conftg" localSheetId="6">#REF!</definedName>
    <definedName name="conftg" localSheetId="12">#REF!</definedName>
    <definedName name="conftg" localSheetId="9">#REF!</definedName>
    <definedName name="conftg" localSheetId="7">#REF!</definedName>
    <definedName name="conftg">#REF!</definedName>
    <definedName name="CONT1" localSheetId="4">#REF!</definedName>
    <definedName name="CONT1" localSheetId="10">#REF!</definedName>
    <definedName name="CONT1" localSheetId="8">#REF!</definedName>
    <definedName name="CONT1" localSheetId="11">#REF!</definedName>
    <definedName name="CONT1" localSheetId="5">#REF!</definedName>
    <definedName name="CONT1" localSheetId="6">#REF!</definedName>
    <definedName name="CONT1" localSheetId="12">#REF!</definedName>
    <definedName name="CONT1" localSheetId="9">#REF!</definedName>
    <definedName name="CONT1" localSheetId="7">#REF!</definedName>
    <definedName name="CONT1">#REF!</definedName>
    <definedName name="CONT2" localSheetId="4">#REF!</definedName>
    <definedName name="CONT2" localSheetId="10">#REF!</definedName>
    <definedName name="CONT2" localSheetId="8">#REF!</definedName>
    <definedName name="CONT2" localSheetId="11">#REF!</definedName>
    <definedName name="CONT2" localSheetId="5">#REF!</definedName>
    <definedName name="CONT2" localSheetId="6">#REF!</definedName>
    <definedName name="CONT2" localSheetId="12">#REF!</definedName>
    <definedName name="CONT2" localSheetId="9">#REF!</definedName>
    <definedName name="CONT2" localSheetId="7">#REF!</definedName>
    <definedName name="CONT2">#REF!</definedName>
    <definedName name="CONT3" localSheetId="4">#REF!</definedName>
    <definedName name="CONT3" localSheetId="10">#REF!</definedName>
    <definedName name="CONT3" localSheetId="8">#REF!</definedName>
    <definedName name="CONT3" localSheetId="11">#REF!</definedName>
    <definedName name="CONT3" localSheetId="5">#REF!</definedName>
    <definedName name="CONT3" localSheetId="6">#REF!</definedName>
    <definedName name="CONT3" localSheetId="12">#REF!</definedName>
    <definedName name="CONT3" localSheetId="9">#REF!</definedName>
    <definedName name="CONT3" localSheetId="7">#REF!</definedName>
    <definedName name="CONT3">#REF!</definedName>
    <definedName name="CONT4" localSheetId="4">#REF!</definedName>
    <definedName name="CONT4" localSheetId="10">#REF!</definedName>
    <definedName name="CONT4" localSheetId="8">#REF!</definedName>
    <definedName name="CONT4" localSheetId="11">#REF!</definedName>
    <definedName name="CONT4" localSheetId="5">#REF!</definedName>
    <definedName name="CONT4" localSheetId="6">#REF!</definedName>
    <definedName name="CONT4" localSheetId="12">#REF!</definedName>
    <definedName name="CONT4" localSheetId="9">#REF!</definedName>
    <definedName name="CONT4" localSheetId="7">#REF!</definedName>
    <definedName name="CONT4">#REF!</definedName>
    <definedName name="CONT5" localSheetId="4">#REF!</definedName>
    <definedName name="CONT5" localSheetId="10">#REF!</definedName>
    <definedName name="CONT5" localSheetId="8">#REF!</definedName>
    <definedName name="CONT5" localSheetId="11">#REF!</definedName>
    <definedName name="CONT5" localSheetId="5">#REF!</definedName>
    <definedName name="CONT5" localSheetId="6">#REF!</definedName>
    <definedName name="CONT5" localSheetId="12">#REF!</definedName>
    <definedName name="CONT5" localSheetId="9">#REF!</definedName>
    <definedName name="CONT5" localSheetId="7">#REF!</definedName>
    <definedName name="CONT5">#REF!</definedName>
    <definedName name="CONT6" localSheetId="4">#REF!</definedName>
    <definedName name="CONT6" localSheetId="10">#REF!</definedName>
    <definedName name="CONT6" localSheetId="8">#REF!</definedName>
    <definedName name="CONT6" localSheetId="11">#REF!</definedName>
    <definedName name="CONT6" localSheetId="5">#REF!</definedName>
    <definedName name="CONT6" localSheetId="6">#REF!</definedName>
    <definedName name="CONT6" localSheetId="12">#REF!</definedName>
    <definedName name="CONT6" localSheetId="9">#REF!</definedName>
    <definedName name="CONT6" localSheetId="7">#REF!</definedName>
    <definedName name="CONT6">#REF!</definedName>
    <definedName name="CONT7" localSheetId="4">#REF!</definedName>
    <definedName name="CONT7" localSheetId="10">#REF!</definedName>
    <definedName name="CONT7" localSheetId="8">#REF!</definedName>
    <definedName name="CONT7" localSheetId="11">#REF!</definedName>
    <definedName name="CONT7" localSheetId="5">#REF!</definedName>
    <definedName name="CONT7" localSheetId="6">#REF!</definedName>
    <definedName name="CONT7" localSheetId="12">#REF!</definedName>
    <definedName name="CONT7" localSheetId="9">#REF!</definedName>
    <definedName name="CONT7" localSheetId="7">#REF!</definedName>
    <definedName name="CONT7">#REF!</definedName>
    <definedName name="CONT8" localSheetId="4">#REF!</definedName>
    <definedName name="CONT8" localSheetId="10">#REF!</definedName>
    <definedName name="CONT8" localSheetId="8">#REF!</definedName>
    <definedName name="CONT8" localSheetId="11">#REF!</definedName>
    <definedName name="CONT8" localSheetId="5">#REF!</definedName>
    <definedName name="CONT8" localSheetId="6">#REF!</definedName>
    <definedName name="CONT8" localSheetId="12">#REF!</definedName>
    <definedName name="CONT8" localSheetId="9">#REF!</definedName>
    <definedName name="CONT8" localSheetId="7">#REF!</definedName>
    <definedName name="CONT8">#REF!</definedName>
    <definedName name="CONT9" localSheetId="4">#REF!</definedName>
    <definedName name="CONT9" localSheetId="10">#REF!</definedName>
    <definedName name="CONT9" localSheetId="8">#REF!</definedName>
    <definedName name="CONT9" localSheetId="11">#REF!</definedName>
    <definedName name="CONT9" localSheetId="5">#REF!</definedName>
    <definedName name="CONT9" localSheetId="6">#REF!</definedName>
    <definedName name="CONT9" localSheetId="12">#REF!</definedName>
    <definedName name="CONT9" localSheetId="9">#REF!</definedName>
    <definedName name="CONT9" localSheetId="7">#REF!</definedName>
    <definedName name="CONT9">#REF!</definedName>
    <definedName name="CPV" localSheetId="4">#REF!</definedName>
    <definedName name="CPV" localSheetId="10">#REF!</definedName>
    <definedName name="CPV" localSheetId="8">#REF!</definedName>
    <definedName name="CPV" localSheetId="11">#REF!</definedName>
    <definedName name="CPV" localSheetId="5">#REF!</definedName>
    <definedName name="CPV" localSheetId="6">#REF!</definedName>
    <definedName name="CPV" localSheetId="12">#REF!</definedName>
    <definedName name="CPV" localSheetId="9">#REF!</definedName>
    <definedName name="CPV" localSheetId="7">#REF!</definedName>
    <definedName name="CPV">#REF!</definedName>
    <definedName name="CRN_FIS" localSheetId="4">#REF!</definedName>
    <definedName name="CRN_FIS" localSheetId="10">#REF!</definedName>
    <definedName name="CRN_FIS" localSheetId="8">#REF!</definedName>
    <definedName name="CRN_FIS" localSheetId="11">#REF!</definedName>
    <definedName name="CRN_FIS" localSheetId="5">#REF!</definedName>
    <definedName name="CRN_FIS" localSheetId="6">#REF!</definedName>
    <definedName name="CRN_FIS" localSheetId="12">#REF!</definedName>
    <definedName name="CRN_FIS" localSheetId="9">#REF!</definedName>
    <definedName name="CRN_FIS" localSheetId="7">#REF!</definedName>
    <definedName name="CRN_FIS">#REF!</definedName>
    <definedName name="ct" localSheetId="4">#REF!</definedName>
    <definedName name="ct" localSheetId="10">#REF!</definedName>
    <definedName name="ct" localSheetId="8">#REF!</definedName>
    <definedName name="ct" localSheetId="11">#REF!</definedName>
    <definedName name="ct" localSheetId="5">#REF!</definedName>
    <definedName name="ct" localSheetId="6">#REF!</definedName>
    <definedName name="ct" localSheetId="12">#REF!</definedName>
    <definedName name="ct" localSheetId="9">#REF!</definedName>
    <definedName name="ct" localSheetId="7">#REF!</definedName>
    <definedName name="ct">#REF!</definedName>
    <definedName name="cu" localSheetId="4">#REF!</definedName>
    <definedName name="cu" localSheetId="10">#REF!</definedName>
    <definedName name="cu" localSheetId="8">#REF!</definedName>
    <definedName name="cu" localSheetId="11">#REF!</definedName>
    <definedName name="cu" localSheetId="5">#REF!</definedName>
    <definedName name="cu" localSheetId="6">#REF!</definedName>
    <definedName name="cu" localSheetId="12">#REF!</definedName>
    <definedName name="cu" localSheetId="9">#REF!</definedName>
    <definedName name="cu" localSheetId="7">#REF!</definedName>
    <definedName name="cu">#REF!</definedName>
    <definedName name="CUSTO" localSheetId="4">#REF!</definedName>
    <definedName name="CUSTO" localSheetId="10">#REF!</definedName>
    <definedName name="CUSTO" localSheetId="8">#REF!</definedName>
    <definedName name="CUSTO" localSheetId="11">#REF!</definedName>
    <definedName name="CUSTO" localSheetId="5">#REF!</definedName>
    <definedName name="CUSTO" localSheetId="6">#REF!</definedName>
    <definedName name="CUSTO" localSheetId="12">#REF!</definedName>
    <definedName name="CUSTO" localSheetId="9">#REF!</definedName>
    <definedName name="CUSTO" localSheetId="7">#REF!</definedName>
    <definedName name="CUSTO">#REF!</definedName>
    <definedName name="D" localSheetId="4">#REF!</definedName>
    <definedName name="D" localSheetId="10">#REF!</definedName>
    <definedName name="D" localSheetId="8">#REF!</definedName>
    <definedName name="D" localSheetId="11">#REF!</definedName>
    <definedName name="D" localSheetId="5">#REF!</definedName>
    <definedName name="D" localSheetId="12">#REF!</definedName>
    <definedName name="D" localSheetId="9">#REF!</definedName>
    <definedName name="D" localSheetId="7">#REF!</definedName>
    <definedName name="D">#REF!</definedName>
    <definedName name="Database" localSheetId="4">#REF!</definedName>
    <definedName name="Database" localSheetId="10">#REF!</definedName>
    <definedName name="Database" localSheetId="8">#REF!</definedName>
    <definedName name="Database" localSheetId="11">#REF!</definedName>
    <definedName name="Database" localSheetId="5">#REF!</definedName>
    <definedName name="Database" localSheetId="6">#REF!</definedName>
    <definedName name="Database" localSheetId="12">#REF!</definedName>
    <definedName name="Database" localSheetId="9">#REF!</definedName>
    <definedName name="Database" localSheetId="7">#REF!</definedName>
    <definedName name="Database">#REF!</definedName>
    <definedName name="DDD" localSheetId="4">#REF!</definedName>
    <definedName name="DDD" localSheetId="10">#REF!</definedName>
    <definedName name="DDD" localSheetId="8">#REF!</definedName>
    <definedName name="DDD" localSheetId="11">#REF!</definedName>
    <definedName name="DDD" localSheetId="5">#REF!</definedName>
    <definedName name="DDD" localSheetId="6">#REF!</definedName>
    <definedName name="DDD" localSheetId="12">#REF!</definedName>
    <definedName name="DDD" localSheetId="9">#REF!</definedName>
    <definedName name="DDD" localSheetId="7">#REF!</definedName>
    <definedName name="DDD">#REF!</definedName>
    <definedName name="ddddd" localSheetId="4">#REF!</definedName>
    <definedName name="ddddd" localSheetId="10">#REF!</definedName>
    <definedName name="ddddd" localSheetId="8">#REF!</definedName>
    <definedName name="ddddd" localSheetId="11">#REF!</definedName>
    <definedName name="ddddd" localSheetId="5">#REF!</definedName>
    <definedName name="ddddd" localSheetId="12">#REF!</definedName>
    <definedName name="ddddd" localSheetId="9">#REF!</definedName>
    <definedName name="ddddd" localSheetId="7">#REF!</definedName>
    <definedName name="ddddd">#REF!</definedName>
    <definedName name="DDDDDDD" localSheetId="4">#REF!</definedName>
    <definedName name="DDDDDDD" localSheetId="10">#REF!</definedName>
    <definedName name="DDDDDDD" localSheetId="8">#REF!</definedName>
    <definedName name="DDDDDDD" localSheetId="11">#REF!</definedName>
    <definedName name="DDDDDDD" localSheetId="5">#REF!</definedName>
    <definedName name="DDDDDDD" localSheetId="6">#REF!</definedName>
    <definedName name="DDDDDDD" localSheetId="12">#REF!</definedName>
    <definedName name="DDDDDDD" localSheetId="9">#REF!</definedName>
    <definedName name="DDDDDDD" localSheetId="7">#REF!</definedName>
    <definedName name="DDDDDDD">#REF!</definedName>
    <definedName name="DDE" localSheetId="4">#REF!</definedName>
    <definedName name="DDE" localSheetId="10">#REF!</definedName>
    <definedName name="DDE" localSheetId="8">#REF!</definedName>
    <definedName name="DDE" localSheetId="11">#REF!</definedName>
    <definedName name="DDE" localSheetId="5">#REF!</definedName>
    <definedName name="DDE" localSheetId="6">#REF!</definedName>
    <definedName name="DDE" localSheetId="12">#REF!</definedName>
    <definedName name="DDE" localSheetId="9">#REF!</definedName>
    <definedName name="DDE" localSheetId="7">#REF!</definedName>
    <definedName name="DDE">#REF!</definedName>
    <definedName name="DDF" localSheetId="4">#REF!</definedName>
    <definedName name="DDF" localSheetId="10">#REF!</definedName>
    <definedName name="DDF" localSheetId="8">#REF!</definedName>
    <definedName name="DDF" localSheetId="11">#REF!</definedName>
    <definedName name="DDF" localSheetId="5">#REF!</definedName>
    <definedName name="DDF" localSheetId="6">#REF!</definedName>
    <definedName name="DDF" localSheetId="12">#REF!</definedName>
    <definedName name="DDF" localSheetId="9">#REF!</definedName>
    <definedName name="DDF" localSheetId="7">#REF!</definedName>
    <definedName name="DDF">#REF!</definedName>
    <definedName name="DDG" localSheetId="4">#REF!</definedName>
    <definedName name="DDG" localSheetId="10">#REF!</definedName>
    <definedName name="DDG" localSheetId="8">#REF!</definedName>
    <definedName name="DDG" localSheetId="11">#REF!</definedName>
    <definedName name="DDG" localSheetId="5">#REF!</definedName>
    <definedName name="DDG" localSheetId="6">#REF!</definedName>
    <definedName name="DDG" localSheetId="12">#REF!</definedName>
    <definedName name="DDG" localSheetId="9">#REF!</definedName>
    <definedName name="DDG" localSheetId="7">#REF!</definedName>
    <definedName name="DDG">#REF!</definedName>
    <definedName name="DDH" localSheetId="4">#REF!</definedName>
    <definedName name="DDH" localSheetId="10">#REF!</definedName>
    <definedName name="DDH" localSheetId="8">#REF!</definedName>
    <definedName name="DDH" localSheetId="11">#REF!</definedName>
    <definedName name="DDH" localSheetId="5">#REF!</definedName>
    <definedName name="DDH" localSheetId="6">#REF!</definedName>
    <definedName name="DDH" localSheetId="12">#REF!</definedName>
    <definedName name="DDH" localSheetId="9">#REF!</definedName>
    <definedName name="DDH" localSheetId="7">#REF!</definedName>
    <definedName name="DDH">#REF!</definedName>
    <definedName name="DDI" localSheetId="4">#REF!</definedName>
    <definedName name="DDI" localSheetId="10">#REF!</definedName>
    <definedName name="DDI" localSheetId="8">#REF!</definedName>
    <definedName name="DDI" localSheetId="11">#REF!</definedName>
    <definedName name="DDI" localSheetId="5">#REF!</definedName>
    <definedName name="DDI" localSheetId="6">#REF!</definedName>
    <definedName name="DDI" localSheetId="12">#REF!</definedName>
    <definedName name="DDI" localSheetId="9">#REF!</definedName>
    <definedName name="DDI" localSheetId="7">#REF!</definedName>
    <definedName name="DDI">#REF!</definedName>
    <definedName name="DDJ" localSheetId="4">#REF!</definedName>
    <definedName name="DDJ" localSheetId="10">#REF!</definedName>
    <definedName name="DDJ" localSheetId="8">#REF!</definedName>
    <definedName name="DDJ" localSheetId="11">#REF!</definedName>
    <definedName name="DDJ" localSheetId="5">#REF!</definedName>
    <definedName name="DDJ" localSheetId="6">#REF!</definedName>
    <definedName name="DDJ" localSheetId="12">#REF!</definedName>
    <definedName name="DDJ" localSheetId="9">#REF!</definedName>
    <definedName name="DDJ" localSheetId="7">#REF!</definedName>
    <definedName name="DDJ">#REF!</definedName>
    <definedName name="DDK" localSheetId="4">#REF!</definedName>
    <definedName name="DDK" localSheetId="10">#REF!</definedName>
    <definedName name="DDK" localSheetId="8">#REF!</definedName>
    <definedName name="DDK" localSheetId="11">#REF!</definedName>
    <definedName name="DDK" localSheetId="5">#REF!</definedName>
    <definedName name="DDK" localSheetId="6">#REF!</definedName>
    <definedName name="DDK" localSheetId="12">#REF!</definedName>
    <definedName name="DDK" localSheetId="9">#REF!</definedName>
    <definedName name="DDK" localSheetId="7">#REF!</definedName>
    <definedName name="DDK">#REF!</definedName>
    <definedName name="DDL" localSheetId="4">#REF!</definedName>
    <definedName name="DDL" localSheetId="10">#REF!</definedName>
    <definedName name="DDL" localSheetId="8">#REF!</definedName>
    <definedName name="DDL" localSheetId="11">#REF!</definedName>
    <definedName name="DDL" localSheetId="5">#REF!</definedName>
    <definedName name="DDL" localSheetId="6">#REF!</definedName>
    <definedName name="DDL" localSheetId="12">#REF!</definedName>
    <definedName name="DDL" localSheetId="9">#REF!</definedName>
    <definedName name="DDL" localSheetId="7">#REF!</definedName>
    <definedName name="DDL">#REF!</definedName>
    <definedName name="DDM" localSheetId="4">#REF!</definedName>
    <definedName name="DDM" localSheetId="10">#REF!</definedName>
    <definedName name="DDM" localSheetId="8">#REF!</definedName>
    <definedName name="DDM" localSheetId="11">#REF!</definedName>
    <definedName name="DDM" localSheetId="5">#REF!</definedName>
    <definedName name="DDM" localSheetId="6">#REF!</definedName>
    <definedName name="DDM" localSheetId="12">#REF!</definedName>
    <definedName name="DDM" localSheetId="9">#REF!</definedName>
    <definedName name="DDM" localSheetId="7">#REF!</definedName>
    <definedName name="DDM">#REF!</definedName>
    <definedName name="Denominação" localSheetId="4">#REF!</definedName>
    <definedName name="Denominação" localSheetId="10">#REF!</definedName>
    <definedName name="Denominação" localSheetId="8">#REF!</definedName>
    <definedName name="Denominação" localSheetId="11">#REF!</definedName>
    <definedName name="Denominação" localSheetId="5">#REF!</definedName>
    <definedName name="Denominação" localSheetId="6">#REF!</definedName>
    <definedName name="Denominação" localSheetId="12">#REF!</definedName>
    <definedName name="Denominação" localSheetId="9">#REF!</definedName>
    <definedName name="Denominação" localSheetId="7">#REF!</definedName>
    <definedName name="Denominação">#REF!</definedName>
    <definedName name="DESCRITIVO1" localSheetId="4">#REF!</definedName>
    <definedName name="DESCRITIVO1" localSheetId="10">#REF!</definedName>
    <definedName name="DESCRITIVO1" localSheetId="8">#REF!</definedName>
    <definedName name="DESCRITIVO1" localSheetId="11">#REF!</definedName>
    <definedName name="DESCRITIVO1" localSheetId="5">#REF!</definedName>
    <definedName name="DESCRITIVO1" localSheetId="6">#REF!</definedName>
    <definedName name="DESCRITIVO1" localSheetId="12">#REF!</definedName>
    <definedName name="DESCRITIVO1" localSheetId="9">#REF!</definedName>
    <definedName name="DESCRITIVO1" localSheetId="7">#REF!</definedName>
    <definedName name="DESCRITIVO1">#REF!</definedName>
    <definedName name="DISCRIMINAÇÃO" localSheetId="4">#REF!</definedName>
    <definedName name="DISCRIMINAÇÃO" localSheetId="10">#REF!</definedName>
    <definedName name="DISCRIMINAÇÃO" localSheetId="8">#REF!</definedName>
    <definedName name="DISCRIMINAÇÃO" localSheetId="11">#REF!</definedName>
    <definedName name="DISCRIMINAÇÃO" localSheetId="5">#REF!</definedName>
    <definedName name="DISCRIMINAÇÃO" localSheetId="6">#REF!</definedName>
    <definedName name="DISCRIMINAÇÃO" localSheetId="12">#REF!</definedName>
    <definedName name="DISCRIMINAÇÃO" localSheetId="9">#REF!</definedName>
    <definedName name="DISCRIMINAÇÃO" localSheetId="7">#REF!</definedName>
    <definedName name="DISCRIMINAÇÃO">#REF!</definedName>
    <definedName name="dispmc" localSheetId="4">#REF!</definedName>
    <definedName name="dispmc" localSheetId="10">#REF!</definedName>
    <definedName name="dispmc" localSheetId="8">#REF!</definedName>
    <definedName name="dispmc" localSheetId="11">#REF!</definedName>
    <definedName name="dispmc" localSheetId="5">#REF!</definedName>
    <definedName name="dispmc" localSheetId="6">#REF!</definedName>
    <definedName name="dispmc" localSheetId="12">#REF!</definedName>
    <definedName name="dispmc" localSheetId="9">#REF!</definedName>
    <definedName name="dispmc" localSheetId="7">#REF!</definedName>
    <definedName name="dispmc">#REF!</definedName>
    <definedName name="disptc" localSheetId="4">#REF!</definedName>
    <definedName name="disptc" localSheetId="10">#REF!</definedName>
    <definedName name="disptc" localSheetId="8">#REF!</definedName>
    <definedName name="disptc" localSheetId="11">#REF!</definedName>
    <definedName name="disptc" localSheetId="5">#REF!</definedName>
    <definedName name="disptc" localSheetId="6">#REF!</definedName>
    <definedName name="disptc" localSheetId="12">#REF!</definedName>
    <definedName name="disptc" localSheetId="9">#REF!</definedName>
    <definedName name="disptc" localSheetId="7">#REF!</definedName>
    <definedName name="disptc">#REF!</definedName>
    <definedName name="disptg" localSheetId="4">#REF!</definedName>
    <definedName name="disptg" localSheetId="10">#REF!</definedName>
    <definedName name="disptg" localSheetId="8">#REF!</definedName>
    <definedName name="disptg" localSheetId="11">#REF!</definedName>
    <definedName name="disptg" localSheetId="5">#REF!</definedName>
    <definedName name="disptg" localSheetId="6">#REF!</definedName>
    <definedName name="disptg" localSheetId="12">#REF!</definedName>
    <definedName name="disptg" localSheetId="9">#REF!</definedName>
    <definedName name="disptg" localSheetId="7">#REF!</definedName>
    <definedName name="disptg">#REF!</definedName>
    <definedName name="Dólar" localSheetId="4">#REF!</definedName>
    <definedName name="Dólar" localSheetId="10">#REF!</definedName>
    <definedName name="Dólar" localSheetId="8">#REF!</definedName>
    <definedName name="Dólar" localSheetId="11">#REF!</definedName>
    <definedName name="Dólar" localSheetId="5">#REF!</definedName>
    <definedName name="Dólar" localSheetId="6">#REF!</definedName>
    <definedName name="Dólar" localSheetId="12">#REF!</definedName>
    <definedName name="Dólar" localSheetId="9">#REF!</definedName>
    <definedName name="Dólar" localSheetId="7">#REF!</definedName>
    <definedName name="Dólar">#REF!</definedName>
    <definedName name="DPRE" localSheetId="4">#REF!</definedName>
    <definedName name="DPRE" localSheetId="10">#REF!</definedName>
    <definedName name="DPRE" localSheetId="8">#REF!</definedName>
    <definedName name="DPRE" localSheetId="11">#REF!</definedName>
    <definedName name="DPRE" localSheetId="5">#REF!</definedName>
    <definedName name="DPRE" localSheetId="6">#REF!</definedName>
    <definedName name="DPRE" localSheetId="12">#REF!</definedName>
    <definedName name="DPRE" localSheetId="9">#REF!</definedName>
    <definedName name="DPRE" localSheetId="7">#REF!</definedName>
    <definedName name="DPRE">#REF!</definedName>
    <definedName name="dsfs" localSheetId="4">#REF!</definedName>
    <definedName name="dsfs" localSheetId="10">#REF!</definedName>
    <definedName name="dsfs" localSheetId="8">#REF!</definedName>
    <definedName name="dsfs" localSheetId="11">#REF!</definedName>
    <definedName name="dsfs" localSheetId="5">#REF!</definedName>
    <definedName name="dsfs" localSheetId="12">#REF!</definedName>
    <definedName name="dsfs" localSheetId="9">#REF!</definedName>
    <definedName name="dsfs" localSheetId="7">#REF!</definedName>
    <definedName name="dsfs">#REF!</definedName>
    <definedName name="EASD" localSheetId="4">#REF!</definedName>
    <definedName name="EASD" localSheetId="10">#REF!</definedName>
    <definedName name="EASD" localSheetId="8">#REF!</definedName>
    <definedName name="EASD" localSheetId="11">#REF!</definedName>
    <definedName name="EASD" localSheetId="5">#REF!</definedName>
    <definedName name="EASD" localSheetId="6">#REF!</definedName>
    <definedName name="EASD" localSheetId="12">#REF!</definedName>
    <definedName name="EASD" localSheetId="9">#REF!</definedName>
    <definedName name="EASD" localSheetId="7">#REF!</definedName>
    <definedName name="EASD">#REF!</definedName>
    <definedName name="EEE" localSheetId="4">#REF!</definedName>
    <definedName name="EEE" localSheetId="10">#REF!</definedName>
    <definedName name="EEE" localSheetId="8">#REF!</definedName>
    <definedName name="EEE" localSheetId="11">#REF!</definedName>
    <definedName name="EEE" localSheetId="5">#REF!</definedName>
    <definedName name="EEE" localSheetId="6">#REF!</definedName>
    <definedName name="EEE" localSheetId="12">#REF!</definedName>
    <definedName name="EEE" localSheetId="9">#REF!</definedName>
    <definedName name="EEE" localSheetId="7">#REF!</definedName>
    <definedName name="EEE">#REF!</definedName>
    <definedName name="EEF" localSheetId="4">#REF!</definedName>
    <definedName name="EEF" localSheetId="10">#REF!</definedName>
    <definedName name="EEF" localSheetId="8">#REF!</definedName>
    <definedName name="EEF" localSheetId="11">#REF!</definedName>
    <definedName name="EEF" localSheetId="5">#REF!</definedName>
    <definedName name="EEF" localSheetId="6">#REF!</definedName>
    <definedName name="EEF" localSheetId="12">#REF!</definedName>
    <definedName name="EEF" localSheetId="9">#REF!</definedName>
    <definedName name="EEF" localSheetId="7">#REF!</definedName>
    <definedName name="EEF">#REF!</definedName>
    <definedName name="EEG" localSheetId="4">#REF!</definedName>
    <definedName name="EEG" localSheetId="10">#REF!</definedName>
    <definedName name="EEG" localSheetId="8">#REF!</definedName>
    <definedName name="EEG" localSheetId="11">#REF!</definedName>
    <definedName name="EEG" localSheetId="5">#REF!</definedName>
    <definedName name="EEG" localSheetId="6">#REF!</definedName>
    <definedName name="EEG" localSheetId="12">#REF!</definedName>
    <definedName name="EEG" localSheetId="9">#REF!</definedName>
    <definedName name="EEG" localSheetId="7">#REF!</definedName>
    <definedName name="EEG">#REF!</definedName>
    <definedName name="EEH" localSheetId="4">#REF!</definedName>
    <definedName name="EEH" localSheetId="10">#REF!</definedName>
    <definedName name="EEH" localSheetId="8">#REF!</definedName>
    <definedName name="EEH" localSheetId="11">#REF!</definedName>
    <definedName name="EEH" localSheetId="5">#REF!</definedName>
    <definedName name="EEH" localSheetId="6">#REF!</definedName>
    <definedName name="EEH" localSheetId="12">#REF!</definedName>
    <definedName name="EEH" localSheetId="9">#REF!</definedName>
    <definedName name="EEH" localSheetId="7">#REF!</definedName>
    <definedName name="EEH">#REF!</definedName>
    <definedName name="EEI" localSheetId="4">#REF!</definedName>
    <definedName name="EEI" localSheetId="10">#REF!</definedName>
    <definedName name="EEI" localSheetId="8">#REF!</definedName>
    <definedName name="EEI" localSheetId="11">#REF!</definedName>
    <definedName name="EEI" localSheetId="5">#REF!</definedName>
    <definedName name="EEI" localSheetId="6">#REF!</definedName>
    <definedName name="EEI" localSheetId="12">#REF!</definedName>
    <definedName name="EEI" localSheetId="9">#REF!</definedName>
    <definedName name="EEI" localSheetId="7">#REF!</definedName>
    <definedName name="EEI">#REF!</definedName>
    <definedName name="Eletricista_F_C" localSheetId="4">#REF!</definedName>
    <definedName name="Eletricista_F_C" localSheetId="10">#REF!</definedName>
    <definedName name="Eletricista_F_C" localSheetId="8">#REF!</definedName>
    <definedName name="Eletricista_F_C" localSheetId="11">#REF!</definedName>
    <definedName name="Eletricista_F_C" localSheetId="5">#REF!</definedName>
    <definedName name="Eletricista_F_C" localSheetId="6">#REF!</definedName>
    <definedName name="Eletricista_F_C" localSheetId="12">#REF!</definedName>
    <definedName name="Eletricista_F_C" localSheetId="9">#REF!</definedName>
    <definedName name="Eletricista_F_C" localSheetId="7">#REF!</definedName>
    <definedName name="Eletricista_F_C">#REF!</definedName>
    <definedName name="Eletricista_FC" localSheetId="4">#REF!</definedName>
    <definedName name="Eletricista_FC" localSheetId="10">#REF!</definedName>
    <definedName name="Eletricista_FC" localSheetId="8">#REF!</definedName>
    <definedName name="Eletricista_FC" localSheetId="11">#REF!</definedName>
    <definedName name="Eletricista_FC" localSheetId="5">#REF!</definedName>
    <definedName name="Eletricista_FC" localSheetId="6">#REF!</definedName>
    <definedName name="Eletricista_FC" localSheetId="12">#REF!</definedName>
    <definedName name="Eletricista_FC" localSheetId="9">#REF!</definedName>
    <definedName name="Eletricista_FC" localSheetId="7">#REF!</definedName>
    <definedName name="Eletricista_FC">#REF!</definedName>
    <definedName name="Eletricista_Mo" localSheetId="4">#REF!</definedName>
    <definedName name="Eletricista_Mo" localSheetId="10">#REF!</definedName>
    <definedName name="Eletricista_Mo" localSheetId="8">#REF!</definedName>
    <definedName name="Eletricista_Mo" localSheetId="11">#REF!</definedName>
    <definedName name="Eletricista_Mo" localSheetId="5">#REF!</definedName>
    <definedName name="Eletricista_Mo" localSheetId="6">#REF!</definedName>
    <definedName name="Eletricista_Mo" localSheetId="12">#REF!</definedName>
    <definedName name="Eletricista_Mo" localSheetId="9">#REF!</definedName>
    <definedName name="Eletricista_Mo" localSheetId="7">#REF!</definedName>
    <definedName name="Eletricista_Mo">#REF!</definedName>
    <definedName name="Eletricista_Mont" localSheetId="4">#REF!</definedName>
    <definedName name="Eletricista_Mont" localSheetId="10">#REF!</definedName>
    <definedName name="Eletricista_Mont" localSheetId="8">#REF!</definedName>
    <definedName name="Eletricista_Mont" localSheetId="11">#REF!</definedName>
    <definedName name="Eletricista_Mont" localSheetId="5">#REF!</definedName>
    <definedName name="Eletricista_Mont" localSheetId="6">#REF!</definedName>
    <definedName name="Eletricista_Mont" localSheetId="12">#REF!</definedName>
    <definedName name="Eletricista_Mont" localSheetId="9">#REF!</definedName>
    <definedName name="Eletricista_Mont" localSheetId="7">#REF!</definedName>
    <definedName name="Eletricista_Mont">#REF!</definedName>
    <definedName name="EletricistaFC" localSheetId="4">#REF!</definedName>
    <definedName name="EletricistaFC" localSheetId="10">#REF!</definedName>
    <definedName name="EletricistaFC" localSheetId="8">#REF!</definedName>
    <definedName name="EletricistaFC" localSheetId="11">#REF!</definedName>
    <definedName name="EletricistaFC" localSheetId="5">#REF!</definedName>
    <definedName name="EletricistaFC" localSheetId="6">#REF!</definedName>
    <definedName name="EletricistaFC" localSheetId="12">#REF!</definedName>
    <definedName name="EletricistaFC" localSheetId="9">#REF!</definedName>
    <definedName name="EletricistaFC" localSheetId="7">#REF!</definedName>
    <definedName name="EletricistaFC">#REF!</definedName>
    <definedName name="Encanador" localSheetId="4">#REF!</definedName>
    <definedName name="Encanador" localSheetId="10">#REF!</definedName>
    <definedName name="Encanador" localSheetId="8">#REF!</definedName>
    <definedName name="Encanador" localSheetId="11">#REF!</definedName>
    <definedName name="Encanador" localSheetId="5">#REF!</definedName>
    <definedName name="Encanador" localSheetId="6">#REF!</definedName>
    <definedName name="Encanador" localSheetId="12">#REF!</definedName>
    <definedName name="Encanador" localSheetId="9">#REF!</definedName>
    <definedName name="Encanador" localSheetId="7">#REF!</definedName>
    <definedName name="Encanador">#REF!</definedName>
    <definedName name="Encarregado" localSheetId="4">#REF!</definedName>
    <definedName name="Encarregado" localSheetId="10">#REF!</definedName>
    <definedName name="Encarregado" localSheetId="8">#REF!</definedName>
    <definedName name="Encarregado" localSheetId="11">#REF!</definedName>
    <definedName name="Encarregado" localSheetId="5">#REF!</definedName>
    <definedName name="Encarregado" localSheetId="6">#REF!</definedName>
    <definedName name="Encarregado" localSheetId="12">#REF!</definedName>
    <definedName name="Encarregado" localSheetId="9">#REF!</definedName>
    <definedName name="Encarregado" localSheetId="7">#REF!</definedName>
    <definedName name="Encarregado">#REF!</definedName>
    <definedName name="Esmerilhador" localSheetId="4">#REF!</definedName>
    <definedName name="Esmerilhador" localSheetId="10">#REF!</definedName>
    <definedName name="Esmerilhador" localSheetId="8">#REF!</definedName>
    <definedName name="Esmerilhador" localSheetId="11">#REF!</definedName>
    <definedName name="Esmerilhador" localSheetId="5">#REF!</definedName>
    <definedName name="Esmerilhador" localSheetId="6">#REF!</definedName>
    <definedName name="Esmerilhador" localSheetId="12">#REF!</definedName>
    <definedName name="Esmerilhador" localSheetId="9">#REF!</definedName>
    <definedName name="Esmerilhador" localSheetId="7">#REF!</definedName>
    <definedName name="Esmerilhador">#REF!</definedName>
    <definedName name="ESPESSAMENTO" localSheetId="4">#REF!</definedName>
    <definedName name="ESPESSAMENTO" localSheetId="10">#REF!</definedName>
    <definedName name="ESPESSAMENTO" localSheetId="8">#REF!</definedName>
    <definedName name="ESPESSAMENTO" localSheetId="11">#REF!</definedName>
    <definedName name="ESPESSAMENTO" localSheetId="5">#REF!</definedName>
    <definedName name="ESPESSAMENTO" localSheetId="12">#REF!</definedName>
    <definedName name="ESPESSAMENTO" localSheetId="9">#REF!</definedName>
    <definedName name="ESPESSAMENTO" localSheetId="7">#REF!</definedName>
    <definedName name="ESPESSAMENTO">#REF!</definedName>
    <definedName name="ESTRADA" localSheetId="4">#REF!</definedName>
    <definedName name="ESTRADA" localSheetId="10">#REF!</definedName>
    <definedName name="ESTRADA" localSheetId="8">#REF!</definedName>
    <definedName name="ESTRADA" localSheetId="11">#REF!</definedName>
    <definedName name="ESTRADA" localSheetId="5">#REF!</definedName>
    <definedName name="ESTRADA" localSheetId="12">#REF!</definedName>
    <definedName name="ESTRADA" localSheetId="9">#REF!</definedName>
    <definedName name="ESTRADA" localSheetId="7">#REF!</definedName>
    <definedName name="ESTRADA">#REF!</definedName>
    <definedName name="etagig" localSheetId="4">#REF!</definedName>
    <definedName name="etagig" localSheetId="10">#REF!</definedName>
    <definedName name="etagig" localSheetId="8">#REF!</definedName>
    <definedName name="etagig" localSheetId="11">#REF!</definedName>
    <definedName name="etagig" localSheetId="5">#REF!</definedName>
    <definedName name="etagig" localSheetId="6">#REF!</definedName>
    <definedName name="etagig" localSheetId="12">#REF!</definedName>
    <definedName name="etagig" localSheetId="9">#REF!</definedName>
    <definedName name="etagig" localSheetId="7">#REF!</definedName>
    <definedName name="etagig">#REF!</definedName>
    <definedName name="etagim" localSheetId="4">#REF!</definedName>
    <definedName name="etagim" localSheetId="10">#REF!</definedName>
    <definedName name="etagim" localSheetId="8">#REF!</definedName>
    <definedName name="etagim" localSheetId="11">#REF!</definedName>
    <definedName name="etagim" localSheetId="5">#REF!</definedName>
    <definedName name="etagim" localSheetId="6">#REF!</definedName>
    <definedName name="etagim" localSheetId="12">#REF!</definedName>
    <definedName name="etagim" localSheetId="9">#REF!</definedName>
    <definedName name="etagim" localSheetId="7">#REF!</definedName>
    <definedName name="etagim">#REF!</definedName>
    <definedName name="etagit" localSheetId="4">#REF!</definedName>
    <definedName name="etagit" localSheetId="10">#REF!</definedName>
    <definedName name="etagit" localSheetId="8">#REF!</definedName>
    <definedName name="etagit" localSheetId="11">#REF!</definedName>
    <definedName name="etagit" localSheetId="5">#REF!</definedName>
    <definedName name="etagit" localSheetId="6">#REF!</definedName>
    <definedName name="etagit" localSheetId="12">#REF!</definedName>
    <definedName name="etagit" localSheetId="9">#REF!</definedName>
    <definedName name="etagit" localSheetId="7">#REF!</definedName>
    <definedName name="etagit">#REF!</definedName>
    <definedName name="etatm" localSheetId="4">#REF!</definedName>
    <definedName name="etatm" localSheetId="10">#REF!</definedName>
    <definedName name="etatm" localSheetId="8">#REF!</definedName>
    <definedName name="etatm" localSheetId="11">#REF!</definedName>
    <definedName name="etatm" localSheetId="5">#REF!</definedName>
    <definedName name="etatm" localSheetId="6">#REF!</definedName>
    <definedName name="etatm" localSheetId="12">#REF!</definedName>
    <definedName name="etatm" localSheetId="9">#REF!</definedName>
    <definedName name="etatm" localSheetId="7">#REF!</definedName>
    <definedName name="etatm">#REF!</definedName>
    <definedName name="etatmmc" localSheetId="4">#REF!</definedName>
    <definedName name="etatmmc" localSheetId="10">#REF!</definedName>
    <definedName name="etatmmc" localSheetId="8">#REF!</definedName>
    <definedName name="etatmmc" localSheetId="11">#REF!</definedName>
    <definedName name="etatmmc" localSheetId="5">#REF!</definedName>
    <definedName name="etatmmc" localSheetId="6">#REF!</definedName>
    <definedName name="etatmmc" localSheetId="12">#REF!</definedName>
    <definedName name="etatmmc" localSheetId="9">#REF!</definedName>
    <definedName name="etatmmc" localSheetId="7">#REF!</definedName>
    <definedName name="etatmmc">#REF!</definedName>
    <definedName name="fator" localSheetId="4">#REF!</definedName>
    <definedName name="fator" localSheetId="10">#REF!</definedName>
    <definedName name="fator" localSheetId="8">#REF!</definedName>
    <definedName name="fator" localSheetId="11">#REF!</definedName>
    <definedName name="fator" localSheetId="5">#REF!</definedName>
    <definedName name="fator" localSheetId="6">#REF!</definedName>
    <definedName name="fator" localSheetId="12">#REF!</definedName>
    <definedName name="fator" localSheetId="9">#REF!</definedName>
    <definedName name="fator" localSheetId="7">#REF!</definedName>
    <definedName name="fator">#REF!</definedName>
    <definedName name="FDDFDF" localSheetId="4">#REF!</definedName>
    <definedName name="FDDFDF" localSheetId="10">#REF!</definedName>
    <definedName name="FDDFDF" localSheetId="8">#REF!</definedName>
    <definedName name="FDDFDF" localSheetId="11">#REF!</definedName>
    <definedName name="FDDFDF" localSheetId="5">#REF!</definedName>
    <definedName name="FDDFDF" localSheetId="12">#REF!</definedName>
    <definedName name="FDDFDF" localSheetId="9">#REF!</definedName>
    <definedName name="FDDFDF" localSheetId="7">#REF!</definedName>
    <definedName name="FDDFDF">#REF!</definedName>
    <definedName name="FEPeso" localSheetId="4">#REF!</definedName>
    <definedName name="FEPeso" localSheetId="10">#REF!</definedName>
    <definedName name="FEPeso" localSheetId="8">#REF!</definedName>
    <definedName name="FEPeso" localSheetId="11">#REF!</definedName>
    <definedName name="FEPeso" localSheetId="5">#REF!</definedName>
    <definedName name="FEPeso" localSheetId="6">#REF!</definedName>
    <definedName name="FEPeso" localSheetId="12">#REF!</definedName>
    <definedName name="FEPeso" localSheetId="9">#REF!</definedName>
    <definedName name="FEPeso" localSheetId="7">#REF!</definedName>
    <definedName name="FEPeso">#REF!</definedName>
    <definedName name="FEVol" localSheetId="4">#REF!</definedName>
    <definedName name="FEVol" localSheetId="10">#REF!</definedName>
    <definedName name="FEVol" localSheetId="8">#REF!</definedName>
    <definedName name="FEVol" localSheetId="11">#REF!</definedName>
    <definedName name="FEVol" localSheetId="5">#REF!</definedName>
    <definedName name="FEVol" localSheetId="6">#REF!</definedName>
    <definedName name="FEVol" localSheetId="12">#REF!</definedName>
    <definedName name="FEVol" localSheetId="9">#REF!</definedName>
    <definedName name="FEVol" localSheetId="7">#REF!</definedName>
    <definedName name="FEVol">#REF!</definedName>
    <definedName name="FFF" localSheetId="4">#REF!</definedName>
    <definedName name="FFF" localSheetId="10">#REF!</definedName>
    <definedName name="FFF" localSheetId="8">#REF!</definedName>
    <definedName name="FFF" localSheetId="11">#REF!</definedName>
    <definedName name="FFF" localSheetId="5">#REF!</definedName>
    <definedName name="FFF" localSheetId="6">#REF!</definedName>
    <definedName name="FFF" localSheetId="12">#REF!</definedName>
    <definedName name="FFF" localSheetId="9">#REF!</definedName>
    <definedName name="FFF" localSheetId="7">#REF!</definedName>
    <definedName name="FFF">#REF!</definedName>
    <definedName name="FFG" localSheetId="4">#REF!</definedName>
    <definedName name="FFG" localSheetId="10">#REF!</definedName>
    <definedName name="FFG" localSheetId="8">#REF!</definedName>
    <definedName name="FFG" localSheetId="11">#REF!</definedName>
    <definedName name="FFG" localSheetId="5">#REF!</definedName>
    <definedName name="FFG" localSheetId="6">#REF!</definedName>
    <definedName name="FFG" localSheetId="12">#REF!</definedName>
    <definedName name="FFG" localSheetId="9">#REF!</definedName>
    <definedName name="FFG" localSheetId="7">#REF!</definedName>
    <definedName name="FFG">#REF!</definedName>
    <definedName name="FFH" localSheetId="4">#REF!</definedName>
    <definedName name="FFH" localSheetId="10">#REF!</definedName>
    <definedName name="FFH" localSheetId="8">#REF!</definedName>
    <definedName name="FFH" localSheetId="11">#REF!</definedName>
    <definedName name="FFH" localSheetId="5">#REF!</definedName>
    <definedName name="FFH" localSheetId="6">#REF!</definedName>
    <definedName name="FFH" localSheetId="12">#REF!</definedName>
    <definedName name="FFH" localSheetId="9">#REF!</definedName>
    <definedName name="FFH" localSheetId="7">#REF!</definedName>
    <definedName name="FFH">#REF!</definedName>
    <definedName name="FFI" localSheetId="4">#REF!</definedName>
    <definedName name="FFI" localSheetId="10">#REF!</definedName>
    <definedName name="FFI" localSheetId="8">#REF!</definedName>
    <definedName name="FFI" localSheetId="11">#REF!</definedName>
    <definedName name="FFI" localSheetId="5">#REF!</definedName>
    <definedName name="FFI" localSheetId="6">#REF!</definedName>
    <definedName name="FFI" localSheetId="12">#REF!</definedName>
    <definedName name="FFI" localSheetId="9">#REF!</definedName>
    <definedName name="FFI" localSheetId="7">#REF!</definedName>
    <definedName name="FFI">#REF!</definedName>
    <definedName name="fifty" localSheetId="4">#REF!</definedName>
    <definedName name="fifty" localSheetId="10">#REF!</definedName>
    <definedName name="fifty" localSheetId="8">#REF!</definedName>
    <definedName name="fifty" localSheetId="11">#REF!</definedName>
    <definedName name="fifty" localSheetId="5">#REF!</definedName>
    <definedName name="fifty" localSheetId="6">#REF!</definedName>
    <definedName name="fifty" localSheetId="12">#REF!</definedName>
    <definedName name="fifty" localSheetId="9">#REF!</definedName>
    <definedName name="fifty" localSheetId="7">#REF!</definedName>
    <definedName name="fifty">#REF!</definedName>
    <definedName name="filtragem" localSheetId="4">#REF!</definedName>
    <definedName name="filtragem" localSheetId="10">#REF!</definedName>
    <definedName name="filtragem" localSheetId="8">#REF!</definedName>
    <definedName name="filtragem" localSheetId="11">#REF!</definedName>
    <definedName name="filtragem" localSheetId="5">#REF!</definedName>
    <definedName name="filtragem" localSheetId="12">#REF!</definedName>
    <definedName name="filtragem" localSheetId="9">#REF!</definedName>
    <definedName name="filtragem" localSheetId="7">#REF!</definedName>
    <definedName name="filtragem">#REF!</definedName>
    <definedName name="FiveA" localSheetId="4">#REF!</definedName>
    <definedName name="FiveA" localSheetId="10">#REF!</definedName>
    <definedName name="FiveA" localSheetId="8">#REF!</definedName>
    <definedName name="FiveA" localSheetId="11">#REF!</definedName>
    <definedName name="FiveA" localSheetId="5">#REF!</definedName>
    <definedName name="FiveA" localSheetId="6">#REF!</definedName>
    <definedName name="FiveA" localSheetId="12">#REF!</definedName>
    <definedName name="FiveA" localSheetId="9">#REF!</definedName>
    <definedName name="FiveA" localSheetId="7">#REF!</definedName>
    <definedName name="FiveA">#REF!</definedName>
    <definedName name="FiveB" localSheetId="4">#REF!</definedName>
    <definedName name="FiveB" localSheetId="10">#REF!</definedName>
    <definedName name="FiveB" localSheetId="8">#REF!</definedName>
    <definedName name="FiveB" localSheetId="11">#REF!</definedName>
    <definedName name="FiveB" localSheetId="5">#REF!</definedName>
    <definedName name="FiveB" localSheetId="6">#REF!</definedName>
    <definedName name="FiveB" localSheetId="12">#REF!</definedName>
    <definedName name="FiveB" localSheetId="9">#REF!</definedName>
    <definedName name="FiveB" localSheetId="7">#REF!</definedName>
    <definedName name="FiveB">#REF!</definedName>
    <definedName name="FiveC" localSheetId="4">#REF!</definedName>
    <definedName name="FiveC" localSheetId="10">#REF!</definedName>
    <definedName name="FiveC" localSheetId="8">#REF!</definedName>
    <definedName name="FiveC" localSheetId="11">#REF!</definedName>
    <definedName name="FiveC" localSheetId="5">#REF!</definedName>
    <definedName name="FiveC" localSheetId="6">#REF!</definedName>
    <definedName name="FiveC" localSheetId="12">#REF!</definedName>
    <definedName name="FiveC" localSheetId="9">#REF!</definedName>
    <definedName name="FiveC" localSheetId="7">#REF!</definedName>
    <definedName name="FiveC">#REF!</definedName>
    <definedName name="FiveD" localSheetId="4">#REF!</definedName>
    <definedName name="FiveD" localSheetId="10">#REF!</definedName>
    <definedName name="FiveD" localSheetId="8">#REF!</definedName>
    <definedName name="FiveD" localSheetId="11">#REF!</definedName>
    <definedName name="FiveD" localSheetId="5">#REF!</definedName>
    <definedName name="FiveD" localSheetId="6">#REF!</definedName>
    <definedName name="FiveD" localSheetId="12">#REF!</definedName>
    <definedName name="FiveD" localSheetId="9">#REF!</definedName>
    <definedName name="FiveD" localSheetId="7">#REF!</definedName>
    <definedName name="FiveD">#REF!</definedName>
    <definedName name="FiveE" localSheetId="4">#REF!</definedName>
    <definedName name="FiveE" localSheetId="10">#REF!</definedName>
    <definedName name="FiveE" localSheetId="8">#REF!</definedName>
    <definedName name="FiveE" localSheetId="11">#REF!</definedName>
    <definedName name="FiveE" localSheetId="5">#REF!</definedName>
    <definedName name="FiveE" localSheetId="6">#REF!</definedName>
    <definedName name="FiveE" localSheetId="12">#REF!</definedName>
    <definedName name="FiveE" localSheetId="9">#REF!</definedName>
    <definedName name="FiveE" localSheetId="7">#REF!</definedName>
    <definedName name="FiveE">#REF!</definedName>
    <definedName name="FiveF" localSheetId="4">#REF!</definedName>
    <definedName name="FiveF" localSheetId="10">#REF!</definedName>
    <definedName name="FiveF" localSheetId="8">#REF!</definedName>
    <definedName name="FiveF" localSheetId="11">#REF!</definedName>
    <definedName name="FiveF" localSheetId="5">#REF!</definedName>
    <definedName name="FiveF" localSheetId="6">#REF!</definedName>
    <definedName name="FiveF" localSheetId="12">#REF!</definedName>
    <definedName name="FiveF" localSheetId="9">#REF!</definedName>
    <definedName name="FiveF" localSheetId="7">#REF!</definedName>
    <definedName name="FiveF">#REF!</definedName>
    <definedName name="FiveG" localSheetId="4">#REF!</definedName>
    <definedName name="FiveG" localSheetId="10">#REF!</definedName>
    <definedName name="FiveG" localSheetId="8">#REF!</definedName>
    <definedName name="FiveG" localSheetId="11">#REF!</definedName>
    <definedName name="FiveG" localSheetId="5">#REF!</definedName>
    <definedName name="FiveG" localSheetId="6">#REF!</definedName>
    <definedName name="FiveG" localSheetId="12">#REF!</definedName>
    <definedName name="FiveG" localSheetId="9">#REF!</definedName>
    <definedName name="FiveG" localSheetId="7">#REF!</definedName>
    <definedName name="FiveG">#REF!</definedName>
    <definedName name="FiveH" localSheetId="4">#REF!</definedName>
    <definedName name="FiveH" localSheetId="10">#REF!</definedName>
    <definedName name="FiveH" localSheetId="8">#REF!</definedName>
    <definedName name="FiveH" localSheetId="11">#REF!</definedName>
    <definedName name="FiveH" localSheetId="5">#REF!</definedName>
    <definedName name="FiveH" localSheetId="6">#REF!</definedName>
    <definedName name="FiveH" localSheetId="12">#REF!</definedName>
    <definedName name="FiveH" localSheetId="9">#REF!</definedName>
    <definedName name="FiveH" localSheetId="7">#REF!</definedName>
    <definedName name="FiveH">#REF!</definedName>
    <definedName name="FiveI" localSheetId="4">#REF!</definedName>
    <definedName name="FiveI" localSheetId="10">#REF!</definedName>
    <definedName name="FiveI" localSheetId="8">#REF!</definedName>
    <definedName name="FiveI" localSheetId="11">#REF!</definedName>
    <definedName name="FiveI" localSheetId="5">#REF!</definedName>
    <definedName name="FiveI" localSheetId="6">#REF!</definedName>
    <definedName name="FiveI" localSheetId="12">#REF!</definedName>
    <definedName name="FiveI" localSheetId="9">#REF!</definedName>
    <definedName name="FiveI" localSheetId="7">#REF!</definedName>
    <definedName name="FiveI">#REF!</definedName>
    <definedName name="FiveJ" localSheetId="4">#REF!</definedName>
    <definedName name="FiveJ" localSheetId="10">#REF!</definedName>
    <definedName name="FiveJ" localSheetId="8">#REF!</definedName>
    <definedName name="FiveJ" localSheetId="11">#REF!</definedName>
    <definedName name="FiveJ" localSheetId="5">#REF!</definedName>
    <definedName name="FiveJ" localSheetId="6">#REF!</definedName>
    <definedName name="FiveJ" localSheetId="12">#REF!</definedName>
    <definedName name="FiveJ" localSheetId="9">#REF!</definedName>
    <definedName name="FiveJ" localSheetId="7">#REF!</definedName>
    <definedName name="FiveJ">#REF!</definedName>
    <definedName name="FiveK" localSheetId="4">#REF!</definedName>
    <definedName name="FiveK" localSheetId="10">#REF!</definedName>
    <definedName name="FiveK" localSheetId="8">#REF!</definedName>
    <definedName name="FiveK" localSheetId="11">#REF!</definedName>
    <definedName name="FiveK" localSheetId="5">#REF!</definedName>
    <definedName name="FiveK" localSheetId="6">#REF!</definedName>
    <definedName name="FiveK" localSheetId="12">#REF!</definedName>
    <definedName name="FiveK" localSheetId="9">#REF!</definedName>
    <definedName name="FiveK" localSheetId="7">#REF!</definedName>
    <definedName name="FiveK">#REF!</definedName>
    <definedName name="FiveL" localSheetId="4">#REF!</definedName>
    <definedName name="FiveL" localSheetId="10">#REF!</definedName>
    <definedName name="FiveL" localSheetId="8">#REF!</definedName>
    <definedName name="FiveL" localSheetId="11">#REF!</definedName>
    <definedName name="FiveL" localSheetId="5">#REF!</definedName>
    <definedName name="FiveL" localSheetId="6">#REF!</definedName>
    <definedName name="FiveL" localSheetId="12">#REF!</definedName>
    <definedName name="FiveL" localSheetId="9">#REF!</definedName>
    <definedName name="FiveL" localSheetId="7">#REF!</definedName>
    <definedName name="FiveL">#REF!</definedName>
    <definedName name="FiveM" localSheetId="4">#REF!</definedName>
    <definedName name="FiveM" localSheetId="10">#REF!</definedName>
    <definedName name="FiveM" localSheetId="8">#REF!</definedName>
    <definedName name="FiveM" localSheetId="11">#REF!</definedName>
    <definedName name="FiveM" localSheetId="5">#REF!</definedName>
    <definedName name="FiveM" localSheetId="6">#REF!</definedName>
    <definedName name="FiveM" localSheetId="12">#REF!</definedName>
    <definedName name="FiveM" localSheetId="9">#REF!</definedName>
    <definedName name="FiveM" localSheetId="7">#REF!</definedName>
    <definedName name="FiveM">#REF!</definedName>
    <definedName name="FLOT" localSheetId="4">#REF!</definedName>
    <definedName name="FLOT" localSheetId="10">#REF!</definedName>
    <definedName name="FLOT" localSheetId="8">#REF!</definedName>
    <definedName name="FLOT" localSheetId="11">#REF!</definedName>
    <definedName name="FLOT" localSheetId="5">#REF!</definedName>
    <definedName name="FLOT" localSheetId="12">#REF!</definedName>
    <definedName name="FLOT" localSheetId="9">#REF!</definedName>
    <definedName name="FLOT" localSheetId="7">#REF!</definedName>
    <definedName name="FLOT">#REF!</definedName>
    <definedName name="FLUTUANTE2" localSheetId="4">#REF!</definedName>
    <definedName name="FLUTUANTE2" localSheetId="10">#REF!</definedName>
    <definedName name="FLUTUANTE2" localSheetId="8">#REF!</definedName>
    <definedName name="FLUTUANTE2" localSheetId="11">#REF!</definedName>
    <definedName name="FLUTUANTE2" localSheetId="5">#REF!</definedName>
    <definedName name="FLUTUANTE2" localSheetId="12">#REF!</definedName>
    <definedName name="FLUTUANTE2" localSheetId="9">#REF!</definedName>
    <definedName name="FLUTUANTE2" localSheetId="7">#REF!</definedName>
    <definedName name="FLUTUANTE2">#REF!</definedName>
    <definedName name="FourA" localSheetId="4">#REF!</definedName>
    <definedName name="FourA" localSheetId="10">#REF!</definedName>
    <definedName name="FourA" localSheetId="8">#REF!</definedName>
    <definedName name="FourA" localSheetId="11">#REF!</definedName>
    <definedName name="FourA" localSheetId="5">#REF!</definedName>
    <definedName name="FourA" localSheetId="6">#REF!</definedName>
    <definedName name="FourA" localSheetId="12">#REF!</definedName>
    <definedName name="FourA" localSheetId="9">#REF!</definedName>
    <definedName name="FourA" localSheetId="7">#REF!</definedName>
    <definedName name="FourA">#REF!</definedName>
    <definedName name="FourB" localSheetId="4">#REF!</definedName>
    <definedName name="FourB" localSheetId="10">#REF!</definedName>
    <definedName name="FourB" localSheetId="8">#REF!</definedName>
    <definedName name="FourB" localSheetId="11">#REF!</definedName>
    <definedName name="FourB" localSheetId="5">#REF!</definedName>
    <definedName name="FourB" localSheetId="6">#REF!</definedName>
    <definedName name="FourB" localSheetId="12">#REF!</definedName>
    <definedName name="FourB" localSheetId="9">#REF!</definedName>
    <definedName name="FourB" localSheetId="7">#REF!</definedName>
    <definedName name="FourB">#REF!</definedName>
    <definedName name="FourC" localSheetId="4">#REF!</definedName>
    <definedName name="FourC" localSheetId="10">#REF!</definedName>
    <definedName name="FourC" localSheetId="8">#REF!</definedName>
    <definedName name="FourC" localSheetId="11">#REF!</definedName>
    <definedName name="FourC" localSheetId="5">#REF!</definedName>
    <definedName name="FourC" localSheetId="6">#REF!</definedName>
    <definedName name="FourC" localSheetId="12">#REF!</definedName>
    <definedName name="FourC" localSheetId="9">#REF!</definedName>
    <definedName name="FourC" localSheetId="7">#REF!</definedName>
    <definedName name="FourC">#REF!</definedName>
    <definedName name="FourD" localSheetId="4">#REF!</definedName>
    <definedName name="FourD" localSheetId="10">#REF!</definedName>
    <definedName name="FourD" localSheetId="8">#REF!</definedName>
    <definedName name="FourD" localSheetId="11">#REF!</definedName>
    <definedName name="FourD" localSheetId="5">#REF!</definedName>
    <definedName name="FourD" localSheetId="6">#REF!</definedName>
    <definedName name="FourD" localSheetId="12">#REF!</definedName>
    <definedName name="FourD" localSheetId="9">#REF!</definedName>
    <definedName name="FourD" localSheetId="7">#REF!</definedName>
    <definedName name="FourD">#REF!</definedName>
    <definedName name="FourE" localSheetId="4">#REF!</definedName>
    <definedName name="FourE" localSheetId="10">#REF!</definedName>
    <definedName name="FourE" localSheetId="8">#REF!</definedName>
    <definedName name="FourE" localSheetId="11">#REF!</definedName>
    <definedName name="FourE" localSheetId="5">#REF!</definedName>
    <definedName name="FourE" localSheetId="6">#REF!</definedName>
    <definedName name="FourE" localSheetId="12">#REF!</definedName>
    <definedName name="FourE" localSheetId="9">#REF!</definedName>
    <definedName name="FourE" localSheetId="7">#REF!</definedName>
    <definedName name="FourE">#REF!</definedName>
    <definedName name="FourF" localSheetId="4">#REF!</definedName>
    <definedName name="FourF" localSheetId="10">#REF!</definedName>
    <definedName name="FourF" localSheetId="8">#REF!</definedName>
    <definedName name="FourF" localSheetId="11">#REF!</definedName>
    <definedName name="FourF" localSheetId="5">#REF!</definedName>
    <definedName name="FourF" localSheetId="6">#REF!</definedName>
    <definedName name="FourF" localSheetId="12">#REF!</definedName>
    <definedName name="FourF" localSheetId="9">#REF!</definedName>
    <definedName name="FourF" localSheetId="7">#REF!</definedName>
    <definedName name="FourF">#REF!</definedName>
    <definedName name="FourG" localSheetId="4">#REF!</definedName>
    <definedName name="FourG" localSheetId="10">#REF!</definedName>
    <definedName name="FourG" localSheetId="8">#REF!</definedName>
    <definedName name="FourG" localSheetId="11">#REF!</definedName>
    <definedName name="FourG" localSheetId="5">#REF!</definedName>
    <definedName name="FourG" localSheetId="6">#REF!</definedName>
    <definedName name="FourG" localSheetId="12">#REF!</definedName>
    <definedName name="FourG" localSheetId="9">#REF!</definedName>
    <definedName name="FourG" localSheetId="7">#REF!</definedName>
    <definedName name="FourG">#REF!</definedName>
    <definedName name="FourH" localSheetId="4">#REF!</definedName>
    <definedName name="FourH" localSheetId="10">#REF!</definedName>
    <definedName name="FourH" localSheetId="8">#REF!</definedName>
    <definedName name="FourH" localSheetId="11">#REF!</definedName>
    <definedName name="FourH" localSheetId="5">#REF!</definedName>
    <definedName name="FourH" localSheetId="6">#REF!</definedName>
    <definedName name="FourH" localSheetId="12">#REF!</definedName>
    <definedName name="FourH" localSheetId="9">#REF!</definedName>
    <definedName name="FourH" localSheetId="7">#REF!</definedName>
    <definedName name="FourH">#REF!</definedName>
    <definedName name="FourI" localSheetId="4">#REF!</definedName>
    <definedName name="FourI" localSheetId="10">#REF!</definedName>
    <definedName name="FourI" localSheetId="8">#REF!</definedName>
    <definedName name="FourI" localSheetId="11">#REF!</definedName>
    <definedName name="FourI" localSheetId="5">#REF!</definedName>
    <definedName name="FourI" localSheetId="6">#REF!</definedName>
    <definedName name="FourI" localSheetId="12">#REF!</definedName>
    <definedName name="FourI" localSheetId="9">#REF!</definedName>
    <definedName name="FourI" localSheetId="7">#REF!</definedName>
    <definedName name="FourI">#REF!</definedName>
    <definedName name="FourJ" localSheetId="4">#REF!</definedName>
    <definedName name="FourJ" localSheetId="10">#REF!</definedName>
    <definedName name="FourJ" localSheetId="8">#REF!</definedName>
    <definedName name="FourJ" localSheetId="11">#REF!</definedName>
    <definedName name="FourJ" localSheetId="5">#REF!</definedName>
    <definedName name="FourJ" localSheetId="6">#REF!</definedName>
    <definedName name="FourJ" localSheetId="12">#REF!</definedName>
    <definedName name="FourJ" localSheetId="9">#REF!</definedName>
    <definedName name="FourJ" localSheetId="7">#REF!</definedName>
    <definedName name="FourJ">#REF!</definedName>
    <definedName name="FourK" localSheetId="4">#REF!</definedName>
    <definedName name="FourK" localSheetId="10">#REF!</definedName>
    <definedName name="FourK" localSheetId="8">#REF!</definedName>
    <definedName name="FourK" localSheetId="11">#REF!</definedName>
    <definedName name="FourK" localSheetId="5">#REF!</definedName>
    <definedName name="FourK" localSheetId="6">#REF!</definedName>
    <definedName name="FourK" localSheetId="12">#REF!</definedName>
    <definedName name="FourK" localSheetId="9">#REF!</definedName>
    <definedName name="FourK" localSheetId="7">#REF!</definedName>
    <definedName name="FourK">#REF!</definedName>
    <definedName name="FourL" localSheetId="4">#REF!</definedName>
    <definedName name="FourL" localSheetId="10">#REF!</definedName>
    <definedName name="FourL" localSheetId="8">#REF!</definedName>
    <definedName name="FourL" localSheetId="11">#REF!</definedName>
    <definedName name="FourL" localSheetId="5">#REF!</definedName>
    <definedName name="FourL" localSheetId="6">#REF!</definedName>
    <definedName name="FourL" localSheetId="12">#REF!</definedName>
    <definedName name="FourL" localSheetId="9">#REF!</definedName>
    <definedName name="FourL" localSheetId="7">#REF!</definedName>
    <definedName name="FourL">#REF!</definedName>
    <definedName name="Fourm" localSheetId="4">#REF!</definedName>
    <definedName name="Fourm" localSheetId="10">#REF!</definedName>
    <definedName name="Fourm" localSheetId="8">#REF!</definedName>
    <definedName name="Fourm" localSheetId="11">#REF!</definedName>
    <definedName name="Fourm" localSheetId="5">#REF!</definedName>
    <definedName name="Fourm" localSheetId="6">#REF!</definedName>
    <definedName name="Fourm" localSheetId="12">#REF!</definedName>
    <definedName name="Fourm" localSheetId="9">#REF!</definedName>
    <definedName name="Fourm" localSheetId="7">#REF!</definedName>
    <definedName name="Fourm">#REF!</definedName>
    <definedName name="FRT" localSheetId="4">#REF!</definedName>
    <definedName name="FRT" localSheetId="10">#REF!</definedName>
    <definedName name="FRT" localSheetId="8">#REF!</definedName>
    <definedName name="FRT" localSheetId="11">#REF!</definedName>
    <definedName name="FRT" localSheetId="5">#REF!</definedName>
    <definedName name="FRT" localSheetId="6">#REF!</definedName>
    <definedName name="FRT" localSheetId="12">#REF!</definedName>
    <definedName name="FRT" localSheetId="9">#REF!</definedName>
    <definedName name="FRT" localSheetId="7">#REF!</definedName>
    <definedName name="FRT">#REF!</definedName>
    <definedName name="Funileiro" localSheetId="4">#REF!</definedName>
    <definedName name="Funileiro" localSheetId="10">#REF!</definedName>
    <definedName name="Funileiro" localSheetId="8">#REF!</definedName>
    <definedName name="Funileiro" localSheetId="11">#REF!</definedName>
    <definedName name="Funileiro" localSheetId="5">#REF!</definedName>
    <definedName name="Funileiro" localSheetId="6">#REF!</definedName>
    <definedName name="Funileiro" localSheetId="12">#REF!</definedName>
    <definedName name="Funileiro" localSheetId="9">#REF!</definedName>
    <definedName name="Funileiro" localSheetId="7">#REF!</definedName>
    <definedName name="Funileiro">#REF!</definedName>
    <definedName name="GGG" localSheetId="4">#REF!</definedName>
    <definedName name="GGG" localSheetId="10">#REF!</definedName>
    <definedName name="GGG" localSheetId="8">#REF!</definedName>
    <definedName name="GGG" localSheetId="11">#REF!</definedName>
    <definedName name="GGG" localSheetId="5">#REF!</definedName>
    <definedName name="GGG" localSheetId="6">#REF!</definedName>
    <definedName name="GGG" localSheetId="12">#REF!</definedName>
    <definedName name="GGG" localSheetId="9">#REF!</definedName>
    <definedName name="GGG" localSheetId="7">#REF!</definedName>
    <definedName name="GGG">#REF!</definedName>
    <definedName name="GGH" localSheetId="4">#REF!</definedName>
    <definedName name="GGH" localSheetId="10">#REF!</definedName>
    <definedName name="GGH" localSheetId="8">#REF!</definedName>
    <definedName name="GGH" localSheetId="11">#REF!</definedName>
    <definedName name="GGH" localSheetId="5">#REF!</definedName>
    <definedName name="GGH" localSheetId="6">#REF!</definedName>
    <definedName name="GGH" localSheetId="12">#REF!</definedName>
    <definedName name="GGH" localSheetId="9">#REF!</definedName>
    <definedName name="GGH" localSheetId="7">#REF!</definedName>
    <definedName name="GGH">#REF!</definedName>
    <definedName name="GGI" localSheetId="4">#REF!</definedName>
    <definedName name="GGI" localSheetId="10">#REF!</definedName>
    <definedName name="GGI" localSheetId="8">#REF!</definedName>
    <definedName name="GGI" localSheetId="11">#REF!</definedName>
    <definedName name="GGI" localSheetId="5">#REF!</definedName>
    <definedName name="GGI" localSheetId="6">#REF!</definedName>
    <definedName name="GGI" localSheetId="12">#REF!</definedName>
    <definedName name="GGI" localSheetId="9">#REF!</definedName>
    <definedName name="GGI" localSheetId="7">#REF!</definedName>
    <definedName name="GGI">#REF!</definedName>
    <definedName name="GGJ" localSheetId="4">#REF!</definedName>
    <definedName name="GGJ" localSheetId="10">#REF!</definedName>
    <definedName name="GGJ" localSheetId="8">#REF!</definedName>
    <definedName name="GGJ" localSheetId="11">#REF!</definedName>
    <definedName name="GGJ" localSheetId="5">#REF!</definedName>
    <definedName name="GGJ" localSheetId="6">#REF!</definedName>
    <definedName name="GGJ" localSheetId="12">#REF!</definedName>
    <definedName name="GGJ" localSheetId="9">#REF!</definedName>
    <definedName name="GGJ" localSheetId="7">#REF!</definedName>
    <definedName name="GGJ">#REF!</definedName>
    <definedName name="groelandia" localSheetId="4">#REF!</definedName>
    <definedName name="groelandia" localSheetId="10">#REF!</definedName>
    <definedName name="groelandia" localSheetId="8">#REF!</definedName>
    <definedName name="groelandia" localSheetId="11">#REF!</definedName>
    <definedName name="groelandia" localSheetId="5">#REF!</definedName>
    <definedName name="groelandia" localSheetId="6">#REF!</definedName>
    <definedName name="groelandia" localSheetId="12">#REF!</definedName>
    <definedName name="groelandia" localSheetId="9">#REF!</definedName>
    <definedName name="groelandia" localSheetId="7">#REF!</definedName>
    <definedName name="groelandia">#REF!</definedName>
    <definedName name="HHH" localSheetId="4">#REF!</definedName>
    <definedName name="HHH" localSheetId="10">#REF!</definedName>
    <definedName name="HHH" localSheetId="8">#REF!</definedName>
    <definedName name="HHH" localSheetId="11">#REF!</definedName>
    <definedName name="HHH" localSheetId="5">#REF!</definedName>
    <definedName name="HHH" localSheetId="6">#REF!</definedName>
    <definedName name="HHH" localSheetId="12">#REF!</definedName>
    <definedName name="HHH" localSheetId="9">#REF!</definedName>
    <definedName name="HHH" localSheetId="7">#REF!</definedName>
    <definedName name="HHH">#REF!</definedName>
    <definedName name="HHI" localSheetId="4">#REF!</definedName>
    <definedName name="HHI" localSheetId="10">#REF!</definedName>
    <definedName name="HHI" localSheetId="8">#REF!</definedName>
    <definedName name="HHI" localSheetId="11">#REF!</definedName>
    <definedName name="HHI" localSheetId="5">#REF!</definedName>
    <definedName name="HHI" localSheetId="6">#REF!</definedName>
    <definedName name="HHI" localSheetId="12">#REF!</definedName>
    <definedName name="HHI" localSheetId="9">#REF!</definedName>
    <definedName name="HHI" localSheetId="7">#REF!</definedName>
    <definedName name="HHI">#REF!</definedName>
    <definedName name="HHJ" localSheetId="4">#REF!</definedName>
    <definedName name="HHJ" localSheetId="10">#REF!</definedName>
    <definedName name="HHJ" localSheetId="8">#REF!</definedName>
    <definedName name="HHJ" localSheetId="11">#REF!</definedName>
    <definedName name="HHJ" localSheetId="5">#REF!</definedName>
    <definedName name="HHJ" localSheetId="6">#REF!</definedName>
    <definedName name="HHJ" localSheetId="12">#REF!</definedName>
    <definedName name="HHJ" localSheetId="9">#REF!</definedName>
    <definedName name="HHJ" localSheetId="7">#REF!</definedName>
    <definedName name="HHJ">#REF!</definedName>
    <definedName name="HHK" localSheetId="4">#REF!</definedName>
    <definedName name="HHK" localSheetId="10">#REF!</definedName>
    <definedName name="HHK" localSheetId="8">#REF!</definedName>
    <definedName name="HHK" localSheetId="11">#REF!</definedName>
    <definedName name="HHK" localSheetId="5">#REF!</definedName>
    <definedName name="HHK" localSheetId="6">#REF!</definedName>
    <definedName name="HHK" localSheetId="12">#REF!</definedName>
    <definedName name="HHK" localSheetId="9">#REF!</definedName>
    <definedName name="HHK" localSheetId="7">#REF!</definedName>
    <definedName name="HHK">#REF!</definedName>
    <definedName name="ICMS" localSheetId="4">#REF!</definedName>
    <definedName name="ICMS" localSheetId="10">#REF!</definedName>
    <definedName name="ICMS" localSheetId="8">#REF!</definedName>
    <definedName name="ICMS" localSheetId="11">#REF!</definedName>
    <definedName name="ICMS" localSheetId="5">#REF!</definedName>
    <definedName name="ICMS" localSheetId="6">#REF!</definedName>
    <definedName name="ICMS" localSheetId="12">#REF!</definedName>
    <definedName name="ICMS" localSheetId="9">#REF!</definedName>
    <definedName name="ICMS" localSheetId="7">#REF!</definedName>
    <definedName name="ICMS">#REF!</definedName>
    <definedName name="II" localSheetId="4">#REF!</definedName>
    <definedName name="II" localSheetId="10">#REF!</definedName>
    <definedName name="II" localSheetId="8">#REF!</definedName>
    <definedName name="II" localSheetId="11">#REF!</definedName>
    <definedName name="II" localSheetId="5">#REF!</definedName>
    <definedName name="II" localSheetId="6">#REF!</definedName>
    <definedName name="II" localSheetId="12">#REF!</definedName>
    <definedName name="II" localSheetId="9">#REF!</definedName>
    <definedName name="II" localSheetId="7">#REF!</definedName>
    <definedName name="II">#REF!</definedName>
    <definedName name="III" localSheetId="4">#REF!</definedName>
    <definedName name="III" localSheetId="10">#REF!</definedName>
    <definedName name="III" localSheetId="8">#REF!</definedName>
    <definedName name="III" localSheetId="11">#REF!</definedName>
    <definedName name="III" localSheetId="5">#REF!</definedName>
    <definedName name="III" localSheetId="6">#REF!</definedName>
    <definedName name="III" localSheetId="12">#REF!</definedName>
    <definedName name="III" localSheetId="9">#REF!</definedName>
    <definedName name="III" localSheetId="7">#REF!</definedName>
    <definedName name="III">#REF!</definedName>
    <definedName name="IIIA" localSheetId="4">#REF!</definedName>
    <definedName name="IIIA" localSheetId="10">#REF!</definedName>
    <definedName name="IIIA" localSheetId="8">#REF!</definedName>
    <definedName name="IIIA" localSheetId="11">#REF!</definedName>
    <definedName name="IIIA" localSheetId="5">#REF!</definedName>
    <definedName name="IIIA" localSheetId="6">#REF!</definedName>
    <definedName name="IIIA" localSheetId="12">#REF!</definedName>
    <definedName name="IIIA" localSheetId="9">#REF!</definedName>
    <definedName name="IIIA" localSheetId="7">#REF!</definedName>
    <definedName name="IIIA">#REF!</definedName>
    <definedName name="IMP_03" localSheetId="4">#REF!</definedName>
    <definedName name="IMP_03" localSheetId="10">#REF!</definedName>
    <definedName name="IMP_03" localSheetId="8">#REF!</definedName>
    <definedName name="IMP_03" localSheetId="11">#REF!</definedName>
    <definedName name="IMP_03" localSheetId="5">#REF!</definedName>
    <definedName name="IMP_03" localSheetId="6">#REF!</definedName>
    <definedName name="IMP_03" localSheetId="12">#REF!</definedName>
    <definedName name="IMP_03" localSheetId="9">#REF!</definedName>
    <definedName name="IMP_03" localSheetId="7">#REF!</definedName>
    <definedName name="IMP_03">#REF!</definedName>
    <definedName name="InhaltsvezSUMMEN" localSheetId="4">#REF!</definedName>
    <definedName name="InhaltsvezSUMMEN" localSheetId="10">#REF!</definedName>
    <definedName name="InhaltsvezSUMMEN" localSheetId="8">#REF!</definedName>
    <definedName name="InhaltsvezSUMMEN" localSheetId="11">#REF!</definedName>
    <definedName name="InhaltsvezSUMMEN" localSheetId="5">#REF!</definedName>
    <definedName name="InhaltsvezSUMMEN" localSheetId="6">#REF!</definedName>
    <definedName name="InhaltsvezSUMMEN" localSheetId="12">#REF!</definedName>
    <definedName name="InhaltsvezSUMMEN" localSheetId="9">#REF!</definedName>
    <definedName name="InhaltsvezSUMMEN" localSheetId="7">#REF!</definedName>
    <definedName name="InhaltsvezSUMMEN">#REF!</definedName>
    <definedName name="Instr_Controle" localSheetId="4">#REF!</definedName>
    <definedName name="Instr_Controle" localSheetId="10">#REF!</definedName>
    <definedName name="Instr_Controle" localSheetId="8">#REF!</definedName>
    <definedName name="Instr_Controle" localSheetId="11">#REF!</definedName>
    <definedName name="Instr_Controle" localSheetId="5">#REF!</definedName>
    <definedName name="Instr_Controle" localSheetId="6">#REF!</definedName>
    <definedName name="Instr_Controle" localSheetId="12">#REF!</definedName>
    <definedName name="Instr_Controle" localSheetId="9">#REF!</definedName>
    <definedName name="Instr_Controle" localSheetId="7">#REF!</definedName>
    <definedName name="Instr_Controle">#REF!</definedName>
    <definedName name="Instrum_Con" localSheetId="4">#REF!</definedName>
    <definedName name="Instrum_Con" localSheetId="10">#REF!</definedName>
    <definedName name="Instrum_Con" localSheetId="8">#REF!</definedName>
    <definedName name="Instrum_Con" localSheetId="11">#REF!</definedName>
    <definedName name="Instrum_Con" localSheetId="5">#REF!</definedName>
    <definedName name="Instrum_Con" localSheetId="6">#REF!</definedName>
    <definedName name="Instrum_Con" localSheetId="12">#REF!</definedName>
    <definedName name="Instrum_Con" localSheetId="9">#REF!</definedName>
    <definedName name="Instrum_Con" localSheetId="7">#REF!</definedName>
    <definedName name="Instrum_Con">#REF!</definedName>
    <definedName name="Instrum_Controle" localSheetId="4">#REF!</definedName>
    <definedName name="Instrum_Controle" localSheetId="10">#REF!</definedName>
    <definedName name="Instrum_Controle" localSheetId="8">#REF!</definedName>
    <definedName name="Instrum_Controle" localSheetId="11">#REF!</definedName>
    <definedName name="Instrum_Controle" localSheetId="5">#REF!</definedName>
    <definedName name="Instrum_Controle" localSheetId="6">#REF!</definedName>
    <definedName name="Instrum_Controle" localSheetId="12">#REF!</definedName>
    <definedName name="Instrum_Controle" localSheetId="9">#REF!</definedName>
    <definedName name="Instrum_Controle" localSheetId="7">#REF!</definedName>
    <definedName name="Instrum_Controle">#REF!</definedName>
    <definedName name="Instrum_Mo" localSheetId="4">#REF!</definedName>
    <definedName name="Instrum_Mo" localSheetId="10">#REF!</definedName>
    <definedName name="Instrum_Mo" localSheetId="8">#REF!</definedName>
    <definedName name="Instrum_Mo" localSheetId="11">#REF!</definedName>
    <definedName name="Instrum_Mo" localSheetId="5">#REF!</definedName>
    <definedName name="Instrum_Mo" localSheetId="6">#REF!</definedName>
    <definedName name="Instrum_Mo" localSheetId="12">#REF!</definedName>
    <definedName name="Instrum_Mo" localSheetId="9">#REF!</definedName>
    <definedName name="Instrum_Mo" localSheetId="7">#REF!</definedName>
    <definedName name="Instrum_Mo">#REF!</definedName>
    <definedName name="Instrum_Montador" localSheetId="4">#REF!</definedName>
    <definedName name="Instrum_Montador" localSheetId="10">#REF!</definedName>
    <definedName name="Instrum_Montador" localSheetId="8">#REF!</definedName>
    <definedName name="Instrum_Montador" localSheetId="11">#REF!</definedName>
    <definedName name="Instrum_Montador" localSheetId="5">#REF!</definedName>
    <definedName name="Instrum_Montador" localSheetId="6">#REF!</definedName>
    <definedName name="Instrum_Montador" localSheetId="12">#REF!</definedName>
    <definedName name="Instrum_Montador" localSheetId="9">#REF!</definedName>
    <definedName name="Instrum_Montador" localSheetId="7">#REF!</definedName>
    <definedName name="Instrum_Montador">#REF!</definedName>
    <definedName name="Instrum_Tubista" localSheetId="4">#REF!</definedName>
    <definedName name="Instrum_Tubista" localSheetId="10">#REF!</definedName>
    <definedName name="Instrum_Tubista" localSheetId="8">#REF!</definedName>
    <definedName name="Instrum_Tubista" localSheetId="11">#REF!</definedName>
    <definedName name="Instrum_Tubista" localSheetId="5">#REF!</definedName>
    <definedName name="Instrum_Tubista" localSheetId="6">#REF!</definedName>
    <definedName name="Instrum_Tubista" localSheetId="12">#REF!</definedName>
    <definedName name="Instrum_Tubista" localSheetId="9">#REF!</definedName>
    <definedName name="Instrum_Tubista" localSheetId="7">#REF!</definedName>
    <definedName name="Instrum_Tubista">#REF!</definedName>
    <definedName name="IPI" localSheetId="4">#REF!</definedName>
    <definedName name="IPI" localSheetId="10">#REF!</definedName>
    <definedName name="IPI" localSheetId="8">#REF!</definedName>
    <definedName name="IPI" localSheetId="11">#REF!</definedName>
    <definedName name="IPI" localSheetId="5">#REF!</definedName>
    <definedName name="IPI" localSheetId="6">#REF!</definedName>
    <definedName name="IPI" localSheetId="12">#REF!</definedName>
    <definedName name="IPI" localSheetId="9">#REF!</definedName>
    <definedName name="IPI" localSheetId="7">#REF!</definedName>
    <definedName name="IPI">#REF!</definedName>
    <definedName name="Isolador" localSheetId="4">#REF!</definedName>
    <definedName name="Isolador" localSheetId="10">#REF!</definedName>
    <definedName name="Isolador" localSheetId="8">#REF!</definedName>
    <definedName name="Isolador" localSheetId="11">#REF!</definedName>
    <definedName name="Isolador" localSheetId="5">#REF!</definedName>
    <definedName name="Isolador" localSheetId="6">#REF!</definedName>
    <definedName name="Isolador" localSheetId="12">#REF!</definedName>
    <definedName name="Isolador" localSheetId="9">#REF!</definedName>
    <definedName name="Isolador" localSheetId="7">#REF!</definedName>
    <definedName name="Isolador">#REF!</definedName>
    <definedName name="item_1" localSheetId="4">#REF!</definedName>
    <definedName name="item_1" localSheetId="10">#REF!</definedName>
    <definedName name="item_1" localSheetId="8">#REF!</definedName>
    <definedName name="item_1" localSheetId="11">#REF!</definedName>
    <definedName name="item_1" localSheetId="5">#REF!</definedName>
    <definedName name="item_1" localSheetId="6">#REF!</definedName>
    <definedName name="item_1" localSheetId="12">#REF!</definedName>
    <definedName name="item_1" localSheetId="9">#REF!</definedName>
    <definedName name="item_1" localSheetId="7">#REF!</definedName>
    <definedName name="item_1">#REF!</definedName>
    <definedName name="JAIRO" localSheetId="4">#REF!</definedName>
    <definedName name="JAIRO" localSheetId="10">#REF!</definedName>
    <definedName name="JAIRO" localSheetId="8">#REF!</definedName>
    <definedName name="JAIRO" localSheetId="11">#REF!</definedName>
    <definedName name="JAIRO" localSheetId="5">#REF!</definedName>
    <definedName name="JAIRO" localSheetId="12">#REF!</definedName>
    <definedName name="JAIRO" localSheetId="9">#REF!</definedName>
    <definedName name="JAIRO" localSheetId="7">#REF!</definedName>
    <definedName name="JAIRO">#REF!</definedName>
    <definedName name="Jatista" localSheetId="4">#REF!</definedName>
    <definedName name="Jatista" localSheetId="10">#REF!</definedName>
    <definedName name="Jatista" localSheetId="8">#REF!</definedName>
    <definedName name="Jatista" localSheetId="11">#REF!</definedName>
    <definedName name="Jatista" localSheetId="5">#REF!</definedName>
    <definedName name="Jatista" localSheetId="6">#REF!</definedName>
    <definedName name="Jatista" localSheetId="12">#REF!</definedName>
    <definedName name="Jatista" localSheetId="9">#REF!</definedName>
    <definedName name="Jatista" localSheetId="7">#REF!</definedName>
    <definedName name="Jatista">#REF!</definedName>
    <definedName name="JJJ" localSheetId="4">#REF!</definedName>
    <definedName name="JJJ" localSheetId="10">#REF!</definedName>
    <definedName name="JJJ" localSheetId="8">#REF!</definedName>
    <definedName name="JJJ" localSheetId="11">#REF!</definedName>
    <definedName name="JJJ" localSheetId="5">#REF!</definedName>
    <definedName name="JJJ" localSheetId="6">#REF!</definedName>
    <definedName name="JJJ" localSheetId="12">#REF!</definedName>
    <definedName name="JJJ" localSheetId="9">#REF!</definedName>
    <definedName name="JJJ" localSheetId="7">#REF!</definedName>
    <definedName name="JJJ">#REF!</definedName>
    <definedName name="JJJA" localSheetId="4">#REF!</definedName>
    <definedName name="JJJA" localSheetId="10">#REF!</definedName>
    <definedName name="JJJA" localSheetId="8">#REF!</definedName>
    <definedName name="JJJA" localSheetId="11">#REF!</definedName>
    <definedName name="JJJA" localSheetId="5">#REF!</definedName>
    <definedName name="JJJA" localSheetId="6">#REF!</definedName>
    <definedName name="JJJA" localSheetId="12">#REF!</definedName>
    <definedName name="JJJA" localSheetId="9">#REF!</definedName>
    <definedName name="JJJA" localSheetId="7">#REF!</definedName>
    <definedName name="JJJA">#REF!</definedName>
    <definedName name="JOAMAR" localSheetId="4">#REF!</definedName>
    <definedName name="JOAMAR" localSheetId="10">#REF!</definedName>
    <definedName name="JOAMAR" localSheetId="8">#REF!</definedName>
    <definedName name="JOAMAR" localSheetId="11">#REF!</definedName>
    <definedName name="JOAMAR" localSheetId="5">#REF!</definedName>
    <definedName name="JOAMAR" localSheetId="12">#REF!</definedName>
    <definedName name="JOAMAR" localSheetId="9">#REF!</definedName>
    <definedName name="JOAMAR" localSheetId="7">#REF!</definedName>
    <definedName name="JOAMAR">#REF!</definedName>
    <definedName name="JOAO" localSheetId="4">#REF!</definedName>
    <definedName name="JOAO" localSheetId="10">#REF!</definedName>
    <definedName name="JOAO" localSheetId="8">#REF!</definedName>
    <definedName name="JOAO" localSheetId="11">#REF!</definedName>
    <definedName name="JOAO" localSheetId="5">#REF!</definedName>
    <definedName name="JOAO" localSheetId="6">#REF!</definedName>
    <definedName name="JOAO" localSheetId="12">#REF!</definedName>
    <definedName name="JOAO" localSheetId="9">#REF!</definedName>
    <definedName name="JOAO" localSheetId="7">#REF!</definedName>
    <definedName name="JOAO">#REF!</definedName>
    <definedName name="K" localSheetId="4">#REF!</definedName>
    <definedName name="K" localSheetId="10">#REF!</definedName>
    <definedName name="K" localSheetId="8">#REF!</definedName>
    <definedName name="K" localSheetId="11">#REF!</definedName>
    <definedName name="K" localSheetId="5">#REF!</definedName>
    <definedName name="K" localSheetId="6">#REF!</definedName>
    <definedName name="K" localSheetId="12">#REF!</definedName>
    <definedName name="K" localSheetId="9">#REF!</definedName>
    <definedName name="K" localSheetId="7">#REF!</definedName>
    <definedName name="K">#REF!</definedName>
    <definedName name="k1mc" localSheetId="4">#REF!</definedName>
    <definedName name="k1mc" localSheetId="10">#REF!</definedName>
    <definedName name="k1mc" localSheetId="8">#REF!</definedName>
    <definedName name="k1mc" localSheetId="11">#REF!</definedName>
    <definedName name="k1mc" localSheetId="5">#REF!</definedName>
    <definedName name="k1mc" localSheetId="6">#REF!</definedName>
    <definedName name="k1mc" localSheetId="12">#REF!</definedName>
    <definedName name="k1mc" localSheetId="9">#REF!</definedName>
    <definedName name="k1mc" localSheetId="7">#REF!</definedName>
    <definedName name="k1mc">#REF!</definedName>
    <definedName name="k1tc" localSheetId="4">#REF!</definedName>
    <definedName name="k1tc" localSheetId="10">#REF!</definedName>
    <definedName name="k1tc" localSheetId="8">#REF!</definedName>
    <definedName name="k1tc" localSheetId="11">#REF!</definedName>
    <definedName name="k1tc" localSheetId="5">#REF!</definedName>
    <definedName name="k1tc" localSheetId="6">#REF!</definedName>
    <definedName name="k1tc" localSheetId="12">#REF!</definedName>
    <definedName name="k1tc" localSheetId="9">#REF!</definedName>
    <definedName name="k1tc" localSheetId="7">#REF!</definedName>
    <definedName name="k1tc">#REF!</definedName>
    <definedName name="k2mc" localSheetId="4">#REF!</definedName>
    <definedName name="k2mc" localSheetId="10">#REF!</definedName>
    <definedName name="k2mc" localSheetId="8">#REF!</definedName>
    <definedName name="k2mc" localSheetId="11">#REF!</definedName>
    <definedName name="k2mc" localSheetId="5">#REF!</definedName>
    <definedName name="k2mc" localSheetId="6">#REF!</definedName>
    <definedName name="k2mc" localSheetId="12">#REF!</definedName>
    <definedName name="k2mc" localSheetId="9">#REF!</definedName>
    <definedName name="k2mc" localSheetId="7">#REF!</definedName>
    <definedName name="k2mc">#REF!</definedName>
    <definedName name="k2tc" localSheetId="4">#REF!</definedName>
    <definedName name="k2tc" localSheetId="10">#REF!</definedName>
    <definedName name="k2tc" localSheetId="8">#REF!</definedName>
    <definedName name="k2tc" localSheetId="11">#REF!</definedName>
    <definedName name="k2tc" localSheetId="5">#REF!</definedName>
    <definedName name="k2tc" localSheetId="6">#REF!</definedName>
    <definedName name="k2tc" localSheetId="12">#REF!</definedName>
    <definedName name="k2tc" localSheetId="9">#REF!</definedName>
    <definedName name="k2tc" localSheetId="7">#REF!</definedName>
    <definedName name="k2tc">#REF!</definedName>
    <definedName name="k3tc" localSheetId="4">#REF!</definedName>
    <definedName name="k3tc" localSheetId="10">#REF!</definedName>
    <definedName name="k3tc" localSheetId="8">#REF!</definedName>
    <definedName name="k3tc" localSheetId="11">#REF!</definedName>
    <definedName name="k3tc" localSheetId="5">#REF!</definedName>
    <definedName name="k3tc" localSheetId="6">#REF!</definedName>
    <definedName name="k3tc" localSheetId="12">#REF!</definedName>
    <definedName name="k3tc" localSheetId="9">#REF!</definedName>
    <definedName name="k3tc" localSheetId="7">#REF!</definedName>
    <definedName name="k3tc">#REF!</definedName>
    <definedName name="k4mc" localSheetId="4">#REF!</definedName>
    <definedName name="k4mc" localSheetId="10">#REF!</definedName>
    <definedName name="k4mc" localSheetId="8">#REF!</definedName>
    <definedName name="k4mc" localSheetId="11">#REF!</definedName>
    <definedName name="k4mc" localSheetId="5">#REF!</definedName>
    <definedName name="k4mc" localSheetId="6">#REF!</definedName>
    <definedName name="k4mc" localSheetId="12">#REF!</definedName>
    <definedName name="k4mc" localSheetId="9">#REF!</definedName>
    <definedName name="k4mc" localSheetId="7">#REF!</definedName>
    <definedName name="k4mc">#REF!</definedName>
    <definedName name="k4tc" localSheetId="4">#REF!</definedName>
    <definedName name="k4tc" localSheetId="10">#REF!</definedName>
    <definedName name="k4tc" localSheetId="8">#REF!</definedName>
    <definedName name="k4tc" localSheetId="11">#REF!</definedName>
    <definedName name="k4tc" localSheetId="5">#REF!</definedName>
    <definedName name="k4tc" localSheetId="6">#REF!</definedName>
    <definedName name="k4tc" localSheetId="12">#REF!</definedName>
    <definedName name="k4tc" localSheetId="9">#REF!</definedName>
    <definedName name="k4tc" localSheetId="7">#REF!</definedName>
    <definedName name="k4tc">#REF!</definedName>
    <definedName name="KKK" localSheetId="4">#REF!</definedName>
    <definedName name="KKK" localSheetId="10">#REF!</definedName>
    <definedName name="KKK" localSheetId="8">#REF!</definedName>
    <definedName name="KKK" localSheetId="11">#REF!</definedName>
    <definedName name="KKK" localSheetId="5">#REF!</definedName>
    <definedName name="KKK" localSheetId="6">#REF!</definedName>
    <definedName name="KKK" localSheetId="12">#REF!</definedName>
    <definedName name="KKK" localSheetId="9">#REF!</definedName>
    <definedName name="KKK" localSheetId="7">#REF!</definedName>
    <definedName name="KKK">#REF!</definedName>
    <definedName name="KKKA" localSheetId="4">#REF!</definedName>
    <definedName name="KKKA" localSheetId="10">#REF!</definedName>
    <definedName name="KKKA" localSheetId="8">#REF!</definedName>
    <definedName name="KKKA" localSheetId="11">#REF!</definedName>
    <definedName name="KKKA" localSheetId="5">#REF!</definedName>
    <definedName name="KKKA" localSheetId="6">#REF!</definedName>
    <definedName name="KKKA" localSheetId="12">#REF!</definedName>
    <definedName name="KKKA" localSheetId="9">#REF!</definedName>
    <definedName name="KKKA" localSheetId="7">#REF!</definedName>
    <definedName name="KKKA">#REF!</definedName>
    <definedName name="KKKKK" localSheetId="4">#REF!</definedName>
    <definedName name="KKKKK" localSheetId="10">#REF!</definedName>
    <definedName name="KKKKK" localSheetId="8">#REF!</definedName>
    <definedName name="KKKKK" localSheetId="11">#REF!</definedName>
    <definedName name="KKKKK" localSheetId="5">#REF!</definedName>
    <definedName name="KKKKK" localSheetId="6">#REF!</definedName>
    <definedName name="KKKKK" localSheetId="12">#REF!</definedName>
    <definedName name="KKKKK" localSheetId="9">#REF!</definedName>
    <definedName name="KKKKK" localSheetId="7">#REF!</definedName>
    <definedName name="KKKKK">#REF!</definedName>
    <definedName name="Laminador" localSheetId="4">#REF!</definedName>
    <definedName name="Laminador" localSheetId="10">#REF!</definedName>
    <definedName name="Laminador" localSheetId="8">#REF!</definedName>
    <definedName name="Laminador" localSheetId="11">#REF!</definedName>
    <definedName name="Laminador" localSheetId="5">#REF!</definedName>
    <definedName name="Laminador" localSheetId="6">#REF!</definedName>
    <definedName name="Laminador" localSheetId="12">#REF!</definedName>
    <definedName name="Laminador" localSheetId="9">#REF!</definedName>
    <definedName name="Laminador" localSheetId="7">#REF!</definedName>
    <definedName name="Laminador">#REF!</definedName>
    <definedName name="Lista" localSheetId="4">#REF!</definedName>
    <definedName name="Lista" localSheetId="10">#REF!</definedName>
    <definedName name="Lista" localSheetId="8">#REF!</definedName>
    <definedName name="Lista" localSheetId="11">#REF!</definedName>
    <definedName name="Lista" localSheetId="5">#REF!</definedName>
    <definedName name="Lista" localSheetId="6">#REF!</definedName>
    <definedName name="Lista" localSheetId="12">#REF!</definedName>
    <definedName name="Lista" localSheetId="9">#REF!</definedName>
    <definedName name="Lista" localSheetId="7">#REF!</definedName>
    <definedName name="Lista">#REF!</definedName>
    <definedName name="ListaFim" localSheetId="4">#REF!</definedName>
    <definedName name="ListaFim" localSheetId="10">#REF!</definedName>
    <definedName name="ListaFim" localSheetId="8">#REF!</definedName>
    <definedName name="ListaFim" localSheetId="11">#REF!</definedName>
    <definedName name="ListaFim" localSheetId="5">#REF!</definedName>
    <definedName name="ListaFim" localSheetId="6">#REF!</definedName>
    <definedName name="ListaFim" localSheetId="12">#REF!</definedName>
    <definedName name="ListaFim" localSheetId="9">#REF!</definedName>
    <definedName name="ListaFim" localSheetId="7">#REF!</definedName>
    <definedName name="ListaFim">#REF!</definedName>
    <definedName name="LLL" localSheetId="4">#REF!</definedName>
    <definedName name="LLL" localSheetId="10">#REF!</definedName>
    <definedName name="LLL" localSheetId="8">#REF!</definedName>
    <definedName name="LLL" localSheetId="11">#REF!</definedName>
    <definedName name="LLL" localSheetId="5">#REF!</definedName>
    <definedName name="LLL" localSheetId="6">#REF!</definedName>
    <definedName name="LLL" localSheetId="12">#REF!</definedName>
    <definedName name="LLL" localSheetId="9">#REF!</definedName>
    <definedName name="LLL" localSheetId="7">#REF!</definedName>
    <definedName name="LLL">#REF!</definedName>
    <definedName name="LLLA" localSheetId="4">#REF!</definedName>
    <definedName name="LLLA" localSheetId="10">#REF!</definedName>
    <definedName name="LLLA" localSheetId="8">#REF!</definedName>
    <definedName name="LLLA" localSheetId="11">#REF!</definedName>
    <definedName name="LLLA" localSheetId="5">#REF!</definedName>
    <definedName name="LLLA" localSheetId="6">#REF!</definedName>
    <definedName name="LLLA" localSheetId="12">#REF!</definedName>
    <definedName name="LLLA" localSheetId="9">#REF!</definedName>
    <definedName name="LLLA" localSheetId="7">#REF!</definedName>
    <definedName name="LLLA">#REF!</definedName>
    <definedName name="LOP" localSheetId="4">#REF!</definedName>
    <definedName name="LOP" localSheetId="10">#REF!</definedName>
    <definedName name="LOP" localSheetId="8">#REF!</definedName>
    <definedName name="LOP" localSheetId="11">#REF!</definedName>
    <definedName name="LOP" localSheetId="5">#REF!</definedName>
    <definedName name="LOP" localSheetId="6">#REF!</definedName>
    <definedName name="LOP" localSheetId="12">#REF!</definedName>
    <definedName name="LOP" localSheetId="9">#REF!</definedName>
    <definedName name="LOP" localSheetId="7">#REF!</definedName>
    <definedName name="LOP">#REF!</definedName>
    <definedName name="lulinha" localSheetId="4">#REF!</definedName>
    <definedName name="lulinha" localSheetId="10">#REF!</definedName>
    <definedName name="lulinha" localSheetId="8">#REF!</definedName>
    <definedName name="lulinha" localSheetId="11">#REF!</definedName>
    <definedName name="lulinha" localSheetId="5">#REF!</definedName>
    <definedName name="lulinha" localSheetId="6">#REF!</definedName>
    <definedName name="lulinha" localSheetId="12">#REF!</definedName>
    <definedName name="lulinha" localSheetId="9">#REF!</definedName>
    <definedName name="lulinha" localSheetId="7">#REF!</definedName>
    <definedName name="lulinha">#REF!</definedName>
    <definedName name="Maçariqueiro" localSheetId="4">#REF!</definedName>
    <definedName name="Maçariqueiro" localSheetId="10">#REF!</definedName>
    <definedName name="Maçariqueiro" localSheetId="8">#REF!</definedName>
    <definedName name="Maçariqueiro" localSheetId="11">#REF!</definedName>
    <definedName name="Maçariqueiro" localSheetId="5">#REF!</definedName>
    <definedName name="Maçariqueiro" localSheetId="6">#REF!</definedName>
    <definedName name="Maçariqueiro" localSheetId="12">#REF!</definedName>
    <definedName name="Maçariqueiro" localSheetId="9">#REF!</definedName>
    <definedName name="Maçariqueiro" localSheetId="7">#REF!</definedName>
    <definedName name="Maçariqueiro">#REF!</definedName>
    <definedName name="marcel" localSheetId="4">#REF!</definedName>
    <definedName name="marcel" localSheetId="10">#REF!</definedName>
    <definedName name="marcel" localSheetId="8">#REF!</definedName>
    <definedName name="marcel" localSheetId="11">#REF!</definedName>
    <definedName name="marcel" localSheetId="5">#REF!</definedName>
    <definedName name="marcel" localSheetId="6">#REF!</definedName>
    <definedName name="marcel" localSheetId="12">#REF!</definedName>
    <definedName name="marcel" localSheetId="9">#REF!</definedName>
    <definedName name="marcel" localSheetId="7">#REF!</definedName>
    <definedName name="marcel">#REF!</definedName>
    <definedName name="MARIANA" localSheetId="4">#REF!</definedName>
    <definedName name="MARIANA" localSheetId="10">#REF!</definedName>
    <definedName name="MARIANA" localSheetId="8">#REF!</definedName>
    <definedName name="MARIANA" localSheetId="11">#REF!</definedName>
    <definedName name="MARIANA" localSheetId="5">#REF!</definedName>
    <definedName name="MARIANA" localSheetId="6">#REF!</definedName>
    <definedName name="MARIANA" localSheetId="12">#REF!</definedName>
    <definedName name="MARIANA" localSheetId="9">#REF!</definedName>
    <definedName name="MARIANA" localSheetId="7">#REF!</definedName>
    <definedName name="MARIANA">#REF!</definedName>
    <definedName name="MARINA" localSheetId="4">#REF!</definedName>
    <definedName name="MARINA" localSheetId="10">#REF!</definedName>
    <definedName name="MARINA" localSheetId="8">#REF!</definedName>
    <definedName name="MARINA" localSheetId="11">#REF!</definedName>
    <definedName name="MARINA" localSheetId="5">#REF!</definedName>
    <definedName name="MARINA" localSheetId="6">#REF!</definedName>
    <definedName name="MARINA" localSheetId="12">#REF!</definedName>
    <definedName name="MARINA" localSheetId="9">#REF!</definedName>
    <definedName name="MARINA" localSheetId="7">#REF!</definedName>
    <definedName name="MARINA">#REF!</definedName>
    <definedName name="Mecanico_Aj" localSheetId="4">#REF!</definedName>
    <definedName name="Mecanico_Aj" localSheetId="10">#REF!</definedName>
    <definedName name="Mecanico_Aj" localSheetId="8">#REF!</definedName>
    <definedName name="Mecanico_Aj" localSheetId="11">#REF!</definedName>
    <definedName name="Mecanico_Aj" localSheetId="5">#REF!</definedName>
    <definedName name="Mecanico_Aj" localSheetId="6">#REF!</definedName>
    <definedName name="Mecanico_Aj" localSheetId="12">#REF!</definedName>
    <definedName name="Mecanico_Aj" localSheetId="9">#REF!</definedName>
    <definedName name="Mecanico_Aj" localSheetId="7">#REF!</definedName>
    <definedName name="Mecanico_Aj">#REF!</definedName>
    <definedName name="Mecânico_Ajust" localSheetId="4">#REF!</definedName>
    <definedName name="Mecânico_Ajust" localSheetId="10">#REF!</definedName>
    <definedName name="Mecânico_Ajust" localSheetId="8">#REF!</definedName>
    <definedName name="Mecânico_Ajust" localSheetId="11">#REF!</definedName>
    <definedName name="Mecânico_Ajust" localSheetId="5">#REF!</definedName>
    <definedName name="Mecânico_Ajust" localSheetId="6">#REF!</definedName>
    <definedName name="Mecânico_Ajust" localSheetId="12">#REF!</definedName>
    <definedName name="Mecânico_Ajust" localSheetId="9">#REF!</definedName>
    <definedName name="Mecânico_Ajust" localSheetId="7">#REF!</definedName>
    <definedName name="Mecânico_Ajust">#REF!</definedName>
    <definedName name="Mecanico_Mon" localSheetId="4">#REF!</definedName>
    <definedName name="Mecanico_Mon" localSheetId="10">#REF!</definedName>
    <definedName name="Mecanico_Mon" localSheetId="8">#REF!</definedName>
    <definedName name="Mecanico_Mon" localSheetId="11">#REF!</definedName>
    <definedName name="Mecanico_Mon" localSheetId="5">#REF!</definedName>
    <definedName name="Mecanico_Mon" localSheetId="6">#REF!</definedName>
    <definedName name="Mecanico_Mon" localSheetId="12">#REF!</definedName>
    <definedName name="Mecanico_Mon" localSheetId="9">#REF!</definedName>
    <definedName name="Mecanico_Mon" localSheetId="7">#REF!</definedName>
    <definedName name="Mecanico_Mon">#REF!</definedName>
    <definedName name="Mecânico_Mont" localSheetId="4">#REF!</definedName>
    <definedName name="Mecânico_Mont" localSheetId="10">#REF!</definedName>
    <definedName name="Mecânico_Mont" localSheetId="8">#REF!</definedName>
    <definedName name="Mecânico_Mont" localSheetId="11">#REF!</definedName>
    <definedName name="Mecânico_Mont" localSheetId="5">#REF!</definedName>
    <definedName name="Mecânico_Mont" localSheetId="6">#REF!</definedName>
    <definedName name="Mecânico_Mont" localSheetId="12">#REF!</definedName>
    <definedName name="Mecânico_Mont" localSheetId="9">#REF!</definedName>
    <definedName name="Mecânico_Mont" localSheetId="7">#REF!</definedName>
    <definedName name="Mecânico_Mont">#REF!</definedName>
    <definedName name="MMM" localSheetId="4">#REF!</definedName>
    <definedName name="MMM" localSheetId="10">#REF!</definedName>
    <definedName name="MMM" localSheetId="8">#REF!</definedName>
    <definedName name="MMM" localSheetId="11">#REF!</definedName>
    <definedName name="MMM" localSheetId="5">#REF!</definedName>
    <definedName name="MMM" localSheetId="6">#REF!</definedName>
    <definedName name="MMM" localSheetId="12">#REF!</definedName>
    <definedName name="MMM" localSheetId="9">#REF!</definedName>
    <definedName name="MMM" localSheetId="7">#REF!</definedName>
    <definedName name="MMM">#REF!</definedName>
    <definedName name="MMMA" localSheetId="4">#REF!</definedName>
    <definedName name="MMMA" localSheetId="10">#REF!</definedName>
    <definedName name="MMMA" localSheetId="8">#REF!</definedName>
    <definedName name="MMMA" localSheetId="11">#REF!</definedName>
    <definedName name="MMMA" localSheetId="5">#REF!</definedName>
    <definedName name="MMMA" localSheetId="6">#REF!</definedName>
    <definedName name="MMMA" localSheetId="12">#REF!</definedName>
    <definedName name="MMMA" localSheetId="9">#REF!</definedName>
    <definedName name="MMMA" localSheetId="7">#REF!</definedName>
    <definedName name="MMMA">#REF!</definedName>
    <definedName name="Montador" localSheetId="4">#REF!</definedName>
    <definedName name="Montador" localSheetId="10">#REF!</definedName>
    <definedName name="Montador" localSheetId="8">#REF!</definedName>
    <definedName name="Montador" localSheetId="11">#REF!</definedName>
    <definedName name="Montador" localSheetId="5">#REF!</definedName>
    <definedName name="Montador" localSheetId="6">#REF!</definedName>
    <definedName name="Montador" localSheetId="12">#REF!</definedName>
    <definedName name="Montador" localSheetId="9">#REF!</definedName>
    <definedName name="Montador" localSheetId="7">#REF!</definedName>
    <definedName name="Montador">#REF!</definedName>
    <definedName name="Montagem" localSheetId="4">#REF!</definedName>
    <definedName name="Montagem" localSheetId="10">#REF!</definedName>
    <definedName name="Montagem" localSheetId="8">#REF!</definedName>
    <definedName name="Montagem" localSheetId="11">#REF!</definedName>
    <definedName name="Montagem" localSheetId="5">#REF!</definedName>
    <definedName name="Montagem" localSheetId="6">#REF!</definedName>
    <definedName name="Montagem" localSheetId="12">#REF!</definedName>
    <definedName name="Montagem" localSheetId="9">#REF!</definedName>
    <definedName name="Montagem" localSheetId="7">#REF!</definedName>
    <definedName name="Montagem">#REF!</definedName>
    <definedName name="NCM" localSheetId="4">#REF!</definedName>
    <definedName name="NCM" localSheetId="10">#REF!</definedName>
    <definedName name="NCM" localSheetId="8">#REF!</definedName>
    <definedName name="NCM" localSheetId="11">#REF!</definedName>
    <definedName name="NCM" localSheetId="5">#REF!</definedName>
    <definedName name="NCM" localSheetId="6">#REF!</definedName>
    <definedName name="NCM" localSheetId="12">#REF!</definedName>
    <definedName name="NCM" localSheetId="9">#REF!</definedName>
    <definedName name="NCM" localSheetId="7">#REF!</definedName>
    <definedName name="NCM">#REF!</definedName>
    <definedName name="nwr" localSheetId="4">#REF!</definedName>
    <definedName name="nwr" localSheetId="10">#REF!</definedName>
    <definedName name="nwr" localSheetId="8">#REF!</definedName>
    <definedName name="nwr" localSheetId="11">#REF!</definedName>
    <definedName name="nwr" localSheetId="5">#REF!</definedName>
    <definedName name="nwr" localSheetId="12">#REF!</definedName>
    <definedName name="nwr" localSheetId="9">#REF!</definedName>
    <definedName name="nwr" localSheetId="7">#REF!</definedName>
    <definedName name="nwr">#REF!</definedName>
    <definedName name="OneA" localSheetId="4">#REF!</definedName>
    <definedName name="OneA" localSheetId="10">#REF!</definedName>
    <definedName name="OneA" localSheetId="8">#REF!</definedName>
    <definedName name="OneA" localSheetId="11">#REF!</definedName>
    <definedName name="OneA" localSheetId="5">#REF!</definedName>
    <definedName name="OneA" localSheetId="6">#REF!</definedName>
    <definedName name="OneA" localSheetId="12">#REF!</definedName>
    <definedName name="OneA" localSheetId="9">#REF!</definedName>
    <definedName name="OneA" localSheetId="7">#REF!</definedName>
    <definedName name="OneA">#REF!</definedName>
    <definedName name="OneB" localSheetId="4">#REF!</definedName>
    <definedName name="OneB" localSheetId="10">#REF!</definedName>
    <definedName name="OneB" localSheetId="8">#REF!</definedName>
    <definedName name="OneB" localSheetId="11">#REF!</definedName>
    <definedName name="OneB" localSheetId="5">#REF!</definedName>
    <definedName name="OneB" localSheetId="6">#REF!</definedName>
    <definedName name="OneB" localSheetId="12">#REF!</definedName>
    <definedName name="OneB" localSheetId="9">#REF!</definedName>
    <definedName name="OneB" localSheetId="7">#REF!</definedName>
    <definedName name="OneB">#REF!</definedName>
    <definedName name="OneC" localSheetId="4">#REF!</definedName>
    <definedName name="OneC" localSheetId="10">#REF!</definedName>
    <definedName name="OneC" localSheetId="8">#REF!</definedName>
    <definedName name="OneC" localSheetId="11">#REF!</definedName>
    <definedName name="OneC" localSheetId="5">#REF!</definedName>
    <definedName name="OneC" localSheetId="6">#REF!</definedName>
    <definedName name="OneC" localSheetId="12">#REF!</definedName>
    <definedName name="OneC" localSheetId="9">#REF!</definedName>
    <definedName name="OneC" localSheetId="7">#REF!</definedName>
    <definedName name="OneC">#REF!</definedName>
    <definedName name="OneD" localSheetId="4">#REF!</definedName>
    <definedName name="OneD" localSheetId="10">#REF!</definedName>
    <definedName name="OneD" localSheetId="8">#REF!</definedName>
    <definedName name="OneD" localSheetId="11">#REF!</definedName>
    <definedName name="OneD" localSheetId="5">#REF!</definedName>
    <definedName name="OneD" localSheetId="6">#REF!</definedName>
    <definedName name="OneD" localSheetId="12">#REF!</definedName>
    <definedName name="OneD" localSheetId="9">#REF!</definedName>
    <definedName name="OneD" localSheetId="7">#REF!</definedName>
    <definedName name="OneD">#REF!</definedName>
    <definedName name="OneE" localSheetId="4">#REF!</definedName>
    <definedName name="OneE" localSheetId="10">#REF!</definedName>
    <definedName name="OneE" localSheetId="8">#REF!</definedName>
    <definedName name="OneE" localSheetId="11">#REF!</definedName>
    <definedName name="OneE" localSheetId="5">#REF!</definedName>
    <definedName name="OneE" localSheetId="6">#REF!</definedName>
    <definedName name="OneE" localSheetId="12">#REF!</definedName>
    <definedName name="OneE" localSheetId="9">#REF!</definedName>
    <definedName name="OneE" localSheetId="7">#REF!</definedName>
    <definedName name="OneE">#REF!</definedName>
    <definedName name="OneF" localSheetId="4">#REF!</definedName>
    <definedName name="OneF" localSheetId="10">#REF!</definedName>
    <definedName name="OneF" localSheetId="8">#REF!</definedName>
    <definedName name="OneF" localSheetId="11">#REF!</definedName>
    <definedName name="OneF" localSheetId="5">#REF!</definedName>
    <definedName name="OneF" localSheetId="6">#REF!</definedName>
    <definedName name="OneF" localSheetId="12">#REF!</definedName>
    <definedName name="OneF" localSheetId="9">#REF!</definedName>
    <definedName name="OneF" localSheetId="7">#REF!</definedName>
    <definedName name="OneF">#REF!</definedName>
    <definedName name="OneG" localSheetId="4">#REF!</definedName>
    <definedName name="OneG" localSheetId="10">#REF!</definedName>
    <definedName name="OneG" localSheetId="8">#REF!</definedName>
    <definedName name="OneG" localSheetId="11">#REF!</definedName>
    <definedName name="OneG" localSheetId="5">#REF!</definedName>
    <definedName name="OneG" localSheetId="6">#REF!</definedName>
    <definedName name="OneG" localSheetId="12">#REF!</definedName>
    <definedName name="OneG" localSheetId="9">#REF!</definedName>
    <definedName name="OneG" localSheetId="7">#REF!</definedName>
    <definedName name="OneG">#REF!</definedName>
    <definedName name="OneH" localSheetId="4">#REF!</definedName>
    <definedName name="OneH" localSheetId="10">#REF!</definedName>
    <definedName name="OneH" localSheetId="8">#REF!</definedName>
    <definedName name="OneH" localSheetId="11">#REF!</definedName>
    <definedName name="OneH" localSheetId="5">#REF!</definedName>
    <definedName name="OneH" localSheetId="6">#REF!</definedName>
    <definedName name="OneH" localSheetId="12">#REF!</definedName>
    <definedName name="OneH" localSheetId="9">#REF!</definedName>
    <definedName name="OneH" localSheetId="7">#REF!</definedName>
    <definedName name="OneH">#REF!</definedName>
    <definedName name="OneI" localSheetId="4">#REF!</definedName>
    <definedName name="OneI" localSheetId="10">#REF!</definedName>
    <definedName name="OneI" localSheetId="8">#REF!</definedName>
    <definedName name="OneI" localSheetId="11">#REF!</definedName>
    <definedName name="OneI" localSheetId="5">#REF!</definedName>
    <definedName name="OneI" localSheetId="6">#REF!</definedName>
    <definedName name="OneI" localSheetId="12">#REF!</definedName>
    <definedName name="OneI" localSheetId="9">#REF!</definedName>
    <definedName name="OneI" localSheetId="7">#REF!</definedName>
    <definedName name="OneI">#REF!</definedName>
    <definedName name="OneJ" localSheetId="4">#REF!</definedName>
    <definedName name="OneJ" localSheetId="10">#REF!</definedName>
    <definedName name="OneJ" localSheetId="8">#REF!</definedName>
    <definedName name="OneJ" localSheetId="11">#REF!</definedName>
    <definedName name="OneJ" localSheetId="5">#REF!</definedName>
    <definedName name="OneJ" localSheetId="6">#REF!</definedName>
    <definedName name="OneJ" localSheetId="12">#REF!</definedName>
    <definedName name="OneJ" localSheetId="9">#REF!</definedName>
    <definedName name="OneJ" localSheetId="7">#REF!</definedName>
    <definedName name="OneJ">#REF!</definedName>
    <definedName name="OneK" localSheetId="4">#REF!</definedName>
    <definedName name="OneK" localSheetId="10">#REF!</definedName>
    <definedName name="OneK" localSheetId="8">#REF!</definedName>
    <definedName name="OneK" localSheetId="11">#REF!</definedName>
    <definedName name="OneK" localSheetId="5">#REF!</definedName>
    <definedName name="OneK" localSheetId="6">#REF!</definedName>
    <definedName name="OneK" localSheetId="12">#REF!</definedName>
    <definedName name="OneK" localSheetId="9">#REF!</definedName>
    <definedName name="OneK" localSheetId="7">#REF!</definedName>
    <definedName name="OneK">#REF!</definedName>
    <definedName name="OneL" localSheetId="4">#REF!</definedName>
    <definedName name="OneL" localSheetId="10">#REF!</definedName>
    <definedName name="OneL" localSheetId="8">#REF!</definedName>
    <definedName name="OneL" localSheetId="11">#REF!</definedName>
    <definedName name="OneL" localSheetId="5">#REF!</definedName>
    <definedName name="OneL" localSheetId="6">#REF!</definedName>
    <definedName name="OneL" localSheetId="12">#REF!</definedName>
    <definedName name="OneL" localSheetId="9">#REF!</definedName>
    <definedName name="OneL" localSheetId="7">#REF!</definedName>
    <definedName name="OneL">#REF!</definedName>
    <definedName name="OneM" localSheetId="4">#REF!</definedName>
    <definedName name="OneM" localSheetId="10">#REF!</definedName>
    <definedName name="OneM" localSheetId="8">#REF!</definedName>
    <definedName name="OneM" localSheetId="11">#REF!</definedName>
    <definedName name="OneM" localSheetId="5">#REF!</definedName>
    <definedName name="OneM" localSheetId="6">#REF!</definedName>
    <definedName name="OneM" localSheetId="12">#REF!</definedName>
    <definedName name="OneM" localSheetId="9">#REF!</definedName>
    <definedName name="OneM" localSheetId="7">#REF!</definedName>
    <definedName name="OneM">#REF!</definedName>
    <definedName name="OUTR" localSheetId="4">#REF!</definedName>
    <definedName name="OUTR" localSheetId="10">#REF!</definedName>
    <definedName name="OUTR" localSheetId="8">#REF!</definedName>
    <definedName name="OUTR" localSheetId="11">#REF!</definedName>
    <definedName name="OUTR" localSheetId="5">#REF!</definedName>
    <definedName name="OUTR" localSheetId="6">#REF!</definedName>
    <definedName name="OUTR" localSheetId="12">#REF!</definedName>
    <definedName name="OUTR" localSheetId="9">#REF!</definedName>
    <definedName name="OUTR" localSheetId="7">#REF!</definedName>
    <definedName name="OUTR">#REF!</definedName>
    <definedName name="P.Aparente" localSheetId="4">#REF!</definedName>
    <definedName name="P.Aparente" localSheetId="10">#REF!</definedName>
    <definedName name="P.Aparente" localSheetId="8">#REF!</definedName>
    <definedName name="P.Aparente" localSheetId="11">#REF!</definedName>
    <definedName name="P.Aparente" localSheetId="5">#REF!</definedName>
    <definedName name="P.Aparente" localSheetId="6">#REF!</definedName>
    <definedName name="P.Aparente" localSheetId="12">#REF!</definedName>
    <definedName name="P.Aparente" localSheetId="9">#REF!</definedName>
    <definedName name="P.Aparente" localSheetId="7">#REF!</definedName>
    <definedName name="P.Aparente">#REF!</definedName>
    <definedName name="P.Reatia" localSheetId="4">#REF!</definedName>
    <definedName name="P.Reatia" localSheetId="10">#REF!</definedName>
    <definedName name="P.Reatia" localSheetId="8">#REF!</definedName>
    <definedName name="P.Reatia" localSheetId="11">#REF!</definedName>
    <definedName name="P.Reatia" localSheetId="5">#REF!</definedName>
    <definedName name="P.Reatia" localSheetId="6">#REF!</definedName>
    <definedName name="P.Reatia" localSheetId="12">#REF!</definedName>
    <definedName name="P.Reatia" localSheetId="9">#REF!</definedName>
    <definedName name="P.Reatia" localSheetId="7">#REF!</definedName>
    <definedName name="P.Reatia">#REF!</definedName>
    <definedName name="p2mpmc2" localSheetId="4">#REF!</definedName>
    <definedName name="p2mpmc2" localSheetId="10">#REF!</definedName>
    <definedName name="p2mpmc2" localSheetId="8">#REF!</definedName>
    <definedName name="p2mpmc2" localSheetId="11">#REF!</definedName>
    <definedName name="p2mpmc2" localSheetId="5">#REF!</definedName>
    <definedName name="p2mpmc2" localSheetId="6">#REF!</definedName>
    <definedName name="p2mpmc2" localSheetId="12">#REF!</definedName>
    <definedName name="p2mpmc2" localSheetId="9">#REF!</definedName>
    <definedName name="p2mpmc2" localSheetId="7">#REF!</definedName>
    <definedName name="p2mpmc2">#REF!</definedName>
    <definedName name="p2mpmc3" localSheetId="4">#REF!</definedName>
    <definedName name="p2mpmc3" localSheetId="10">#REF!</definedName>
    <definedName name="p2mpmc3" localSheetId="8">#REF!</definedName>
    <definedName name="p2mpmc3" localSheetId="11">#REF!</definedName>
    <definedName name="p2mpmc3" localSheetId="5">#REF!</definedName>
    <definedName name="p2mpmc3" localSheetId="6">#REF!</definedName>
    <definedName name="p2mpmc3" localSheetId="12">#REF!</definedName>
    <definedName name="p2mpmc3" localSheetId="9">#REF!</definedName>
    <definedName name="p2mpmc3" localSheetId="7">#REF!</definedName>
    <definedName name="p2mpmc3">#REF!</definedName>
    <definedName name="p2mpmc4" localSheetId="4">#REF!</definedName>
    <definedName name="p2mpmc4" localSheetId="10">#REF!</definedName>
    <definedName name="p2mpmc4" localSheetId="8">#REF!</definedName>
    <definedName name="p2mpmc4" localSheetId="11">#REF!</definedName>
    <definedName name="p2mpmc4" localSheetId="5">#REF!</definedName>
    <definedName name="p2mpmc4" localSheetId="6">#REF!</definedName>
    <definedName name="p2mpmc4" localSheetId="12">#REF!</definedName>
    <definedName name="p2mpmc4" localSheetId="9">#REF!</definedName>
    <definedName name="p2mpmc4" localSheetId="7">#REF!</definedName>
    <definedName name="p2mpmc4">#REF!</definedName>
    <definedName name="P2MPTC2" localSheetId="4">#REF!</definedName>
    <definedName name="P2MPTC2" localSheetId="10">#REF!</definedName>
    <definedName name="P2MPTC2" localSheetId="8">#REF!</definedName>
    <definedName name="P2MPTC2" localSheetId="11">#REF!</definedName>
    <definedName name="P2MPTC2" localSheetId="5">#REF!</definedName>
    <definedName name="P2MPTC2" localSheetId="6">#REF!</definedName>
    <definedName name="P2MPTC2" localSheetId="12">#REF!</definedName>
    <definedName name="P2MPTC2" localSheetId="9">#REF!</definedName>
    <definedName name="P2MPTC2" localSheetId="7">#REF!</definedName>
    <definedName name="P2MPTC2">#REF!</definedName>
    <definedName name="p2mptc3" localSheetId="4">#REF!</definedName>
    <definedName name="p2mptc3" localSheetId="10">#REF!</definedName>
    <definedName name="p2mptc3" localSheetId="8">#REF!</definedName>
    <definedName name="p2mptc3" localSheetId="11">#REF!</definedName>
    <definedName name="p2mptc3" localSheetId="5">#REF!</definedName>
    <definedName name="p2mptc3" localSheetId="6">#REF!</definedName>
    <definedName name="p2mptc3" localSheetId="12">#REF!</definedName>
    <definedName name="p2mptc3" localSheetId="9">#REF!</definedName>
    <definedName name="p2mptc3" localSheetId="7">#REF!</definedName>
    <definedName name="p2mptc3">#REF!</definedName>
    <definedName name="p2mptc4" localSheetId="4">#REF!</definedName>
    <definedName name="p2mptc4" localSheetId="10">#REF!</definedName>
    <definedName name="p2mptc4" localSheetId="8">#REF!</definedName>
    <definedName name="p2mptc4" localSheetId="11">#REF!</definedName>
    <definedName name="p2mptc4" localSheetId="5">#REF!</definedName>
    <definedName name="p2mptc4" localSheetId="6">#REF!</definedName>
    <definedName name="p2mptc4" localSheetId="12">#REF!</definedName>
    <definedName name="p2mptc4" localSheetId="9">#REF!</definedName>
    <definedName name="p2mptc4" localSheetId="7">#REF!</definedName>
    <definedName name="p2mptc4">#REF!</definedName>
    <definedName name="p2mptg2" localSheetId="4">#REF!</definedName>
    <definedName name="p2mptg2" localSheetId="10">#REF!</definedName>
    <definedName name="p2mptg2" localSheetId="8">#REF!</definedName>
    <definedName name="p2mptg2" localSheetId="11">#REF!</definedName>
    <definedName name="p2mptg2" localSheetId="5">#REF!</definedName>
    <definedName name="p2mptg2" localSheetId="6">#REF!</definedName>
    <definedName name="p2mptg2" localSheetId="12">#REF!</definedName>
    <definedName name="p2mptg2" localSheetId="9">#REF!</definedName>
    <definedName name="p2mptg2" localSheetId="7">#REF!</definedName>
    <definedName name="p2mptg2">#REF!</definedName>
    <definedName name="p2mptg3" localSheetId="4">#REF!</definedName>
    <definedName name="p2mptg3" localSheetId="10">#REF!</definedName>
    <definedName name="p2mptg3" localSheetId="8">#REF!</definedName>
    <definedName name="p2mptg3" localSheetId="11">#REF!</definedName>
    <definedName name="p2mptg3" localSheetId="5">#REF!</definedName>
    <definedName name="p2mptg3" localSheetId="6">#REF!</definedName>
    <definedName name="p2mptg3" localSheetId="12">#REF!</definedName>
    <definedName name="p2mptg3" localSheetId="9">#REF!</definedName>
    <definedName name="p2mptg3" localSheetId="7">#REF!</definedName>
    <definedName name="p2mptg3">#REF!</definedName>
    <definedName name="p2mptg4" localSheetId="4">#REF!</definedName>
    <definedName name="p2mptg4" localSheetId="10">#REF!</definedName>
    <definedName name="p2mptg4" localSheetId="8">#REF!</definedName>
    <definedName name="p2mptg4" localSheetId="11">#REF!</definedName>
    <definedName name="p2mptg4" localSheetId="5">#REF!</definedName>
    <definedName name="p2mptg4" localSheetId="6">#REF!</definedName>
    <definedName name="p2mptg4" localSheetId="12">#REF!</definedName>
    <definedName name="p2mptg4" localSheetId="9">#REF!</definedName>
    <definedName name="p2mptg4" localSheetId="7">#REF!</definedName>
    <definedName name="p2mptg4">#REF!</definedName>
    <definedName name="p2mptg5" localSheetId="4">#REF!</definedName>
    <definedName name="p2mptg5" localSheetId="10">#REF!</definedName>
    <definedName name="p2mptg5" localSheetId="8">#REF!</definedName>
    <definedName name="p2mptg5" localSheetId="11">#REF!</definedName>
    <definedName name="p2mptg5" localSheetId="5">#REF!</definedName>
    <definedName name="p2mptg5" localSheetId="6">#REF!</definedName>
    <definedName name="p2mptg5" localSheetId="12">#REF!</definedName>
    <definedName name="p2mptg5" localSheetId="9">#REF!</definedName>
    <definedName name="p2mptg5" localSheetId="7">#REF!</definedName>
    <definedName name="p2mptg5">#REF!</definedName>
    <definedName name="p3mpmc3" localSheetId="4">#REF!</definedName>
    <definedName name="p3mpmc3" localSheetId="10">#REF!</definedName>
    <definedName name="p3mpmc3" localSheetId="8">#REF!</definedName>
    <definedName name="p3mpmc3" localSheetId="11">#REF!</definedName>
    <definedName name="p3mpmc3" localSheetId="5">#REF!</definedName>
    <definedName name="p3mpmc3" localSheetId="6">#REF!</definedName>
    <definedName name="p3mpmc3" localSheetId="12">#REF!</definedName>
    <definedName name="p3mpmc3" localSheetId="9">#REF!</definedName>
    <definedName name="p3mpmc3" localSheetId="7">#REF!</definedName>
    <definedName name="p3mpmc3">#REF!</definedName>
    <definedName name="p3mpmc4" localSheetId="4">#REF!</definedName>
    <definedName name="p3mpmc4" localSheetId="10">#REF!</definedName>
    <definedName name="p3mpmc4" localSheetId="8">#REF!</definedName>
    <definedName name="p3mpmc4" localSheetId="11">#REF!</definedName>
    <definedName name="p3mpmc4" localSheetId="5">#REF!</definedName>
    <definedName name="p3mpmc4" localSheetId="6">#REF!</definedName>
    <definedName name="p3mpmc4" localSheetId="12">#REF!</definedName>
    <definedName name="p3mpmc4" localSheetId="9">#REF!</definedName>
    <definedName name="p3mpmc4" localSheetId="7">#REF!</definedName>
    <definedName name="p3mpmc4">#REF!</definedName>
    <definedName name="p3mptc3" localSheetId="4">#REF!</definedName>
    <definedName name="p3mptc3" localSheetId="10">#REF!</definedName>
    <definedName name="p3mptc3" localSheetId="8">#REF!</definedName>
    <definedName name="p3mptc3" localSheetId="11">#REF!</definedName>
    <definedName name="p3mptc3" localSheetId="5">#REF!</definedName>
    <definedName name="p3mptc3" localSheetId="6">#REF!</definedName>
    <definedName name="p3mptc3" localSheetId="12">#REF!</definedName>
    <definedName name="p3mptc3" localSheetId="9">#REF!</definedName>
    <definedName name="p3mptc3" localSheetId="7">#REF!</definedName>
    <definedName name="p3mptc3">#REF!</definedName>
    <definedName name="p3mptc4" localSheetId="4">#REF!</definedName>
    <definedName name="p3mptc4" localSheetId="10">#REF!</definedName>
    <definedName name="p3mptc4" localSheetId="8">#REF!</definedName>
    <definedName name="p3mptc4" localSheetId="11">#REF!</definedName>
    <definedName name="p3mptc4" localSheetId="5">#REF!</definedName>
    <definedName name="p3mptc4" localSheetId="6">#REF!</definedName>
    <definedName name="p3mptc4" localSheetId="12">#REF!</definedName>
    <definedName name="p3mptc4" localSheetId="9">#REF!</definedName>
    <definedName name="p3mptc4" localSheetId="7">#REF!</definedName>
    <definedName name="p3mptc4">#REF!</definedName>
    <definedName name="p3mptg3" localSheetId="4">#REF!</definedName>
    <definedName name="p3mptg3" localSheetId="10">#REF!</definedName>
    <definedName name="p3mptg3" localSheetId="8">#REF!</definedName>
    <definedName name="p3mptg3" localSheetId="11">#REF!</definedName>
    <definedName name="p3mptg3" localSheetId="5">#REF!</definedName>
    <definedName name="p3mptg3" localSheetId="6">#REF!</definedName>
    <definedName name="p3mptg3" localSheetId="12">#REF!</definedName>
    <definedName name="p3mptg3" localSheetId="9">#REF!</definedName>
    <definedName name="p3mptg3" localSheetId="7">#REF!</definedName>
    <definedName name="p3mptg3">#REF!</definedName>
    <definedName name="p3mptg4" localSheetId="4">#REF!</definedName>
    <definedName name="p3mptg4" localSheetId="10">#REF!</definedName>
    <definedName name="p3mptg4" localSheetId="8">#REF!</definedName>
    <definedName name="p3mptg4" localSheetId="11">#REF!</definedName>
    <definedName name="p3mptg4" localSheetId="5">#REF!</definedName>
    <definedName name="p3mptg4" localSheetId="6">#REF!</definedName>
    <definedName name="p3mptg4" localSheetId="12">#REF!</definedName>
    <definedName name="p3mptg4" localSheetId="9">#REF!</definedName>
    <definedName name="p3mptg4" localSheetId="7">#REF!</definedName>
    <definedName name="p3mptg4">#REF!</definedName>
    <definedName name="p3mptg5" localSheetId="4">#REF!</definedName>
    <definedName name="p3mptg5" localSheetId="10">#REF!</definedName>
    <definedName name="p3mptg5" localSheetId="8">#REF!</definedName>
    <definedName name="p3mptg5" localSheetId="11">#REF!</definedName>
    <definedName name="p3mptg5" localSheetId="5">#REF!</definedName>
    <definedName name="p3mptg5" localSheetId="6">#REF!</definedName>
    <definedName name="p3mptg5" localSheetId="12">#REF!</definedName>
    <definedName name="p3mptg5" localSheetId="9">#REF!</definedName>
    <definedName name="p3mptg5" localSheetId="7">#REF!</definedName>
    <definedName name="p3mptg5">#REF!</definedName>
    <definedName name="p4mpmc4" localSheetId="4">#REF!</definedName>
    <definedName name="p4mpmc4" localSheetId="10">#REF!</definedName>
    <definedName name="p4mpmc4" localSheetId="8">#REF!</definedName>
    <definedName name="p4mpmc4" localSheetId="11">#REF!</definedName>
    <definedName name="p4mpmc4" localSheetId="5">#REF!</definedName>
    <definedName name="p4mpmc4" localSheetId="6">#REF!</definedName>
    <definedName name="p4mpmc4" localSheetId="12">#REF!</definedName>
    <definedName name="p4mpmc4" localSheetId="9">#REF!</definedName>
    <definedName name="p4mpmc4" localSheetId="7">#REF!</definedName>
    <definedName name="p4mpmc4">#REF!</definedName>
    <definedName name="p4mptc4" localSheetId="4">#REF!</definedName>
    <definedName name="p4mptc4" localSheetId="10">#REF!</definedName>
    <definedName name="p4mptc4" localSheetId="8">#REF!</definedName>
    <definedName name="p4mptc4" localSheetId="11">#REF!</definedName>
    <definedName name="p4mptc4" localSheetId="5">#REF!</definedName>
    <definedName name="p4mptc4" localSheetId="6">#REF!</definedName>
    <definedName name="p4mptc4" localSheetId="12">#REF!</definedName>
    <definedName name="p4mptc4" localSheetId="9">#REF!</definedName>
    <definedName name="p4mptc4" localSheetId="7">#REF!</definedName>
    <definedName name="p4mptc4">#REF!</definedName>
    <definedName name="p4mptg4" localSheetId="4">#REF!</definedName>
    <definedName name="p4mptg4" localSheetId="10">#REF!</definedName>
    <definedName name="p4mptg4" localSheetId="8">#REF!</definedName>
    <definedName name="p4mptg4" localSheetId="11">#REF!</definedName>
    <definedName name="p4mptg4" localSheetId="5">#REF!</definedName>
    <definedName name="p4mptg4" localSheetId="6">#REF!</definedName>
    <definedName name="p4mptg4" localSheetId="12">#REF!</definedName>
    <definedName name="p4mptg4" localSheetId="9">#REF!</definedName>
    <definedName name="p4mptg4" localSheetId="7">#REF!</definedName>
    <definedName name="p4mptg4">#REF!</definedName>
    <definedName name="p4mptg5" localSheetId="4">#REF!</definedName>
    <definedName name="p4mptg5" localSheetId="10">#REF!</definedName>
    <definedName name="p4mptg5" localSheetId="8">#REF!</definedName>
    <definedName name="p4mptg5" localSheetId="11">#REF!</definedName>
    <definedName name="p4mptg5" localSheetId="5">#REF!</definedName>
    <definedName name="p4mptg5" localSheetId="6">#REF!</definedName>
    <definedName name="p4mptg5" localSheetId="12">#REF!</definedName>
    <definedName name="p4mptg5" localSheetId="9">#REF!</definedName>
    <definedName name="p4mptg5" localSheetId="7">#REF!</definedName>
    <definedName name="p4mptg5">#REF!</definedName>
    <definedName name="p5mptg5" localSheetId="4">#REF!</definedName>
    <definedName name="p5mptg5" localSheetId="10">#REF!</definedName>
    <definedName name="p5mptg5" localSheetId="8">#REF!</definedName>
    <definedName name="p5mptg5" localSheetId="11">#REF!</definedName>
    <definedName name="p5mptg5" localSheetId="5">#REF!</definedName>
    <definedName name="p5mptg5" localSheetId="6">#REF!</definedName>
    <definedName name="p5mptg5" localSheetId="12">#REF!</definedName>
    <definedName name="p5mptg5" localSheetId="9">#REF!</definedName>
    <definedName name="p5mptg5" localSheetId="7">#REF!</definedName>
    <definedName name="p5mptg5">#REF!</definedName>
    <definedName name="p5mtg5" localSheetId="4">#REF!</definedName>
    <definedName name="p5mtg5" localSheetId="10">#REF!</definedName>
    <definedName name="p5mtg5" localSheetId="8">#REF!</definedName>
    <definedName name="p5mtg5" localSheetId="11">#REF!</definedName>
    <definedName name="p5mtg5" localSheetId="5">#REF!</definedName>
    <definedName name="p5mtg5" localSheetId="6">#REF!</definedName>
    <definedName name="p5mtg5" localSheetId="12">#REF!</definedName>
    <definedName name="p5mtg5" localSheetId="9">#REF!</definedName>
    <definedName name="p5mtg5" localSheetId="7">#REF!</definedName>
    <definedName name="p5mtg5">#REF!</definedName>
    <definedName name="pativar" localSheetId="4">#REF!</definedName>
    <definedName name="pativar" localSheetId="10">#REF!</definedName>
    <definedName name="pativar" localSheetId="8">#REF!</definedName>
    <definedName name="pativar" localSheetId="11">#REF!</definedName>
    <definedName name="pativar" localSheetId="5">#REF!</definedName>
    <definedName name="pativar" localSheetId="6">#REF!</definedName>
    <definedName name="pativar" localSheetId="12">#REF!</definedName>
    <definedName name="pativar" localSheetId="9">#REF!</definedName>
    <definedName name="pativar" localSheetId="7">#REF!</definedName>
    <definedName name="pativar">#REF!</definedName>
    <definedName name="PCORMC" localSheetId="4">#REF!</definedName>
    <definedName name="PCORMC" localSheetId="10">#REF!</definedName>
    <definedName name="PCORMC" localSheetId="8">#REF!</definedName>
    <definedName name="PCORMC" localSheetId="11">#REF!</definedName>
    <definedName name="PCORMC" localSheetId="5">#REF!</definedName>
    <definedName name="PCORMC" localSheetId="6">#REF!</definedName>
    <definedName name="PCORMC" localSheetId="12">#REF!</definedName>
    <definedName name="PCORMC" localSheetId="9">#REF!</definedName>
    <definedName name="PCORMC" localSheetId="7">#REF!</definedName>
    <definedName name="PCORMC">#REF!</definedName>
    <definedName name="PCORTC" localSheetId="4">#REF!</definedName>
    <definedName name="PCORTC" localSheetId="10">#REF!</definedName>
    <definedName name="PCORTC" localSheetId="8">#REF!</definedName>
    <definedName name="PCORTC" localSheetId="11">#REF!</definedName>
    <definedName name="PCORTC" localSheetId="5">#REF!</definedName>
    <definedName name="PCORTC" localSheetId="6">#REF!</definedName>
    <definedName name="PCORTC" localSheetId="12">#REF!</definedName>
    <definedName name="PCORTC" localSheetId="9">#REF!</definedName>
    <definedName name="PCORTC" localSheetId="7">#REF!</definedName>
    <definedName name="PCORTC">#REF!</definedName>
    <definedName name="PCORTG" localSheetId="4">#REF!</definedName>
    <definedName name="PCORTG" localSheetId="10">#REF!</definedName>
    <definedName name="PCORTG" localSheetId="8">#REF!</definedName>
    <definedName name="PCORTG" localSheetId="11">#REF!</definedName>
    <definedName name="PCORTG" localSheetId="5">#REF!</definedName>
    <definedName name="PCORTG" localSheetId="6">#REF!</definedName>
    <definedName name="PCORTG" localSheetId="12">#REF!</definedName>
    <definedName name="PCORTG" localSheetId="9">#REF!</definedName>
    <definedName name="PCORTG" localSheetId="7">#REF!</definedName>
    <definedName name="PCORTG">#REF!</definedName>
    <definedName name="Pedr_Refrat" localSheetId="4">#REF!</definedName>
    <definedName name="Pedr_Refrat" localSheetId="10">#REF!</definedName>
    <definedName name="Pedr_Refrat" localSheetId="8">#REF!</definedName>
    <definedName name="Pedr_Refrat" localSheetId="11">#REF!</definedName>
    <definedName name="Pedr_Refrat" localSheetId="5">#REF!</definedName>
    <definedName name="Pedr_Refrat" localSheetId="6">#REF!</definedName>
    <definedName name="Pedr_Refrat" localSheetId="12">#REF!</definedName>
    <definedName name="Pedr_Refrat" localSheetId="9">#REF!</definedName>
    <definedName name="Pedr_Refrat" localSheetId="7">#REF!</definedName>
    <definedName name="Pedr_Refrat">#REF!</definedName>
    <definedName name="Pedreiro" localSheetId="4">#REF!</definedName>
    <definedName name="Pedreiro" localSheetId="10">#REF!</definedName>
    <definedName name="Pedreiro" localSheetId="8">#REF!</definedName>
    <definedName name="Pedreiro" localSheetId="11">#REF!</definedName>
    <definedName name="Pedreiro" localSheetId="5">#REF!</definedName>
    <definedName name="Pedreiro" localSheetId="6">#REF!</definedName>
    <definedName name="Pedreiro" localSheetId="12">#REF!</definedName>
    <definedName name="Pedreiro" localSheetId="9">#REF!</definedName>
    <definedName name="Pedreiro" localSheetId="7">#REF!</definedName>
    <definedName name="Pedreiro">#REF!</definedName>
    <definedName name="Pedreiro_Ref" localSheetId="4">#REF!</definedName>
    <definedName name="Pedreiro_Ref" localSheetId="10">#REF!</definedName>
    <definedName name="Pedreiro_Ref" localSheetId="8">#REF!</definedName>
    <definedName name="Pedreiro_Ref" localSheetId="11">#REF!</definedName>
    <definedName name="Pedreiro_Ref" localSheetId="5">#REF!</definedName>
    <definedName name="Pedreiro_Ref" localSheetId="6">#REF!</definedName>
    <definedName name="Pedreiro_Ref" localSheetId="12">#REF!</definedName>
    <definedName name="Pedreiro_Ref" localSheetId="9">#REF!</definedName>
    <definedName name="Pedreiro_Ref" localSheetId="7">#REF!</definedName>
    <definedName name="Pedreiro_Ref">#REF!</definedName>
    <definedName name="Pedreiro_Refrat" localSheetId="4">#REF!</definedName>
    <definedName name="Pedreiro_Refrat" localSheetId="10">#REF!</definedName>
    <definedName name="Pedreiro_Refrat" localSheetId="8">#REF!</definedName>
    <definedName name="Pedreiro_Refrat" localSheetId="11">#REF!</definedName>
    <definedName name="Pedreiro_Refrat" localSheetId="5">#REF!</definedName>
    <definedName name="Pedreiro_Refrat" localSheetId="6">#REF!</definedName>
    <definedName name="Pedreiro_Refrat" localSheetId="12">#REF!</definedName>
    <definedName name="Pedreiro_Refrat" localSheetId="9">#REF!</definedName>
    <definedName name="Pedreiro_Refrat" localSheetId="7">#REF!</definedName>
    <definedName name="Pedreiro_Refrat">#REF!</definedName>
    <definedName name="Pintor" localSheetId="4">#REF!</definedName>
    <definedName name="Pintor" localSheetId="10">#REF!</definedName>
    <definedName name="Pintor" localSheetId="8">#REF!</definedName>
    <definedName name="Pintor" localSheetId="11">#REF!</definedName>
    <definedName name="Pintor" localSheetId="5">#REF!</definedName>
    <definedName name="Pintor" localSheetId="6">#REF!</definedName>
    <definedName name="Pintor" localSheetId="12">#REF!</definedName>
    <definedName name="Pintor" localSheetId="9">#REF!</definedName>
    <definedName name="Pintor" localSheetId="7">#REF!</definedName>
    <definedName name="Pintor">#REF!</definedName>
    <definedName name="plan" localSheetId="4">#REF!</definedName>
    <definedName name="plan" localSheetId="10">#REF!</definedName>
    <definedName name="plan" localSheetId="8">#REF!</definedName>
    <definedName name="plan" localSheetId="11">#REF!</definedName>
    <definedName name="plan" localSheetId="5">#REF!</definedName>
    <definedName name="plan" localSheetId="6">#REF!</definedName>
    <definedName name="plan" localSheetId="12">#REF!</definedName>
    <definedName name="plan" localSheetId="9">#REF!</definedName>
    <definedName name="plan" localSheetId="7">#REF!</definedName>
    <definedName name="plan">#REF!</definedName>
    <definedName name="PLANILHA" localSheetId="4">#REF!</definedName>
    <definedName name="PLANILHA" localSheetId="10">#REF!</definedName>
    <definedName name="PLANILHA" localSheetId="8">#REF!</definedName>
    <definedName name="PLANILHA" localSheetId="11">#REF!</definedName>
    <definedName name="PLANILHA" localSheetId="5">#REF!</definedName>
    <definedName name="PLANILHA" localSheetId="6">#REF!</definedName>
    <definedName name="PLANILHA" localSheetId="12">#REF!</definedName>
    <definedName name="PLANILHA" localSheetId="9">#REF!</definedName>
    <definedName name="PLANILHA" localSheetId="7">#REF!</definedName>
    <definedName name="PLANILHA">#REF!</definedName>
    <definedName name="pos" localSheetId="4">#REF!</definedName>
    <definedName name="pos" localSheetId="10">#REF!</definedName>
    <definedName name="pos" localSheetId="8">#REF!</definedName>
    <definedName name="pos" localSheetId="11">#REF!</definedName>
    <definedName name="pos" localSheetId="5">#REF!</definedName>
    <definedName name="pos" localSheetId="12">#REF!</definedName>
    <definedName name="pos" localSheetId="9">#REF!</definedName>
    <definedName name="pos" localSheetId="7">#REF!</definedName>
    <definedName name="pos">#REF!</definedName>
    <definedName name="Potencia" localSheetId="4">#REF!</definedName>
    <definedName name="Potencia" localSheetId="10">#REF!</definedName>
    <definedName name="Potencia" localSheetId="8">#REF!</definedName>
    <definedName name="Potencia" localSheetId="11">#REF!</definedName>
    <definedName name="Potencia" localSheetId="5">#REF!</definedName>
    <definedName name="Potencia" localSheetId="6">#REF!</definedName>
    <definedName name="Potencia" localSheetId="12">#REF!</definedName>
    <definedName name="Potencia" localSheetId="9">#REF!</definedName>
    <definedName name="Potencia" localSheetId="7">#REF!</definedName>
    <definedName name="Potencia">#REF!</definedName>
    <definedName name="PQ" localSheetId="4">#REF!</definedName>
    <definedName name="PQ" localSheetId="10">#REF!</definedName>
    <definedName name="PQ" localSheetId="8">#REF!</definedName>
    <definedName name="PQ" localSheetId="11">#REF!</definedName>
    <definedName name="PQ" localSheetId="5">#REF!</definedName>
    <definedName name="PQ" localSheetId="12">#REF!</definedName>
    <definedName name="PQ" localSheetId="9">#REF!</definedName>
    <definedName name="PQ" localSheetId="7">#REF!</definedName>
    <definedName name="PQ">#REF!</definedName>
    <definedName name="Print_Area_MI" localSheetId="4">#REF!</definedName>
    <definedName name="Print_Area_MI" localSheetId="10">#REF!</definedName>
    <definedName name="Print_Area_MI" localSheetId="8">#REF!</definedName>
    <definedName name="Print_Area_MI" localSheetId="11">#REF!</definedName>
    <definedName name="Print_Area_MI" localSheetId="5">#REF!</definedName>
    <definedName name="Print_Area_MI" localSheetId="6">#REF!</definedName>
    <definedName name="Print_Area_MI" localSheetId="12">#REF!</definedName>
    <definedName name="Print_Area_MI" localSheetId="9">#REF!</definedName>
    <definedName name="Print_Area_MI" localSheetId="7">#REF!</definedName>
    <definedName name="Print_Area_MI">#REF!</definedName>
    <definedName name="Projects" localSheetId="4">#REF!</definedName>
    <definedName name="Projects" localSheetId="10">#REF!</definedName>
    <definedName name="Projects" localSheetId="8">#REF!</definedName>
    <definedName name="Projects" localSheetId="11">#REF!</definedName>
    <definedName name="Projects" localSheetId="5">#REF!</definedName>
    <definedName name="Projects" localSheetId="6">#REF!</definedName>
    <definedName name="Projects" localSheetId="12">#REF!</definedName>
    <definedName name="Projects" localSheetId="9">#REF!</definedName>
    <definedName name="Projects" localSheetId="7">#REF!</definedName>
    <definedName name="Projects">#REF!</definedName>
    <definedName name="Q" localSheetId="4">#REF!</definedName>
    <definedName name="Q" localSheetId="10">#REF!</definedName>
    <definedName name="Q" localSheetId="8">#REF!</definedName>
    <definedName name="Q" localSheetId="11">#REF!</definedName>
    <definedName name="Q" localSheetId="5">#REF!</definedName>
    <definedName name="Q" localSheetId="6">#REF!</definedName>
    <definedName name="Q" localSheetId="12">#REF!</definedName>
    <definedName name="Q" localSheetId="9">#REF!</definedName>
    <definedName name="Q" localSheetId="7">#REF!</definedName>
    <definedName name="Q">#REF!</definedName>
    <definedName name="qq" localSheetId="4">#REF!</definedName>
    <definedName name="qq" localSheetId="10">#REF!</definedName>
    <definedName name="qq" localSheetId="8">#REF!</definedName>
    <definedName name="qq" localSheetId="11">#REF!</definedName>
    <definedName name="qq" localSheetId="5">#REF!</definedName>
    <definedName name="qq" localSheetId="6">#REF!</definedName>
    <definedName name="qq" localSheetId="12">#REF!</definedName>
    <definedName name="qq" localSheetId="9">#REF!</definedName>
    <definedName name="qq" localSheetId="7">#REF!</definedName>
    <definedName name="qq">#REF!</definedName>
    <definedName name="qw" localSheetId="4">#REF!</definedName>
    <definedName name="qw" localSheetId="10">#REF!</definedName>
    <definedName name="qw" localSheetId="8">#REF!</definedName>
    <definedName name="qw" localSheetId="11">#REF!</definedName>
    <definedName name="qw" localSheetId="5">#REF!</definedName>
    <definedName name="qw" localSheetId="12">#REF!</definedName>
    <definedName name="qw" localSheetId="9">#REF!</definedName>
    <definedName name="qw" localSheetId="7">#REF!</definedName>
    <definedName name="qw">#REF!</definedName>
    <definedName name="Recorder" localSheetId="4">#REF!</definedName>
    <definedName name="Recorder" localSheetId="10">#REF!</definedName>
    <definedName name="Recorder" localSheetId="8">#REF!</definedName>
    <definedName name="Recorder" localSheetId="11">#REF!</definedName>
    <definedName name="Recorder" localSheetId="5">#REF!</definedName>
    <definedName name="Recorder" localSheetId="6">#REF!</definedName>
    <definedName name="Recorder" localSheetId="12">#REF!</definedName>
    <definedName name="Recorder" localSheetId="9">#REF!</definedName>
    <definedName name="Recorder" localSheetId="7">#REF!</definedName>
    <definedName name="Recorder">#REF!</definedName>
    <definedName name="relatório_de_faturamento" localSheetId="4">#REF!</definedName>
    <definedName name="relatório_de_faturamento" localSheetId="10">#REF!</definedName>
    <definedName name="relatório_de_faturamento" localSheetId="8">#REF!</definedName>
    <definedName name="relatório_de_faturamento" localSheetId="11">#REF!</definedName>
    <definedName name="relatório_de_faturamento" localSheetId="5">#REF!</definedName>
    <definedName name="relatório_de_faturamento" localSheetId="6">#REF!</definedName>
    <definedName name="relatório_de_faturamento" localSheetId="12">#REF!</definedName>
    <definedName name="relatório_de_faturamento" localSheetId="9">#REF!</definedName>
    <definedName name="relatório_de_faturamento" localSheetId="7">#REF!</definedName>
    <definedName name="relatório_de_faturamento">#REF!</definedName>
    <definedName name="Rendimento" localSheetId="4">#REF!</definedName>
    <definedName name="Rendimento" localSheetId="10">#REF!</definedName>
    <definedName name="Rendimento" localSheetId="8">#REF!</definedName>
    <definedName name="Rendimento" localSheetId="11">#REF!</definedName>
    <definedName name="Rendimento" localSheetId="5">#REF!</definedName>
    <definedName name="Rendimento" localSheetId="6">#REF!</definedName>
    <definedName name="Rendimento" localSheetId="12">#REF!</definedName>
    <definedName name="Rendimento" localSheetId="9">#REF!</definedName>
    <definedName name="Rendimento" localSheetId="7">#REF!</definedName>
    <definedName name="Rendimento">#REF!</definedName>
    <definedName name="RESINAS" localSheetId="4">#REF!</definedName>
    <definedName name="RESINAS" localSheetId="10">#REF!</definedName>
    <definedName name="RESINAS" localSheetId="8">#REF!</definedName>
    <definedName name="RESINAS" localSheetId="11">#REF!</definedName>
    <definedName name="RESINAS" localSheetId="5">#REF!</definedName>
    <definedName name="RESINAS" localSheetId="6">#REF!</definedName>
    <definedName name="RESINAS" localSheetId="12">#REF!</definedName>
    <definedName name="RESINAS" localSheetId="9">#REF!</definedName>
    <definedName name="RESINAS" localSheetId="7">#REF!</definedName>
    <definedName name="RESINAS">#REF!</definedName>
    <definedName name="resultadorendimento" localSheetId="4">#REF!</definedName>
    <definedName name="resultadorendimento" localSheetId="10">#REF!</definedName>
    <definedName name="resultadorendimento" localSheetId="8">#REF!</definedName>
    <definedName name="resultadorendimento" localSheetId="11">#REF!</definedName>
    <definedName name="resultadorendimento" localSheetId="5">#REF!</definedName>
    <definedName name="resultadorendimento" localSheetId="6">#REF!</definedName>
    <definedName name="resultadorendimento" localSheetId="12">#REF!</definedName>
    <definedName name="resultadorendimento" localSheetId="9">#REF!</definedName>
    <definedName name="resultadorendimento" localSheetId="7">#REF!</definedName>
    <definedName name="resultadorendimento">#REF!</definedName>
    <definedName name="RESUMO" localSheetId="4">#REF!</definedName>
    <definedName name="RESUMO" localSheetId="10">#REF!</definedName>
    <definedName name="RESUMO" localSheetId="8">#REF!</definedName>
    <definedName name="RESUMO" localSheetId="11">#REF!</definedName>
    <definedName name="RESUMO" localSheetId="5">#REF!</definedName>
    <definedName name="RESUMO" localSheetId="6">#REF!</definedName>
    <definedName name="RESUMO" localSheetId="12">#REF!</definedName>
    <definedName name="RESUMO" localSheetId="9">#REF!</definedName>
    <definedName name="RESUMO" localSheetId="7">#REF!</definedName>
    <definedName name="RESUMO">#REF!</definedName>
    <definedName name="REV." localSheetId="4">#REF!</definedName>
    <definedName name="REV." localSheetId="10">#REF!</definedName>
    <definedName name="REV." localSheetId="8">#REF!</definedName>
    <definedName name="REV." localSheetId="11">#REF!</definedName>
    <definedName name="REV." localSheetId="5">#REF!</definedName>
    <definedName name="REV." localSheetId="6">#REF!</definedName>
    <definedName name="REV." localSheetId="12">#REF!</definedName>
    <definedName name="REV." localSheetId="9">#REF!</definedName>
    <definedName name="REV." localSheetId="7">#REF!</definedName>
    <definedName name="REV.">#REF!</definedName>
    <definedName name="Revestidor" localSheetId="4">#REF!</definedName>
    <definedName name="Revestidor" localSheetId="10">#REF!</definedName>
    <definedName name="Revestidor" localSheetId="8">#REF!</definedName>
    <definedName name="Revestidor" localSheetId="11">#REF!</definedName>
    <definedName name="Revestidor" localSheetId="5">#REF!</definedName>
    <definedName name="Revestidor" localSheetId="6">#REF!</definedName>
    <definedName name="Revestidor" localSheetId="12">#REF!</definedName>
    <definedName name="Revestidor" localSheetId="9">#REF!</definedName>
    <definedName name="Revestidor" localSheetId="7">#REF!</definedName>
    <definedName name="Revestidor">#REF!</definedName>
    <definedName name="RiskGroup" localSheetId="4">#REF!</definedName>
    <definedName name="RiskGroup" localSheetId="10">#REF!</definedName>
    <definedName name="RiskGroup" localSheetId="8">#REF!</definedName>
    <definedName name="RiskGroup" localSheetId="11">#REF!</definedName>
    <definedName name="RiskGroup" localSheetId="5">#REF!</definedName>
    <definedName name="RiskGroup" localSheetId="6">#REF!</definedName>
    <definedName name="RiskGroup" localSheetId="12">#REF!</definedName>
    <definedName name="RiskGroup" localSheetId="9">#REF!</definedName>
    <definedName name="RiskGroup" localSheetId="7">#REF!</definedName>
    <definedName name="RiskGroup">#REF!</definedName>
    <definedName name="ROSTO" localSheetId="4">#REF!</definedName>
    <definedName name="ROSTO" localSheetId="10">#REF!</definedName>
    <definedName name="ROSTO" localSheetId="8">#REF!</definedName>
    <definedName name="ROSTO" localSheetId="11">#REF!</definedName>
    <definedName name="ROSTO" localSheetId="5">#REF!</definedName>
    <definedName name="ROSTO" localSheetId="12">#REF!</definedName>
    <definedName name="ROSTO" localSheetId="9">#REF!</definedName>
    <definedName name="ROSTO" localSheetId="7">#REF!</definedName>
    <definedName name="ROSTO">#REF!</definedName>
    <definedName name="rr" localSheetId="4">#REF!</definedName>
    <definedName name="rr" localSheetId="10">#REF!</definedName>
    <definedName name="rr" localSheetId="8">#REF!</definedName>
    <definedName name="rr" localSheetId="11">#REF!</definedName>
    <definedName name="rr" localSheetId="5">#REF!</definedName>
    <definedName name="rr" localSheetId="6">#REF!</definedName>
    <definedName name="rr" localSheetId="12">#REF!</definedName>
    <definedName name="rr" localSheetId="9">#REF!</definedName>
    <definedName name="rr" localSheetId="7">#REF!</definedName>
    <definedName name="rr">#REF!</definedName>
    <definedName name="S" localSheetId="4">#REF!</definedName>
    <definedName name="S" localSheetId="10">#REF!</definedName>
    <definedName name="S" localSheetId="8">#REF!</definedName>
    <definedName name="S" localSheetId="11">#REF!</definedName>
    <definedName name="S" localSheetId="5">#REF!</definedName>
    <definedName name="S" localSheetId="12">#REF!</definedName>
    <definedName name="S" localSheetId="9">#REF!</definedName>
    <definedName name="S" localSheetId="7">#REF!</definedName>
    <definedName name="S">#REF!</definedName>
    <definedName name="sas" localSheetId="4">#REF!</definedName>
    <definedName name="sas" localSheetId="10">#REF!</definedName>
    <definedName name="sas" localSheetId="8">#REF!</definedName>
    <definedName name="sas" localSheetId="11">#REF!</definedName>
    <definedName name="sas" localSheetId="5">#REF!</definedName>
    <definedName name="sas" localSheetId="12">#REF!</definedName>
    <definedName name="sas" localSheetId="9">#REF!</definedName>
    <definedName name="sas" localSheetId="7">#REF!</definedName>
    <definedName name="sas">#REF!</definedName>
    <definedName name="sdf" localSheetId="4">#REF!</definedName>
    <definedName name="sdf" localSheetId="10">#REF!</definedName>
    <definedName name="sdf" localSheetId="8">#REF!</definedName>
    <definedName name="sdf" localSheetId="11">#REF!</definedName>
    <definedName name="sdf" localSheetId="5">#REF!</definedName>
    <definedName name="sdf" localSheetId="12">#REF!</definedName>
    <definedName name="sdf" localSheetId="9">#REF!</definedName>
    <definedName name="sdf" localSheetId="7">#REF!</definedName>
    <definedName name="sdf">#REF!</definedName>
    <definedName name="Seguro_Internacional" localSheetId="4">#REF!</definedName>
    <definedName name="Seguro_Internacional" localSheetId="10">#REF!</definedName>
    <definedName name="Seguro_Internacional" localSheetId="8">#REF!</definedName>
    <definedName name="Seguro_Internacional" localSheetId="11">#REF!</definedName>
    <definedName name="Seguro_Internacional" localSheetId="5">#REF!</definedName>
    <definedName name="Seguro_Internacional" localSheetId="6">#REF!</definedName>
    <definedName name="Seguro_Internacional" localSheetId="12">#REF!</definedName>
    <definedName name="Seguro_Internacional" localSheetId="9">#REF!</definedName>
    <definedName name="Seguro_Internacional" localSheetId="7">#REF!</definedName>
    <definedName name="Seguro_Internacional">#REF!</definedName>
    <definedName name="Serralheiro" localSheetId="4">#REF!</definedName>
    <definedName name="Serralheiro" localSheetId="10">#REF!</definedName>
    <definedName name="Serralheiro" localSheetId="8">#REF!</definedName>
    <definedName name="Serralheiro" localSheetId="11">#REF!</definedName>
    <definedName name="Serralheiro" localSheetId="5">#REF!</definedName>
    <definedName name="Serralheiro" localSheetId="6">#REF!</definedName>
    <definedName name="Serralheiro" localSheetId="12">#REF!</definedName>
    <definedName name="Serralheiro" localSheetId="9">#REF!</definedName>
    <definedName name="Serralheiro" localSheetId="7">#REF!</definedName>
    <definedName name="Serralheiro">#REF!</definedName>
    <definedName name="SixA" localSheetId="4">#REF!</definedName>
    <definedName name="SixA" localSheetId="10">#REF!</definedName>
    <definedName name="SixA" localSheetId="8">#REF!</definedName>
    <definedName name="SixA" localSheetId="11">#REF!</definedName>
    <definedName name="SixA" localSheetId="5">#REF!</definedName>
    <definedName name="SixA" localSheetId="6">#REF!</definedName>
    <definedName name="SixA" localSheetId="12">#REF!</definedName>
    <definedName name="SixA" localSheetId="9">#REF!</definedName>
    <definedName name="SixA" localSheetId="7">#REF!</definedName>
    <definedName name="SixA">#REF!</definedName>
    <definedName name="SixB" localSheetId="4">#REF!</definedName>
    <definedName name="SixB" localSheetId="10">#REF!</definedName>
    <definedName name="SixB" localSheetId="8">#REF!</definedName>
    <definedName name="SixB" localSheetId="11">#REF!</definedName>
    <definedName name="SixB" localSheetId="5">#REF!</definedName>
    <definedName name="SixB" localSheetId="6">#REF!</definedName>
    <definedName name="SixB" localSheetId="12">#REF!</definedName>
    <definedName name="SixB" localSheetId="9">#REF!</definedName>
    <definedName name="SixB" localSheetId="7">#REF!</definedName>
    <definedName name="SixB">#REF!</definedName>
    <definedName name="SixC" localSheetId="4">#REF!</definedName>
    <definedName name="SixC" localSheetId="10">#REF!</definedName>
    <definedName name="SixC" localSheetId="8">#REF!</definedName>
    <definedName name="SixC" localSheetId="11">#REF!</definedName>
    <definedName name="SixC" localSheetId="5">#REF!</definedName>
    <definedName name="SixC" localSheetId="6">#REF!</definedName>
    <definedName name="SixC" localSheetId="12">#REF!</definedName>
    <definedName name="SixC" localSheetId="9">#REF!</definedName>
    <definedName name="SixC" localSheetId="7">#REF!</definedName>
    <definedName name="SixC">#REF!</definedName>
    <definedName name="SixD" localSheetId="4">#REF!</definedName>
    <definedName name="SixD" localSheetId="10">#REF!</definedName>
    <definedName name="SixD" localSheetId="8">#REF!</definedName>
    <definedName name="SixD" localSheetId="11">#REF!</definedName>
    <definedName name="SixD" localSheetId="5">#REF!</definedName>
    <definedName name="SixD" localSheetId="6">#REF!</definedName>
    <definedName name="SixD" localSheetId="12">#REF!</definedName>
    <definedName name="SixD" localSheetId="9">#REF!</definedName>
    <definedName name="SixD" localSheetId="7">#REF!</definedName>
    <definedName name="SixD">#REF!</definedName>
    <definedName name="SixE" localSheetId="4">#REF!</definedName>
    <definedName name="SixE" localSheetId="10">#REF!</definedName>
    <definedName name="SixE" localSheetId="8">#REF!</definedName>
    <definedName name="SixE" localSheetId="11">#REF!</definedName>
    <definedName name="SixE" localSheetId="5">#REF!</definedName>
    <definedName name="SixE" localSheetId="6">#REF!</definedName>
    <definedName name="SixE" localSheetId="12">#REF!</definedName>
    <definedName name="SixE" localSheetId="9">#REF!</definedName>
    <definedName name="SixE" localSheetId="7">#REF!</definedName>
    <definedName name="SixE">#REF!</definedName>
    <definedName name="SixF" localSheetId="4">#REF!</definedName>
    <definedName name="SixF" localSheetId="10">#REF!</definedName>
    <definedName name="SixF" localSheetId="8">#REF!</definedName>
    <definedName name="SixF" localSheetId="11">#REF!</definedName>
    <definedName name="SixF" localSheetId="5">#REF!</definedName>
    <definedName name="SixF" localSheetId="6">#REF!</definedName>
    <definedName name="SixF" localSheetId="12">#REF!</definedName>
    <definedName name="SixF" localSheetId="9">#REF!</definedName>
    <definedName name="SixF" localSheetId="7">#REF!</definedName>
    <definedName name="SixF">#REF!</definedName>
    <definedName name="SixG" localSheetId="4">#REF!</definedName>
    <definedName name="SixG" localSheetId="10">#REF!</definedName>
    <definedName name="SixG" localSheetId="8">#REF!</definedName>
    <definedName name="SixG" localSheetId="11">#REF!</definedName>
    <definedName name="SixG" localSheetId="5">#REF!</definedName>
    <definedName name="SixG" localSheetId="6">#REF!</definedName>
    <definedName name="SixG" localSheetId="12">#REF!</definedName>
    <definedName name="SixG" localSheetId="9">#REF!</definedName>
    <definedName name="SixG" localSheetId="7">#REF!</definedName>
    <definedName name="SixG">#REF!</definedName>
    <definedName name="SixH" localSheetId="4">#REF!</definedName>
    <definedName name="SixH" localSheetId="10">#REF!</definedName>
    <definedName name="SixH" localSheetId="8">#REF!</definedName>
    <definedName name="SixH" localSheetId="11">#REF!</definedName>
    <definedName name="SixH" localSheetId="5">#REF!</definedName>
    <definedName name="SixH" localSheetId="6">#REF!</definedName>
    <definedName name="SixH" localSheetId="12">#REF!</definedName>
    <definedName name="SixH" localSheetId="9">#REF!</definedName>
    <definedName name="SixH" localSheetId="7">#REF!</definedName>
    <definedName name="SixH">#REF!</definedName>
    <definedName name="SixI" localSheetId="4">#REF!</definedName>
    <definedName name="SixI" localSheetId="10">#REF!</definedName>
    <definedName name="SixI" localSheetId="8">#REF!</definedName>
    <definedName name="SixI" localSheetId="11">#REF!</definedName>
    <definedName name="SixI" localSheetId="5">#REF!</definedName>
    <definedName name="SixI" localSheetId="6">#REF!</definedName>
    <definedName name="SixI" localSheetId="12">#REF!</definedName>
    <definedName name="SixI" localSheetId="9">#REF!</definedName>
    <definedName name="SixI" localSheetId="7">#REF!</definedName>
    <definedName name="SixI">#REF!</definedName>
    <definedName name="SixJ" localSheetId="4">#REF!</definedName>
    <definedName name="SixJ" localSheetId="10">#REF!</definedName>
    <definedName name="SixJ" localSheetId="8">#REF!</definedName>
    <definedName name="SixJ" localSheetId="11">#REF!</definedName>
    <definedName name="SixJ" localSheetId="5">#REF!</definedName>
    <definedName name="SixJ" localSheetId="6">#REF!</definedName>
    <definedName name="SixJ" localSheetId="12">#REF!</definedName>
    <definedName name="SixJ" localSheetId="9">#REF!</definedName>
    <definedName name="SixJ" localSheetId="7">#REF!</definedName>
    <definedName name="SixJ">#REF!</definedName>
    <definedName name="SixK" localSheetId="4">#REF!</definedName>
    <definedName name="SixK" localSheetId="10">#REF!</definedName>
    <definedName name="SixK" localSheetId="8">#REF!</definedName>
    <definedName name="SixK" localSheetId="11">#REF!</definedName>
    <definedName name="SixK" localSheetId="5">#REF!</definedName>
    <definedName name="SixK" localSheetId="6">#REF!</definedName>
    <definedName name="SixK" localSheetId="12">#REF!</definedName>
    <definedName name="SixK" localSheetId="9">#REF!</definedName>
    <definedName name="SixK" localSheetId="7">#REF!</definedName>
    <definedName name="SixK">#REF!</definedName>
    <definedName name="SixL" localSheetId="4">#REF!</definedName>
    <definedName name="SixL" localSheetId="10">#REF!</definedName>
    <definedName name="SixL" localSheetId="8">#REF!</definedName>
    <definedName name="SixL" localSheetId="11">#REF!</definedName>
    <definedName name="SixL" localSheetId="5">#REF!</definedName>
    <definedName name="SixL" localSheetId="6">#REF!</definedName>
    <definedName name="SixL" localSheetId="12">#REF!</definedName>
    <definedName name="SixL" localSheetId="9">#REF!</definedName>
    <definedName name="SixL" localSheetId="7">#REF!</definedName>
    <definedName name="SixL">#REF!</definedName>
    <definedName name="SixM" localSheetId="4">#REF!</definedName>
    <definedName name="SixM" localSheetId="10">#REF!</definedName>
    <definedName name="SixM" localSheetId="8">#REF!</definedName>
    <definedName name="SixM" localSheetId="11">#REF!</definedName>
    <definedName name="SixM" localSheetId="5">#REF!</definedName>
    <definedName name="SixM" localSheetId="6">#REF!</definedName>
    <definedName name="SixM" localSheetId="12">#REF!</definedName>
    <definedName name="SixM" localSheetId="9">#REF!</definedName>
    <definedName name="SixM" localSheetId="7">#REF!</definedName>
    <definedName name="SixM">#REF!</definedName>
    <definedName name="Soldador_AC" localSheetId="4">#REF!</definedName>
    <definedName name="Soldador_AC" localSheetId="10">#REF!</definedName>
    <definedName name="Soldador_AC" localSheetId="8">#REF!</definedName>
    <definedName name="Soldador_AC" localSheetId="11">#REF!</definedName>
    <definedName name="Soldador_AC" localSheetId="5">#REF!</definedName>
    <definedName name="Soldador_AC" localSheetId="6">#REF!</definedName>
    <definedName name="Soldador_AC" localSheetId="12">#REF!</definedName>
    <definedName name="Soldador_AC" localSheetId="9">#REF!</definedName>
    <definedName name="Soldador_AC" localSheetId="7">#REF!</definedName>
    <definedName name="Soldador_AC">#REF!</definedName>
    <definedName name="Soldador_AC_TIG" localSheetId="4">#REF!</definedName>
    <definedName name="Soldador_AC_TIG" localSheetId="10">#REF!</definedName>
    <definedName name="Soldador_AC_TIG" localSheetId="8">#REF!</definedName>
    <definedName name="Soldador_AC_TIG" localSheetId="11">#REF!</definedName>
    <definedName name="Soldador_AC_TIG" localSheetId="5">#REF!</definedName>
    <definedName name="Soldador_AC_TIG" localSheetId="6">#REF!</definedName>
    <definedName name="Soldador_AC_TIG" localSheetId="12">#REF!</definedName>
    <definedName name="Soldador_AC_TIG" localSheetId="9">#REF!</definedName>
    <definedName name="Soldador_AC_TIG" localSheetId="7">#REF!</definedName>
    <definedName name="Soldador_AC_TIG">#REF!</definedName>
    <definedName name="Soldador_ACarb" localSheetId="4">#REF!</definedName>
    <definedName name="Soldador_ACarb" localSheetId="10">#REF!</definedName>
    <definedName name="Soldador_ACarb" localSheetId="8">#REF!</definedName>
    <definedName name="Soldador_ACarb" localSheetId="11">#REF!</definedName>
    <definedName name="Soldador_ACarb" localSheetId="5">#REF!</definedName>
    <definedName name="Soldador_ACarb" localSheetId="6">#REF!</definedName>
    <definedName name="Soldador_ACarb" localSheetId="12">#REF!</definedName>
    <definedName name="Soldador_ACarb" localSheetId="9">#REF!</definedName>
    <definedName name="Soldador_ACarb" localSheetId="7">#REF!</definedName>
    <definedName name="Soldador_ACarb">#REF!</definedName>
    <definedName name="Soldador_AI" localSheetId="4">#REF!</definedName>
    <definedName name="Soldador_AI" localSheetId="10">#REF!</definedName>
    <definedName name="Soldador_AI" localSheetId="8">#REF!</definedName>
    <definedName name="Soldador_AI" localSheetId="11">#REF!</definedName>
    <definedName name="Soldador_AI" localSheetId="5">#REF!</definedName>
    <definedName name="Soldador_AI" localSheetId="6">#REF!</definedName>
    <definedName name="Soldador_AI" localSheetId="12">#REF!</definedName>
    <definedName name="Soldador_AI" localSheetId="9">#REF!</definedName>
    <definedName name="Soldador_AI" localSheetId="7">#REF!</definedName>
    <definedName name="Soldador_AI">#REF!</definedName>
    <definedName name="Soldador_AI_TIG" localSheetId="4">#REF!</definedName>
    <definedName name="Soldador_AI_TIG" localSheetId="10">#REF!</definedName>
    <definedName name="Soldador_AI_TIG" localSheetId="8">#REF!</definedName>
    <definedName name="Soldador_AI_TIG" localSheetId="11">#REF!</definedName>
    <definedName name="Soldador_AI_TIG" localSheetId="5">#REF!</definedName>
    <definedName name="Soldador_AI_TIG" localSheetId="6">#REF!</definedName>
    <definedName name="Soldador_AI_TIG" localSheetId="12">#REF!</definedName>
    <definedName name="Soldador_AI_TIG" localSheetId="9">#REF!</definedName>
    <definedName name="Soldador_AI_TIG" localSheetId="7">#REF!</definedName>
    <definedName name="Soldador_AI_TIG">#REF!</definedName>
    <definedName name="Soldador_AInox" localSheetId="4">#REF!</definedName>
    <definedName name="Soldador_AInox" localSheetId="10">#REF!</definedName>
    <definedName name="Soldador_AInox" localSheetId="8">#REF!</definedName>
    <definedName name="Soldador_AInox" localSheetId="11">#REF!</definedName>
    <definedName name="Soldador_AInox" localSheetId="5">#REF!</definedName>
    <definedName name="Soldador_AInox" localSheetId="6">#REF!</definedName>
    <definedName name="Soldador_AInox" localSheetId="12">#REF!</definedName>
    <definedName name="Soldador_AInox" localSheetId="9">#REF!</definedName>
    <definedName name="Soldador_AInox" localSheetId="7">#REF!</definedName>
    <definedName name="Soldador_AInox">#REF!</definedName>
    <definedName name="Soldador_AL" localSheetId="4">#REF!</definedName>
    <definedName name="Soldador_AL" localSheetId="10">#REF!</definedName>
    <definedName name="Soldador_AL" localSheetId="8">#REF!</definedName>
    <definedName name="Soldador_AL" localSheetId="11">#REF!</definedName>
    <definedName name="Soldador_AL" localSheetId="5">#REF!</definedName>
    <definedName name="Soldador_AL" localSheetId="6">#REF!</definedName>
    <definedName name="Soldador_AL" localSheetId="12">#REF!</definedName>
    <definedName name="Soldador_AL" localSheetId="9">#REF!</definedName>
    <definedName name="Soldador_AL" localSheetId="7">#REF!</definedName>
    <definedName name="Soldador_AL">#REF!</definedName>
    <definedName name="Soldador_AL_TIG" localSheetId="4">#REF!</definedName>
    <definedName name="Soldador_AL_TIG" localSheetId="10">#REF!</definedName>
    <definedName name="Soldador_AL_TIG" localSheetId="8">#REF!</definedName>
    <definedName name="Soldador_AL_TIG" localSheetId="11">#REF!</definedName>
    <definedName name="Soldador_AL_TIG" localSheetId="5">#REF!</definedName>
    <definedName name="Soldador_AL_TIG" localSheetId="6">#REF!</definedName>
    <definedName name="Soldador_AL_TIG" localSheetId="12">#REF!</definedName>
    <definedName name="Soldador_AL_TIG" localSheetId="9">#REF!</definedName>
    <definedName name="Soldador_AL_TIG" localSheetId="7">#REF!</definedName>
    <definedName name="Soldador_AL_TIG">#REF!</definedName>
    <definedName name="Soldador_ALiga" localSheetId="4">#REF!</definedName>
    <definedName name="Soldador_ALiga" localSheetId="10">#REF!</definedName>
    <definedName name="Soldador_ALiga" localSheetId="8">#REF!</definedName>
    <definedName name="Soldador_ALiga" localSheetId="11">#REF!</definedName>
    <definedName name="Soldador_ALiga" localSheetId="5">#REF!</definedName>
    <definedName name="Soldador_ALiga" localSheetId="6">#REF!</definedName>
    <definedName name="Soldador_ALiga" localSheetId="12">#REF!</definedName>
    <definedName name="Soldador_ALiga" localSheetId="9">#REF!</definedName>
    <definedName name="Soldador_ALiga" localSheetId="7">#REF!</definedName>
    <definedName name="Soldador_ALiga">#REF!</definedName>
    <definedName name="Soldador_Alum" localSheetId="4">#REF!</definedName>
    <definedName name="Soldador_Alum" localSheetId="10">#REF!</definedName>
    <definedName name="Soldador_Alum" localSheetId="8">#REF!</definedName>
    <definedName name="Soldador_Alum" localSheetId="11">#REF!</definedName>
    <definedName name="Soldador_Alum" localSheetId="5">#REF!</definedName>
    <definedName name="Soldador_Alum" localSheetId="6">#REF!</definedName>
    <definedName name="Soldador_Alum" localSheetId="12">#REF!</definedName>
    <definedName name="Soldador_Alum" localSheetId="9">#REF!</definedName>
    <definedName name="Soldador_Alum" localSheetId="7">#REF!</definedName>
    <definedName name="Soldador_Alum">#REF!</definedName>
    <definedName name="Soldador_Alumínio" localSheetId="4">#REF!</definedName>
    <definedName name="Soldador_Alumínio" localSheetId="10">#REF!</definedName>
    <definedName name="Soldador_Alumínio" localSheetId="8">#REF!</definedName>
    <definedName name="Soldador_Alumínio" localSheetId="11">#REF!</definedName>
    <definedName name="Soldador_Alumínio" localSheetId="5">#REF!</definedName>
    <definedName name="Soldador_Alumínio" localSheetId="6">#REF!</definedName>
    <definedName name="Soldador_Alumínio" localSheetId="12">#REF!</definedName>
    <definedName name="Soldador_Alumínio" localSheetId="9">#REF!</definedName>
    <definedName name="Soldador_Alumínio" localSheetId="7">#REF!</definedName>
    <definedName name="Soldador_Alumínio">#REF!</definedName>
    <definedName name="Soldador_Cob" localSheetId="4">#REF!</definedName>
    <definedName name="Soldador_Cob" localSheetId="10">#REF!</definedName>
    <definedName name="Soldador_Cob" localSheetId="8">#REF!</definedName>
    <definedName name="Soldador_Cob" localSheetId="11">#REF!</definedName>
    <definedName name="Soldador_Cob" localSheetId="5">#REF!</definedName>
    <definedName name="Soldador_Cob" localSheetId="6">#REF!</definedName>
    <definedName name="Soldador_Cob" localSheetId="12">#REF!</definedName>
    <definedName name="Soldador_Cob" localSheetId="9">#REF!</definedName>
    <definedName name="Soldador_Cob" localSheetId="7">#REF!</definedName>
    <definedName name="Soldador_Cob">#REF!</definedName>
    <definedName name="Soldador_Cobre" localSheetId="4">#REF!</definedName>
    <definedName name="Soldador_Cobre" localSheetId="10">#REF!</definedName>
    <definedName name="Soldador_Cobre" localSheetId="8">#REF!</definedName>
    <definedName name="Soldador_Cobre" localSheetId="11">#REF!</definedName>
    <definedName name="Soldador_Cobre" localSheetId="5">#REF!</definedName>
    <definedName name="Soldador_Cobre" localSheetId="6">#REF!</definedName>
    <definedName name="Soldador_Cobre" localSheetId="12">#REF!</definedName>
    <definedName name="Soldador_Cobre" localSheetId="9">#REF!</definedName>
    <definedName name="Soldador_Cobre" localSheetId="7">#REF!</definedName>
    <definedName name="Soldador_Cobre">#REF!</definedName>
    <definedName name="Soldador_Est" localSheetId="4">#REF!</definedName>
    <definedName name="Soldador_Est" localSheetId="10">#REF!</definedName>
    <definedName name="Soldador_Est" localSheetId="8">#REF!</definedName>
    <definedName name="Soldador_Est" localSheetId="11">#REF!</definedName>
    <definedName name="Soldador_Est" localSheetId="5">#REF!</definedName>
    <definedName name="Soldador_Est" localSheetId="6">#REF!</definedName>
    <definedName name="Soldador_Est" localSheetId="12">#REF!</definedName>
    <definedName name="Soldador_Est" localSheetId="9">#REF!</definedName>
    <definedName name="Soldador_Est" localSheetId="7">#REF!</definedName>
    <definedName name="Soldador_Est">#REF!</definedName>
    <definedName name="Soldador_Estrut" localSheetId="4">#REF!</definedName>
    <definedName name="Soldador_Estrut" localSheetId="10">#REF!</definedName>
    <definedName name="Soldador_Estrut" localSheetId="8">#REF!</definedName>
    <definedName name="Soldador_Estrut" localSheetId="11">#REF!</definedName>
    <definedName name="Soldador_Estrut" localSheetId="5">#REF!</definedName>
    <definedName name="Soldador_Estrut" localSheetId="6">#REF!</definedName>
    <definedName name="Soldador_Estrut" localSheetId="12">#REF!</definedName>
    <definedName name="Soldador_Estrut" localSheetId="9">#REF!</definedName>
    <definedName name="Soldador_Estrut" localSheetId="7">#REF!</definedName>
    <definedName name="Soldador_Estrut">#REF!</definedName>
    <definedName name="Soldador_TIG_AC" localSheetId="4">#REF!</definedName>
    <definedName name="Soldador_TIG_AC" localSheetId="10">#REF!</definedName>
    <definedName name="Soldador_TIG_AC" localSheetId="8">#REF!</definedName>
    <definedName name="Soldador_TIG_AC" localSheetId="11">#REF!</definedName>
    <definedName name="Soldador_TIG_AC" localSheetId="5">#REF!</definedName>
    <definedName name="Soldador_TIG_AC" localSheetId="6">#REF!</definedName>
    <definedName name="Soldador_TIG_AC" localSheetId="12">#REF!</definedName>
    <definedName name="Soldador_TIG_AC" localSheetId="9">#REF!</definedName>
    <definedName name="Soldador_TIG_AC" localSheetId="7">#REF!</definedName>
    <definedName name="Soldador_TIG_AC">#REF!</definedName>
    <definedName name="Soldador_TIG_AI" localSheetId="4">#REF!</definedName>
    <definedName name="Soldador_TIG_AI" localSheetId="10">#REF!</definedName>
    <definedName name="Soldador_TIG_AI" localSheetId="8">#REF!</definedName>
    <definedName name="Soldador_TIG_AI" localSheetId="11">#REF!</definedName>
    <definedName name="Soldador_TIG_AI" localSheetId="5">#REF!</definedName>
    <definedName name="Soldador_TIG_AI" localSheetId="6">#REF!</definedName>
    <definedName name="Soldador_TIG_AI" localSheetId="12">#REF!</definedName>
    <definedName name="Soldador_TIG_AI" localSheetId="9">#REF!</definedName>
    <definedName name="Soldador_TIG_AI" localSheetId="7">#REF!</definedName>
    <definedName name="Soldador_TIG_AI">#REF!</definedName>
    <definedName name="Soldador_TIG_AL" localSheetId="4">#REF!</definedName>
    <definedName name="Soldador_TIG_AL" localSheetId="10">#REF!</definedName>
    <definedName name="Soldador_TIG_AL" localSheetId="8">#REF!</definedName>
    <definedName name="Soldador_TIG_AL" localSheetId="11">#REF!</definedName>
    <definedName name="Soldador_TIG_AL" localSheetId="5">#REF!</definedName>
    <definedName name="Soldador_TIG_AL" localSheetId="6">#REF!</definedName>
    <definedName name="Soldador_TIG_AL" localSheetId="12">#REF!</definedName>
    <definedName name="Soldador_TIG_AL" localSheetId="9">#REF!</definedName>
    <definedName name="Soldador_TIG_AL" localSheetId="7">#REF!</definedName>
    <definedName name="Soldador_TIG_AL">#REF!</definedName>
    <definedName name="SS" localSheetId="4">#REF!</definedName>
    <definedName name="SS" localSheetId="10">#REF!</definedName>
    <definedName name="SS" localSheetId="8">#REF!</definedName>
    <definedName name="SS" localSheetId="11">#REF!</definedName>
    <definedName name="SS" localSheetId="5">#REF!</definedName>
    <definedName name="SS" localSheetId="6">#REF!</definedName>
    <definedName name="SS" localSheetId="12">#REF!</definedName>
    <definedName name="SS" localSheetId="9">#REF!</definedName>
    <definedName name="SS" localSheetId="7">#REF!</definedName>
    <definedName name="SS">#REF!</definedName>
    <definedName name="SSSSSSSS" localSheetId="4">#REF!</definedName>
    <definedName name="SSSSSSSS" localSheetId="10">#REF!</definedName>
    <definedName name="SSSSSSSS" localSheetId="8">#REF!</definedName>
    <definedName name="SSSSSSSS" localSheetId="11">#REF!</definedName>
    <definedName name="SSSSSSSS" localSheetId="5">#REF!</definedName>
    <definedName name="SSSSSSSS" localSheetId="6">#REF!</definedName>
    <definedName name="SSSSSSSS" localSheetId="12">#REF!</definedName>
    <definedName name="SSSSSSSS" localSheetId="9">#REF!</definedName>
    <definedName name="SSSSSSSS" localSheetId="7">#REF!</definedName>
    <definedName name="SSSSSSSS">#REF!</definedName>
    <definedName name="Subestação" localSheetId="4">#REF!</definedName>
    <definedName name="Subestação" localSheetId="10">#REF!</definedName>
    <definedName name="Subestação" localSheetId="8">#REF!</definedName>
    <definedName name="Subestação" localSheetId="11">#REF!</definedName>
    <definedName name="Subestação" localSheetId="5">#REF!</definedName>
    <definedName name="Subestação" localSheetId="6">#REF!</definedName>
    <definedName name="Subestação" localSheetId="12">#REF!</definedName>
    <definedName name="Subestação" localSheetId="9">#REF!</definedName>
    <definedName name="Subestação" localSheetId="7">#REF!</definedName>
    <definedName name="Subestação">#REF!</definedName>
    <definedName name="SYOKI_GAMEN" localSheetId="4">#REF!</definedName>
    <definedName name="SYOKI_GAMEN" localSheetId="10">#REF!</definedName>
    <definedName name="SYOKI_GAMEN" localSheetId="8">#REF!</definedName>
    <definedName name="SYOKI_GAMEN" localSheetId="11">#REF!</definedName>
    <definedName name="SYOKI_GAMEN" localSheetId="5">#REF!</definedName>
    <definedName name="SYOKI_GAMEN" localSheetId="12">#REF!</definedName>
    <definedName name="SYOKI_GAMEN" localSheetId="9">#REF!</definedName>
    <definedName name="SYOKI_GAMEN" localSheetId="7">#REF!</definedName>
    <definedName name="SYOKI_GAMEN">#REF!</definedName>
    <definedName name="tabelaDenominação" localSheetId="4">#REF!</definedName>
    <definedName name="tabelaDenominação" localSheetId="10">#REF!</definedName>
    <definedName name="tabelaDenominação" localSheetId="8">#REF!</definedName>
    <definedName name="tabelaDenominação" localSheetId="11">#REF!</definedName>
    <definedName name="tabelaDenominação" localSheetId="5">#REF!</definedName>
    <definedName name="tabelaDenominação" localSheetId="6">#REF!</definedName>
    <definedName name="tabelaDenominação" localSheetId="12">#REF!</definedName>
    <definedName name="tabelaDenominação" localSheetId="9">#REF!</definedName>
    <definedName name="tabelaDenominação" localSheetId="7">#REF!</definedName>
    <definedName name="tabelaDenominação">#REF!</definedName>
    <definedName name="Tag_Carga" localSheetId="4">#REF!</definedName>
    <definedName name="Tag_Carga" localSheetId="10">#REF!</definedName>
    <definedName name="Tag_Carga" localSheetId="8">#REF!</definedName>
    <definedName name="Tag_Carga" localSheetId="11">#REF!</definedName>
    <definedName name="Tag_Carga" localSheetId="5">#REF!</definedName>
    <definedName name="Tag_Carga" localSheetId="6">#REF!</definedName>
    <definedName name="Tag_Carga" localSheetId="12">#REF!</definedName>
    <definedName name="Tag_Carga" localSheetId="9">#REF!</definedName>
    <definedName name="Tag_Carga" localSheetId="7">#REF!</definedName>
    <definedName name="Tag_Carga">#REF!</definedName>
    <definedName name="Tag_CCM" localSheetId="4">#REF!</definedName>
    <definedName name="Tag_CCM" localSheetId="10">#REF!</definedName>
    <definedName name="Tag_CCM" localSheetId="8">#REF!</definedName>
    <definedName name="Tag_CCM" localSheetId="11">#REF!</definedName>
    <definedName name="Tag_CCM" localSheetId="5">#REF!</definedName>
    <definedName name="Tag_CCM" localSheetId="6">#REF!</definedName>
    <definedName name="Tag_CCM" localSheetId="12">#REF!</definedName>
    <definedName name="Tag_CCM" localSheetId="9">#REF!</definedName>
    <definedName name="Tag_CCM" localSheetId="7">#REF!</definedName>
    <definedName name="Tag_CCM">#REF!</definedName>
    <definedName name="TEC." localSheetId="4">#REF!</definedName>
    <definedName name="TEC." localSheetId="10">#REF!</definedName>
    <definedName name="TEC." localSheetId="8">#REF!</definedName>
    <definedName name="TEC." localSheetId="11">#REF!</definedName>
    <definedName name="TEC." localSheetId="5">#REF!</definedName>
    <definedName name="TEC." localSheetId="6">#REF!</definedName>
    <definedName name="TEC." localSheetId="12">#REF!</definedName>
    <definedName name="TEC." localSheetId="9">#REF!</definedName>
    <definedName name="TEC." localSheetId="7">#REF!</definedName>
    <definedName name="TEC.">#REF!</definedName>
    <definedName name="TESTE" localSheetId="4">#REF!</definedName>
    <definedName name="TESTE" localSheetId="10">#REF!</definedName>
    <definedName name="TESTE" localSheetId="8">#REF!</definedName>
    <definedName name="TESTE" localSheetId="11">#REF!</definedName>
    <definedName name="TESTE" localSheetId="5">#REF!</definedName>
    <definedName name="TESTE" localSheetId="6">#REF!</definedName>
    <definedName name="TESTE" localSheetId="12">#REF!</definedName>
    <definedName name="TESTE" localSheetId="9">#REF!</definedName>
    <definedName name="TESTE" localSheetId="7">#REF!</definedName>
    <definedName name="TESTE">#REF!</definedName>
    <definedName name="TESTE2" localSheetId="4">#REF!</definedName>
    <definedName name="TESTE2" localSheetId="10">#REF!</definedName>
    <definedName name="TESTE2" localSheetId="8">#REF!</definedName>
    <definedName name="TESTE2" localSheetId="11">#REF!</definedName>
    <definedName name="TESTE2" localSheetId="5">#REF!</definedName>
    <definedName name="TESTE2" localSheetId="6">#REF!</definedName>
    <definedName name="TESTE2" localSheetId="12">#REF!</definedName>
    <definedName name="TESTE2" localSheetId="9">#REF!</definedName>
    <definedName name="TESTE2" localSheetId="7">#REF!</definedName>
    <definedName name="TESTE2">#REF!</definedName>
    <definedName name="ThreeA" localSheetId="4">#REF!</definedName>
    <definedName name="ThreeA" localSheetId="10">#REF!</definedName>
    <definedName name="ThreeA" localSheetId="8">#REF!</definedName>
    <definedName name="ThreeA" localSheetId="11">#REF!</definedName>
    <definedName name="ThreeA" localSheetId="5">#REF!</definedName>
    <definedName name="ThreeA" localSheetId="6">#REF!</definedName>
    <definedName name="ThreeA" localSheetId="12">#REF!</definedName>
    <definedName name="ThreeA" localSheetId="9">#REF!</definedName>
    <definedName name="ThreeA" localSheetId="7">#REF!</definedName>
    <definedName name="ThreeA">#REF!</definedName>
    <definedName name="ThreeB" localSheetId="4">#REF!</definedName>
    <definedName name="ThreeB" localSheetId="10">#REF!</definedName>
    <definedName name="ThreeB" localSheetId="8">#REF!</definedName>
    <definedName name="ThreeB" localSheetId="11">#REF!</definedName>
    <definedName name="ThreeB" localSheetId="5">#REF!</definedName>
    <definedName name="ThreeB" localSheetId="6">#REF!</definedName>
    <definedName name="ThreeB" localSheetId="12">#REF!</definedName>
    <definedName name="ThreeB" localSheetId="9">#REF!</definedName>
    <definedName name="ThreeB" localSheetId="7">#REF!</definedName>
    <definedName name="ThreeB">#REF!</definedName>
    <definedName name="ThreeC" localSheetId="4">#REF!</definedName>
    <definedName name="ThreeC" localSheetId="10">#REF!</definedName>
    <definedName name="ThreeC" localSheetId="8">#REF!</definedName>
    <definedName name="ThreeC" localSheetId="11">#REF!</definedName>
    <definedName name="ThreeC" localSheetId="5">#REF!</definedName>
    <definedName name="ThreeC" localSheetId="6">#REF!</definedName>
    <definedName name="ThreeC" localSheetId="12">#REF!</definedName>
    <definedName name="ThreeC" localSheetId="9">#REF!</definedName>
    <definedName name="ThreeC" localSheetId="7">#REF!</definedName>
    <definedName name="ThreeC">#REF!</definedName>
    <definedName name="ThreeD" localSheetId="4">#REF!</definedName>
    <definedName name="ThreeD" localSheetId="10">#REF!</definedName>
    <definedName name="ThreeD" localSheetId="8">#REF!</definedName>
    <definedName name="ThreeD" localSheetId="11">#REF!</definedName>
    <definedName name="ThreeD" localSheetId="5">#REF!</definedName>
    <definedName name="ThreeD" localSheetId="6">#REF!</definedName>
    <definedName name="ThreeD" localSheetId="12">#REF!</definedName>
    <definedName name="ThreeD" localSheetId="9">#REF!</definedName>
    <definedName name="ThreeD" localSheetId="7">#REF!</definedName>
    <definedName name="ThreeD">#REF!</definedName>
    <definedName name="ThreeE" localSheetId="4">#REF!</definedName>
    <definedName name="ThreeE" localSheetId="10">#REF!</definedName>
    <definedName name="ThreeE" localSheetId="8">#REF!</definedName>
    <definedName name="ThreeE" localSheetId="11">#REF!</definedName>
    <definedName name="ThreeE" localSheetId="5">#REF!</definedName>
    <definedName name="ThreeE" localSheetId="6">#REF!</definedName>
    <definedName name="ThreeE" localSheetId="12">#REF!</definedName>
    <definedName name="ThreeE" localSheetId="9">#REF!</definedName>
    <definedName name="ThreeE" localSheetId="7">#REF!</definedName>
    <definedName name="ThreeE">#REF!</definedName>
    <definedName name="ThreeF" localSheetId="4">#REF!</definedName>
    <definedName name="ThreeF" localSheetId="10">#REF!</definedName>
    <definedName name="ThreeF" localSheetId="8">#REF!</definedName>
    <definedName name="ThreeF" localSheetId="11">#REF!</definedName>
    <definedName name="ThreeF" localSheetId="5">#REF!</definedName>
    <definedName name="ThreeF" localSheetId="6">#REF!</definedName>
    <definedName name="ThreeF" localSheetId="12">#REF!</definedName>
    <definedName name="ThreeF" localSheetId="9">#REF!</definedName>
    <definedName name="ThreeF" localSheetId="7">#REF!</definedName>
    <definedName name="ThreeF">#REF!</definedName>
    <definedName name="ThreeG" localSheetId="4">#REF!</definedName>
    <definedName name="ThreeG" localSheetId="10">#REF!</definedName>
    <definedName name="ThreeG" localSheetId="8">#REF!</definedName>
    <definedName name="ThreeG" localSheetId="11">#REF!</definedName>
    <definedName name="ThreeG" localSheetId="5">#REF!</definedName>
    <definedName name="ThreeG" localSheetId="6">#REF!</definedName>
    <definedName name="ThreeG" localSheetId="12">#REF!</definedName>
    <definedName name="ThreeG" localSheetId="9">#REF!</definedName>
    <definedName name="ThreeG" localSheetId="7">#REF!</definedName>
    <definedName name="ThreeG">#REF!</definedName>
    <definedName name="ThreeH" localSheetId="4">#REF!</definedName>
    <definedName name="ThreeH" localSheetId="10">#REF!</definedName>
    <definedName name="ThreeH" localSheetId="8">#REF!</definedName>
    <definedName name="ThreeH" localSheetId="11">#REF!</definedName>
    <definedName name="ThreeH" localSheetId="5">#REF!</definedName>
    <definedName name="ThreeH" localSheetId="6">#REF!</definedName>
    <definedName name="ThreeH" localSheetId="12">#REF!</definedName>
    <definedName name="ThreeH" localSheetId="9">#REF!</definedName>
    <definedName name="ThreeH" localSheetId="7">#REF!</definedName>
    <definedName name="ThreeH">#REF!</definedName>
    <definedName name="ThreeI" localSheetId="4">#REF!</definedName>
    <definedName name="ThreeI" localSheetId="10">#REF!</definedName>
    <definedName name="ThreeI" localSheetId="8">#REF!</definedName>
    <definedName name="ThreeI" localSheetId="11">#REF!</definedName>
    <definedName name="ThreeI" localSheetId="5">#REF!</definedName>
    <definedName name="ThreeI" localSheetId="6">#REF!</definedName>
    <definedName name="ThreeI" localSheetId="12">#REF!</definedName>
    <definedName name="ThreeI" localSheetId="9">#REF!</definedName>
    <definedName name="ThreeI" localSheetId="7">#REF!</definedName>
    <definedName name="ThreeI">#REF!</definedName>
    <definedName name="ThreeJ" localSheetId="4">#REF!</definedName>
    <definedName name="ThreeJ" localSheetId="10">#REF!</definedName>
    <definedName name="ThreeJ" localSheetId="8">#REF!</definedName>
    <definedName name="ThreeJ" localSheetId="11">#REF!</definedName>
    <definedName name="ThreeJ" localSheetId="5">#REF!</definedName>
    <definedName name="ThreeJ" localSheetId="6">#REF!</definedName>
    <definedName name="ThreeJ" localSheetId="12">#REF!</definedName>
    <definedName name="ThreeJ" localSheetId="9">#REF!</definedName>
    <definedName name="ThreeJ" localSheetId="7">#REF!</definedName>
    <definedName name="ThreeJ">#REF!</definedName>
    <definedName name="ThreeK" localSheetId="4">#REF!</definedName>
    <definedName name="ThreeK" localSheetId="10">#REF!</definedName>
    <definedName name="ThreeK" localSheetId="8">#REF!</definedName>
    <definedName name="ThreeK" localSheetId="11">#REF!</definedName>
    <definedName name="ThreeK" localSheetId="5">#REF!</definedName>
    <definedName name="ThreeK" localSheetId="6">#REF!</definedName>
    <definedName name="ThreeK" localSheetId="12">#REF!</definedName>
    <definedName name="ThreeK" localSheetId="9">#REF!</definedName>
    <definedName name="ThreeK" localSheetId="7">#REF!</definedName>
    <definedName name="ThreeK">#REF!</definedName>
    <definedName name="ThreeL" localSheetId="4">#REF!</definedName>
    <definedName name="ThreeL" localSheetId="10">#REF!</definedName>
    <definedName name="ThreeL" localSheetId="8">#REF!</definedName>
    <definedName name="ThreeL" localSheetId="11">#REF!</definedName>
    <definedName name="ThreeL" localSheetId="5">#REF!</definedName>
    <definedName name="ThreeL" localSheetId="6">#REF!</definedName>
    <definedName name="ThreeL" localSheetId="12">#REF!</definedName>
    <definedName name="ThreeL" localSheetId="9">#REF!</definedName>
    <definedName name="ThreeL" localSheetId="7">#REF!</definedName>
    <definedName name="ThreeL">#REF!</definedName>
    <definedName name="ThreeM" localSheetId="4">#REF!</definedName>
    <definedName name="ThreeM" localSheetId="10">#REF!</definedName>
    <definedName name="ThreeM" localSheetId="8">#REF!</definedName>
    <definedName name="ThreeM" localSheetId="11">#REF!</definedName>
    <definedName name="ThreeM" localSheetId="5">#REF!</definedName>
    <definedName name="ThreeM" localSheetId="6">#REF!</definedName>
    <definedName name="ThreeM" localSheetId="12">#REF!</definedName>
    <definedName name="ThreeM" localSheetId="9">#REF!</definedName>
    <definedName name="ThreeM" localSheetId="7">#REF!</definedName>
    <definedName name="ThreeM">#REF!</definedName>
    <definedName name="TIPO_DE_INSTRUMENTO" localSheetId="4">#REF!</definedName>
    <definedName name="TIPO_DE_INSTRUMENTO" localSheetId="10">#REF!</definedName>
    <definedName name="TIPO_DE_INSTRUMENTO" localSheetId="8">#REF!</definedName>
    <definedName name="TIPO_DE_INSTRUMENTO" localSheetId="11">#REF!</definedName>
    <definedName name="TIPO_DE_INSTRUMENTO" localSheetId="5">#REF!</definedName>
    <definedName name="TIPO_DE_INSTRUMENTO" localSheetId="6">#REF!</definedName>
    <definedName name="TIPO_DE_INSTRUMENTO" localSheetId="12">#REF!</definedName>
    <definedName name="TIPO_DE_INSTRUMENTO" localSheetId="9">#REF!</definedName>
    <definedName name="TIPO_DE_INSTRUMENTO" localSheetId="7">#REF!</definedName>
    <definedName name="TIPO_DE_INSTRUMENTO">#REF!</definedName>
    <definedName name="TIT_FIS" localSheetId="4">#REF!</definedName>
    <definedName name="TIT_FIS" localSheetId="10">#REF!</definedName>
    <definedName name="TIT_FIS" localSheetId="8">#REF!</definedName>
    <definedName name="TIT_FIS" localSheetId="11">#REF!</definedName>
    <definedName name="TIT_FIS" localSheetId="5">#REF!</definedName>
    <definedName name="TIT_FIS" localSheetId="6">#REF!</definedName>
    <definedName name="TIT_FIS" localSheetId="12">#REF!</definedName>
    <definedName name="TIT_FIS" localSheetId="9">#REF!</definedName>
    <definedName name="TIT_FIS" localSheetId="7">#REF!</definedName>
    <definedName name="TIT_FIS">#REF!</definedName>
    <definedName name="Títulos_impressão_IM" localSheetId="4">#REF!</definedName>
    <definedName name="Títulos_impressão_IM" localSheetId="10">#REF!</definedName>
    <definedName name="Títulos_impressão_IM" localSheetId="8">#REF!</definedName>
    <definedName name="Títulos_impressão_IM" localSheetId="11">#REF!</definedName>
    <definedName name="Títulos_impressão_IM" localSheetId="5">#REF!</definedName>
    <definedName name="Títulos_impressão_IM" localSheetId="6">#REF!</definedName>
    <definedName name="Títulos_impressão_IM" localSheetId="12">#REF!</definedName>
    <definedName name="Títulos_impressão_IM" localSheetId="9">#REF!</definedName>
    <definedName name="Títulos_impressão_IM" localSheetId="7">#REF!</definedName>
    <definedName name="Títulos_impressão_IM">#REF!</definedName>
    <definedName name="TPREVMC" localSheetId="4">#REF!</definedName>
    <definedName name="TPREVMC" localSheetId="10">#REF!</definedName>
    <definedName name="TPREVMC" localSheetId="8">#REF!</definedName>
    <definedName name="TPREVMC" localSheetId="11">#REF!</definedName>
    <definedName name="TPREVMC" localSheetId="5">#REF!</definedName>
    <definedName name="TPREVMC" localSheetId="6">#REF!</definedName>
    <definedName name="TPREVMC" localSheetId="12">#REF!</definedName>
    <definedName name="TPREVMC" localSheetId="9">#REF!</definedName>
    <definedName name="TPREVMC" localSheetId="7">#REF!</definedName>
    <definedName name="TPREVMC">#REF!</definedName>
    <definedName name="TPREVTC" localSheetId="4">#REF!</definedName>
    <definedName name="TPREVTC" localSheetId="10">#REF!</definedName>
    <definedName name="TPREVTC" localSheetId="8">#REF!</definedName>
    <definedName name="TPREVTC" localSheetId="11">#REF!</definedName>
    <definedName name="TPREVTC" localSheetId="5">#REF!</definedName>
    <definedName name="TPREVTC" localSheetId="6">#REF!</definedName>
    <definedName name="TPREVTC" localSheetId="12">#REF!</definedName>
    <definedName name="TPREVTC" localSheetId="9">#REF!</definedName>
    <definedName name="TPREVTC" localSheetId="7">#REF!</definedName>
    <definedName name="TPREVTC">#REF!</definedName>
    <definedName name="TPREVTG" localSheetId="4">#REF!</definedName>
    <definedName name="TPREVTG" localSheetId="10">#REF!</definedName>
    <definedName name="TPREVTG" localSheetId="8">#REF!</definedName>
    <definedName name="TPREVTG" localSheetId="11">#REF!</definedName>
    <definedName name="TPREVTG" localSheetId="5">#REF!</definedName>
    <definedName name="TPREVTG" localSheetId="6">#REF!</definedName>
    <definedName name="TPREVTG" localSheetId="12">#REF!</definedName>
    <definedName name="TPREVTG" localSheetId="9">#REF!</definedName>
    <definedName name="TPREVTG" localSheetId="7">#REF!</definedName>
    <definedName name="TPREVTG">#REF!</definedName>
    <definedName name="TwoA" localSheetId="4">#REF!</definedName>
    <definedName name="TwoA" localSheetId="10">#REF!</definedName>
    <definedName name="TwoA" localSheetId="8">#REF!</definedName>
    <definedName name="TwoA" localSheetId="11">#REF!</definedName>
    <definedName name="TwoA" localSheetId="5">#REF!</definedName>
    <definedName name="TwoA" localSheetId="6">#REF!</definedName>
    <definedName name="TwoA" localSheetId="12">#REF!</definedName>
    <definedName name="TwoA" localSheetId="9">#REF!</definedName>
    <definedName name="TwoA" localSheetId="7">#REF!</definedName>
    <definedName name="TwoA">#REF!</definedName>
    <definedName name="TwoB" localSheetId="4">#REF!</definedName>
    <definedName name="TwoB" localSheetId="10">#REF!</definedName>
    <definedName name="TwoB" localSheetId="8">#REF!</definedName>
    <definedName name="TwoB" localSheetId="11">#REF!</definedName>
    <definedName name="TwoB" localSheetId="5">#REF!</definedName>
    <definedName name="TwoB" localSheetId="6">#REF!</definedName>
    <definedName name="TwoB" localSheetId="12">#REF!</definedName>
    <definedName name="TwoB" localSheetId="9">#REF!</definedName>
    <definedName name="TwoB" localSheetId="7">#REF!</definedName>
    <definedName name="TwoB">#REF!</definedName>
    <definedName name="TwoC" localSheetId="4">#REF!</definedName>
    <definedName name="TwoC" localSheetId="10">#REF!</definedName>
    <definedName name="TwoC" localSheetId="8">#REF!</definedName>
    <definedName name="TwoC" localSheetId="11">#REF!</definedName>
    <definedName name="TwoC" localSheetId="5">#REF!</definedName>
    <definedName name="TwoC" localSheetId="6">#REF!</definedName>
    <definedName name="TwoC" localSheetId="12">#REF!</definedName>
    <definedName name="TwoC" localSheetId="9">#REF!</definedName>
    <definedName name="TwoC" localSheetId="7">#REF!</definedName>
    <definedName name="TwoC">#REF!</definedName>
    <definedName name="TwoD" localSheetId="4">#REF!</definedName>
    <definedName name="TwoD" localSheetId="10">#REF!</definedName>
    <definedName name="TwoD" localSheetId="8">#REF!</definedName>
    <definedName name="TwoD" localSheetId="11">#REF!</definedName>
    <definedName name="TwoD" localSheetId="5">#REF!</definedName>
    <definedName name="TwoD" localSheetId="6">#REF!</definedName>
    <definedName name="TwoD" localSheetId="12">#REF!</definedName>
    <definedName name="TwoD" localSheetId="9">#REF!</definedName>
    <definedName name="TwoD" localSheetId="7">#REF!</definedName>
    <definedName name="TwoD">#REF!</definedName>
    <definedName name="TwoE" localSheetId="4">#REF!</definedName>
    <definedName name="TwoE" localSheetId="10">#REF!</definedName>
    <definedName name="TwoE" localSheetId="8">#REF!</definedName>
    <definedName name="TwoE" localSheetId="11">#REF!</definedName>
    <definedName name="TwoE" localSheetId="5">#REF!</definedName>
    <definedName name="TwoE" localSheetId="6">#REF!</definedName>
    <definedName name="TwoE" localSheetId="12">#REF!</definedName>
    <definedName name="TwoE" localSheetId="9">#REF!</definedName>
    <definedName name="TwoE" localSheetId="7">#REF!</definedName>
    <definedName name="TwoE">#REF!</definedName>
    <definedName name="TwoF" localSheetId="4">#REF!</definedName>
    <definedName name="TwoF" localSheetId="10">#REF!</definedName>
    <definedName name="TwoF" localSheetId="8">#REF!</definedName>
    <definedName name="TwoF" localSheetId="11">#REF!</definedName>
    <definedName name="TwoF" localSheetId="5">#REF!</definedName>
    <definedName name="TwoF" localSheetId="6">#REF!</definedName>
    <definedName name="TwoF" localSheetId="12">#REF!</definedName>
    <definedName name="TwoF" localSheetId="9">#REF!</definedName>
    <definedName name="TwoF" localSheetId="7">#REF!</definedName>
    <definedName name="TwoF">#REF!</definedName>
    <definedName name="TwoG" localSheetId="4">#REF!</definedName>
    <definedName name="TwoG" localSheetId="10">#REF!</definedName>
    <definedName name="TwoG" localSheetId="8">#REF!</definedName>
    <definedName name="TwoG" localSheetId="11">#REF!</definedName>
    <definedName name="TwoG" localSheetId="5">#REF!</definedName>
    <definedName name="TwoG" localSheetId="6">#REF!</definedName>
    <definedName name="TwoG" localSheetId="12">#REF!</definedName>
    <definedName name="TwoG" localSheetId="9">#REF!</definedName>
    <definedName name="TwoG" localSheetId="7">#REF!</definedName>
    <definedName name="TwoG">#REF!</definedName>
    <definedName name="TwoH" localSheetId="4">#REF!</definedName>
    <definedName name="TwoH" localSheetId="10">#REF!</definedName>
    <definedName name="TwoH" localSheetId="8">#REF!</definedName>
    <definedName name="TwoH" localSheetId="11">#REF!</definedName>
    <definedName name="TwoH" localSheetId="5">#REF!</definedName>
    <definedName name="TwoH" localSheetId="6">#REF!</definedName>
    <definedName name="TwoH" localSheetId="12">#REF!</definedName>
    <definedName name="TwoH" localSheetId="9">#REF!</definedName>
    <definedName name="TwoH" localSheetId="7">#REF!</definedName>
    <definedName name="TwoH">#REF!</definedName>
    <definedName name="TwoI" localSheetId="4">#REF!</definedName>
    <definedName name="TwoI" localSheetId="10">#REF!</definedName>
    <definedName name="TwoI" localSheetId="8">#REF!</definedName>
    <definedName name="TwoI" localSheetId="11">#REF!</definedName>
    <definedName name="TwoI" localSheetId="5">#REF!</definedName>
    <definedName name="TwoI" localSheetId="6">#REF!</definedName>
    <definedName name="TwoI" localSheetId="12">#REF!</definedName>
    <definedName name="TwoI" localSheetId="9">#REF!</definedName>
    <definedName name="TwoI" localSheetId="7">#REF!</definedName>
    <definedName name="TwoI">#REF!</definedName>
    <definedName name="TwoJ" localSheetId="4">#REF!</definedName>
    <definedName name="TwoJ" localSheetId="10">#REF!</definedName>
    <definedName name="TwoJ" localSheetId="8">#REF!</definedName>
    <definedName name="TwoJ" localSheetId="11">#REF!</definedName>
    <definedName name="TwoJ" localSheetId="5">#REF!</definedName>
    <definedName name="TwoJ" localSheetId="6">#REF!</definedName>
    <definedName name="TwoJ" localSheetId="12">#REF!</definedName>
    <definedName name="TwoJ" localSheetId="9">#REF!</definedName>
    <definedName name="TwoJ" localSheetId="7">#REF!</definedName>
    <definedName name="TwoJ">#REF!</definedName>
    <definedName name="TwoK" localSheetId="4">#REF!</definedName>
    <definedName name="TwoK" localSheetId="10">#REF!</definedName>
    <definedName name="TwoK" localSheetId="8">#REF!</definedName>
    <definedName name="TwoK" localSheetId="11">#REF!</definedName>
    <definedName name="TwoK" localSheetId="5">#REF!</definedName>
    <definedName name="TwoK" localSheetId="6">#REF!</definedName>
    <definedName name="TwoK" localSheetId="12">#REF!</definedName>
    <definedName name="TwoK" localSheetId="9">#REF!</definedName>
    <definedName name="TwoK" localSheetId="7">#REF!</definedName>
    <definedName name="TwoK">#REF!</definedName>
    <definedName name="TwoL" localSheetId="4">#REF!</definedName>
    <definedName name="TwoL" localSheetId="10">#REF!</definedName>
    <definedName name="TwoL" localSheetId="8">#REF!</definedName>
    <definedName name="TwoL" localSheetId="11">#REF!</definedName>
    <definedName name="TwoL" localSheetId="5">#REF!</definedName>
    <definedName name="TwoL" localSheetId="6">#REF!</definedName>
    <definedName name="TwoL" localSheetId="12">#REF!</definedName>
    <definedName name="TwoL" localSheetId="9">#REF!</definedName>
    <definedName name="TwoL" localSheetId="7">#REF!</definedName>
    <definedName name="TwoL">#REF!</definedName>
    <definedName name="TwoM" localSheetId="4">#REF!</definedName>
    <definedName name="TwoM" localSheetId="10">#REF!</definedName>
    <definedName name="TwoM" localSheetId="8">#REF!</definedName>
    <definedName name="TwoM" localSheetId="11">#REF!</definedName>
    <definedName name="TwoM" localSheetId="5">#REF!</definedName>
    <definedName name="TwoM" localSheetId="6">#REF!</definedName>
    <definedName name="TwoM" localSheetId="12">#REF!</definedName>
    <definedName name="TwoM" localSheetId="9">#REF!</definedName>
    <definedName name="TwoM" localSheetId="7">#REF!</definedName>
    <definedName name="TwoM">#REF!</definedName>
    <definedName name="UN" localSheetId="4">#REF!</definedName>
    <definedName name="UN" localSheetId="10">#REF!</definedName>
    <definedName name="UN" localSheetId="8">#REF!</definedName>
    <definedName name="UN" localSheetId="11">#REF!</definedName>
    <definedName name="UN" localSheetId="5">#REF!</definedName>
    <definedName name="UN" localSheetId="6">#REF!</definedName>
    <definedName name="UN" localSheetId="12">#REF!</definedName>
    <definedName name="UN" localSheetId="9">#REF!</definedName>
    <definedName name="UN" localSheetId="7">#REF!</definedName>
    <definedName name="UN">#REF!</definedName>
    <definedName name="Unidade" localSheetId="4">#REF!</definedName>
    <definedName name="Unidade" localSheetId="10">#REF!</definedName>
    <definedName name="Unidade" localSheetId="8">#REF!</definedName>
    <definedName name="Unidade" localSheetId="11">#REF!</definedName>
    <definedName name="Unidade" localSheetId="5">#REF!</definedName>
    <definedName name="Unidade" localSheetId="6">#REF!</definedName>
    <definedName name="Unidade" localSheetId="12">#REF!</definedName>
    <definedName name="Unidade" localSheetId="9">#REF!</definedName>
    <definedName name="Unidade" localSheetId="7">#REF!</definedName>
    <definedName name="Unidade">#REF!</definedName>
    <definedName name="VI" localSheetId="4">#REF!</definedName>
    <definedName name="VI" localSheetId="10">#REF!</definedName>
    <definedName name="VI" localSheetId="8">#REF!</definedName>
    <definedName name="VI" localSheetId="11">#REF!</definedName>
    <definedName name="VI" localSheetId="5">#REF!</definedName>
    <definedName name="VI" localSheetId="12">#REF!</definedName>
    <definedName name="VI" localSheetId="9">#REF!</definedName>
    <definedName name="VI" localSheetId="7">#REF!</definedName>
    <definedName name="VI">#REF!</definedName>
    <definedName name="w" localSheetId="4">#REF!</definedName>
    <definedName name="w" localSheetId="10">#REF!</definedName>
    <definedName name="w" localSheetId="8">#REF!</definedName>
    <definedName name="w" localSheetId="11">#REF!</definedName>
    <definedName name="w" localSheetId="5">#REF!</definedName>
    <definedName name="w" localSheetId="12">#REF!</definedName>
    <definedName name="w" localSheetId="9">#REF!</definedName>
    <definedName name="w" localSheetId="7">#REF!</definedName>
    <definedName name="w">#REF!</definedName>
    <definedName name="wnr" localSheetId="4">#REF!</definedName>
    <definedName name="wnr" localSheetId="10">#REF!</definedName>
    <definedName name="wnr" localSheetId="8">#REF!</definedName>
    <definedName name="wnr" localSheetId="11">#REF!</definedName>
    <definedName name="wnr" localSheetId="5">#REF!</definedName>
    <definedName name="wnr" localSheetId="12">#REF!</definedName>
    <definedName name="wnr" localSheetId="9">#REF!</definedName>
    <definedName name="wnr" localSheetId="7">#REF!</definedName>
    <definedName name="wnr">#REF!</definedName>
    <definedName name="wrn.Caixa._.de._.Ferramentas." localSheetId="4">#REF!</definedName>
    <definedName name="wrn.Caixa._.de._.Ferramentas." localSheetId="10">#REF!</definedName>
    <definedName name="wrn.Caixa._.de._.Ferramentas." localSheetId="8">#REF!</definedName>
    <definedName name="wrn.Caixa._.de._.Ferramentas." localSheetId="11">#REF!</definedName>
    <definedName name="wrn.Caixa._.de._.Ferramentas." localSheetId="5">#REF!</definedName>
    <definedName name="wrn.Caixa._.de._.Ferramentas." localSheetId="12">#REF!</definedName>
    <definedName name="wrn.Caixa._.de._.Ferramentas." localSheetId="9">#REF!</definedName>
    <definedName name="wrn.Caixa._.de._.Ferramentas." localSheetId="7">#REF!</definedName>
    <definedName name="wrn.Caixa._.de._.Ferramentas.">#REF!</definedName>
    <definedName name="wrn.Caixa._.de._.Ferramentas._.Individuais." localSheetId="4">#REF!</definedName>
    <definedName name="wrn.Caixa._.de._.Ferramentas._.Individuais." localSheetId="10">#REF!</definedName>
    <definedName name="wrn.Caixa._.de._.Ferramentas._.Individuais." localSheetId="8">#REF!</definedName>
    <definedName name="wrn.Caixa._.de._.Ferramentas._.Individuais." localSheetId="11">#REF!</definedName>
    <definedName name="wrn.Caixa._.de._.Ferramentas._.Individuais." localSheetId="5">#REF!</definedName>
    <definedName name="wrn.Caixa._.de._.Ferramentas._.Individuais." localSheetId="12">#REF!</definedName>
    <definedName name="wrn.Caixa._.de._.Ferramentas._.Individuais." localSheetId="9">#REF!</definedName>
    <definedName name="wrn.Caixa._.de._.Ferramentas._.Individuais." localSheetId="7">#REF!</definedName>
    <definedName name="wrn.Caixa._.de._.Ferramentas._.Individuais.">#REF!</definedName>
    <definedName name="wrn.Cronograma." localSheetId="4">#REF!</definedName>
    <definedName name="wrn.Cronograma." localSheetId="10">#REF!</definedName>
    <definedName name="wrn.Cronograma." localSheetId="8">#REF!</definedName>
    <definedName name="wrn.Cronograma." localSheetId="11">#REF!</definedName>
    <definedName name="wrn.Cronograma." localSheetId="5">#REF!</definedName>
    <definedName name="wrn.Cronograma." localSheetId="12">#REF!</definedName>
    <definedName name="wrn.Cronograma." localSheetId="9">#REF!</definedName>
    <definedName name="wrn.Cronograma." localSheetId="7">#REF!</definedName>
    <definedName name="wrn.Cronograma.">#REF!</definedName>
    <definedName name="wrn.ESTIMAT." localSheetId="4">#REF!</definedName>
    <definedName name="wrn.ESTIMAT." localSheetId="10">#REF!</definedName>
    <definedName name="wrn.ESTIMAT." localSheetId="8">#REF!</definedName>
    <definedName name="wrn.ESTIMAT." localSheetId="11">#REF!</definedName>
    <definedName name="wrn.ESTIMAT." localSheetId="5">#REF!</definedName>
    <definedName name="wrn.ESTIMAT." localSheetId="12">#REF!</definedName>
    <definedName name="wrn.ESTIMAT." localSheetId="9">#REF!</definedName>
    <definedName name="wrn.ESTIMAT." localSheetId="7">#REF!</definedName>
    <definedName name="wrn.ESTIMAT.">#REF!</definedName>
    <definedName name="wrn.impressao." localSheetId="4">#REF!</definedName>
    <definedName name="wrn.impressao." localSheetId="10">#REF!</definedName>
    <definedName name="wrn.impressao." localSheetId="8">#REF!</definedName>
    <definedName name="wrn.impressao." localSheetId="11">#REF!</definedName>
    <definedName name="wrn.impressao." localSheetId="5">#REF!</definedName>
    <definedName name="wrn.impressao." localSheetId="12">#REF!</definedName>
    <definedName name="wrn.impressao." localSheetId="9">#REF!</definedName>
    <definedName name="wrn.impressao." localSheetId="7">#REF!</definedName>
    <definedName name="wrn.impressao.">#REF!</definedName>
    <definedName name="WRN.PEND" localSheetId="4">#REF!</definedName>
    <definedName name="WRN.PEND" localSheetId="10">#REF!</definedName>
    <definedName name="WRN.PEND" localSheetId="8">#REF!</definedName>
    <definedName name="WRN.PEND" localSheetId="11">#REF!</definedName>
    <definedName name="WRN.PEND" localSheetId="5">#REF!</definedName>
    <definedName name="WRN.PEND" localSheetId="12">#REF!</definedName>
    <definedName name="WRN.PEND" localSheetId="9">#REF!</definedName>
    <definedName name="WRN.PEND" localSheetId="7">#REF!</definedName>
    <definedName name="WRN.PEND">#REF!</definedName>
    <definedName name="WRN.PEND2" localSheetId="4">#REF!</definedName>
    <definedName name="WRN.PEND2" localSheetId="10">#REF!</definedName>
    <definedName name="WRN.PEND2" localSheetId="8">#REF!</definedName>
    <definedName name="WRN.PEND2" localSheetId="11">#REF!</definedName>
    <definedName name="WRN.PEND2" localSheetId="5">#REF!</definedName>
    <definedName name="WRN.PEND2" localSheetId="12">#REF!</definedName>
    <definedName name="WRN.PEND2" localSheetId="9">#REF!</definedName>
    <definedName name="WRN.PEND2" localSheetId="7">#REF!</definedName>
    <definedName name="WRN.PEND2">#REF!</definedName>
    <definedName name="WRN.PEND3" localSheetId="4">#REF!</definedName>
    <definedName name="WRN.PEND3" localSheetId="10">#REF!</definedName>
    <definedName name="WRN.PEND3" localSheetId="8">#REF!</definedName>
    <definedName name="WRN.PEND3" localSheetId="11">#REF!</definedName>
    <definedName name="WRN.PEND3" localSheetId="5">#REF!</definedName>
    <definedName name="WRN.PEND3" localSheetId="12">#REF!</definedName>
    <definedName name="WRN.PEND3" localSheetId="9">#REF!</definedName>
    <definedName name="WRN.PEND3" localSheetId="7">#REF!</definedName>
    <definedName name="WRN.PEND3">#REF!</definedName>
    <definedName name="WRN.PEND4" localSheetId="4">#REF!</definedName>
    <definedName name="WRN.PEND4" localSheetId="10">#REF!</definedName>
    <definedName name="WRN.PEND4" localSheetId="8">#REF!</definedName>
    <definedName name="WRN.PEND4" localSheetId="11">#REF!</definedName>
    <definedName name="WRN.PEND4" localSheetId="5">#REF!</definedName>
    <definedName name="WRN.PEND4" localSheetId="12">#REF!</definedName>
    <definedName name="WRN.PEND4" localSheetId="9">#REF!</definedName>
    <definedName name="WRN.PEND4" localSheetId="7">#REF!</definedName>
    <definedName name="WRN.PEND4">#REF!</definedName>
    <definedName name="wrn.PENDENCIAS." localSheetId="4">#REF!</definedName>
    <definedName name="wrn.PENDENCIAS." localSheetId="10">#REF!</definedName>
    <definedName name="wrn.PENDENCIAS." localSheetId="8">#REF!</definedName>
    <definedName name="wrn.PENDENCIAS." localSheetId="11">#REF!</definedName>
    <definedName name="wrn.PENDENCIAS." localSheetId="5">#REF!</definedName>
    <definedName name="wrn.PENDENCIAS." localSheetId="12">#REF!</definedName>
    <definedName name="wrn.PENDENCIAS." localSheetId="9">#REF!</definedName>
    <definedName name="wrn.PENDENCIAS." localSheetId="7">#REF!</definedName>
    <definedName name="wrn.PENDENCIAS.">#REF!</definedName>
    <definedName name="X" localSheetId="4">#REF!</definedName>
    <definedName name="X" localSheetId="10">#REF!</definedName>
    <definedName name="X" localSheetId="8">#REF!</definedName>
    <definedName name="X" localSheetId="11">#REF!</definedName>
    <definedName name="X" localSheetId="5">#REF!</definedName>
    <definedName name="X" localSheetId="6">#REF!</definedName>
    <definedName name="X" localSheetId="12">#REF!</definedName>
    <definedName name="X" localSheetId="9">#REF!</definedName>
    <definedName name="X" localSheetId="7">#REF!</definedName>
    <definedName name="X">#REF!</definedName>
    <definedName name="xxx" localSheetId="4">#REF!</definedName>
    <definedName name="xxx" localSheetId="10">#REF!</definedName>
    <definedName name="xxx" localSheetId="8">#REF!</definedName>
    <definedName name="xxx" localSheetId="11">#REF!</definedName>
    <definedName name="xxx" localSheetId="5">#REF!</definedName>
    <definedName name="xxx" localSheetId="12">#REF!</definedName>
    <definedName name="xxx" localSheetId="9">#REF!</definedName>
    <definedName name="xxx" localSheetId="7">#REF!</definedName>
    <definedName name="xxx">#REF!</definedName>
    <definedName name="xxxx" localSheetId="4">#REF!</definedName>
    <definedName name="xxxx" localSheetId="10">#REF!</definedName>
    <definedName name="xxxx" localSheetId="8">#REF!</definedName>
    <definedName name="xxxx" localSheetId="11">#REF!</definedName>
    <definedName name="xxxx" localSheetId="5">#REF!</definedName>
    <definedName name="xxxx" localSheetId="12">#REF!</definedName>
    <definedName name="xxxx" localSheetId="9">#REF!</definedName>
    <definedName name="xxxx" localSheetId="7">#REF!</definedName>
    <definedName name="xxxx">#REF!</definedName>
    <definedName name="XXXXX" localSheetId="4">#REF!</definedName>
    <definedName name="XXXXX" localSheetId="10">#REF!</definedName>
    <definedName name="XXXXX" localSheetId="8">#REF!</definedName>
    <definedName name="XXXXX" localSheetId="11">#REF!</definedName>
    <definedName name="XXXXX" localSheetId="5">#REF!</definedName>
    <definedName name="XXXXX" localSheetId="6">#REF!</definedName>
    <definedName name="XXXXX" localSheetId="12">#REF!</definedName>
    <definedName name="XXXXX" localSheetId="9">#REF!</definedName>
    <definedName name="XXXXX" localSheetId="7">#REF!</definedName>
    <definedName name="XXXXX">#REF!</definedName>
    <definedName name="XXXXXX" localSheetId="4">#REF!</definedName>
    <definedName name="XXXXXX" localSheetId="10">#REF!</definedName>
    <definedName name="XXXXXX" localSheetId="8">#REF!</definedName>
    <definedName name="XXXXXX" localSheetId="11">#REF!</definedName>
    <definedName name="XXXXXX" localSheetId="5">#REF!</definedName>
    <definedName name="XXXXXX" localSheetId="6">#REF!</definedName>
    <definedName name="XXXXXX" localSheetId="12">#REF!</definedName>
    <definedName name="XXXXXX" localSheetId="9">#REF!</definedName>
    <definedName name="XXXXXX" localSheetId="7">#REF!</definedName>
    <definedName name="XXXXXX">#REF!</definedName>
    <definedName name="XXXXXXX" localSheetId="4">#REF!</definedName>
    <definedName name="XXXXXXX" localSheetId="10">#REF!</definedName>
    <definedName name="XXXXXXX" localSheetId="8">#REF!</definedName>
    <definedName name="XXXXXXX" localSheetId="11">#REF!</definedName>
    <definedName name="XXXXXXX" localSheetId="5">#REF!</definedName>
    <definedName name="XXXXXXX" localSheetId="6">#REF!</definedName>
    <definedName name="XXXXXXX" localSheetId="12">#REF!</definedName>
    <definedName name="XXXXXXX" localSheetId="9">#REF!</definedName>
    <definedName name="XXXXXXX" localSheetId="7">#REF!</definedName>
    <definedName name="XXXXXXX">#REF!</definedName>
    <definedName name="XYZZXZXXZXZ" localSheetId="4">#REF!</definedName>
    <definedName name="XYZZXZXXZXZ" localSheetId="10">#REF!</definedName>
    <definedName name="XYZZXZXXZXZ" localSheetId="8">#REF!</definedName>
    <definedName name="XYZZXZXXZXZ" localSheetId="11">#REF!</definedName>
    <definedName name="XYZZXZXXZXZ" localSheetId="5">#REF!</definedName>
    <definedName name="XYZZXZXXZXZ" localSheetId="6">#REF!</definedName>
    <definedName name="XYZZXZXXZXZ" localSheetId="12">#REF!</definedName>
    <definedName name="XYZZXZXXZXZ" localSheetId="9">#REF!</definedName>
    <definedName name="XYZZXZXXZXZ" localSheetId="7">#REF!</definedName>
    <definedName name="XYZZXZXXZXZ">#REF!</definedName>
  </definedNames>
  <calcPr calcId="191029"/>
</workbook>
</file>

<file path=xl/calcChain.xml><?xml version="1.0" encoding="utf-8"?>
<calcChain xmlns="http://schemas.openxmlformats.org/spreadsheetml/2006/main">
  <c r="AG341" i="27" l="1"/>
  <c r="AE341" i="27"/>
  <c r="AG340" i="27"/>
  <c r="AE340" i="27"/>
  <c r="AG339" i="27"/>
  <c r="AE339" i="27"/>
  <c r="AI339" i="27" s="1"/>
  <c r="AG338" i="27"/>
  <c r="AE338" i="27"/>
  <c r="AI338" i="27" s="1"/>
  <c r="AG337" i="27"/>
  <c r="AI337" i="27" s="1"/>
  <c r="AE337" i="27"/>
  <c r="AG336" i="27"/>
  <c r="AE336" i="27"/>
  <c r="AI336" i="27" s="1"/>
  <c r="AI340" i="27" l="1"/>
  <c r="AI341" i="27"/>
  <c r="AG380" i="27"/>
  <c r="AE380" i="27"/>
  <c r="AG279" i="27"/>
  <c r="AE279" i="27"/>
  <c r="AG278" i="27"/>
  <c r="AE278" i="27"/>
  <c r="AI279" i="27" l="1"/>
  <c r="AI380" i="27"/>
  <c r="AI278" i="27"/>
  <c r="AE15" i="28"/>
  <c r="AG15" i="28"/>
  <c r="AE19" i="28"/>
  <c r="AI19" i="28" s="1"/>
  <c r="AG19" i="28"/>
  <c r="AE20" i="28"/>
  <c r="AG20" i="28"/>
  <c r="AE21" i="28"/>
  <c r="AG21" i="28"/>
  <c r="AE22" i="28"/>
  <c r="AG22" i="28"/>
  <c r="AE23" i="28"/>
  <c r="AG23" i="28"/>
  <c r="AE24" i="28"/>
  <c r="AG24" i="28"/>
  <c r="AE25" i="28"/>
  <c r="AG25" i="28"/>
  <c r="AE26" i="28"/>
  <c r="AG26" i="28"/>
  <c r="AE27" i="28"/>
  <c r="AG27" i="28"/>
  <c r="AE28" i="28"/>
  <c r="AG28" i="28"/>
  <c r="AE29" i="28"/>
  <c r="AI29" i="28" s="1"/>
  <c r="AG29" i="28"/>
  <c r="AE30" i="28"/>
  <c r="AG30" i="28"/>
  <c r="AI30" i="28" s="1"/>
  <c r="AE33" i="28"/>
  <c r="AG33" i="28"/>
  <c r="AE34" i="28"/>
  <c r="AI34" i="28" s="1"/>
  <c r="AG34" i="28"/>
  <c r="AE35" i="28"/>
  <c r="AI35" i="28" s="1"/>
  <c r="AG35" i="28"/>
  <c r="AE36" i="28"/>
  <c r="AG36" i="28"/>
  <c r="AE37" i="28"/>
  <c r="AG37" i="28"/>
  <c r="AI37" i="28"/>
  <c r="AE38" i="28"/>
  <c r="AI38" i="28" s="1"/>
  <c r="AG38" i="28"/>
  <c r="AE39" i="28"/>
  <c r="AG39" i="28"/>
  <c r="AE40" i="28"/>
  <c r="AG40" i="28"/>
  <c r="AE41" i="28"/>
  <c r="AG41" i="28"/>
  <c r="AE42" i="28"/>
  <c r="AI42" i="28" s="1"/>
  <c r="AG42" i="28"/>
  <c r="AE43" i="28"/>
  <c r="AG43" i="28"/>
  <c r="AE44" i="28"/>
  <c r="AG44" i="28"/>
  <c r="AE45" i="28"/>
  <c r="AG45" i="28"/>
  <c r="AE46" i="28"/>
  <c r="AI46" i="28" s="1"/>
  <c r="AG46" i="28"/>
  <c r="AE49" i="28"/>
  <c r="AG49" i="28"/>
  <c r="AE51" i="28"/>
  <c r="AG51" i="28"/>
  <c r="AE54" i="28"/>
  <c r="AG54" i="28"/>
  <c r="AE56" i="28"/>
  <c r="AI56" i="28" s="1"/>
  <c r="AG56" i="28"/>
  <c r="AE57" i="28"/>
  <c r="AG57" i="28"/>
  <c r="AE58" i="28"/>
  <c r="AI58" i="28" s="1"/>
  <c r="AG58" i="28"/>
  <c r="AE59" i="28"/>
  <c r="AI59" i="28" s="1"/>
  <c r="AG59" i="28"/>
  <c r="AE60" i="28"/>
  <c r="AG60" i="28"/>
  <c r="AE61" i="28"/>
  <c r="AG61" i="28"/>
  <c r="AI61" i="28" s="1"/>
  <c r="AE62" i="28"/>
  <c r="AG62" i="28"/>
  <c r="AE64" i="28"/>
  <c r="AI64" i="28" s="1"/>
  <c r="AG64" i="28"/>
  <c r="AE65" i="28"/>
  <c r="AI65" i="28" s="1"/>
  <c r="AG65" i="28"/>
  <c r="AE69" i="28"/>
  <c r="AG69" i="28"/>
  <c r="AI69" i="28" s="1"/>
  <c r="AE70" i="28"/>
  <c r="AG70" i="28"/>
  <c r="AE71" i="28"/>
  <c r="AG71" i="28"/>
  <c r="AE72" i="28"/>
  <c r="AG72" i="28"/>
  <c r="AI72" i="28" s="1"/>
  <c r="AE73" i="28"/>
  <c r="AG73" i="28"/>
  <c r="AE74" i="28"/>
  <c r="AG74" i="28"/>
  <c r="AE75" i="28"/>
  <c r="AG75" i="28"/>
  <c r="AE76" i="28"/>
  <c r="AG76" i="28"/>
  <c r="AE77" i="28"/>
  <c r="AI77" i="28" s="1"/>
  <c r="AG77" i="28"/>
  <c r="AE78" i="28"/>
  <c r="AI78" i="28" s="1"/>
  <c r="AG78" i="28"/>
  <c r="AE79" i="28"/>
  <c r="AI79" i="28" s="1"/>
  <c r="AG79" i="28"/>
  <c r="AE80" i="28"/>
  <c r="AG80" i="28"/>
  <c r="AI80" i="28" s="1"/>
  <c r="AE81" i="28"/>
  <c r="AG81" i="28"/>
  <c r="AE82" i="28"/>
  <c r="AI82" i="28" s="1"/>
  <c r="AG82" i="28"/>
  <c r="AE83" i="28"/>
  <c r="AI83" i="28" s="1"/>
  <c r="AG83" i="28"/>
  <c r="AE85" i="28"/>
  <c r="AG85" i="28"/>
  <c r="AE86" i="28"/>
  <c r="AI86" i="28" s="1"/>
  <c r="AG86" i="28"/>
  <c r="AE87" i="28"/>
  <c r="AG87" i="28"/>
  <c r="AE88" i="28"/>
  <c r="AG88" i="28"/>
  <c r="AE89" i="28"/>
  <c r="AG89" i="28"/>
  <c r="G11" i="28"/>
  <c r="V9" i="28"/>
  <c r="S9" i="28"/>
  <c r="G9" i="28"/>
  <c r="S5" i="28"/>
  <c r="AE16" i="27"/>
  <c r="AG16" i="27"/>
  <c r="AE17" i="27"/>
  <c r="AG17" i="27"/>
  <c r="AE18" i="27"/>
  <c r="AG18" i="27"/>
  <c r="AE19" i="27"/>
  <c r="AG19" i="27"/>
  <c r="AE20" i="27"/>
  <c r="AG20" i="27"/>
  <c r="AE21" i="27"/>
  <c r="AG21" i="27"/>
  <c r="AE24" i="27"/>
  <c r="AG24" i="27"/>
  <c r="AE25" i="27"/>
  <c r="AG25" i="27"/>
  <c r="AE26" i="27"/>
  <c r="AG26" i="27"/>
  <c r="AE27" i="27"/>
  <c r="AG27" i="27"/>
  <c r="AE28" i="27"/>
  <c r="AG28" i="27"/>
  <c r="AE29" i="27"/>
  <c r="AG29" i="27"/>
  <c r="AE30" i="27"/>
  <c r="AG30" i="27"/>
  <c r="AE31" i="27"/>
  <c r="AG31" i="27"/>
  <c r="AE32" i="27"/>
  <c r="AG32" i="27"/>
  <c r="AE33" i="27"/>
  <c r="AG33" i="27"/>
  <c r="AE34" i="27"/>
  <c r="AG34" i="27"/>
  <c r="AE35" i="27"/>
  <c r="AG35" i="27"/>
  <c r="AE36" i="27"/>
  <c r="AG36" i="27"/>
  <c r="AE37" i="27"/>
  <c r="AG37" i="27"/>
  <c r="AE38" i="27"/>
  <c r="AG38" i="27"/>
  <c r="AE39" i="27"/>
  <c r="AG39" i="27"/>
  <c r="AE40" i="27"/>
  <c r="AG40" i="27"/>
  <c r="AE41" i="27"/>
  <c r="AG41" i="27"/>
  <c r="AE42" i="27"/>
  <c r="AG42" i="27"/>
  <c r="AE43" i="27"/>
  <c r="AG43" i="27"/>
  <c r="AE44" i="27"/>
  <c r="AG44" i="27"/>
  <c r="AE45" i="27"/>
  <c r="AG45" i="27"/>
  <c r="AE46" i="27"/>
  <c r="AG46" i="27"/>
  <c r="AE47" i="27"/>
  <c r="AG47" i="27"/>
  <c r="AE50" i="27"/>
  <c r="AG50" i="27"/>
  <c r="AE51" i="27"/>
  <c r="AG51" i="27"/>
  <c r="AE52" i="27"/>
  <c r="AG52" i="27"/>
  <c r="AE53" i="27"/>
  <c r="AG53" i="27"/>
  <c r="AE54" i="27"/>
  <c r="AG54" i="27"/>
  <c r="AE55" i="27"/>
  <c r="AG55" i="27"/>
  <c r="AE56" i="27"/>
  <c r="AG56" i="27"/>
  <c r="AE57" i="27"/>
  <c r="AG57" i="27"/>
  <c r="AE58" i="27"/>
  <c r="AG58" i="27"/>
  <c r="AE59" i="27"/>
  <c r="AG59" i="27"/>
  <c r="AE60" i="27"/>
  <c r="AG60" i="27"/>
  <c r="AE61" i="27"/>
  <c r="AG61" i="27"/>
  <c r="AE62" i="27"/>
  <c r="AG62" i="27"/>
  <c r="AE63" i="27"/>
  <c r="AG63" i="27"/>
  <c r="AE64" i="27"/>
  <c r="AG64" i="27"/>
  <c r="AE65" i="27"/>
  <c r="AG65" i="27"/>
  <c r="AE66" i="27"/>
  <c r="AG66" i="27"/>
  <c r="AE67" i="27"/>
  <c r="AG67" i="27"/>
  <c r="AE68" i="27"/>
  <c r="AG68" i="27"/>
  <c r="AE69" i="27"/>
  <c r="AG69" i="27"/>
  <c r="AE72" i="27"/>
  <c r="AG72" i="27"/>
  <c r="AE73" i="27"/>
  <c r="AG73" i="27"/>
  <c r="AE74" i="27"/>
  <c r="AG74" i="27"/>
  <c r="AE75" i="27"/>
  <c r="AG75" i="27"/>
  <c r="AE76" i="27"/>
  <c r="AG76" i="27"/>
  <c r="AE77" i="27"/>
  <c r="AG77" i="27"/>
  <c r="AE78" i="27"/>
  <c r="AG78" i="27"/>
  <c r="AE79" i="27"/>
  <c r="AG79" i="27"/>
  <c r="AE80" i="27"/>
  <c r="AG80" i="27"/>
  <c r="AE83" i="27"/>
  <c r="AG83" i="27"/>
  <c r="AE84" i="27"/>
  <c r="AG84" i="27"/>
  <c r="AE85" i="27"/>
  <c r="AG85" i="27"/>
  <c r="AE86" i="27"/>
  <c r="AG86" i="27"/>
  <c r="AE87" i="27"/>
  <c r="AG87" i="27"/>
  <c r="AE88" i="27"/>
  <c r="AG88" i="27"/>
  <c r="AE89" i="27"/>
  <c r="AG89" i="27"/>
  <c r="AE90" i="27"/>
  <c r="AG90" i="27"/>
  <c r="AE91" i="27"/>
  <c r="AG91" i="27"/>
  <c r="AE92" i="27"/>
  <c r="AG92" i="27"/>
  <c r="AE93" i="27"/>
  <c r="AG93" i="27"/>
  <c r="AE94" i="27"/>
  <c r="AG94" i="27"/>
  <c r="AE95" i="27"/>
  <c r="AG95" i="27"/>
  <c r="AE96" i="27"/>
  <c r="AG96" i="27"/>
  <c r="AE97" i="27"/>
  <c r="AG97" i="27"/>
  <c r="AE98" i="27"/>
  <c r="AG98" i="27"/>
  <c r="AE99" i="27"/>
  <c r="AG99" i="27"/>
  <c r="AE100" i="27"/>
  <c r="AG100" i="27"/>
  <c r="AE101" i="27"/>
  <c r="AG101" i="27"/>
  <c r="AE102" i="27"/>
  <c r="AG102" i="27"/>
  <c r="AE103" i="27"/>
  <c r="AG103" i="27"/>
  <c r="AE104" i="27"/>
  <c r="AG104" i="27"/>
  <c r="AE106" i="27"/>
  <c r="AG106" i="27"/>
  <c r="AE107" i="27"/>
  <c r="AG107" i="27"/>
  <c r="AE108" i="27"/>
  <c r="AG108" i="27"/>
  <c r="AE109" i="27"/>
  <c r="AG109" i="27"/>
  <c r="AE110" i="27"/>
  <c r="AG110" i="27"/>
  <c r="AE111" i="27"/>
  <c r="AG111" i="27"/>
  <c r="AE112" i="27"/>
  <c r="AG112" i="27"/>
  <c r="AE113" i="27"/>
  <c r="AG113" i="27"/>
  <c r="AE114" i="27"/>
  <c r="AG114" i="27"/>
  <c r="AE115" i="27"/>
  <c r="AG115" i="27"/>
  <c r="AE116" i="27"/>
  <c r="AG116" i="27"/>
  <c r="AE117" i="27"/>
  <c r="AG117" i="27"/>
  <c r="AE118" i="27"/>
  <c r="AG118" i="27"/>
  <c r="AE119" i="27"/>
  <c r="AG119" i="27"/>
  <c r="AE120" i="27"/>
  <c r="AG120" i="27"/>
  <c r="AE121" i="27"/>
  <c r="AG121" i="27"/>
  <c r="AE122" i="27"/>
  <c r="AG122" i="27"/>
  <c r="AE123" i="27"/>
  <c r="AG123" i="27"/>
  <c r="AE124" i="27"/>
  <c r="AG124" i="27"/>
  <c r="AE125" i="27"/>
  <c r="AG125" i="27"/>
  <c r="AE127" i="27"/>
  <c r="AG127" i="27"/>
  <c r="AE128" i="27"/>
  <c r="AG128" i="27"/>
  <c r="AE129" i="27"/>
  <c r="AG129" i="27"/>
  <c r="AE130" i="27"/>
  <c r="AG130" i="27"/>
  <c r="AE131" i="27"/>
  <c r="AG131" i="27"/>
  <c r="AE132" i="27"/>
  <c r="AG132" i="27"/>
  <c r="AE133" i="27"/>
  <c r="AG133" i="27"/>
  <c r="AE134" i="27"/>
  <c r="AG134" i="27"/>
  <c r="AE135" i="27"/>
  <c r="AG135" i="27"/>
  <c r="AE138" i="27"/>
  <c r="AG138" i="27"/>
  <c r="AE139" i="27"/>
  <c r="AG139" i="27"/>
  <c r="AE140" i="27"/>
  <c r="AG140" i="27"/>
  <c r="AE141" i="27"/>
  <c r="AG141" i="27"/>
  <c r="AE142" i="27"/>
  <c r="AG142" i="27"/>
  <c r="AE143" i="27"/>
  <c r="AG143" i="27"/>
  <c r="AE144" i="27"/>
  <c r="AG144" i="27"/>
  <c r="AE145" i="27"/>
  <c r="AG145" i="27"/>
  <c r="AE146" i="27"/>
  <c r="AG146" i="27"/>
  <c r="AE147" i="27"/>
  <c r="AG147" i="27"/>
  <c r="AE148" i="27"/>
  <c r="AG148" i="27"/>
  <c r="AE149" i="27"/>
  <c r="AG149" i="27"/>
  <c r="AE150" i="27"/>
  <c r="AG150" i="27"/>
  <c r="AE151" i="27"/>
  <c r="AG151" i="27"/>
  <c r="AE152" i="27"/>
  <c r="AG152" i="27"/>
  <c r="AE153" i="27"/>
  <c r="AG153" i="27"/>
  <c r="AE154" i="27"/>
  <c r="AG154" i="27"/>
  <c r="AE155" i="27"/>
  <c r="AG155" i="27"/>
  <c r="AE156" i="27"/>
  <c r="AG156" i="27"/>
  <c r="AE157" i="27"/>
  <c r="AG157" i="27"/>
  <c r="AE158" i="27"/>
  <c r="AG158" i="27"/>
  <c r="AE159" i="27"/>
  <c r="AG159" i="27"/>
  <c r="AE163" i="27"/>
  <c r="AG163" i="27"/>
  <c r="AE164" i="27"/>
  <c r="AG164" i="27"/>
  <c r="AE165" i="27"/>
  <c r="AG165" i="27"/>
  <c r="AE166" i="27"/>
  <c r="AG166" i="27"/>
  <c r="AE167" i="27"/>
  <c r="AG167" i="27"/>
  <c r="AE168" i="27"/>
  <c r="AG168" i="27"/>
  <c r="AE169" i="27"/>
  <c r="AG169" i="27"/>
  <c r="AE170" i="27"/>
  <c r="AG170" i="27"/>
  <c r="AE171" i="27"/>
  <c r="AG171" i="27"/>
  <c r="AE172" i="27"/>
  <c r="AG172" i="27"/>
  <c r="AE173" i="27"/>
  <c r="AG173" i="27"/>
  <c r="AE174" i="27"/>
  <c r="AG174" i="27"/>
  <c r="AE175" i="27"/>
  <c r="AG175" i="27"/>
  <c r="AE176" i="27"/>
  <c r="AG176" i="27"/>
  <c r="AE177" i="27"/>
  <c r="AG177" i="27"/>
  <c r="AE178" i="27"/>
  <c r="AG178" i="27"/>
  <c r="AE179" i="27"/>
  <c r="AG179" i="27"/>
  <c r="AE180" i="27"/>
  <c r="AG180" i="27"/>
  <c r="AE181" i="27"/>
  <c r="AG181" i="27"/>
  <c r="AE182" i="27"/>
  <c r="AG182" i="27"/>
  <c r="AE184" i="27"/>
  <c r="AG184" i="27"/>
  <c r="AE185" i="27"/>
  <c r="AG185" i="27"/>
  <c r="AE186" i="27"/>
  <c r="AG186" i="27"/>
  <c r="AE187" i="27"/>
  <c r="AG187" i="27"/>
  <c r="AE188" i="27"/>
  <c r="AG188" i="27"/>
  <c r="AE189" i="27"/>
  <c r="AG189" i="27"/>
  <c r="AE190" i="27"/>
  <c r="AG190" i="27"/>
  <c r="AE191" i="27"/>
  <c r="AG191" i="27"/>
  <c r="AE192" i="27"/>
  <c r="AG192" i="27"/>
  <c r="AE195" i="27"/>
  <c r="AG195" i="27"/>
  <c r="AE196" i="27"/>
  <c r="AG196" i="27"/>
  <c r="AE197" i="27"/>
  <c r="AG197" i="27"/>
  <c r="AE198" i="27"/>
  <c r="AG198" i="27"/>
  <c r="AE199" i="27"/>
  <c r="AG199" i="27"/>
  <c r="AE200" i="27"/>
  <c r="AG200" i="27"/>
  <c r="AE201" i="27"/>
  <c r="AG201" i="27"/>
  <c r="AE202" i="27"/>
  <c r="AG202" i="27"/>
  <c r="AE203" i="27"/>
  <c r="AG203" i="27"/>
  <c r="AE204" i="27"/>
  <c r="AG204" i="27"/>
  <c r="AE205" i="27"/>
  <c r="AG205" i="27"/>
  <c r="AE206" i="27"/>
  <c r="AG206" i="27"/>
  <c r="AE207" i="27"/>
  <c r="AG207" i="27"/>
  <c r="AE208" i="27"/>
  <c r="AG208" i="27"/>
  <c r="AE209" i="27"/>
  <c r="AG209" i="27"/>
  <c r="AE210" i="27"/>
  <c r="AG210" i="27"/>
  <c r="AE211" i="27"/>
  <c r="AG211" i="27"/>
  <c r="AE212" i="27"/>
  <c r="AG212" i="27"/>
  <c r="AE213" i="27"/>
  <c r="AG213" i="27"/>
  <c r="AE214" i="27"/>
  <c r="AG214" i="27"/>
  <c r="AE215" i="27"/>
  <c r="AG215" i="27"/>
  <c r="AE216" i="27"/>
  <c r="AI216" i="27" s="1"/>
  <c r="AE217" i="27"/>
  <c r="AG217" i="27"/>
  <c r="AE218" i="27"/>
  <c r="AG218" i="27"/>
  <c r="AE219" i="27"/>
  <c r="AG219" i="27"/>
  <c r="AE220" i="27"/>
  <c r="AG220" i="27"/>
  <c r="AE221" i="27"/>
  <c r="AG221" i="27"/>
  <c r="AE223" i="27"/>
  <c r="AG223" i="27"/>
  <c r="AE224" i="27"/>
  <c r="AG224" i="27"/>
  <c r="AE225" i="27"/>
  <c r="AG225" i="27"/>
  <c r="AE226" i="27"/>
  <c r="AG226" i="27"/>
  <c r="AE227" i="27"/>
  <c r="AG227" i="27"/>
  <c r="AE228" i="27"/>
  <c r="AG228" i="27"/>
  <c r="AE229" i="27"/>
  <c r="AG229" i="27"/>
  <c r="AE230" i="27"/>
  <c r="AG230" i="27"/>
  <c r="AE231" i="27"/>
  <c r="AG231" i="27"/>
  <c r="AE232" i="27"/>
  <c r="AG232" i="27"/>
  <c r="AE233" i="27"/>
  <c r="AG233" i="27"/>
  <c r="AE234" i="27"/>
  <c r="AG234" i="27"/>
  <c r="AE235" i="27"/>
  <c r="AG235" i="27"/>
  <c r="AE236" i="27"/>
  <c r="AG236" i="27"/>
  <c r="AE237" i="27"/>
  <c r="AG237" i="27"/>
  <c r="AE238" i="27"/>
  <c r="AG238" i="27"/>
  <c r="AE239" i="27"/>
  <c r="AG239" i="27"/>
  <c r="AE240" i="27"/>
  <c r="AG240" i="27"/>
  <c r="AE241" i="27"/>
  <c r="AG241" i="27"/>
  <c r="AE242" i="27"/>
  <c r="AG242" i="27"/>
  <c r="AE244" i="27"/>
  <c r="AG244" i="27"/>
  <c r="AE245" i="27"/>
  <c r="AG245" i="27"/>
  <c r="AE246" i="27"/>
  <c r="AG246" i="27"/>
  <c r="AE247" i="27"/>
  <c r="AG247" i="27"/>
  <c r="AE248" i="27"/>
  <c r="AG248" i="27"/>
  <c r="AE249" i="27"/>
  <c r="AG249" i="27"/>
  <c r="AE250" i="27"/>
  <c r="AG250" i="27"/>
  <c r="AE251" i="27"/>
  <c r="AG251" i="27"/>
  <c r="AE252" i="27"/>
  <c r="AG252" i="27"/>
  <c r="AE254" i="27"/>
  <c r="AG254" i="27"/>
  <c r="AE255" i="27"/>
  <c r="AG255" i="27"/>
  <c r="AE256" i="27"/>
  <c r="AG256" i="27"/>
  <c r="AE257" i="27"/>
  <c r="AG257" i="27"/>
  <c r="AE258" i="27"/>
  <c r="AG258" i="27"/>
  <c r="AE259" i="27"/>
  <c r="AG259" i="27"/>
  <c r="AE260" i="27"/>
  <c r="AG260" i="27"/>
  <c r="AE261" i="27"/>
  <c r="AG261" i="27"/>
  <c r="AE262" i="27"/>
  <c r="AG262" i="27"/>
  <c r="AE263" i="27"/>
  <c r="AG263" i="27"/>
  <c r="AE264" i="27"/>
  <c r="AG264" i="27"/>
  <c r="AE265" i="27"/>
  <c r="AG265" i="27"/>
  <c r="AE266" i="27"/>
  <c r="AG266" i="27"/>
  <c r="AE267" i="27"/>
  <c r="AG267" i="27"/>
  <c r="AE268" i="27"/>
  <c r="AG268" i="27"/>
  <c r="AE269" i="27"/>
  <c r="AG269" i="27"/>
  <c r="AE270" i="27"/>
  <c r="AG270" i="27"/>
  <c r="AE271" i="27"/>
  <c r="AG271" i="27"/>
  <c r="AE272" i="27"/>
  <c r="AG272" i="27"/>
  <c r="AE275" i="27"/>
  <c r="AG275" i="27"/>
  <c r="AE276" i="27"/>
  <c r="AG276" i="27"/>
  <c r="AE277" i="27"/>
  <c r="AG277" i="27"/>
  <c r="AE283" i="27"/>
  <c r="AG283" i="27"/>
  <c r="AE284" i="27"/>
  <c r="AG284" i="27"/>
  <c r="AE285" i="27"/>
  <c r="AG285" i="27"/>
  <c r="AE288" i="27"/>
  <c r="AG288" i="27"/>
  <c r="AE289" i="27"/>
  <c r="AG289" i="27"/>
  <c r="AE290" i="27"/>
  <c r="AG290" i="27"/>
  <c r="AE291" i="27"/>
  <c r="AG291" i="27"/>
  <c r="AE292" i="27"/>
  <c r="AG292" i="27"/>
  <c r="AE293" i="27"/>
  <c r="AG293" i="27"/>
  <c r="AE294" i="27"/>
  <c r="AG294" i="27"/>
  <c r="AE295" i="27"/>
  <c r="AG295" i="27"/>
  <c r="AE296" i="27"/>
  <c r="AG296" i="27"/>
  <c r="AE299" i="27"/>
  <c r="AG299" i="27"/>
  <c r="AE300" i="27"/>
  <c r="AG300" i="27"/>
  <c r="AE301" i="27"/>
  <c r="AG301" i="27"/>
  <c r="AE302" i="27"/>
  <c r="AG302" i="27"/>
  <c r="AE305" i="27"/>
  <c r="AG305" i="27"/>
  <c r="AE306" i="27"/>
  <c r="AG306" i="27"/>
  <c r="AE307" i="27"/>
  <c r="AG307" i="27"/>
  <c r="AE308" i="27"/>
  <c r="AG308" i="27"/>
  <c r="AE309" i="27"/>
  <c r="AG309" i="27"/>
  <c r="AE310" i="27"/>
  <c r="AG310" i="27"/>
  <c r="AE311" i="27"/>
  <c r="AG311" i="27"/>
  <c r="AE312" i="27"/>
  <c r="AG312" i="27"/>
  <c r="AE313" i="27"/>
  <c r="AG313" i="27"/>
  <c r="AE314" i="27"/>
  <c r="AG314" i="27"/>
  <c r="AE315" i="27"/>
  <c r="AG315" i="27"/>
  <c r="AE316" i="27"/>
  <c r="AG316" i="27"/>
  <c r="AE317" i="27"/>
  <c r="AG317" i="27"/>
  <c r="AE318" i="27"/>
  <c r="AG318" i="27"/>
  <c r="AE319" i="27"/>
  <c r="AG319" i="27"/>
  <c r="AE320" i="27"/>
  <c r="AG320" i="27"/>
  <c r="AE321" i="27"/>
  <c r="AG321" i="27"/>
  <c r="AE322" i="27"/>
  <c r="AG322" i="27"/>
  <c r="AE323" i="27"/>
  <c r="AG323" i="27"/>
  <c r="AE326" i="27"/>
  <c r="AG326" i="27"/>
  <c r="AE327" i="27"/>
  <c r="AG327" i="27"/>
  <c r="AE328" i="27"/>
  <c r="AG328" i="27"/>
  <c r="AE329" i="27"/>
  <c r="AG329" i="27"/>
  <c r="AE330" i="27"/>
  <c r="AG330" i="27"/>
  <c r="AE331" i="27"/>
  <c r="AG331" i="27"/>
  <c r="AE332" i="27"/>
  <c r="AG332" i="27"/>
  <c r="AE333" i="27"/>
  <c r="AG333" i="27"/>
  <c r="AE334" i="27"/>
  <c r="AG334" i="27"/>
  <c r="AE335" i="27"/>
  <c r="AG335" i="27"/>
  <c r="AE344" i="27"/>
  <c r="AG344" i="27"/>
  <c r="AE345" i="27"/>
  <c r="AG345" i="27"/>
  <c r="AE346" i="27"/>
  <c r="AG346" i="27"/>
  <c r="AE347" i="27"/>
  <c r="AG347" i="27"/>
  <c r="AE348" i="27"/>
  <c r="AG348" i="27"/>
  <c r="AE349" i="27"/>
  <c r="AG349" i="27"/>
  <c r="AE350" i="27"/>
  <c r="AG350" i="27"/>
  <c r="AE351" i="27"/>
  <c r="AG351" i="27"/>
  <c r="AE352" i="27"/>
  <c r="AG352" i="27"/>
  <c r="AE353" i="27"/>
  <c r="AG353" i="27"/>
  <c r="AE356" i="27"/>
  <c r="AG356" i="27"/>
  <c r="AE357" i="27"/>
  <c r="AG357" i="27"/>
  <c r="AE358" i="27"/>
  <c r="AG358" i="27"/>
  <c r="AE359" i="27"/>
  <c r="AG359" i="27"/>
  <c r="AE360" i="27"/>
  <c r="AG360" i="27"/>
  <c r="AE361" i="27"/>
  <c r="AG361" i="27"/>
  <c r="AE362" i="27"/>
  <c r="AG362" i="27"/>
  <c r="AE363" i="27"/>
  <c r="AG363" i="27"/>
  <c r="AE364" i="27"/>
  <c r="AG364" i="27"/>
  <c r="AE365" i="27"/>
  <c r="AG365" i="27"/>
  <c r="AE366" i="27"/>
  <c r="AG366" i="27"/>
  <c r="AE367" i="27"/>
  <c r="AG367" i="27"/>
  <c r="AE368" i="27"/>
  <c r="AG368" i="27"/>
  <c r="AE369" i="27"/>
  <c r="AG369" i="27"/>
  <c r="AE372" i="27"/>
  <c r="AG372" i="27"/>
  <c r="AE373" i="27"/>
  <c r="AG373" i="27"/>
  <c r="AE374" i="27"/>
  <c r="AG374" i="27"/>
  <c r="AE375" i="27"/>
  <c r="AG375" i="27"/>
  <c r="AE376" i="27"/>
  <c r="AG376" i="27"/>
  <c r="AE377" i="27"/>
  <c r="AG377" i="27"/>
  <c r="AE378" i="27"/>
  <c r="AG378" i="27"/>
  <c r="AE379" i="27"/>
  <c r="AG379" i="27"/>
  <c r="AE392" i="27"/>
  <c r="AG392" i="27"/>
  <c r="AE393" i="27"/>
  <c r="AG393" i="27"/>
  <c r="AE391" i="27"/>
  <c r="AG391" i="27"/>
  <c r="AE390" i="27"/>
  <c r="AG390" i="27"/>
  <c r="AE389" i="27"/>
  <c r="AG389" i="27"/>
  <c r="AE388" i="27"/>
  <c r="AG388" i="27"/>
  <c r="AE387" i="27"/>
  <c r="AG387" i="27"/>
  <c r="AE386" i="27"/>
  <c r="AG386" i="27"/>
  <c r="AE385" i="27"/>
  <c r="AG385" i="27"/>
  <c r="AE384" i="27"/>
  <c r="AG384" i="27"/>
  <c r="AE383" i="27"/>
  <c r="AG383" i="27"/>
  <c r="AE370" i="27"/>
  <c r="AG370" i="27"/>
  <c r="AG222" i="27"/>
  <c r="AG162" i="27"/>
  <c r="AE161" i="27"/>
  <c r="AG161" i="27"/>
  <c r="AE160" i="27"/>
  <c r="AG160" i="27"/>
  <c r="G11" i="27"/>
  <c r="V9" i="27"/>
  <c r="S9" i="27"/>
  <c r="G9" i="27"/>
  <c r="S5" i="27"/>
  <c r="AE155" i="12"/>
  <c r="AI155" i="12" s="1"/>
  <c r="AG155" i="12"/>
  <c r="AE96" i="12"/>
  <c r="AI96" i="12" s="1"/>
  <c r="AG96" i="12"/>
  <c r="AE154" i="12"/>
  <c r="AG154" i="12"/>
  <c r="AI154" i="12" s="1"/>
  <c r="AH32" i="15"/>
  <c r="AJ32" i="15" s="1"/>
  <c r="AF32" i="15"/>
  <c r="AF82" i="15"/>
  <c r="AH82" i="15"/>
  <c r="AJ82" i="15" s="1"/>
  <c r="AH87" i="15"/>
  <c r="AJ87" i="15"/>
  <c r="AF87" i="15"/>
  <c r="AH69" i="15"/>
  <c r="AJ69" i="15" s="1"/>
  <c r="AF69" i="15"/>
  <c r="AH53" i="15"/>
  <c r="AF53" i="15"/>
  <c r="AJ53" i="15" s="1"/>
  <c r="AF37" i="15"/>
  <c r="AH37" i="15"/>
  <c r="AF171" i="16"/>
  <c r="AH171" i="16"/>
  <c r="AF170" i="16"/>
  <c r="AJ170" i="16" s="1"/>
  <c r="AH170" i="16"/>
  <c r="AF169" i="16"/>
  <c r="AH169" i="16"/>
  <c r="AF168" i="16"/>
  <c r="AH168" i="16"/>
  <c r="AJ37" i="15"/>
  <c r="AJ171" i="16"/>
  <c r="Y212" i="22"/>
  <c r="Y206" i="22"/>
  <c r="AG206" i="22" s="1"/>
  <c r="Y203" i="22"/>
  <c r="AG203" i="22" s="1"/>
  <c r="Y202" i="22"/>
  <c r="AG202" i="22" s="1"/>
  <c r="AG201" i="22"/>
  <c r="AE201" i="22"/>
  <c r="Y200" i="22"/>
  <c r="AE200" i="22" s="1"/>
  <c r="AG200" i="22"/>
  <c r="Y199" i="22"/>
  <c r="AE199" i="22" s="1"/>
  <c r="AE203" i="22"/>
  <c r="AE62" i="13"/>
  <c r="AG62" i="13"/>
  <c r="AG60" i="13"/>
  <c r="AE60" i="13"/>
  <c r="E23" i="24"/>
  <c r="V9" i="26"/>
  <c r="S9" i="26"/>
  <c r="S5" i="26"/>
  <c r="AG184" i="26"/>
  <c r="AE184" i="26"/>
  <c r="AG183" i="26"/>
  <c r="AE183" i="26"/>
  <c r="AI183" i="26" s="1"/>
  <c r="AG182" i="26"/>
  <c r="AE182" i="26"/>
  <c r="AI182" i="26" s="1"/>
  <c r="AG181" i="26"/>
  <c r="AE181" i="26"/>
  <c r="AG180" i="26"/>
  <c r="AE180" i="26"/>
  <c r="AG179" i="26"/>
  <c r="AE179" i="26"/>
  <c r="AI179" i="26" s="1"/>
  <c r="AG177" i="26"/>
  <c r="AE177" i="26"/>
  <c r="AI177" i="26" s="1"/>
  <c r="AG176" i="26"/>
  <c r="AE176" i="26"/>
  <c r="AG175" i="26"/>
  <c r="AE175" i="26"/>
  <c r="AG171" i="26"/>
  <c r="AE171" i="26"/>
  <c r="AG170" i="26"/>
  <c r="AE170" i="26"/>
  <c r="AI170" i="26" s="1"/>
  <c r="AG169" i="26"/>
  <c r="AE169" i="26"/>
  <c r="AG168" i="26"/>
  <c r="AE168" i="26"/>
  <c r="AG167" i="26"/>
  <c r="AE167" i="26"/>
  <c r="AG166" i="26"/>
  <c r="AE166" i="26"/>
  <c r="AI166" i="26" s="1"/>
  <c r="AG164" i="26"/>
  <c r="AE164" i="26"/>
  <c r="AG163" i="26"/>
  <c r="AE163" i="26"/>
  <c r="AG162" i="26"/>
  <c r="AE162" i="26"/>
  <c r="AI162" i="26" s="1"/>
  <c r="AG161" i="26"/>
  <c r="AE161" i="26"/>
  <c r="AI161" i="26" s="1"/>
  <c r="AG157" i="26"/>
  <c r="AE157" i="26"/>
  <c r="AG156" i="26"/>
  <c r="AE156" i="26"/>
  <c r="AG155" i="26"/>
  <c r="AE155" i="26"/>
  <c r="AI155" i="26" s="1"/>
  <c r="AG154" i="26"/>
  <c r="AE154" i="26"/>
  <c r="AI154" i="26" s="1"/>
  <c r="AG153" i="26"/>
  <c r="AE153" i="26"/>
  <c r="AG152" i="26"/>
  <c r="AE152" i="26"/>
  <c r="AG151" i="26"/>
  <c r="AE151" i="26"/>
  <c r="AG150" i="26"/>
  <c r="AE150" i="26"/>
  <c r="AI150" i="26" s="1"/>
  <c r="AG149" i="26"/>
  <c r="AE149" i="26"/>
  <c r="AG148" i="26"/>
  <c r="AE148" i="26"/>
  <c r="AG147" i="26"/>
  <c r="AE147" i="26"/>
  <c r="AG146" i="26"/>
  <c r="AE146" i="26"/>
  <c r="AI146" i="26" s="1"/>
  <c r="AG145" i="26"/>
  <c r="AE145" i="26"/>
  <c r="AG144" i="26"/>
  <c r="AE144" i="26"/>
  <c r="AI144" i="26" s="1"/>
  <c r="AG140" i="26"/>
  <c r="AE140" i="26"/>
  <c r="AG139" i="26"/>
  <c r="AE139" i="26"/>
  <c r="AI139" i="26" s="1"/>
  <c r="AG138" i="26"/>
  <c r="AE138" i="26"/>
  <c r="AG137" i="26"/>
  <c r="AE137" i="26"/>
  <c r="AG136" i="26"/>
  <c r="AE136" i="26"/>
  <c r="AG135" i="26"/>
  <c r="AE135" i="26"/>
  <c r="AI135" i="26" s="1"/>
  <c r="AG134" i="26"/>
  <c r="AE134" i="26"/>
  <c r="AG133" i="26"/>
  <c r="AE133" i="26"/>
  <c r="AG130" i="26"/>
  <c r="AE130" i="26"/>
  <c r="AG129" i="26"/>
  <c r="AE129" i="26"/>
  <c r="AI129" i="26" s="1"/>
  <c r="AG128" i="26"/>
  <c r="AE128" i="26"/>
  <c r="AG127" i="26"/>
  <c r="AE127" i="26"/>
  <c r="AI127" i="26" s="1"/>
  <c r="AG126" i="26"/>
  <c r="AE126" i="26"/>
  <c r="AG125" i="26"/>
  <c r="AI125" i="26" s="1"/>
  <c r="AE125" i="26"/>
  <c r="AG124" i="26"/>
  <c r="AE124" i="26"/>
  <c r="AG123" i="26"/>
  <c r="AE123" i="26"/>
  <c r="AG122" i="26"/>
  <c r="AE122" i="26"/>
  <c r="AG121" i="26"/>
  <c r="AI121" i="26" s="1"/>
  <c r="AE121" i="26"/>
  <c r="AG120" i="26"/>
  <c r="AE120" i="26"/>
  <c r="AG119" i="26"/>
  <c r="AE119" i="26"/>
  <c r="AG118" i="26"/>
  <c r="AE118" i="26"/>
  <c r="AG117" i="26"/>
  <c r="AI117" i="26" s="1"/>
  <c r="AE117" i="26"/>
  <c r="AG116" i="26"/>
  <c r="AE116" i="26"/>
  <c r="AG115" i="26"/>
  <c r="AE115" i="26"/>
  <c r="AG111" i="26"/>
  <c r="AE111" i="26"/>
  <c r="AG110" i="26"/>
  <c r="AI110" i="26" s="1"/>
  <c r="AE110" i="26"/>
  <c r="AG109" i="26"/>
  <c r="AE109" i="26"/>
  <c r="AG108" i="26"/>
  <c r="AI108" i="26" s="1"/>
  <c r="AE108" i="26"/>
  <c r="AG107" i="26"/>
  <c r="AE107" i="26"/>
  <c r="AI107" i="26" s="1"/>
  <c r="AG106" i="26"/>
  <c r="AI106" i="26" s="1"/>
  <c r="AE106" i="26"/>
  <c r="AG105" i="26"/>
  <c r="AE105" i="26"/>
  <c r="AG104" i="26"/>
  <c r="AI104" i="26" s="1"/>
  <c r="AE104" i="26"/>
  <c r="AG103" i="26"/>
  <c r="AE103" i="26"/>
  <c r="AI103" i="26" s="1"/>
  <c r="AG102" i="26"/>
  <c r="AI102" i="26" s="1"/>
  <c r="AE102" i="26"/>
  <c r="AG101" i="26"/>
  <c r="AE101" i="26"/>
  <c r="AG100" i="26"/>
  <c r="AI100" i="26" s="1"/>
  <c r="AE100" i="26"/>
  <c r="AG99" i="26"/>
  <c r="AE99" i="26"/>
  <c r="AI99" i="26" s="1"/>
  <c r="AG98" i="26"/>
  <c r="AI98" i="26" s="1"/>
  <c r="AE98" i="26"/>
  <c r="AG95" i="26"/>
  <c r="AE95" i="26"/>
  <c r="AG94" i="26"/>
  <c r="AE94" i="26"/>
  <c r="AG93" i="26"/>
  <c r="AE93" i="26"/>
  <c r="AG92" i="26"/>
  <c r="AI92" i="26" s="1"/>
  <c r="AE92" i="26"/>
  <c r="AG91" i="26"/>
  <c r="AE91" i="26"/>
  <c r="AG90" i="26"/>
  <c r="AI90" i="26" s="1"/>
  <c r="AE90" i="26"/>
  <c r="AG89" i="26"/>
  <c r="AE89" i="26"/>
  <c r="AI89" i="26" s="1"/>
  <c r="AG88" i="26"/>
  <c r="AI88" i="26" s="1"/>
  <c r="AE88" i="26"/>
  <c r="AG87" i="26"/>
  <c r="AE87" i="26"/>
  <c r="AG86" i="26"/>
  <c r="AE86" i="26"/>
  <c r="AG85" i="26"/>
  <c r="AE85" i="26"/>
  <c r="AG84" i="26"/>
  <c r="AI84" i="26" s="1"/>
  <c r="AE84" i="26"/>
  <c r="AG83" i="26"/>
  <c r="AE83" i="26"/>
  <c r="AI83" i="26" s="1"/>
  <c r="AG82" i="26"/>
  <c r="AE82" i="26"/>
  <c r="AG81" i="26"/>
  <c r="AE81" i="26"/>
  <c r="AG80" i="26"/>
  <c r="AE80" i="26"/>
  <c r="AG79" i="26"/>
  <c r="AE79" i="26"/>
  <c r="AG78" i="26"/>
  <c r="AE78" i="26"/>
  <c r="AG75" i="26"/>
  <c r="AE75" i="26"/>
  <c r="AG74" i="26"/>
  <c r="AI74" i="26" s="1"/>
  <c r="AE74" i="26"/>
  <c r="AG73" i="26"/>
  <c r="AE73" i="26"/>
  <c r="AG72" i="26"/>
  <c r="AE72" i="26"/>
  <c r="AG71" i="26"/>
  <c r="AE71" i="26"/>
  <c r="AG70" i="26"/>
  <c r="AI70" i="26" s="1"/>
  <c r="AE70" i="26"/>
  <c r="AG69" i="26"/>
  <c r="AE69" i="26"/>
  <c r="AG68" i="26"/>
  <c r="AE68" i="26"/>
  <c r="AG67" i="26"/>
  <c r="AE67" i="26"/>
  <c r="AG66" i="26"/>
  <c r="AI66" i="26" s="1"/>
  <c r="AE66" i="26"/>
  <c r="AG65" i="26"/>
  <c r="AE65" i="26"/>
  <c r="AG64" i="26"/>
  <c r="AE64" i="26"/>
  <c r="AG63" i="26"/>
  <c r="AE63" i="26"/>
  <c r="AI63" i="26" s="1"/>
  <c r="AG62" i="26"/>
  <c r="AE62" i="26"/>
  <c r="AI62" i="26" s="1"/>
  <c r="AG59" i="26"/>
  <c r="AE59" i="26"/>
  <c r="AG58" i="26"/>
  <c r="AE58" i="26"/>
  <c r="AG57" i="26"/>
  <c r="AE57" i="26"/>
  <c r="AI57" i="26" s="1"/>
  <c r="AG56" i="26"/>
  <c r="AE56" i="26"/>
  <c r="AG55" i="26"/>
  <c r="AE55" i="26"/>
  <c r="AI55" i="26" s="1"/>
  <c r="AG54" i="26"/>
  <c r="AE54" i="26"/>
  <c r="AG53" i="26"/>
  <c r="AE53" i="26"/>
  <c r="AI53" i="26" s="1"/>
  <c r="AG52" i="26"/>
  <c r="AE52" i="26"/>
  <c r="AI52" i="26" s="1"/>
  <c r="AG51" i="26"/>
  <c r="AE51" i="26"/>
  <c r="AG50" i="26"/>
  <c r="AE50" i="26"/>
  <c r="AG49" i="26"/>
  <c r="AE49" i="26"/>
  <c r="AI49" i="26" s="1"/>
  <c r="AG48" i="26"/>
  <c r="AE48" i="26"/>
  <c r="AG47" i="26"/>
  <c r="AE47" i="26"/>
  <c r="AG46" i="26"/>
  <c r="AE46" i="26"/>
  <c r="AG45" i="26"/>
  <c r="AE45" i="26"/>
  <c r="AI45" i="26" s="1"/>
  <c r="AG44" i="26"/>
  <c r="AE44" i="26"/>
  <c r="AG43" i="26"/>
  <c r="AE43" i="26"/>
  <c r="AG42" i="26"/>
  <c r="AE42" i="26"/>
  <c r="AG41" i="26"/>
  <c r="AE41" i="26"/>
  <c r="AG40" i="26"/>
  <c r="AE40" i="26"/>
  <c r="AG39" i="26"/>
  <c r="AE39" i="26"/>
  <c r="AG38" i="26"/>
  <c r="AE38" i="26"/>
  <c r="AG37" i="26"/>
  <c r="AE37" i="26"/>
  <c r="AI37" i="26" s="1"/>
  <c r="AG36" i="26"/>
  <c r="AE36" i="26"/>
  <c r="AG35" i="26"/>
  <c r="AE35" i="26"/>
  <c r="AG34" i="26"/>
  <c r="AE34" i="26"/>
  <c r="AI34" i="26" s="1"/>
  <c r="AG33" i="26"/>
  <c r="AE33" i="26"/>
  <c r="AI33" i="26" s="1"/>
  <c r="AG32" i="26"/>
  <c r="AE32" i="26"/>
  <c r="AI32" i="26" s="1"/>
  <c r="AG31" i="26"/>
  <c r="AE31" i="26"/>
  <c r="AI31" i="26" s="1"/>
  <c r="AG30" i="26"/>
  <c r="AE30" i="26"/>
  <c r="AI30" i="26" s="1"/>
  <c r="AG29" i="26"/>
  <c r="AE29" i="26"/>
  <c r="AG25" i="26"/>
  <c r="AE25" i="26"/>
  <c r="AI25" i="26" s="1"/>
  <c r="AG24" i="26"/>
  <c r="AE24" i="26"/>
  <c r="AI24" i="26" s="1"/>
  <c r="AG23" i="26"/>
  <c r="AE23" i="26"/>
  <c r="AG22" i="26"/>
  <c r="AE22" i="26"/>
  <c r="AG21" i="26"/>
  <c r="AE21" i="26"/>
  <c r="AI21" i="26" s="1"/>
  <c r="AG18" i="26"/>
  <c r="AE18" i="26"/>
  <c r="AG17" i="26"/>
  <c r="AE17" i="26"/>
  <c r="AG16" i="26"/>
  <c r="AE16" i="26"/>
  <c r="AG15" i="26"/>
  <c r="AE15" i="26"/>
  <c r="AI15" i="26" s="1"/>
  <c r="AI116" i="26"/>
  <c r="AI122" i="26"/>
  <c r="AI128" i="26"/>
  <c r="AI145" i="26"/>
  <c r="AI23" i="26"/>
  <c r="AI38" i="26"/>
  <c r="AI50" i="26"/>
  <c r="AI133" i="26"/>
  <c r="AI147" i="26"/>
  <c r="AI169" i="26"/>
  <c r="AI41" i="26"/>
  <c r="AI87" i="26"/>
  <c r="AI95" i="26"/>
  <c r="AI109" i="26"/>
  <c r="AI130" i="26"/>
  <c r="AI18" i="26"/>
  <c r="AI65" i="26"/>
  <c r="AI91" i="26"/>
  <c r="AI105" i="26"/>
  <c r="AI134" i="26"/>
  <c r="AI46" i="26"/>
  <c r="AI36" i="26"/>
  <c r="AI42" i="26"/>
  <c r="AI48" i="26"/>
  <c r="AI54" i="26"/>
  <c r="AI82" i="26"/>
  <c r="AI167" i="26"/>
  <c r="AI175" i="26"/>
  <c r="AI94" i="26"/>
  <c r="AI75" i="26"/>
  <c r="AI118" i="26"/>
  <c r="AI124" i="26"/>
  <c r="AI168" i="26"/>
  <c r="AI184" i="26"/>
  <c r="AI78" i="26"/>
  <c r="AI126" i="26"/>
  <c r="AI148" i="26"/>
  <c r="AI163" i="26"/>
  <c r="AI180" i="26"/>
  <c r="AI59" i="26"/>
  <c r="AI67" i="26"/>
  <c r="AI44" i="26"/>
  <c r="AI17" i="26"/>
  <c r="AI93" i="26"/>
  <c r="AI137" i="26"/>
  <c r="AI156" i="26"/>
  <c r="AI171" i="26"/>
  <c r="AI40" i="26"/>
  <c r="AI151" i="26"/>
  <c r="AI101" i="26"/>
  <c r="AI120" i="26"/>
  <c r="AI138" i="26"/>
  <c r="AI157" i="26"/>
  <c r="AI71" i="26"/>
  <c r="AI152" i="26"/>
  <c r="E21" i="24"/>
  <c r="E20" i="24"/>
  <c r="E19" i="24"/>
  <c r="E18" i="24"/>
  <c r="E17" i="24"/>
  <c r="E16" i="24"/>
  <c r="E22" i="24"/>
  <c r="E24" i="24"/>
  <c r="E27" i="24"/>
  <c r="E28" i="24"/>
  <c r="E30" i="24"/>
  <c r="E29" i="24"/>
  <c r="E15" i="24"/>
  <c r="E14" i="24"/>
  <c r="E13" i="24"/>
  <c r="AG634" i="22"/>
  <c r="AE634" i="22"/>
  <c r="Y633" i="22"/>
  <c r="Y630" i="22"/>
  <c r="AG630" i="22" s="1"/>
  <c r="AG629" i="22"/>
  <c r="AI629" i="22" s="1"/>
  <c r="AE629" i="22"/>
  <c r="Y625" i="22"/>
  <c r="AE625" i="22" s="1"/>
  <c r="AG624" i="22"/>
  <c r="AE624" i="22"/>
  <c r="Y620" i="22"/>
  <c r="AG620" i="22" s="1"/>
  <c r="Y619" i="22"/>
  <c r="AG619" i="22" s="1"/>
  <c r="Y618" i="22"/>
  <c r="AG618" i="22" s="1"/>
  <c r="AI618" i="22" s="1"/>
  <c r="Y617" i="22"/>
  <c r="Y621" i="22" s="1"/>
  <c r="Y612" i="22"/>
  <c r="AG612" i="22"/>
  <c r="Y608" i="22"/>
  <c r="AG607" i="22"/>
  <c r="AE607" i="22"/>
  <c r="AG606" i="22"/>
  <c r="AI606" i="22" s="1"/>
  <c r="AE606" i="22"/>
  <c r="Y605" i="22"/>
  <c r="AG605" i="22" s="1"/>
  <c r="Y604" i="22"/>
  <c r="AG604" i="22" s="1"/>
  <c r="Y603" i="22"/>
  <c r="Y597" i="22"/>
  <c r="Y596" i="22"/>
  <c r="Y595" i="22"/>
  <c r="Y594" i="22"/>
  <c r="Y588" i="22"/>
  <c r="AG588" i="22" s="1"/>
  <c r="AI588" i="22" s="1"/>
  <c r="Y587" i="22"/>
  <c r="Y589" i="22" s="1"/>
  <c r="AG586" i="22"/>
  <c r="AE586" i="22"/>
  <c r="Y585" i="22"/>
  <c r="AE585" i="22"/>
  <c r="AG584" i="22"/>
  <c r="AE584" i="22"/>
  <c r="Y580" i="22"/>
  <c r="Y579" i="22"/>
  <c r="AG579" i="22" s="1"/>
  <c r="Y578" i="22"/>
  <c r="AG578" i="22" s="1"/>
  <c r="Y577" i="22"/>
  <c r="AG577" i="22" s="1"/>
  <c r="Y576" i="22"/>
  <c r="AG576" i="22"/>
  <c r="Y571" i="22"/>
  <c r="AG571" i="22" s="1"/>
  <c r="Y570" i="22"/>
  <c r="Y569" i="22"/>
  <c r="AG569" i="22"/>
  <c r="AG568" i="22"/>
  <c r="AE568" i="22"/>
  <c r="Y563" i="22"/>
  <c r="Y562" i="22"/>
  <c r="AG562" i="22" s="1"/>
  <c r="AG561" i="22"/>
  <c r="AE561" i="22"/>
  <c r="AG560" i="22"/>
  <c r="AE560" i="22"/>
  <c r="AG559" i="22"/>
  <c r="AI559" i="22" s="1"/>
  <c r="AE559" i="22"/>
  <c r="AG556" i="22"/>
  <c r="AE556" i="22"/>
  <c r="AG555" i="22"/>
  <c r="AE555" i="22"/>
  <c r="Y554" i="22"/>
  <c r="AG554" i="22" s="1"/>
  <c r="Y549" i="22"/>
  <c r="AG549" i="22" s="1"/>
  <c r="Y548" i="22"/>
  <c r="AG548" i="22" s="1"/>
  <c r="AG547" i="22"/>
  <c r="AE547" i="22"/>
  <c r="AG546" i="22"/>
  <c r="AE546" i="22"/>
  <c r="Y545" i="22"/>
  <c r="AG545" i="22" s="1"/>
  <c r="AG544" i="22"/>
  <c r="AE544" i="22"/>
  <c r="AG543" i="22"/>
  <c r="AE543" i="22"/>
  <c r="AG542" i="22"/>
  <c r="AE542" i="22"/>
  <c r="Y541" i="22"/>
  <c r="AG541" i="22" s="1"/>
  <c r="Y540" i="22"/>
  <c r="AG540" i="22"/>
  <c r="Y539" i="22"/>
  <c r="AG539" i="22" s="1"/>
  <c r="AG538" i="22"/>
  <c r="AE538" i="22"/>
  <c r="AG537" i="22"/>
  <c r="AE537" i="22"/>
  <c r="AG536" i="22"/>
  <c r="AE536" i="22"/>
  <c r="Y535" i="22"/>
  <c r="AG535" i="22" s="1"/>
  <c r="Y532" i="22"/>
  <c r="AE532" i="22" s="1"/>
  <c r="Y526" i="22"/>
  <c r="AE526" i="22" s="1"/>
  <c r="AI526" i="22" s="1"/>
  <c r="Y525" i="22"/>
  <c r="AG524" i="22"/>
  <c r="AE524" i="22"/>
  <c r="AG523" i="22"/>
  <c r="AE523" i="22"/>
  <c r="AG522" i="22"/>
  <c r="AE522" i="22"/>
  <c r="AG521" i="22"/>
  <c r="AE521" i="22"/>
  <c r="AG520" i="22"/>
  <c r="AE520" i="22"/>
  <c r="AG519" i="22"/>
  <c r="AE519" i="22"/>
  <c r="AG518" i="22"/>
  <c r="AE518" i="22"/>
  <c r="AG517" i="22"/>
  <c r="AE517" i="22"/>
  <c r="AI517" i="22" s="1"/>
  <c r="AG516" i="22"/>
  <c r="AE516" i="22"/>
  <c r="AG515" i="22"/>
  <c r="AE515" i="22"/>
  <c r="AG514" i="22"/>
  <c r="AE514" i="22"/>
  <c r="Y509" i="22"/>
  <c r="AE509" i="22" s="1"/>
  <c r="Y508" i="22"/>
  <c r="AG507" i="22"/>
  <c r="AE507" i="22"/>
  <c r="AG506" i="22"/>
  <c r="AE506" i="22"/>
  <c r="AG505" i="22"/>
  <c r="AE505" i="22"/>
  <c r="AG502" i="22"/>
  <c r="AE502" i="22"/>
  <c r="AG501" i="22"/>
  <c r="AE501" i="22"/>
  <c r="Y500" i="22"/>
  <c r="AE500" i="22" s="1"/>
  <c r="Y495" i="22"/>
  <c r="Y494" i="22"/>
  <c r="AG494" i="22" s="1"/>
  <c r="AG493" i="22"/>
  <c r="AE493" i="22"/>
  <c r="AG492" i="22"/>
  <c r="AI492" i="22" s="1"/>
  <c r="AE492" i="22"/>
  <c r="Y491" i="22"/>
  <c r="AG491" i="22" s="1"/>
  <c r="AG490" i="22"/>
  <c r="AE490" i="22"/>
  <c r="AI490" i="22" s="1"/>
  <c r="AG489" i="22"/>
  <c r="AE489" i="22"/>
  <c r="AG488" i="22"/>
  <c r="AE488" i="22"/>
  <c r="AI488" i="22" s="1"/>
  <c r="Y487" i="22"/>
  <c r="AE487" i="22" s="1"/>
  <c r="Y486" i="22"/>
  <c r="AE486" i="22" s="1"/>
  <c r="Y485" i="22"/>
  <c r="AG485" i="22" s="1"/>
  <c r="AG484" i="22"/>
  <c r="AI484" i="22" s="1"/>
  <c r="AE484" i="22"/>
  <c r="AG483" i="22"/>
  <c r="AE483" i="22"/>
  <c r="AG482" i="22"/>
  <c r="AE482" i="22"/>
  <c r="Y481" i="22"/>
  <c r="AG481" i="22" s="1"/>
  <c r="Y478" i="22"/>
  <c r="AG478" i="22" s="1"/>
  <c r="Y472" i="22"/>
  <c r="AG472" i="22" s="1"/>
  <c r="Y471" i="22"/>
  <c r="AE471" i="22" s="1"/>
  <c r="AG470" i="22"/>
  <c r="AE470" i="22"/>
  <c r="AG469" i="22"/>
  <c r="AE469" i="22"/>
  <c r="AG468" i="22"/>
  <c r="AE468" i="22"/>
  <c r="AG467" i="22"/>
  <c r="AE467" i="22"/>
  <c r="AG466" i="22"/>
  <c r="AE466" i="22"/>
  <c r="AG465" i="22"/>
  <c r="AE465" i="22"/>
  <c r="AG464" i="22"/>
  <c r="AE464" i="22"/>
  <c r="AG463" i="22"/>
  <c r="AE463" i="22"/>
  <c r="AG462" i="22"/>
  <c r="AE462" i="22"/>
  <c r="AG461" i="22"/>
  <c r="AE461" i="22"/>
  <c r="AG460" i="22"/>
  <c r="AE460" i="22"/>
  <c r="AG453" i="22"/>
  <c r="AE453" i="22"/>
  <c r="Y452" i="22"/>
  <c r="Y451" i="22"/>
  <c r="AG451" i="22" s="1"/>
  <c r="Y450" i="22"/>
  <c r="AG450" i="22" s="1"/>
  <c r="Y449" i="22"/>
  <c r="AE449" i="22" s="1"/>
  <c r="AG448" i="22"/>
  <c r="AE448" i="22"/>
  <c r="AG447" i="22"/>
  <c r="AE447" i="22"/>
  <c r="AG446" i="22"/>
  <c r="AE446" i="22"/>
  <c r="AG445" i="22"/>
  <c r="AE445" i="22"/>
  <c r="Y442" i="22"/>
  <c r="AG442" i="22" s="1"/>
  <c r="Y441" i="22"/>
  <c r="Y440" i="22"/>
  <c r="AG440" i="22" s="1"/>
  <c r="AG439" i="22"/>
  <c r="AE439" i="22"/>
  <c r="AG438" i="22"/>
  <c r="AE438" i="22"/>
  <c r="AG437" i="22"/>
  <c r="AE437" i="22"/>
  <c r="Y434" i="22"/>
  <c r="Y433" i="22"/>
  <c r="AG433" i="22" s="1"/>
  <c r="Y432" i="22"/>
  <c r="AG432" i="22" s="1"/>
  <c r="AG431" i="22"/>
  <c r="AE431" i="22"/>
  <c r="AG430" i="22"/>
  <c r="AE430" i="22"/>
  <c r="AG429" i="22"/>
  <c r="AE429" i="22"/>
  <c r="Y426" i="22"/>
  <c r="AG426" i="22" s="1"/>
  <c r="Y425" i="22"/>
  <c r="AE425" i="22" s="1"/>
  <c r="Y424" i="22"/>
  <c r="AG424" i="22" s="1"/>
  <c r="AI424" i="22" s="1"/>
  <c r="AG423" i="22"/>
  <c r="AE423" i="22"/>
  <c r="AG422" i="22"/>
  <c r="AE422" i="22"/>
  <c r="AG421" i="22"/>
  <c r="AE421" i="22"/>
  <c r="Y417" i="22"/>
  <c r="AE417" i="22" s="1"/>
  <c r="AI417" i="22" s="1"/>
  <c r="Y416" i="22"/>
  <c r="AG416" i="22" s="1"/>
  <c r="Y415" i="22"/>
  <c r="AG414" i="22"/>
  <c r="AE414" i="22"/>
  <c r="AG413" i="22"/>
  <c r="AE413" i="22"/>
  <c r="AG408" i="22"/>
  <c r="AE408" i="22"/>
  <c r="AG407" i="22"/>
  <c r="AI407" i="22" s="1"/>
  <c r="AE407" i="22"/>
  <c r="AG406" i="22"/>
  <c r="AI406" i="22" s="1"/>
  <c r="AE406" i="22"/>
  <c r="AG405" i="22"/>
  <c r="AE405" i="22"/>
  <c r="AG404" i="22"/>
  <c r="AE404" i="22"/>
  <c r="AG403" i="22"/>
  <c r="AE403" i="22"/>
  <c r="AG399" i="22"/>
  <c r="AI399" i="22" s="1"/>
  <c r="AE399" i="22"/>
  <c r="AG398" i="22"/>
  <c r="AE398" i="22"/>
  <c r="AG397" i="22"/>
  <c r="AE397" i="22"/>
  <c r="AG396" i="22"/>
  <c r="AI396" i="22" s="1"/>
  <c r="AE396" i="22"/>
  <c r="AG395" i="22"/>
  <c r="AI395" i="22" s="1"/>
  <c r="AE395" i="22"/>
  <c r="AG394" i="22"/>
  <c r="AE394" i="22"/>
  <c r="AG393" i="22"/>
  <c r="AE393" i="22"/>
  <c r="AI393" i="22" s="1"/>
  <c r="AG392" i="22"/>
  <c r="AE392" i="22"/>
  <c r="AG391" i="22"/>
  <c r="AI391" i="22" s="1"/>
  <c r="AE391" i="22"/>
  <c r="AG387" i="22"/>
  <c r="AE387" i="22"/>
  <c r="AG386" i="22"/>
  <c r="AE386" i="22"/>
  <c r="AG385" i="22"/>
  <c r="AI385" i="22" s="1"/>
  <c r="AE385" i="22"/>
  <c r="AG384" i="22"/>
  <c r="AI384" i="22" s="1"/>
  <c r="AE384" i="22"/>
  <c r="AG383" i="22"/>
  <c r="AE383" i="22"/>
  <c r="AG382" i="22"/>
  <c r="AE382" i="22"/>
  <c r="AI382" i="22" s="1"/>
  <c r="AG381" i="22"/>
  <c r="AI381" i="22" s="1"/>
  <c r="AE381" i="22"/>
  <c r="AG380" i="22"/>
  <c r="AI380" i="22" s="1"/>
  <c r="AE380" i="22"/>
  <c r="AG379" i="22"/>
  <c r="AE379" i="22"/>
  <c r="AG375" i="22"/>
  <c r="AE375" i="22"/>
  <c r="AI375" i="22" s="1"/>
  <c r="AG374" i="22"/>
  <c r="AE374" i="22"/>
  <c r="AG373" i="22"/>
  <c r="AI373" i="22" s="1"/>
  <c r="AE373" i="22"/>
  <c r="AG372" i="22"/>
  <c r="AE372" i="22"/>
  <c r="AG371" i="22"/>
  <c r="AE371" i="22"/>
  <c r="AI371" i="22" s="1"/>
  <c r="AG370" i="22"/>
  <c r="AE370" i="22"/>
  <c r="AG369" i="22"/>
  <c r="AI369" i="22" s="1"/>
  <c r="AE369" i="22"/>
  <c r="AG368" i="22"/>
  <c r="AE368" i="22"/>
  <c r="AG367" i="22"/>
  <c r="AE367" i="22"/>
  <c r="AG363" i="22"/>
  <c r="AI363" i="22" s="1"/>
  <c r="AE363" i="22"/>
  <c r="AG362" i="22"/>
  <c r="AE362" i="22"/>
  <c r="AI362" i="22" s="1"/>
  <c r="AG361" i="22"/>
  <c r="AE361" i="22"/>
  <c r="AG360" i="22"/>
  <c r="AE360" i="22"/>
  <c r="AI360" i="22" s="1"/>
  <c r="AG359" i="22"/>
  <c r="AI359" i="22" s="1"/>
  <c r="AE359" i="22"/>
  <c r="AG358" i="22"/>
  <c r="AE358" i="22"/>
  <c r="AG357" i="22"/>
  <c r="AE357" i="22"/>
  <c r="AG356" i="22"/>
  <c r="AE356" i="22"/>
  <c r="AI356" i="22" s="1"/>
  <c r="AG355" i="22"/>
  <c r="AI355" i="22" s="1"/>
  <c r="AE355" i="22"/>
  <c r="AG354" i="22"/>
  <c r="AE354" i="22"/>
  <c r="Y347" i="22"/>
  <c r="Y346" i="22"/>
  <c r="Y345" i="22"/>
  <c r="Y344" i="22"/>
  <c r="AG342" i="22"/>
  <c r="AI342" i="22" s="1"/>
  <c r="AE342" i="22"/>
  <c r="Y341" i="22"/>
  <c r="AG341" i="22" s="1"/>
  <c r="AG340" i="22"/>
  <c r="AE340" i="22"/>
  <c r="Y336" i="22"/>
  <c r="AG336" i="22" s="1"/>
  <c r="Y335" i="22"/>
  <c r="AG334" i="22"/>
  <c r="AE334" i="22"/>
  <c r="AG333" i="22"/>
  <c r="AE333" i="22"/>
  <c r="AI333" i="22" s="1"/>
  <c r="AG332" i="22"/>
  <c r="AE332" i="22"/>
  <c r="AG326" i="22"/>
  <c r="AE326" i="22"/>
  <c r="AG325" i="22"/>
  <c r="AE325" i="22"/>
  <c r="AG324" i="22"/>
  <c r="AE324" i="22"/>
  <c r="AG323" i="22"/>
  <c r="AE323" i="22"/>
  <c r="AG322" i="22"/>
  <c r="AE322" i="22"/>
  <c r="AG321" i="22"/>
  <c r="AE321" i="22"/>
  <c r="AG317" i="22"/>
  <c r="AE317" i="22"/>
  <c r="AG316" i="22"/>
  <c r="AI316" i="22" s="1"/>
  <c r="AE316" i="22"/>
  <c r="AG315" i="22"/>
  <c r="AE315" i="22"/>
  <c r="AG314" i="22"/>
  <c r="AE314" i="22"/>
  <c r="Y313" i="22"/>
  <c r="AE313" i="22" s="1"/>
  <c r="AG312" i="22"/>
  <c r="AE312" i="22"/>
  <c r="AG311" i="22"/>
  <c r="AE311" i="22"/>
  <c r="AG310" i="22"/>
  <c r="AE310" i="22"/>
  <c r="AG309" i="22"/>
  <c r="AI309" i="22" s="1"/>
  <c r="AE309" i="22"/>
  <c r="AG305" i="22"/>
  <c r="AE305" i="22"/>
  <c r="AG304" i="22"/>
  <c r="AE304" i="22"/>
  <c r="AG303" i="22"/>
  <c r="AE303" i="22"/>
  <c r="AG302" i="22"/>
  <c r="AI302" i="22" s="1"/>
  <c r="AE302" i="22"/>
  <c r="Y301" i="22"/>
  <c r="AG301" i="22" s="1"/>
  <c r="AG300" i="22"/>
  <c r="AE300" i="22"/>
  <c r="AG299" i="22"/>
  <c r="AE299" i="22"/>
  <c r="AG298" i="22"/>
  <c r="AE298" i="22"/>
  <c r="AG297" i="22"/>
  <c r="AE297" i="22"/>
  <c r="AG293" i="22"/>
  <c r="AE293" i="22"/>
  <c r="AG292" i="22"/>
  <c r="AE292" i="22"/>
  <c r="AG291" i="22"/>
  <c r="AE291" i="22"/>
  <c r="AG290" i="22"/>
  <c r="AE290" i="22"/>
  <c r="Y289" i="22"/>
  <c r="AE289" i="22" s="1"/>
  <c r="AI289" i="22" s="1"/>
  <c r="AG288" i="22"/>
  <c r="AE288" i="22"/>
  <c r="AG287" i="22"/>
  <c r="AE287" i="22"/>
  <c r="AG286" i="22"/>
  <c r="AE286" i="22"/>
  <c r="AG282" i="22"/>
  <c r="AE282" i="22"/>
  <c r="AG281" i="22"/>
  <c r="AE281" i="22"/>
  <c r="AG280" i="22"/>
  <c r="AE280" i="22"/>
  <c r="AG278" i="22"/>
  <c r="AE278" i="22"/>
  <c r="AG277" i="22"/>
  <c r="AE277" i="22"/>
  <c r="AG276" i="22"/>
  <c r="AE276" i="22"/>
  <c r="AI276" i="22" s="1"/>
  <c r="Y275" i="22"/>
  <c r="AE275" i="22" s="1"/>
  <c r="AI275" i="22" s="1"/>
  <c r="Y268" i="22"/>
  <c r="Y267" i="22"/>
  <c r="Y266" i="22"/>
  <c r="Y265" i="22"/>
  <c r="Y269" i="22" s="1"/>
  <c r="AG264" i="22"/>
  <c r="AE264" i="22"/>
  <c r="AI264" i="22" s="1"/>
  <c r="AG261" i="22"/>
  <c r="AE261" i="22"/>
  <c r="AG260" i="22"/>
  <c r="AE260" i="22"/>
  <c r="AI260" i="22" s="1"/>
  <c r="AG259" i="22"/>
  <c r="AI259" i="22" s="1"/>
  <c r="AE259" i="22"/>
  <c r="AE257" i="22"/>
  <c r="AI257" i="22"/>
  <c r="AG256" i="22"/>
  <c r="AE256" i="22"/>
  <c r="Y254" i="22"/>
  <c r="Y253" i="22"/>
  <c r="AG253" i="22" s="1"/>
  <c r="AG252" i="22"/>
  <c r="AE252" i="22"/>
  <c r="AG251" i="22"/>
  <c r="AE251" i="22"/>
  <c r="Y247" i="22"/>
  <c r="AG247" i="22" s="1"/>
  <c r="Y246" i="22"/>
  <c r="AG246" i="22" s="1"/>
  <c r="Y245" i="22"/>
  <c r="AE245" i="22" s="1"/>
  <c r="AG244" i="22"/>
  <c r="AE244" i="22"/>
  <c r="AG243" i="22"/>
  <c r="AE243" i="22"/>
  <c r="AG242" i="22"/>
  <c r="AE242" i="22"/>
  <c r="AG241" i="22"/>
  <c r="AE241" i="22"/>
  <c r="AI241" i="22" s="1"/>
  <c r="AG240" i="22"/>
  <c r="AE240" i="22"/>
  <c r="AG239" i="22"/>
  <c r="AE239" i="22"/>
  <c r="AG238" i="22"/>
  <c r="AE238" i="22"/>
  <c r="AG236" i="22"/>
  <c r="AE236" i="22"/>
  <c r="AI236" i="22" s="1"/>
  <c r="AG235" i="22"/>
  <c r="AE235" i="22"/>
  <c r="AG234" i="22"/>
  <c r="AE234" i="22"/>
  <c r="AG233" i="22"/>
  <c r="AE233" i="22"/>
  <c r="AI233" i="22" s="1"/>
  <c r="AG232" i="22"/>
  <c r="AE232" i="22"/>
  <c r="AI232" i="22" s="1"/>
  <c r="Y229" i="22"/>
  <c r="AG229" i="22" s="1"/>
  <c r="Y228" i="22"/>
  <c r="AG227" i="22"/>
  <c r="AE227" i="22"/>
  <c r="AG210" i="22"/>
  <c r="AG209" i="22"/>
  <c r="AG208" i="22"/>
  <c r="AE208" i="22"/>
  <c r="AG207" i="22"/>
  <c r="AG625" i="22"/>
  <c r="AG509" i="22"/>
  <c r="AG275" i="22"/>
  <c r="AG486" i="22"/>
  <c r="AE491" i="22"/>
  <c r="AI491" i="22"/>
  <c r="Y496" i="22"/>
  <c r="AE496" i="22" s="1"/>
  <c r="AG532" i="22"/>
  <c r="AE569" i="22"/>
  <c r="AI569" i="22" s="1"/>
  <c r="AE577" i="22"/>
  <c r="Y533" i="22"/>
  <c r="AE533" i="22" s="1"/>
  <c r="AE478" i="22"/>
  <c r="AI478" i="22" s="1"/>
  <c r="Y534" i="22"/>
  <c r="AG534" i="22" s="1"/>
  <c r="Y572" i="22"/>
  <c r="AE572" i="22" s="1"/>
  <c r="AE540" i="22"/>
  <c r="AI540" i="22"/>
  <c r="AE571" i="22"/>
  <c r="AI571" i="22" s="1"/>
  <c r="AE617" i="22"/>
  <c r="AG617" i="22"/>
  <c r="AI256" i="22"/>
  <c r="AI368" i="22"/>
  <c r="AI383" i="22"/>
  <c r="AI392" i="22"/>
  <c r="AI398" i="22"/>
  <c r="AI238" i="22"/>
  <c r="AI312" i="22"/>
  <c r="AI397" i="22"/>
  <c r="AI448" i="22"/>
  <c r="AI524" i="22"/>
  <c r="AE424" i="22"/>
  <c r="AI446" i="22"/>
  <c r="AI414" i="22"/>
  <c r="AI520" i="22"/>
  <c r="AI547" i="22"/>
  <c r="AI506" i="22"/>
  <c r="AI536" i="22"/>
  <c r="AI561" i="22"/>
  <c r="AI370" i="22"/>
  <c r="AE451" i="22"/>
  <c r="AI470" i="22"/>
  <c r="AI538" i="22"/>
  <c r="AI403" i="22"/>
  <c r="AI297" i="22"/>
  <c r="AI357" i="22"/>
  <c r="AI447" i="22"/>
  <c r="AI438" i="22"/>
  <c r="AI522" i="22"/>
  <c r="AI324" i="22"/>
  <c r="AI439" i="22"/>
  <c r="AI634" i="22"/>
  <c r="AI242" i="22"/>
  <c r="AI317" i="22"/>
  <c r="AI394" i="22"/>
  <c r="AI466" i="22"/>
  <c r="AI568" i="22"/>
  <c r="AI624" i="22"/>
  <c r="AI413" i="22"/>
  <c r="AI421" i="22"/>
  <c r="AI358" i="22"/>
  <c r="AI405" i="22"/>
  <c r="AI252" i="22"/>
  <c r="AI310" i="22"/>
  <c r="AI340" i="22"/>
  <c r="AI453" i="22"/>
  <c r="AI586" i="22"/>
  <c r="AI303" i="22"/>
  <c r="AI361" i="22"/>
  <c r="AG417" i="22"/>
  <c r="AI516" i="22"/>
  <c r="AG289" i="22"/>
  <c r="AI374" i="22"/>
  <c r="AG425" i="22"/>
  <c r="AI425" i="22" s="1"/>
  <c r="AG585" i="22"/>
  <c r="AI299" i="22"/>
  <c r="AI305" i="22"/>
  <c r="AG313" i="22"/>
  <c r="AI313" i="22" s="1"/>
  <c r="AI462" i="22"/>
  <c r="AI518" i="22"/>
  <c r="AI537" i="22"/>
  <c r="AI278" i="22"/>
  <c r="AI379" i="22"/>
  <c r="AI463" i="22"/>
  <c r="AI468" i="22"/>
  <c r="AI543" i="22"/>
  <c r="AI292" i="22"/>
  <c r="AI261" i="22"/>
  <c r="AI354" i="22"/>
  <c r="AI386" i="22"/>
  <c r="AI482" i="22"/>
  <c r="AI584" i="22"/>
  <c r="AI387" i="22"/>
  <c r="AI408" i="22"/>
  <c r="AI555" i="22"/>
  <c r="Y598" i="22"/>
  <c r="AE598" i="22" s="1"/>
  <c r="AE481" i="22"/>
  <c r="AG487" i="22"/>
  <c r="AI487" i="22" s="1"/>
  <c r="AE541" i="22"/>
  <c r="AE554" i="22"/>
  <c r="AE570" i="22"/>
  <c r="AI570" i="22" s="1"/>
  <c r="AE539" i="22"/>
  <c r="AI539" i="22" s="1"/>
  <c r="AG570" i="22"/>
  <c r="AE605" i="22"/>
  <c r="AG500" i="22"/>
  <c r="AG526" i="22"/>
  <c r="AG633" i="22"/>
  <c r="AI633" i="22" s="1"/>
  <c r="AE253" i="22"/>
  <c r="AE301" i="22"/>
  <c r="AI301" i="22" s="1"/>
  <c r="Y581" i="22"/>
  <c r="AG580" i="22"/>
  <c r="AI580" i="22" s="1"/>
  <c r="AE580" i="22"/>
  <c r="AG441" i="22"/>
  <c r="AI441" i="22" s="1"/>
  <c r="AE441" i="22"/>
  <c r="AI514" i="22"/>
  <c r="AE548" i="22"/>
  <c r="AE618" i="22"/>
  <c r="AG525" i="22"/>
  <c r="AE525" i="22"/>
  <c r="AI525" i="22" s="1"/>
  <c r="Y527" i="22"/>
  <c r="Y528" i="22" s="1"/>
  <c r="AE535" i="22"/>
  <c r="AG471" i="22"/>
  <c r="AG495" i="22"/>
  <c r="AE495" i="22"/>
  <c r="AG508" i="22"/>
  <c r="AE508" i="22"/>
  <c r="Y609" i="22"/>
  <c r="AG609" i="22" s="1"/>
  <c r="AG608" i="22"/>
  <c r="AI608" i="22" s="1"/>
  <c r="AE608" i="22"/>
  <c r="AE472" i="22"/>
  <c r="AI472" i="22" s="1"/>
  <c r="AG533" i="22"/>
  <c r="AE633" i="22"/>
  <c r="AE228" i="22"/>
  <c r="AI372" i="22"/>
  <c r="AE534" i="22"/>
  <c r="AG603" i="22"/>
  <c r="AI603" i="22" s="1"/>
  <c r="AE603" i="22"/>
  <c r="AE578" i="22"/>
  <c r="AI578" i="22" s="1"/>
  <c r="AE612" i="22"/>
  <c r="AE341" i="22"/>
  <c r="AI341" i="22" s="1"/>
  <c r="AE442" i="22"/>
  <c r="AG452" i="22"/>
  <c r="AE452" i="22"/>
  <c r="AE576" i="22"/>
  <c r="AE588" i="22"/>
  <c r="AG254" i="22"/>
  <c r="AE254" i="22"/>
  <c r="AE246" i="22"/>
  <c r="AI246" i="22" s="1"/>
  <c r="Y255" i="22"/>
  <c r="AE432" i="22"/>
  <c r="AI432" i="22" s="1"/>
  <c r="AE210" i="22"/>
  <c r="AE206" i="22"/>
  <c r="AI206" i="22" s="1"/>
  <c r="AE209" i="22"/>
  <c r="AI209" i="22" s="1"/>
  <c r="AE207" i="22"/>
  <c r="AI207" i="22" s="1"/>
  <c r="AG572" i="22"/>
  <c r="AI572" i="22" s="1"/>
  <c r="Y497" i="22"/>
  <c r="AG497" i="22" s="1"/>
  <c r="AI617" i="22"/>
  <c r="AE609" i="22"/>
  <c r="AG527" i="22"/>
  <c r="AI254" i="22"/>
  <c r="AE497" i="22"/>
  <c r="H9" i="15"/>
  <c r="H11" i="15"/>
  <c r="W9" i="15"/>
  <c r="T9" i="15"/>
  <c r="T5" i="15"/>
  <c r="H9" i="16"/>
  <c r="H11" i="16"/>
  <c r="W9" i="16"/>
  <c r="T9" i="16"/>
  <c r="T5" i="16"/>
  <c r="G9" i="20"/>
  <c r="G19" i="13"/>
  <c r="G9" i="18"/>
  <c r="G9" i="12"/>
  <c r="V9" i="20"/>
  <c r="S9" i="20"/>
  <c r="G11" i="20"/>
  <c r="S5" i="20"/>
  <c r="G21" i="13"/>
  <c r="V19" i="13"/>
  <c r="S19" i="13"/>
  <c r="S15" i="13"/>
  <c r="V9" i="18"/>
  <c r="S9" i="18"/>
  <c r="G11" i="18"/>
  <c r="S5" i="18"/>
  <c r="V9" i="12"/>
  <c r="S9" i="12"/>
  <c r="G11" i="12"/>
  <c r="S5" i="12"/>
  <c r="H10" i="24"/>
  <c r="X8" i="24"/>
  <c r="T8" i="24"/>
  <c r="H8" i="24"/>
  <c r="T4" i="24"/>
  <c r="Y219" i="22"/>
  <c r="AG219" i="22" s="1"/>
  <c r="AG216" i="22"/>
  <c r="AI216" i="22" s="1"/>
  <c r="AI215" i="22" s="1"/>
  <c r="AE216" i="22"/>
  <c r="AG196" i="22"/>
  <c r="AE196" i="22"/>
  <c r="AG195" i="22"/>
  <c r="AE195" i="22"/>
  <c r="AG194" i="22"/>
  <c r="AE194" i="22"/>
  <c r="AG193" i="22"/>
  <c r="AI193" i="22" s="1"/>
  <c r="AE193" i="22"/>
  <c r="AG192" i="22"/>
  <c r="AE192" i="22"/>
  <c r="AG191" i="22"/>
  <c r="AE191" i="22"/>
  <c r="AG190" i="22"/>
  <c r="AE190" i="22"/>
  <c r="AG189" i="22"/>
  <c r="AI189" i="22" s="1"/>
  <c r="AE189" i="22"/>
  <c r="AG187" i="22"/>
  <c r="AE187" i="22"/>
  <c r="AG186" i="22"/>
  <c r="AE186" i="22"/>
  <c r="Y184" i="22"/>
  <c r="AG183" i="22"/>
  <c r="AE183" i="22"/>
  <c r="Y182" i="22"/>
  <c r="AG182" i="22" s="1"/>
  <c r="AG181" i="22"/>
  <c r="AE181" i="22"/>
  <c r="AG176" i="22"/>
  <c r="AE176" i="22"/>
  <c r="AG175" i="22"/>
  <c r="AE175" i="22"/>
  <c r="AG174" i="22"/>
  <c r="AE174" i="22"/>
  <c r="Y173" i="22"/>
  <c r="AG173" i="22" s="1"/>
  <c r="Y170" i="22"/>
  <c r="Y169" i="22"/>
  <c r="AG169" i="22"/>
  <c r="Y168" i="22"/>
  <c r="AG168" i="22" s="1"/>
  <c r="Y167" i="22"/>
  <c r="AG167" i="22"/>
  <c r="AG166" i="22"/>
  <c r="AI166" i="22" s="1"/>
  <c r="AE166" i="22"/>
  <c r="Y164" i="22"/>
  <c r="AG164" i="22" s="1"/>
  <c r="AG163" i="22"/>
  <c r="AE163" i="22"/>
  <c r="AG162" i="22"/>
  <c r="AI162" i="22" s="1"/>
  <c r="AE162" i="22"/>
  <c r="AG161" i="22"/>
  <c r="AE161" i="22"/>
  <c r="Y160" i="22"/>
  <c r="AG160" i="22" s="1"/>
  <c r="Y159" i="22"/>
  <c r="AG158" i="22"/>
  <c r="AE158" i="22"/>
  <c r="Y157" i="22"/>
  <c r="AG157" i="22" s="1"/>
  <c r="AI157" i="22" s="1"/>
  <c r="AG156" i="22"/>
  <c r="AE156" i="22"/>
  <c r="Y155" i="22"/>
  <c r="AG155" i="22" s="1"/>
  <c r="AG154" i="22"/>
  <c r="AE154" i="22"/>
  <c r="AG153" i="22"/>
  <c r="AE153" i="22"/>
  <c r="Y152" i="22"/>
  <c r="AG152" i="22" s="1"/>
  <c r="AG151" i="22"/>
  <c r="AE151" i="22"/>
  <c r="AG147" i="22"/>
  <c r="AE147" i="22"/>
  <c r="AG146" i="22"/>
  <c r="AE146" i="22"/>
  <c r="Y144" i="22"/>
  <c r="Y145" i="22" s="1"/>
  <c r="AG143" i="22"/>
  <c r="AE143" i="22"/>
  <c r="AG142" i="22"/>
  <c r="AE142" i="22"/>
  <c r="AG141" i="22"/>
  <c r="AI141" i="22" s="1"/>
  <c r="AE141" i="22"/>
  <c r="Y138" i="22"/>
  <c r="AE138" i="22" s="1"/>
  <c r="AI138" i="22" s="1"/>
  <c r="AG136" i="22"/>
  <c r="AE136" i="22"/>
  <c r="AG135" i="22"/>
  <c r="AE135" i="22"/>
  <c r="AG134" i="22"/>
  <c r="AE134" i="22"/>
  <c r="Y133" i="22"/>
  <c r="AG133" i="22" s="1"/>
  <c r="AI133" i="22" s="1"/>
  <c r="Y131" i="22"/>
  <c r="AG131" i="22" s="1"/>
  <c r="AG130" i="22"/>
  <c r="AE130" i="22"/>
  <c r="Y129" i="22"/>
  <c r="AG129" i="22" s="1"/>
  <c r="Y128" i="22"/>
  <c r="AE128" i="22" s="1"/>
  <c r="Y127" i="22"/>
  <c r="AG127" i="22" s="1"/>
  <c r="AG126" i="22"/>
  <c r="AI126" i="22" s="1"/>
  <c r="AE126" i="22"/>
  <c r="AG123" i="22"/>
  <c r="AE123" i="22"/>
  <c r="AI123" i="22" s="1"/>
  <c r="AG122" i="22"/>
  <c r="AE122" i="22"/>
  <c r="AG121" i="22"/>
  <c r="AI121" i="22" s="1"/>
  <c r="AE121" i="22"/>
  <c r="Y120" i="22"/>
  <c r="Y119" i="22"/>
  <c r="AG119" i="22" s="1"/>
  <c r="AG118" i="22"/>
  <c r="AE118" i="22"/>
  <c r="Y117" i="22"/>
  <c r="Y116" i="22"/>
  <c r="AE116" i="22" s="1"/>
  <c r="Y124" i="22"/>
  <c r="AE124" i="22" s="1"/>
  <c r="Y115" i="22"/>
  <c r="AG114" i="22"/>
  <c r="AI114" i="22" s="1"/>
  <c r="AE114" i="22"/>
  <c r="AG113" i="22"/>
  <c r="AE113" i="22"/>
  <c r="AG112" i="22"/>
  <c r="AE112" i="22"/>
  <c r="AG111" i="22"/>
  <c r="AI111" i="22" s="1"/>
  <c r="AE111" i="22"/>
  <c r="AG100" i="22"/>
  <c r="AE100" i="22"/>
  <c r="Y99" i="22"/>
  <c r="AE99" i="22" s="1"/>
  <c r="Y98" i="22"/>
  <c r="AG98" i="22" s="1"/>
  <c r="Y97" i="22"/>
  <c r="AG96" i="22"/>
  <c r="AI96" i="22" s="1"/>
  <c r="AE96" i="22"/>
  <c r="AG93" i="22"/>
  <c r="AE93" i="22"/>
  <c r="Y90" i="22"/>
  <c r="AG90" i="22" s="1"/>
  <c r="AG89" i="22"/>
  <c r="AE89" i="22"/>
  <c r="Y88" i="22"/>
  <c r="AG88" i="22" s="1"/>
  <c r="Y87" i="22"/>
  <c r="AG87" i="22" s="1"/>
  <c r="AG86" i="22"/>
  <c r="AE86" i="22"/>
  <c r="AG85" i="22"/>
  <c r="AI85" i="22" s="1"/>
  <c r="AE85" i="22"/>
  <c r="AG77" i="22"/>
  <c r="AE77" i="22"/>
  <c r="AG76" i="22"/>
  <c r="AE76" i="22"/>
  <c r="AG75" i="22"/>
  <c r="AI75" i="22" s="1"/>
  <c r="AE75" i="22"/>
  <c r="Y74" i="22"/>
  <c r="AE74" i="22" s="1"/>
  <c r="Y73" i="22"/>
  <c r="AG73" i="22" s="1"/>
  <c r="AG72" i="22"/>
  <c r="AE72" i="22"/>
  <c r="Y71" i="22"/>
  <c r="Y70" i="22"/>
  <c r="AE70" i="22" s="1"/>
  <c r="AG69" i="22"/>
  <c r="AE69" i="22"/>
  <c r="Y68" i="22"/>
  <c r="AG68" i="22" s="1"/>
  <c r="Y67" i="22"/>
  <c r="AE67" i="22" s="1"/>
  <c r="AG66" i="22"/>
  <c r="AE66" i="22"/>
  <c r="AG65" i="22"/>
  <c r="AE65" i="22"/>
  <c r="AG62" i="22"/>
  <c r="AE62" i="22"/>
  <c r="AG61" i="22"/>
  <c r="AE61" i="22"/>
  <c r="AG60" i="22"/>
  <c r="AE60" i="22"/>
  <c r="AG59" i="22"/>
  <c r="AE59" i="22"/>
  <c r="AG58" i="22"/>
  <c r="AE58" i="22"/>
  <c r="AG57" i="22"/>
  <c r="AE57" i="22"/>
  <c r="AG56" i="22"/>
  <c r="AE56" i="22"/>
  <c r="AG55" i="22"/>
  <c r="AE55" i="22"/>
  <c r="AG54" i="22"/>
  <c r="AE54" i="22"/>
  <c r="AG53" i="22"/>
  <c r="AE53" i="22"/>
  <c r="Y48" i="22"/>
  <c r="AG48" i="22" s="1"/>
  <c r="AG47" i="22"/>
  <c r="AE47" i="22"/>
  <c r="AG46" i="22"/>
  <c r="AE46" i="22"/>
  <c r="Y42" i="22"/>
  <c r="AE42" i="22" s="1"/>
  <c r="AG41" i="22"/>
  <c r="AE41" i="22"/>
  <c r="Y40" i="22"/>
  <c r="AG40" i="22" s="1"/>
  <c r="Y39" i="22"/>
  <c r="AG39" i="22" s="1"/>
  <c r="AG38" i="22"/>
  <c r="AE38" i="22"/>
  <c r="AG37" i="22"/>
  <c r="AE37" i="22"/>
  <c r="Y36" i="22"/>
  <c r="AE36" i="22" s="1"/>
  <c r="AG35" i="22"/>
  <c r="AE35" i="22"/>
  <c r="AI35" i="22" s="1"/>
  <c r="AG32" i="22"/>
  <c r="AE32" i="22"/>
  <c r="AG31" i="22"/>
  <c r="AE31" i="22"/>
  <c r="AG30" i="22"/>
  <c r="AE30" i="22"/>
  <c r="AG29" i="22"/>
  <c r="AE29" i="22"/>
  <c r="AI29" i="22" s="1"/>
  <c r="AG28" i="22"/>
  <c r="AE28" i="22"/>
  <c r="AG27" i="22"/>
  <c r="AE27" i="22"/>
  <c r="AG26" i="22"/>
  <c r="AE26" i="22"/>
  <c r="AG25" i="22"/>
  <c r="AE25" i="22"/>
  <c r="AI25" i="22" s="1"/>
  <c r="Y23" i="22"/>
  <c r="AG23" i="22" s="1"/>
  <c r="AG22" i="22"/>
  <c r="AE22" i="22"/>
  <c r="AG21" i="22"/>
  <c r="AI21" i="22" s="1"/>
  <c r="AE21" i="22"/>
  <c r="Y17" i="22"/>
  <c r="AE17" i="22" s="1"/>
  <c r="AG16" i="22"/>
  <c r="AI16" i="22" s="1"/>
  <c r="AE16" i="22"/>
  <c r="G11" i="22"/>
  <c r="V9" i="22"/>
  <c r="S9" i="22"/>
  <c r="G9" i="22"/>
  <c r="V8" i="22"/>
  <c r="S5" i="22"/>
  <c r="AG52" i="23"/>
  <c r="AI52" i="23" s="1"/>
  <c r="AE52" i="23"/>
  <c r="AG51" i="23"/>
  <c r="AI51" i="23" s="1"/>
  <c r="AG50" i="23"/>
  <c r="AE50" i="23"/>
  <c r="AG49" i="23"/>
  <c r="AE49" i="23"/>
  <c r="AG48" i="23"/>
  <c r="AE48" i="23"/>
  <c r="AG47" i="23"/>
  <c r="AE47" i="23"/>
  <c r="AI47" i="23" s="1"/>
  <c r="AG41" i="23"/>
  <c r="AE41" i="23"/>
  <c r="AG40" i="23"/>
  <c r="AE40" i="23"/>
  <c r="Y37" i="23"/>
  <c r="AG36" i="23"/>
  <c r="AE36" i="23"/>
  <c r="AG31" i="23"/>
  <c r="AE31" i="23"/>
  <c r="AI31" i="23" s="1"/>
  <c r="AG30" i="23"/>
  <c r="AE30" i="23"/>
  <c r="AI30" i="23" s="1"/>
  <c r="AG29" i="23"/>
  <c r="AI29" i="23" s="1"/>
  <c r="AE29" i="23"/>
  <c r="AG26" i="23"/>
  <c r="AE26" i="23"/>
  <c r="AG25" i="23"/>
  <c r="AE25" i="23"/>
  <c r="AG24" i="23"/>
  <c r="AE24" i="23"/>
  <c r="AI24" i="23" s="1"/>
  <c r="AG23" i="23"/>
  <c r="AE23" i="23"/>
  <c r="AG22" i="23"/>
  <c r="AE22" i="23"/>
  <c r="AG21" i="23"/>
  <c r="AE21" i="23"/>
  <c r="AI21" i="23" s="1"/>
  <c r="AG20" i="23"/>
  <c r="AE20" i="23"/>
  <c r="AI20" i="23" s="1"/>
  <c r="AG19" i="23"/>
  <c r="AE19" i="23"/>
  <c r="AG18" i="23"/>
  <c r="AE18" i="23"/>
  <c r="AI18" i="23" s="1"/>
  <c r="AG17" i="23"/>
  <c r="AE17" i="23"/>
  <c r="AI17" i="23" s="1"/>
  <c r="AG16" i="23"/>
  <c r="AE16" i="23"/>
  <c r="G11" i="23"/>
  <c r="V9" i="23"/>
  <c r="S9" i="23"/>
  <c r="G9" i="23"/>
  <c r="S5" i="23"/>
  <c r="AG116" i="22"/>
  <c r="AI54" i="22"/>
  <c r="AI76" i="22"/>
  <c r="AI100" i="22"/>
  <c r="AI142" i="22"/>
  <c r="AI154" i="22"/>
  <c r="AE87" i="22"/>
  <c r="AG144" i="22"/>
  <c r="AE144" i="22"/>
  <c r="AI41" i="23"/>
  <c r="AI39" i="23" s="1"/>
  <c r="AI50" i="23"/>
  <c r="AI86" i="22"/>
  <c r="AI53" i="22"/>
  <c r="AI181" i="22"/>
  <c r="AI191" i="22"/>
  <c r="AG67" i="22"/>
  <c r="AG138" i="22"/>
  <c r="AG42" i="22"/>
  <c r="AI134" i="22"/>
  <c r="AE131" i="22"/>
  <c r="AI55" i="22"/>
  <c r="AI72" i="22"/>
  <c r="AG128" i="22"/>
  <c r="AI153" i="22"/>
  <c r="AI183" i="22"/>
  <c r="AG17" i="22"/>
  <c r="Y24" i="22"/>
  <c r="AG24" i="22" s="1"/>
  <c r="Y139" i="22"/>
  <c r="AE139" i="22" s="1"/>
  <c r="AI163" i="22"/>
  <c r="AI19" i="23"/>
  <c r="Y185" i="22"/>
  <c r="AE185" i="22" s="1"/>
  <c r="AG184" i="22"/>
  <c r="AE184" i="22"/>
  <c r="AG117" i="22"/>
  <c r="AE117" i="22"/>
  <c r="AE155" i="22"/>
  <c r="AI155" i="22" s="1"/>
  <c r="AE167" i="22"/>
  <c r="AI167" i="22" s="1"/>
  <c r="AE88" i="22"/>
  <c r="AI88" i="22" s="1"/>
  <c r="AG115" i="22"/>
  <c r="AE115" i="22"/>
  <c r="AE133" i="22"/>
  <c r="AE157" i="22"/>
  <c r="AE182" i="22"/>
  <c r="AI182" i="22" s="1"/>
  <c r="AE119" i="22"/>
  <c r="AI119" i="22" s="1"/>
  <c r="AE127" i="22"/>
  <c r="AE164" i="22"/>
  <c r="AI164" i="22" s="1"/>
  <c r="AE173" i="22"/>
  <c r="AI173" i="22" s="1"/>
  <c r="AE169" i="22"/>
  <c r="AI169" i="22" s="1"/>
  <c r="AE48" i="22"/>
  <c r="AE219" i="22"/>
  <c r="AE160" i="22"/>
  <c r="AE168" i="22"/>
  <c r="AG94" i="12"/>
  <c r="AE94" i="12"/>
  <c r="W26" i="24"/>
  <c r="AG312" i="18"/>
  <c r="AE312" i="18"/>
  <c r="AI312" i="18" s="1"/>
  <c r="AE153" i="12"/>
  <c r="AG153" i="12"/>
  <c r="AE53" i="20"/>
  <c r="AI53" i="20" s="1"/>
  <c r="AG53" i="20"/>
  <c r="AE52" i="20"/>
  <c r="AG52" i="20"/>
  <c r="AE51" i="20"/>
  <c r="AI51" i="20" s="1"/>
  <c r="AG51" i="20"/>
  <c r="AE50" i="20"/>
  <c r="AI50" i="20" s="1"/>
  <c r="AG50" i="20"/>
  <c r="AG49" i="20"/>
  <c r="AE49" i="20"/>
  <c r="AG48" i="20"/>
  <c r="AE48" i="20"/>
  <c r="AE47" i="20"/>
  <c r="AG46" i="20"/>
  <c r="AE46" i="20"/>
  <c r="AG45" i="20"/>
  <c r="AE45" i="20"/>
  <c r="AI45" i="20" s="1"/>
  <c r="AE44" i="20"/>
  <c r="AG44" i="20"/>
  <c r="AE43" i="20"/>
  <c r="AG43" i="20"/>
  <c r="AG42" i="20"/>
  <c r="AE42" i="20"/>
  <c r="AI42" i="20" s="1"/>
  <c r="AG41" i="20"/>
  <c r="AE41" i="20"/>
  <c r="AI41" i="20" s="1"/>
  <c r="AG40" i="20"/>
  <c r="AE40" i="20"/>
  <c r="AG39" i="20"/>
  <c r="AE39" i="20"/>
  <c r="AI39" i="20" s="1"/>
  <c r="AG38" i="20"/>
  <c r="AE38" i="20"/>
  <c r="AI38" i="20" s="1"/>
  <c r="AG37" i="20"/>
  <c r="AE37" i="20"/>
  <c r="AG36" i="20"/>
  <c r="AE36" i="20"/>
  <c r="AE33" i="20"/>
  <c r="AG33" i="20"/>
  <c r="AI33" i="20" s="1"/>
  <c r="AE32" i="20"/>
  <c r="AG32" i="20"/>
  <c r="AI32" i="20" s="1"/>
  <c r="AE31" i="20"/>
  <c r="AG31" i="20"/>
  <c r="AE30" i="20"/>
  <c r="AG30" i="20"/>
  <c r="AG29" i="20"/>
  <c r="AE29" i="20"/>
  <c r="AG28" i="20"/>
  <c r="AE28" i="20"/>
  <c r="AI28" i="20" s="1"/>
  <c r="AG27" i="20"/>
  <c r="AE27" i="20"/>
  <c r="AG26" i="20"/>
  <c r="AE26" i="20"/>
  <c r="AE25" i="20"/>
  <c r="AG24" i="20"/>
  <c r="AI24" i="20" s="1"/>
  <c r="AE24" i="20"/>
  <c r="AG23" i="20"/>
  <c r="AE23" i="20"/>
  <c r="AE22" i="20"/>
  <c r="AG22" i="20"/>
  <c r="AE21" i="20"/>
  <c r="AI21" i="20" s="1"/>
  <c r="AG21" i="20"/>
  <c r="AG20" i="20"/>
  <c r="AI20" i="20" s="1"/>
  <c r="AE20" i="20"/>
  <c r="AG19" i="20"/>
  <c r="AE19" i="20"/>
  <c r="AG18" i="20"/>
  <c r="AE18" i="20"/>
  <c r="AG17" i="20"/>
  <c r="AE17" i="20"/>
  <c r="AI17" i="20" s="1"/>
  <c r="AG16" i="20"/>
  <c r="AE16" i="20"/>
  <c r="AG15" i="20"/>
  <c r="AE15" i="20"/>
  <c r="AI48" i="20"/>
  <c r="AI29" i="20"/>
  <c r="AI52" i="20"/>
  <c r="AG47" i="20"/>
  <c r="AG25" i="20"/>
  <c r="AI25" i="20" s="1"/>
  <c r="AG58" i="12"/>
  <c r="AE58" i="12"/>
  <c r="AG227" i="18"/>
  <c r="AE227" i="18"/>
  <c r="AG274" i="18"/>
  <c r="AE274" i="18"/>
  <c r="AG310" i="18"/>
  <c r="AE310" i="18"/>
  <c r="AG308" i="18"/>
  <c r="AE308" i="18"/>
  <c r="AG306" i="18"/>
  <c r="AE306" i="18"/>
  <c r="AG304" i="18"/>
  <c r="AE304" i="18"/>
  <c r="AG302" i="18"/>
  <c r="AE302" i="18"/>
  <c r="AG300" i="18"/>
  <c r="AE300" i="18"/>
  <c r="AG298" i="18"/>
  <c r="AE298" i="18"/>
  <c r="AG296" i="18"/>
  <c r="AE296" i="18"/>
  <c r="AG294" i="18"/>
  <c r="AE294" i="18"/>
  <c r="AG292" i="18"/>
  <c r="AE292" i="18"/>
  <c r="AG290" i="18"/>
  <c r="AE290" i="18"/>
  <c r="AG288" i="18"/>
  <c r="AE288" i="18"/>
  <c r="AG286" i="18"/>
  <c r="AE286" i="18"/>
  <c r="AG284" i="18"/>
  <c r="AE284" i="18"/>
  <c r="AG282" i="18"/>
  <c r="AE282" i="18"/>
  <c r="AG280" i="18"/>
  <c r="AE280" i="18"/>
  <c r="AG278" i="18"/>
  <c r="AE278" i="18"/>
  <c r="AG276" i="18"/>
  <c r="AE276" i="18"/>
  <c r="AG272" i="18"/>
  <c r="AE272" i="18"/>
  <c r="AG270" i="18"/>
  <c r="AE270" i="18"/>
  <c r="AG268" i="18"/>
  <c r="AE268" i="18"/>
  <c r="AG266" i="18"/>
  <c r="AE266" i="18"/>
  <c r="AG264" i="18"/>
  <c r="AE264" i="18"/>
  <c r="AG262" i="18"/>
  <c r="AE262" i="18"/>
  <c r="AG260" i="18"/>
  <c r="AE260" i="18"/>
  <c r="AG258" i="18"/>
  <c r="AE258" i="18"/>
  <c r="AG256" i="18"/>
  <c r="AE256" i="18"/>
  <c r="AG254" i="18"/>
  <c r="AE254" i="18"/>
  <c r="AG252" i="18"/>
  <c r="AE252" i="18"/>
  <c r="AG250" i="18"/>
  <c r="AE250" i="18"/>
  <c r="AG248" i="18"/>
  <c r="AE248" i="18"/>
  <c r="AG246" i="18"/>
  <c r="AE246" i="18"/>
  <c r="AG244" i="18"/>
  <c r="AE244" i="18"/>
  <c r="AG242" i="18"/>
  <c r="AE242" i="18"/>
  <c r="AG240" i="18"/>
  <c r="AE240" i="18"/>
  <c r="AG238" i="18"/>
  <c r="AE238" i="18"/>
  <c r="AG236" i="18"/>
  <c r="AE236" i="18"/>
  <c r="AG234" i="18"/>
  <c r="AE234" i="18"/>
  <c r="AG232" i="18"/>
  <c r="AE232" i="18"/>
  <c r="AG230" i="18"/>
  <c r="AE230" i="18"/>
  <c r="AG311" i="18"/>
  <c r="AE311" i="18"/>
  <c r="AG309" i="18"/>
  <c r="AE309" i="18"/>
  <c r="AI309" i="18" s="1"/>
  <c r="AG307" i="18"/>
  <c r="AE307" i="18"/>
  <c r="AI307" i="18" s="1"/>
  <c r="AG305" i="18"/>
  <c r="AE305" i="18"/>
  <c r="AI305" i="18" s="1"/>
  <c r="AG303" i="18"/>
  <c r="AE303" i="18"/>
  <c r="AG301" i="18"/>
  <c r="AE301" i="18"/>
  <c r="AG299" i="18"/>
  <c r="AE299" i="18"/>
  <c r="AG297" i="18"/>
  <c r="AE297" i="18"/>
  <c r="AG295" i="18"/>
  <c r="AE295" i="18"/>
  <c r="AG293" i="18"/>
  <c r="AI293" i="18" s="1"/>
  <c r="AE293" i="18"/>
  <c r="AG291" i="18"/>
  <c r="AE291" i="18"/>
  <c r="AG289" i="18"/>
  <c r="AE289" i="18"/>
  <c r="AG287" i="18"/>
  <c r="AE287" i="18"/>
  <c r="AG285" i="18"/>
  <c r="AE285" i="18"/>
  <c r="AG283" i="18"/>
  <c r="AE283" i="18"/>
  <c r="AG281" i="18"/>
  <c r="AE281" i="18"/>
  <c r="AG279" i="18"/>
  <c r="AE279" i="18"/>
  <c r="AG277" i="18"/>
  <c r="AE277" i="18"/>
  <c r="AG275" i="18"/>
  <c r="AE275" i="18"/>
  <c r="AG273" i="18"/>
  <c r="AE273" i="18"/>
  <c r="AG271" i="18"/>
  <c r="AE271" i="18"/>
  <c r="AG269" i="18"/>
  <c r="AE269" i="18"/>
  <c r="AG267" i="18"/>
  <c r="AE267" i="18"/>
  <c r="AG265" i="18"/>
  <c r="AE265" i="18"/>
  <c r="AG263" i="18"/>
  <c r="AE263" i="18"/>
  <c r="AG261" i="18"/>
  <c r="AE261" i="18"/>
  <c r="AG259" i="18"/>
  <c r="AE259" i="18"/>
  <c r="AG257" i="18"/>
  <c r="AE257" i="18"/>
  <c r="AI257" i="18" s="1"/>
  <c r="AG255" i="18"/>
  <c r="AE255" i="18"/>
  <c r="AG253" i="18"/>
  <c r="AE253" i="18"/>
  <c r="AG251" i="18"/>
  <c r="AE251" i="18"/>
  <c r="AG249" i="18"/>
  <c r="AE249" i="18"/>
  <c r="AG247" i="18"/>
  <c r="AE247" i="18"/>
  <c r="AG245" i="18"/>
  <c r="AE245" i="18"/>
  <c r="AI245" i="18" s="1"/>
  <c r="AG243" i="18"/>
  <c r="AE243" i="18"/>
  <c r="AI243" i="18" s="1"/>
  <c r="AG241" i="18"/>
  <c r="AE241" i="18"/>
  <c r="AI241" i="18" s="1"/>
  <c r="AG239" i="18"/>
  <c r="AE239" i="18"/>
  <c r="AG237" i="18"/>
  <c r="AE237" i="18"/>
  <c r="AG235" i="18"/>
  <c r="AE235" i="18"/>
  <c r="AI235" i="18" s="1"/>
  <c r="AG233" i="18"/>
  <c r="AE233" i="18"/>
  <c r="AG231" i="18"/>
  <c r="AE231" i="18"/>
  <c r="Y229" i="18"/>
  <c r="Y228" i="18"/>
  <c r="AG228" i="18" s="1"/>
  <c r="AG225" i="18"/>
  <c r="AE225" i="18"/>
  <c r="AI225" i="18" s="1"/>
  <c r="AG224" i="18"/>
  <c r="AE224" i="18"/>
  <c r="AG223" i="18"/>
  <c r="AE223" i="18"/>
  <c r="AG222" i="18"/>
  <c r="AE222" i="18"/>
  <c r="AI222" i="18" s="1"/>
  <c r="AG221" i="18"/>
  <c r="AE221" i="18"/>
  <c r="AG220" i="18"/>
  <c r="AE220" i="18"/>
  <c r="AI220" i="18" s="1"/>
  <c r="AG219" i="18"/>
  <c r="AE219" i="18"/>
  <c r="AG216" i="18"/>
  <c r="AE216" i="18"/>
  <c r="AG212" i="18"/>
  <c r="AE212" i="18"/>
  <c r="AG209" i="18"/>
  <c r="AE209" i="18"/>
  <c r="AG208" i="18"/>
  <c r="AE208" i="18"/>
  <c r="AG207" i="18"/>
  <c r="AE207" i="18"/>
  <c r="AG206" i="18"/>
  <c r="AE206" i="18"/>
  <c r="AG205" i="18"/>
  <c r="AE205" i="18"/>
  <c r="AG204" i="18"/>
  <c r="AI204" i="18" s="1"/>
  <c r="AE204" i="18"/>
  <c r="AG203" i="18"/>
  <c r="AE203" i="18"/>
  <c r="AG200" i="18"/>
  <c r="AE200" i="18"/>
  <c r="AG197" i="18"/>
  <c r="AI197" i="18" s="1"/>
  <c r="AE197" i="18"/>
  <c r="AG196" i="18"/>
  <c r="AI196" i="18" s="1"/>
  <c r="AE196" i="18"/>
  <c r="AG195" i="18"/>
  <c r="AE195" i="18"/>
  <c r="AG194" i="18"/>
  <c r="AE194" i="18"/>
  <c r="AG193" i="18"/>
  <c r="AE193" i="18"/>
  <c r="AG192" i="18"/>
  <c r="AI192" i="18" s="1"/>
  <c r="AE192" i="18"/>
  <c r="AG191" i="18"/>
  <c r="AE191" i="18"/>
  <c r="AG190" i="18"/>
  <c r="AE190" i="18"/>
  <c r="AG189" i="18"/>
  <c r="AE189" i="18"/>
  <c r="AG187" i="18"/>
  <c r="AI187" i="18" s="1"/>
  <c r="AE187" i="18"/>
  <c r="AG186" i="18"/>
  <c r="AI186" i="18" s="1"/>
  <c r="AE186" i="18"/>
  <c r="AG185" i="18"/>
  <c r="AE185" i="18"/>
  <c r="AG184" i="18"/>
  <c r="AE184" i="18"/>
  <c r="AG183" i="18"/>
  <c r="AE183" i="18"/>
  <c r="AG182" i="18"/>
  <c r="AI182" i="18" s="1"/>
  <c r="AE182" i="18"/>
  <c r="AG181" i="18"/>
  <c r="AE181" i="18"/>
  <c r="AG179" i="18"/>
  <c r="AE179" i="18"/>
  <c r="AG178" i="18"/>
  <c r="AI178" i="18" s="1"/>
  <c r="AE178" i="18"/>
  <c r="AG177" i="18"/>
  <c r="AE177" i="18"/>
  <c r="AG176" i="18"/>
  <c r="AE176" i="18"/>
  <c r="AG175" i="18"/>
  <c r="AE175" i="18"/>
  <c r="AG174" i="18"/>
  <c r="AI174" i="18" s="1"/>
  <c r="AE174" i="18"/>
  <c r="AG173" i="18"/>
  <c r="AE173" i="18"/>
  <c r="AG172" i="18"/>
  <c r="AE172" i="18"/>
  <c r="AG171" i="18"/>
  <c r="AE171" i="18"/>
  <c r="AG170" i="18"/>
  <c r="AI170" i="18" s="1"/>
  <c r="AE170" i="18"/>
  <c r="AG166" i="18"/>
  <c r="AI166" i="18" s="1"/>
  <c r="AI164" i="18" s="1"/>
  <c r="AE166" i="18"/>
  <c r="AG163" i="18"/>
  <c r="AE163" i="18"/>
  <c r="AG162" i="18"/>
  <c r="AE162" i="18"/>
  <c r="AG161" i="18"/>
  <c r="AE161" i="18"/>
  <c r="AG160" i="18"/>
  <c r="AE160" i="18"/>
  <c r="AG159" i="18"/>
  <c r="AE159" i="18"/>
  <c r="AG158" i="18"/>
  <c r="AE158" i="18"/>
  <c r="AG157" i="18"/>
  <c r="AE157" i="18"/>
  <c r="AG156" i="18"/>
  <c r="AE156" i="18"/>
  <c r="AG155" i="18"/>
  <c r="AE155" i="18"/>
  <c r="AG154" i="18"/>
  <c r="AE154" i="18"/>
  <c r="AG153" i="18"/>
  <c r="AE153" i="18"/>
  <c r="AG152" i="18"/>
  <c r="AE152" i="18"/>
  <c r="AG149" i="18"/>
  <c r="AE149" i="18"/>
  <c r="AG148" i="18"/>
  <c r="AI148" i="18" s="1"/>
  <c r="AE148" i="18"/>
  <c r="AG147" i="18"/>
  <c r="AE147" i="18"/>
  <c r="AG146" i="18"/>
  <c r="AI146" i="18" s="1"/>
  <c r="AE146" i="18"/>
  <c r="AG145" i="18"/>
  <c r="AE145" i="18"/>
  <c r="AG144" i="18"/>
  <c r="AI144" i="18" s="1"/>
  <c r="AE144" i="18"/>
  <c r="AG143" i="18"/>
  <c r="AE143" i="18"/>
  <c r="AG142" i="18"/>
  <c r="AI142" i="18" s="1"/>
  <c r="AE142" i="18"/>
  <c r="AG141" i="18"/>
  <c r="AE141" i="18"/>
  <c r="AG140" i="18"/>
  <c r="AE140" i="18"/>
  <c r="AI140" i="18"/>
  <c r="AG139" i="18"/>
  <c r="AE139" i="18"/>
  <c r="AG138" i="18"/>
  <c r="AE138" i="18"/>
  <c r="AG137" i="18"/>
  <c r="AE137" i="18"/>
  <c r="AG136" i="18"/>
  <c r="AE136" i="18"/>
  <c r="AI136" i="18" s="1"/>
  <c r="AG135" i="18"/>
  <c r="AE135" i="18"/>
  <c r="AG134" i="18"/>
  <c r="AE134" i="18"/>
  <c r="AG133" i="18"/>
  <c r="AE133" i="18"/>
  <c r="AG132" i="18"/>
  <c r="AE132" i="18"/>
  <c r="AI132" i="18" s="1"/>
  <c r="AG131" i="18"/>
  <c r="AE131" i="18"/>
  <c r="AG130" i="18"/>
  <c r="AE130" i="18"/>
  <c r="AG129" i="18"/>
  <c r="AE129" i="18"/>
  <c r="AG128" i="18"/>
  <c r="AE128" i="18"/>
  <c r="AI128" i="18" s="1"/>
  <c r="AG127" i="18"/>
  <c r="AE127" i="18"/>
  <c r="AG126" i="18"/>
  <c r="AE126" i="18"/>
  <c r="AI123" i="18"/>
  <c r="AG122" i="18"/>
  <c r="AE122" i="18"/>
  <c r="AG119" i="18"/>
  <c r="AI119" i="18" s="1"/>
  <c r="AE119" i="18"/>
  <c r="AG118" i="18"/>
  <c r="AI118" i="18" s="1"/>
  <c r="AE118" i="18"/>
  <c r="AG117" i="18"/>
  <c r="AE117" i="18"/>
  <c r="AG116" i="18"/>
  <c r="AE116" i="18"/>
  <c r="AG115" i="18"/>
  <c r="AE115" i="18"/>
  <c r="AG114" i="18"/>
  <c r="AI114" i="18" s="1"/>
  <c r="AE114" i="18"/>
  <c r="AG113" i="18"/>
  <c r="AE113" i="18"/>
  <c r="AG112" i="18"/>
  <c r="AE112" i="18"/>
  <c r="AG109" i="18"/>
  <c r="AI109" i="18" s="1"/>
  <c r="AE109" i="18"/>
  <c r="AG108" i="18"/>
  <c r="AI108" i="18" s="1"/>
  <c r="AE108" i="18"/>
  <c r="AG107" i="18"/>
  <c r="AE107" i="18"/>
  <c r="AG106" i="18"/>
  <c r="AE106" i="18"/>
  <c r="AG103" i="18"/>
  <c r="AI103" i="18" s="1"/>
  <c r="AE103" i="18"/>
  <c r="AG102" i="18"/>
  <c r="AI102" i="18" s="1"/>
  <c r="AE102" i="18"/>
  <c r="AG101" i="18"/>
  <c r="AE101" i="18"/>
  <c r="AG100" i="18"/>
  <c r="AE100" i="18"/>
  <c r="AG99" i="18"/>
  <c r="AE99" i="18"/>
  <c r="AG98" i="18"/>
  <c r="AI98" i="18" s="1"/>
  <c r="AE98" i="18"/>
  <c r="AG97" i="18"/>
  <c r="AE97" i="18"/>
  <c r="AG96" i="18"/>
  <c r="AE96" i="18"/>
  <c r="AG95" i="18"/>
  <c r="AE95" i="18"/>
  <c r="AG94" i="18"/>
  <c r="AI94" i="18" s="1"/>
  <c r="AE94" i="18"/>
  <c r="AG93" i="18"/>
  <c r="AE93" i="18"/>
  <c r="AG92" i="18"/>
  <c r="AE92" i="18"/>
  <c r="AG91" i="18"/>
  <c r="AE91" i="18"/>
  <c r="AG90" i="18"/>
  <c r="AI90" i="18" s="1"/>
  <c r="AE90" i="18"/>
  <c r="AG89" i="18"/>
  <c r="AE89" i="18"/>
  <c r="AG88" i="18"/>
  <c r="AE88" i="18"/>
  <c r="AG87" i="18"/>
  <c r="AE87" i="18"/>
  <c r="AG86" i="18"/>
  <c r="AI86" i="18" s="1"/>
  <c r="AE86" i="18"/>
  <c r="AG85" i="18"/>
  <c r="AE85" i="18"/>
  <c r="AG84" i="18"/>
  <c r="AE84" i="18"/>
  <c r="AG83" i="18"/>
  <c r="AE83" i="18"/>
  <c r="AG82" i="18"/>
  <c r="AI82" i="18" s="1"/>
  <c r="AE82" i="18"/>
  <c r="AG81" i="18"/>
  <c r="AE81" i="18"/>
  <c r="AG80" i="18"/>
  <c r="AE80" i="18"/>
  <c r="AI77" i="18"/>
  <c r="AG76" i="18"/>
  <c r="AE76" i="18"/>
  <c r="AI76" i="18" s="1"/>
  <c r="AG75" i="18"/>
  <c r="AE75" i="18"/>
  <c r="AG74" i="18"/>
  <c r="AE74" i="18"/>
  <c r="AG73" i="18"/>
  <c r="AE73" i="18"/>
  <c r="AG72" i="18"/>
  <c r="AE72" i="18"/>
  <c r="AI72" i="18" s="1"/>
  <c r="AI69" i="18"/>
  <c r="AG68" i="18"/>
  <c r="AE68" i="18"/>
  <c r="AI65" i="18"/>
  <c r="AG64" i="18"/>
  <c r="AE64" i="18"/>
  <c r="AG63" i="18"/>
  <c r="AE63" i="18"/>
  <c r="AG62" i="18"/>
  <c r="AE62" i="18"/>
  <c r="AG61" i="18"/>
  <c r="AE61" i="18"/>
  <c r="AG60" i="18"/>
  <c r="AE60" i="18"/>
  <c r="AG59" i="18"/>
  <c r="AE59" i="18"/>
  <c r="AG58" i="18"/>
  <c r="AE58" i="18"/>
  <c r="AI55" i="18"/>
  <c r="AG54" i="18"/>
  <c r="AE54" i="18"/>
  <c r="AG53" i="18"/>
  <c r="AE53" i="18"/>
  <c r="AG52" i="18"/>
  <c r="AI52" i="18" s="1"/>
  <c r="AE52" i="18"/>
  <c r="AG51" i="18"/>
  <c r="AE51" i="18"/>
  <c r="AG50" i="18"/>
  <c r="AE50" i="18"/>
  <c r="AG49" i="18"/>
  <c r="AE49" i="18"/>
  <c r="AG48" i="18"/>
  <c r="AI48" i="18" s="1"/>
  <c r="AE48" i="18"/>
  <c r="AG47" i="18"/>
  <c r="AE47" i="18"/>
  <c r="AG46" i="18"/>
  <c r="AE46" i="18"/>
  <c r="AI46" i="18" s="1"/>
  <c r="AG45" i="18"/>
  <c r="AE45" i="18"/>
  <c r="AG44" i="18"/>
  <c r="AI44" i="18" s="1"/>
  <c r="AE44" i="18"/>
  <c r="AG43" i="18"/>
  <c r="AE43" i="18"/>
  <c r="AG42" i="18"/>
  <c r="AE42" i="18"/>
  <c r="AI42" i="18" s="1"/>
  <c r="AG41" i="18"/>
  <c r="AE41" i="18"/>
  <c r="AG40" i="18"/>
  <c r="AI40" i="18" s="1"/>
  <c r="AE40" i="18"/>
  <c r="AG39" i="18"/>
  <c r="AE39" i="18"/>
  <c r="AG38" i="18"/>
  <c r="AE38" i="18"/>
  <c r="AI38" i="18" s="1"/>
  <c r="AG37" i="18"/>
  <c r="AE37" i="18"/>
  <c r="AG36" i="18"/>
  <c r="AE36" i="18"/>
  <c r="AG35" i="18"/>
  <c r="AE35" i="18"/>
  <c r="AG34" i="18"/>
  <c r="AE34" i="18"/>
  <c r="AI34" i="18" s="1"/>
  <c r="AG33" i="18"/>
  <c r="AE33" i="18"/>
  <c r="AG32" i="18"/>
  <c r="AI32" i="18" s="1"/>
  <c r="AE32" i="18"/>
  <c r="AG31" i="18"/>
  <c r="AE31" i="18"/>
  <c r="AG30" i="18"/>
  <c r="AE30" i="18"/>
  <c r="AI30" i="18" s="1"/>
  <c r="AG29" i="18"/>
  <c r="AE29" i="18"/>
  <c r="AG28" i="18"/>
  <c r="AE28" i="18"/>
  <c r="AG27" i="18"/>
  <c r="AE27" i="18"/>
  <c r="AG26" i="18"/>
  <c r="AE26" i="18"/>
  <c r="AI26" i="18" s="1"/>
  <c r="AG25" i="18"/>
  <c r="AE25" i="18"/>
  <c r="AG24" i="18"/>
  <c r="AI24" i="18" s="1"/>
  <c r="AE24" i="18"/>
  <c r="AG23" i="18"/>
  <c r="AE23" i="18"/>
  <c r="AG22" i="18"/>
  <c r="AE22" i="18"/>
  <c r="AI22" i="18" s="1"/>
  <c r="AG21" i="18"/>
  <c r="AE21" i="18"/>
  <c r="AG20" i="18"/>
  <c r="AI20" i="18" s="1"/>
  <c r="AE20" i="18"/>
  <c r="AG19" i="18"/>
  <c r="AE19" i="18"/>
  <c r="AG18" i="18"/>
  <c r="AE18" i="18"/>
  <c r="AI18" i="18" s="1"/>
  <c r="AG17" i="18"/>
  <c r="AE17" i="18"/>
  <c r="AG16" i="18"/>
  <c r="AE16" i="18"/>
  <c r="AI16" i="18" s="1"/>
  <c r="AI80" i="18"/>
  <c r="AI96" i="18"/>
  <c r="AG229" i="18"/>
  <c r="AE229" i="18"/>
  <c r="AI229" i="18"/>
  <c r="W25" i="24"/>
  <c r="AI224" i="18"/>
  <c r="AI50" i="18"/>
  <c r="AI154" i="18"/>
  <c r="AI134" i="18"/>
  <c r="AI160" i="18"/>
  <c r="AI295" i="18"/>
  <c r="AI156" i="18"/>
  <c r="AI152" i="18"/>
  <c r="AI106" i="18"/>
  <c r="AI172" i="18"/>
  <c r="AI179" i="18"/>
  <c r="AI200" i="18"/>
  <c r="AI198" i="18" s="1"/>
  <c r="AI251" i="18"/>
  <c r="AI275" i="18"/>
  <c r="AI253" i="18"/>
  <c r="AI265" i="18"/>
  <c r="AI267" i="18"/>
  <c r="AI303" i="18"/>
  <c r="AI237" i="18"/>
  <c r="AI249" i="18"/>
  <c r="AI273" i="18"/>
  <c r="AI289" i="18"/>
  <c r="AI54" i="18"/>
  <c r="AI176" i="18"/>
  <c r="AI184" i="18"/>
  <c r="AI190" i="18"/>
  <c r="AI194" i="18"/>
  <c r="AI208" i="18"/>
  <c r="AI206" i="18"/>
  <c r="AF195" i="16"/>
  <c r="AJ195" i="16" s="1"/>
  <c r="AF194" i="16"/>
  <c r="AF193" i="16"/>
  <c r="AF192" i="16"/>
  <c r="AF191" i="16"/>
  <c r="AF188" i="16"/>
  <c r="AJ188" i="16" s="1"/>
  <c r="AF187" i="16"/>
  <c r="AJ187" i="16" s="1"/>
  <c r="AF186" i="16"/>
  <c r="AF185" i="16"/>
  <c r="AF184" i="16"/>
  <c r="AF183" i="16"/>
  <c r="AF182" i="16"/>
  <c r="AF179" i="16"/>
  <c r="AF167" i="16"/>
  <c r="AJ167" i="16" s="1"/>
  <c r="AF166" i="16"/>
  <c r="AJ166" i="16" s="1"/>
  <c r="AF165" i="16"/>
  <c r="AF164" i="16"/>
  <c r="AF163" i="16"/>
  <c r="AF162" i="16"/>
  <c r="AF161" i="16"/>
  <c r="AF160" i="16"/>
  <c r="AF159" i="16"/>
  <c r="AJ159" i="16" s="1"/>
  <c r="AF158" i="16"/>
  <c r="AF157" i="16"/>
  <c r="AF156" i="16"/>
  <c r="AF145" i="16"/>
  <c r="AF144" i="16"/>
  <c r="AF143" i="16"/>
  <c r="AF142" i="16"/>
  <c r="AF141" i="16"/>
  <c r="AJ141" i="16" s="1"/>
  <c r="AF133" i="16"/>
  <c r="AJ133" i="16" s="1"/>
  <c r="AF132" i="16"/>
  <c r="AF131" i="16"/>
  <c r="AF130" i="16"/>
  <c r="AF129" i="16"/>
  <c r="AF128" i="16"/>
  <c r="AF127" i="16"/>
  <c r="AF126" i="16"/>
  <c r="AJ126" i="16" s="1"/>
  <c r="AF125" i="16"/>
  <c r="AF124" i="16"/>
  <c r="AF123" i="16"/>
  <c r="AF122" i="16"/>
  <c r="AF121" i="16"/>
  <c r="AF120" i="16"/>
  <c r="AF119" i="16"/>
  <c r="AF118" i="16"/>
  <c r="AJ118" i="16" s="1"/>
  <c r="AF114" i="16"/>
  <c r="AF113" i="16"/>
  <c r="AF111" i="16"/>
  <c r="AF110" i="16"/>
  <c r="AF108" i="16"/>
  <c r="AF107" i="16"/>
  <c r="AF105" i="16"/>
  <c r="AF104" i="16"/>
  <c r="AJ104" i="16" s="1"/>
  <c r="AF103" i="16"/>
  <c r="AJ103" i="16" s="1"/>
  <c r="AF102" i="16"/>
  <c r="AF101" i="16"/>
  <c r="AF100" i="16"/>
  <c r="AF99" i="16"/>
  <c r="AF98" i="16"/>
  <c r="AF97" i="16"/>
  <c r="AF96" i="16"/>
  <c r="AJ96" i="16" s="1"/>
  <c r="AH195" i="16"/>
  <c r="AH194" i="16"/>
  <c r="AH193" i="16"/>
  <c r="AJ193" i="16" s="1"/>
  <c r="AH192" i="16"/>
  <c r="AH191" i="16"/>
  <c r="AJ191" i="16" s="1"/>
  <c r="AH188" i="16"/>
  <c r="AH187" i="16"/>
  <c r="AH186" i="16"/>
  <c r="AH185" i="16"/>
  <c r="AH184" i="16"/>
  <c r="AH183" i="16"/>
  <c r="AH182" i="16"/>
  <c r="AH179" i="16"/>
  <c r="AJ179" i="16" s="1"/>
  <c r="AH167" i="16"/>
  <c r="AH166" i="16"/>
  <c r="AH165" i="16"/>
  <c r="AH164" i="16"/>
  <c r="AH163" i="16"/>
  <c r="AJ163" i="16" s="1"/>
  <c r="AH162" i="16"/>
  <c r="AJ162" i="16" s="1"/>
  <c r="AH161" i="16"/>
  <c r="AH160" i="16"/>
  <c r="AJ160" i="16" s="1"/>
  <c r="AH159" i="16"/>
  <c r="AH158" i="16"/>
  <c r="AH157" i="16"/>
  <c r="AH156" i="16"/>
  <c r="AH145" i="16"/>
  <c r="AJ145" i="16" s="1"/>
  <c r="AH144" i="16"/>
  <c r="AJ144" i="16" s="1"/>
  <c r="AH143" i="16"/>
  <c r="AH142" i="16"/>
  <c r="AJ142" i="16" s="1"/>
  <c r="AH141" i="16"/>
  <c r="AH133" i="16"/>
  <c r="AH132" i="16"/>
  <c r="AH131" i="16"/>
  <c r="AH130" i="16"/>
  <c r="AJ130" i="16" s="1"/>
  <c r="AH129" i="16"/>
  <c r="AJ129" i="16" s="1"/>
  <c r="AH128" i="16"/>
  <c r="AH127" i="16"/>
  <c r="AH126" i="16"/>
  <c r="AH125" i="16"/>
  <c r="AH124" i="16"/>
  <c r="AH123" i="16"/>
  <c r="AH122" i="16"/>
  <c r="AJ122" i="16" s="1"/>
  <c r="AH121" i="16"/>
  <c r="AJ121" i="16" s="1"/>
  <c r="AH120" i="16"/>
  <c r="AH119" i="16"/>
  <c r="AJ119" i="16" s="1"/>
  <c r="AH118" i="16"/>
  <c r="AH114" i="16"/>
  <c r="AH113" i="16"/>
  <c r="AH111" i="16"/>
  <c r="AH110" i="16"/>
  <c r="AJ110" i="16" s="1"/>
  <c r="AH108" i="16"/>
  <c r="AJ108" i="16" s="1"/>
  <c r="AH107" i="16"/>
  <c r="AH105" i="16"/>
  <c r="AJ105" i="16" s="1"/>
  <c r="AH104" i="16"/>
  <c r="AH103" i="16"/>
  <c r="AH102" i="16"/>
  <c r="AH101" i="16"/>
  <c r="AH100" i="16"/>
  <c r="AJ100" i="16" s="1"/>
  <c r="AH99" i="16"/>
  <c r="AJ99" i="16" s="1"/>
  <c r="AH98" i="16"/>
  <c r="AH97" i="16"/>
  <c r="AJ97" i="16" s="1"/>
  <c r="AH96" i="16"/>
  <c r="Z178" i="16"/>
  <c r="AF178" i="16"/>
  <c r="Z177" i="16"/>
  <c r="AF177" i="16" s="1"/>
  <c r="Z176" i="16"/>
  <c r="AH176" i="16" s="1"/>
  <c r="Z155" i="16"/>
  <c r="Z154" i="16"/>
  <c r="AH154" i="16" s="1"/>
  <c r="Z153" i="16"/>
  <c r="AF153" i="16" s="1"/>
  <c r="Z152" i="16"/>
  <c r="Z151" i="16"/>
  <c r="AF151" i="16" s="1"/>
  <c r="Z140" i="16"/>
  <c r="AH140" i="16" s="1"/>
  <c r="Z139" i="16"/>
  <c r="AH139" i="16" s="1"/>
  <c r="Z138" i="16"/>
  <c r="Z137" i="16"/>
  <c r="AF137" i="16" s="1"/>
  <c r="Z136" i="16"/>
  <c r="Z146" i="16" s="1"/>
  <c r="AH146" i="16" s="1"/>
  <c r="Z117" i="16"/>
  <c r="AF117" i="16" s="1"/>
  <c r="Z116" i="16"/>
  <c r="AF116" i="16" s="1"/>
  <c r="Z115" i="16"/>
  <c r="AF115" i="16" s="1"/>
  <c r="Z112" i="16"/>
  <c r="AH112" i="16" s="1"/>
  <c r="Z109" i="16"/>
  <c r="AH109" i="16" s="1"/>
  <c r="Z106" i="16"/>
  <c r="AH106" i="16" s="1"/>
  <c r="Z95" i="16"/>
  <c r="AF95" i="16" s="1"/>
  <c r="AH90" i="16"/>
  <c r="AJ90" i="16" s="1"/>
  <c r="AF90" i="16"/>
  <c r="AF84" i="16"/>
  <c r="AF78" i="16"/>
  <c r="AJ78" i="16" s="1"/>
  <c r="AF76" i="16"/>
  <c r="AF75" i="16"/>
  <c r="AF73" i="16"/>
  <c r="Z66" i="16"/>
  <c r="AF66" i="16" s="1"/>
  <c r="AH66" i="16"/>
  <c r="Z65" i="16"/>
  <c r="AH65" i="16" s="1"/>
  <c r="Z64" i="16"/>
  <c r="AH64" i="16" s="1"/>
  <c r="Z63" i="16"/>
  <c r="AF63" i="16" s="1"/>
  <c r="AF77" i="16"/>
  <c r="AF79" i="16"/>
  <c r="AF80" i="16"/>
  <c r="AF81" i="16"/>
  <c r="AF82" i="16"/>
  <c r="AF83" i="16"/>
  <c r="AF85" i="16"/>
  <c r="AF86" i="16"/>
  <c r="AF87" i="16"/>
  <c r="AF88" i="16"/>
  <c r="AF89" i="16"/>
  <c r="AH75" i="16"/>
  <c r="AH76" i="16"/>
  <c r="AH77" i="16"/>
  <c r="AH78" i="16"/>
  <c r="AH79" i="16"/>
  <c r="AH80" i="16"/>
  <c r="AH81" i="16"/>
  <c r="AH82" i="16"/>
  <c r="AH83" i="16"/>
  <c r="AH84" i="16"/>
  <c r="AJ84" i="16" s="1"/>
  <c r="AH85" i="16"/>
  <c r="AH86" i="16"/>
  <c r="AH87" i="16"/>
  <c r="AJ87" i="16" s="1"/>
  <c r="AH88" i="16"/>
  <c r="AH89" i="16"/>
  <c r="AH62" i="16"/>
  <c r="AF62" i="16"/>
  <c r="AH61" i="16"/>
  <c r="AJ61" i="16" s="1"/>
  <c r="AF61" i="16"/>
  <c r="AH60" i="16"/>
  <c r="AF60" i="16"/>
  <c r="AH53" i="16"/>
  <c r="AH52" i="16"/>
  <c r="AH51" i="16"/>
  <c r="AF53" i="16"/>
  <c r="AF52" i="16"/>
  <c r="AF51" i="16"/>
  <c r="Z54" i="16"/>
  <c r="AH54" i="16"/>
  <c r="AH44" i="16"/>
  <c r="AF44" i="16"/>
  <c r="AF38" i="16"/>
  <c r="AH38" i="16"/>
  <c r="AH37" i="16"/>
  <c r="AF37" i="16"/>
  <c r="AH28" i="16"/>
  <c r="AH15" i="16"/>
  <c r="AF15" i="16"/>
  <c r="AF35" i="16"/>
  <c r="AF34" i="16"/>
  <c r="AF32" i="16"/>
  <c r="AF29" i="16"/>
  <c r="AF28" i="16"/>
  <c r="AF26" i="16"/>
  <c r="AF25" i="16"/>
  <c r="AF24" i="16"/>
  <c r="AF23" i="16"/>
  <c r="AF18" i="16"/>
  <c r="AA22" i="16"/>
  <c r="Z22" i="16"/>
  <c r="AF22" i="16" s="1"/>
  <c r="AA21" i="16"/>
  <c r="Z21" i="16"/>
  <c r="AF21" i="16" s="1"/>
  <c r="AA20" i="16"/>
  <c r="Z20" i="16"/>
  <c r="AH20" i="16" s="1"/>
  <c r="AA19" i="16"/>
  <c r="Z19" i="16"/>
  <c r="AH19" i="16" s="1"/>
  <c r="AA17" i="16"/>
  <c r="Z17" i="16"/>
  <c r="AH17" i="16" s="1"/>
  <c r="AH48" i="16"/>
  <c r="AF48" i="16"/>
  <c r="AH47" i="16"/>
  <c r="AF47" i="16"/>
  <c r="AH46" i="16"/>
  <c r="AF46" i="16"/>
  <c r="AH45" i="16"/>
  <c r="AF45" i="16"/>
  <c r="AH43" i="16"/>
  <c r="AF43" i="16"/>
  <c r="AH42" i="16"/>
  <c r="AF42" i="16"/>
  <c r="AH41" i="16"/>
  <c r="AF41" i="16"/>
  <c r="AH40" i="16"/>
  <c r="AF40" i="16"/>
  <c r="AH39" i="16"/>
  <c r="AF39" i="16"/>
  <c r="AH36" i="16"/>
  <c r="AF36" i="16"/>
  <c r="AH35" i="16"/>
  <c r="AH34" i="16"/>
  <c r="AH33" i="16"/>
  <c r="AF33" i="16"/>
  <c r="AH32" i="16"/>
  <c r="AH31" i="16"/>
  <c r="AF31" i="16"/>
  <c r="AH30" i="16"/>
  <c r="AF30" i="16"/>
  <c r="AH29" i="16"/>
  <c r="AH27" i="16"/>
  <c r="AF27" i="16"/>
  <c r="AH26" i="16"/>
  <c r="AJ26" i="16" s="1"/>
  <c r="AH25" i="16"/>
  <c r="AJ25" i="16" s="1"/>
  <c r="AH24" i="16"/>
  <c r="AH23" i="16"/>
  <c r="AH18" i="16"/>
  <c r="AH16" i="16"/>
  <c r="AF16" i="16"/>
  <c r="AH21" i="16"/>
  <c r="AF54" i="16"/>
  <c r="AH178" i="16"/>
  <c r="AF136" i="16"/>
  <c r="Z70" i="16"/>
  <c r="AF70" i="16" s="1"/>
  <c r="AH138" i="16"/>
  <c r="AJ192" i="16"/>
  <c r="AJ164" i="16"/>
  <c r="AJ143" i="16"/>
  <c r="AJ98" i="16"/>
  <c r="AJ184" i="16"/>
  <c r="AF154" i="16"/>
  <c r="AJ183" i="16"/>
  <c r="AJ194" i="16"/>
  <c r="AJ127" i="16"/>
  <c r="AJ114" i="16"/>
  <c r="AH63" i="16"/>
  <c r="AH72" i="16"/>
  <c r="AF72" i="16"/>
  <c r="AJ86" i="16"/>
  <c r="AH73" i="16"/>
  <c r="AJ47" i="16"/>
  <c r="AF146" i="16"/>
  <c r="AH74" i="16"/>
  <c r="AF74" i="16"/>
  <c r="AH88" i="15"/>
  <c r="AF88" i="15"/>
  <c r="AJ88" i="15" s="1"/>
  <c r="AH86" i="15"/>
  <c r="AF86" i="15"/>
  <c r="AH85" i="15"/>
  <c r="AF85" i="15"/>
  <c r="AH84" i="15"/>
  <c r="AF84" i="15"/>
  <c r="AH83" i="15"/>
  <c r="AF83" i="15"/>
  <c r="AJ83" i="15" s="1"/>
  <c r="AH81" i="15"/>
  <c r="AF81" i="15"/>
  <c r="AH80" i="15"/>
  <c r="AF80" i="15"/>
  <c r="AH79" i="15"/>
  <c r="AF79" i="15"/>
  <c r="AH77" i="15"/>
  <c r="AF77" i="15"/>
  <c r="AJ77" i="15" s="1"/>
  <c r="AH76" i="15"/>
  <c r="AF76" i="15"/>
  <c r="AH75" i="15"/>
  <c r="AJ75" i="15" s="1"/>
  <c r="AF75" i="15"/>
  <c r="AH74" i="15"/>
  <c r="AF74" i="15"/>
  <c r="AJ74" i="15" s="1"/>
  <c r="AH73" i="15"/>
  <c r="AF73" i="15"/>
  <c r="AJ73" i="15" s="1"/>
  <c r="AH70" i="15"/>
  <c r="AF70" i="15"/>
  <c r="AH68" i="15"/>
  <c r="AJ68" i="15" s="1"/>
  <c r="AF68" i="15"/>
  <c r="AH67" i="15"/>
  <c r="AF67" i="15"/>
  <c r="AJ67" i="15" s="1"/>
  <c r="AH66" i="15"/>
  <c r="AF66" i="15"/>
  <c r="AJ66" i="15" s="1"/>
  <c r="AH65" i="15"/>
  <c r="AF65" i="15"/>
  <c r="AH64" i="15"/>
  <c r="AJ64" i="15" s="1"/>
  <c r="AF64" i="15"/>
  <c r="AH63" i="15"/>
  <c r="AF63" i="15"/>
  <c r="AJ63" i="15" s="1"/>
  <c r="AH61" i="15"/>
  <c r="AF61" i="15"/>
  <c r="AJ61" i="15" s="1"/>
  <c r="AH60" i="15"/>
  <c r="AF60" i="15"/>
  <c r="AH59" i="15"/>
  <c r="AJ59" i="15" s="1"/>
  <c r="AF59" i="15"/>
  <c r="AH58" i="15"/>
  <c r="AF58" i="15"/>
  <c r="AJ58" i="15" s="1"/>
  <c r="AH57" i="15"/>
  <c r="AF57" i="15"/>
  <c r="AJ57" i="15" s="1"/>
  <c r="AH54" i="15"/>
  <c r="AF54" i="15"/>
  <c r="AH52" i="15"/>
  <c r="AJ52" i="15" s="1"/>
  <c r="AF52" i="15"/>
  <c r="AH51" i="15"/>
  <c r="AF51" i="15"/>
  <c r="AH50" i="15"/>
  <c r="AF50" i="15"/>
  <c r="AJ50" i="15" s="1"/>
  <c r="AH49" i="15"/>
  <c r="AF49" i="15"/>
  <c r="AH48" i="15"/>
  <c r="AJ48" i="15" s="1"/>
  <c r="AF48" i="15"/>
  <c r="AH47" i="15"/>
  <c r="AF47" i="15"/>
  <c r="AJ47" i="15" s="1"/>
  <c r="AH45" i="15"/>
  <c r="AF45" i="15"/>
  <c r="AJ45" i="15" s="1"/>
  <c r="AH44" i="15"/>
  <c r="AF44" i="15"/>
  <c r="AH43" i="15"/>
  <c r="AF43" i="15"/>
  <c r="AH42" i="15"/>
  <c r="AF42" i="15"/>
  <c r="AJ42" i="15" s="1"/>
  <c r="AH41" i="15"/>
  <c r="AF41" i="15"/>
  <c r="AJ41" i="15" s="1"/>
  <c r="AH38" i="15"/>
  <c r="AF38" i="15"/>
  <c r="AH36" i="15"/>
  <c r="AJ36" i="15" s="1"/>
  <c r="AF36" i="15"/>
  <c r="AH35" i="15"/>
  <c r="AF35" i="15"/>
  <c r="AJ35" i="15" s="1"/>
  <c r="AH34" i="15"/>
  <c r="AF34" i="15"/>
  <c r="AH33" i="15"/>
  <c r="AF33" i="15"/>
  <c r="AH31" i="15"/>
  <c r="AJ31" i="15" s="1"/>
  <c r="AF31" i="15"/>
  <c r="AH30" i="15"/>
  <c r="AF30" i="15"/>
  <c r="AJ30" i="15" s="1"/>
  <c r="AH29" i="15"/>
  <c r="AF29" i="15"/>
  <c r="AJ29" i="15" s="1"/>
  <c r="AH27" i="15"/>
  <c r="AF27" i="15"/>
  <c r="AJ27" i="15" s="1"/>
  <c r="AH26" i="15"/>
  <c r="AF26" i="15"/>
  <c r="AH25" i="15"/>
  <c r="AJ25" i="15" s="1"/>
  <c r="AF25" i="15"/>
  <c r="AH24" i="15"/>
  <c r="AF24" i="15"/>
  <c r="AH23" i="15"/>
  <c r="AF23" i="15"/>
  <c r="AH19" i="15"/>
  <c r="AF19" i="15"/>
  <c r="AH18" i="15"/>
  <c r="AJ18" i="15" s="1"/>
  <c r="AF18" i="15"/>
  <c r="AH17" i="15"/>
  <c r="AJ17" i="15" s="1"/>
  <c r="AF17" i="15"/>
  <c r="AH16" i="15"/>
  <c r="AF16" i="15"/>
  <c r="AJ51" i="15"/>
  <c r="AJ43" i="15"/>
  <c r="AJ79" i="15"/>
  <c r="AJ80" i="15"/>
  <c r="AJ26" i="15"/>
  <c r="AJ34" i="15"/>
  <c r="AE26" i="13"/>
  <c r="AG26" i="13"/>
  <c r="AE27" i="13"/>
  <c r="AG27" i="13"/>
  <c r="AE28" i="13"/>
  <c r="AG28" i="13"/>
  <c r="AE30" i="13"/>
  <c r="AG30" i="13"/>
  <c r="AI30" i="13" s="1"/>
  <c r="AI29" i="13" s="1"/>
  <c r="S5" i="13"/>
  <c r="G9" i="13"/>
  <c r="S9" i="13"/>
  <c r="AE32" i="13"/>
  <c r="AG32" i="13"/>
  <c r="AE34" i="13"/>
  <c r="AG34" i="13"/>
  <c r="AE35" i="13"/>
  <c r="AG35" i="13"/>
  <c r="AE37" i="13"/>
  <c r="AG37" i="13"/>
  <c r="AE38" i="13"/>
  <c r="AG38" i="13"/>
  <c r="AE39" i="13"/>
  <c r="AG39" i="13"/>
  <c r="AE40" i="13"/>
  <c r="AG40" i="13"/>
  <c r="AE41" i="13"/>
  <c r="AG41" i="13"/>
  <c r="AE45" i="13"/>
  <c r="AG45" i="13"/>
  <c r="AE46" i="13"/>
  <c r="AG46" i="13"/>
  <c r="Y50" i="13"/>
  <c r="Y51" i="13"/>
  <c r="AE51" i="13" s="1"/>
  <c r="Y52" i="13"/>
  <c r="AG52" i="13" s="1"/>
  <c r="Y53" i="13"/>
  <c r="AG53" i="13" s="1"/>
  <c r="AE54" i="13"/>
  <c r="AG54" i="13"/>
  <c r="AE55" i="13"/>
  <c r="AG55" i="13"/>
  <c r="AE56" i="13"/>
  <c r="AG56" i="13"/>
  <c r="AE57" i="13"/>
  <c r="AG57" i="13"/>
  <c r="AG95" i="12"/>
  <c r="AE95" i="12"/>
  <c r="AG93" i="12"/>
  <c r="AI93" i="12" s="1"/>
  <c r="AE93" i="12"/>
  <c r="AE142" i="12"/>
  <c r="AG142" i="12"/>
  <c r="AI142" i="12" s="1"/>
  <c r="AG92" i="12"/>
  <c r="AI92" i="12" s="1"/>
  <c r="AE92" i="12"/>
  <c r="AG91" i="12"/>
  <c r="AE91" i="12"/>
  <c r="AI91" i="12" s="1"/>
  <c r="AG90" i="12"/>
  <c r="AE90" i="12"/>
  <c r="AG67" i="12"/>
  <c r="AE67" i="12"/>
  <c r="AI67" i="12" s="1"/>
  <c r="AG66" i="12"/>
  <c r="AE66" i="12"/>
  <c r="AG65" i="12"/>
  <c r="AE65" i="12"/>
  <c r="AG71" i="12"/>
  <c r="AE71" i="12"/>
  <c r="AG72" i="12"/>
  <c r="AE72" i="12"/>
  <c r="AI72" i="12" s="1"/>
  <c r="AG146" i="12"/>
  <c r="AE146" i="12"/>
  <c r="AE140" i="12"/>
  <c r="AG140" i="12"/>
  <c r="AG64" i="12"/>
  <c r="AI64" i="12" s="1"/>
  <c r="AE64" i="12"/>
  <c r="AG63" i="12"/>
  <c r="AE63" i="12"/>
  <c r="AI63" i="12" s="1"/>
  <c r="AE62" i="12"/>
  <c r="AG68" i="12"/>
  <c r="AE68" i="12"/>
  <c r="AI68" i="12" s="1"/>
  <c r="AG17" i="12"/>
  <c r="AI17" i="12" s="1"/>
  <c r="AE17" i="12"/>
  <c r="AG23" i="12"/>
  <c r="AE23" i="12"/>
  <c r="AG22" i="12"/>
  <c r="AE22" i="12"/>
  <c r="AG21" i="12"/>
  <c r="AE21" i="12"/>
  <c r="AI21" i="12" s="1"/>
  <c r="AG20" i="12"/>
  <c r="AE20" i="12"/>
  <c r="AG16" i="12"/>
  <c r="AE16" i="12"/>
  <c r="AE111" i="12"/>
  <c r="AI111" i="12" s="1"/>
  <c r="AI110" i="12" s="1"/>
  <c r="AG111" i="12"/>
  <c r="AG104" i="12"/>
  <c r="AE104" i="12"/>
  <c r="AI104" i="12" s="1"/>
  <c r="AG55" i="12"/>
  <c r="AE55" i="12"/>
  <c r="AI146" i="12"/>
  <c r="AI71" i="12"/>
  <c r="AI66" i="12"/>
  <c r="AG62" i="12"/>
  <c r="AI16" i="12"/>
  <c r="AE152" i="12"/>
  <c r="AG152" i="12"/>
  <c r="AE151" i="12"/>
  <c r="AI151" i="12" s="1"/>
  <c r="AG151" i="12"/>
  <c r="AG114" i="12"/>
  <c r="AE114" i="12"/>
  <c r="AG159" i="12"/>
  <c r="AE159" i="12"/>
  <c r="AI159" i="12" s="1"/>
  <c r="AI158" i="12" s="1"/>
  <c r="AI157" i="12" s="1"/>
  <c r="AE141" i="12"/>
  <c r="AI141" i="12" s="1"/>
  <c r="AG141" i="12"/>
  <c r="AE139" i="12"/>
  <c r="AI139" i="12" s="1"/>
  <c r="AG139" i="12"/>
  <c r="AE138" i="12"/>
  <c r="AG138" i="12"/>
  <c r="AG108" i="12"/>
  <c r="AE108" i="12"/>
  <c r="AG38" i="12"/>
  <c r="AE38" i="12"/>
  <c r="AG37" i="12"/>
  <c r="AG70" i="12"/>
  <c r="AI70" i="12" s="1"/>
  <c r="AE70" i="12"/>
  <c r="AG87" i="12"/>
  <c r="AE87" i="12"/>
  <c r="AI87" i="12" s="1"/>
  <c r="AG73" i="12"/>
  <c r="AE73" i="12"/>
  <c r="AE69" i="12"/>
  <c r="AG69" i="12"/>
  <c r="AG121" i="12"/>
  <c r="AI121" i="12" s="1"/>
  <c r="AE121" i="12"/>
  <c r="AG125" i="12"/>
  <c r="AE125" i="12"/>
  <c r="AI125" i="12" s="1"/>
  <c r="AG52" i="12"/>
  <c r="AE52" i="12"/>
  <c r="AE54" i="12"/>
  <c r="AG54" i="12"/>
  <c r="AI54" i="12" s="1"/>
  <c r="AG53" i="12"/>
  <c r="AI53" i="12" s="1"/>
  <c r="AE53" i="12"/>
  <c r="AG150" i="12"/>
  <c r="AE150" i="12"/>
  <c r="AI150" i="12" s="1"/>
  <c r="AG145" i="12"/>
  <c r="AE145" i="12"/>
  <c r="AE136" i="12"/>
  <c r="AG135" i="12"/>
  <c r="AE135" i="12"/>
  <c r="AG134" i="12"/>
  <c r="AE134" i="12"/>
  <c r="AG133" i="12"/>
  <c r="AI133" i="12" s="1"/>
  <c r="AE133" i="12"/>
  <c r="AG132" i="12"/>
  <c r="AI132" i="12" s="1"/>
  <c r="AE132" i="12"/>
  <c r="AG131" i="12"/>
  <c r="AE131" i="12"/>
  <c r="AG130" i="12"/>
  <c r="AE130" i="12"/>
  <c r="AG129" i="12"/>
  <c r="AE129" i="12"/>
  <c r="AG128" i="12"/>
  <c r="AE128" i="12"/>
  <c r="AG107" i="12"/>
  <c r="AE107" i="12"/>
  <c r="AG99" i="12"/>
  <c r="AE99" i="12"/>
  <c r="AG98" i="12"/>
  <c r="AE98" i="12"/>
  <c r="AG86" i="12"/>
  <c r="AE86" i="12"/>
  <c r="AG82" i="12"/>
  <c r="AE82" i="12"/>
  <c r="AG80" i="12"/>
  <c r="AE80" i="12"/>
  <c r="AG78" i="12"/>
  <c r="AE78" i="12"/>
  <c r="AG77" i="12"/>
  <c r="AE77" i="12"/>
  <c r="Z46" i="12"/>
  <c r="AE46" i="12" s="1"/>
  <c r="Y43" i="12"/>
  <c r="AE43" i="12" s="1"/>
  <c r="Y42" i="12"/>
  <c r="AG42" i="12" s="1"/>
  <c r="Y41" i="12"/>
  <c r="AE41" i="12" s="1"/>
  <c r="AI41" i="12" s="1"/>
  <c r="Y40" i="12"/>
  <c r="AE40" i="12" s="1"/>
  <c r="Y39" i="12"/>
  <c r="AG39" i="12" s="1"/>
  <c r="Y34" i="12"/>
  <c r="AG34" i="12" s="1"/>
  <c r="AE34" i="12"/>
  <c r="Y33" i="12"/>
  <c r="AG33" i="12" s="1"/>
  <c r="AG29" i="12"/>
  <c r="AE29" i="12"/>
  <c r="AI29" i="12" s="1"/>
  <c r="AG28" i="12"/>
  <c r="AG27" i="12"/>
  <c r="AE27" i="12"/>
  <c r="AI38" i="12"/>
  <c r="AE37" i="12"/>
  <c r="AI37" i="12" s="1"/>
  <c r="AI108" i="12"/>
  <c r="AI73" i="12"/>
  <c r="AI52" i="12"/>
  <c r="AE39" i="12"/>
  <c r="AG40" i="12"/>
  <c r="AI128" i="12"/>
  <c r="AI86" i="12"/>
  <c r="AE42" i="12"/>
  <c r="AI77" i="12"/>
  <c r="AG41" i="12"/>
  <c r="AG43" i="12"/>
  <c r="AG45" i="12"/>
  <c r="AE45" i="12"/>
  <c r="AI45" i="12" s="1"/>
  <c r="AG44" i="12"/>
  <c r="AE36" i="12"/>
  <c r="AG36" i="12"/>
  <c r="AG35" i="12"/>
  <c r="AG32" i="12"/>
  <c r="AE49" i="12"/>
  <c r="AG49" i="12"/>
  <c r="AE35" i="12"/>
  <c r="AE44" i="12"/>
  <c r="AI44" i="12" s="1"/>
  <c r="AE32" i="12"/>
  <c r="AG136" i="12"/>
  <c r="AI136" i="12" s="1"/>
  <c r="AE137" i="12"/>
  <c r="AG137" i="12"/>
  <c r="AI137" i="12" s="1"/>
  <c r="AG122" i="12"/>
  <c r="AE122" i="12"/>
  <c r="AI122" i="12" s="1"/>
  <c r="AE28" i="12"/>
  <c r="AE103" i="12"/>
  <c r="AI103" i="12" s="1"/>
  <c r="AG103" i="12"/>
  <c r="AE127" i="12"/>
  <c r="AI127" i="12" s="1"/>
  <c r="AG127" i="12"/>
  <c r="AE126" i="12"/>
  <c r="AG126" i="12"/>
  <c r="AI126" i="12" s="1"/>
  <c r="AG118" i="12"/>
  <c r="AE118" i="12"/>
  <c r="AI118" i="12" s="1"/>
  <c r="AG119" i="12"/>
  <c r="AE119" i="12"/>
  <c r="AE120" i="12"/>
  <c r="AG120" i="12"/>
  <c r="AJ24" i="15" l="1"/>
  <c r="AJ33" i="15"/>
  <c r="AJ38" i="15"/>
  <c r="AJ44" i="15"/>
  <c r="AJ49" i="15"/>
  <c r="AJ54" i="15"/>
  <c r="AJ60" i="15"/>
  <c r="AJ65" i="15"/>
  <c r="AJ62" i="15" s="1"/>
  <c r="AJ55" i="15" s="1"/>
  <c r="AJ70" i="15"/>
  <c r="AJ76" i="15"/>
  <c r="AJ72" i="15" s="1"/>
  <c r="AJ71" i="15" s="1"/>
  <c r="AJ81" i="15"/>
  <c r="AJ86" i="15"/>
  <c r="AJ84" i="15"/>
  <c r="AJ78" i="15" s="1"/>
  <c r="AJ19" i="15"/>
  <c r="AJ16" i="15"/>
  <c r="AJ15" i="15" s="1"/>
  <c r="AJ14" i="15" s="1"/>
  <c r="AJ23" i="15"/>
  <c r="AJ22" i="15" s="1"/>
  <c r="AJ56" i="15"/>
  <c r="AJ85" i="15"/>
  <c r="AF19" i="16"/>
  <c r="Z67" i="16"/>
  <c r="AH67" i="16" s="1"/>
  <c r="AF139" i="16"/>
  <c r="AJ139" i="16" s="1"/>
  <c r="AJ60" i="16"/>
  <c r="AH153" i="16"/>
  <c r="AF17" i="16"/>
  <c r="AJ17" i="16" s="1"/>
  <c r="AJ27" i="16"/>
  <c r="AJ33" i="16"/>
  <c r="AJ40" i="16"/>
  <c r="AJ45" i="16"/>
  <c r="AH117" i="16"/>
  <c r="AJ117" i="16" s="1"/>
  <c r="AJ73" i="16"/>
  <c r="AF112" i="16"/>
  <c r="AJ16" i="16"/>
  <c r="AJ29" i="16"/>
  <c r="AJ34" i="16"/>
  <c r="AJ168" i="16"/>
  <c r="AJ36" i="16"/>
  <c r="AJ42" i="16"/>
  <c r="AJ80" i="16"/>
  <c r="AJ156" i="16"/>
  <c r="AJ153" i="16"/>
  <c r="AF67" i="16"/>
  <c r="AF109" i="16"/>
  <c r="AJ109" i="16" s="1"/>
  <c r="AJ30" i="16"/>
  <c r="AJ41" i="16"/>
  <c r="AJ46" i="16"/>
  <c r="AJ83" i="16"/>
  <c r="AJ178" i="16"/>
  <c r="AJ63" i="16"/>
  <c r="AJ89" i="16"/>
  <c r="AJ154" i="16"/>
  <c r="AJ43" i="16"/>
  <c r="AJ101" i="16"/>
  <c r="AJ111" i="16"/>
  <c r="AJ123" i="16"/>
  <c r="AJ131" i="16"/>
  <c r="AJ185" i="16"/>
  <c r="AH177" i="16"/>
  <c r="AJ113" i="16"/>
  <c r="AJ124" i="16"/>
  <c r="AJ132" i="16"/>
  <c r="AJ157" i="16"/>
  <c r="Z147" i="16"/>
  <c r="AJ28" i="16"/>
  <c r="AJ51" i="16"/>
  <c r="AJ85" i="16"/>
  <c r="AI16" i="26"/>
  <c r="AI14" i="26" s="1"/>
  <c r="AI22" i="26"/>
  <c r="AI20" i="26" s="1"/>
  <c r="AI29" i="26"/>
  <c r="AI111" i="26"/>
  <c r="AI81" i="26"/>
  <c r="AI85" i="26"/>
  <c r="AI160" i="26"/>
  <c r="AI159" i="26" s="1"/>
  <c r="AI64" i="26"/>
  <c r="AI68" i="26"/>
  <c r="AI72" i="26"/>
  <c r="AI86" i="26"/>
  <c r="AI115" i="26"/>
  <c r="AI119" i="26"/>
  <c r="AI123" i="26"/>
  <c r="AI114" i="26" s="1"/>
  <c r="AI113" i="26" s="1"/>
  <c r="AI136" i="26"/>
  <c r="AI140" i="26"/>
  <c r="AI165" i="26"/>
  <c r="AI35" i="26"/>
  <c r="AI39" i="26"/>
  <c r="AI43" i="26"/>
  <c r="AI47" i="26"/>
  <c r="AI51" i="26"/>
  <c r="AI69" i="26"/>
  <c r="AI61" i="26" s="1"/>
  <c r="AI73" i="26"/>
  <c r="AI79" i="26"/>
  <c r="AI56" i="26"/>
  <c r="AI80" i="26"/>
  <c r="AI149" i="26"/>
  <c r="AI143" i="26" s="1"/>
  <c r="AI142" i="26" s="1"/>
  <c r="AI153" i="26"/>
  <c r="AI164" i="26"/>
  <c r="AI176" i="26"/>
  <c r="AI174" i="26" s="1"/>
  <c r="AI181" i="26"/>
  <c r="AI178" i="26" s="1"/>
  <c r="AI81" i="28"/>
  <c r="AI74" i="28"/>
  <c r="AI70" i="28"/>
  <c r="AI68" i="28" s="1"/>
  <c r="AI67" i="28" s="1"/>
  <c r="AI62" i="28"/>
  <c r="AI45" i="28"/>
  <c r="AI73" i="28"/>
  <c r="AI40" i="28"/>
  <c r="AI32" i="28" s="1"/>
  <c r="AI36" i="28"/>
  <c r="AI22" i="28"/>
  <c r="AI15" i="28"/>
  <c r="AI14" i="28" s="1"/>
  <c r="AI57" i="28"/>
  <c r="AI55" i="28" s="1"/>
  <c r="AI49" i="28"/>
  <c r="AI48" i="28" s="1"/>
  <c r="AI18" i="20"/>
  <c r="AI22" i="20"/>
  <c r="AI26" i="20"/>
  <c r="AI30" i="20"/>
  <c r="AI36" i="20"/>
  <c r="AI40" i="20"/>
  <c r="AI44" i="20"/>
  <c r="AI49" i="20"/>
  <c r="AI16" i="20"/>
  <c r="AI47" i="20"/>
  <c r="AI15" i="20"/>
  <c r="AI19" i="20"/>
  <c r="AI23" i="20"/>
  <c r="AI27" i="20"/>
  <c r="AI31" i="20"/>
  <c r="AI37" i="20"/>
  <c r="AI46" i="20"/>
  <c r="AI43" i="20"/>
  <c r="AI35" i="20" s="1"/>
  <c r="AE53" i="13"/>
  <c r="AI53" i="13" s="1"/>
  <c r="AI26" i="13"/>
  <c r="AI46" i="13"/>
  <c r="AI39" i="13"/>
  <c r="AI34" i="13"/>
  <c r="AI45" i="13"/>
  <c r="AI44" i="13" s="1"/>
  <c r="AI43" i="13" s="1"/>
  <c r="AI60" i="13"/>
  <c r="AI58" i="18"/>
  <c r="AI62" i="18"/>
  <c r="AI126" i="18"/>
  <c r="AI149" i="18"/>
  <c r="AI212" i="18"/>
  <c r="AI210" i="18" s="1"/>
  <c r="AI28" i="18"/>
  <c r="AI36" i="18"/>
  <c r="AI269" i="18"/>
  <c r="AI277" i="18"/>
  <c r="AI285" i="18"/>
  <c r="AI216" i="18"/>
  <c r="AI214" i="18" s="1"/>
  <c r="AI301" i="18"/>
  <c r="AI231" i="18"/>
  <c r="AI239" i="18"/>
  <c r="AI255" i="18"/>
  <c r="AI271" i="18"/>
  <c r="AI279" i="18"/>
  <c r="AI287" i="18"/>
  <c r="AI168" i="18"/>
  <c r="AI188" i="18"/>
  <c r="AI60" i="18"/>
  <c r="AI64" i="18"/>
  <c r="AI84" i="18"/>
  <c r="AI78" i="18" s="1"/>
  <c r="AI88" i="18"/>
  <c r="AI92" i="18"/>
  <c r="AI100" i="18"/>
  <c r="AI112" i="18"/>
  <c r="AI110" i="18" s="1"/>
  <c r="AI116" i="18"/>
  <c r="AI122" i="18"/>
  <c r="AI158" i="18"/>
  <c r="AI162" i="18"/>
  <c r="AI150" i="18" s="1"/>
  <c r="AI209" i="18"/>
  <c r="AI202" i="18" s="1"/>
  <c r="AI247" i="18"/>
  <c r="AI263" i="18"/>
  <c r="AI281" i="18"/>
  <c r="AI68" i="18"/>
  <c r="AI66" i="18" s="1"/>
  <c r="AI74" i="18"/>
  <c r="AI163" i="18"/>
  <c r="AI233" i="18"/>
  <c r="AI311" i="18"/>
  <c r="AI124" i="18"/>
  <c r="AI259" i="18"/>
  <c r="AI283" i="18"/>
  <c r="AI291" i="18"/>
  <c r="AI297" i="18"/>
  <c r="AI130" i="18"/>
  <c r="AI138" i="18"/>
  <c r="AI70" i="18"/>
  <c r="AI180" i="18"/>
  <c r="AI299" i="18"/>
  <c r="AI261" i="18"/>
  <c r="AI98" i="12"/>
  <c r="AI58" i="12"/>
  <c r="AI57" i="12" s="1"/>
  <c r="AI140" i="12"/>
  <c r="AI43" i="12"/>
  <c r="AI119" i="12"/>
  <c r="AG46" i="12"/>
  <c r="AI46" i="12" s="1"/>
  <c r="AI82" i="12"/>
  <c r="AI81" i="12" s="1"/>
  <c r="AI107" i="12"/>
  <c r="AI106" i="12" s="1"/>
  <c r="AI131" i="12"/>
  <c r="AI135" i="12"/>
  <c r="AI114" i="12"/>
  <c r="AI113" i="12" s="1"/>
  <c r="AE33" i="12"/>
  <c r="AI28" i="12"/>
  <c r="AI23" i="12"/>
  <c r="AI94" i="12"/>
  <c r="AI35" i="12"/>
  <c r="AI27" i="12"/>
  <c r="AI69" i="12"/>
  <c r="AI138" i="12"/>
  <c r="AI153" i="12"/>
  <c r="AI49" i="12"/>
  <c r="AI48" i="12" s="1"/>
  <c r="AI145" i="12"/>
  <c r="AI144" i="12" s="1"/>
  <c r="AI22" i="12"/>
  <c r="AI62" i="12"/>
  <c r="AI40" i="12"/>
  <c r="AI39" i="12"/>
  <c r="AI78" i="12"/>
  <c r="AI129" i="12"/>
  <c r="AI85" i="12"/>
  <c r="AI152" i="12"/>
  <c r="AI149" i="12" s="1"/>
  <c r="AI148" i="12" s="1"/>
  <c r="AI76" i="12"/>
  <c r="AI75" i="12" s="1"/>
  <c r="AI65" i="12"/>
  <c r="AI120" i="12"/>
  <c r="AI36" i="12"/>
  <c r="AI80" i="12"/>
  <c r="AI79" i="12" s="1"/>
  <c r="AI99" i="12"/>
  <c r="AI97" i="12" s="1"/>
  <c r="AI130" i="12"/>
  <c r="AI134" i="12"/>
  <c r="AI90" i="12"/>
  <c r="AI89" i="12" s="1"/>
  <c r="AI34" i="12"/>
  <c r="AI102" i="12"/>
  <c r="AI101" i="12" s="1"/>
  <c r="AI95" i="12"/>
  <c r="AI32" i="12"/>
  <c r="AI33" i="12"/>
  <c r="AI15" i="12"/>
  <c r="AI55" i="12"/>
  <c r="AI51" i="12" s="1"/>
  <c r="AI20" i="12"/>
  <c r="AI19" i="12" s="1"/>
  <c r="AE98" i="22"/>
  <c r="AI98" i="22" s="1"/>
  <c r="AI184" i="22"/>
  <c r="Y43" i="22"/>
  <c r="AG99" i="22"/>
  <c r="AI22" i="22"/>
  <c r="AI27" i="22"/>
  <c r="AI31" i="22"/>
  <c r="AI37" i="22"/>
  <c r="AI58" i="22"/>
  <c r="AI93" i="22"/>
  <c r="AI92" i="22" s="1"/>
  <c r="AI190" i="22"/>
  <c r="AI194" i="22"/>
  <c r="AI508" i="22"/>
  <c r="AI208" i="22"/>
  <c r="AI286" i="22"/>
  <c r="AI290" i="22"/>
  <c r="AI437" i="22"/>
  <c r="AI445" i="22"/>
  <c r="AI460" i="22"/>
  <c r="AI464" i="22"/>
  <c r="AI500" i="22"/>
  <c r="AI515" i="22"/>
  <c r="AI519" i="22"/>
  <c r="AI523" i="22"/>
  <c r="AI560" i="22"/>
  <c r="AI625" i="22"/>
  <c r="AE202" i="22"/>
  <c r="AI202" i="22" s="1"/>
  <c r="AE23" i="22"/>
  <c r="AI28" i="22"/>
  <c r="AI32" i="22"/>
  <c r="AI38" i="22"/>
  <c r="AE247" i="22"/>
  <c r="Y279" i="22"/>
  <c r="AE279" i="22" s="1"/>
  <c r="AI280" i="22"/>
  <c r="AI287" i="22"/>
  <c r="AI291" i="22"/>
  <c r="AI298" i="22"/>
  <c r="AI314" i="22"/>
  <c r="AI321" i="22"/>
  <c r="AI325" i="22"/>
  <c r="AI334" i="22"/>
  <c r="AI461" i="22"/>
  <c r="AI465" i="22"/>
  <c r="AI469" i="22"/>
  <c r="AI501" i="22"/>
  <c r="AI507" i="22"/>
  <c r="AI546" i="22"/>
  <c r="AG199" i="22"/>
  <c r="AI219" i="22"/>
  <c r="AI218" i="22" s="1"/>
  <c r="AI214" i="22" s="1"/>
  <c r="R20" i="24" s="1"/>
  <c r="AI47" i="22"/>
  <c r="AI59" i="22"/>
  <c r="AI65" i="22"/>
  <c r="AI548" i="22"/>
  <c r="AI404" i="22"/>
  <c r="AI431" i="22"/>
  <c r="AI542" i="22"/>
  <c r="AI48" i="22"/>
  <c r="AI128" i="22"/>
  <c r="AI146" i="22"/>
  <c r="AI158" i="22"/>
  <c r="AI176" i="22"/>
  <c r="AI367" i="22"/>
  <c r="AI585" i="22"/>
  <c r="AE24" i="22"/>
  <c r="AI24" i="22" s="1"/>
  <c r="AE90" i="22"/>
  <c r="AI90" i="22" s="1"/>
  <c r="AG139" i="22"/>
  <c r="Y132" i="22"/>
  <c r="AI17" i="22"/>
  <c r="AI56" i="22"/>
  <c r="AI60" i="22"/>
  <c r="AI66" i="22"/>
  <c r="AI89" i="22"/>
  <c r="AI112" i="22"/>
  <c r="AI135" i="22"/>
  <c r="AI196" i="22"/>
  <c r="AI210" i="22"/>
  <c r="AE229" i="22"/>
  <c r="AI229" i="22" s="1"/>
  <c r="AI227" i="22"/>
  <c r="AI234" i="22"/>
  <c r="AI239" i="22"/>
  <c r="AI243" i="22"/>
  <c r="AI251" i="22"/>
  <c r="AI281" i="22"/>
  <c r="AI288" i="22"/>
  <c r="AI304" i="22"/>
  <c r="AI311" i="22"/>
  <c r="AI322" i="22"/>
  <c r="Y348" i="22"/>
  <c r="Y349" i="22" s="1"/>
  <c r="AI483" i="22"/>
  <c r="AI502" i="22"/>
  <c r="AI521" i="22"/>
  <c r="AI556" i="22"/>
  <c r="AI200" i="22"/>
  <c r="AI117" i="22"/>
  <c r="AI139" i="22"/>
  <c r="AI26" i="22"/>
  <c r="AI30" i="22"/>
  <c r="AG36" i="22"/>
  <c r="AI36" i="22" s="1"/>
  <c r="AI41" i="22"/>
  <c r="AI160" i="22"/>
  <c r="Y230" i="22"/>
  <c r="AE230" i="22" s="1"/>
  <c r="AI230" i="22" s="1"/>
  <c r="AI277" i="22"/>
  <c r="AI282" i="22"/>
  <c r="AI293" i="22"/>
  <c r="AI300" i="22"/>
  <c r="AI332" i="22"/>
  <c r="AI467" i="22"/>
  <c r="AI471" i="22"/>
  <c r="AI505" i="22"/>
  <c r="AI201" i="22"/>
  <c r="AI67" i="22"/>
  <c r="AI452" i="22"/>
  <c r="AI605" i="22"/>
  <c r="AI429" i="22"/>
  <c r="AI544" i="22"/>
  <c r="AI42" i="22"/>
  <c r="AI99" i="22"/>
  <c r="AI131" i="22"/>
  <c r="AI451" i="22"/>
  <c r="AI203" i="22"/>
  <c r="AG621" i="22"/>
  <c r="AE621" i="22"/>
  <c r="AI621" i="22" s="1"/>
  <c r="AG230" i="22"/>
  <c r="Y231" i="22"/>
  <c r="AE269" i="22"/>
  <c r="AG269" i="22"/>
  <c r="AI168" i="22"/>
  <c r="AG589" i="22"/>
  <c r="AE589" i="22"/>
  <c r="AI589" i="22" s="1"/>
  <c r="Y590" i="22"/>
  <c r="AG590" i="22" s="1"/>
  <c r="AE68" i="22"/>
  <c r="AI68" i="22" s="1"/>
  <c r="AI497" i="22"/>
  <c r="AI509" i="22"/>
  <c r="AG185" i="22"/>
  <c r="AI185" i="22" s="1"/>
  <c r="Y18" i="22"/>
  <c r="AI130" i="22"/>
  <c r="AI147" i="22"/>
  <c r="AE562" i="22"/>
  <c r="AI562" i="22" s="1"/>
  <c r="AG228" i="22"/>
  <c r="AI228" i="22" s="1"/>
  <c r="AG449" i="22"/>
  <c r="AI449" i="22" s="1"/>
  <c r="AE587" i="22"/>
  <c r="Y338" i="22"/>
  <c r="AE450" i="22"/>
  <c r="AI450" i="22" s="1"/>
  <c r="AI541" i="22"/>
  <c r="AG496" i="22"/>
  <c r="AI496" i="22" s="1"/>
  <c r="Y270" i="22"/>
  <c r="AI323" i="22"/>
  <c r="AI127" i="22"/>
  <c r="AG74" i="22"/>
  <c r="AI74" i="22" s="1"/>
  <c r="AE73" i="22"/>
  <c r="AI73" i="22" s="1"/>
  <c r="AE40" i="22"/>
  <c r="AI40" i="22" s="1"/>
  <c r="AI57" i="22"/>
  <c r="AI61" i="22"/>
  <c r="AI52" i="22" s="1"/>
  <c r="AI136" i="22"/>
  <c r="AI143" i="22"/>
  <c r="AI151" i="22"/>
  <c r="AI156" i="22"/>
  <c r="AI186" i="22"/>
  <c r="AI195" i="22"/>
  <c r="AI576" i="22"/>
  <c r="Y249" i="22"/>
  <c r="AG587" i="22"/>
  <c r="AE416" i="22"/>
  <c r="AI416" i="22" s="1"/>
  <c r="Y248" i="22"/>
  <c r="AI115" i="22"/>
  <c r="AI554" i="22"/>
  <c r="AI23" i="22"/>
  <c r="AE39" i="22"/>
  <c r="AI39" i="22" s="1"/>
  <c r="AI77" i="22"/>
  <c r="AI161" i="22"/>
  <c r="AI495" i="22"/>
  <c r="AE620" i="22"/>
  <c r="AI620" i="22" s="1"/>
  <c r="Y479" i="22"/>
  <c r="AE433" i="22"/>
  <c r="AI433" i="22" s="1"/>
  <c r="Y622" i="22"/>
  <c r="AI199" i="22"/>
  <c r="AI198" i="22" s="1"/>
  <c r="AI87" i="22"/>
  <c r="AI534" i="22"/>
  <c r="AI535" i="22"/>
  <c r="AI253" i="22"/>
  <c r="AI481" i="22"/>
  <c r="Y172" i="22"/>
  <c r="AI46" i="22"/>
  <c r="AI62" i="22"/>
  <c r="AI69" i="22"/>
  <c r="Y80" i="22"/>
  <c r="AI122" i="22"/>
  <c r="AI174" i="22"/>
  <c r="AI187" i="22"/>
  <c r="AI192" i="22"/>
  <c r="AI612" i="22"/>
  <c r="Y610" i="22"/>
  <c r="AE610" i="22" s="1"/>
  <c r="AE579" i="22"/>
  <c r="AI579" i="22" s="1"/>
  <c r="AI532" i="22"/>
  <c r="Y550" i="22"/>
  <c r="AI235" i="22"/>
  <c r="AI240" i="22"/>
  <c r="AI244" i="22"/>
  <c r="AI422" i="22"/>
  <c r="AI493" i="22"/>
  <c r="AI607" i="22"/>
  <c r="AE630" i="22"/>
  <c r="AI630" i="22" s="1"/>
  <c r="Y473" i="22"/>
  <c r="Y474" i="22" s="1"/>
  <c r="Y631" i="22"/>
  <c r="AE336" i="22"/>
  <c r="AI336" i="22" s="1"/>
  <c r="AG245" i="22"/>
  <c r="AI245" i="22" s="1"/>
  <c r="AE440" i="22"/>
  <c r="AI440" i="22" s="1"/>
  <c r="AE545" i="22"/>
  <c r="AI545" i="22" s="1"/>
  <c r="AI315" i="22"/>
  <c r="AI326" i="22"/>
  <c r="Y337" i="22"/>
  <c r="AI423" i="22"/>
  <c r="AI430" i="22"/>
  <c r="AI442" i="22"/>
  <c r="Y480" i="22"/>
  <c r="AI489" i="22"/>
  <c r="AI577" i="22"/>
  <c r="AI113" i="22"/>
  <c r="AI118" i="22"/>
  <c r="AI175" i="22"/>
  <c r="Y498" i="22"/>
  <c r="AE604" i="22"/>
  <c r="AI604" i="22" s="1"/>
  <c r="AE485" i="22"/>
  <c r="AI485" i="22" s="1"/>
  <c r="AE494" i="22"/>
  <c r="AI494" i="22" s="1"/>
  <c r="AI49" i="23"/>
  <c r="AI22" i="23"/>
  <c r="AI26" i="23"/>
  <c r="AI36" i="23"/>
  <c r="AI40" i="23"/>
  <c r="AI23" i="23"/>
  <c r="AI48" i="23"/>
  <c r="AI46" i="23" s="1"/>
  <c r="AI45" i="23" s="1"/>
  <c r="M15" i="24" s="1"/>
  <c r="AI16" i="23"/>
  <c r="AI15" i="23" s="1"/>
  <c r="AI25" i="23"/>
  <c r="AI293" i="27"/>
  <c r="AI251" i="27"/>
  <c r="AI221" i="27"/>
  <c r="AI88" i="27"/>
  <c r="AI78" i="27"/>
  <c r="AI307" i="27"/>
  <c r="AI177" i="27"/>
  <c r="AI173" i="27"/>
  <c r="AI169" i="27"/>
  <c r="AI165" i="27"/>
  <c r="AI150" i="27"/>
  <c r="AI146" i="27"/>
  <c r="AI142" i="27"/>
  <c r="AI138" i="27"/>
  <c r="AI132" i="27"/>
  <c r="AI86" i="27"/>
  <c r="AI62" i="27"/>
  <c r="AI58" i="27"/>
  <c r="AI54" i="27"/>
  <c r="AI44" i="27"/>
  <c r="AI323" i="27"/>
  <c r="AI203" i="27"/>
  <c r="AI195" i="27"/>
  <c r="AI190" i="27"/>
  <c r="AI87" i="27"/>
  <c r="AI45" i="27"/>
  <c r="AI41" i="27"/>
  <c r="AI29" i="27"/>
  <c r="AI40" i="27"/>
  <c r="AI358" i="27"/>
  <c r="AI261" i="27"/>
  <c r="AI227" i="27"/>
  <c r="AI21" i="28"/>
  <c r="AI41" i="28"/>
  <c r="AI20" i="28"/>
  <c r="AI89" i="28"/>
  <c r="AI24" i="28"/>
  <c r="AI85" i="28"/>
  <c r="AI51" i="28"/>
  <c r="AI33" i="28"/>
  <c r="AI88" i="28"/>
  <c r="AI76" i="28"/>
  <c r="AI44" i="28"/>
  <c r="AI27" i="28"/>
  <c r="AI23" i="28"/>
  <c r="AI54" i="28"/>
  <c r="AI53" i="28" s="1"/>
  <c r="AI28" i="28"/>
  <c r="AI87" i="28"/>
  <c r="AI75" i="28"/>
  <c r="AI71" i="28"/>
  <c r="AI60" i="28"/>
  <c r="AI43" i="28"/>
  <c r="AI39" i="28"/>
  <c r="AI26" i="28"/>
  <c r="AI25" i="28"/>
  <c r="AI174" i="27"/>
  <c r="AI159" i="27"/>
  <c r="AI133" i="27"/>
  <c r="AI129" i="27"/>
  <c r="AI124" i="27"/>
  <c r="AI120" i="27"/>
  <c r="AI330" i="27"/>
  <c r="AI119" i="27"/>
  <c r="AI151" i="27"/>
  <c r="AI296" i="27"/>
  <c r="AI349" i="27"/>
  <c r="AI345" i="27"/>
  <c r="AI372" i="27"/>
  <c r="AI157" i="27"/>
  <c r="AI145" i="27"/>
  <c r="AI141" i="27"/>
  <c r="AI131" i="27"/>
  <c r="AI118" i="27"/>
  <c r="AI110" i="27"/>
  <c r="AI101" i="27"/>
  <c r="AI97" i="27"/>
  <c r="AI89" i="27"/>
  <c r="AI47" i="27"/>
  <c r="AI43" i="27"/>
  <c r="AI39" i="27"/>
  <c r="AI31" i="27"/>
  <c r="AI27" i="27"/>
  <c r="AI21" i="27"/>
  <c r="AI191" i="27"/>
  <c r="AI386" i="27"/>
  <c r="AI363" i="27"/>
  <c r="AI359" i="27"/>
  <c r="AI326" i="27"/>
  <c r="AI320" i="27"/>
  <c r="AI316" i="27"/>
  <c r="AI312" i="27"/>
  <c r="AI308" i="27"/>
  <c r="AI289" i="27"/>
  <c r="AI268" i="27"/>
  <c r="AI264" i="27"/>
  <c r="AI260" i="27"/>
  <c r="AI19" i="27"/>
  <c r="AI250" i="27"/>
  <c r="AI233" i="27"/>
  <c r="AI220" i="27"/>
  <c r="AI365" i="27"/>
  <c r="AI361" i="27"/>
  <c r="AI351" i="27"/>
  <c r="AI328" i="27"/>
  <c r="AI314" i="27"/>
  <c r="AI310" i="27"/>
  <c r="AI300" i="27"/>
  <c r="AI291" i="27"/>
  <c r="AI285" i="27"/>
  <c r="AI249" i="27"/>
  <c r="AI240" i="27"/>
  <c r="AI228" i="27"/>
  <c r="AI219" i="27"/>
  <c r="AI214" i="27"/>
  <c r="AI65" i="27"/>
  <c r="AI385" i="27"/>
  <c r="AI368" i="27"/>
  <c r="AI364" i="27"/>
  <c r="AI350" i="27"/>
  <c r="AI346" i="27"/>
  <c r="AI321" i="27"/>
  <c r="AI317" i="27"/>
  <c r="AI313" i="27"/>
  <c r="AI299" i="27"/>
  <c r="AI275" i="27"/>
  <c r="AI269" i="27"/>
  <c r="AI257" i="27"/>
  <c r="AI235" i="27"/>
  <c r="AI218" i="27"/>
  <c r="AI202" i="27"/>
  <c r="AI192" i="27"/>
  <c r="AI188" i="27"/>
  <c r="AI184" i="27"/>
  <c r="AI179" i="27"/>
  <c r="AI156" i="27"/>
  <c r="AI148" i="27"/>
  <c r="AI144" i="27"/>
  <c r="AI104" i="27"/>
  <c r="AI100" i="27"/>
  <c r="AI92" i="27"/>
  <c r="AI34" i="27"/>
  <c r="AI83" i="27"/>
  <c r="AI77" i="27"/>
  <c r="AI67" i="27"/>
  <c r="AI63" i="27"/>
  <c r="AI389" i="27"/>
  <c r="AI377" i="27"/>
  <c r="AI373" i="27"/>
  <c r="AI356" i="27"/>
  <c r="AI305" i="27"/>
  <c r="AI223" i="27"/>
  <c r="AI210" i="27"/>
  <c r="AI199" i="27"/>
  <c r="AI189" i="27"/>
  <c r="AI185" i="27"/>
  <c r="AI176" i="27"/>
  <c r="AI168" i="27"/>
  <c r="AI153" i="27"/>
  <c r="AI135" i="27"/>
  <c r="AI122" i="27"/>
  <c r="AI115" i="27"/>
  <c r="AI111" i="27"/>
  <c r="AI107" i="27"/>
  <c r="AI72" i="27"/>
  <c r="AI59" i="27"/>
  <c r="AI55" i="27"/>
  <c r="AI25" i="27"/>
  <c r="AI302" i="27"/>
  <c r="AI370" i="27"/>
  <c r="AI390" i="27"/>
  <c r="AI28" i="27"/>
  <c r="AI24" i="27"/>
  <c r="AI18" i="27"/>
  <c r="AI160" i="27"/>
  <c r="AI366" i="27"/>
  <c r="AI329" i="27"/>
  <c r="AI319" i="27"/>
  <c r="AI315" i="27"/>
  <c r="AI292" i="27"/>
  <c r="AI271" i="27"/>
  <c r="AI226" i="27"/>
  <c r="AI171" i="27"/>
  <c r="AI167" i="27"/>
  <c r="AI152" i="27"/>
  <c r="AI130" i="27"/>
  <c r="AI85" i="27"/>
  <c r="AI79" i="27"/>
  <c r="AI387" i="27"/>
  <c r="AI391" i="27"/>
  <c r="AI379" i="27"/>
  <c r="AI375" i="27"/>
  <c r="AI352" i="27"/>
  <c r="AI348" i="27"/>
  <c r="AI344" i="27"/>
  <c r="AI322" i="27"/>
  <c r="AI318" i="27"/>
  <c r="AI301" i="27"/>
  <c r="AI276" i="27"/>
  <c r="AI270" i="27"/>
  <c r="AI262" i="27"/>
  <c r="AI237" i="27"/>
  <c r="AI187" i="27"/>
  <c r="AI182" i="27"/>
  <c r="AI178" i="27"/>
  <c r="AI139" i="27"/>
  <c r="AI117" i="27"/>
  <c r="AI113" i="27"/>
  <c r="AI109" i="27"/>
  <c r="AI96" i="27"/>
  <c r="AI61" i="27"/>
  <c r="AI393" i="27"/>
  <c r="AI357" i="27"/>
  <c r="AI347" i="27"/>
  <c r="AI335" i="27"/>
  <c r="AI331" i="27"/>
  <c r="AI306" i="27"/>
  <c r="AI294" i="27"/>
  <c r="AI254" i="27"/>
  <c r="AI236" i="27"/>
  <c r="AI211" i="27"/>
  <c r="AI158" i="27"/>
  <c r="AI128" i="27"/>
  <c r="AI116" i="27"/>
  <c r="AI112" i="27"/>
  <c r="AI108" i="27"/>
  <c r="AI60" i="27"/>
  <c r="AI56" i="27"/>
  <c r="AI52" i="27"/>
  <c r="AI46" i="27"/>
  <c r="AI30" i="27"/>
  <c r="AI20" i="27"/>
  <c r="AG51" i="13"/>
  <c r="AI51" i="13" s="1"/>
  <c r="AI38" i="13"/>
  <c r="AI57" i="13"/>
  <c r="AE52" i="13"/>
  <c r="AI52" i="13" s="1"/>
  <c r="AI27" i="13"/>
  <c r="AI25" i="13" s="1"/>
  <c r="AI32" i="13"/>
  <c r="AI31" i="13" s="1"/>
  <c r="AI54" i="13"/>
  <c r="AI56" i="13"/>
  <c r="AI388" i="27"/>
  <c r="AI277" i="27"/>
  <c r="AI272" i="27"/>
  <c r="AI265" i="27"/>
  <c r="AI258" i="27"/>
  <c r="AI246" i="27"/>
  <c r="AI241" i="27"/>
  <c r="AI234" i="27"/>
  <c r="AI207" i="27"/>
  <c r="AI200" i="27"/>
  <c r="AI196" i="27"/>
  <c r="AI175" i="27"/>
  <c r="AI164" i="27"/>
  <c r="AI154" i="27"/>
  <c r="AI147" i="27"/>
  <c r="AI140" i="27"/>
  <c r="AI123" i="27"/>
  <c r="AI93" i="27"/>
  <c r="AI76" i="27"/>
  <c r="AI66" i="27"/>
  <c r="AI51" i="27"/>
  <c r="AI38" i="27"/>
  <c r="AI26" i="27"/>
  <c r="AI17" i="27"/>
  <c r="AI229" i="27"/>
  <c r="AI206" i="27"/>
  <c r="AI143" i="27"/>
  <c r="AI134" i="27"/>
  <c r="AI127" i="27"/>
  <c r="AI114" i="27"/>
  <c r="AI103" i="27"/>
  <c r="AI99" i="27"/>
  <c r="AI84" i="27"/>
  <c r="AI75" i="27"/>
  <c r="AI69" i="27"/>
  <c r="AI57" i="27"/>
  <c r="AI50" i="27"/>
  <c r="AI37" i="27"/>
  <c r="AI33" i="27"/>
  <c r="AI16" i="27"/>
  <c r="AI378" i="27"/>
  <c r="AI374" i="27"/>
  <c r="AI369" i="27"/>
  <c r="AI362" i="27"/>
  <c r="AI353" i="27"/>
  <c r="AI334" i="27"/>
  <c r="AI327" i="27"/>
  <c r="AI311" i="27"/>
  <c r="AI290" i="27"/>
  <c r="AI217" i="27"/>
  <c r="AI186" i="27"/>
  <c r="AI181" i="27"/>
  <c r="AI170" i="27"/>
  <c r="AI163" i="27"/>
  <c r="AI383" i="27"/>
  <c r="AI333" i="27"/>
  <c r="AI284" i="27"/>
  <c r="AI267" i="27"/>
  <c r="AI263" i="27"/>
  <c r="AI256" i="27"/>
  <c r="AI248" i="27"/>
  <c r="AI244" i="27"/>
  <c r="AI239" i="27"/>
  <c r="AI232" i="27"/>
  <c r="AI225" i="27"/>
  <c r="AI212" i="27"/>
  <c r="AI209" i="27"/>
  <c r="AI205" i="27"/>
  <c r="AI198" i="27"/>
  <c r="AI166" i="27"/>
  <c r="AI149" i="27"/>
  <c r="AI125" i="27"/>
  <c r="AI121" i="27"/>
  <c r="AI106" i="27"/>
  <c r="AI102" i="27"/>
  <c r="AI98" i="27"/>
  <c r="AI95" i="27"/>
  <c r="AI91" i="27"/>
  <c r="AI74" i="27"/>
  <c r="AI68" i="27"/>
  <c r="AI64" i="27"/>
  <c r="AI53" i="27"/>
  <c r="AI36" i="27"/>
  <c r="AI32" i="27"/>
  <c r="AI73" i="27"/>
  <c r="AI384" i="27"/>
  <c r="AI367" i="27"/>
  <c r="AI360" i="27"/>
  <c r="AI283" i="27"/>
  <c r="AI266" i="27"/>
  <c r="AI259" i="27"/>
  <c r="AI247" i="27"/>
  <c r="AI242" i="27"/>
  <c r="AI224" i="27"/>
  <c r="AI215" i="27"/>
  <c r="AI208" i="27"/>
  <c r="AI204" i="27"/>
  <c r="AI201" i="27"/>
  <c r="AI197" i="27"/>
  <c r="AI155" i="27"/>
  <c r="AI94" i="27"/>
  <c r="AI90" i="27"/>
  <c r="AI80" i="27"/>
  <c r="AI42" i="27"/>
  <c r="AI35" i="27"/>
  <c r="AH22" i="16"/>
  <c r="AJ22" i="16" s="1"/>
  <c r="AJ37" i="16"/>
  <c r="AJ169" i="16"/>
  <c r="AJ62" i="16"/>
  <c r="AJ82" i="16"/>
  <c r="AH136" i="16"/>
  <c r="AJ136" i="16" s="1"/>
  <c r="AJ102" i="16"/>
  <c r="AJ165" i="16"/>
  <c r="AJ186" i="16"/>
  <c r="AJ23" i="16"/>
  <c r="AJ35" i="16"/>
  <c r="AJ52" i="16"/>
  <c r="AJ81" i="16"/>
  <c r="AJ79" i="16"/>
  <c r="AH70" i="16"/>
  <c r="AJ70" i="16" s="1"/>
  <c r="AJ48" i="16"/>
  <c r="AJ15" i="16"/>
  <c r="AJ53" i="16"/>
  <c r="AJ76" i="16"/>
  <c r="AJ67" i="16"/>
  <c r="AF140" i="16"/>
  <c r="AJ140" i="16" s="1"/>
  <c r="AJ112" i="16"/>
  <c r="AH116" i="16"/>
  <c r="AJ116" i="16" s="1"/>
  <c r="Z150" i="16"/>
  <c r="AJ88" i="16"/>
  <c r="AJ21" i="16"/>
  <c r="AJ177" i="16"/>
  <c r="AJ44" i="16"/>
  <c r="AJ74" i="16"/>
  <c r="AJ146" i="16"/>
  <c r="AJ125" i="16"/>
  <c r="AJ158" i="16"/>
  <c r="AF176" i="16"/>
  <c r="AJ176" i="16" s="1"/>
  <c r="AJ77" i="16"/>
  <c r="AJ66" i="16"/>
  <c r="AF20" i="16"/>
  <c r="AJ20" i="16" s="1"/>
  <c r="AJ24" i="16"/>
  <c r="AJ32" i="16"/>
  <c r="AJ38" i="16"/>
  <c r="AJ75" i="16"/>
  <c r="Z149" i="16"/>
  <c r="AJ107" i="16"/>
  <c r="AJ120" i="16"/>
  <c r="AJ128" i="16"/>
  <c r="AJ161" i="16"/>
  <c r="AJ182" i="16"/>
  <c r="AF106" i="16"/>
  <c r="AJ106" i="16" s="1"/>
  <c r="AJ31" i="16"/>
  <c r="AJ39" i="16"/>
  <c r="AI55" i="13"/>
  <c r="AI62" i="13"/>
  <c r="AI40" i="13"/>
  <c r="AI35" i="13"/>
  <c r="AI33" i="13" s="1"/>
  <c r="AI42" i="12"/>
  <c r="AI37" i="13"/>
  <c r="AJ18" i="16"/>
  <c r="AJ19" i="16"/>
  <c r="AF65" i="16"/>
  <c r="Z69" i="16"/>
  <c r="AE120" i="22"/>
  <c r="AG120" i="22"/>
  <c r="AG170" i="22"/>
  <c r="AE170" i="22"/>
  <c r="AI170" i="22" s="1"/>
  <c r="Y178" i="22"/>
  <c r="Y171" i="22"/>
  <c r="Z148" i="16"/>
  <c r="AF138" i="16"/>
  <c r="AJ138" i="16" s="1"/>
  <c r="AI218" i="18"/>
  <c r="AH151" i="16"/>
  <c r="AJ151" i="16" s="1"/>
  <c r="AF147" i="16"/>
  <c r="AH147" i="16"/>
  <c r="AE255" i="22"/>
  <c r="AG255" i="22"/>
  <c r="AF64" i="16"/>
  <c r="AJ64" i="16" s="1"/>
  <c r="AJ65" i="16"/>
  <c r="AI14" i="18"/>
  <c r="AE50" i="13"/>
  <c r="AG50" i="13"/>
  <c r="AJ28" i="15"/>
  <c r="AJ21" i="15" s="1"/>
  <c r="AJ40" i="15"/>
  <c r="AJ46" i="15"/>
  <c r="AJ72" i="16"/>
  <c r="AF155" i="16"/>
  <c r="AH155" i="16"/>
  <c r="AI56" i="18"/>
  <c r="AI120" i="18"/>
  <c r="Z68" i="16"/>
  <c r="Z71" i="16"/>
  <c r="AI41" i="13"/>
  <c r="AF152" i="16"/>
  <c r="AH152" i="16"/>
  <c r="AJ54" i="16"/>
  <c r="AJ50" i="16" s="1"/>
  <c r="AI104" i="18"/>
  <c r="AI533" i="22"/>
  <c r="AE97" i="22"/>
  <c r="AG97" i="22"/>
  <c r="AG145" i="22"/>
  <c r="AE145" i="22"/>
  <c r="Y591" i="22"/>
  <c r="AI144" i="22"/>
  <c r="AG37" i="23"/>
  <c r="AE37" i="23"/>
  <c r="AI116" i="22"/>
  <c r="AH115" i="16"/>
  <c r="AJ115" i="16" s="1"/>
  <c r="AH95" i="16"/>
  <c r="AJ95" i="16" s="1"/>
  <c r="AH137" i="16"/>
  <c r="AJ137" i="16" s="1"/>
  <c r="AG124" i="22"/>
  <c r="AI124" i="22" s="1"/>
  <c r="AG70" i="22"/>
  <c r="AI70" i="22" s="1"/>
  <c r="AG528" i="22"/>
  <c r="Y529" i="22"/>
  <c r="AE528" i="22"/>
  <c r="Y632" i="22"/>
  <c r="AG631" i="22"/>
  <c r="AE631" i="22"/>
  <c r="AE415" i="22"/>
  <c r="Y418" i="22"/>
  <c r="AG415" i="22"/>
  <c r="AG434" i="22"/>
  <c r="AE434" i="22"/>
  <c r="AG563" i="22"/>
  <c r="AE563" i="22"/>
  <c r="AE152" i="22"/>
  <c r="AI152" i="22" s="1"/>
  <c r="Y599" i="22"/>
  <c r="AG598" i="22"/>
  <c r="AI598" i="22" s="1"/>
  <c r="AG337" i="22"/>
  <c r="AE337" i="22"/>
  <c r="AE228" i="18"/>
  <c r="AI228" i="18" s="1"/>
  <c r="AI226" i="18" s="1"/>
  <c r="AG71" i="22"/>
  <c r="AE71" i="22"/>
  <c r="AG159" i="22"/>
  <c r="AE159" i="22"/>
  <c r="AI159" i="22" s="1"/>
  <c r="Y499" i="22"/>
  <c r="AI205" i="22"/>
  <c r="AG581" i="22"/>
  <c r="AE581" i="22"/>
  <c r="AI609" i="22"/>
  <c r="AI376" i="27"/>
  <c r="AI255" i="27"/>
  <c r="AE129" i="22"/>
  <c r="AI129" i="22" s="1"/>
  <c r="Y573" i="22"/>
  <c r="AE619" i="22"/>
  <c r="AI619" i="22" s="1"/>
  <c r="AI332" i="27"/>
  <c r="AI309" i="27"/>
  <c r="AI295" i="27"/>
  <c r="AI288" i="27"/>
  <c r="AI238" i="27"/>
  <c r="AI231" i="27"/>
  <c r="AI180" i="27"/>
  <c r="AI77" i="26"/>
  <c r="AI486" i="22"/>
  <c r="AI97" i="26"/>
  <c r="AI230" i="27"/>
  <c r="AI172" i="27"/>
  <c r="AE527" i="22"/>
  <c r="AI527" i="22" s="1"/>
  <c r="AE549" i="22"/>
  <c r="AI549" i="22" s="1"/>
  <c r="AE426" i="22"/>
  <c r="AI426" i="22" s="1"/>
  <c r="AI58" i="26"/>
  <c r="AI18" i="28"/>
  <c r="AE335" i="22"/>
  <c r="AI161" i="27"/>
  <c r="AI392" i="27"/>
  <c r="AI252" i="27"/>
  <c r="AI245" i="27"/>
  <c r="AI213" i="27"/>
  <c r="AI63" i="28"/>
  <c r="AG335" i="22"/>
  <c r="AI247" i="22"/>
  <c r="AI132" i="26"/>
  <c r="AJ39" i="15" l="1"/>
  <c r="AJ89" i="15" s="1"/>
  <c r="W27" i="24" s="1"/>
  <c r="AJ175" i="16"/>
  <c r="AI173" i="26"/>
  <c r="AI28" i="26"/>
  <c r="AI27" i="26" s="1"/>
  <c r="AI14" i="20"/>
  <c r="AI55" i="20" s="1"/>
  <c r="W24" i="24" s="1"/>
  <c r="AI313" i="18"/>
  <c r="AB29" i="24" s="1"/>
  <c r="AI14" i="12"/>
  <c r="AI84" i="12"/>
  <c r="AI124" i="12"/>
  <c r="AI117" i="12"/>
  <c r="AI26" i="12"/>
  <c r="AI61" i="12"/>
  <c r="AI60" i="12" s="1"/>
  <c r="AI116" i="12"/>
  <c r="AI31" i="12"/>
  <c r="AI25" i="12" s="1"/>
  <c r="AI161" i="12" s="1"/>
  <c r="R22" i="24" s="1"/>
  <c r="AG349" i="22"/>
  <c r="AE349" i="22"/>
  <c r="AI349" i="22" s="1"/>
  <c r="Y350" i="22"/>
  <c r="AI581" i="22"/>
  <c r="AI563" i="22"/>
  <c r="AG279" i="22"/>
  <c r="AI279" i="22" s="1"/>
  <c r="AG132" i="22"/>
  <c r="AE132" i="22"/>
  <c r="AE348" i="22"/>
  <c r="AG348" i="22"/>
  <c r="AI348" i="22" s="1"/>
  <c r="AI434" i="22"/>
  <c r="AI84" i="22"/>
  <c r="AI587" i="22"/>
  <c r="AG43" i="22"/>
  <c r="AE43" i="22"/>
  <c r="AI43" i="22" s="1"/>
  <c r="Y44" i="22"/>
  <c r="AI20" i="22"/>
  <c r="AI255" i="22"/>
  <c r="AE498" i="22"/>
  <c r="AG498" i="22"/>
  <c r="AI498" i="22" s="1"/>
  <c r="AG480" i="22"/>
  <c r="AE480" i="22"/>
  <c r="AG610" i="22"/>
  <c r="AI610" i="22" s="1"/>
  <c r="Y611" i="22"/>
  <c r="AG249" i="22"/>
  <c r="AE249" i="22"/>
  <c r="AE622" i="22"/>
  <c r="Y623" i="22"/>
  <c r="AG622" i="22"/>
  <c r="AI269" i="22"/>
  <c r="Y475" i="22"/>
  <c r="AG474" i="22"/>
  <c r="AE474" i="22"/>
  <c r="AG172" i="22"/>
  <c r="AE172" i="22"/>
  <c r="AG18" i="22"/>
  <c r="AE18" i="22"/>
  <c r="AG231" i="22"/>
  <c r="AE231" i="22"/>
  <c r="AI231" i="22" s="1"/>
  <c r="AE270" i="22"/>
  <c r="AG270" i="22"/>
  <c r="Y271" i="22"/>
  <c r="AE479" i="22"/>
  <c r="AG479" i="22"/>
  <c r="AG338" i="22"/>
  <c r="AE338" i="22"/>
  <c r="AG350" i="22"/>
  <c r="AE350" i="22"/>
  <c r="AI528" i="22"/>
  <c r="AE590" i="22"/>
  <c r="AI590" i="22" s="1"/>
  <c r="AE473" i="22"/>
  <c r="AG473" i="22"/>
  <c r="AG550" i="22"/>
  <c r="AE550" i="22"/>
  <c r="Y551" i="22"/>
  <c r="AG248" i="22"/>
  <c r="AE248" i="22"/>
  <c r="AE80" i="22"/>
  <c r="Y81" i="22"/>
  <c r="AI415" i="22"/>
  <c r="AG80" i="22"/>
  <c r="AI80" i="22" s="1"/>
  <c r="AI71" i="22"/>
  <c r="AI64" i="22" s="1"/>
  <c r="AI37" i="23"/>
  <c r="AI35" i="23" s="1"/>
  <c r="AI33" i="23" s="1"/>
  <c r="M14" i="24" s="1"/>
  <c r="AI183" i="27"/>
  <c r="AI282" i="27"/>
  <c r="AI126" i="27"/>
  <c r="AI298" i="27"/>
  <c r="AI105" i="27"/>
  <c r="AI274" i="27"/>
  <c r="AI343" i="27"/>
  <c r="AI15" i="27"/>
  <c r="AI14" i="27" s="1"/>
  <c r="AI371" i="27"/>
  <c r="AI71" i="27"/>
  <c r="AI325" i="27"/>
  <c r="AI355" i="27"/>
  <c r="AI382" i="27"/>
  <c r="AI162" i="27"/>
  <c r="AI82" i="27"/>
  <c r="AI49" i="27"/>
  <c r="AI137" i="27"/>
  <c r="AI23" i="27"/>
  <c r="AI253" i="27"/>
  <c r="AI222" i="27"/>
  <c r="AI194" i="27"/>
  <c r="AI304" i="27"/>
  <c r="AI50" i="13"/>
  <c r="AI49" i="13" s="1"/>
  <c r="AI58" i="13"/>
  <c r="AI48" i="13" s="1"/>
  <c r="AI243" i="27"/>
  <c r="AJ152" i="16"/>
  <c r="AJ147" i="16"/>
  <c r="AJ181" i="16"/>
  <c r="AF150" i="16"/>
  <c r="AH150" i="16"/>
  <c r="AJ150" i="16" s="1"/>
  <c r="AJ14" i="16"/>
  <c r="AH149" i="16"/>
  <c r="AF149" i="16"/>
  <c r="AI335" i="22"/>
  <c r="AI337" i="22"/>
  <c r="AI631" i="22"/>
  <c r="AJ155" i="16"/>
  <c r="AE178" i="22"/>
  <c r="Y179" i="22"/>
  <c r="AG178" i="22"/>
  <c r="AI17" i="28"/>
  <c r="AI99" i="28" s="1"/>
  <c r="AI287" i="27"/>
  <c r="AG632" i="22"/>
  <c r="AE632" i="22"/>
  <c r="AI97" i="22"/>
  <c r="AI95" i="22" s="1"/>
  <c r="AI83" i="22" s="1"/>
  <c r="R18" i="24" s="1"/>
  <c r="AH68" i="16"/>
  <c r="AF68" i="16"/>
  <c r="AF71" i="16"/>
  <c r="AH71" i="16"/>
  <c r="Y600" i="22"/>
  <c r="AE599" i="22"/>
  <c r="AG599" i="22"/>
  <c r="AG591" i="22"/>
  <c r="AE591" i="22"/>
  <c r="AI591" i="22" s="1"/>
  <c r="AG529" i="22"/>
  <c r="AE529" i="22"/>
  <c r="AI36" i="13"/>
  <c r="AI24" i="13" s="1"/>
  <c r="AJ94" i="16"/>
  <c r="AI120" i="22"/>
  <c r="AE418" i="22"/>
  <c r="AG418" i="22"/>
  <c r="AI145" i="22"/>
  <c r="AH148" i="16"/>
  <c r="AF148" i="16"/>
  <c r="AF69" i="16"/>
  <c r="AH69" i="16"/>
  <c r="AE573" i="22"/>
  <c r="AG573" i="22"/>
  <c r="AG499" i="22"/>
  <c r="AE499" i="22"/>
  <c r="AE171" i="22"/>
  <c r="AG171" i="22"/>
  <c r="W31" i="24" l="1"/>
  <c r="AI186" i="26"/>
  <c r="W23" i="24" s="1"/>
  <c r="AG44" i="22"/>
  <c r="AE44" i="22"/>
  <c r="AI44" i="22" s="1"/>
  <c r="Y45" i="22"/>
  <c r="AI132" i="22"/>
  <c r="AI418" i="22"/>
  <c r="AI410" i="22" s="1"/>
  <c r="AI550" i="22"/>
  <c r="AI18" i="22"/>
  <c r="AI15" i="22" s="1"/>
  <c r="AI109" i="22"/>
  <c r="AI172" i="22"/>
  <c r="AI248" i="22"/>
  <c r="AI474" i="22"/>
  <c r="AI270" i="22"/>
  <c r="AE475" i="22"/>
  <c r="AG475" i="22"/>
  <c r="AI338" i="22"/>
  <c r="AI480" i="22"/>
  <c r="AE551" i="22"/>
  <c r="AG551" i="22"/>
  <c r="Y552" i="22"/>
  <c r="AI350" i="22"/>
  <c r="AE623" i="22"/>
  <c r="AG623" i="22"/>
  <c r="AG611" i="22"/>
  <c r="AE611" i="22"/>
  <c r="AI573" i="22"/>
  <c r="AE81" i="22"/>
  <c r="AG81" i="22"/>
  <c r="AI473" i="22"/>
  <c r="AI479" i="22"/>
  <c r="AI622" i="22"/>
  <c r="AI328" i="22"/>
  <c r="AE271" i="22"/>
  <c r="AG271" i="22"/>
  <c r="AI249" i="22"/>
  <c r="AI28" i="23"/>
  <c r="AI14" i="23" s="1"/>
  <c r="M13" i="24" s="1"/>
  <c r="M31" i="24" s="1"/>
  <c r="AI81" i="27"/>
  <c r="AI22" i="27"/>
  <c r="AI136" i="27"/>
  <c r="AI193" i="27"/>
  <c r="AI65" i="13"/>
  <c r="AB30" i="24" s="1"/>
  <c r="AB31" i="24" s="1"/>
  <c r="AJ69" i="16"/>
  <c r="AJ71" i="16"/>
  <c r="AJ148" i="16"/>
  <c r="AJ68" i="16"/>
  <c r="AJ149" i="16"/>
  <c r="AG179" i="22"/>
  <c r="AE179" i="22"/>
  <c r="AI178" i="22"/>
  <c r="AI599" i="22"/>
  <c r="AI499" i="22"/>
  <c r="AI529" i="22"/>
  <c r="AE600" i="22"/>
  <c r="AG600" i="22"/>
  <c r="AI632" i="22"/>
  <c r="AI171" i="22"/>
  <c r="AI551" i="22" l="1"/>
  <c r="AI271" i="22"/>
  <c r="AI222" i="22" s="1"/>
  <c r="AI611" i="22"/>
  <c r="AG45" i="22"/>
  <c r="AE45" i="22"/>
  <c r="AI45" i="22" s="1"/>
  <c r="AI34" i="22" s="1"/>
  <c r="AI14" i="22" s="1"/>
  <c r="R16" i="24" s="1"/>
  <c r="AI475" i="22"/>
  <c r="AI623" i="22"/>
  <c r="AI614" i="22" s="1"/>
  <c r="AI81" i="22"/>
  <c r="AI79" i="22" s="1"/>
  <c r="AI51" i="22" s="1"/>
  <c r="R17" i="24" s="1"/>
  <c r="AG552" i="22"/>
  <c r="AE552" i="22"/>
  <c r="AI552" i="22" s="1"/>
  <c r="Y553" i="22"/>
  <c r="AI54" i="23"/>
  <c r="AI395" i="27"/>
  <c r="AJ59" i="16"/>
  <c r="AJ135" i="16"/>
  <c r="AJ197" i="16" s="1"/>
  <c r="W28" i="24" s="1"/>
  <c r="AI600" i="22"/>
  <c r="AI565" i="22" s="1"/>
  <c r="AI179" i="22"/>
  <c r="AI149" i="22" s="1"/>
  <c r="AI108" i="22" s="1"/>
  <c r="AG553" i="22" l="1"/>
  <c r="AE553" i="22"/>
  <c r="AI553" i="22" s="1"/>
  <c r="AI455" i="22" s="1"/>
  <c r="AI221" i="22" s="1"/>
  <c r="R21" i="24" s="1"/>
  <c r="R19" i="24"/>
  <c r="R31" i="24" l="1"/>
  <c r="AI636" i="22"/>
</calcChain>
</file>

<file path=xl/sharedStrings.xml><?xml version="1.0" encoding="utf-8"?>
<sst xmlns="http://schemas.openxmlformats.org/spreadsheetml/2006/main" count="6335" uniqueCount="2550">
  <si>
    <t>DIVISÃO DE INFRAESTRUTURA</t>
  </si>
  <si>
    <t>STATUS</t>
  </si>
  <si>
    <t>TÍTULO:</t>
  </si>
  <si>
    <t>PRELIMINAR</t>
  </si>
  <si>
    <t>PARA COTAÇÃO</t>
  </si>
  <si>
    <t>ELABORADO:</t>
  </si>
  <si>
    <t>VERIFICADO:</t>
  </si>
  <si>
    <t>APROVADO:</t>
  </si>
  <si>
    <t>PARA INFORMAÇÃO</t>
  </si>
  <si>
    <t>-</t>
  </si>
  <si>
    <t>PARA COMPRA</t>
  </si>
  <si>
    <t>DATA:</t>
  </si>
  <si>
    <t>REVISÃO:</t>
  </si>
  <si>
    <t>PARA CONSTRUÇÃO</t>
  </si>
  <si>
    <t>GERAL</t>
  </si>
  <si>
    <t>PROJETO:</t>
  </si>
  <si>
    <t>Nº DOCUMENTO (BUTANTAN):</t>
  </si>
  <si>
    <t>Nº DOCUMENTO (FORNECEDOR):</t>
  </si>
  <si>
    <t>X</t>
  </si>
  <si>
    <t>ÁREA:</t>
  </si>
  <si>
    <t>ITEM</t>
  </si>
  <si>
    <t>DESCRIÇÃO DO MATERIAL</t>
  </si>
  <si>
    <t>PLANILHA QUANTITATIVA - SERVIÇOS PRELIMINARES</t>
  </si>
  <si>
    <t>TAMANHO</t>
  </si>
  <si>
    <t>UNIDADE</t>
  </si>
  <si>
    <t>QTD</t>
  </si>
  <si>
    <t>R$
UNITÁRIO MATERIAL</t>
  </si>
  <si>
    <t>R$
UNITÁRIO
MÃO DE OBRA</t>
  </si>
  <si>
    <t>R$
TOTAL MATERIAL</t>
  </si>
  <si>
    <t>R$
TOTAL
MÃO DE OBRA</t>
  </si>
  <si>
    <t>R$ TOTAL</t>
  </si>
  <si>
    <t>1.1</t>
  </si>
  <si>
    <t>1.1.1</t>
  </si>
  <si>
    <t>M2</t>
  </si>
  <si>
    <t>1.1.2</t>
  </si>
  <si>
    <t>1.1.3</t>
  </si>
  <si>
    <t>1.1.4</t>
  </si>
  <si>
    <t>1.1.5</t>
  </si>
  <si>
    <t>UN</t>
  </si>
  <si>
    <t>M</t>
  </si>
  <si>
    <t/>
  </si>
  <si>
    <t>2.1</t>
  </si>
  <si>
    <t>2.1.1</t>
  </si>
  <si>
    <t>2.1.2</t>
  </si>
  <si>
    <t>3.1</t>
  </si>
  <si>
    <t>3.1.1</t>
  </si>
  <si>
    <t>3.1.2</t>
  </si>
  <si>
    <t>3.1.3</t>
  </si>
  <si>
    <t>3.1.4</t>
  </si>
  <si>
    <t>3.1.5</t>
  </si>
  <si>
    <t>3.1.6</t>
  </si>
  <si>
    <t>M3</t>
  </si>
  <si>
    <t>TOTAL GERAL</t>
  </si>
  <si>
    <t>4.1</t>
  </si>
  <si>
    <t>4.1.1</t>
  </si>
  <si>
    <t>4.1.2</t>
  </si>
  <si>
    <t>4.1.3</t>
  </si>
  <si>
    <t>4.1.4</t>
  </si>
  <si>
    <t>KG</t>
  </si>
  <si>
    <t>4.1.5</t>
  </si>
  <si>
    <t>4.1.6</t>
  </si>
  <si>
    <t>4.1.7</t>
  </si>
  <si>
    <t>4.1.8</t>
  </si>
  <si>
    <t>4.1.9</t>
  </si>
  <si>
    <t>4.1.10</t>
  </si>
  <si>
    <t>4.1.11</t>
  </si>
  <si>
    <t>4.1.12</t>
  </si>
  <si>
    <t>5.1</t>
  </si>
  <si>
    <t>5.1.1</t>
  </si>
  <si>
    <t>5.1.2</t>
  </si>
  <si>
    <t>5.1.3</t>
  </si>
  <si>
    <t>5.1.4</t>
  </si>
  <si>
    <t>5.1.5</t>
  </si>
  <si>
    <t>5.1.6</t>
  </si>
  <si>
    <t>5.1.7</t>
  </si>
  <si>
    <t>5.2</t>
  </si>
  <si>
    <t>5.2.1</t>
  </si>
  <si>
    <t>5.2.2</t>
  </si>
  <si>
    <t>ALVENARIA E VEDAÇÕES</t>
  </si>
  <si>
    <t>6.1</t>
  </si>
  <si>
    <t>ALVENARIA DE BLOCO DE CONCRETO</t>
  </si>
  <si>
    <t>6.1.1</t>
  </si>
  <si>
    <t>BLOCOS VAZADOS DE CONCRETO - 19CM</t>
  </si>
  <si>
    <t>DRYWALL</t>
  </si>
  <si>
    <t>6.2.1</t>
  </si>
  <si>
    <t>PAREDE COM PLACAS DE GESSO ACARTONADO (DRYWALL), PARA USO INTERNO, COM DUAS FACES DUPLAS E ESTRUTURA METÁLICA COM GUIAS SIMPLES, COM VÃOS</t>
  </si>
  <si>
    <t>6.2.2</t>
  </si>
  <si>
    <t>PAREDE COM PLACAS DE GESSO ACARTONADO RESISTENTES A UMIDADE (DRYWALL RU), PARA USO INTERNO, COM DUAS FACES DUPLAS E ESTRUTURA METÁLICA COM GUIAS SIMPLES, COM VÃOS</t>
  </si>
  <si>
    <t>INSTALAÇÃO DE REFORÇO DE MADEIRA EM PAREDE DRYWALL</t>
  </si>
  <si>
    <t>INSTALAÇÃO DE ISOLAMENTO COM LÃ DE ROCHA EM PAREDES DRYWALL</t>
  </si>
  <si>
    <t>7.1</t>
  </si>
  <si>
    <t>7.1.1</t>
  </si>
  <si>
    <t>ESQUADRIAS</t>
  </si>
  <si>
    <t>ESQUADRIAS DE MADEIRA</t>
  </si>
  <si>
    <t>8.1.1</t>
  </si>
  <si>
    <t>P4 - PORTA DE MADEIRA COM LAMINADO BRANCO, BATENTE EM AÇO COM PINTURA ESMALTE BRANCA, DOBRADIÇAS E FECHADURA EM INOX - 0,90X2,10M</t>
  </si>
  <si>
    <t>8.1.2</t>
  </si>
  <si>
    <t>P2 - PORTA DE MADEIRA COM LAMINADO BRANCO, BATENTE EM AÇO COM PINTURA ESMALTE BRANCA, DOBRADIÇAS, FECHADURA, BARRA DE APOIO DE 40CM E PROTETOR DE IMPACTO EM INOX - 0,90X2,10M</t>
  </si>
  <si>
    <t>8.1.3</t>
  </si>
  <si>
    <t>P5 - PORTA DE MADEIRA COM LAMINADO BRANCO, BATENTE EM AÇO COM PINTURA ESMALTE BRANCA, DOBRADIÇAS E FECHADURA EM INOX - 0,80X2,10M</t>
  </si>
  <si>
    <t>ESQUADRIAS METÁLICAS</t>
  </si>
  <si>
    <t>UND</t>
  </si>
  <si>
    <t>VIDROS</t>
  </si>
  <si>
    <t>REVESTIMENTO</t>
  </si>
  <si>
    <t>REVESTIMENTO DE PAREDES INTERNAS E EXTERNAS</t>
  </si>
  <si>
    <t>9.1.1</t>
  </si>
  <si>
    <t>CHAPISCO COMUM - ARGAMASSA DE CIMENTO E AREIA 1:3</t>
  </si>
  <si>
    <t>9.1.2</t>
  </si>
  <si>
    <t>9.1.3</t>
  </si>
  <si>
    <t>9.1.4</t>
  </si>
  <si>
    <t>REVESTIMENTO RIPADO EM CONCRETO 9,6X120CM (REF. DECORA BARROTES RIPADOS DE CONCRETO) - ASSENTAMENTO COM CIMENTO COLANTE EM DUPLA CAMADA</t>
  </si>
  <si>
    <t>FORRO</t>
  </si>
  <si>
    <t>FORRO DE GESSO</t>
  </si>
  <si>
    <t>10.1.1</t>
  </si>
  <si>
    <t>FORRO DE GESSO ACARTONADO TIPO FGA (FORNECIMENTO E INSTALAÇÃO)</t>
  </si>
  <si>
    <t>FORRO EM ISOPAINEL (REF. COMERCIAL ISOJOINT FRIGO SL DA ISOESTE)</t>
  </si>
  <si>
    <t>PISO</t>
  </si>
  <si>
    <t>BASE PARA PISO</t>
  </si>
  <si>
    <t>11.1.1</t>
  </si>
  <si>
    <t>REGULARIZAÇÃO DE PISO COM ARGAMASSA</t>
  </si>
  <si>
    <t>PISOS DIVERSOS</t>
  </si>
  <si>
    <t>PINTURA</t>
  </si>
  <si>
    <t>PINTURA DE PAREDE INTERNAS</t>
  </si>
  <si>
    <t>12.1.1</t>
  </si>
  <si>
    <t>PINTURA BASE EPÓXI NA COR BRANCA</t>
  </si>
  <si>
    <t>PINTURA DE FORROS</t>
  </si>
  <si>
    <t>12.2.1</t>
  </si>
  <si>
    <t>PINTURA DE PAREDES EXTERNAS</t>
  </si>
  <si>
    <t>12.3.1</t>
  </si>
  <si>
    <t>12.4.1</t>
  </si>
  <si>
    <t>APARELHOS, METAIS E ACESSÓRIOS SANITÁRIOS</t>
  </si>
  <si>
    <t>LOUÇAS</t>
  </si>
  <si>
    <t>BACIA SEM ABERTURA DECA VOGUE PLUS LINHA CONFORTO - COR: BRANCO GELO - CÓD.: P510</t>
  </si>
  <si>
    <t>LAVATÓRIO VOGUE PLUS CÓD. L510 COM COLUNA SUSPENSA CÓD. C510</t>
  </si>
  <si>
    <t>CUBA DE EMBUTIR/SOBREPOR TRAMONTINA ARIA MAXI 50 BS EM AÇO INOX POLIDO 50X40CM 94025407</t>
  </si>
  <si>
    <t>METAIS E ACESSÓRIOS</t>
  </si>
  <si>
    <t>13.2.1</t>
  </si>
  <si>
    <t>TORNEIRA DE MESA CROMADA PRESSMATIC BENEFIT DOCOL (COM ALAVANCA, APROVADA PELA NBR 9050 OU SIMILAR)</t>
  </si>
  <si>
    <t>IZY - TORNEIRA COM AREJADOR PARA JARDIM E TANQUE 1154.C37</t>
  </si>
  <si>
    <t>BARRA DE APOIO PARA DEFICIENTES L=80 CM (BARRAS COM DIÂMETRO ENTRE 3,0 E 4,5CM)</t>
  </si>
  <si>
    <t>BARRA DE APOIO PARA LAVATÓRIO Ø ENTRE 3 E 4,5 CM</t>
  </si>
  <si>
    <t>BARRA DE APOIO PARA DEFICIENTES L=45 CM (BARRAS COM DIÂMETRO ENTRE 3,0 E 4,5CM)</t>
  </si>
  <si>
    <t>DISPENSADOR DE PAPEL HIGIÊNICO EM FOLHA - GABINETE ACRILICO COR BRANCA</t>
  </si>
  <si>
    <t>ESPELHO CRISTAL 90X65cm COM MOLDURA DE ALUMÍNIO</t>
  </si>
  <si>
    <t>TAMPOS E BANCADAS</t>
  </si>
  <si>
    <t>13.3.1</t>
  </si>
  <si>
    <t>SERVIÇOS FINAIS</t>
  </si>
  <si>
    <t>14.1.1</t>
  </si>
  <si>
    <t>LIMPEZA GERAL DA OBRA</t>
  </si>
  <si>
    <t>15.1</t>
  </si>
  <si>
    <t>15.1.1</t>
  </si>
  <si>
    <t>20A</t>
  </si>
  <si>
    <t>3/4"</t>
  </si>
  <si>
    <t>1"</t>
  </si>
  <si>
    <t>16.1.1</t>
  </si>
  <si>
    <t>CABEAMENTO</t>
  </si>
  <si>
    <t>16.2</t>
  </si>
  <si>
    <t>EQUIPAMENTOS</t>
  </si>
  <si>
    <t>16.2.1</t>
  </si>
  <si>
    <t>17.1</t>
  </si>
  <si>
    <t>17.1.1</t>
  </si>
  <si>
    <t>ACESSÓRIOS</t>
  </si>
  <si>
    <t>1.1/2"</t>
  </si>
  <si>
    <t>EXTINTORES</t>
  </si>
  <si>
    <t>18.1.1</t>
  </si>
  <si>
    <t>19.1.1</t>
  </si>
  <si>
    <t>PLANILHA QUANTITATIVA - PAISAGISMO E COMPENSAÇÃO AMBIENTAL</t>
  </si>
  <si>
    <t>CPOS VERSÃO 167</t>
  </si>
  <si>
    <t>PAISAGISMO</t>
  </si>
  <si>
    <t>20.1</t>
  </si>
  <si>
    <t>ÁRVORES E PALMEIRAS</t>
  </si>
  <si>
    <t>20.2</t>
  </si>
  <si>
    <t>20.3</t>
  </si>
  <si>
    <t>HERBÁCEAS</t>
  </si>
  <si>
    <t>20.4</t>
  </si>
  <si>
    <t>20.5</t>
  </si>
  <si>
    <t>DIVERSOS</t>
  </si>
  <si>
    <t>UNID</t>
  </si>
  <si>
    <t>H</t>
  </si>
  <si>
    <t>TERRA VEGETAL</t>
  </si>
  <si>
    <t>ESTERCO BOVINO CURTIDO DE CURRAL</t>
  </si>
  <si>
    <t>3.2</t>
  </si>
  <si>
    <t>3.3</t>
  </si>
  <si>
    <t>3.4</t>
  </si>
  <si>
    <t>TANQUE INDUSTRIAL EM AÇO INOX AISI 304. CUBA COM FURO DE 4 1/2" PARA VÁLVULA AMERICANA. ESTRUTURA EM TUBOS DE AÇO INOX AISI 304 DE 38 MM DE DIÂMETRO. PREVER CONTRAVENTAMENTO DOS PÉS COM QUATRO BARRAS DE REFORÇO INFERIOR EM AÇO INOX AISI 304 E SAPATAS NIVELADORAS EM POLIETILENO. TAMPO COM ESPELHO TRASEIRO H=10 CM</t>
  </si>
  <si>
    <t>ALARME COM ACIONAMENTO POR MEIO DE ALAVANCA COR: VERMELHO TODAS AS DIMENSÕES SUPERIORES A 2,5cm</t>
  </si>
  <si>
    <t>MARCENARIA</t>
  </si>
  <si>
    <t xml:space="preserve">BANCADA EM AÇO INOX SOBRE ARMÁRIO </t>
  </si>
  <si>
    <t>TELAS</t>
  </si>
  <si>
    <t>VENEZIANA INDUSTRIAL EM POLICARBONATO COM ALETAS DE 5MM EM POLICARBONATO</t>
  </si>
  <si>
    <t>EPI'S E EQUIPAMENTOS DE SEGURANÇA</t>
  </si>
  <si>
    <t>vb</t>
  </si>
  <si>
    <t>VB</t>
  </si>
  <si>
    <t>QUARENTENA</t>
  </si>
  <si>
    <t xml:space="preserve">ARMÁRIO EM MDF 18 MM REVESTIDO EM LAMINADO MELAMÍNICO DE ALTA PRESSÃO (AÉREO E GABINETE) TEXTURIZADO BRANCO COM PUXADOR TIPO CAVA </t>
  </si>
  <si>
    <t>ROEDORES</t>
  </si>
  <si>
    <t>NECROPSIA</t>
  </si>
  <si>
    <t>LAVAGEM</t>
  </si>
  <si>
    <t>DML COPA BLOCO 2 e 3</t>
  </si>
  <si>
    <t>DML BLOCO 1</t>
  </si>
  <si>
    <t>ANTESSALA</t>
  </si>
  <si>
    <t>ANTESSALA FILMAGEM</t>
  </si>
  <si>
    <t>ANATOMIA</t>
  </si>
  <si>
    <t>ANTESSALA / AMBULATÓRIO</t>
  </si>
  <si>
    <t>BIOTÉRIO</t>
  </si>
  <si>
    <t>PREPARO MATERIAIS</t>
  </si>
  <si>
    <t>SALA ESCURA / GEL</t>
  </si>
  <si>
    <t>COPA / DLM BLOCO 4</t>
  </si>
  <si>
    <t>BIOSEGURANÇA</t>
  </si>
  <si>
    <t>CULTURA CELULAR</t>
  </si>
  <si>
    <t>ANTESSALA CULTURA CELULAR</t>
  </si>
  <si>
    <t>EXTRAÇÃO DNA</t>
  </si>
  <si>
    <t>MICROPSIA</t>
  </si>
  <si>
    <t>HISTOLOGIA</t>
  </si>
  <si>
    <t xml:space="preserve">COPA </t>
  </si>
  <si>
    <t>DML</t>
  </si>
  <si>
    <t>ANTESSALA LAVAGEM</t>
  </si>
  <si>
    <t xml:space="preserve">SALA ESCURA </t>
  </si>
  <si>
    <t>GEL</t>
  </si>
  <si>
    <t>DML BLOCO 4</t>
  </si>
  <si>
    <t>COPA BLOCO 4</t>
  </si>
  <si>
    <t>AMBULATORIO</t>
  </si>
  <si>
    <t>ANTESSALA BIOSEGURANÇA</t>
  </si>
  <si>
    <t>TUBO DE COBRE SEM COSTURA, CLASSE A - 1/2"</t>
  </si>
  <si>
    <t>TUBO DE COBRE SEM COSTURA, CLASSE EL - 1/2"</t>
  </si>
  <si>
    <t>SOLDA SILFOSCOPER 1.6 - 5% PRATA</t>
  </si>
  <si>
    <t>PAINEL DE ALARME, ARVAC</t>
  </si>
  <si>
    <t>PINTURA E IDENTIFICAÇÃO</t>
  </si>
  <si>
    <t>TCA - COMPENSAÇÃO AMBIENTAL</t>
  </si>
  <si>
    <t>CORTE, RECORTE E REMOÇÃO DE ÁRVORES INCLUSIVE RAIZES DIÂM. &gt; 60 E &lt; 90CM</t>
  </si>
  <si>
    <t>PLANTIO DE ÁRVORE ORNAMENTAL COM ALTURA DE MUDA MENOR OU IGUAL A 2,00 M.</t>
  </si>
  <si>
    <t>TORNEIRAS DE MESA PARA COZINHA DECA LINK 1167.C OU SIMILAR</t>
  </si>
  <si>
    <t>4.1.13</t>
  </si>
  <si>
    <t>EF.03 - BATENTE EM PERFIL DE CHAPA DOBRADA Nº20,1 FOLHA, SEM BANDEIRA</t>
  </si>
  <si>
    <t>5.1.8</t>
  </si>
  <si>
    <t>9.1.5</t>
  </si>
  <si>
    <t>DISPENSER PARA PAPEL TOALHA INTERFOLHADO (lavatorios e bancadas com cubas)</t>
  </si>
  <si>
    <t>DISPENSER PARA SABONETE SPRAY (lavatorios e bancadas com cubas)</t>
  </si>
  <si>
    <t>DUCHA HIGIÊNICA DECA LINK 1984 com Flexível de 1,20m Cromada (TANQUES CUBAS DE LAVAGEM)</t>
  </si>
  <si>
    <t>ARQUITETURA</t>
  </si>
  <si>
    <t>GUARDA CORPO</t>
  </si>
  <si>
    <t>CORRIMÃO DUPLO EM TUBO DE AÇO INOXIDÁVEL ESCOVADO, COM DIÂMETRO DE 1 1/2´ E MONTANTES COM DIÂMETRO DE 2´</t>
  </si>
  <si>
    <t>CABO EM AÇO GALVANIZADO COM ALMA DE AÇO, DIÂMETRO DE 3/16´ (4,76 MM)</t>
  </si>
  <si>
    <t>ESTICADOR AÇO GALVANIZADO PARA CABO COM ACESSÓRIOS</t>
  </si>
  <si>
    <t>3.1.7</t>
  </si>
  <si>
    <t>TANQUE EM AÇO INOXIDÁVEL</t>
  </si>
  <si>
    <t>REVESTIMENTO EM GRANITO LAVADO TIPO FULGET USO EXTERNO (SERPENTÁRIO E REPTILIÁRIO INTERNO E EXTERNO)</t>
  </si>
  <si>
    <t>PINGADEIRA / CAPA RETA PARA MURO</t>
  </si>
  <si>
    <t>REGULARIZAÇÃO DE PISO COM ARGAMASSA (DEPÓSITOS ANEXOS)</t>
  </si>
  <si>
    <t>REVESTIMENTO EM GRANITO LAVADO TIPO FULGET USO EXTERNO  (DEPÓSITOS ANEXOS)</t>
  </si>
  <si>
    <t>FORRO METÁLICO 30MM (REF. COMERCIAL LINHA B DA HUNTER DOUGLAS)</t>
  </si>
  <si>
    <t>PORTA VENEZIANA DE ABRIR EM ALUMÍNIO COR BRANCA  (DEPÓSITOS ANEXOS)</t>
  </si>
  <si>
    <t>CAIXILHO EM ALUMÍNIO COM PINTURA ELETROSTÁTICA, BASCULANTE, SOB MEDIDA - BRANCO  (DEPÓSITOS ANEXOS)</t>
  </si>
  <si>
    <t>M²</t>
  </si>
  <si>
    <t>10.2</t>
  </si>
  <si>
    <t>18.1</t>
  </si>
  <si>
    <t>6.4</t>
  </si>
  <si>
    <t>M³</t>
  </si>
  <si>
    <t>ARMADURA EM AÇO CA-60 - TELA Q196</t>
  </si>
  <si>
    <t>ACABAMENTO PARA CAIXA DE DESCARGA EMBUTIDA DE INOX, DECA OU SIMILAR</t>
  </si>
  <si>
    <t>COMUNICAÇÃO VISUAL</t>
  </si>
  <si>
    <t>MANTA DE LÃ DE ROCHA COM ESPESSURA DE DENSIDADE DE 96kg/m³</t>
  </si>
  <si>
    <t>ACABAMENTO DE CANTO EM CANTONEIRA METÁLICA, PINTURA BRANCA</t>
  </si>
  <si>
    <t>INSTALAÇÃO DE PISO PODOTÁTIL DE INOX PARAFUSADO</t>
  </si>
  <si>
    <t>ASSENTAMENTO DE LADRILHO DE PISO PODOTÁTIL COR CINZA ESCURO 25X25X2,5CM</t>
  </si>
  <si>
    <t>GUARDA-CORPO TUBULAR COM TELA EM AÇO GALVANIZADO, DIÂMETRO DE 1 1/2´ (SEGURANÇA)</t>
  </si>
  <si>
    <t xml:space="preserve">TINTA ACRÍLICA - REBOCO COM MASSA CORRIDA </t>
  </si>
  <si>
    <t>BLOCOS VAZADOS DE CONCRETO - 19CM (SERPENTÁRIO)</t>
  </si>
  <si>
    <t>ACABAMENTO PARA REGISTTRO, DECA IZY 3/4 OU SIMILAR</t>
  </si>
  <si>
    <t>CABIDE DECA CLEAN CÓD.: 2060.C CLN OU SIMILAR</t>
  </si>
  <si>
    <t>TAMPO DE BANCADA EM GRANITO CINZA ABSOLUTO OU SIMILAR</t>
  </si>
  <si>
    <t>TAMPO DE BANCADA EM GRANITO CINZA ANDORINHA (DEPÓSITOS ANEXOS)</t>
  </si>
  <si>
    <t>REVESTIMENTO EM PORCELANATO ESMALTADO ACETINADO PARA ÁREA INTERNA E AMBIENTE COM ACESSO AO EXTERIOR, GRUPO DE ABSORÇÃO BIA, RESISTÊNCIA QUÍMICA B, ASSENTADO COM ARGAMASSA COLANTE INDUSTRIALIZADA, REJUNTADO  (DEPÓSITOS ANEXOS)</t>
  </si>
  <si>
    <t>REVESTIMENTO EM PORCELANATO ESMALTADO ACETINADO PARA ÁREA INTERNA E AMBIENTE COM TRÁFEGO MÉDIO, GRUPO DE ABSORÇÃO BIA, ASSENTADO COM ARGAMASSA COLANTE INDUSTRIALIZADA, REJUNTADO</t>
  </si>
  <si>
    <t>RODAPÉ EM PORCELANATO ESMALTADO ACETINADO PARA ÁREA INTERNA E AMBIENTE COM TRÁFEGO MÉDIO, GRUPO DE ABSORÇÃO BIA, ASSENTADO COM ARGAMASSA COLANTE INDUSTRIALIZADA, REJUNTADO</t>
  </si>
  <si>
    <t>EMBOÇO DESEMPENADO PARA PINTURA - ARGAMASSA MISTA DE CIMENTO, CAL E AREIA 1:3/12</t>
  </si>
  <si>
    <t>REBOCO INTERNO - ARGAMASSA PRÉ-FABRICADA</t>
  </si>
  <si>
    <t>CHAPISCO COMUM - ARGAMASSA DE CIMENTO E AREIA 1:3 (DEPÓSITOS ANEXOS)</t>
  </si>
  <si>
    <t>EMBOÇO DESEMPENADO PARA PINTURA - ARGAMASSA MISTA DE CIMENTO, CAL E AREIA 1:3/12 (DEPÓSITOS ANEXOS)</t>
  </si>
  <si>
    <t>REBOCO INTERNO - ARGAMASSA PRÉ-FABRICADA (DEPÓSITOS ANEXOS)</t>
  </si>
  <si>
    <t>PINTURA BASE EPÓXI NA COR BRANCA  (DEPÓSITOS ANEXOS)</t>
  </si>
  <si>
    <t>ASSOALHO EM RIPAS DE MADEIRA PLÁSTICA 10X160CM</t>
  </si>
  <si>
    <t>ASSOALHO EM RIPAS DE MADEIRA PLÁSTICA 10X200CM</t>
  </si>
  <si>
    <t>PLACA DE SINALIZAÇÃO DE PORTAS COM IMPRESSÃO DIGITAL EM VINIL BRANCO FOSCO EM OS BRANCO 2mm DIMENSÃO DE 300 x200mm, ACABAMENTO COM CORTE RETO,  DOIS PERFIS "J" EM ALUMÍNIO E FIXAÇÃO EM DUPLA FACE VHB E  SINALIZAÇÃO EM BRAILLE</t>
  </si>
  <si>
    <t>PLACAS E ALERTAS</t>
  </si>
  <si>
    <t>ASSENTO ASSENTO SANITARIO SOFT CLOSE</t>
  </si>
  <si>
    <t>LIXEIRA DE INOX SEÇÃO RETANGULAR DE 10L TAMPA EM ARO</t>
  </si>
  <si>
    <t>LIXEIRA DE INOX SEÇÃO RETANGULAR DE 40L TAMPA EM ARO</t>
  </si>
  <si>
    <t>PISO TARALAY PREMIUM ISO 5, MANTA VINÍLICA HETEROGÊNEA DE 2MM DE ESPESSURA COM JUNTAS SOLDADAS A QUENTE, GRUPO DE ABRASÃO T, RESISTENCIA A ESCORREGAMENTO R10, BAIXA EMISSÃO DE VOC COM CERTIFICAÇÃO</t>
  </si>
  <si>
    <t xml:space="preserve">RODAPÉ EM ALUMINIO ANODIZADO NATURAL ARREDONDADO COM RAIO DE 50MM INSTALADO </t>
  </si>
  <si>
    <t>LAGOS ARTIFICIAIS COM ACABAMENTO EM ROCHAS ARTIFICIAIS EM FIBRA DE VIDRO</t>
  </si>
  <si>
    <t>PEDRAS NATURAIS DE TAMANHO GRANDE PARA DECORAÇÃO</t>
  </si>
  <si>
    <t>ORLA DE SEPARAÇÃO EM CONCRETO (H = 30cm E = 5cm)</t>
  </si>
  <si>
    <t>PEDRAS ARTIFICIAIS AQUECIDAS</t>
  </si>
  <si>
    <t>SEIXO ROLADO DE RIO NATURAL CINZA (∅: 0,5 A 1,5cm)</t>
  </si>
  <si>
    <t>SEIXO ROLADO DE RIO NATURAL (∅: 0,5 A 1,5cm)</t>
  </si>
  <si>
    <t>TERRA BATIDA ( MISTURA DE TERRA 70% E AREIA 30%)</t>
  </si>
  <si>
    <t>AREIA COMPACTADA</t>
  </si>
  <si>
    <t>PAVIMENTAÇÃO E CENOGRAFIA</t>
  </si>
  <si>
    <t>TUTOR E AMARILHO PARA ÁRVORES (ACIMA DE 3,5M)</t>
  </si>
  <si>
    <t>ADUBO QUÍMICO NPK, 10:10:10</t>
  </si>
  <si>
    <t>CALCAREO DOLOMITICO</t>
  </si>
  <si>
    <t>PLANTIO DE GRAMA EM PLACAS. AF_05/2018</t>
  </si>
  <si>
    <t>PLANTIO DE FORRAÇÃO. AF_05/2018</t>
  </si>
  <si>
    <t>FORRAÇÕES</t>
  </si>
  <si>
    <t>PLANTIO DE HERBÁCEAS</t>
  </si>
  <si>
    <t>PLANTIO DE ARBUSTO OU CERCA VIVA. AF_05/2018</t>
  </si>
  <si>
    <t>ARBUSTOS</t>
  </si>
  <si>
    <t>PLANTIO DE PALMEIRA COM ALTURA DE MUDA MENOR OU IGUAL A 2,00 M. AF_05/2018</t>
  </si>
  <si>
    <t>PLANTIO DE ÁRVORE ORNAMENTAL COM ALTURA DE MUDA MAIOR QUE 2,00 M E MENOR OU IGUAL A 4,00 M</t>
  </si>
  <si>
    <t>PLANTIO DE ÁRVORE ORNAMENTAL COM ALTURA DE MUDA MENOR OU IGUAL A 2,00 M. AF_05/2018</t>
  </si>
  <si>
    <t>COMPENSAÇÃO AMBIENTAL</t>
  </si>
  <si>
    <t>IMPLANTAÇÃO</t>
  </si>
  <si>
    <t>EXTINTOR MANUAL DE PÓ QUÍMICO SECO 20 BC - CAPACIDADE DE 4KG</t>
  </si>
  <si>
    <t>4KG</t>
  </si>
  <si>
    <t>un.</t>
  </si>
  <si>
    <t>SUPORTE PARA EXTINTOR DE PISO EM AÇO INOXIDAVEL</t>
  </si>
  <si>
    <t>PLACA DE SINALIZAÇÃO EM PVC FOTOLUMINESCENTE (200X200MM), COM INDICAÇÃO DE EQUIPAMENTOS DE ALARME, DETECÇÃO E EXTINÇÃO DE INCÊNDIO</t>
  </si>
  <si>
    <t>200X200MM</t>
  </si>
  <si>
    <t xml:space="preserve">Pintura de piso para extintores:  a) área pintada de vermelho: 0,70m x 0,70m  b) bordas amarelas: 0,15 m de largura              </t>
  </si>
  <si>
    <t>1m²</t>
  </si>
  <si>
    <t>BLOCO 1</t>
  </si>
  <si>
    <t xml:space="preserve">CO2 - EXTINTOR PORTATIL GAS CARBONICO - 5-B:C - 6 kg  </t>
  </si>
  <si>
    <t>6kg</t>
  </si>
  <si>
    <t xml:space="preserve">ÁGUA - EXTINTOR PORTATIL AGUA PRESSURIZADA - 2-A - 10 litros </t>
  </si>
  <si>
    <t>10L</t>
  </si>
  <si>
    <t>PLACA DE SINALIZAÇÃO EM PVC FOTOLUMINESCENTE (240X120MM), COM INDICAÇÃO DE ROTA DE EVACUAÇÃO E SAÍDA DE EMERGÊNCIA</t>
  </si>
  <si>
    <t>240X120MM</t>
  </si>
  <si>
    <t>SISTEMA DE DETECÇÃO E ALARME DE INCÊNDIO</t>
  </si>
  <si>
    <t>DETECTOR ÓPTICO DE FUMAÇA PARA SISTEMAS ENDEREÇÁVEIS</t>
  </si>
  <si>
    <t>2.1.3</t>
  </si>
  <si>
    <t>DETECTOR DE GÁS</t>
  </si>
  <si>
    <t>2.1.4</t>
  </si>
  <si>
    <t>ACIONADOR MANUAL QUEBRA-VIDRO ENDEREÇÁVEL</t>
  </si>
  <si>
    <t>2.1.5</t>
  </si>
  <si>
    <t>SINALIZADOR AUDIOVISUAL ENDEREÇÁVEL COM LED</t>
  </si>
  <si>
    <t>2.1.6</t>
  </si>
  <si>
    <t xml:space="preserve">ELETRODUTO (AÇO CARBONO. GALVANIZADOS DO TIPO ELETROLITICO E COM ROSCA) </t>
  </si>
  <si>
    <t>m</t>
  </si>
  <si>
    <t>2.1.7</t>
  </si>
  <si>
    <t>CAIXA DE PASSAGEM TIPO CONDULETE</t>
  </si>
  <si>
    <t>2.1.8</t>
  </si>
  <si>
    <t xml:space="preserve">CABO BLINDADO 2 VIAS P/ SISTEMA DE DETECÇÃO E ALARME DE INCÊNDIO </t>
  </si>
  <si>
    <t>1,50mm²</t>
  </si>
  <si>
    <t>BLOCO 2</t>
  </si>
  <si>
    <t>BLOCO 3</t>
  </si>
  <si>
    <t>BLOCO 4</t>
  </si>
  <si>
    <t>PAISAGISMO E CENOGRAFIA</t>
  </si>
  <si>
    <t>COMBATE A INCÊNDIO</t>
  </si>
  <si>
    <t>HVAC</t>
  </si>
  <si>
    <t>Unidade de tratamento de ar modelo ICH-2E (Referência TROX), conforme especificações do memorial e folha de dados - TAG: UTA-BL1-BT01/02/03/05/09</t>
  </si>
  <si>
    <t>Unidade de tratamento de ar modelo ICH-2E (Referência TROX), conforme especificações do memorial e folha de dados - TAG: UTA-BL1-BT04/06/07/08/10</t>
  </si>
  <si>
    <t>Evaporadora interna do tipo cassete Round Flow de 30.700BTU/h para conexão com sistema VRV, comando por controle remoto com fio e bomba de dreno inclusa (Referência Daikin - FXFQ80AVM) - TAG: UE-BL1-01/02/03/04/06; UE-BL2-04; UE-BL3-04; UE-BL4-21</t>
  </si>
  <si>
    <t>Evaporadora interna do tipo cassete Round Flow de 12.300BTU/h para conexão com sistema VRV, comando por controle remoto com fio e bomba de dreno inclusa (Referência Daikin - FXFQ32AVM) - TAG: UE-BL1-05/09</t>
  </si>
  <si>
    <t>Evaporadora interna do tipo cassete Round Flow de 19.100BTU/h para conexão com sistema VRV, comando por controle remoto com fio e bomba de dreno inclusa (Referência Daikin - FXFQ50AVM) - TAG: UE-BL1-07; UE-BL2-01/05; UE-BL3--01/02/03/06/07/08/09/10; UE-BL4-06/09/22/23</t>
  </si>
  <si>
    <t>Evaporadora interna do tipo cassete Round Flow de 15.400BTU/h para conexão com sistema VRV, comando por controle remoto com fio e bomba de dreno inclusa (Referência Daikin - FXFQ40AVM) - TAG: UE-BL1-07; UE-BL3-05; UE-BL4-04/15</t>
  </si>
  <si>
    <t>Evaporadora interna do tipo cassete Round Flow de 24.200BTU/h para conexão com sistema VRV, comando por controle remoto com fio e bomba de dreno inclusa (Referência Daikin - FXFQ63AVM) - TAG: UE-BL2-02/03/06/07; UE-BL4-01/02/03/10/11</t>
  </si>
  <si>
    <t>Evaporadora interna do tipo cassete Round Flow de 38.200BTU/h para conexão com sistema VRV, comando por controle remoto com fio e bomba de dreno inclusa (Referência Daikin - FXFQ100AVM) - TAG: UE-BL2-08/09; EU-BL4-13/14/16/17/18/20</t>
  </si>
  <si>
    <t>Evaporadora interna do tipo cassete Round Flow de 47.800BTU/h para conexão com sistema VRV, comando por controle remoto com fio e bomba de dreno inclusa (Referência Daikin - FXFQ125AVM) - TAG: UE-BL4-07/08</t>
  </si>
  <si>
    <t>Evaporadora interna do tipo cassete Round Flow de 54.600BTU/h para conexão com sistema VRV, comando por controle remoto com fio e bomba de dreno inclusa (Referência Daikin - FXFQ140AVM) - TAG: UE-BL4-12</t>
  </si>
  <si>
    <t>Evaporadora interna do tipo cassete Round Flow de 9.600BTU/h para conexão com sistema VRV, comando por controle remoto com fio e bomba de dreno inclusa (Referência Daikin - FXFQ25AVM) - TAG: UE-BL4-19</t>
  </si>
  <si>
    <t>Evaporadora interna do tipo Hi Wall de 24.200BTU/h para conexão com sistema VRV, comando por controle remoto com fio e bomba de dreno inclusa (Referência Daikin - FXAQ63AVM) - TAG: UE-BL1-10/14</t>
  </si>
  <si>
    <t>Evaporadora interna do tipo Hi Wall de 7.500BTU/h para conexão com sistema VRV, comando por controle remoto com fio e bomba de dreno inclusa (Referência Daikin - FXAQ20AVM) - TAG: UE-BL1-11/12</t>
  </si>
  <si>
    <t>Evaporadora interna do tipo Hi Wall de 9.600BTU/h para conexão com sistema VRV, comando por controle remoto com fio e bomba de dreno inclusa (Referência Daikin - FXAQ25AVM) - TAG: UE-BL1-13</t>
  </si>
  <si>
    <t>Evaporadora interna do tipo Hi Wall de 12.000BTU/h para conexão com condensadora dedicada, comando por controle remoto com fio e bomba de dreno inclusa (Referência Daikin - FTX12N5VL) - TAG: UE-BL2-10; UE-BL3-11; UE-BL4-05</t>
  </si>
  <si>
    <t>Chiller compacto com tecnologia inverter, tanque de acumulação incluso, bomba de processo incluso (Referência TROX - BC-SI-A-175-KH-2-60) - TAG: CH-BL1-01/02/03</t>
  </si>
  <si>
    <t>Condensadora externa com tecnologia VRV - 220V/3F - 28HP (Referência Daikin - RHXYQ28ATL) - TAG: UC-BL1-01</t>
  </si>
  <si>
    <t>Condensadora externa com tecnologia VRV - 220V/3F - 24HP (Referência Daikin - RHXYQ24ATL) - TAG: UC-BL2-01</t>
  </si>
  <si>
    <t>Condensadora externa com tecnologia VRV - 220V/3F - 20HP (Referência Daikin - RHXYQ20ATL) - TAG: UC-BL3-01</t>
  </si>
  <si>
    <t>Condensadora externa com tecnologia VRV - 220V/3F - 26HP (Referência Daikin - RHXYQ26ATL) - TAG: UC-BL4-01</t>
  </si>
  <si>
    <t>Condensadora externa com tecnologia VRV - 220V/3F - 36HP (Referência Daikin - RHXYQ36ATL) - TAG: UC-BL4-02</t>
  </si>
  <si>
    <t>Ventilador centrífugo de simples aspiração modelo BSS com motor de 0,18kW - 220V/3F (Referência Berliner Luft - BSS 315) - TAG: VE-BL1-01/03/04/05/08</t>
  </si>
  <si>
    <t>Ventilador centrífugo de simples aspiração modelo BSS com motor de 0,55kW - 220V/3F (Referência Berliner Luft - BSS 160) - TAG: VE-BL1-02/06/07/09/10</t>
  </si>
  <si>
    <t>Ventilador centrífugo de simples aspiração modelo BSS com motor de 0,18kW - 220V/3F (Referência Berliner Luft - BSS 200) - TAG: VEBL1-13/15</t>
  </si>
  <si>
    <t>Ventilador centrífugo de simples aspiração modelo BSS com motor de 0,55kW - 220V/3F (Referência Berliner Luft - BSS 200) - TAG: VE-BL4-01</t>
  </si>
  <si>
    <t>Exaustor com ventilador axial construído em plástico com motor de 0,045kW - 220V/1F (Referência Sicflux - MAXX S 200) - TAG: VE-11/12/14/17/18/19/20/21</t>
  </si>
  <si>
    <t>Exaustor com ventilador axial com motor de 0,225kW - 220V/1F (Referência Sicflux - MAXX S 200) - TAG: VE-16</t>
  </si>
  <si>
    <t>Exaustor com ventilador radial e motor de acoplamento direto, construído em chapa de aço reforçada e vedação em juntas e frestas - 220V/3F (Referência Sicflux - FH 355) - TAG: CVE-BL3-01</t>
  </si>
  <si>
    <t>Exaustor com ventilador radial e motor de acoplamento direto, construído em chapa de aço reforçada e vedação em juntas e frestas - 220V/3F (Referência Sicflux - FH 315) - TAG: CVE-BL4-01</t>
  </si>
  <si>
    <t>Exaustor com ventilador radial e motor de acoplamento direto, construído em chapa de aço reforçada e vedação em juntas e frestas - 220V/3F (Referência Sicflux - FH 250) - TAG: CVE-BL4-02</t>
  </si>
  <si>
    <t>30700 BTU/h</t>
  </si>
  <si>
    <t>12300 BTU/h</t>
  </si>
  <si>
    <t>19100 BTU/h</t>
  </si>
  <si>
    <t>15400 BTU/h</t>
  </si>
  <si>
    <t>24200 BTU/h</t>
  </si>
  <si>
    <t>38200 BTU/h</t>
  </si>
  <si>
    <t>47800 BTU/h</t>
  </si>
  <si>
    <t>54600 BTU/h</t>
  </si>
  <si>
    <t>9600 BTU/h</t>
  </si>
  <si>
    <t>7500 BTU/h</t>
  </si>
  <si>
    <t>12000 BTU/h</t>
  </si>
  <si>
    <t>único</t>
  </si>
  <si>
    <t>28A</t>
  </si>
  <si>
    <t>24A</t>
  </si>
  <si>
    <t>26A</t>
  </si>
  <si>
    <t>36A</t>
  </si>
  <si>
    <t>RX12</t>
  </si>
  <si>
    <t>Pç</t>
  </si>
  <si>
    <t>INSTRUMENTAÇÃO / ELÉTRICA</t>
  </si>
  <si>
    <t>Condensadora externa com compressor Swing Inverter e válvula de expansão eletrônica 220V/1F (Referência Daikin - RX12N5VL) - TAG: UC-BL2-02; UC-BL3-02; UC-BL4-03</t>
  </si>
  <si>
    <t>Unidade de ventilação modelo BBS com ventiladores centrífugos e filtragem G4+M5 (Referência Berliner Luft - BBS 280)TAG: CVI-BL3-01</t>
  </si>
  <si>
    <t>Unidade de ventilação modelo BBS com ventiladores centrífugos e filtragem G4+M5 (Referência Berliner Luft BBS 315)TAG: CVI-BL1-02; CVI-BL2-01</t>
  </si>
  <si>
    <t>Unidade de ventilação modelo BBS com ventiladores centrífugos e filtragem G4+M5 (Referência Berliner Luft BBS 355)TAG: CVI-BL1-01; CVI-BL4-01</t>
  </si>
  <si>
    <t>HIDRÁULICA</t>
  </si>
  <si>
    <t>Transmissor e indicador de temperatura e umidade (TITMIT) 'RHT-WM-485-LCD</t>
  </si>
  <si>
    <t>Indicador de pressão (PDI)'2000-300PA - Magnehelic</t>
  </si>
  <si>
    <t>Transmissor de vazão de ar (FIT)'VEC-MS-2-W103-LCD</t>
  </si>
  <si>
    <t>Controle remoto Navigator para controle do sistema de ar condicionado de expansão direta 'BRC1E62</t>
  </si>
  <si>
    <t>Manômetro (PI)</t>
  </si>
  <si>
    <t>Termômetro (TI)</t>
  </si>
  <si>
    <t>Pressostato (PDIT)</t>
  </si>
  <si>
    <t>Tubo galvanizado sem costura schedule 40, DN=1", inclusive conexões</t>
  </si>
  <si>
    <t>Tubo galvanizado sem costura schedule 40, DN=1.1/2", inclusive conexões</t>
  </si>
  <si>
    <t>Tubo galvanizado sem costura schedule 40, DN=2", inclusive conexões</t>
  </si>
  <si>
    <t>Tubo galvanizado sem costura schedule 40, DN=3", inclusive conexões</t>
  </si>
  <si>
    <t xml:space="preserve">Isolamento térmico em borracha elastomérica Ø 1" do tipo Armstrong (Ref. Armacell) </t>
  </si>
  <si>
    <t xml:space="preserve">Isolamento térmico em borracha elastomérica Ø 1.1/2" do tipo Armstrong (Ref. Armacell) </t>
  </si>
  <si>
    <t xml:space="preserve">Isolamento térmico em borracha elastomérica Ø 2" do tipo Armstrong (Ref. Armacell) </t>
  </si>
  <si>
    <t xml:space="preserve">Isolamento térmico em borracha elastomérica Ø 3" do tipo Armstrong (Ref. Armacell) </t>
  </si>
  <si>
    <t>Alumínio liso com barreira para proteção de tubulação - espessura mínima de 0,5mm</t>
  </si>
  <si>
    <t>Válvula Borboleta Ø 1"</t>
  </si>
  <si>
    <t>Válvula Borboleta Ø 3"</t>
  </si>
  <si>
    <t>Válvula Esfera Ø 3/4"</t>
  </si>
  <si>
    <t>Válvula Esfera Ø 1/2"</t>
  </si>
  <si>
    <t>Válvula Balaceamento Ø 1/2"</t>
  </si>
  <si>
    <t>Válvula Balaceamento Ø 1"</t>
  </si>
  <si>
    <t>Válvula Globo Ø 1"</t>
  </si>
  <si>
    <t>Válvulas 02 vias  Ø 1" motorizada com atuador incluso</t>
  </si>
  <si>
    <t>Válvulas 03 vias  Ø 3" motorizada com atuador incluso</t>
  </si>
  <si>
    <t>Filtro "Y" Ø 1"</t>
  </si>
  <si>
    <t>Purgador de Ar</t>
  </si>
  <si>
    <t>Junta de expansão em borracha Ø 1"</t>
  </si>
  <si>
    <t>Junta de expansão em borracha Ø 3"</t>
  </si>
  <si>
    <t>Tubo Sifão Ø 3/4"</t>
  </si>
  <si>
    <t>Reduções excêntricas</t>
  </si>
  <si>
    <t>Reduções concêntricas</t>
  </si>
  <si>
    <t>Conjunto de conexões para tubulação (roscas, luvas, tees, etc)</t>
  </si>
  <si>
    <t>Conjunto de suporte para tubulação (cambotas, perfis metálicos, vergalhões, chumbadores, porcas, arruelas, etc)</t>
  </si>
  <si>
    <t>Tubo de PVC rígido soldável marrom, DN= 25 mm, (3/4´), inclusive conexões</t>
  </si>
  <si>
    <t>m²</t>
  </si>
  <si>
    <t>Und</t>
  </si>
  <si>
    <t>REDE DE DUTOS</t>
  </si>
  <si>
    <t>Duto em aço galvanizado tipo TDC #26, conforme projeto a ser executado e memorial descritivo</t>
  </si>
  <si>
    <t>Duto em aço galvanizado tipo TDC #20, conforme projeto a ser executado e memorial descritivo</t>
  </si>
  <si>
    <t xml:space="preserve">Isolamento térmico para dutos TDC em manta de lã de rocha </t>
  </si>
  <si>
    <t>Conexões em polipropileno circular para exaustão das cabines</t>
  </si>
  <si>
    <t>Difusor quadro, 4 vias modelo ADLQ-AG em aluminío anodizado, tamanho 04 (Referência Trox) sem caixa plenum</t>
  </si>
  <si>
    <t>Difusor quadro, 4 vias modelo ADLQ-AG em aluminío anodizado, tamanho 06 (Referência Trox) sem caixa plenum</t>
  </si>
  <si>
    <t>Grelha de insuflamento, dupla deflexão com registro tipo AT-DG tamanho 425x325 (Referência Trox)</t>
  </si>
  <si>
    <t>Grelha de insuflamento, dupla deflexão com registro tipo AT-DG tamanho 325x225 (Referência Trox)</t>
  </si>
  <si>
    <t>Grelha de insuflamento, dupla deflexão com registro tipo AT-DG tamanho 325x165 (Referência Trox)</t>
  </si>
  <si>
    <t>Grelha de insuflamento, dupla deflexão com registro tipo AT-DG tamanho 225x125 (Referência Trox)</t>
  </si>
  <si>
    <t>Grelha de insuflamento, dupla deflexão com registro tipo VAT-DG tamanho 225x125 (Referência Trox)</t>
  </si>
  <si>
    <t>Grelha de insuflamento, dupla deflexão com registro tipo VAT-DG tamanho 225x165 (Referência Trox)</t>
  </si>
  <si>
    <t>Grelha de insuflamento, dupla deflexão com registro tipo VAT-DG tamanho 325x165 (Referência Trox)</t>
  </si>
  <si>
    <t>Grelha de insuflamento, dupla deflexão com registro tipo VAT-DG tamanho 325x225 (Referência Trox)</t>
  </si>
  <si>
    <t>Grelha de insuflamento, dupla deflexão com registro tipo VAT-DG tamanho 425x325 (Referência Trox)</t>
  </si>
  <si>
    <t>Grelha de insuflamento, dupla deflexão com registro tipo VAT-DG tamanho 425x125 (Referência Trox)</t>
  </si>
  <si>
    <t>Grelha de insuflamento, dupla deflexão com registro tipo VAT-DG tamanho 525x325 (Referência Trox)</t>
  </si>
  <si>
    <t>Grelha de exaustão, simples deflexão com registro tipo AT-AG tamanho 425x325 (Referência Trox)</t>
  </si>
  <si>
    <t>Grelha de exaustão, simples deflexão com registro tipo AT-AG tamanho 325x225 (Referência Trox)</t>
  </si>
  <si>
    <t>Grelha de exaustão, simples deflexão com registro tipo AT-AG tamanho 325x165 (Referência Trox)</t>
  </si>
  <si>
    <t>Grelha de exaustão, simples deflexão com registro tipo AT-AG tamanho 225x125 (Referência Trox)</t>
  </si>
  <si>
    <t>Grelha de exaustão, simples deflexão com registro tipo AT-AG tamanho 525x325 (Referência Trox)</t>
  </si>
  <si>
    <t>Damper de regulagem modelo JN-B tamanho 500x180 (Referência Trox), acionamento manual</t>
  </si>
  <si>
    <t>Damper de regulagem modelo JN-B tamanho 500x345 (Referência Trox), acionamento manual</t>
  </si>
  <si>
    <t>Damper de regulagem modelo JN-B tamanho 350x345 (Referência Trox), acionamento manual</t>
  </si>
  <si>
    <t>Damper de regulagem modelo JN-B tamanho 300x180 (Referência Trox), acionamento manual</t>
  </si>
  <si>
    <t>Damper de regulagem modelo JN-B tamanho 350x180 (Referência Trox), acionamento manual</t>
  </si>
  <si>
    <t>Damper de regulagem modelo JN-B tamanho 250x180 (Referência Trox), acionamento manual</t>
  </si>
  <si>
    <t>Damper de regulagem modelo JN-B tamanho 200x180 (Referência Trox), acionamento manual</t>
  </si>
  <si>
    <t>Damper de regulagem modelo JN-B tamanho 400x180 (Referência Trox), acionamento manual</t>
  </si>
  <si>
    <t>Damper de regulagem modelo JN-B tamanho 450x345 (Referência Trox), acionamento manual</t>
  </si>
  <si>
    <t>Damper de regulagem modelo JN-B tamanho 400x345 (Referência Trox), acionamento manual</t>
  </si>
  <si>
    <t>Damper de regulagem modelo JN-B tamanho 450x180 (Referência Trox), acionamento manual</t>
  </si>
  <si>
    <t>Damper de regulagem modelo JN-B tamanho 200x345 (Referência Trox), acionamento manual</t>
  </si>
  <si>
    <t>Veneziana em perfil de alumínio extrudado com tela protetora, modelo AWK (Referência Trox), tamanho 997x397mm</t>
  </si>
  <si>
    <t>Veneziana em perfil de alumínio extrudado com tela protetora, modelo AWK (Referência Trox), tamanho 497x397mm</t>
  </si>
  <si>
    <t>Veneziana em perfil de alumínio extrudado com tela protetora, modelo AWK (Referência Trox), tamanho 397x397mm</t>
  </si>
  <si>
    <t>Veneziana em perfil de alumínio extrudado com tela protetora, modelo AWK (Referência Trox), tamanho 597x397mm</t>
  </si>
  <si>
    <t>REDE FRIGORÍFICA</t>
  </si>
  <si>
    <t>Isolamento em borracha elastomérica tipo Armaflex de 1/4",  #19mm</t>
  </si>
  <si>
    <t>Isolamento em borracha elastomérica tipo Armaflex de 3/8",  #19mm</t>
  </si>
  <si>
    <t>Isolamento em borracha elastomérica tipo Armaflex de 1/2",  #19mm</t>
  </si>
  <si>
    <t>Isolamento em borracha elastomérica tipo Armaflex de 5/8",  #19mm</t>
  </si>
  <si>
    <t>Isolamento em borracha elastomérica tipo Armaflex de 3/4",  #19mm</t>
  </si>
  <si>
    <t>Isolamento em borracha elastomérica tipo Armaflex de 7/8",  #19mm</t>
  </si>
  <si>
    <t>Isolamento em borracha elastomérica tipo Armaflex de 1",  #19mm</t>
  </si>
  <si>
    <t>Isolamento em borracha elastomérica tipo Armaflex de 1.1/8",  #19mm</t>
  </si>
  <si>
    <t>Isolamento em borracha elastomérica tipo Armaflex de 1.1/4",  #19mm</t>
  </si>
  <si>
    <t>Isolamento em borracha elastomérica tipo Armaflex de 1.1/2",  #19mm</t>
  </si>
  <si>
    <t>Conjunto de luvas e curvas para as tubulações por sistema, conforme desenho</t>
  </si>
  <si>
    <t>Fita PVC preta para acabamento da tubulação</t>
  </si>
  <si>
    <t>Conjunto de suporte para tubulação (abraçadeiras tipo "gota", barra roscada, cola, chumbadores e demais itens necessários)</t>
  </si>
  <si>
    <t>Carga de gás refrigerante - R410A</t>
  </si>
  <si>
    <t>Válvulas de serviço para tubulação de 1/4"</t>
  </si>
  <si>
    <t>Válvulas de serviço para tubulação de 3/8"</t>
  </si>
  <si>
    <t>Válvulas de serviço para tubulação de 1/2"</t>
  </si>
  <si>
    <t>Válvulas de serviço para tubulação de 5/8"</t>
  </si>
  <si>
    <t>Conjunto "P.P.U" com nitrogênio, oxigênio e acetileno para solda da tubulação</t>
  </si>
  <si>
    <t>Carga de nitrogênio para pressurização do sistema de ar condicionado</t>
  </si>
  <si>
    <t>Tubulação de dreno em PVC 3/4"</t>
  </si>
  <si>
    <t>Isolamento em borracha elastomérica para tubulação de dreno</t>
  </si>
  <si>
    <t>MATERIAIS DIVERSOS</t>
  </si>
  <si>
    <t>Amortecedor em borracha de neoprene para apoio das UTAs e caixas de ventilação</t>
  </si>
  <si>
    <t>Amortecedor de molas para ventiladores</t>
  </si>
  <si>
    <t>Cabo de comando para ligação entre evaporadoras e condensadoras</t>
  </si>
  <si>
    <t>Conjunto de infraestrutura para instalação de cabo de comando para os controles com fio (eletroduto, suportes, chumbadores, parafusos, etc)</t>
  </si>
  <si>
    <t>SERVIÇOS</t>
  </si>
  <si>
    <t>Instalação de sistema de ar condicionado por expansão indireta completo (Chillers, tubulação de água gelada, drenos de todos os equipamentos, UTAs, dutos, grelhas, difusores, elementos de regulagem de ar, cabos de alimentação e comando)</t>
  </si>
  <si>
    <t>Instalação de sistema de ar condicionado por expansão direta completo (Condensadoras VRF/VRV, tubulação de fluído refrigerante, evaporadorras, tubulação de dreno de todos os equipamentos, carga de nitrogênio, carga de gás, cabos de alimentação e comando e demais itens necessários)</t>
  </si>
  <si>
    <t xml:space="preserve">Instalação de sistema de ventilação completo (caixas de ventilação / ventiladores, dutos, grelhas, difusores, elementos de regulagem de ar, cabos de alimentação e demais itens necessários) </t>
  </si>
  <si>
    <t>Instalação de sistema de exaustão completo (ventiladores, grelhas, difusores, elementos de regulagem de ar, cabos de alimentação e demais itens necessários)</t>
  </si>
  <si>
    <t>Instalação e parametrização de sistema de acionamento e comando de todos os sistemas de ar condicionado</t>
  </si>
  <si>
    <t>Instalação e parametrização de sistema de acionamento e comando de todos os sistemas de ventilação e exaustão</t>
  </si>
  <si>
    <t>Compatibilização do projeto coma s demais disciplinas (arquitetura, elétrica, automação, civil e utilidades)</t>
  </si>
  <si>
    <t>Serviços de projetista Sênior de sistemas de ar condicionado alocado e atendendo, em demanda exclusiva, a obra</t>
  </si>
  <si>
    <t>Transporte horizontal, vertical e descarga de equipamentos (posicionamento de equipamentos até a área técnica)</t>
  </si>
  <si>
    <t>Testes, ajustes e balanceamento (TAB), conforme item específico dos memoriais descritivos DI-1100-PE-HV-MD-0001_R00, DI-1100-PE-HV-MD-0002_R00, DI-1100-PE-HV-MD-0003_R00 e DI-1100-PE-HV-MD-0004_R00</t>
  </si>
  <si>
    <t>Serviços de parametrização e programação da automação</t>
  </si>
  <si>
    <t>Serviços de startup, comissionamento e ensaios, conforme item específico dos memoriais descritivos DI-1100-PE-HV-MD-0001_R00, DI-1100-PE-HV-MD-0002_R00, DI-1100-PE-HV-MD-0003_R00 e DI-1100-PE-HV-MD-0004_R00</t>
  </si>
  <si>
    <r>
      <t xml:space="preserve">Duto helicoidal em aço galvanizado #0,55mm, </t>
    </r>
    <r>
      <rPr>
        <sz val="12"/>
        <rFont val="Calibri"/>
        <family val="2"/>
      </rPr>
      <t>ᴓ 400mm, conforme projeto a ser executado e memorial descritivo</t>
    </r>
  </si>
  <si>
    <t>.</t>
  </si>
  <si>
    <t>425x325</t>
  </si>
  <si>
    <t>325x225</t>
  </si>
  <si>
    <t>325x165</t>
  </si>
  <si>
    <t>225x125</t>
  </si>
  <si>
    <t>225x165</t>
  </si>
  <si>
    <t>425x125</t>
  </si>
  <si>
    <t>525x325</t>
  </si>
  <si>
    <t>500x180</t>
  </si>
  <si>
    <t>500x345</t>
  </si>
  <si>
    <t>350x345</t>
  </si>
  <si>
    <t>300x180</t>
  </si>
  <si>
    <t>350x180</t>
  </si>
  <si>
    <t>250x180</t>
  </si>
  <si>
    <t>200x180</t>
  </si>
  <si>
    <t>400x180</t>
  </si>
  <si>
    <t>450x345</t>
  </si>
  <si>
    <t>400x345</t>
  </si>
  <si>
    <t>450x180</t>
  </si>
  <si>
    <t>200x345</t>
  </si>
  <si>
    <t>997X397</t>
  </si>
  <si>
    <t>497X397</t>
  </si>
  <si>
    <t>397X397</t>
  </si>
  <si>
    <t>597X397</t>
  </si>
  <si>
    <t>1/4"</t>
  </si>
  <si>
    <t>3/8"</t>
  </si>
  <si>
    <t>1/2"</t>
  </si>
  <si>
    <t>5/8"</t>
  </si>
  <si>
    <t>7/8"</t>
  </si>
  <si>
    <t>1.1/8"</t>
  </si>
  <si>
    <t>1.1/4"</t>
  </si>
  <si>
    <t>kg</t>
  </si>
  <si>
    <t>Bj</t>
  </si>
  <si>
    <t>Hr</t>
  </si>
  <si>
    <t>MOBILIÁRIO</t>
  </si>
  <si>
    <t>ESTANTE DE AÇO</t>
  </si>
  <si>
    <t>ESTANTE DE AÇO - BIOTERIO 1 (BLOCO 1)</t>
  </si>
  <si>
    <t>ESTANTE DE AÇO GALVANIZADO COM DIVISORES, PRATELEIRAS EM CHAPAS DOBRADAS COM PINTURA EPÓXI  1,05,5X58X240CM REF. COMERCIAL: A EXPONENCIAL OU SIMILAR</t>
  </si>
  <si>
    <t>1.2</t>
  </si>
  <si>
    <t>ESTANTE DE AÇO - BIOTERIO 2 (BLOCO 1)</t>
  </si>
  <si>
    <t>1.2.1</t>
  </si>
  <si>
    <t>1.3</t>
  </si>
  <si>
    <t>ESTANTE DE AÇO - BIOTERIO 3 (BLOCO 1)</t>
  </si>
  <si>
    <t>1.3.1</t>
  </si>
  <si>
    <t>1.4</t>
  </si>
  <si>
    <t>ESTANTE DE AÇO - BIOTERIO 4 (BLOCO 1)</t>
  </si>
  <si>
    <t>1.4.1</t>
  </si>
  <si>
    <t>1.5</t>
  </si>
  <si>
    <t>ESTANTE DE AÇO - BIOTERIO 5 (BLOCO 1)</t>
  </si>
  <si>
    <t>1.5.1</t>
  </si>
  <si>
    <t>1.6</t>
  </si>
  <si>
    <t>ESTANTE DE AÇO - BIOTERIO 6 (BLOCO 1)</t>
  </si>
  <si>
    <t>1.6.1</t>
  </si>
  <si>
    <t>1.7</t>
  </si>
  <si>
    <t>ESTANTE DE AÇO - BIOTERIO 7 (BLOCO 1)</t>
  </si>
  <si>
    <t>1.7.1</t>
  </si>
  <si>
    <t>1.8</t>
  </si>
  <si>
    <t>ESTANTE DE AÇO - BIOTERIO 8 (BLOCO 1)</t>
  </si>
  <si>
    <t>1.8.1</t>
  </si>
  <si>
    <t>1.9</t>
  </si>
  <si>
    <t>ESTANTE DE AÇO - BIOTERIO 9 (BLOCO 1)</t>
  </si>
  <si>
    <t>1.9.1</t>
  </si>
  <si>
    <t>1.10</t>
  </si>
  <si>
    <t>ESTANTE DE AÇO - BIOTERIO 10 (BLOCO 1)</t>
  </si>
  <si>
    <t>1.10.1</t>
  </si>
  <si>
    <t>1.11</t>
  </si>
  <si>
    <t>ESTANTE DE AÇO - ANTESSALA LAVAGEM (BLOCO 1)</t>
  </si>
  <si>
    <t>1.11.1</t>
  </si>
  <si>
    <t>1.12</t>
  </si>
  <si>
    <t>ESTANTE DE AÇO - VESTIÁRIO DE BARREIRA (BLOCO 1)</t>
  </si>
  <si>
    <t>1.12.1</t>
  </si>
  <si>
    <t>1.13</t>
  </si>
  <si>
    <t>ESTANTE DE AÇO - INTERNAÇÃO (BLOCO 1)</t>
  </si>
  <si>
    <t>1.13.1</t>
  </si>
  <si>
    <t>1.14</t>
  </si>
  <si>
    <t>ESTANTE DE AÇO - QUARENTENA (BLOCO 1)</t>
  </si>
  <si>
    <t>1.14.1</t>
  </si>
  <si>
    <t>1.15</t>
  </si>
  <si>
    <t>ESTANTE DE AÇO - ROEDORES (BLOCO 1)</t>
  </si>
  <si>
    <t>1.15.1</t>
  </si>
  <si>
    <t>1.16</t>
  </si>
  <si>
    <t>ESTANTE DE AÇO - FILMAGEM (BLOCO 1)</t>
  </si>
  <si>
    <t>1.16.1</t>
  </si>
  <si>
    <t>1.17</t>
  </si>
  <si>
    <t xml:space="preserve">ESTANTE DE AÇO - ESTOQUE DE MATERIAIS (BLOCO 1) </t>
  </si>
  <si>
    <t>1.17.1</t>
  </si>
  <si>
    <t>1.18</t>
  </si>
  <si>
    <t>ESTANTE DE AÇO - DML (BLOCO 4)</t>
  </si>
  <si>
    <t>1.18.1</t>
  </si>
  <si>
    <t>1.19</t>
  </si>
  <si>
    <t>ESTANTE DE AÇO - ALMOXARIFADO (BLOCO 4)</t>
  </si>
  <si>
    <t>1.19.1</t>
  </si>
  <si>
    <t>ESTANTE DE AÇO - BIOTÉRIO (BLOCO 4)</t>
  </si>
  <si>
    <t xml:space="preserve">LOCKER </t>
  </si>
  <si>
    <t>LOCKER - VESTIÁRIO DE BARREIRA (BLOCO 1)</t>
  </si>
  <si>
    <t>LOCKER - ARMÁRIO 02 PORTAS ROUPEIRO DE AÇO GALVANIZADO. DIMENSÃO 35X45X182 CM (LxPxA) REF. COMERCIAL: NILKO OU SIMILAR</t>
  </si>
  <si>
    <t>2.2</t>
  </si>
  <si>
    <t>LOCKER - ALUNOS (BLOCO 2)</t>
  </si>
  <si>
    <t>2.2.1</t>
  </si>
  <si>
    <t>2.3</t>
  </si>
  <si>
    <t>LOCKER - ALUNOS (BLOCO 3)</t>
  </si>
  <si>
    <t>2.3.1</t>
  </si>
  <si>
    <t>2.4</t>
  </si>
  <si>
    <t>LOCKER - ALUNOS (BLOCO 4)</t>
  </si>
  <si>
    <t>2.4.1</t>
  </si>
  <si>
    <t>LOCKER - ARMÁRIO 02 PORTAS ROUPEIRO DE AÇO GALVANIZADO. DIMENSÃO 35X45X182 CM (LxPxA)REF. COMERCIAL: NILKO OU SIMILAR</t>
  </si>
  <si>
    <t xml:space="preserve">BANCO </t>
  </si>
  <si>
    <t>BANCO - VESTIÁRIO DE BARREIRA (BLOCO 1)</t>
  </si>
  <si>
    <t>BANCO COM ENCOSTO PARA VESTIÁRIO SIMPLES, 1M. REF. COMERCIAL: PHYSICUS OU SIMILAR.</t>
  </si>
  <si>
    <t>ARMÁRIO ALTO</t>
  </si>
  <si>
    <t>ARMÁRIO ALTO - MICROSCOPIA (BLOCO 1)</t>
  </si>
  <si>
    <t>ARMÁRIO ALTO DE DUAS PORTAS E 3 PRATELEIRAS INTERMEDIÁRIAS EM MDF E ACABAMENTO EMREVESTIMENTO MELAMÍNICO BRANCO E FITA DE BORDA COLADA. PLACAS DE MDF DE ESPESSURA 20mm. PÉS DE AÇO COM REGULAGEM DE ALTURA. PUXADOR EM CAVA. DIMENSÕES TOTAIS: 180x80x50cm</t>
  </si>
  <si>
    <t>4.2</t>
  </si>
  <si>
    <t>ARMÁRIO ALTO - DEPÓSITO CAMPO (BLOCO 2)</t>
  </si>
  <si>
    <t>4.2.1</t>
  </si>
  <si>
    <t>4.3</t>
  </si>
  <si>
    <t>ARMÁRIO ALTO - DEPÓSITO CAMPO (BLOCO 3)</t>
  </si>
  <si>
    <t>4.3.1</t>
  </si>
  <si>
    <t xml:space="preserve">BANQUETA PARA LABORATÓRIO </t>
  </si>
  <si>
    <t>BANQUETA PARA LABORATÓRIO  - MICROSCOPIA (BLOCO 1)</t>
  </si>
  <si>
    <t xml:space="preserve">CADEIRA CAIXA-INDUSTRIAL ERGONÔMICA. REVESTIMENTO SINTÉTICO OU TECIDO COM OU SEM BRAÇO  Assento: 43 x 39 x 3 (espessura) cm. Encosto: 35 x 28 x 3 (espessura) cm. Altura: Mínima: 64 cm / Máxima 73 cm: (alturas menores ou maiores sob consulta) REF. COMERCIAL: PROLABORE OU SIMILAR </t>
  </si>
  <si>
    <t>BANQUETA PARA LABORATÓRIO - HISTOLOGIA (BLOCO 1)</t>
  </si>
  <si>
    <t>5.3</t>
  </si>
  <si>
    <t>BANQUETA PARA LABORATÓRIO - EXTRAÇÃO DE DNA (BLOCO 4)</t>
  </si>
  <si>
    <t>5.3.1</t>
  </si>
  <si>
    <t>5.4</t>
  </si>
  <si>
    <t>BANQUETA PARA LABORATÓRIO - CITOGENÉTICA (BLOCO 4)</t>
  </si>
  <si>
    <t>5.4.1</t>
  </si>
  <si>
    <t>5.5</t>
  </si>
  <si>
    <t>BANQUETA PARA LABORATÓRIO - ANÁLISE MOLECULAR (BLOCO 4)</t>
  </si>
  <si>
    <t>5.5.1</t>
  </si>
  <si>
    <t>5.6</t>
  </si>
  <si>
    <t>BANQUETA PARA LABORATÓRIO - PREPARO DE PCR/ MÁQUINAS DE PCR (BLOCO 4)</t>
  </si>
  <si>
    <t>5.6.1</t>
  </si>
  <si>
    <t>5.7</t>
  </si>
  <si>
    <t>BANQUETA PARA LABORATÓRIO - ÁREA DE GEL (BLOCO 4)</t>
  </si>
  <si>
    <t>5.7.1</t>
  </si>
  <si>
    <t>5.8</t>
  </si>
  <si>
    <t>BANQUETA PARA LABORATÓRIO - SALA ESCURA (BLOCO 4)</t>
  </si>
  <si>
    <t>5.8.1</t>
  </si>
  <si>
    <t>5.9</t>
  </si>
  <si>
    <t>BANQUETA PARA LABORATÓRIO - ANTESSALA CULTURA CELULAR (BLOCO 4)</t>
  </si>
  <si>
    <t>5.9.1</t>
  </si>
  <si>
    <t>5.10</t>
  </si>
  <si>
    <t>BANQUETA PARA LABORATÓRIO - CULTURA CELULAR (BLOCO 4)</t>
  </si>
  <si>
    <t>5.10.1</t>
  </si>
  <si>
    <t>CADEIRA CAIXA-INDUSTRIAL ERGONÔMICA. REVESTIMENTO SINTÉTICO OU TECIDO COM OU SEM BRAÇO  Assento: 43 x 39 x 3 (espessura) cm. Encosto: 35 x 28 x 3 (espessura) cm. Altura: Mínima: 64 cm / Máxima 73 cm: (alturas menores ou maiores sob consulta)</t>
  </si>
  <si>
    <t>5.11</t>
  </si>
  <si>
    <t>BANQUETA PARA LABORATÓRIO - BIOSSEGURANÇA (BLOCO 4)</t>
  </si>
  <si>
    <t>5.11.1</t>
  </si>
  <si>
    <t>5.12</t>
  </si>
  <si>
    <t>BANQUETA PARA LABORATÓRIO - BIOTÉRIO (BLOCO 4)</t>
  </si>
  <si>
    <t>5.12.1</t>
  </si>
  <si>
    <t xml:space="preserve">ARMÁRIO CORTA FOGO </t>
  </si>
  <si>
    <t>MICROSCOPIA (BLOCO 1)</t>
  </si>
  <si>
    <t>ARMÁRIO CORTA FOGO EM CHAPA DE AÇO CARBONO INTERNA E EXTERNA. REF. COMERCIAL: TREDELAB M213 OU SIMILAR</t>
  </si>
  <si>
    <t>6.2</t>
  </si>
  <si>
    <t>ÁREA DE ESTUDO (BLOCO 3)</t>
  </si>
  <si>
    <t xml:space="preserve">MESA DE INOX </t>
  </si>
  <si>
    <t xml:space="preserve"> INTERNAÇÃO (BLOCO 1)</t>
  </si>
  <si>
    <t>MESA AUXILIAR AÇO INOX 110X70X80CM .REF. COMERCIAL: INXIDEAL OU SIMILAR</t>
  </si>
  <si>
    <t>7.2</t>
  </si>
  <si>
    <t xml:space="preserve"> AMBULATÓRIO (BLOCO 1)</t>
  </si>
  <si>
    <t>7.2.1</t>
  </si>
  <si>
    <t xml:space="preserve"> MESA AUXILIAR AÇO INOX 110X70X80CM .REF. COMERCIAL: INXIDEAL OU SIMILAR</t>
  </si>
  <si>
    <t>7.3</t>
  </si>
  <si>
    <t xml:space="preserve"> ULTRAFREEZER (BLOCO 4)</t>
  </si>
  <si>
    <t>7.3.1</t>
  </si>
  <si>
    <t xml:space="preserve">MESA AUXILIAR AÇO INOX 110X70X80CM .REF. COMERCIAL: INXIDEAL OU SIMILAR </t>
  </si>
  <si>
    <t xml:space="preserve"> BIOTÉRIO (BLOCO 4)</t>
  </si>
  <si>
    <t xml:space="preserve">GAVETEIRO VOLANTE TIPO PUFF </t>
  </si>
  <si>
    <t>8.1</t>
  </si>
  <si>
    <t>GAVETEIRO VOLANTE TIPO PUFF - AMBULATÓRIO (BLOCO 1)</t>
  </si>
  <si>
    <t>GAVETEIRO VOLANTE COM 3 GAVETAS EM MDF E ACABAMENTO EMREVESTIMENTO MELAMÍNICO BRANCO E FITA DE BORDA COLADA. PLACAS DE MDF DE ESPESSURA 25mm. RODÍZIOS EM P.U. COM SUPORTE PARA 30KG. PUXADOR EM CAVA. DIMENSÕES TOTAIS: 70x45x50cm E ASSENTO COM PUFF  NO TAMPO</t>
  </si>
  <si>
    <t>CADEIRA EXECUTIVA COM RODAS</t>
  </si>
  <si>
    <t>9.1</t>
  </si>
  <si>
    <t>CADEIRA EXECUTIVA COM RODAS - AMBULATÓRIO (BLOCO 1)</t>
  </si>
  <si>
    <t xml:space="preserve">CADEIRA EXECUTIVA GIRATÓRIA COM RODAS ASSENTO EM COURO SINTÉTICO ENCOSTO ALTO EM TECIDO TELADO, REGULAGEM DE ALTURA, INCLINAÇÃO,LOMBAR E APOIO PARA BRAÇOS COM REGULAGEM DE ALTURA.  RODÍZIOS EM P.U. </t>
  </si>
  <si>
    <t>9.2</t>
  </si>
  <si>
    <t>CADEIRA EXECUTIVA COM RODAS - ANTESSALA AMBULATÓRIO (BLOCO 1)</t>
  </si>
  <si>
    <t>9.2.1</t>
  </si>
  <si>
    <t>9.3</t>
  </si>
  <si>
    <t>CADEIRA EXECUTIVA COM RODAS - ANTESSALA FILMAGEM (BLOCO 1)</t>
  </si>
  <si>
    <t>9.3.1</t>
  </si>
  <si>
    <t>9.4</t>
  </si>
  <si>
    <t>CADEIRA EXECUTIVA COM RODAS - PESQUISADOR (BLOCO 2)</t>
  </si>
  <si>
    <t>9.4.1</t>
  </si>
  <si>
    <t>9.5</t>
  </si>
  <si>
    <t>CADEIRA EXECUTIVA COM RODAS - ALUNOS (BLOCO 2)</t>
  </si>
  <si>
    <t>9.5.1</t>
  </si>
  <si>
    <t>9.6</t>
  </si>
  <si>
    <t>CADEIRA EXECUTIVA COM RODAS - RECEPÇÃO (BLOCO 2)</t>
  </si>
  <si>
    <t>9.6.1</t>
  </si>
  <si>
    <t>9.7</t>
  </si>
  <si>
    <t>CADEIRA EXECUTIVA COM RODAS - AUDITÓRIO (BLOBO 2)</t>
  </si>
  <si>
    <t>9.7.1</t>
  </si>
  <si>
    <t>9.8</t>
  </si>
  <si>
    <t>CADEIRA EXECUTIVA COM RODAS - PESQUISADOR (BLOCO 3)</t>
  </si>
  <si>
    <t>9.8.1</t>
  </si>
  <si>
    <t>9.9</t>
  </si>
  <si>
    <t xml:space="preserve"> CADEIRA EXECUTIVA COM RODAS - ALUNOS (BLOCO 3)</t>
  </si>
  <si>
    <t>9.9.1</t>
  </si>
  <si>
    <t>9.10</t>
  </si>
  <si>
    <t xml:space="preserve">CADEIRA EXECUTIVA COM RODAS - ÁREA DE ESTUDO (BLOBO 3) </t>
  </si>
  <si>
    <t>9.10.1</t>
  </si>
  <si>
    <t>9.11</t>
  </si>
  <si>
    <t>CADEIRA EXECUTIVA COM RODAS - PESQUISADOR (BLOBO 4)</t>
  </si>
  <si>
    <t>9.11.1</t>
  </si>
  <si>
    <t>9.12</t>
  </si>
  <si>
    <t>CADEIRA EXECUTIVA COM RODAS - ALUNOS (BLOBO 4)</t>
  </si>
  <si>
    <t>9.12.1</t>
  </si>
  <si>
    <t xml:space="preserve">ESTAÇÃO DE TRABALHO RETANGULAR </t>
  </si>
  <si>
    <t>10.1</t>
  </si>
  <si>
    <t>ESTAÇÃO DE TRABALHO RETANGULAR - ANTESSALA FILMAGEM (BLOCO 1)</t>
  </si>
  <si>
    <t>MESA RETANGULAR DIMENSÕES 120x60x75cm EM MDF E ACABAMENTO EM REVESTIMENTO MELAMÍNICO BRANCO E FITA DE BORDA COLADA. PLACAS DE MDF DE ESPESSURA 25mm COM DIVISÓRIA DE VIDRO FIXADA COM JACARÉ E PÉ DE AÇO COM AJUSTE DE ALTURA. CANALETA METÁLICA PARA PASSAGEM DE FIOS E RECORTE PARA INSTALAÇÃO DE TOMADAS FIXADO NA ESTRUTURA DA MESA.</t>
  </si>
  <si>
    <t>ESTAÇÃO DE TRABALHO RETANGULAR - ALUNOS (BLOCO 2)</t>
  </si>
  <si>
    <t>10.2.1</t>
  </si>
  <si>
    <t>10.3</t>
  </si>
  <si>
    <t>ESTAÇÃO DE TRABALHO RETANGULAR - RECEPÇÃO (BLOCO 2)</t>
  </si>
  <si>
    <t>10.3.1</t>
  </si>
  <si>
    <t>10.4</t>
  </si>
  <si>
    <t>ESTAÇÃO DE TRABALHO RETANGULAR - AUDITÓRIO (BLOCO 2)</t>
  </si>
  <si>
    <t>10.4.1</t>
  </si>
  <si>
    <t>10.5</t>
  </si>
  <si>
    <t>ESTAÇÃO DE TRABALHO RETANGULAR - ALUNOS (BLOCO 3)</t>
  </si>
  <si>
    <t>10.5.1</t>
  </si>
  <si>
    <t>10.6</t>
  </si>
  <si>
    <t>ESTAÇÃO DE TRABALHO RETANGULAR - ALUNOS (BLOCO 4)</t>
  </si>
  <si>
    <t>10.6.1</t>
  </si>
  <si>
    <t xml:space="preserve">BANCO ALTO </t>
  </si>
  <si>
    <t>11.1</t>
  </si>
  <si>
    <t>BANCO ALTO - ANATOMIA (BLOCO 1)</t>
  </si>
  <si>
    <t xml:space="preserve">ARMÁRIO BAIXO </t>
  </si>
  <si>
    <t>12.1</t>
  </si>
  <si>
    <t>ARMÁRIO BAIXO - PESQUISADOR (BLOCO 2)</t>
  </si>
  <si>
    <t>ARMÁRIO BAIXO DE DUAS PORTAS E 1 PRATELEIRA INTERMEDIÁRIA EM MDF E ACABAMENTO EMREVESTIMENTO MELAMÍNICO BRANCO E FITA DE BORDA COLADA. PLACAS DE MDF DE ESPESSURA 20mm. PÉS DE AÇO COM REGULAGEM DE ALTURA. PUXADOR EM CAVA. DIMENSÕES TOTAIS: 75x80x50cm</t>
  </si>
  <si>
    <t>12.2</t>
  </si>
  <si>
    <t>ARMÁRIO BAIXO - PESQUISADOR (BLOCO 3)</t>
  </si>
  <si>
    <t>12.3</t>
  </si>
  <si>
    <t>ARMÁRIO BAIXO - LAVAGEM (BLOCO 3)</t>
  </si>
  <si>
    <t>12.4</t>
  </si>
  <si>
    <t>ARMÁRIO BAIXO - PESQUISADOR (BLOCO 4)</t>
  </si>
  <si>
    <t>12.5</t>
  </si>
  <si>
    <t>ARMÁRIO BAIXO - ALMOXARIFADO (BLOCO 4)</t>
  </si>
  <si>
    <t>12.5.1</t>
  </si>
  <si>
    <t xml:space="preserve">MESA GESTOR </t>
  </si>
  <si>
    <t>13.1</t>
  </si>
  <si>
    <t>MESA GESTOR - PESQUISADOR (BLOCO 2)</t>
  </si>
  <si>
    <t>13.1.1</t>
  </si>
  <si>
    <t>MESA EM MDF E ACABAMENTO EMREVESTIMENTO MELAMÍNICO  E FITA DE BORDA COLADA. PLACAS DE MDF DE ESPESSURA 25mm. PÉS DE AÇO COM REGULAGEM DE ALTURA. DIMENSÕES 130x75x80cm</t>
  </si>
  <si>
    <t>13.2</t>
  </si>
  <si>
    <t>MESA GESTOR - PESQUISADOR (BLOCO 3)</t>
  </si>
  <si>
    <t>EM MDF E ACABAMENTO EMREVESTIMENTO MELAMÍNICO  E FITA DE BORDA COLADA. PLACAS DE MDF DE ESPESSURA 25mm. PÉS DE AÇO COM REGULAGEM DE ALTURA. DIMENSÕES 130x75x80cm</t>
  </si>
  <si>
    <t>13.3</t>
  </si>
  <si>
    <t>MESA GESTOR - PESQUISADOR (BLOCO 4)</t>
  </si>
  <si>
    <t xml:space="preserve">CADEIRA DE FIXA EMPILHÁVEL </t>
  </si>
  <si>
    <t>14.1</t>
  </si>
  <si>
    <t>CADEIRA DE FIXA EMPILHÁVEL - PESQUISADOR (BLOCO 2)</t>
  </si>
  <si>
    <t>CADEIRA FIXA EMPILHÁVEL CORES VARIADAS REFERÊNCIA MOBILICENTER, MODELO ISOFLEX OU SIMILAR</t>
  </si>
  <si>
    <t>14.2</t>
  </si>
  <si>
    <t>CADEIRA DE FIXA EMPILHÁVEL - RECEPÇÃO (BLOCO 2)</t>
  </si>
  <si>
    <t>14.2.1</t>
  </si>
  <si>
    <t>14.3</t>
  </si>
  <si>
    <t>CADEIRA DE FIXA EMPILHÁVEL - PESQUISADOR (BLOCO 3)</t>
  </si>
  <si>
    <t>14.3.1</t>
  </si>
  <si>
    <t>14.4</t>
  </si>
  <si>
    <t>CADEIRA DE FIXA EMPILHÁVEL - PESQUISADOR (BLOCO 4)</t>
  </si>
  <si>
    <t>14.4.1</t>
  </si>
  <si>
    <t xml:space="preserve">ARMÁRIO DE VIDRO </t>
  </si>
  <si>
    <t>ARMÁRIO DE VIDRO - AMBULATÓRIO (BLOCO 1)</t>
  </si>
  <si>
    <t>ARMÁRIO VITRINE HOSPITALAR PARA MEDICAMENTOS - 01 PORTA - LATERAIS EM VIDRO. DIMENSÃO 49X40X160CM REF COMERCIAL: MEDCLEAN OU SIMILAR</t>
  </si>
  <si>
    <t xml:space="preserve">BANCADA LATERAL COM GAVETEIRO </t>
  </si>
  <si>
    <t>16.1</t>
  </si>
  <si>
    <t>BANCADA LATERAL COM GAVETEIRO - PESQUISADOR (BLOCO 2)</t>
  </si>
  <si>
    <t>BANCADA GESTOR EM MDF E ACABAMENTO EMREVESTIMENTO MELAMÍNICO  E FITA DE BORDA COLADA. PLACAS DE MDF DE ESPESSURA 25mm. PÉS DE AÇO COM REGULAGEM DE ALTURA. DIMENSÕES 280x75x50cm</t>
  </si>
  <si>
    <t>BANCADA LATERAL COM GAVETEIRO - PESQUISADOR (BLOCO 3)</t>
  </si>
  <si>
    <t>16.3</t>
  </si>
  <si>
    <t>BANCADA LATERAL COM GAVETEIRO - PESQUISADOR (BLOCO 4)</t>
  </si>
  <si>
    <t>16.3.1</t>
  </si>
  <si>
    <t xml:space="preserve">ARMÁRIO ALTO DE PAREDE </t>
  </si>
  <si>
    <t>ARMÁRIO ALTO DE PAREDE - RECEPÇÃO (BLOCO 2)</t>
  </si>
  <si>
    <t>ARMÁRIO ALTO DE PAREDE EM MDF E ACABAMENTO EMREVESTIMENTO MELAMÍNICO  E FITA DE BORDA COLADA. PLACAS DE MDF DE ESPESSURA 25mm. PUXADOR EM CAVA</t>
  </si>
  <si>
    <t xml:space="preserve">CADEIRA ESCOLAR </t>
  </si>
  <si>
    <t>CADEIRA ESCOLAR - AUDITÓRIO (BLOCO 2)</t>
  </si>
  <si>
    <t>CARTEIRA FIXA COM PRANCHETA ARTICULADA. ASSENTO EM POLIETIRENO PRANCHETA EM MDF E ACABAMENTO EMREVESTIMENTO MELAMÍNICO  E FITA DE BORDA COLADA. PLACA DE MDF DE ESPESSURA 25mm.</t>
  </si>
  <si>
    <t>BANCADA DE GRANITO COM  ESTRUTURA EM AÇO</t>
  </si>
  <si>
    <t>19.1</t>
  </si>
  <si>
    <t>BANCADA DE GRANITO COM  ESTRUTURA EM AÇO - ÁREA DE ESTUDO (BLOCO 3)</t>
  </si>
  <si>
    <t>BANCADA DE GRANITO COM  ESTRUTURA EM AÇO – QUADROS METÁLICOS MODULARES COM MONTAGEM CONTÍNUA DIMENSÃO 280X60X95 CM   REF. COMERCIAL: COMTEC OU SIMILAR</t>
  </si>
  <si>
    <t>19.2</t>
  </si>
  <si>
    <t>19.2.1</t>
  </si>
  <si>
    <t>19.3</t>
  </si>
  <si>
    <t>BANCADA DE GRANITO COM  ESTRUTURA EM AÇO - ULTRAFREEZER (BLOCO 3)</t>
  </si>
  <si>
    <t>19.3.1</t>
  </si>
  <si>
    <t>20.6</t>
  </si>
  <si>
    <t>20.7</t>
  </si>
  <si>
    <t>20.8</t>
  </si>
  <si>
    <t>20.9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</si>
  <si>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</si>
  <si>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</si>
  <si>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</si>
  <si>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</si>
  <si>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</si>
  <si>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</si>
  <si>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</si>
  <si>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</si>
  <si>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</si>
  <si>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</si>
  <si>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</si>
  <si>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</si>
  <si>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</si>
  <si>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</si>
  <si>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</si>
  <si>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</si>
  <si>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</si>
  <si>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</si>
  <si>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</si>
  <si>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</si>
  <si>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</si>
  <si>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</si>
  <si>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</si>
  <si>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</si>
  <si>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</si>
  <si>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</si>
  <si>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</si>
  <si>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</si>
  <si>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</si>
  <si>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</si>
  <si>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</si>
  <si>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</si>
  <si>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TELA SOLDADA GALVANIZADA NA MALHA DE 15,00 X 15,00 MM – FIO DE 1,24 MM (SERPENTÁRIO)</t>
  </si>
  <si>
    <t>FORRO METÁLICO</t>
  </si>
  <si>
    <t>FORRO ISOPAINEL</t>
  </si>
  <si>
    <t>UTILIDADES</t>
  </si>
  <si>
    <t>TESTES, COMISSIONAMENTOS, STARTUPS E TREINAMENTOS</t>
  </si>
  <si>
    <t>LAUDO DE NR-10/NBR-5410</t>
  </si>
  <si>
    <t>ILUMINAÇÃO E TOMADAS</t>
  </si>
  <si>
    <t>ELETROCALHA LISA GALVANIZADA A FOGO, 100 X 50 MM, COM ACESSÓRIOS</t>
  </si>
  <si>
    <t>CURVA HORIZONTAL DUPLA DE 90°, INTERNA OU EXTERNA E TAMPA COM PINTURA ELETROSTÁTICA</t>
  </si>
  <si>
    <t>CURVA VERTICAL DUPLA DE 90°, INTERNA OU EXTERNA E TAMPA COM PINTURA ELETROSTÁTICA</t>
  </si>
  <si>
    <t>TÊ TRIPLO DE 90°, HORIZONTAL OU VERTICAL E TAMPA COM PINTURA ELETROSTÁTICA</t>
  </si>
  <si>
    <t>SUPORTE PARA ELETROCALHA, GALVANIZADO A FOGO, 100X50MM</t>
  </si>
  <si>
    <t>MÃO FRANCESA SIMPLES, GALVANIZADA A FOGO, L= 200MM</t>
  </si>
  <si>
    <t>TAMPA DE ENCAIXE PARA ELETROCALHA, GALVANIZADA A FOGO, L= 100MM</t>
  </si>
  <si>
    <t>CONDULETE METÁLICO DE 3/4´</t>
  </si>
  <si>
    <t>CONDULETE METÁLICO DE 1´</t>
  </si>
  <si>
    <t>CONDULETE EM PVC DE 1´ - COM TAMPA</t>
  </si>
  <si>
    <t>TOMADA DE CANALETA/PERFILADO UNIVERSAL 2P+T, COM CAIXA E TAMPA</t>
  </si>
  <si>
    <t>CONJUNTO 1 INTERRUPTOR SIMPLES E 1 TOMADA 2P+T DE 10 A, COMPLETO</t>
  </si>
  <si>
    <t>TOMADA 2P+T DE 20 A - 250 V, COMPLETA</t>
  </si>
  <si>
    <t>CAIXA DE TOMADA EM POLIAMIDA E TAMPA PARA PISO ELEVADO, COM 4 ALOJAMENTOS PARA ELÉTRICA E ATÉ 8 ALOJAMENTOS PARA TELEFONIA E DADOS</t>
  </si>
  <si>
    <t>VERGALHÃO COM ROSCA, PORCA E ARRUELA DE DIÂMETRO 1/4´ (TIRANTE)</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</si>
  <si>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</si>
  <si>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</si>
  <si>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</si>
  <si>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</si>
  <si>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SPDA E ATERRAMENTO</t>
  </si>
  <si>
    <t>BARRA CONDUTORA CHATA EM ALUMÍNIO DE 3/4´ X 1/4´, INCLUSIVE ACESSÓRIOS DE FIXAÇÃO</t>
  </si>
  <si>
    <t>CAPTOR TIPO TERMINAL AÉREO, H= 600 MM, DIÂMETRO DE 3/8´ GALVANIZADO A FOGO</t>
  </si>
  <si>
    <t>PARAFUSO FENDA CABEÇA CHATA EM ALUMÍNIO Ø1/4" x 7/8"</t>
  </si>
  <si>
    <t>ARRUELA LISA EM ALUMÍNIO Ø1/4"</t>
  </si>
  <si>
    <t>PORCA SEXTAVADA EM ALUMÍNIO Ø1/4"</t>
  </si>
  <si>
    <t>BUCHA DE NYLON Nº 6</t>
  </si>
  <si>
    <t>PARAFUSO FENDA EM AÇO GALVANIZADO A FOGO, ROSCA SOBERBA 4,8x45mm.</t>
  </si>
  <si>
    <t>ELETRODUTO DE PVC RÍGIDO ROSCÁVEL DE 1´ - COM ACESSÓRIOS</t>
  </si>
  <si>
    <t>HASTE DE ATERRAMENTO DE 3/4'' X 3 M</t>
  </si>
  <si>
    <t>CLIPS DE FIXAÇÃO PARA VERGALHÃO EM AÇO GALVANIZADO DE 3/8´</t>
  </si>
  <si>
    <t>CAIXA DE INSPEÇÃO DO TERRA CILÍNDRICA EM PVC RÍGIDO, DIÂMETRO DE 300 MM - H= 250 MM</t>
  </si>
  <si>
    <t>TAMPA PARA CAIXA DE INSPEÇÃO CILÍNDRICA, AÇO GALVANIZADO</t>
  </si>
  <si>
    <t>TELA EQUIPOTENCIAL EM AÇO INOXIDÁVEL, LARGURA DE 200 MM, ESPESSURA DE 1,4 MM</t>
  </si>
  <si>
    <t>SOLDA EXOTÉRMICA CONEXÃO CABO-CABO HORIZONTAL EM X SOBREPOSTO, BITOLA DO CABO DE 50-50MM² A 95-50MM²</t>
  </si>
  <si>
    <t>CABO DE COBRE NU, TÊMPERA MOLE, CLASSE 2, DE 35 MM²</t>
  </si>
  <si>
    <t>CABO DE COBRE NU, TÊMPERA MOLE, CLASSE 2, DE 70 MM²</t>
  </si>
  <si>
    <t>TERMINAL DE PRESSÃO/COMPRESSÃO PARA CABO DE 35 MM²</t>
  </si>
  <si>
    <t>CONECTOR SPLIT-BOLT PARA CABO DE 35 MM², LATÃO, COM RABICHO</t>
  </si>
  <si>
    <t>TERMINAL ESTANHADO COM 1 FURO E 1 COMPRESSÃO - 35 MM²</t>
  </si>
  <si>
    <t>QUADRO DE DISTRIBUIÇÃO UNIVERSAL DE SOBREPOR, PARA DISJUNTORES 70 DIN / 50 BOLT-ON - 225 A - SEM COMPONENTES</t>
  </si>
  <si>
    <t>PAINEL AUTOPORTANTE EM CHAPA DE AÇO, COM PROTEÇÃO MÍNIMA IP 54 - SEM COMPONENTES</t>
  </si>
  <si>
    <t>BARRAMENTO DE COBRE NU</t>
  </si>
  <si>
    <t>DISJUNTOR TERMOMAGNÉTICO, UNIPOLAR 127/220 V, CORRENTE DE 10 A ATÉ 30 A</t>
  </si>
  <si>
    <t>DISJUNTOR TERMOMAGNÉTICO, BIPOLAR 220/380 V, CORRENTE DE 10 A ATÉ 50 A</t>
  </si>
  <si>
    <t>DISJUNTOR SÉRIE UNIVERSAL, EM CAIXA MOLDADA, TÉRMICO FIXO E MAGNÉTICO AJUSTÁVEL, TRIPOLAR 600 V, CORRENTE DE 700 A ATÉ 800 A</t>
  </si>
  <si>
    <t>MINI-DISJUNTOR TERMOMAGNÉTICO, BIPOLAR 220/380 V, CORRENTE DE 10 A ATÉ 32 A</t>
  </si>
  <si>
    <t>DISPOSITIVO DIFERENCIAL RESIDUAL DE 100 A X 30 MA - 4 POLOS</t>
  </si>
  <si>
    <t>BARRA DE NEUTRO E/OU TERRA</t>
  </si>
  <si>
    <t>unid</t>
  </si>
  <si>
    <t>BR</t>
  </si>
  <si>
    <t>CJ</t>
  </si>
  <si>
    <t>PÇ</t>
  </si>
  <si>
    <t>1.21</t>
  </si>
  <si>
    <t>1.23</t>
  </si>
  <si>
    <t>1.25</t>
  </si>
  <si>
    <t>1.26</t>
  </si>
  <si>
    <t>1.27</t>
  </si>
  <si>
    <t>1.28</t>
  </si>
  <si>
    <t>1.29</t>
  </si>
  <si>
    <t>1.30</t>
  </si>
  <si>
    <t>1.31</t>
  </si>
  <si>
    <t>1.32</t>
  </si>
  <si>
    <t>1.34</t>
  </si>
  <si>
    <t>MOBILIZAÇÃO E SERVIÇOS PRELIMINÁRES</t>
  </si>
  <si>
    <t>PERFILADO PERFURADO 38 X 38 MM EM CHAPA 14 PRÉ-ZINCADA, COM ACESSÓRIOS</t>
  </si>
  <si>
    <t>CANALETA APARENTE COM TAMPA EM PVC, AUTOEXTINGUÍVEL, DE 85 X 35 MM, COM ACESSÓRIOS</t>
  </si>
  <si>
    <t>ELÉTRICA E SPDA</t>
  </si>
  <si>
    <t>BLOCO 01</t>
  </si>
  <si>
    <t>2.5</t>
  </si>
  <si>
    <t>BLOCO 02</t>
  </si>
  <si>
    <t>BLOCO 03</t>
  </si>
  <si>
    <t>BLOCO 04</t>
  </si>
  <si>
    <r>
      <t>PERFILADO PERFURADO 38 X 38 MM EM CHAPA 14 PRÉ-ZINCADA,</t>
    </r>
    <r>
      <rPr>
        <b/>
        <sz val="12"/>
        <rFont val="Calibri"/>
        <family val="2"/>
        <scheme val="minor"/>
      </rPr>
      <t xml:space="preserve"> COM ACESSÓRIOS</t>
    </r>
  </si>
  <si>
    <r>
      <t xml:space="preserve">CANALETA APARENTE COM TAMPA EM PVC, AUTOEXTINGUÍVEL, DE 85 X 35 MM, </t>
    </r>
    <r>
      <rPr>
        <b/>
        <sz val="12"/>
        <rFont val="Calibri"/>
        <family val="2"/>
        <scheme val="minor"/>
      </rPr>
      <t>COM ACESSÓRIOS</t>
    </r>
  </si>
  <si>
    <t>TOMADA 2P+T DE 10 A - 250 V, COMPLETA</t>
  </si>
  <si>
    <t>TOMADA 3P+T DE 32 A, BLINDADA INDUSTRIAL DE SOBREPOR NEGATIVA</t>
  </si>
  <si>
    <t>DETALHAMENTO DO PROJETO DA CABINE ELÉTRICA Nº 29
VER ITEM 5.1.1 DO MEMORIAL DESCRITIVO.</t>
  </si>
  <si>
    <t>ESTUDOS ELÉTRICOS
ESTUDO ELÉTRICO DE PROTEÇÃO E SELETIVIDADE E CURTO CIRCUITO
VER ITEM 5.1.2 DO MEMORIAL DESCRITIVO.</t>
  </si>
  <si>
    <t>ESTUDO DE ATERRAMENTO/SPDA
VER ITENS 5.1.3 DO MEMORIAL DESCRITIVO.</t>
  </si>
  <si>
    <t>PARAMETRIZAÇÃO DE RELÊS DE PROTEÇÃO
VER ITEM 5.3.6  DO MEMORIAL DESCRITIVO.</t>
  </si>
  <si>
    <t>FORÇA - ÁREA EXTERNA</t>
  </si>
  <si>
    <t>ELETROCALHA PERFURADA GALVANIZADA A FOGO, 400X100MM, COM ACESSÓRIOS</t>
  </si>
  <si>
    <t>SUPORTE PARA ELETROCALHA, GALVANIZADO A FOGO, 400X100MM</t>
  </si>
  <si>
    <t>TUBO EM POLIETILENO DE ALTA DENSIDADE CORRUGADO PERFURADO, DN= 4´, INCLUSIVE CONEXÕES</t>
  </si>
  <si>
    <t>CABO DE COBRE FLEXÍVEL DE 16 MM², ISOLAMENTO 0,6/1KV - ISOLAÇÃO HEPR 90°C</t>
  </si>
  <si>
    <t>CABO DE COBRE FLEXÍVEL DE 25 MM², ISOLAMENTO 0,6/1KV - ISOLAÇÃO HEPR 90°C</t>
  </si>
  <si>
    <t>CABO DE COBRE FLEXÍVEL DE 35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</si>
  <si>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</si>
  <si>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</si>
  <si>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</si>
  <si>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</si>
  <si>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240 MM², ISOLAMENTO 0,6/1KV - ISOLAÇÃO HEPR 90°C</t>
  </si>
  <si>
    <t>TERMINAL DE PRESSÃO/COMPRESSÃO PARA CABO DE 16 MM²</t>
  </si>
  <si>
    <t>TERMINAL DE PRESSÃO/COMPRESSÃO PARA CABO DE 25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</si>
  <si>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</si>
  <si>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</si>
  <si>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</si>
  <si>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</si>
  <si>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240 MM²</t>
  </si>
  <si>
    <t>FORÇA - ELETRODUTOS E ACESSORIOS</t>
  </si>
  <si>
    <t>ELETRODUTO GALVANIZADO, MÉDIO DE 3/4´ - COM ACESSÓRIOS</t>
  </si>
  <si>
    <t>BLOCO AUTÔNOMO DE ILUMINAÇÃO DE EMERGÊNCIA LED, COM AUTONOMIA MÍNIMA DE 3 HORAS, FLUXO LUMINOSO DE 2.000 ATÉ 3.000 LÚMENS, EQUIPADO COM 2 FARÓIS</t>
  </si>
  <si>
    <t>LUMINÁRIA BLINDADA TIPO ARANDELA DE 45º E 90º, PARA LÂMPADA LED</t>
  </si>
  <si>
    <t>LUMINÁRIA RETANGULAR DE SOBREPOR TIPO CALHA FECHADA, COM DIFUSOR PLANO, PARA 4 LÂMPADAS FLUORESCENTES TUBULARES DE 14/16/18 W</t>
  </si>
  <si>
    <t>FORÇA - LUMINÁRIAS E ACESSORIOS</t>
  </si>
  <si>
    <t>TOMADAS INTERRUPTORES E ACESSORIOS</t>
  </si>
  <si>
    <t>CABOS E ACESSORIOS</t>
  </si>
  <si>
    <t>REBITE ESTRUTURA ULTRA GRIP POP, EM ALUMÍNIO,  1/4" x 35mm.</t>
  </si>
  <si>
    <t>BISNAGA DE POLIURETANO P/ IMPERMEBILIZAÇÃO E VEDAÇÃO</t>
  </si>
  <si>
    <t>EQUIPAMENTOS E SERVIÇOS</t>
  </si>
  <si>
    <t>CHAVE SECCIONADORA SOB CARGA, TRIPOLAR, ACIONAMENTO ROTATIVO, COM PROLONGADOR, SEM PORTA-FUSÍVEL, DE 630 A</t>
  </si>
  <si>
    <t>FUSÍVEL TIPO HH PARA 15 KV DE 2,5 A ATÉ 50 A</t>
  </si>
  <si>
    <t>PAINÉIS DE MÉDIA TENSÃO
PAINÉIS DE MÉDIA TENSÃO - SM6 - SCHNEIDER ELECTRIC, COM SISTEMA DE MONITORAMENTO DE SUBESTAÇÃO (SMD).
EM TODOS OS MÓDULOS DEVE SER CONSIDERADO:
- SEPAM S42 E PLACA DE COMUNICAÇÃO COM INTERFACE RS485 - MODBUS RTU (cod. ACE909-2) + CABO PARA MODULO DE COMUNICAÇÃO (cod. CCA612) e  1 UNIDADE DE CONVERSOR ETHERNET GATEWAY (cod. EGX150 - LINK 150).
VER: DIAGRAMA UNIFILAR- CABINE Nº29 - DI-1100-PE-EL-DE-0018;
LAYOUT - DISTRIBUIÇÃO DE FORÇA - CABINE Nº29 - DI-11000-PE-EL-DE-0015 À 18;
ESPECIFICAÇÃO TÉCNICA - PAINÉIS DE MÉDIA TENSÃO - DI-1100-PE-EL-ET-0001.</t>
  </si>
  <si>
    <t>TRANSFORMADOR DE POTÊNCIA TRIFÁSICO DE 500 KVA, CLASSE 15 KV, A SECO COM CABINE</t>
  </si>
  <si>
    <t>GRUPO GERADOR COM POTÊNCIA DE 563/513 KVA, VARIAÇÃO DE + OU - 10% - COMPLETO</t>
  </si>
  <si>
    <t>QTA01-1100-1000 - QUADRO DE TRANSFERENCIA AUTOMÁTICA EM RAMPA
VER: DIAGRAMA UNIFILAR - DI-1100-PE-EL-DE-0018;
ESPECIFICAÇÃO TÉCNICA - GERADORES - DI-1100-PE-EL-ET-0003 (ITEM 8);
LAYOUT - DISTRIBUIÇÃO DE FORÇA - CABINE Nº29 - DI-1100-PE-EL-DE-0015 A 18.</t>
  </si>
  <si>
    <t>QGBT01-1100-0001
VER: DIAGRAMA UNIFILAR - DI-1100-PE-EL-DE-0019 E TRIFILAR 0031;
ESPECIFICAÇÃO TÉCNICA - PAINEL DE BAIXA TENSÃO - DI-1100-PE-EL-ET-0004;
LAYOUT - DISTRIBUIÇÃO DE FORÇA - CABINE Nº29 - DI-1100-PE-EL-DE-0015 A 18</t>
  </si>
  <si>
    <t>REVESTIMENTO VINÍLICO ANTIESTÁTICO ACÚSTICO, ESPESSURA DE 5 MM, COM IMPERMEABILIZANTE ACRÍLICO</t>
  </si>
  <si>
    <t>QLT-CABINE-29
ESPECIFICAÇÃO TÉCNICA - PAINEL DE BAIXA TENSÃO - DI-1100-PE-EL-ET-0004;
LAYOUT - DISTRIBUIÇÃO DE FORÇA - CABINE Nº29 - DI-1100-PE-EL-DE-0015 A 18</t>
  </si>
  <si>
    <t>AR CONDICIONADO A FRIO, TIPO SPLIT PAREDE COM CAPACIDADE DE 12.000 BTU/H</t>
  </si>
  <si>
    <t>TAPETE DE BORRACHA ISOLANTE ELÉTRICO DE 1000 X 1000 MM</t>
  </si>
  <si>
    <t>PLACA DE ADVERTÊNCIA EM CHAPA DE AÇO, COM PINTURA REFLETIVA "PERIGO ALTA TENSÃO"</t>
  </si>
  <si>
    <t>ARMÁRIO TIPO PRATELEIRA COM SUBDIVISÃO EM COMPENSADO, REVESTIDO TOTALMENTE EM LAMINADO FENÓLICO MELAMÍNICO</t>
  </si>
  <si>
    <t>PROTEÇÃO FACIAL - CAPUZ CATEGORIA 4 - COR LARANJA - TAM. ÚNICO</t>
  </si>
  <si>
    <t>PROTEÇÃO TRONCO  - MACACAO CATEGORIA 4 - COR LARANJA</t>
  </si>
  <si>
    <t>LUVA ISOLANTE DE BORRACHA, ATÉ 10 KV</t>
  </si>
  <si>
    <t>LUVA DE COURO PARA PROTEÇÃO DE LUVA ISOLANTE</t>
  </si>
  <si>
    <t>CONJUNTO DE ATERRAMENTO - PARA ATERRAMENTO TEMPORÁRIO 15kV COM BASTÃO PARA BARRAMENTO.</t>
  </si>
  <si>
    <t>DETECTOR DE TENSÃO
PARA INSTALAÇÃO EM VARA DE MANOBRA ATÉ 50 KV COM SINAL SONORO, LED, COM BOLSA.</t>
  </si>
  <si>
    <t>MURAL - PARA FIXAR DIAGRAMA UNIFILAR - CABINE Nº29
CONFECCIONADO EM CHAPA DE FIBRA DE MADEIRA</t>
  </si>
  <si>
    <t>ATIVIDADES CIVIS PARA MONTAGEM DE REDE DE DUTOS DE MEDIA TENSÃO</t>
  </si>
  <si>
    <t>ESCAVAÇÃO MANUAL EM SOLO DE 1ª E 2ª CATEGORIA EM VALA OU CAVA ATÉ 1,5 M</t>
  </si>
  <si>
    <t>Apiloamento e nivelamento mecanizado de solo ESPALHAMENTO DE SOLO EM BOTA-FORA COM COMPACTAÇÃO SEM CONTROLE</t>
  </si>
  <si>
    <t>CONCRETO USINADO, FCK = 20 MPA PARA ENVELOPAMENTO</t>
  </si>
  <si>
    <t>ELETRODUTO CORRUGADO EM POLIETILENO DE ALTA DENSIDADE, DN= 100 MM, COM ACESSÓRIOS</t>
  </si>
  <si>
    <t>ATERRO MANUAL APILOADO DE ÁREA INTERNA COM MAÇO DE 30 KG</t>
  </si>
  <si>
    <t>TRANSPORTE DE SOLO DE 1ª E 2ª CATEGORIA POR CAMINHÃO ATÉ O 2° KM</t>
  </si>
  <si>
    <t>PROTEÇÃO ANTICORROSIVA, COM FITA ADESIVA, PARA RAMAIS SOB A TERRA, COM DN ATÉ 1´</t>
  </si>
  <si>
    <t>ARAME DE ESPINAR EM AÇO INOXIDÁVEL NU</t>
  </si>
  <si>
    <t>VERGALHÃO LISO DE AÇO GALVANIZADO, DIÂMETRO DE 5/8´</t>
  </si>
  <si>
    <t>CAIXA DE PASSAGEM (GALERIA) PARA CABOS DE MEDIA TENSÃO CONCRETO ARMADO COM ESCADA E DEMAIS COMPONENTES CONFORME DETALHE TIPICO INDICADO NO DES. DI-00000-PB-EL-DE-0106
REF.: TIPO "C"</t>
  </si>
  <si>
    <t>CAIXA DE PASSAGEM (GALERIA) PARA CABOS DE MEDIA TENSÃO CONCRETO ARMADO COM ESCADA E DEMAIS COMPONENTES CONFORME DETALHE TIPICO INDICADO NO DES. DI-00000-PB-EL-DE-0106
REF.: TIPO "T"</t>
  </si>
  <si>
    <t>CABO DE COBRE DE 50 MM², ISOLAMENTO 15/25 KV - ISOLAÇÃO EPR 105°C</t>
  </si>
  <si>
    <t>PAR</t>
  </si>
  <si>
    <t>REDE DE GASES - BLOCO 1</t>
  </si>
  <si>
    <t>TUBO DE COBRE CLASSE A, EXTREMIDADES PL, CONFORME ABNT NBR 13206.</t>
  </si>
  <si>
    <t>Ø 15mm</t>
  </si>
  <si>
    <t>TUBO DE COBRE FLEXÍVEL, EXTREMIDADES PL, CONFORME ABNT NBR 13164.</t>
  </si>
  <si>
    <t>Ø 1/4"</t>
  </si>
  <si>
    <t>COTOVELO 90°, COBRE, SEM ANEL DE SOLDA, EXTREMIDADES BB, CONFORME ABNT NBR 11725.</t>
  </si>
  <si>
    <t>LUVA, COBRE, SEM ANEL DE SOLDA, EXTREMIDADES BB, CONFORME ABNT NBR 11725</t>
  </si>
  <si>
    <t>UNIÃO, BRONZE, SEM ANEL DE SOLDA, EXTREMIDADES BB, CONFORME ABNT NBR 11725</t>
  </si>
  <si>
    <t>TÊ, COBRE, SEM ANEL DE SOLDA, EXTREMIDADES BB, CONFORME ABNT NBR 11725</t>
  </si>
  <si>
    <t>ADAPTADOR, LATÃO, EXTREMIDADES MACHO BSP X FÊMEA NPT</t>
  </si>
  <si>
    <t>Ø 15mm x 1/4"</t>
  </si>
  <si>
    <t>TARUGO DE POSTO, LATÃO</t>
  </si>
  <si>
    <t>47mm - 1/4"</t>
  </si>
  <si>
    <t>VALVULA ESFERA EM BRONZE E ESFERA EM AÇO, CLASSE 150 LBS, EXTREMIDADES ROSCA BSP</t>
  </si>
  <si>
    <t>CONECTOR ROSCA MACHO, BRONZE, EXTREMIDADES BP, CONFORME ABNT NBR 11725</t>
  </si>
  <si>
    <t>PAINEL DE ALARME (OXIGÊNIO)</t>
  </si>
  <si>
    <t>PAINEL DE ALARME (GÁS CARBÔNICO)</t>
  </si>
  <si>
    <t>POSTO DE CONSUMO COM REGULADOR DE PRESSÃO (OXIGÊNIO)</t>
  </si>
  <si>
    <t>POSTO DE CONSUMO COM REGULADOR DE PRESSÃO (GÁS CARBÔNICO)</t>
  </si>
  <si>
    <t>SUPORTAÇÃO E FIXAÇÃO  DE CILINDROS DE GÁS</t>
  </si>
  <si>
    <t>CENTRAL MANIFOLD SEMIAUTOMÂTICO 1+1 (OXIGÊNIO)</t>
  </si>
  <si>
    <t>CENTRAL MANIFOLD SEMIAUTOMÂTICO 1+1 (GÁS CARBÔNICO)</t>
  </si>
  <si>
    <t>REDE DE GASES - BLOCO 4</t>
  </si>
  <si>
    <t>POSTO DE CONSUMO COM REGULADOR DE PRESSÃO.</t>
  </si>
  <si>
    <t>CENTRAL MANIFOLD MANUAL 1+1 (GLP)</t>
  </si>
  <si>
    <t>REVESTIMENTO EM PORCELANATO ESMALTADO ACETINADO PARA ÁREA INTERNA E AMBIENTE COM TRÁFEGO MÉDIO, GRUPO DE ABSORÇÃO BIA, ASSENTADO COM ARGAMASSA COLANTE INDUSTRIALIZADA, REJUNTADO (W.C.'S)</t>
  </si>
  <si>
    <t>LETRA CAIXA COM PICTOGRAMA, NUMEROS E LOGOS DO IB</t>
  </si>
  <si>
    <t>SERVIÇOS  DE ENGENHARIA</t>
  </si>
  <si>
    <t>TESTES E STARTUPS (CERTIFICAÇÃO DOS CABOS)</t>
  </si>
  <si>
    <t>CONJ</t>
  </si>
  <si>
    <t>TELECOM INFRA</t>
  </si>
  <si>
    <t>ELETROCALHAS E ACESSÓRIOS</t>
  </si>
  <si>
    <t>ELETROCALHA PERFURADA  EM CHAPA DE #16M.S.G. COM ACABAMENTO PRÉ ZINCADO DE 7µm, DE ACORDO COM A NBR 7008. EM BARRAS DE 3,00m COM SEPTO DIVISOR.
FABRICANTE: MOPA OU SIMILAR - REF 100X50X3000MM</t>
  </si>
  <si>
    <t>ELETROCALHA PERFURADA  EM CHAPA DE #16M.S.G. COM ACABAMENTO PRÉ ZINCADO DE 7µm, DE ACORDO COM A NBR 7008. EM BARRAS DE 3,00m COM SEPTO DIVISOR.
FABRICANTE: MOPA OU SIMILAR - REF 200X100X3000MM</t>
  </si>
  <si>
    <t>CURVA HORIZONTAL 90º PARA ELETROCALHA PERFURADA EM CHAPA DE #16 MSG COM ACABAMENTO PRÉ ZINCADO DE 7µm, RAIO 150mm, DE ACORDO COM A NBR 7008.
FABRICANTE: MOPA OU SIMILAR. - REF 100X50MM</t>
  </si>
  <si>
    <t>CURVA HORIZONTAL 90º PARA ELETROCALHA PERFURADA EM CHAPA DE #16 MSG COM ACABAMENTO PRÉ ZINCADO DE 7µm, RAIO 150mm, DE ACORDO COM A NBR 7008.
FABRICANTE: MOPA OU SIMILAR. - REF 200X50MM</t>
  </si>
  <si>
    <t>TALA PARA ELETROCALHA COM ACABAMENTO PRÉ ZINCADO DE 7µm, ABA DE 100mm.
FABRICANTE: MOPA OU SIMILAR - REF 100MM</t>
  </si>
  <si>
    <t>TALA PARA ELETROCALHA COM ACABAMENTO PRÉ ZINCADO DE 7µm, ABA DE 100mm.
FABRICANTE: MOPA OU SIMILAR - REF 200MM</t>
  </si>
  <si>
    <t>TÊ HORIZONTAL PARA ELETROCALHA PERFURADA EM CHAPA DE #16 MSG COM ACABAMENTO PRÉ ZINCADO DE 7µm, DE ACORDO COM A NBR 7008
FABRICANTE: MOPA OU SIMILAR - REF 100MM</t>
  </si>
  <si>
    <t>TÊ HORIZONTAL PARA ELETROCALHA PERFURADA EM CHAPA DE #16 MSG COM ACABAMENTO PRÉ ZINCADO DE 7µm, DE ACORDO COM A NBR 7008
FABRICANTE: MOPA OU SIMILAR - REF 200MM</t>
  </si>
  <si>
    <t>SUPORTE VERTICAL PARA ELETROCALHA PERFURADA, COM ACABAM. PRÉ ZINCADO DE 7µm.
FABRICANTE: MOPA. - REF 100X50</t>
  </si>
  <si>
    <t>SUPORTE VERTICAL PARA ELETROCALHA PERFURADA, COM ACABAM. PRÉ ZINCADO DE 7µm.
FABRICANTE: MOPA. - REF 200X100</t>
  </si>
  <si>
    <t>FLANGE PARA LIGAÇÃO EM PAINEL PARA ELETROCALHA TIPO "U" PERFURADA, EM CHAPA 16 MSG, COM ACABAMENTO PRÉ ZINCADO DE 7μm, ALTURA DA ABA 100mm, DE ACORDO COM A NBR 7008.
FABRICANTE: MOPA OU SIMILAR - REF 100X50MM</t>
  </si>
  <si>
    <t>FLANGE PARA LIGAÇÃO EM PAINEL PARA ELETROCALHA TIPO "U" PERFURADA, EM CHAPA 16 MSG, COM ACABAMENTO PRÉ ZINCADO DE 7μm, ALTURA DA ABA 100mm, DE ACORDO COM A NBR 7008.
FABRICANTE: MOPA OU SIMILAR - REF 200X50MM</t>
  </si>
  <si>
    <t>ELETRODUTOS E ACESSÓRIOS</t>
  </si>
  <si>
    <t>ELETRODUTO EM AÇO CARB. C/ ACABAM. PRÉ ZINCADO, TIPO SEMI PESADO, DIN 2440, COM COSTURA E REBARBAS REMOVIDAS, EM BARRAS DE 3,0 m, COM LUVA EM UMA DE SUAS EXTREMIDADES, E PROTETOR DE ROSCA NA OUTRA,  ROSCA BSP. CONFORME NBR-5597.
FABRICANTE: ELECON. -  REF.: Ø1"</t>
  </si>
  <si>
    <t>ELETRODUTO GALVANIZADO A FOGO, TIPO SEMI PESADO, DIN 2440, COM COSTURA E REBARBAS REMOVIDAS, EM BARRAS DE 3,0 m, COM LUVA EM UMA DE SUAS EXTREMIDADES, E PROTETOR DE ROSCA NA OUTRA,  ROSCA BSP. CONFORME NBR-5597.
FABRICANTE: ELECON. - REF.: Ø2"</t>
  </si>
  <si>
    <t>ELETRODUTO FLEXÍVEL ESPIRALADO PVC , TIPO REFORÇADO, EM ROLO DE 25 m,  CONFORME NORMA ABNT NBR 15715 EM COMPLEMENTO AS NORMAS NBR 13897 E NBR 13898.
FABRICANTE: ELECON. - REF.: Ø3/4" - Rolo 50 Metros</t>
  </si>
  <si>
    <t>ELETRODUTO CORRUGADO DE PEAD
FABRICANTE: KANAFLEX OU SIMILAR - REF.: Ø3''</t>
  </si>
  <si>
    <t>TERMINAL PARA ELETRODUTO DE PEAD - REF.: Ø3"</t>
  </si>
  <si>
    <t>LUVA PARA ELETRODUTO EM FERRO NODULAR, ALTA RESISTÊNCIA MECÂNICA, ROSCA BSP, COM ACABAMENTO PRÉ ZINCADO DE 7µm.
FABRICANTE: DAISA OU SIMILAR. - REF.: Ø1''</t>
  </si>
  <si>
    <t>BUCHA PARA ELETRODUTO EM FERRO NODULAR, ALTA RESISTÊNCIA MECÂNICA, ROSCA BSP, COM ACABAMENTO PRÉ ZINCADO DE 7µm.
FABRICANTE: DAISA OU SIMILAR. - REF.: Ø1''</t>
  </si>
  <si>
    <t>ARRUELA PARA ELETRODUTO EM FERRO NODULAR, ALTA RESISTÊNCIA MECÂNICA, ROSCA BSP, COM ACABAMENTO PRÉ ZINCADO DE 7µm.
FABRICANTE: DAISA OU SIMILAR - REF.: Ø1/"</t>
  </si>
  <si>
    <t>SAÍDA HORIZONTAL DE ELETROCALHA PARA ELETRODUTO, COM ACABAM. PRÉ ZINCADO DE 7µm.
FABRICANTE: MOPA OU SIMILAR. - REF.: Ø1"</t>
  </si>
  <si>
    <t>CONDULETE  TIPO "LB", FABRICADO EM LIGA DE ALUMÍNIO FUNDIDO DE ALTA RESISTÊNCIA MECÂNICA E A CORROSÃO, TAMPA COM JUNTA DE VEDAÇÃO EM BORRACHA.
FABRICANTE: DAISA. - REF.: Ø1"</t>
  </si>
  <si>
    <t>CONDULETE  TIPO "T", FABRICADO EM LIGA DE ALUMÍNIO FUNDIDO DE ALTA RESISTÊNCIA MECÂNICA E A CORROSÃO, TAMPA COM JUNTA DE VEDAÇÃO EM BORRACHA.
FABRICANTE: DAISA. - REF.: Ø1"</t>
  </si>
  <si>
    <t>CONDULETE  TIPO "TB", FABRICADO EM LIGA DE ALUMÍNIO FUNDIDO DE ALTA RESISTÊNCIA MECÂNICA E A CORROSÃO, TAMPA COM JUNTA DE VEDAÇÃO EM BORRACHA.
FABRICANTE: DAISA. - REF.: Ø1"</t>
  </si>
  <si>
    <t>CONDULETE  TIPO "LL", FABRICADO EM LIGA DE ALUMÍNIO FUNDIDO DE ALTA RESISTÊNCIA MECÂNICA E A CORROSÃO, TAMPA COM JUNTA DE VEDAÇÃO EM BORRACHA.
FABRICANTE: DAISA. - REF.: Ø1"</t>
  </si>
  <si>
    <t>CONDULETE  TIPO "LR", FABRICADO EM LIGA DE ALUMÍNIO FUNDIDO DE ALTA RESISTÊNCIA MECÂNICA E A CORROSÃO, TAMPA COM JUNTA DE VEDAÇÃO EM BORRACHA.
FABRICANTE: DAISA. - REF.: Ø1"</t>
  </si>
  <si>
    <t>TOMADAS - ALVENARIA E/ OU DIVISORIA</t>
  </si>
  <si>
    <t>TOMADA 1 PT DADOS + 1 PT TELEFONE - BAIXA - ESPELHO PVC - CAIXA 4X4 EMBUTIDO (DIVISÓRIA/PAREDE), ESPELHO EM PVC PARA CAIXA 4X4, FORNECIDA COM ABERTURA PARA DOIS (2) POSTOS PARA CONECTOR RJ-45 CAT. 6 - 4 PARES, COM GUARNIÇÃO DE FIXAÇÃO / VEDAÇÃO. POSSIBILITA A CRIMPAGEM T568A OU T568B.
FABRICANTE: PIAL LEGRAND OU SIMILAR.</t>
  </si>
  <si>
    <t>1 UN. - CAIXA DE EMBUTIR (DIVISÓRIA/PAREDE)
1 UN. - SUPORTE 4''x4''
1 UN. - PLACA 4''x4''
2 UN. - TOMADA</t>
  </si>
  <si>
    <t>TOMADA 1 PT DADOS - ESPELHO PVC - CAIXA 4X2 EMBUTIDO (DIVISÓRIA/PAREDE), ESPELHO EM PVC PARA CAIXA 4X2, FORNECIDA COM ABERTURA PARA UM POSTO PARA CONECTOR RJ-45 CAT. 6 - 4 PARES, COM GUARNIÇÃO DE FIXAÇÃO / VEDAÇÃO. POSSIBILITA A CRIMPAGEM T568A OU T568B.
FABRICANTE: PIAL LEGRAND OU SIMILAR.</t>
  </si>
  <si>
    <t>1 UN. - CAIXA DE EMBUTIR EM ALVENARIA
1 UN. - SUPORTE 4''x2''
1 UN. - PLACA 4''x2''
1 UN. - TOMADA</t>
  </si>
  <si>
    <t>TOMADAS INSTALADAS EM CANALETA DLP</t>
  </si>
  <si>
    <t>CONJUNTO MONTADO COM DUAS TOMADA DE DADOS E VOZ MONTADO 
EM CANALETA DLP 80x20mm
FABRICANTE: MULTIWAY OU SIMILAR - REF 80X20MM</t>
  </si>
  <si>
    <t>PARAFUSOS, SUPORTAÇÕES E ACESSÓRIOS</t>
  </si>
  <si>
    <t>PARAFUSO CABEÇA LENTILHA AUTO TRAVANTE, EM AÇO BICROMATIZADO.
FABRICANTE: MOPA OU SIMILAR. - REF.: 1/4''x1/2'' - 114-46-1/4-1/2-B</t>
  </si>
  <si>
    <t>PARAFUSO CABEÇA SEXTAVADA EM AÇO BICROMATIZADO
FABRICANTE: MOPA OU SIMILAR. - REF.: 1/4''x1/2'' - 114-46-1/4-1/2-B</t>
  </si>
  <si>
    <t>PORCA SEXTAVADA EM AÇO BICROMATIZADO.
FABRICANTE: MOPA OU SIMILAR. - REF.: 1/4'' - 114-49-1/4-B</t>
  </si>
  <si>
    <t>ARRUELA LISA EM AÇO BICROMATIZADO.
FABRICANTE: MOPA OU SIMILAR. - REF.: 1/4'' - 114-47-1/4-B</t>
  </si>
  <si>
    <t>BRAÇADEIRA "D" COM CUNHA PARA ELETRODUTO.
FABRICANTE: MOPA OU SIMILAR. - REF.: Ø1".</t>
  </si>
  <si>
    <t>VERGALHÃO ROSCA TOTAL, EM PÇS. DE 3 METROS, COM ACABAM. BICROMATIZADO.
FABRICANTE: MOPA OU SIMILAR. - REF.: Ø3/8''</t>
  </si>
  <si>
    <t xml:space="preserve">GRAMPO "C" 1/4" C/ BALANCIN, COM PARAFUSO CABEÇA SEXTAVADA 1/4"x2", COM PORCA  RETANGULAR 1/4", 
TODOS INCLUSOS.
FABRICANTE: MOPA OU SIMILAR. - REF.: Ø1/4'' </t>
  </si>
  <si>
    <t>CABO DE 4 PARES TRANÇADOS GIGALAN CM ROHS CAT 6 U/UTP NA COR VEMELHA; CAPA CONSTRUIDA COM PVC, RETARDANTE A CHAMA; CLASSE DE FLAMABILIDADE CM; GRAVAÇÃO NO CABO DE MARCAÇÃO METRICA SEQUENCIAL; DATA DE FABRICAÇÃO; NOME DO FABRICANTE; CLASSE DE FLAMABILIDADE; DESCRIÇÃO E TIPO DE CABO - REF.: FURUKAWA OU SIMILAR</t>
  </si>
  <si>
    <t>FIBRA ÓPTICA MONOMODO 12F FIBER LAN INDOOR-OUTDOOR CFOA-SM-DDR-S 12F (PFV) LSZH (ABNT CL). AS FIBRAS ÓPTICAS POSSUEM REVESTIMENTO PRIMÁRIO EM ACRILATO E REVESTIMENTO SECUNDÁRIO EM MATERIAL TERMOPLÁSTICO. SOBRE O CONJUNTO DE FIBRAS, SÃO COLOCADOS ELEMENTOS DE
TRAÇÃO DE FIOS DIELÉTRICOS. O CONJUNTO DE FIBRAS É PROTEGIDO CONTRA PENETRAÇÃO DE ÁGUA E COM CAPA EXTERNA  EM MATERIAL TERMOPLÁSTICO NÃO PROPAGANTE À CHAMA E RESISTENTE A INTEMPÉRIES. 
REF.: FURUKAWA OU SIMILAR</t>
  </si>
  <si>
    <t>TELECOM</t>
  </si>
  <si>
    <t>RACK ABERTO 16U  TOP SOLUTION, REF: POLICOM OU SIMILAR</t>
  </si>
  <si>
    <t>RACK ABERTO 24U  TOP SOLUTION, REF: POLICOM OU SIMILAR</t>
  </si>
  <si>
    <t>SWITCH HP 1950 48G POE COD JG963A , REF. HP OU SIMILAR</t>
  </si>
  <si>
    <t>TRANSCEIVER FO MONOMODO, REF. HP - Modelo JD094B TRANSCEIVER HPN SFP+ X130 10GB LR 10KM OU SIMILAR</t>
  </si>
  <si>
    <t>CONECTOR FÊMEA GIGALAN U/UTP CAT6 90/180, REF. FURUKAWA  OU SIMILAR</t>
  </si>
  <si>
    <t>PATCH PANEL DESCARREGADO 48P ANGULAR 1U Blindado, REF. FURUKAWA  OU SIMILAR</t>
  </si>
  <si>
    <t>PATCH CORD METÁLICO GIGALAN CM CAT.6 U/UTP COR VM 2,5m, REF. FURUKAWA  OU SIMILAR</t>
  </si>
  <si>
    <t>GUIA DE CABOS HORIZONTAL FECHADO 1U ALTA DENSIDADE, REF. FURUKAWA  OU SIMILAR</t>
  </si>
  <si>
    <t xml:space="preserve">TERMINAL DE CONTROLE DE ACESSO HIKIVISION BIOMETRIA 
FACIAL + DIGITAL + PROXIMIDADE MIFARE - DS K1T606MF, REF: HIKVISION OU SIMILAR </t>
  </si>
  <si>
    <t>LICENÇA CONTROLE DE ACESSO:  HIKCENTRAL-P-ACS-1DOOR - SEVENTH, REF: HIKVISON OU SIMILAR</t>
  </si>
  <si>
    <t>ACESS POINT UBIQUITI _MODELO_ UAP-AC-M-PRO ANTENA POE, REF: UBIQUITI OU SIMILAR</t>
  </si>
  <si>
    <t>CAMERA IP DOME INFRA 30MTS FULL HD 2MP H265+ DARKFIGHTER
ULTRA-LOW LIGHT IP67 IK10 PoE - DS-2CD5126G0-IZ(H)S, REF: HIKVISION OU SIMILAR</t>
  </si>
  <si>
    <t>LICENÇA ARMAZENAMENTO:  DS-96128NI-I24/HD com 24 HDs de 10TB</t>
  </si>
  <si>
    <t>LICENÇA CÂMERA: HIKCENTRAL-P-VSS-1CH - SEVENTH, REF: HIKVISION OU SIMILAR</t>
  </si>
  <si>
    <t>Bandeja para fibra óptica DIO A270 c/ kit completo para fusão de 12 pares de fibra óptica (considerar Acoplador SC), REF: FURUKAWA OU SIMILAR</t>
  </si>
  <si>
    <t>APARELHO IP KX-NT511P, REF: PANASONIC OU SIMILAR</t>
  </si>
  <si>
    <t>REGUA PDU 8 TOMADAS, 16A PARA RACK 19", REF: FURUKAWA OU SIMILAR</t>
  </si>
  <si>
    <t xml:space="preserve">KIT APARA TERMINAL DE CONTROLE DE ACESSO HIKIVISION BIOMETRIA, REF: HIKVISION OU SIMILAR </t>
  </si>
  <si>
    <t>FONTE DE ALIMENTAÇÃO ININTERRUPTA – FA 1220S</t>
  </si>
  <si>
    <t>ACIONADOR DE EMERGÊNCIA REARMÁVEL – AS 2010</t>
  </si>
  <si>
    <t>BOTÃO DE SAÍDA 4X2 SENSÍVEL AO TOQUE VAULT BTS400</t>
  </si>
  <si>
    <t>SUPORTE DS-K4H258-LZ PARA FECHADURA DS-K4H258S</t>
  </si>
  <si>
    <t>FECHADURA ELETROMAGNETICA ATÉ 258KG P/PORTA SIMPLES DS-K4H258S C/SENSOR</t>
  </si>
  <si>
    <t>PAN PORTEIRO ELETRONICO T7765X(SÓ PAINEL EXTERNO)</t>
  </si>
  <si>
    <t>BATERIA SELADA 12V X 7 AMP MOURA 12MVA-7</t>
  </si>
  <si>
    <t>ABAFIRE SIRENE MINI AUDIOVISUAL LED - Sinalizador visual código AFIV01</t>
  </si>
  <si>
    <t>1.20</t>
  </si>
  <si>
    <t>1.20.1</t>
  </si>
  <si>
    <t>7.4</t>
  </si>
  <si>
    <t>7.4.1</t>
  </si>
  <si>
    <t>1.2.2</t>
  </si>
  <si>
    <t>1.2.3</t>
  </si>
  <si>
    <t>1.2.4</t>
  </si>
  <si>
    <t>6.3</t>
  </si>
  <si>
    <t>2.6</t>
  </si>
  <si>
    <t>2.7</t>
  </si>
  <si>
    <t>2.8</t>
  </si>
  <si>
    <t>2.9</t>
  </si>
  <si>
    <t>2.10</t>
  </si>
  <si>
    <t>2.11</t>
  </si>
  <si>
    <t>2.12</t>
  </si>
  <si>
    <t>2.13</t>
  </si>
  <si>
    <t>2.14</t>
  </si>
  <si>
    <t>2.15</t>
  </si>
  <si>
    <t>2.16</t>
  </si>
  <si>
    <t>2.17</t>
  </si>
  <si>
    <t>2.1.9</t>
  </si>
  <si>
    <t>2.1.10</t>
  </si>
  <si>
    <t>2.1.11</t>
  </si>
  <si>
    <t>2.1.12</t>
  </si>
  <si>
    <t>2.1.13</t>
  </si>
  <si>
    <t>2.1.14</t>
  </si>
  <si>
    <t>2.1.15</t>
  </si>
  <si>
    <t>2.3.2</t>
  </si>
  <si>
    <t>2.3.3</t>
  </si>
  <si>
    <t>2.3.4</t>
  </si>
  <si>
    <t>2.4.2</t>
  </si>
  <si>
    <t>2.4.3</t>
  </si>
  <si>
    <t>2.4.4</t>
  </si>
  <si>
    <t>2.5.1</t>
  </si>
  <si>
    <t>9.1.6</t>
  </si>
  <si>
    <t>9.1.7</t>
  </si>
  <si>
    <t>9.1.8</t>
  </si>
  <si>
    <t>9.1.9</t>
  </si>
  <si>
    <t>9.1.10</t>
  </si>
  <si>
    <t>9.1.11</t>
  </si>
  <si>
    <t>9.1.12</t>
  </si>
  <si>
    <t>5.2.3</t>
  </si>
  <si>
    <t>5.2.4</t>
  </si>
  <si>
    <t>5.2.5</t>
  </si>
  <si>
    <t>5.3.2</t>
  </si>
  <si>
    <t>6.3.1</t>
  </si>
  <si>
    <t>6.4.1</t>
  </si>
  <si>
    <t>6.1.2</t>
  </si>
  <si>
    <t>7.1.2</t>
  </si>
  <si>
    <t>7.1.3</t>
  </si>
  <si>
    <t>7.1.4</t>
  </si>
  <si>
    <t>7.1.5</t>
  </si>
  <si>
    <t>7.2.2</t>
  </si>
  <si>
    <t>7.2.3</t>
  </si>
  <si>
    <t>7.2.4</t>
  </si>
  <si>
    <t>7.2.5</t>
  </si>
  <si>
    <t>7.2.6</t>
  </si>
  <si>
    <t>7.2.7</t>
  </si>
  <si>
    <t>7.2.8</t>
  </si>
  <si>
    <t>7.2.9</t>
  </si>
  <si>
    <t>7.2.10</t>
  </si>
  <si>
    <t>7.2.11</t>
  </si>
  <si>
    <t>7.2.12</t>
  </si>
  <si>
    <t>7.2.13</t>
  </si>
  <si>
    <t>7.2.14</t>
  </si>
  <si>
    <t>7.2.15</t>
  </si>
  <si>
    <t>7.2.16</t>
  </si>
  <si>
    <t>7.2.17</t>
  </si>
  <si>
    <t>7.2.18</t>
  </si>
  <si>
    <t>7.3.2</t>
  </si>
  <si>
    <t>8.1.4</t>
  </si>
  <si>
    <t>5.2.6</t>
  </si>
  <si>
    <t xml:space="preserve">PAINEL PET, MODELO RAY CINZA CLARO, MÉDIO. FAB. MENTHA OU EQUIVALENTE TÉCNICO </t>
  </si>
  <si>
    <t>2</t>
  </si>
  <si>
    <t>3</t>
  </si>
  <si>
    <t>3.1.8</t>
  </si>
  <si>
    <t>1.5.2</t>
  </si>
  <si>
    <t>1.5.3</t>
  </si>
  <si>
    <t>1.5.4</t>
  </si>
  <si>
    <t>1.5.5</t>
  </si>
  <si>
    <t>1.4.2</t>
  </si>
  <si>
    <t>2.18</t>
  </si>
  <si>
    <t>14.5</t>
  </si>
  <si>
    <t>14.6</t>
  </si>
  <si>
    <t>14.7</t>
  </si>
  <si>
    <t>14.8</t>
  </si>
  <si>
    <t>14.9</t>
  </si>
  <si>
    <t>14.10</t>
  </si>
  <si>
    <t>14.11</t>
  </si>
  <si>
    <t>14.12</t>
  </si>
  <si>
    <t>14.13</t>
  </si>
  <si>
    <t>14.14</t>
  </si>
  <si>
    <t>14.15</t>
  </si>
  <si>
    <t>13.4</t>
  </si>
  <si>
    <t>13.5</t>
  </si>
  <si>
    <t>13.6</t>
  </si>
  <si>
    <t>13.7</t>
  </si>
  <si>
    <t>13.8</t>
  </si>
  <si>
    <t>13.9</t>
  </si>
  <si>
    <t>13.10</t>
  </si>
  <si>
    <t>12.6</t>
  </si>
  <si>
    <t>12.7</t>
  </si>
  <si>
    <t>12.8</t>
  </si>
  <si>
    <t>12.9</t>
  </si>
  <si>
    <t>12.10</t>
  </si>
  <si>
    <t>11.2</t>
  </si>
  <si>
    <t>11.3</t>
  </si>
  <si>
    <t>11.4</t>
  </si>
  <si>
    <t>11.5</t>
  </si>
  <si>
    <t>11.6</t>
  </si>
  <si>
    <t>11.7</t>
  </si>
  <si>
    <t>11.8</t>
  </si>
  <si>
    <t>11.9</t>
  </si>
  <si>
    <t>11.10</t>
  </si>
  <si>
    <t>11.11</t>
  </si>
  <si>
    <t>11.12</t>
  </si>
  <si>
    <t>11.13</t>
  </si>
  <si>
    <t>11.14</t>
  </si>
  <si>
    <t>11.15</t>
  </si>
  <si>
    <t>11.16</t>
  </si>
  <si>
    <t>11.17</t>
  </si>
  <si>
    <t>11.18</t>
  </si>
  <si>
    <t>11.19</t>
  </si>
  <si>
    <t>8.2</t>
  </si>
  <si>
    <t>8.3</t>
  </si>
  <si>
    <t>6.5</t>
  </si>
  <si>
    <t>6.6</t>
  </si>
  <si>
    <t>6.7</t>
  </si>
  <si>
    <t>6.8</t>
  </si>
  <si>
    <t>6.9</t>
  </si>
  <si>
    <t>6.10</t>
  </si>
  <si>
    <t>6.11</t>
  </si>
  <si>
    <t>6.12</t>
  </si>
  <si>
    <t>6.13</t>
  </si>
  <si>
    <t>6.14</t>
  </si>
  <si>
    <t>6.15</t>
  </si>
  <si>
    <t>6.16</t>
  </si>
  <si>
    <t>6.17</t>
  </si>
  <si>
    <t>6.18</t>
  </si>
  <si>
    <t>6.19</t>
  </si>
  <si>
    <t>2.1.16</t>
  </si>
  <si>
    <t>2.1.17</t>
  </si>
  <si>
    <t>2.1.18</t>
  </si>
  <si>
    <t>2.1.19</t>
  </si>
  <si>
    <t>2.1.20</t>
  </si>
  <si>
    <t>2.1.21</t>
  </si>
  <si>
    <t>2.1.22</t>
  </si>
  <si>
    <t>2.1.23</t>
  </si>
  <si>
    <t>2.1.24</t>
  </si>
  <si>
    <t>2.2.2</t>
  </si>
  <si>
    <t>2.2.3</t>
  </si>
  <si>
    <t>2.2.4</t>
  </si>
  <si>
    <t>2.2.5</t>
  </si>
  <si>
    <t>2.2.6</t>
  </si>
  <si>
    <t>2.2.7</t>
  </si>
  <si>
    <t>2.2.8</t>
  </si>
  <si>
    <t>2.2.9</t>
  </si>
  <si>
    <t>2.2.10</t>
  </si>
  <si>
    <t>2.2.11</t>
  </si>
  <si>
    <t>2.2.12</t>
  </si>
  <si>
    <t>2.2.13</t>
  </si>
  <si>
    <t>2.2.14</t>
  </si>
  <si>
    <t>2.2.15</t>
  </si>
  <si>
    <t>2.2.16</t>
  </si>
  <si>
    <t>2.2.17</t>
  </si>
  <si>
    <t>2.2.18</t>
  </si>
  <si>
    <t>2.2.19</t>
  </si>
  <si>
    <t>2.2.20</t>
  </si>
  <si>
    <t>2.3.5</t>
  </si>
  <si>
    <t>2.3.6</t>
  </si>
  <si>
    <t>2.3.7</t>
  </si>
  <si>
    <t>2.3.8</t>
  </si>
  <si>
    <t>2.3.9</t>
  </si>
  <si>
    <t>3.1.9</t>
  </si>
  <si>
    <t>3.1.10</t>
  </si>
  <si>
    <t>3.1.11</t>
  </si>
  <si>
    <t>3.1.12</t>
  </si>
  <si>
    <t>3.1.13</t>
  </si>
  <si>
    <t>3.1.14</t>
  </si>
  <si>
    <t>3.1.15</t>
  </si>
  <si>
    <t>3.1.16</t>
  </si>
  <si>
    <t>3.1.17</t>
  </si>
  <si>
    <t>3.1.18</t>
  </si>
  <si>
    <t>3.1.19</t>
  </si>
  <si>
    <t>3.1.20</t>
  </si>
  <si>
    <t>3.1.21</t>
  </si>
  <si>
    <t>3.1.22</t>
  </si>
  <si>
    <t>3.2.1</t>
  </si>
  <si>
    <t>3.2.2</t>
  </si>
  <si>
    <t>3.2.3</t>
  </si>
  <si>
    <t>3.2.4</t>
  </si>
  <si>
    <t>3.2.5</t>
  </si>
  <si>
    <t>3.2.6</t>
  </si>
  <si>
    <t>3.2.7</t>
  </si>
  <si>
    <t>3.2.8</t>
  </si>
  <si>
    <t>3.2.9</t>
  </si>
  <si>
    <t>3.2.10</t>
  </si>
  <si>
    <t>3.2.11</t>
  </si>
  <si>
    <t>3.2.12</t>
  </si>
  <si>
    <t>3.2.13</t>
  </si>
  <si>
    <t>3.2.14</t>
  </si>
  <si>
    <t>3.2.15</t>
  </si>
  <si>
    <t>3.2.16</t>
  </si>
  <si>
    <t>3.2.17</t>
  </si>
  <si>
    <t>3.2.18</t>
  </si>
  <si>
    <t>3.2.19</t>
  </si>
  <si>
    <t>3.2.20</t>
  </si>
  <si>
    <t>3.3.1</t>
  </si>
  <si>
    <t>3.3.2</t>
  </si>
  <si>
    <t>3.3.3</t>
  </si>
  <si>
    <t>3.3.4</t>
  </si>
  <si>
    <t>3.3.5</t>
  </si>
  <si>
    <t>3.3.6</t>
  </si>
  <si>
    <t>3.3.7</t>
  </si>
  <si>
    <t>3.3.8</t>
  </si>
  <si>
    <t>3.3.9</t>
  </si>
  <si>
    <t>4.1.14</t>
  </si>
  <si>
    <t>4.1.15</t>
  </si>
  <si>
    <t>4.1.16</t>
  </si>
  <si>
    <t>4.1.17</t>
  </si>
  <si>
    <t>4.1.18</t>
  </si>
  <si>
    <t>4.1.19</t>
  </si>
  <si>
    <t>4.1.20</t>
  </si>
  <si>
    <t>4.1.21</t>
  </si>
  <si>
    <t>4.1.22</t>
  </si>
  <si>
    <t>4.2.2</t>
  </si>
  <si>
    <t>4.2.3</t>
  </si>
  <si>
    <t>4.2.4</t>
  </si>
  <si>
    <t>4.2.5</t>
  </si>
  <si>
    <t>4.2.6</t>
  </si>
  <si>
    <t>4.2.7</t>
  </si>
  <si>
    <t>4.2.8</t>
  </si>
  <si>
    <t>4.2.9</t>
  </si>
  <si>
    <t>4.2.10</t>
  </si>
  <si>
    <t>4.2.11</t>
  </si>
  <si>
    <t>4.2.12</t>
  </si>
  <si>
    <t>4.2.13</t>
  </si>
  <si>
    <t>4.2.14</t>
  </si>
  <si>
    <t>4.2.15</t>
  </si>
  <si>
    <t>4.2.16</t>
  </si>
  <si>
    <t>4.2.17</t>
  </si>
  <si>
    <t>4.2.18</t>
  </si>
  <si>
    <t>4.2.19</t>
  </si>
  <si>
    <t>4.2.20</t>
  </si>
  <si>
    <t>4.3.2</t>
  </si>
  <si>
    <t>4.3.3</t>
  </si>
  <si>
    <t>4.3.4</t>
  </si>
  <si>
    <t>4.3.5</t>
  </si>
  <si>
    <t>4.3.6</t>
  </si>
  <si>
    <t>4.3.7</t>
  </si>
  <si>
    <t>4.3.8</t>
  </si>
  <si>
    <t>4.3.9</t>
  </si>
  <si>
    <t>5.1.9</t>
  </si>
  <si>
    <t>5.1.10</t>
  </si>
  <si>
    <t>5.1.11</t>
  </si>
  <si>
    <t>5.1.12</t>
  </si>
  <si>
    <t>5.1.13</t>
  </si>
  <si>
    <t>5.1.14</t>
  </si>
  <si>
    <t>5.1.15</t>
  </si>
  <si>
    <t>5.1.16</t>
  </si>
  <si>
    <t>5.1.17</t>
  </si>
  <si>
    <t>5.1.18</t>
  </si>
  <si>
    <t>5.1.19</t>
  </si>
  <si>
    <t>5.1.20</t>
  </si>
  <si>
    <t>5.1.21</t>
  </si>
  <si>
    <t>5.1.22</t>
  </si>
  <si>
    <t>5.1.23</t>
  </si>
  <si>
    <t>5.1.24</t>
  </si>
  <si>
    <t>5.1.25</t>
  </si>
  <si>
    <t>5.1.26</t>
  </si>
  <si>
    <t>5.1.27</t>
  </si>
  <si>
    <t>5.2.7</t>
  </si>
  <si>
    <t>5.2.8</t>
  </si>
  <si>
    <t>5.2.9</t>
  </si>
  <si>
    <t>5.2.10</t>
  </si>
  <si>
    <t>5.2.11</t>
  </si>
  <si>
    <t>5.2.12</t>
  </si>
  <si>
    <t>5.2.13</t>
  </si>
  <si>
    <t>5.2.14</t>
  </si>
  <si>
    <t>5.2.15</t>
  </si>
  <si>
    <t>5.2.16</t>
  </si>
  <si>
    <t>5.2.17</t>
  </si>
  <si>
    <t>5.2.18</t>
  </si>
  <si>
    <t>5.2.19</t>
  </si>
  <si>
    <t>5.2.20</t>
  </si>
  <si>
    <t>5.3.3</t>
  </si>
  <si>
    <t>5.3.4</t>
  </si>
  <si>
    <t>5.3.5</t>
  </si>
  <si>
    <t>5.3.6</t>
  </si>
  <si>
    <t>5.3.7</t>
  </si>
  <si>
    <t>5.3.8</t>
  </si>
  <si>
    <t>5.3.9</t>
  </si>
  <si>
    <t>2.5.2</t>
  </si>
  <si>
    <t>2.5.3</t>
  </si>
  <si>
    <t>2.5.4</t>
  </si>
  <si>
    <t>2.5.5</t>
  </si>
  <si>
    <t>2.5.6</t>
  </si>
  <si>
    <t>2.5.7</t>
  </si>
  <si>
    <t>2.6.1</t>
  </si>
  <si>
    <t>2.6.2</t>
  </si>
  <si>
    <t>1.22</t>
  </si>
  <si>
    <t>1.24</t>
  </si>
  <si>
    <t>1.33</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</si>
  <si>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</si>
  <si>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</si>
  <si>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</si>
  <si>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</si>
  <si>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</si>
  <si>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</si>
  <si>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</si>
  <si>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</si>
  <si>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</si>
  <si>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</si>
  <si>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</si>
  <si>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</si>
  <si>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</si>
  <si>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</si>
  <si>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</si>
  <si>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</si>
  <si>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</si>
  <si>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</si>
  <si>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</si>
  <si>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</si>
  <si>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</si>
  <si>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</si>
  <si>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</si>
  <si>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</si>
  <si>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</si>
  <si>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</si>
  <si>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</si>
  <si>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</si>
  <si>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</si>
  <si>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</si>
  <si>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</si>
  <si>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</si>
  <si>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</si>
  <si>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</si>
  <si>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</si>
  <si>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</si>
  <si>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</si>
  <si>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</si>
  <si>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</si>
  <si>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</si>
  <si>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</si>
  <si>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</si>
  <si>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</si>
  <si>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</si>
  <si>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</si>
  <si>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</si>
  <si>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</si>
  <si>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</si>
  <si>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</si>
  <si>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</si>
  <si>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</si>
  <si>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</si>
  <si>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</si>
  <si>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</si>
  <si>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</si>
  <si>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</si>
  <si>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</si>
  <si>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</si>
  <si>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</si>
  <si>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</si>
  <si>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</si>
  <si>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</si>
  <si>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</si>
  <si>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5.13</t>
  </si>
  <si>
    <t>5.14</t>
  </si>
  <si>
    <t>5.15</t>
  </si>
  <si>
    <t>5.16</t>
  </si>
  <si>
    <t>5.17</t>
  </si>
  <si>
    <t>5.18</t>
  </si>
  <si>
    <t>5.19</t>
  </si>
  <si>
    <t>5.20</t>
  </si>
  <si>
    <t>5.21</t>
  </si>
  <si>
    <t>5.22</t>
  </si>
  <si>
    <t>5.23</t>
  </si>
  <si>
    <t>5.24</t>
  </si>
  <si>
    <t>5.25</t>
  </si>
  <si>
    <t>5.26</t>
  </si>
  <si>
    <t>5.27</t>
  </si>
  <si>
    <t>5.28</t>
  </si>
  <si>
    <t>5.29</t>
  </si>
  <si>
    <t>5.30</t>
  </si>
  <si>
    <t>5.31</t>
  </si>
  <si>
    <t>5.32</t>
  </si>
  <si>
    <t>7.5</t>
  </si>
  <si>
    <t>7.6</t>
  </si>
  <si>
    <t>7.7</t>
  </si>
  <si>
    <t>7.8</t>
  </si>
  <si>
    <t>7.9</t>
  </si>
  <si>
    <t>7.10</t>
  </si>
  <si>
    <t>7.11</t>
  </si>
  <si>
    <t>7.12</t>
  </si>
  <si>
    <t>7.13</t>
  </si>
  <si>
    <t>SERVIÇOS PRELIMINARES</t>
  </si>
  <si>
    <t>MOBILIZAÇÃO E SERVIÇOS INICIAIS</t>
  </si>
  <si>
    <t>INSTALAÇÃO DE CANTEIRO DE OBRA</t>
  </si>
  <si>
    <t>PLACA DE IDENTIFICAÇÃO PARA OBRA  - PADRÃO GOVERNO DO ESTADO</t>
  </si>
  <si>
    <t>TAPUME METÁLICO COM TELHA METÁLICA, SEM PINTURA, TRAPEZOIDAL 40 ESP=0,43MM, COLUNAS, BASES E PARAFUSOS.  ALTURA DE 2,20 m</t>
  </si>
  <si>
    <t>PORTÃO DE PEDESTRES - 1,15M, PARA TAPUME</t>
  </si>
  <si>
    <t>PORTÃO METÁLICO DE OBRA - 5M, PIVOTANTE, 2 FOLHAS, PARA TAPUME</t>
  </si>
  <si>
    <t>FRETE, CARREGAMENTO E DESCARREGAMENTO DE CONTAINERS - CAMINHÃO CARGA SECA CAP. 8 TON COM GUINDASTE CAP. 3TON/3M</t>
  </si>
  <si>
    <t>1.1.6</t>
  </si>
  <si>
    <t>LOCAÇÃO DE CONTAINER TIPO ESCRITÓRIO COM 1 VASO SANITÁRIO, 1 LAVATÓRIO E 1 PONTO PARA CHUVEIRO - ÁREA MÍNIMA DE 13,80 M²</t>
  </si>
  <si>
    <t>UNxMÊS</t>
  </si>
  <si>
    <t>1.1.7</t>
  </si>
  <si>
    <t>LOCAÇÃO DE CONTAINER TIPO SANITÁRIO COM 2 VASOS SANITÁRIOS, 2 LAVATÓRIOS, 2 MICTÓRIOS E 4 PONTOS PARA CHUVEIRO - ÁREA MÍNIMA DE 13,80 M²</t>
  </si>
  <si>
    <t>1.1.8</t>
  </si>
  <si>
    <t>LOCAÇÃO DE CONTAINER TIPO DEPÓSITO - ÁREA MÍNIMA DE 13,80 M²</t>
  </si>
  <si>
    <t>1.1.9</t>
  </si>
  <si>
    <t>EXTINTOR DE INCÊNDIO COM CARGA DE GÁS CARBÔNICO (CO2) - 6KG</t>
  </si>
  <si>
    <t>1.1.10</t>
  </si>
  <si>
    <t>EXTINTOR DE INCÊNDIO COM CARGA DE ÁGUA PRESSURIZADA - 10L</t>
  </si>
  <si>
    <t>1.1.11</t>
  </si>
  <si>
    <t>EXTINTOR DE INCÊNDIO COM CARGA DE PÓ QUÍMICO SECO - 4KG</t>
  </si>
  <si>
    <t>LOCAÇÃO DE OBRA</t>
  </si>
  <si>
    <t>LOCAÇÃO DE OBRA DE EDIFICAÇÃO (EIXOS, GREIDE, NIVELAMENTO E DEMAIS ELEMENTOS)</t>
  </si>
  <si>
    <t>LOCAÇÃO PARA MUROS, CERCAS E ALAMBRADOS (EIXOS, GREIDE, NIVELAMENTO E DEMAIS ELEMENTOS)</t>
  </si>
  <si>
    <t>LOCAÇÃO DE VIAS, CALÇADAS, TANQUES E LAGOAS (EIXOS, GREIDE, NIVELAMENTO E DEMAIS ELEMENTOS)</t>
  </si>
  <si>
    <t>ACOMPANHAMENTO DE OBRA - PROFISSIONAIS RESIDENTES (MÍNIMO)</t>
  </si>
  <si>
    <t>ACOMPANHAMENTO DE OBRA POR ENGENHEIRO CIVIL PLENO COM ENCARGOS COMPLEMENTARES</t>
  </si>
  <si>
    <t>MÊS</t>
  </si>
  <si>
    <t>1.3.2</t>
  </si>
  <si>
    <t>ACOMPANHAMENTO DE OBRA POR TÉCNICO EM SEGURANÇA DO TRABALHO COM ENCARGOS COMPLEMENTARES</t>
  </si>
  <si>
    <t>SERVIÇOS DE ENGENHARIA</t>
  </si>
  <si>
    <t xml:space="preserve">PROJETO EXECUTIVO ESTRUTURAL E DE FABRICAÇÃO -  EM FORMATO A1 </t>
  </si>
  <si>
    <t>UN.</t>
  </si>
  <si>
    <t>DEMOLIÇÕES, REMOÇÕES E BOTA-FORA</t>
  </si>
  <si>
    <t>DEMOLIÇÃO DE ALVENARIA EM GERAL (TIJOLOS OU BLOCOS)</t>
  </si>
  <si>
    <t>DEMOLIÇÃO MECANIZADA DE CONCRETO SIMPLES</t>
  </si>
  <si>
    <t>DEMOLIÇÃO MECANIZADA DE CONCRETO ARMADO</t>
  </si>
  <si>
    <t>RETIRADA DE TELHAS DE BARRO COZIDO - TIPO SUPER-PAULISTA (PLAN)</t>
  </si>
  <si>
    <t>RETIRADA DE ESTRUTURA MADEIRA PONTALETADA - PARA TELHAS DE BARRO COZIDO</t>
  </si>
  <si>
    <t>REMOÇÃO DE ENTULHO COM CAÇAMBA METÁLICA, INCLUSIVE CARGA MANUAL E DESCARGA EM BOTA-FORA, LOCAL CREDENCIADO</t>
  </si>
  <si>
    <t>PLANILHA QUANTITATIVA - CIVIL</t>
  </si>
  <si>
    <t>CIVIL</t>
  </si>
  <si>
    <t>TERRAPLANAGEM E PAVIMENTAÇÃO</t>
  </si>
  <si>
    <t>LIMPEZA DO TERRENO</t>
  </si>
  <si>
    <t>LIMPEZA MECANIZADA DE TERRENO, INCLUSIVE DE CAMADA VEGETAL ATÉ 30CM DE PROFUNDIDADE, SEM TRANSPORTE</t>
  </si>
  <si>
    <t>CARGA MECANIZADA E REMOÇÃO DE TERRA, INCLUSIVE TRANSPORTE ATÉ 1KM (NO LOCAL DA OBRA)</t>
  </si>
  <si>
    <t>TRANSPORTE DE TERRA POR CAMINHÃO BASCULANTE, A PARTIR DE 1KM (BOTA-FORA)</t>
  </si>
  <si>
    <t>M3xKM</t>
  </si>
  <si>
    <t>MOVIMENTAÇÃO DE TERRA - ÁREA DOS LAGOS</t>
  </si>
  <si>
    <t>CORTE E ESPALHAMENTO DENTRO DA OBRA</t>
  </si>
  <si>
    <t>COMPACTAÇÃO DE TERRA, MEDIDA NO ATERRO (INCLUSA ESCARIFICAÇÃO, UMIDIFICAÇÃO, GRADEAMENTO DO SOLO, COMPACTAÇÃO EM CAMADAS  E ACERTO DE TALUDES) (VOLUME DE ATERRO)</t>
  </si>
  <si>
    <t>CARGA E REMOÇÃO DE TERRA ATÉ A DISTÂNCIA MÉDIA DE 1,0KM</t>
  </si>
  <si>
    <t>TRANSPORTE DE TERRA POR CAMINHÃO BASCULANTE, A PARTIR DE 1KM (DESCARTE)</t>
  </si>
  <si>
    <t>1.2.5</t>
  </si>
  <si>
    <t>ENSAIOS DE LABORATÓRIO - COMPACTAÇÃO</t>
  </si>
  <si>
    <t>ENS.</t>
  </si>
  <si>
    <t>1.2.6</t>
  </si>
  <si>
    <t>ENSAIOS DE LABORATÓRIO - UMIDADE NATURAL</t>
  </si>
  <si>
    <t>1.2.7</t>
  </si>
  <si>
    <t>ENSAIOS DE LABORATÓRIO - GRANULOMETRIA</t>
  </si>
  <si>
    <t>1.2.8</t>
  </si>
  <si>
    <t>ENSAIOS DE LABORATÓRIO - LIMITE DE LIQUIDEZ</t>
  </si>
  <si>
    <t>1.2.9</t>
  </si>
  <si>
    <t>ENSAIOS DE LABORATÓRIO - PLASTICIDADE</t>
  </si>
  <si>
    <t>1.2.10</t>
  </si>
  <si>
    <t>ENSAIOS DE LABORATÓRIO - PROCTOR SIMPLES</t>
  </si>
  <si>
    <t>1.2.11</t>
  </si>
  <si>
    <t>ENSAIOS DE LABORATÓRIO - CBR-5 PONTOS (INDEFORMADO)</t>
  </si>
  <si>
    <t>1.2.12</t>
  </si>
  <si>
    <t>ENSAIOS DE LABORATÓRIO - CBR-5 PONTOS (MOLDADO)</t>
  </si>
  <si>
    <t>PAVIMENTAÇÃO ASFÁLTICA</t>
  </si>
  <si>
    <t>FORNECIMENTO DE TERRA, INCLUINDO ESCAVAÇÃO, CARGA E TRANSPORTE ATÉ A DISTÂNCIA MÉDIA DE 1,0KM, MEDIDO NO ATERRO COMPACTADO</t>
  </si>
  <si>
    <t>1.3.3</t>
  </si>
  <si>
    <t>1.3.4</t>
  </si>
  <si>
    <t>ABERTURA DE CAIXA ATÉ 40CM, INCLUI ESCAVAÇÃO, COMPACTAÇÃO, TRANSPORTE E PREPARO DO SUB-LEITO</t>
  </si>
  <si>
    <t>1.3.5</t>
  </si>
  <si>
    <t>REFORÇO DE SUB-LEITO/SUB-BASE DE SOLO MELHORADO COM CIMENTO 5,0% EM PESO</t>
  </si>
  <si>
    <t>1.3.6</t>
  </si>
  <si>
    <t>BASE DE BRITA GRADUADA</t>
  </si>
  <si>
    <t>1.3.7</t>
  </si>
  <si>
    <t>IMPRIMAÇÃO BETUMINOSA IMPERMEABILIZANTE</t>
  </si>
  <si>
    <t>1.3.8</t>
  </si>
  <si>
    <t>IMPRIMAÇÃO BETUMINOSA LIGANTE</t>
  </si>
  <si>
    <t>1.3.9</t>
  </si>
  <si>
    <t>REVESTIMENTO DE CONCRETO ASFÁLTICO  - CAUQ (SEM TRANSPORTE)</t>
  </si>
  <si>
    <t>1.3.10</t>
  </si>
  <si>
    <t>CARGA, DESCARGA E TRANSPORTE DE CONCRETO ASFÁLTICO ATÉ A DISTÂNCIA MÉDIA DE IDA E VOLTA DE 1KM</t>
  </si>
  <si>
    <t>1.3.11</t>
  </si>
  <si>
    <t>TRANSPORTE DE CONCRETO ASFÁLTICO ALÉM DO PRIMEIRO KM</t>
  </si>
  <si>
    <t>1.3.12</t>
  </si>
  <si>
    <t>FORNECIMENTO E ASSENTAMENTO DE GUIAS TIPO PMSP 100, INCLUSIVE ENCOSTAMENTO DE TERRA - FCK=25,0MPA</t>
  </si>
  <si>
    <t>1.3.13</t>
  </si>
  <si>
    <t>CONSTRUÇÃO DE SARJETA OU SARJETÃO DE CONCRETO - FCK=25,0MPA</t>
  </si>
  <si>
    <t>1.3.14</t>
  </si>
  <si>
    <t>PASSEIO DE CONCRETO ARMADO, FCK=25MPA, INCLUINDO PREPARO DA CAIXA E LASTRO DE BRITA</t>
  </si>
  <si>
    <t>FUNDAÇÃO</t>
  </si>
  <si>
    <t>ESTACAS TIPO HÉLICE CONTÍNUA</t>
  </si>
  <si>
    <t>ESCAVAÇÃO MANUAL,  PROFUNDIDADE IGUAL OU INFERIOR A 1,50M (PRÉ FURO ESTACAS)</t>
  </si>
  <si>
    <t>TAXA DE MOBILIZAÇÃO E DESMOBILIZAÇÃO DE EQUIPAMENTOS PARA EXECUÇÃO DE ESTACA TIPO HÉLICE CONTÍNUA</t>
  </si>
  <si>
    <t>TX</t>
  </si>
  <si>
    <t xml:space="preserve">ESTACA ESCAVADA HÉLICE CONTÍNUA - DIÂMETRO 60CM </t>
  </si>
  <si>
    <t>ESTACA ESCAVADA HÉLICE CONTÍNUA - DIÂMETRO 30CM</t>
  </si>
  <si>
    <t>CORTE E REPARO DE CABEÇA DE ESTACA</t>
  </si>
  <si>
    <t>CONCRETO FCK = 35,0MPA - USINADO</t>
  </si>
  <si>
    <t>ARMADURA EM AÇO CA-50</t>
  </si>
  <si>
    <t>CONTROLE TECNOLÓGICO DE CONCRETO - MOBILIZAÇÃO PARA MOLDAGEM E/OU COLETA DOS CORPOS DE PROVA DE CONCRETO</t>
  </si>
  <si>
    <t>VIAGEM</t>
  </si>
  <si>
    <t>CONTROLE TECNOLÓGICO DE CONCRETO MOLDAGEM DE CORPO DE PROVA</t>
  </si>
  <si>
    <t>PERÍODO</t>
  </si>
  <si>
    <t>CONCRETO - ENSAIOS DE RUPTURA A COMPRESSÃO (CORPOS DE PROVA)</t>
  </si>
  <si>
    <t xml:space="preserve">                                                                                                                                                                                       </t>
  </si>
  <si>
    <t>BLOCOS, PILARETES, VIGAS BALDRAMES e LAJES TÉCNICAS</t>
  </si>
  <si>
    <t>ESCAVAÇÃO MANUAL COM PROFUNDIDADE IGUAL OU INFERIOR A 1,50M</t>
  </si>
  <si>
    <t>APILOAMENTO DO FUNDO DE VALAS, PARA SIMPLES REGULARIZAÇÃO</t>
  </si>
  <si>
    <t>LASTRO DE CONCRETO - 150KG CIM/M3</t>
  </si>
  <si>
    <t>FORMA COMUM DE TÁBUAS DE PINUS - NÃO RECUPERÁVEL</t>
  </si>
  <si>
    <t>FORMA ESPECIAL DE CHAPAS PLASTIFICADAS (10MM) - CURVA (PILARES REDONDOS)</t>
  </si>
  <si>
    <t>ARMADURA EM AÇO CA-60</t>
  </si>
  <si>
    <t>CONCRETO FCK = 35,0MPA - USINADO E BOMBEÁVEL</t>
  </si>
  <si>
    <t xml:space="preserve">BOMBEAMENTO DE CONCRETO </t>
  </si>
  <si>
    <t>REATERRO DE VALAS, INCLUSIVE APILOAMENTO</t>
  </si>
  <si>
    <t>REMOÇÃO DE TERRA</t>
  </si>
  <si>
    <t>CARGA MANUAL E REMOÇÃO DE TERRA, INCLUSIVE TRANSPORTE ATÉ 1 KM</t>
  </si>
  <si>
    <t>TRANSPORTE DE TERRA POR CAMINHÃO BASCULANTE, A PARTIR DE 1KM</t>
  </si>
  <si>
    <t xml:space="preserve">SUPERESTRUTURA </t>
  </si>
  <si>
    <t>ESTRUTURA DE CONCRETO ARMADO (PILARES E LAJES)</t>
  </si>
  <si>
    <t>FORMA ESPECIAL DE CHAPAS PLASTIFICADAS (12MM) - PLANA</t>
  </si>
  <si>
    <t>CIMBRAMENTO PARA ALTURAS ENTRE 3,01M E 7,00M</t>
  </si>
  <si>
    <t>MUROS DE ALVENARIA ESTRUTURAL - FECHAMENTO REPTÁRIO</t>
  </si>
  <si>
    <t>MURO DE ARRIMO H=1,40M, COM DRENAGEM (INCLUSO ELEMENTOS DE FUNDAÇÃO, MOVIMENTAÇÃO DE TERRA, CONCRETO, FORMA, ARMAÇÃO, IMPERMEABILIZAÇÃO E DRENAGEM)</t>
  </si>
  <si>
    <t>ESTRUTURAS METÁLICAS</t>
  </si>
  <si>
    <t>FORNECIMENTO E MONTAGEM DE ESTRUTURA METÁLICA VERTICAL - NÃO PATINÁVEL</t>
  </si>
  <si>
    <t>GALVANIZAÇÃO A QUENTE EM ESTRUTURA METÁLICA</t>
  </si>
  <si>
    <t>PINTURA EPÓXI BICOMPONENTE EM ESTRUTURAS METÁLICAS</t>
  </si>
  <si>
    <t>PROTEÇÃO PASSIVA CONTRA INCÊNDIO COM TINTA INTUMESCENTE, COM TEMPO REQUERIDO DE RESISTÊNCIA AO FOGO TRRF = 60 MIN - APLICAÇÃO EM ESTRUTURA METÁLICA</t>
  </si>
  <si>
    <t>TELHAMENTO EM CHAPA DE AÇO PRÉ-PINTADA COM EPÓXI E POLIÉSTER, TIPO SANDUÍCHE, ESPESSURA DE 0,50 MM, COM POLIISOCIANURATO (PIR)</t>
  </si>
  <si>
    <t>ESTRUTURAS COMPLEMENTARES</t>
  </si>
  <si>
    <t>DEPÓSITO</t>
  </si>
  <si>
    <t>5,0M x 15,0M</t>
  </si>
  <si>
    <t>FUNDAÇÃO - BLOCOS SOBRE ESTACAS (DEPÓSITO)</t>
  </si>
  <si>
    <t>ESCAVAÇÃO MANUAL,  PROFUNDIDADE IGUAL OU INFERIOR A 1,50M (PRÉ FURO ESTACAS, BLOCOS E VIGAS BALDRAME)</t>
  </si>
  <si>
    <t>ESTACA ESCAVADA HÉLICE CONTÍNUA - DIÂMETRO 25CM</t>
  </si>
  <si>
    <t>CONCRETO FCK=30MPA - USINADO</t>
  </si>
  <si>
    <t>BOMBEAMENTO DE CONCRETO</t>
  </si>
  <si>
    <t>IMPERMEABILIZAÇÃO DO RESPALDO DA FUNDAÇÃO - ARGAMASSA IMPERMEÁVEL</t>
  </si>
  <si>
    <t>PISO ESTRUTURAL (DEPÓSITO)</t>
  </si>
  <si>
    <t>LONA PLÁSTICA</t>
  </si>
  <si>
    <t>MANTA GEOTÊXTIL</t>
  </si>
  <si>
    <t>ACABAMENTO DE PISO DE CONCRETO TIPO BAMBOLÊ</t>
  </si>
  <si>
    <t>4.1.23</t>
  </si>
  <si>
    <t>4.1.24</t>
  </si>
  <si>
    <t>4.1.25</t>
  </si>
  <si>
    <t>REMOÇÃO DE TERRA (DEPÓSITO)</t>
  </si>
  <si>
    <t>4.1.26</t>
  </si>
  <si>
    <t>4.1.27</t>
  </si>
  <si>
    <t>SUPERESTRUTURA (DEPÓSITO)</t>
  </si>
  <si>
    <t>4.1.28</t>
  </si>
  <si>
    <t>ALVENARIA DE BLOCO CERÂMICO ESTRUTURAL, USO REVESTIDO, DE 19 CM</t>
  </si>
  <si>
    <t>4.1.29</t>
  </si>
  <si>
    <t>ARMADURA EM AÇO CA-50 PARA BLOCOS VAZADOS DE CONCRETO ESTRUTURAL</t>
  </si>
  <si>
    <t>4.1.30</t>
  </si>
  <si>
    <t>CONCRETO "GROUT"</t>
  </si>
  <si>
    <t>4.1.31</t>
  </si>
  <si>
    <t>LAJE MISTA TRELIÇADA H-8CM COM CAPEAMENTO 4CM (12CM)</t>
  </si>
  <si>
    <t>4.1.32</t>
  </si>
  <si>
    <t>IMPERMEABILIZAÇÃO EM MANTA ASFÁLTICA TIPO III-B, ESPESSURA DE 3 MM, FACE EXPOSTA EM GEOTÊXTIL, COM MEMBRANA ACRÍLICA</t>
  </si>
  <si>
    <t>4.1.33</t>
  </si>
  <si>
    <t>GRELHA HEMISFÉRICA DE FERRO FUNDIDO - 75MM</t>
  </si>
  <si>
    <t xml:space="preserve">UN </t>
  </si>
  <si>
    <t>4.1.34</t>
  </si>
  <si>
    <t>CONDUTOR EM TUBO DE PVC RÍGIDO, PONTA E BOLSA - 75MM (3")</t>
  </si>
  <si>
    <t>SALA DE GERADORES</t>
  </si>
  <si>
    <t>5,0M x 5,0 M</t>
  </si>
  <si>
    <t>FUNDAÇÃO - BLOCOS SOBRE ESTACAS (SALA DE GERADORES)</t>
  </si>
  <si>
    <t>PISO ESTRUTURAL (SALA DE GERADORES)</t>
  </si>
  <si>
    <t>4.2.21</t>
  </si>
  <si>
    <t>4.2.22</t>
  </si>
  <si>
    <t>4.2.23</t>
  </si>
  <si>
    <t>4.2.24</t>
  </si>
  <si>
    <t>4.2.25</t>
  </si>
  <si>
    <t>REMOÇÃO DE TERRA (SALA DE GERADORES)</t>
  </si>
  <si>
    <t>4.2.26</t>
  </si>
  <si>
    <t>4.2.27</t>
  </si>
  <si>
    <t>SUPERESTRUTURA (SALA DE GERADORES)</t>
  </si>
  <si>
    <t>4.2.28</t>
  </si>
  <si>
    <t>4.2.29</t>
  </si>
  <si>
    <t>4.2.30</t>
  </si>
  <si>
    <t>4.2.31</t>
  </si>
  <si>
    <t>4.2.32</t>
  </si>
  <si>
    <t>4.2.33</t>
  </si>
  <si>
    <t>4.2.34</t>
  </si>
  <si>
    <t>ACABAMENTOS (SALA DE GERADORES)</t>
  </si>
  <si>
    <t>4.2.35</t>
  </si>
  <si>
    <t>4.2.36</t>
  </si>
  <si>
    <t>EMBOÇO INTERNO DESEMPENADO PARA PINTURA - ARGAMASSA MISTA DE CIMENTO, CAL E AREIA 1:3/12</t>
  </si>
  <si>
    <t>4.2.37</t>
  </si>
  <si>
    <t>EMBOÇO EXTERNO DESEMPENADO PARA PINTURA - ARGAMASSA MISTA DE CIMENTO, CAL E AREIA 1:3/12</t>
  </si>
  <si>
    <t>4.2.38</t>
  </si>
  <si>
    <t>TINTA ACRÍLICA INTERNO - CONCRETO OU REBOCO SEM MASSA CORRIDA</t>
  </si>
  <si>
    <t>4.2.39</t>
  </si>
  <si>
    <t>TINTA ACRÍLICA EXTERNO TEXTURADA</t>
  </si>
  <si>
    <t>4.2.40</t>
  </si>
  <si>
    <t>PORTA VENEZIANA DE ABRIR EM ALUMÍNIO, SOB MEDIDA</t>
  </si>
  <si>
    <t xml:space="preserve">0,80 M X 2,10 M </t>
  </si>
  <si>
    <t>4.2.41</t>
  </si>
  <si>
    <t>CAIXILHO EM ALUMINIO TIPO VENEZIANA, SOB MEDIDA</t>
  </si>
  <si>
    <t>0,50M x 0,50M</t>
  </si>
  <si>
    <t>4.2.42</t>
  </si>
  <si>
    <t xml:space="preserve">PAINEL TÉCNICO EM CHAPA PRÉ-PINTADA NA COR PADRÃO BRANCO RAL 9003 COM ISOLAMENTO EM PIR-POLIISOCIANURATO (NO FECHAMENTO) </t>
  </si>
  <si>
    <t>3,0M x 2,5M</t>
  </si>
  <si>
    <t>IMPERMEABILIZAÇÕES</t>
  </si>
  <si>
    <t>IMPERMEABILIZAÇÃO DE ÁREAS UMIDAS</t>
  </si>
  <si>
    <t>IMPERMEABILIZAÇÃO DE SUPERFÍCIE COM ARGAMASSA POLIMÉRICA / MEMBRANA ACRÍLICA, 3 DEMÃOS</t>
  </si>
  <si>
    <t>IMPERMEABILIZAÇÃO DAS FUNDAÇÕES</t>
  </si>
  <si>
    <t>Nº DOC. (BUTANTAN):</t>
  </si>
  <si>
    <t>PLANILHA ORÇAMENTÁRIA</t>
  </si>
  <si>
    <t>x</t>
  </si>
  <si>
    <t>Nº DOC. (FORNECEDOR):</t>
  </si>
  <si>
    <t>DISCIPLINA:</t>
  </si>
  <si>
    <t xml:space="preserve">PRÉDIO 1100 
LEEV - LABORATÓRIO DE ECOLOGIA E EVOLUÇÃO
</t>
  </si>
  <si>
    <t>NOTAS:</t>
  </si>
  <si>
    <t>EMISSÃO INICIAL</t>
  </si>
  <si>
    <t>EFFECT</t>
  </si>
  <si>
    <t>REVISÃO</t>
  </si>
  <si>
    <t>DESCRIÇÃO</t>
  </si>
  <si>
    <t>ELAB.</t>
  </si>
  <si>
    <t>VERIF.</t>
  </si>
  <si>
    <t>APR.</t>
  </si>
  <si>
    <t>RESUMO</t>
  </si>
  <si>
    <t>INSTALAÇÕES</t>
  </si>
  <si>
    <t>PAISAGISMO E MOBILIÁRIO</t>
  </si>
  <si>
    <t>TOTAL</t>
  </si>
  <si>
    <t>BASES PARA EQUIPAMENTOS DE HVAC</t>
  </si>
  <si>
    <t>FORMA COMUM DE TÁBUAS DE PINUS</t>
  </si>
  <si>
    <t>ARMADURA EM AÇO CA-50 (ESPAÇADORES CARANGUEJO)</t>
  </si>
  <si>
    <t>ARMADURA EM AÇO CA-60 - TELA</t>
  </si>
  <si>
    <t>INSTALAÇÕES HIDRÁULICAS</t>
  </si>
  <si>
    <t>ÁGUA FRIA - POTÁVEL</t>
  </si>
  <si>
    <t>Interligação de Adutora Existente até o Edifício</t>
  </si>
  <si>
    <t>6.1.1.1</t>
  </si>
  <si>
    <t>TUBO DE PVC RÍGIDO DEFOFO, DN= 100MM (DE= 118MM), INCLUSIVE CONEXÕES</t>
  </si>
  <si>
    <t>100 MM</t>
  </si>
  <si>
    <t>6.1.1.2</t>
  </si>
  <si>
    <t>ESCAVAÇÃO E CARGA MECANIZADA EM SOLO DE 1ª CATEGORIA, EM CAMPO ABERTO</t>
  </si>
  <si>
    <t>170 M X 0,60 M X 0,80 M</t>
  </si>
  <si>
    <t>6.1.1.3</t>
  </si>
  <si>
    <t>BASE DE BICA CORRIDA</t>
  </si>
  <si>
    <t>H= 0,10 M</t>
  </si>
  <si>
    <t>6.1.1.4</t>
  </si>
  <si>
    <t>REATERRO DE VALAS, INCLUSIVE COMPACTAÇÃO</t>
  </si>
  <si>
    <t>6.1.1.5</t>
  </si>
  <si>
    <t>6.1.1.6</t>
  </si>
  <si>
    <t>ENVELOPAMENTO DE TUBULAÇÃO ENTERRADA, COM CONCRETO (SOMENTE NO TRECHO SOB A VIA)</t>
  </si>
  <si>
    <t>0,15 M X 0,15 M</t>
  </si>
  <si>
    <t>6.1.1.7</t>
  </si>
  <si>
    <t>PRESSURIZADOR AUTOMÁTICO - PRESSÃO MÁXIMA 25,5 M.C.A., VAZÃO MÁXIMA: 6500 LITROS/HORA, POTÊNCIA 0,75 HP</t>
  </si>
  <si>
    <t>6.1.1.8</t>
  </si>
  <si>
    <t>VÁLVULA REDUTORA DE PRESSÃO COM CORPO EM LATÃO, PRESSÃO PRÉ- REGULÁVEL 0 A 6 BAR, PROVIDA DE MANÔMETRO</t>
  </si>
  <si>
    <t>2"</t>
  </si>
  <si>
    <t>6.1.1.9</t>
  </si>
  <si>
    <t xml:space="preserve">FILTRO TIPO CARCAÇA ALTURA 20" DIAMETRO EXTERNO 4 1/2", VAZÃO DE ATÉ 6000 LITROS/HORA, PRESSÃO MÁXIMA DE TRABALHO 7 KFG/CM², MATERIAL PROLIPROPILENO, PROVIDO DE ELEMENTO FILTRANTE </t>
  </si>
  <si>
    <t>20” x 4 ½”</t>
  </si>
  <si>
    <t>6.1.1.10</t>
  </si>
  <si>
    <t>REGISTRO DE GAVETA, METAL AMARELO - 1 1/2"</t>
  </si>
  <si>
    <t>1 1/2"</t>
  </si>
  <si>
    <t>Rede de Abastecimento dos Blocos</t>
  </si>
  <si>
    <t>6.1.1.11</t>
  </si>
  <si>
    <t>TUBULAÇÃO DE PPR - POLIPROPILENO COPOLIMERO RANDOM TIPO 3, PN 20 E ATENDAM A NORMA EUROPÉIA ISO 15874, INCLUSIVE CONEXÕES - DN 25 MM (COLUNAS DAS TORNEIRAS)</t>
  </si>
  <si>
    <t>DN 25 MM</t>
  </si>
  <si>
    <t>6.1.1.12</t>
  </si>
  <si>
    <t>TUBULAÇÃO DE PPR - POLIPROPILENO COPOLIMERO RANDOM TIPO 3, PN 20 E ATENDAM A NORMA EUROPÉIA ISO 15874, INCLUSIVE CONEXÕES - DN 32 MM</t>
  </si>
  <si>
    <t>DN 32 MM</t>
  </si>
  <si>
    <t>6.1.1.13</t>
  </si>
  <si>
    <t>TUBULAÇÃO DE PPR - POLIPROPILENO COPOLIMERO RANDOM TIPO 3, PN 20 E ATENDAM A NORMA EUROPÉIA ISO 15874, INCLUSIVE CONEXÕES - DN 50 MM</t>
  </si>
  <si>
    <t>DN 50 MM</t>
  </si>
  <si>
    <t>6.1.1.14</t>
  </si>
  <si>
    <t>TUBULAÇÃO DE PPR - POLIPROPILENO COPOLIMERO RANDOM TIPO 3, PN 20 E ATENDAM A NORMA EUROPÉIA ISO 15874, INCLUSIVE CONEXÕES - DN 63 MM</t>
  </si>
  <si>
    <t>DN 63 MM</t>
  </si>
  <si>
    <t>6.1.1.15</t>
  </si>
  <si>
    <t>TUBULAÇÃO DE PPR - POLIPROPILENO COPOLIMERO RANDOM TIPO 3, PN 20 E ATENDAM A NORMA EUROPÉIA ISO 15874, INCLUSIVE CONEXÕES - DN 75 MM</t>
  </si>
  <si>
    <t>DN 75 MM</t>
  </si>
  <si>
    <t>6.1.1.16</t>
  </si>
  <si>
    <t>TUBULAÇÃO DE PPR - POLIPROPILENO COPOLIMERO RANDOM TIPO 3, PN 20 E ATENDAM A NORMA EUROPÉIA ISO 15874, INCLUSIVE CONEXÕES - DN 90  MM</t>
  </si>
  <si>
    <t>DN 90 MM</t>
  </si>
  <si>
    <t>6.1.1.17</t>
  </si>
  <si>
    <t>PINTURA ESMALTE SINTÉTICO - EXTERIOR DE CONDUTORES APARENTES</t>
  </si>
  <si>
    <t>6.1.1.18</t>
  </si>
  <si>
    <t>6.1.1.19</t>
  </si>
  <si>
    <t>6.1.1.20</t>
  </si>
  <si>
    <t>6.1.1.21</t>
  </si>
  <si>
    <t>Abrigos e Cavaletes -  Entrada de Água, Filtragem e Regulação de Pressão</t>
  </si>
  <si>
    <t>6.1.1.22</t>
  </si>
  <si>
    <t>ABRIGO PARA CAVALETE DE ENTRADA  2” EM ALVENARIA REVESTIDA</t>
  </si>
  <si>
    <t>0,40 M x 0,65 M x 0,85 M</t>
  </si>
  <si>
    <t>6.1.1.23</t>
  </si>
  <si>
    <t>TINTA ACRÍLICA E REBOCO COM MASSA CORRIDA</t>
  </si>
  <si>
    <t>6.1.1.24</t>
  </si>
  <si>
    <t>PORTA EM FERRO PERFILADO COM CHAPA PARA ENTRADA DE ÁGUA</t>
  </si>
  <si>
    <t>0,65 M x 0,85 M</t>
  </si>
  <si>
    <t>6.1.1.25</t>
  </si>
  <si>
    <t>PINTURA ESMALTE SINTÉTICO - ESQUADRIAS</t>
  </si>
  <si>
    <t>6.1.1.26</t>
  </si>
  <si>
    <t>6.1.1.27</t>
  </si>
  <si>
    <t>HIDRÔMETRO EM FERRO FUNDIDO, DIÂMETRO 50 MM (2´), MULTIJATO COM SENSOR REED</t>
  </si>
  <si>
    <t>Torneiras de Lavagem</t>
  </si>
  <si>
    <t>6.1.1.28</t>
  </si>
  <si>
    <t>TORNEIRA CURTA COM ROSCA PARA USO GERAL, EM LATÃO FUNDIDO CROMADO, DN= 3/4´</t>
  </si>
  <si>
    <t>6.1.1.29</t>
  </si>
  <si>
    <t>REGISTRO DE GAVETA, METAL AMARELO - 3/4"</t>
  </si>
  <si>
    <t>Válvula Geral no Passeio</t>
  </si>
  <si>
    <t>6.1.1.30</t>
  </si>
  <si>
    <t>VÁLVULA DE ESFERA MONOBLOCO EM LATÃO, PASSAGEM PLENA, ACIONAMENTO COM ALAVANCA, DN= 4´</t>
  </si>
  <si>
    <t>6.1.1.31</t>
  </si>
  <si>
    <t>CAIXA DE LIGAÇÃO OU INSPEÇÃO - ESCAVAÇÃO E APILOAMENTO</t>
  </si>
  <si>
    <t xml:space="preserve">VALA 1,20 M X 1,20 M X 0,80 M </t>
  </si>
  <si>
    <t>6.1.1.32</t>
  </si>
  <si>
    <t>CAIXA DE LIGAÇÃO OU INSPEÇÃO - LASTRO DE CONCRETO (FUNDO)</t>
  </si>
  <si>
    <t>H = 0,10 M</t>
  </si>
  <si>
    <t>6.1.1.33</t>
  </si>
  <si>
    <t>CAIXA DE LIGAÇÃO OU INSPEÇÃO - ALVENARIA DE 1/2 TIJOLO, REVESTIDA</t>
  </si>
  <si>
    <t>0,60 M X 0,60 M X 0,70 M</t>
  </si>
  <si>
    <t>6.1.1.34</t>
  </si>
  <si>
    <t>CAIXA DE LIGAÇÃO OU INSPEÇÃO - TAMPA DE CONCRETO</t>
  </si>
  <si>
    <t xml:space="preserve">0,80 M X 0,80 M </t>
  </si>
  <si>
    <t>6.1.1.35</t>
  </si>
  <si>
    <t>6.1.1.36</t>
  </si>
  <si>
    <t>6.1.1.37</t>
  </si>
  <si>
    <t>6.1.2.1</t>
  </si>
  <si>
    <t>TUBULAÇÃO DE PPR - POLIPROPILENO COPOLIMERO RANDOM TIPO 3, PN 20 E ATENDAM A NORMA EUROPÉIA ISO 15874, INCLUSIVE CONEXÕES - DN 25 MM</t>
  </si>
  <si>
    <t>6.1.2.2</t>
  </si>
  <si>
    <t>6.1.2.3</t>
  </si>
  <si>
    <t>TUBULAÇÃO DE PPR - POLIPROPILENO COPOLIMERO RANDOM TIPO 3, PN 20 E ATENDAM A NORMA EUROPÉIA ISO 15874, INCLUSIVE CONEXÕES - DN 40 MM</t>
  </si>
  <si>
    <t>DN 40 MM</t>
  </si>
  <si>
    <t>6.1.2.4</t>
  </si>
  <si>
    <t>6.1.2.5</t>
  </si>
  <si>
    <t>6.1.2.6</t>
  </si>
  <si>
    <t>REGISTRO DE GAVETA EM LATÃO FUNDIDO SEM ACABAMENTO, DN= 3/4´</t>
  </si>
  <si>
    <t>DN 3/4"</t>
  </si>
  <si>
    <t>6.1.2.7</t>
  </si>
  <si>
    <t>6.1.2.8</t>
  </si>
  <si>
    <t>ENGATE FLEXÍVEL METÁLICO DN= 1/2´</t>
  </si>
  <si>
    <t>DN 1/2"</t>
  </si>
  <si>
    <t>6.1.3</t>
  </si>
  <si>
    <t>6.1.3.1</t>
  </si>
  <si>
    <t>6.1.3.2</t>
  </si>
  <si>
    <t>6.1.3.3</t>
  </si>
  <si>
    <t>6.1.3.4</t>
  </si>
  <si>
    <t>6.1.3.5</t>
  </si>
  <si>
    <t>6.1.3.6</t>
  </si>
  <si>
    <t>6.1.3.7</t>
  </si>
  <si>
    <t>CAIXA DE DESCARGA DE EMBUTIR, ACIONAMENTO FRONTAL, COMPLETA</t>
  </si>
  <si>
    <t>6.1.3.8</t>
  </si>
  <si>
    <t>6.1.4</t>
  </si>
  <si>
    <t>6.1.4.1</t>
  </si>
  <si>
    <t>6.1.4.2</t>
  </si>
  <si>
    <t>6.1.4.3</t>
  </si>
  <si>
    <t>6.1.4.4</t>
  </si>
  <si>
    <t>6.1.4.5</t>
  </si>
  <si>
    <t>6.1.4.6</t>
  </si>
  <si>
    <t>6.1.4.7</t>
  </si>
  <si>
    <t>6.1.4.8</t>
  </si>
  <si>
    <t>6.1.4.9</t>
  </si>
  <si>
    <t>6.1.5</t>
  </si>
  <si>
    <t>6.1.5.1</t>
  </si>
  <si>
    <t>6.1.5.2</t>
  </si>
  <si>
    <t>6.1.5.3</t>
  </si>
  <si>
    <t>6.1.5.4</t>
  </si>
  <si>
    <t>6.1.5.5</t>
  </si>
  <si>
    <t>6.1.5.6</t>
  </si>
  <si>
    <t>6.1.5.7</t>
  </si>
  <si>
    <t>6.1.5.8</t>
  </si>
  <si>
    <t>6.1.5.9</t>
  </si>
  <si>
    <t>6.1.6</t>
  </si>
  <si>
    <t>DEPÓSITOS E ANEXOS</t>
  </si>
  <si>
    <t>6.1.6.1</t>
  </si>
  <si>
    <t>6.1.6.2</t>
  </si>
  <si>
    <t>6.1.6.3</t>
  </si>
  <si>
    <t>6.1.6.4</t>
  </si>
  <si>
    <t>6.1.6.5</t>
  </si>
  <si>
    <t>6.1.6.6</t>
  </si>
  <si>
    <t>ESGOTO SANITÁRIO E INDUSTRIAL</t>
  </si>
  <si>
    <t>Rede Enterrada:  Redes Projetadas + Interligação na rede existente, com distância de 200 metros da última caixa projetada</t>
  </si>
  <si>
    <t>6.2.1.1</t>
  </si>
  <si>
    <t>TUBO DE PVC RÍGIDO PXB COM VIROLA E ANEL DE BORRACHA, LINHA ESGOTO SÉRIE REFORÇADA ´R´, DN= 100 MM, INCLUSIVE CONEXÕES</t>
  </si>
  <si>
    <t>DN 100 MM</t>
  </si>
  <si>
    <t>6.2.1.2</t>
  </si>
  <si>
    <t>TUBO DE PVC RÍGIDO PXB COM VIROLA E ANEL DE BORRACHA, LINHA ESGOTO SÉRIE REFORÇADA ´R´. DN= 150 MM, INCLUSIVE CONEXÕES
(REDES PROJETADAS + INTERLIGAÇÃO NA REDE EXISTENTE, COM DISTÂNCIA DE 200 METROS DAS ÚLTIMAS CAIXAS PROJETADAS)</t>
  </si>
  <si>
    <t>DN 150 MM</t>
  </si>
  <si>
    <t>6.2.1.3</t>
  </si>
  <si>
    <t>PROF. MÉDIA = 3,00 M</t>
  </si>
  <si>
    <t>6.2.1.4</t>
  </si>
  <si>
    <t>6.2.1.5</t>
  </si>
  <si>
    <t>6.2.1.6</t>
  </si>
  <si>
    <t>Poços de Visita</t>
  </si>
  <si>
    <t>6.2.1.7</t>
  </si>
  <si>
    <t>POÇO DE VISITA CIRCULAR PARA ESGOTO, EM CONCRETO PRÉ-MOLDADO, DIÂMETRO INTERNO = 1,0 M, PROFUNDIDADE DE 2,00 A 2,50 M, INCLUINDO TAMPÃO DE FERRO FUNDIDO, DIÂMETRO DE 60 CM.</t>
  </si>
  <si>
    <t xml:space="preserve">Ø1,00 M </t>
  </si>
  <si>
    <t>6.2.1.8</t>
  </si>
  <si>
    <t>POÇO DE VISITA CIRCULAR PARA ESGOTO, EM CONCRETO PRÉ-MOLDADO, DIÂMETRO INTERNO = 1,0 M, PROFUNDIDADE DE 3,00 A 3,50 M, INCLUINDO TAMPÃO DE FERRO FUNDIDO, DIÂMETRO DE 60 CM</t>
  </si>
  <si>
    <t>6.2.1.9</t>
  </si>
  <si>
    <t>POÇO DE VISITA CIRCULAR PARA ESGOTO, EM CONCRETO PRÉ-MOLDADO, DIÂMETRO INTERNO = 1,0 M, PROFUNDIDADE DE 4,00 A 5,00 M, INCLUINDO TAMPÃO DE FERRO FUNDIDO, DIÂMETRO DE 60 CM</t>
  </si>
  <si>
    <t>Caixas de Inspeção</t>
  </si>
  <si>
    <t>6.2.1.10</t>
  </si>
  <si>
    <t>6.2.1.11</t>
  </si>
  <si>
    <t>6.2.1.12</t>
  </si>
  <si>
    <t>6.2.1.13</t>
  </si>
  <si>
    <t>H=0,10 M</t>
  </si>
  <si>
    <t>6.2.1.14</t>
  </si>
  <si>
    <t>6.2.1.15</t>
  </si>
  <si>
    <t>CARGA MECANIZADA E REMOÇÃO DE TERRA, INCLUSIVE TRANSPORTE ATÉ 1KM</t>
  </si>
  <si>
    <t>6.2.1.16</t>
  </si>
  <si>
    <t>6.2.2.1</t>
  </si>
  <si>
    <t>TUBO DE PVC RÍGIDO, PONTAS LISAS, SOLDÁVEL, LINHA ESGOTO SÉRIE REFORÇADA ´R´, DN= 40 MM, INCLUSIVE CONEXÕES</t>
  </si>
  <si>
    <t>6.2.2.2</t>
  </si>
  <si>
    <t>TUBO DE PVC RÍGIDO PXB COM VIROLA E ANEL DE BORRACHA, LINHA ESGOTO SÉRIE REFORÇADA ´R´, DN= 50 MM, INCLUSIVE CONEXÕES</t>
  </si>
  <si>
    <t>6.2.2.3</t>
  </si>
  <si>
    <t>TUBO DE PVC RÍGIDO PXB COM VIROLA E ANEL DE BORRACHA, LINHA ESGOTO SÉRIE REFORÇADA ´R´, DN= 75 MM, INCLUSIVE CONEXÕES</t>
  </si>
  <si>
    <t>6.2.2.4</t>
  </si>
  <si>
    <t>6.2.2.5</t>
  </si>
  <si>
    <t>TUBO DE PVC RÍGIDO PXB COM VIROLA E ANEL DE BORRACHA, LINHA ESGOTO SÉRIE REFORÇADA ´R´. DN= 150 MM, INCLUSIVE CONEXÕES</t>
  </si>
  <si>
    <t>6.2.2.6</t>
  </si>
  <si>
    <t>6.2.2.7</t>
  </si>
  <si>
    <t>SIFÃO DE METAL CROMADO DE 1 1/2´ X 2´ (PIAS)</t>
  </si>
  <si>
    <t>1 1/2" X 2"</t>
  </si>
  <si>
    <t>6.2.2.8</t>
  </si>
  <si>
    <t>SIFÃO DE METAL CROMADO DE 1´ X 1 1/2´ (LAVATÓRIOS)</t>
  </si>
  <si>
    <t>1" X 1 1/2"</t>
  </si>
  <si>
    <t>6.2.2.9</t>
  </si>
  <si>
    <t>VÁLVULA DE ESCOAMENTO EM METAL CROMADO DE 1" (LAVATÓRIOS)</t>
  </si>
  <si>
    <t>6.2.2.10</t>
  </si>
  <si>
    <t>VÁLVULA DE ESCOAMENTO EM METAL CROMADO DE 1 1/2" (PIAS)</t>
  </si>
  <si>
    <t>6.2.3</t>
  </si>
  <si>
    <t>6.2.3.1</t>
  </si>
  <si>
    <t>6.2.3.2</t>
  </si>
  <si>
    <t>6.2.3.3</t>
  </si>
  <si>
    <t>6.2.3.4</t>
  </si>
  <si>
    <t>6.2.3.5</t>
  </si>
  <si>
    <t>6.2.3.6</t>
  </si>
  <si>
    <t>6.2.3.7</t>
  </si>
  <si>
    <t>6.2.3.8</t>
  </si>
  <si>
    <t>6.2.3.9</t>
  </si>
  <si>
    <t>6.2.4</t>
  </si>
  <si>
    <t>6.2.4.1</t>
  </si>
  <si>
    <t>6.2.4.2</t>
  </si>
  <si>
    <t>6.2.4.3</t>
  </si>
  <si>
    <t>6.2.4.4</t>
  </si>
  <si>
    <t>6.2.4.5</t>
  </si>
  <si>
    <t>6.2.4.6</t>
  </si>
  <si>
    <t>6.2.4.7</t>
  </si>
  <si>
    <t>6.2.4.8</t>
  </si>
  <si>
    <t>6.2.4.9</t>
  </si>
  <si>
    <t>6.2.5</t>
  </si>
  <si>
    <t>6.2.5.1</t>
  </si>
  <si>
    <t>6.2.5.2</t>
  </si>
  <si>
    <t>6.2.5.3</t>
  </si>
  <si>
    <t>6.2.5.4</t>
  </si>
  <si>
    <t>6.2.5.5</t>
  </si>
  <si>
    <t>6.2.5.6</t>
  </si>
  <si>
    <t>6.2.5.7</t>
  </si>
  <si>
    <t>6.2.5.8</t>
  </si>
  <si>
    <t>6.2.5.9</t>
  </si>
  <si>
    <t>6.2.6</t>
  </si>
  <si>
    <t>DEPÓSITOS/ANEXOS</t>
  </si>
  <si>
    <t>6.2.6.1</t>
  </si>
  <si>
    <t>6.2.6.2</t>
  </si>
  <si>
    <t>6.2.6.3</t>
  </si>
  <si>
    <t>6.2.6.4</t>
  </si>
  <si>
    <t>6.2.6.5</t>
  </si>
  <si>
    <t>SIFÃO DE METAL CROMADO DE 1 1/2´ X 2´ (PIAS e TANQUES)</t>
  </si>
  <si>
    <t>6.2.6.6</t>
  </si>
  <si>
    <t>VÁLVULA DE ESCOAMENTO EM METAL CROMADO DE 1 1/2" (PIAS E TANQUES)</t>
  </si>
  <si>
    <t>DRENOS DE AR CONDICIONADO</t>
  </si>
  <si>
    <t>6.3.1.1</t>
  </si>
  <si>
    <t>TUBO DE PVC RÍGIDO SOLDÁVEL MARROM, DN= 25 MM, (3/4´), INCLUSIVE CONEXÕES</t>
  </si>
  <si>
    <t>6.3.1.2</t>
  </si>
  <si>
    <t>TUBO DE PVC RÍGIDO SOLDÁVEL MARROM, DN= 32 MM, (1´), INCLUSIVE CONEXÕES</t>
  </si>
  <si>
    <t>6.3.1.3</t>
  </si>
  <si>
    <t>TUBO DE PVC RÍGIDO SOLDÁVEL MARROM, DN= 40 MM, (1 1/4´), INCLUSIVE CONEXÕES</t>
  </si>
  <si>
    <t>6.3.1.4</t>
  </si>
  <si>
    <t>ISOLAMENTO TÉRMICO EM POLIETILENO EXPANDIDO, ESPESSURA DE 5 MM, PARA TUBULAÇÃO DE 28 MM</t>
  </si>
  <si>
    <t>DN 28 MM</t>
  </si>
  <si>
    <t>6.3.1.5</t>
  </si>
  <si>
    <t>ISOLAMENTO TÉRMICO EM POLIETILENO EXPANDIDO, ESPESSURA DE 10 MM, PARA TUBULAÇÃO DE 35 MM</t>
  </si>
  <si>
    <t>DN 35 MM</t>
  </si>
  <si>
    <t>6.3.1.6</t>
  </si>
  <si>
    <t>ISOLAMENTO TÉRMICO EM POLIETILENO EXPANDIDO, ESPESSURA DE 10 MM, PARA TUBULAÇÃO DE 42 MM</t>
  </si>
  <si>
    <t>DN 42 MM</t>
  </si>
  <si>
    <t>6.3.2</t>
  </si>
  <si>
    <t>6.3.2.1</t>
  </si>
  <si>
    <t>6.3.2.2</t>
  </si>
  <si>
    <t>6.3.2.3</t>
  </si>
  <si>
    <t>6.3.2.4</t>
  </si>
  <si>
    <t>6.3.2.5</t>
  </si>
  <si>
    <t>6.3.2.6</t>
  </si>
  <si>
    <t>6.3.3</t>
  </si>
  <si>
    <t>6.3.3.1</t>
  </si>
  <si>
    <t>6.3.3.2</t>
  </si>
  <si>
    <t>6.3.3.3</t>
  </si>
  <si>
    <t>6.3.3.4</t>
  </si>
  <si>
    <t>6.3.3.5</t>
  </si>
  <si>
    <t>6.3.3.6</t>
  </si>
  <si>
    <t>6.3.4</t>
  </si>
  <si>
    <t>6.3.4.1</t>
  </si>
  <si>
    <t>6.3.4.2</t>
  </si>
  <si>
    <t>6.3.4.3</t>
  </si>
  <si>
    <t>6.3.4.4</t>
  </si>
  <si>
    <t>6.3.4.5</t>
  </si>
  <si>
    <t>6.3.4.6</t>
  </si>
  <si>
    <t>6.3.5</t>
  </si>
  <si>
    <t>DRENOS ÁREAS TÉCNICAS - UNIDADES DE TRATAMENTO DE AR</t>
  </si>
  <si>
    <t>6.3.5.1</t>
  </si>
  <si>
    <t>6.3.5.2</t>
  </si>
  <si>
    <t>6.3.5.3</t>
  </si>
  <si>
    <t>6.3.5.4</t>
  </si>
  <si>
    <t>6.3.5.5</t>
  </si>
  <si>
    <t>ISOLAMENTO TÉRMICO EM ESPUMA ELASTOMÉRICA, ESPESSURA DE 9 A 12 MM, PARA TUBULAÇÃO DE 1”</t>
  </si>
  <si>
    <t>6.3.5.6</t>
  </si>
  <si>
    <t>ISOLAMENTO TÉRMICO EM ESPUMA ELASTOMÉRICA, ESPESSURA DE 19 A 26 MM, PARA TUBULAÇÃO DE 2"</t>
  </si>
  <si>
    <t>6.3.5.7</t>
  </si>
  <si>
    <t>ISOLAMENTO TÉRMICO EM ESPUMA ELASTOMÉRICA, ESPESSURA DE 19 A 26 MM, PARA TUBULAÇÃO DE 3”</t>
  </si>
  <si>
    <t>3"</t>
  </si>
  <si>
    <t>6.3.5.8</t>
  </si>
  <si>
    <t>ISOLAMENTO TÉRMICO EM ESPUMA ELASTOMÉRICA, ESPESSURA DE 19 A 26 MM, PARA TUBULAÇÃO DE 4"</t>
  </si>
  <si>
    <t>4"</t>
  </si>
  <si>
    <t>6.3.5.9</t>
  </si>
  <si>
    <t>SISTEMA DE FILTRAGEM E RECIRCULAÇÃO DOS LAGOS</t>
  </si>
  <si>
    <t>LAGO 01 - ÁREA RÉPTEIS</t>
  </si>
  <si>
    <t>Sistema Hidráulico</t>
  </si>
  <si>
    <t>6.4.1.1</t>
  </si>
  <si>
    <t>6.4.1.2</t>
  </si>
  <si>
    <t>TUBO DE PVC RÍGIDO SOLDÁVEL MARROM, DN= 60 MM, (2´), INCLUSIVE CONEXÕES</t>
  </si>
  <si>
    <t>DN 60 MM</t>
  </si>
  <si>
    <t>6.4.1.3</t>
  </si>
  <si>
    <t>TUBO DE PVC RÍGIDO SOLDÁVEL MARROM, DN= 75 MM, (2 1/2´), INCLUSIVE CONEXÕES</t>
  </si>
  <si>
    <t>6.4.1.4</t>
  </si>
  <si>
    <t>DISPOSITIVO DE RETORNO COM ENCAIXE EM ABS E ESPELHO EM AÇO INOX PARA PISCINAS DN 50 MM</t>
  </si>
  <si>
    <t>6.4.1.5</t>
  </si>
  <si>
    <t xml:space="preserve">DRENO ANTI-TURBILHÃO PARA PISCINA COM CORPO EM LATÃO, PROVIDO DE GRELHA EM AÇO INOX DN 100 MM </t>
  </si>
  <si>
    <t>6.4.1.6</t>
  </si>
  <si>
    <t>DISPOSITIVO EXTRAVASOR PARA PISCINA COM ENCAIXE EM ABS E ESPELHO EM AÇO INOX DN 50 MM</t>
  </si>
  <si>
    <t>6.4.1.7</t>
  </si>
  <si>
    <t>FILTRO DE AREIA COM CARGA DE AREIA FILTRANTE, VAZÃO DE 16,9 M³/H</t>
  </si>
  <si>
    <t>6.4.1.8</t>
  </si>
  <si>
    <t>CONJUNTO MOTOR-BOMBA (CENTRÍFUGA) 3 CV, MULTIESTÁGIO, HMAN= 35 A 60 MCA, Q= 7,8 A 5,8 M³/H</t>
  </si>
  <si>
    <t>6.4.1.9</t>
  </si>
  <si>
    <t>DOSADOR DE CLORO AUTOMÁTICO PARA PISCINA,COM CAPACIDADE DE 2,2 KG VAZÃO 10 M³/H</t>
  </si>
  <si>
    <t>6.4.1.10</t>
  </si>
  <si>
    <t>REGISTRO DE GAVETA, METAL AMARELO - 2"</t>
  </si>
  <si>
    <t>6.4.1.11</t>
  </si>
  <si>
    <t>REGISTRO DE GAVETA, METAL AMARELO - 1"</t>
  </si>
  <si>
    <t>6.4.1.12</t>
  </si>
  <si>
    <t>ESCAVAÇÃO MANUAL EM SOLO DE 1ª E 2ª CATEGORIA EM CAMPO ABERTO</t>
  </si>
  <si>
    <t>50 M X 0,60 M X 0,60 M</t>
  </si>
  <si>
    <t>6.4.1.13</t>
  </si>
  <si>
    <t>6.4.1.14</t>
  </si>
  <si>
    <t>6.4.1.15</t>
  </si>
  <si>
    <t>6.4.1.16</t>
  </si>
  <si>
    <t>Casa de Bombas - 2,00 m x 2,00 m Pé Direito 2,40 m - Instalada na Área Técnica dos Blocos</t>
  </si>
  <si>
    <t>6.4.1.17</t>
  </si>
  <si>
    <t>6.4.1.18</t>
  </si>
  <si>
    <t>6.4.1.19</t>
  </si>
  <si>
    <t>6.4.1.20</t>
  </si>
  <si>
    <t>6.4.1.21</t>
  </si>
  <si>
    <t>6.4.1.22</t>
  </si>
  <si>
    <t>6.4.1.23</t>
  </si>
  <si>
    <t>6.4.1.24</t>
  </si>
  <si>
    <t>6.4.1.25</t>
  </si>
  <si>
    <t>6.4.1.26</t>
  </si>
  <si>
    <t>6.4.1.27</t>
  </si>
  <si>
    <t>6.4.1.28</t>
  </si>
  <si>
    <t>PERÍODO 4H</t>
  </si>
  <si>
    <t>6.4.1.29</t>
  </si>
  <si>
    <t>6.4.1.30</t>
  </si>
  <si>
    <t>6.4.1.31</t>
  </si>
  <si>
    <t>6.4.1.32</t>
  </si>
  <si>
    <t>6.4.1.33</t>
  </si>
  <si>
    <t>6.4.1.34</t>
  </si>
  <si>
    <t>IMPERMEABILIZAÇÃO A BASE DE EMULSÃO ASFÁLTICA ESTRUTURADA COM TECIDO DE POLIÉSTER - 3 CAMADAS DE ESTRUTURANTE</t>
  </si>
  <si>
    <t>6.4.1.35</t>
  </si>
  <si>
    <t>6.4.1.36</t>
  </si>
  <si>
    <t>EMBOÇO - ARGAMASSA MISTA DE CIMENTO, CAL E AREIA 1:4/12</t>
  </si>
  <si>
    <t>6.4.1.37</t>
  </si>
  <si>
    <t>6.4.1.38</t>
  </si>
  <si>
    <t>6.4.1.39</t>
  </si>
  <si>
    <t>1,60 M X 2,10 M - 2 FOLHAS</t>
  </si>
  <si>
    <t>6.4.1.40</t>
  </si>
  <si>
    <t>6.4.1.41</t>
  </si>
  <si>
    <t>Alimentação das Bombas</t>
  </si>
  <si>
    <t>6.4.1.42</t>
  </si>
  <si>
    <t>PAINEL ELÉTRICO COMPLETO COM COMANDOS E DISJUNTORES PARA ALIMENTAÇÃO E CONTROLE AUTOMÁTICO DAS BOMBAS</t>
  </si>
  <si>
    <t>M³xKM</t>
  </si>
  <si>
    <t>6.4.1.43</t>
  </si>
  <si>
    <t>DISJUNTOR  CAIXA MOLDADA DE 32 A - A INSTALAR NO QGBTE</t>
  </si>
  <si>
    <t>6.4.1.44</t>
  </si>
  <si>
    <t>ELETRODUTO GALVANIZADO, MÉDIO DE 3´ - COM ACESSÓRIOS</t>
  </si>
  <si>
    <t>6.4.1.45</t>
  </si>
  <si>
    <t>FORNECIMENTO E INSTALAÇÃO DE CABO DE COBRE DE  10 MM2 - PRETO - ISOLAÇÃO EM PVC 70° PARA A INSTALAÇÃO + ALIMENTADOR DO PAINEL</t>
  </si>
  <si>
    <t>6.4.1.46</t>
  </si>
  <si>
    <t>FORNECIMENTO E INSTALAÇÃO DE DE CABO 10 MM2 - VERDE - ISOLAÇÃO EM PVC 70° PARA A INSTALAÇÃO + ALIMENTADOR DO PAINEL</t>
  </si>
  <si>
    <t>6.4.2</t>
  </si>
  <si>
    <t>LAGO 02 - ÁREA COBRAS</t>
  </si>
  <si>
    <t>6.4.2.1</t>
  </si>
  <si>
    <t>6.4.2.2</t>
  </si>
  <si>
    <t>6.4.2.3</t>
  </si>
  <si>
    <t>6.4.2.4</t>
  </si>
  <si>
    <t>6.4.2.5</t>
  </si>
  <si>
    <t>6.4.2.6</t>
  </si>
  <si>
    <t>6.4.2.7</t>
  </si>
  <si>
    <t>6.4.2.8</t>
  </si>
  <si>
    <t>CONJUNTO MOTOR-BOMBA (CENTRÍFUGA) 1 CV, MONOESTÁGIO TRIFÁSICO, HMAN= 8 A 25 MCA E Q= 11 A 1,50 M³/H</t>
  </si>
  <si>
    <t>6.4.2.9</t>
  </si>
  <si>
    <t>6.4.2.10</t>
  </si>
  <si>
    <t>6.4.2.11</t>
  </si>
  <si>
    <t>6.4.2.12</t>
  </si>
  <si>
    <t>6.4.2.13</t>
  </si>
  <si>
    <t>6.4.2.14</t>
  </si>
  <si>
    <t>6.4.2.15</t>
  </si>
  <si>
    <t>6.4.2.16</t>
  </si>
  <si>
    <t>6.4.2.17</t>
  </si>
  <si>
    <t>6.4.2.18</t>
  </si>
  <si>
    <t>6.4.2.19</t>
  </si>
  <si>
    <t>6.4.2.20</t>
  </si>
  <si>
    <t>6.4.2.21</t>
  </si>
  <si>
    <t>6.4.2.22</t>
  </si>
  <si>
    <t>6.4.2.23</t>
  </si>
  <si>
    <t>6.4.2.24</t>
  </si>
  <si>
    <t>6.4.2.25</t>
  </si>
  <si>
    <t>6.4.2.26</t>
  </si>
  <si>
    <t>6.4.2.27</t>
  </si>
  <si>
    <t>6.4.2.28</t>
  </si>
  <si>
    <t>6.4.2.29</t>
  </si>
  <si>
    <t>6.4.2.30</t>
  </si>
  <si>
    <t>6.4.2.31</t>
  </si>
  <si>
    <t>6.4.2.32</t>
  </si>
  <si>
    <t>6.4.2.33</t>
  </si>
  <si>
    <t>6.4.2.34</t>
  </si>
  <si>
    <t>6.4.2.35</t>
  </si>
  <si>
    <t>6.4.2.36</t>
  </si>
  <si>
    <t>6.4.2.37</t>
  </si>
  <si>
    <t>6.4.2.38</t>
  </si>
  <si>
    <t>6.4.2.39</t>
  </si>
  <si>
    <t>6.4.2.40</t>
  </si>
  <si>
    <t>6.4.2.41</t>
  </si>
  <si>
    <t>6.4.2.42</t>
  </si>
  <si>
    <t>6.4.2.43</t>
  </si>
  <si>
    <t>6.4.2.44</t>
  </si>
  <si>
    <t>6.4.2.45</t>
  </si>
  <si>
    <t>6.4.2.46</t>
  </si>
  <si>
    <t xml:space="preserve">SISTEMA DE DRENAGEM DE ÁGUAS PLUVIAIS </t>
  </si>
  <si>
    <t xml:space="preserve">Sistema de Drenagem dos Jardins - Rede Enterrada </t>
  </si>
  <si>
    <t>6.5.1</t>
  </si>
  <si>
    <t>TUBO PVC PERFURADO PARA DRENAGEM - DIÂMETRO 4" (100MM)</t>
  </si>
  <si>
    <t>6.5.2</t>
  </si>
  <si>
    <t>6.5.3</t>
  </si>
  <si>
    <t>ENVOLVIMENTO DE TUBOS COM BRITA 01</t>
  </si>
  <si>
    <t>6.5.4</t>
  </si>
  <si>
    <t>6.5.5</t>
  </si>
  <si>
    <t>6.5.6</t>
  </si>
  <si>
    <t xml:space="preserve">Sistema de Drenagem dos Jardins - Sumidouros </t>
  </si>
  <si>
    <t>6.5.7</t>
  </si>
  <si>
    <t>6.5.8</t>
  </si>
  <si>
    <t>DRENO DE BRITA 01 - SUMIDOURO</t>
  </si>
  <si>
    <t>6.5.9</t>
  </si>
  <si>
    <t>DRENO DE BRITA 02 - SUMIDOURO</t>
  </si>
  <si>
    <t>6.5.10</t>
  </si>
  <si>
    <t>DRENO DE AREIA - SUMIDOURO</t>
  </si>
  <si>
    <t>6.5.11</t>
  </si>
  <si>
    <t>6.5.12</t>
  </si>
  <si>
    <t>Grelhas nos Acessos aos Pisos Técnicos e Rampas</t>
  </si>
  <si>
    <t>6.5.13</t>
  </si>
  <si>
    <t>CANALETA DE ALVENARIA PARA GRELHA DE FERRO  L=20CM</t>
  </si>
  <si>
    <t>6.5.14</t>
  </si>
  <si>
    <t>GRELHA EM FERRO FUNDIDO PARA CANALETAS</t>
  </si>
  <si>
    <t>6.5.15</t>
  </si>
  <si>
    <t>TUBO PVC RÍGIDO, TIPO COLETOR ESGOTO, JUNTA ELÁSTICA, DN= 100 MM, INCLUSIVE CONEXÕES</t>
  </si>
  <si>
    <t>6.5.16</t>
  </si>
  <si>
    <t>150 M X 0,60 M X 0,60 M</t>
  </si>
  <si>
    <t>6.5.17</t>
  </si>
  <si>
    <t>6.5.18</t>
  </si>
  <si>
    <t>6.5.19</t>
  </si>
  <si>
    <t>6.5.20</t>
  </si>
  <si>
    <t>6.5.21</t>
  </si>
  <si>
    <t>6.5.22</t>
  </si>
  <si>
    <t>6.5.23</t>
  </si>
  <si>
    <t>6.5.24</t>
  </si>
  <si>
    <t>6.5.25</t>
  </si>
  <si>
    <t>6.5.26</t>
  </si>
  <si>
    <t>6.5.27</t>
  </si>
  <si>
    <t>Dissipadores de Energia</t>
  </si>
  <si>
    <t>6.5.28</t>
  </si>
  <si>
    <t>CONCRETO FCK = 25,0MPA - VIRADO NA OBRA</t>
  </si>
  <si>
    <t>6.5.29</t>
  </si>
  <si>
    <t>6.5.30</t>
  </si>
  <si>
    <t>6.5.31</t>
  </si>
  <si>
    <t>6.5.32</t>
  </si>
  <si>
    <t>6.5.33</t>
  </si>
  <si>
    <t>6.5.34</t>
  </si>
  <si>
    <t>6.5.35</t>
  </si>
  <si>
    <t>6.5.36</t>
  </si>
  <si>
    <t>6.5.37</t>
  </si>
  <si>
    <t>LASTRO EM RACHÃO MANUAL</t>
  </si>
  <si>
    <t xml:space="preserve">APOIO CIVIL PARA REDE DE TELECOM </t>
  </si>
  <si>
    <t>Caixas de Passagem - 11 unidades (1,10 m x 0,50 m x 0,90 m)</t>
  </si>
  <si>
    <t>6.6.1</t>
  </si>
  <si>
    <t>6.6.2</t>
  </si>
  <si>
    <t>6.6.3</t>
  </si>
  <si>
    <t>6.6.4</t>
  </si>
  <si>
    <t>6.6.5</t>
  </si>
  <si>
    <t>6.6.6</t>
  </si>
  <si>
    <t>6.6.7</t>
  </si>
  <si>
    <t>6.6.8</t>
  </si>
  <si>
    <t>TAMPÃO EM FERRO FUNDIDO COM TAMPA ARTICULADA, DE 400 X 600 MM, CLASSE 15 (RUPTURA &gt; 1500 KG)</t>
  </si>
  <si>
    <t>6.6.9</t>
  </si>
  <si>
    <t>DRENO DE BRITA</t>
  </si>
  <si>
    <t>Rede de Fibra Ótica Enterrada</t>
  </si>
  <si>
    <t>6.6.10</t>
  </si>
  <si>
    <t>ELETRODUTO CORRUGADO EM POLIETILENO DE ALTA DENSIDADE, DN= 75 MM, COM ACESSÓRIOS</t>
  </si>
  <si>
    <t>6.6.11</t>
  </si>
  <si>
    <t>6.6.12</t>
  </si>
  <si>
    <t>6.6.13</t>
  </si>
  <si>
    <t>6.6.14</t>
  </si>
  <si>
    <t>ENVOLVIMENTO DE TUBOS COM AREIA</t>
  </si>
  <si>
    <t>0,25 m x 0,25 m</t>
  </si>
  <si>
    <t>6.6.15</t>
  </si>
  <si>
    <t>DI-1100-PE-GE-EC-0001_R00</t>
  </si>
  <si>
    <t>ACOMPANHAMENTO DE OBRA E SERVIÇOS COMPLEMENTARES</t>
  </si>
  <si>
    <t>HVAC AUTOMAÇÃO</t>
  </si>
  <si>
    <t>LEEV</t>
  </si>
  <si>
    <t>GERAL AUTOMAÇÃO</t>
  </si>
  <si>
    <t>DETALHAMENTO DOS RACKS DE AUTOMAÇÃO. Elaboração dos projetos mecanicos e elétricos dos racks.</t>
  </si>
  <si>
    <t>CONFIGURAÇÃO DOS COMPUTADORES E MONITORES
Conforme memorial descritivo DI-01100-PB-AT-GE-MD-0001</t>
  </si>
  <si>
    <t>CONFIGURAÇÃO DO SISTEMA – BD LOCAL
Conforme memorial descritivo DI-01100-PB-AT-GE-MD-0001</t>
  </si>
  <si>
    <t>CONFIGURAÇÃO DO SWITCH DE AUTOMAÇÃO CONFORME PADRÕES DO IB
Conforme memorial descritivo DI-01100-PB-AT-GE-MD-0001</t>
  </si>
  <si>
    <t>HVAC (Controle e Monitoramento)</t>
  </si>
  <si>
    <t>DETALHAMENTO DOS PAINÉIS DE AUTOMAÇÃO
Elaboração dos projetos mecanicos e elétricos dos painéis elétricos.
Conforme memorial descritivo DI-01100-PB-AT-GE-MD-0001</t>
  </si>
  <si>
    <t>CONFIGURAÇÃO DO SOFTWARE CLP - ROCKWELL
Seguindo os padrões de blocos e lógica utilizados no IB
Conforme memorial descritivo DI-01100-PB-AT-GE-MD-0001</t>
  </si>
  <si>
    <t>CONFIGURAÇÃO DO SOFTWARE - SUPERVISÓRIO ELIPSE E3
Seguindo os padrões de telas, blocos, e funções utilizados no IB
Conforme memorial descritivo DI-01100-PB-AT-GE-MD-0001</t>
  </si>
  <si>
    <t>CONFIGURAÇÃO E PARAMETRIZAÇÃO DOS INVERSORES DE FREQUÊNCIA WEG
Conforme memorial descritivo DI-01100-PB-AT-GE-MD-0001</t>
  </si>
  <si>
    <t>MATERIAIS DE INFRAESTRUTURAS (GERAL AUTOMAÇÃO + HVAC (Controle e Monitoramento)</t>
  </si>
  <si>
    <t>ELETROCALHA PERFURADA  EM CHAPA DE #16M.S.G. COM ACABAMENTO GALVANIZADO A FOGO, DE ACORDO COM A NBR 6323, C/ VIROLA, C/ TAMPA. EM BARRAS DE 3,00m. 
FABRICANTE: DISPAN, MOPA OU SIMILAR.</t>
  </si>
  <si>
    <t>REF.: 200x100x3000mm - DP703</t>
  </si>
  <si>
    <t>REF.: 300x100x3000mm - DP703</t>
  </si>
  <si>
    <t>REF.: 500x100x3000mm - DP703</t>
  </si>
  <si>
    <t xml:space="preserve">TÊ HORIZONTAL 90º PARA ELETROCALHA PERFURADA, EM CHAPA DE #16M.S.G. COM ACABAMENTO GALVANIZADO A FOGO, DE ACORDO COM A NBR 6323, COM TAMPA. 
FABRICANTE: DISPAN, MOPA OU SIMILAR. </t>
  </si>
  <si>
    <t>REF.: 200x100mm - DP716</t>
  </si>
  <si>
    <t>REF.: 300x100mm - DP716</t>
  </si>
  <si>
    <t>REF.: 500x100mm - DP716</t>
  </si>
  <si>
    <t xml:space="preserve">CURVA HORIZONTAL 90° PARA ELETROCALHA PERFURADA EM CHAPA DE #16 MSG COM ACABAMENTO GALVANIZADO A FOGO, DE ACORDO COM A NBR 6323, COM TAMPA. 
FABRICANTE: DISPAN, MOPA OU SIMILAR. </t>
  </si>
  <si>
    <t>REF.: 200x100mm. DP710</t>
  </si>
  <si>
    <t>REF.: 300x100mm. DP710</t>
  </si>
  <si>
    <t>REF.: 500x100mm. DP710</t>
  </si>
  <si>
    <t xml:space="preserve">CURVA VERTICAL EXTERNA 90° PARA ELETROCALHA PERFURADA EM CHAPA DE #16 MSG COM ACABAMENTO GALVANIZADO A FOGO, DE ACORDO COM A NBR 6323, C/ TAMPA. 
FABRICANTE: DSPAN, MOPA OU SIMILAR. </t>
  </si>
  <si>
    <t>REF.: 200x100mm. DP729</t>
  </si>
  <si>
    <t>REF.: 300x100mm. DP729</t>
  </si>
  <si>
    <t>REF.: 500x100mm. DP729</t>
  </si>
  <si>
    <t xml:space="preserve">CURVA VERTICAL INTERNA 90° PARA ELETROCALHA PERFURADA EM CHAPA DE #16 MSG COM ACABAMENTO GALVANIZADO A FOGO, DE ACORDO COM A NBR 6323, C/ TAMPA. 
FABRICANTE: DISPAN, MOPA OU SIMILAR. </t>
  </si>
  <si>
    <t xml:space="preserve">REDUÇÃO CONCENTRICA PARA ELETROCALHA PERFURADA EM CHAPA DE #16 MSG COM ACABAMENTO GALVANIZADO A FOGO, DE ACORDO COM A NBR 6323, C/ TAMPA. 
FABRICANTE: DISPAN, MOPA OU SIMILAR. </t>
  </si>
  <si>
    <t>REF.: 500x100mm. DP730</t>
  </si>
  <si>
    <t>REF.: 500x200mm. DP730</t>
  </si>
  <si>
    <t>TÊ VERTICAL DE DECIDA LATERAL 90° PARA ELETROCALHA PERFURADA EM CHAPA #16 MSG COM ACABAMENTO GALVANIZADO A FOGO, DE ACORDO COM NBR6323, C/ TAMPA. 
FABRICANTE: DISPAN, MOPA OU SIMILAR.</t>
  </si>
  <si>
    <t>REF.: 200x100mm - DP719</t>
  </si>
  <si>
    <t>REF.: 300x100mm - DP719</t>
  </si>
  <si>
    <t>REF.: 500x100mm - DP719</t>
  </si>
  <si>
    <t xml:space="preserve">TÊ VERTICAL DE DECIDA LATERAL 90° PARA ELETROCALHA PERFURADA EM CHAPA #16 MSG COM ACABAMENTO GALVANIZADO A FOGO, DE ACORDO COM NBR6323, C/ TAMPA. 
FABRICANTE: DISPAN, MOPA OU SIMILAR. </t>
  </si>
  <si>
    <t>REF.: 200x100mm - DP719C</t>
  </si>
  <si>
    <t>REF.: 300x100mm - DP719C</t>
  </si>
  <si>
    <t>REF.: 500x100mm - DP719C</t>
  </si>
  <si>
    <t xml:space="preserve">TALA CURTA PARA ELETROCALHA COM ACABAMENTO GALVANIZADO A FOGO, ABA DE 100mm.  
FABRICANTE: DISPAN, MOPA OU SIMILAR. </t>
  </si>
  <si>
    <t>REF.: 200mm - DP741</t>
  </si>
  <si>
    <t>REF.: 300mm - DP741</t>
  </si>
  <si>
    <t>REF.: 500mm - DP741</t>
  </si>
  <si>
    <t xml:space="preserve">SEGMENTO DE MONTAGEM PARA ELETROCALHA COM ACABAMENTO GALVANIZADO A FOGO, ABA DE 100mm.  
FABRICANTE: DISPAN, MOPA OU SIMILAR. </t>
  </si>
  <si>
    <t>REF.: 200x100mm - DP760</t>
  </si>
  <si>
    <t>REF.: 300x100mm - DP760</t>
  </si>
  <si>
    <t>REF.: 500x100mm - DP760</t>
  </si>
  <si>
    <t xml:space="preserve">SAÍDA PARA ELETRODUTO COM ACABAMENTO GALVANIZADO A FOGO.
FABRICANTE: DISPAN, MOPA OU SIMILAR. </t>
  </si>
  <si>
    <t>REF.: Ø3/4''</t>
  </si>
  <si>
    <t>REF.: Ø1''</t>
  </si>
  <si>
    <t>PARAFUSOS, SUPORTAÇÕES E ACESSÓRIAS</t>
  </si>
  <si>
    <t xml:space="preserve">PARAFUSO CABEÇA LENTILHA AUTO TRAVANTE, EM AÇO BICROMATIZ
FABRICANTE: DISPAN, MOPA OU SIMILAR.ADO. </t>
  </si>
  <si>
    <t>REF.: 5/16''x3/4''</t>
  </si>
  <si>
    <t xml:space="preserve">PORCA SEXTAVADA EM AÇO BICROMATIZADO. 
FABRICANTE: DISPAN, MOPA OU SIMILAR. </t>
  </si>
  <si>
    <t>REF.: 5/16''</t>
  </si>
  <si>
    <t xml:space="preserve">ARRUELA LISA EM AÇO BICROMATIZADO. 
FABRICANTE: DISPAN, MOPA OU SIMILAR. </t>
  </si>
  <si>
    <t xml:space="preserve">ARRUELA DE PRESSÃO EM AÇO BICROMATIZADO. 
FABRICANTE: DISPAN, MOPA OU SIMILAR. </t>
  </si>
  <si>
    <t xml:space="preserve">VERGALHÃO ROSCA TOTAL, EM PÇS. DE 3 METROS, COM ACABAM
FABRICANTE: DISPAN, MOPA OU SIMILAR. . BICROMATIZADO. </t>
  </si>
  <si>
    <t>REF.: Ø1/4''</t>
  </si>
  <si>
    <t xml:space="preserve">CHUMBADOR "CBA"  COM PARAFUSO CABEÇA SEXTAVADA. 
FABRICANTE: MOPA OU SIMILAR. </t>
  </si>
  <si>
    <t xml:space="preserve">MÃO FRANCESA "SIMPLES" COM ACABAMENTO GALVANIZADO A FOGO. 
FABRICANTE: DISPAN, MOPA OU SIMILAR. </t>
  </si>
  <si>
    <t xml:space="preserve">REF.: 100mm </t>
  </si>
  <si>
    <t xml:space="preserve">REF.: 200mm </t>
  </si>
  <si>
    <t>SUPORTE PARA ELETROCALHA 
TUBO QUADRADO -  FABRICAÇÃO</t>
  </si>
  <si>
    <t xml:space="preserve">REF.: 200X100X3000mm </t>
  </si>
  <si>
    <t xml:space="preserve">REF.: 300X100X3000mm </t>
  </si>
  <si>
    <t xml:space="preserve">REF.: 500X100X3000mm </t>
  </si>
  <si>
    <t xml:space="preserve">GRAMPO TIPO "C" COM ACABAMENTO GALVANIZADO A FOGO. 
FABRICANTE: DISPAN, MOPA OU SIMILAR. </t>
  </si>
  <si>
    <t>REF.: 62x61mm - 250kg</t>
  </si>
  <si>
    <t xml:space="preserve">BALANCIM P/ GRAMPO TIPO "C" COM ACABAMENTO GALVANIZADO A FOGO. 
FABRICANTE: DISPAN, MOPA OU SIMILAR. </t>
  </si>
  <si>
    <t>REF.: 68mm - 250kg</t>
  </si>
  <si>
    <t xml:space="preserve">PERFILADO PERFURADO COM ACABAMENTO GALVANIZADO A FOGO. 
FABRICANTE: DISPAN, MOPA OU SIMILAR. </t>
  </si>
  <si>
    <t>REF.: 38x38x6000</t>
  </si>
  <si>
    <t xml:space="preserve">ELETRODUTO EM AÇO CARB. C/ ACABAM. PRÉ ZINCADO À FOGO, TIPO PESADO, DIN 2440, C/ COSTURA, REBARBA INTERNA REMOVIDA, BR´s DE 3 MT´s, UMA LUVA, EXTREMID. ROSCA BSP.  
FABRICANTE: LUMENS OU SIMILAR     </t>
  </si>
  <si>
    <t>CONDULETE TIPO "LL" C/ TAMPA - GALVANIZADO A FOGO. 
FABRICANTE: WETZEL OU SIMILAR.</t>
  </si>
  <si>
    <t xml:space="preserve">CONDULETE TIPO "LR" C/ TAMPA - GALVANIZADO A FOGO. 
FABRICANTE: WETZEL OU SIMILAR     </t>
  </si>
  <si>
    <t xml:space="preserve">CONDULETE TIPO "T" C/ TAMPA - GALVANIZADO A FOGO.
FABRICANTE: WETZEL OU SIMILAR         </t>
  </si>
  <si>
    <t xml:space="preserve">CONDULETE TIPO "X" C/ TAMPA - GALVANIZADO A FOGO. 
FABRICANTE: WETZEL OU SIMILAR         </t>
  </si>
  <si>
    <t xml:space="preserve">CONDULETE TIPO "LB" C/ TAMPA - GALVANIZADO A FOGO. 
FABRICANTE: WETZEL OU SIMILAR        </t>
  </si>
  <si>
    <t xml:space="preserve">PARAFUSO CABEÇA REDONDA C/ FENDA, ROSCA SOBERBA P/ BUCHA. 
FABRICANTE: DISPAN, MOPA OU SIMILAR. </t>
  </si>
  <si>
    <t>REF.: S8 3,9 x 32</t>
  </si>
  <si>
    <t xml:space="preserve">BUCHA DE NYLON PARA PARAFUSO ROSCA SOBERBA. 
FABRICANTE: DISPAN, MOPA OU SIMILAR.  </t>
  </si>
  <si>
    <t>REF.: S8 1/4" - 6mm</t>
  </si>
  <si>
    <t>BRAÇADEIRA "D" COM CUNHA PARA ELETRODUTO. 
FABRICANTE: DISPAN, MOPA OU SIMILAR.</t>
  </si>
  <si>
    <t>TUBO DE INOX POLIDO
FABRICANTE: FEITAL, ELINOX OU SIMILAR</t>
  </si>
  <si>
    <t>REF.: Ø1'' - 3m</t>
  </si>
  <si>
    <t>REF.: Ø2'' - 3m</t>
  </si>
  <si>
    <t>CABOS E ACESSÓRIOS</t>
  </si>
  <si>
    <t>CABO PP CORDPLAST, CLASSE DE TENSÃO 450/750kv, TEMPERATURA DE SERVIÇO 70ºc, Formado por fios de cobre nú têmpera mole, encordoamento classe 5, isolação em composto Termoplastico Formado por fios de cobre nú têmpera mole, encordoamento classe 5, isolação em composto Termoplastico de pvc flexível, enchimento em composto termoplastico de pvc e cobertura em Composto termoplastico de pvc flexível conforme nbr-13248, capa externa na cor preta.
FABRICANTE: PRYSMIAN</t>
  </si>
  <si>
    <t>REF.: 1x3/C#4,0mm² - PP CORDPLAST</t>
  </si>
  <si>
    <t>REF.: 1x3/C#1,5mm² - PP CORDPLAST</t>
  </si>
  <si>
    <t xml:space="preserve">CABO UNIPOLAR, CLASSE DE TENSÃO 0,6/1kV, TEMPERATURA DE SERVIÇO 90ºC, FORMADO POR FIOS DE COBRE NU TÊMPERA MOLE, ENCORDOAMENTO CLASSE 5, ISOLAÇÃO EM COMPOSTO TERMOFIXO DE BORRACHA HEPR (EPR/B-ALTO MÓDULO), ENCHIMENTO EM COMPOSTO POLIOLEFÍNICO NÃO HALOGENADO E COBERTURA EM COMPOSTO TERMOPLÁSTICO COM BASE POLIOLEFÍNICO NÃO HALOGENADO CONFORME NBR-13248, CAPA EXTERNA NA COR PRETA (FASE).
FABRICANTE: PRYSMIAN OU SIMILAR </t>
  </si>
  <si>
    <t>REF.: #4,0mm² - AFUMEX FLEX</t>
  </si>
  <si>
    <t>REF.: #6,0mm² - AFUMEX FLEX</t>
  </si>
  <si>
    <t xml:space="preserve">Cabo de controle, cobre eletrolitico, tempera mole, nu, encordoamento classe 5, conforme NBR 280, isolação em PVCA, sem blindagem, tensão isolamento: 500V
FABRICANTE: Poliron ou Similar. </t>
  </si>
  <si>
    <t xml:space="preserve">REF.: #3x1,5mm² </t>
  </si>
  <si>
    <t xml:space="preserve">REF.: #4x1,5mm² </t>
  </si>
  <si>
    <t xml:space="preserve">REF.: #10x1,0mm² </t>
  </si>
  <si>
    <t>Cabo de instrumentação, encordoamento classe 2, Isolação em PVC/E, com blindagem eletrostática total, com armação de trança de fios de aço galvanizado ou fitas de aço, classe de tensão 300V. 
REF.: 201MAFR
FABRICANTE: Poliron ou Similar</t>
  </si>
  <si>
    <t>REF.: #2x1,00mm² + shield</t>
  </si>
  <si>
    <t>REF.: #4x1,00mm² + shield</t>
  </si>
  <si>
    <t>Tubos de poliuretano, flexíveis e resistentes a dobras; faixa de pressão: -0,95 até máx. 10 bar; faixa de temperatura -35 a +60 °C; compatíveis com as conexões QS, QS-F, CRQS, CK e CN; cor azul.
FABRICANTE: Festo ou SMC</t>
  </si>
  <si>
    <t>REF.: PUN6x1</t>
  </si>
  <si>
    <t>Pitot's e tomadas tomada de pressão (INOX) das salas para instalação no teto – cabeça de lentilha. - Modelo: 2-L. Todas as quantidades devem ser compatibilizadas (fluxogramas, lista de intrumentos, layouts, folha de dados e todos os demais documentos constantes no projeto).
FABRICANTE: VECTUS</t>
  </si>
  <si>
    <t>REF.: 2-L</t>
  </si>
  <si>
    <t>TUBO PVC PARA REFERENCIA DE PRESSÃO ATMOSFÉRICA Tubo, tampão, conexões pvc, conexões pneumáticas PU6, tela de proteção contra insetos</t>
  </si>
  <si>
    <t>REF.: Ø2''</t>
  </si>
  <si>
    <t xml:space="preserve">CABO DE REDE CAT.6 F/UTP (blindado). CABO DE 4 PARES TRANÇADOS COMPOSTOS DE CONDUTORES SÓLIDOS DE COBRE NÚ, 23 AWG, ISOLADOS POR COMPOSTO ESPECIAL. CONST.: F/UTP, CATEGORIA 6, PVC - CM / CMR. Capa externa em PVC não propagante a chama. 
FABRICANTE: FURUKAWA;  </t>
  </si>
  <si>
    <t>TIPO: GIGALAN CAT.6 F/UTP 23AWGX4P CM/CMR RoHS</t>
  </si>
  <si>
    <t>CONECTOR P/ CABO DE REDE - CAT.6
FABRICANTE: MERCADO</t>
  </si>
  <si>
    <t>REF.: RJ-45</t>
  </si>
  <si>
    <t>PAINÉIS, HARDWARE E ACESSÓRIOS - GERAL AUTOMAÇÃO</t>
  </si>
  <si>
    <t>SWITCH AUTOMAÇÃO E ACESSÓRIOS</t>
  </si>
  <si>
    <t>Switch 24 portas  Gerenciável Aruba 2930F-4SFP JL253A</t>
  </si>
  <si>
    <t>Transceiver HP x121 1GSFP LCLX.  J4859C. FABRICANTE: HP</t>
  </si>
  <si>
    <t>Cordão duplex SM LC-SPC /  SC-SPC 2,5m.  FABRICANTE: FURUKAWA.</t>
  </si>
  <si>
    <t>Rack p/ piso 19”, 20U, 570mm de profundidade, fechado, com porta, ventilação forçada (ventiladores) para exaustão do ar quente.</t>
  </si>
  <si>
    <t>HPE X242 10G SFP+ to SFP+ 1 m direct attach copper cable</t>
  </si>
  <si>
    <t>DIO A 270 completo  incluindo kit bandeja de emenda stack 12F e suportes de adaptador ls/sc para o conjunto. FABRICANTE: FURUKAWA.</t>
  </si>
  <si>
    <t>Patch Panel descarregado 24p. FABRICANTE: FURUKAWA.</t>
  </si>
  <si>
    <t>Patch Cord metalico cat 6 F/UTP CM vermelho 2,5m. FABRICANTE: FURUKAWA.</t>
  </si>
  <si>
    <t>Cordão ótico MONOMODO LC/LC. FABRICANTE: FURUKAWA.</t>
  </si>
  <si>
    <t>Régua com 12 tomadas padrão brasileiro para RACK</t>
  </si>
  <si>
    <t>Bandeja com trilhos para retirada frontal dos equipamentos</t>
  </si>
  <si>
    <t>Painel de distribuição de energia estabilizada</t>
  </si>
  <si>
    <t>Disjuntores de distribuição elétrica. FABRICANTE: SIEMENS.</t>
  </si>
  <si>
    <t>Nobreak Atrium Rack AR2200Bi 115 3U XL. FABRICANTE: SMS.</t>
  </si>
  <si>
    <t>Placa de rede NetAdapter. FABRICANTE: SMS.</t>
  </si>
  <si>
    <t>Miscelâneas. CONFORME PROJETO A SER DETALHADO</t>
  </si>
  <si>
    <t>SERVIDOR DE DADOS LOCAL BD</t>
  </si>
  <si>
    <t>SERVIDOR - SERVER PER240 DELL Intel Xeon E-2124 CPU @3.30GHz;
MEMÓRIA 64GB; HD 4x4 TB; 4 PLACAS REDE; 2 FONTES. FABRICANTE: DELL OU SIMILAR</t>
  </si>
  <si>
    <t>Placa de rede dell 5720 dp 1gb low profile - DELL OU SIMILAR</t>
  </si>
  <si>
    <t>Memória dell 8gb udimm 2rx8 ddr4 2400mhz DELL OU SIMILAR</t>
  </si>
  <si>
    <t>Hard disk – dell disco dell 4tb sata 3.5 p/ poweredge R240</t>
  </si>
  <si>
    <t>MONITOR 21” (mínimo); Monitor Full HD (1080p) 1920 x 1080 a 60 Hz.</t>
  </si>
  <si>
    <t>Conjunto - Mouse + Teclado</t>
  </si>
  <si>
    <t>Cabo HDMI 5 metros (mínimo) c/ adaptadores e acessórios para ligação monitores</t>
  </si>
  <si>
    <t>Painel de Controle e Monitoramento - aço carbono (LEEV-PNG01-HVAC-01100-1000)</t>
  </si>
  <si>
    <t>CPU - COMPACTLOGIX 5370 L3 – COM. ETHERNET.  1769-L36ER. FABRICANTE: ROCKWELL OU SIMILAR</t>
  </si>
  <si>
    <t>CARTÃO DE MEMÓRIA 2GB (mínimo).  1784-SD2. FABRICANTE: ROCKWELL OU SIMILAR</t>
  </si>
  <si>
    <t>Fonte - FONTE DE ALIMENTAÇÃO CPU 110/220VCA. 1769-PA4. FABRICANTE: ROCKWELL OU SIMILAR</t>
  </si>
  <si>
    <t>Módulo de Entrada Digital - 32 DI - 1769-IQ32.  Fabricante: ROCKWELL OU SIMILAR</t>
  </si>
  <si>
    <t>Módulo de Saída Digital - 32 DO - 1769-OB32. Fabricante: ROCKWELL OU SIMILAR</t>
  </si>
  <si>
    <t>Módulo de Entrada Analógica – 08 AI - 1769-IF8. Fabricante: ROCKWELL OU SIMILAR</t>
  </si>
  <si>
    <t>Módulo de Saída Analógica - 08 AO - 1769-OF8C. Fabricante: ROCKWELL OU SIMILAR</t>
  </si>
  <si>
    <t>Cabo expansão do barramento de comunicação Compact 1769. FABRICANTE: ROCKWELL. OU SIMILAR</t>
  </si>
  <si>
    <t>Acessórios para fechamento dos rack's e remotas do sistema. FABRICANTE: ROCKWELL OU SIMILAR</t>
  </si>
  <si>
    <t>Switch 16 portas - Stratix 5700 Gerenciável 1783-BMS20CGP.  FABRICANTE: ROCKWELL.  OU SIMILAR</t>
  </si>
  <si>
    <t>PPC-3150S, PC INDUSTRIAL, 15" TFT XGA LED panel with 50k lifetime backlight-DISPLAY, TOUCH OPERATION, Embedded Intel® processor, quad core Celeron® N2930 1.83GHz  onboard. RESOLUÇÃO: 1024X768. FABRICANTE: ADVANTECH OU SIMILAR</t>
  </si>
  <si>
    <t>No-break Mirage SMS, com kit de gerenciamento remote web/SNMP, POTÊNCIA CONFORME PROJETO DO PAINEL A SER DETALHADO. MRx000XLI-BR. FABRICANTE: SMS OU SIMILAR</t>
  </si>
  <si>
    <t>Teclado de aço inoxidável e integrado com trackball c/ conexão USB. OIK-010IN. FABRICANTE: ORION PC</t>
  </si>
  <si>
    <t>Miscelâneas do painel. CONFORME PROJETO A SER DETALHADO</t>
  </si>
  <si>
    <t>LICENÇAS DE SOFTWARES</t>
  </si>
  <si>
    <t>GERAL AUTOMAÇÃO - LICENÇAS (conforme memorial descritivo DI-01100-PB-AT-GE-MD-0001)</t>
  </si>
  <si>
    <t>Licença Arcserve UDP Premium Plus Edition V7 ou mais atual - Socket License Only - licenciado no fabricante em nome da instituição Butantan (FB ou IB);</t>
  </si>
  <si>
    <t>Licença Arcserve UDP Premium Plus Edition V7 ou mais atual- Socket Three Years Enterprise Maintenance - licenciado no fabricante em nome da instituição Butantan (FB ou IB)</t>
  </si>
  <si>
    <t>Licença perpétua Open Microsoft SQL Server Standard Core 2019 SQLSvrStdCore - SQLSvrStd 2019 sngl olp nl Microsoft</t>
  </si>
  <si>
    <t>Licença Windows server 2019 CORE Microsoft</t>
  </si>
  <si>
    <t>HVAC (Controle e Monitoramento) - LICENÇAS (conforme memorial descritivo DI-01100-PB-AT-GE-MD-0001)</t>
  </si>
  <si>
    <t>Licença do Servidor Elipse Server / Stúdio Master (10000 tags) - ELIPSE. FABRICANTE: ELIPSE OU SIMILAR</t>
  </si>
  <si>
    <t>Licenças do Driver Allen-Bradley Ethernet/IP (ABCIP). FABRICANTE: ELIPSE OU SIMILAR</t>
  </si>
  <si>
    <t>Licenças do Driver Allen-Bradley Ethernet/IP (ABCIP) (connection). FABRICANTE: ELIPSE OU SIMILAR</t>
  </si>
  <si>
    <t>Licença Windows server 2019 CORE Microsoft OU SIMILAR</t>
  </si>
  <si>
    <t>MONTAGEM DO SWITCH GERAL AUTOMAÇÃO
Mão de obra de montagem do switch geral de automação e acessórios.</t>
  </si>
  <si>
    <t>MONTAGEM DE INFRAESTRUTURA DE CAMPO E INSTALAÇÃO DOS EQUIPAMENTOS
Mão de obra de montagem de toda infraestrutura, lançamento de cabos e instalação / interligação dos equipamentos em campo e parte do escopo de automação</t>
  </si>
  <si>
    <t>FUSÃO FIBRA ÓPTICA. 
Mão de obra e fornecimento de acessórios para realização de fusão da fibra óptica.</t>
  </si>
  <si>
    <t>MONTAGEM DO PAINEL DE CONTROLE - LEEV-PNG01-HVAC-01100-1000
Mão de obra de montagem dos painéis conforme padrões especificados.
Conforme memorial descritivo DI-01100-PB-AT-GE-MD-0001</t>
  </si>
  <si>
    <t>TESTES E COMISSIONAMENTO DO SISTEMA.
Conforme memorial descritivo DI-01100-PB-AT-GE-MD-0001</t>
  </si>
  <si>
    <t>START UP DO SISTEMA (SISTEMA EM MANUAL E AUTOMÁTICO)
Conforme memorial descritivo DI-01100-PB-AT-GE-MD-0001</t>
  </si>
  <si>
    <t>TREINAMENTOS DOS OPERADORES DO SISTEMA (10 DIAS ACOMPANHAMENTO E TREINAMENTO)
Conforme memorial descritivo DI-01100-PB-AT-GE-MD-0001</t>
  </si>
  <si>
    <t>TESTES DE VALIDAÇÃO / CERTIFICAÇÃO DO SISTEMA (QI, QO, QP)
Acompanhamento / suporte  /operação durante a etapa de validação do sistema.
Conforme memorial descritivo DI-01100-PB-AT-GE-MD-0001</t>
  </si>
  <si>
    <t>NOTAS:
- TODOS OS ITENS ESPECIFICADOS NESTA PLANILHA DEVEM SER CONSIDERADOS INSTALADOS  E EM PERFEITO FUNCIONAMENTO E CONDIÇÕES DE USO.
- ITENS COMO ACESSÓRIOS, ACABAMENTOS, MISCELANEOS E COMPONENTES DE INSTALAÇÃO DEVEM SER CONSIDERADOS PARA TODOS OS PRODUTOS.
- O PROJETO DEVE SER COMPATIBILIZADO JUNTO ÀS DEMAIS DISCIPLINAS E POSSÍVEIS INTERFERNCIAS APONTADAS E APRESENTADAS JUNTO COM SOLUÇÕES PARA A ENGENHARIA DO INSTITUTO BUTANTAN.
- ELABORAR TODOS OS DETALHAMENTOS NECESSÁRIOS PARA APROVAÇÃO E GARANTIA DE PERFEITA INSTALAÇÃO</t>
  </si>
  <si>
    <t>AUTOMAÇÃO HVAC</t>
  </si>
  <si>
    <t>LAGOS INSTALAÇÕES</t>
  </si>
  <si>
    <t>4</t>
  </si>
  <si>
    <t>CASA DE MÁQUINAS</t>
  </si>
  <si>
    <t>ATIVIDADES CIVIS PARA ILUMINAÇÃO EXTERNA</t>
  </si>
  <si>
    <t>ELETRODUTO GALVANIZADO, PESADO DE 2´ - COM ACESSÓRIOS</t>
  </si>
  <si>
    <t>CABO DE COBRE FLEXÍVEL DE 2,5 MM², ISOLAMENTO 0,6/1KV - ISOLAÇÃO HEPR 90°C</t>
  </si>
  <si>
    <t>BRAÇO EM TUBO DE FERRO GALVANIZADO DE 1´ X 1,00 M PARA FIXAÇÃO DE UMA LUMINÁRIA</t>
  </si>
  <si>
    <t>POSTE TELECÔNICO RETO EM AÇO SAE 1010/1020 GALVANIZADO A FOGO, ALTURA DE 8,00 M</t>
  </si>
  <si>
    <t>POSTE TELECÔNICO EM AÇO SAE 1010/1020 GALVANIZADO A FOGO, COM ESPERA PARA UMA LUMINÁRIA, ALTURA DE 3,00 M</t>
  </si>
  <si>
    <t>LUMINÁRIA LED SOLAR INTEGRADA PARA POSTE, EFICIÊNCIA MÍNIMA DE 130,5 LM/W</t>
  </si>
  <si>
    <t>LUMINÁRIA LED RETANGULAR PARA POSTE DE 6250 ATÉ 6674 LM, EFICIÊNCIA MÍNIMA 113 LM/W</t>
  </si>
  <si>
    <t>CHUMBADOR PARA POSTE DE 6 A 8 METROS, MATERIAL AÇO, COM PORCA E ARRUELA</t>
  </si>
  <si>
    <t>PROJETOR RETANGULAR FECHADO, PARA LÂMPADA VAPOR METÁLICO DE 70 W/150 W OU HALÓGENA DE 300 W/500 W</t>
  </si>
  <si>
    <t>15.2</t>
  </si>
  <si>
    <t>15.3</t>
  </si>
  <si>
    <t>15.4</t>
  </si>
  <si>
    <t>15.5</t>
  </si>
  <si>
    <t>15.6</t>
  </si>
  <si>
    <t>15.7</t>
  </si>
  <si>
    <t>15.8</t>
  </si>
  <si>
    <t>15.9</t>
  </si>
  <si>
    <t>16.4</t>
  </si>
  <si>
    <t>16.5</t>
  </si>
  <si>
    <t>16.6</t>
  </si>
  <si>
    <t>16.7</t>
  </si>
  <si>
    <t>16.8</t>
  </si>
  <si>
    <t>16.9</t>
  </si>
  <si>
    <t>16.10</t>
  </si>
  <si>
    <t>16.11</t>
  </si>
  <si>
    <t>INFRA E CABEAMENTO</t>
  </si>
  <si>
    <t>1.3.15</t>
  </si>
  <si>
    <t>ACABAMENTO DE PISO DE CONCRETO TIPO BAMBOLÊ (CALÇADAS)</t>
  </si>
  <si>
    <t>3.4.1</t>
  </si>
  <si>
    <t>TAXA DE MOBILIZAÇÃO E DESMOBILIZAÇÃO DE EQUIPAMENTOS PARA EXECUÇÃO DE CORTE EM CONCRETO ARMADO</t>
  </si>
  <si>
    <t>DEMARCAÇÃO DE ÁREA COM DISCO DE CORTE DIAMANTADO</t>
  </si>
  <si>
    <t>CORTE VERTICAL EM CONCRETO ARMADO, ESPESSURA DE 15 CM</t>
  </si>
  <si>
    <t>3.4.2</t>
  </si>
  <si>
    <t>3.4.3</t>
  </si>
  <si>
    <t>ABRIGO DE GASES (BLOCO 1 E BLOCO 4)</t>
  </si>
  <si>
    <t>4.4.1</t>
  </si>
  <si>
    <t>4.4.2</t>
  </si>
  <si>
    <t>4.4.3</t>
  </si>
  <si>
    <t>4.4.4</t>
  </si>
  <si>
    <t>4.4.5</t>
  </si>
  <si>
    <t>ALVENARIA DE BLOCO CERÂMICO ESTRUTURAL, USO REVESTIDO, DE 14 CM</t>
  </si>
  <si>
    <t>EMBOÇO DESEMPENADO PARA PINTURA - ARGAMASSA MISTA CIMENTO, CAL E AREIA 1:3/12</t>
  </si>
  <si>
    <t>TINTA ACRÍLICA  - CONCRETO OU REBOCO SEM MASSA CORRIDA</t>
  </si>
  <si>
    <t>PORTA/PORTÃO TIPO GRADIL SOB MEDIDA</t>
  </si>
  <si>
    <t>1,60m x 2,50 m</t>
  </si>
  <si>
    <t>4.4.6</t>
  </si>
  <si>
    <t>4.4.7</t>
  </si>
  <si>
    <t>DN 100 X 150 X 50 MM</t>
  </si>
  <si>
    <t>Painel elétrico de alimentação de UTAs com sistema de proteção inclusa, conforme item específico do memorial descritivo DI-1100-PE-HV-MD-0001_R00</t>
  </si>
  <si>
    <t>Painel elétrico de alimentação de Condensadoras e Evaporadoras com sistema de proteção inclusa, conforme item específico dos memoriais descritivos DI-1100-PE-HV-MD-0001_R00, DI-1100-PE-HV-MD-0002_R00, DI-1100-PE-HV-MD-0003_R00 e DI-1100-PE-HV-MD-0004_R00</t>
  </si>
  <si>
    <t>Painel elétrico de alimentação de Unidades de Ventilação, Ventiladores e Exaustores com sistema de proteção inclusa, conforme item específico dos memoriais descritivos DI-1100-PE-HV-MD-0001_R00, DI-1100-PE-HV-MD-0002_R00, DI-1100-PE-HV-MD-0003_R00 e DI-1100-PE-HV-MD-0004_R00</t>
  </si>
  <si>
    <t>5.33</t>
  </si>
  <si>
    <t>5.34</t>
  </si>
  <si>
    <t>5.35</t>
  </si>
  <si>
    <t>5.36</t>
  </si>
  <si>
    <t>Refinet (KHRP26A22T)</t>
  </si>
  <si>
    <t>Refinet (KHRP26A33T)</t>
  </si>
  <si>
    <t>Refinet (KHRP26A72T)</t>
  </si>
  <si>
    <t>Refinet (KHRP26A73T+KHRP26A73TP)</t>
  </si>
  <si>
    <t>9,5 x 15,9 mm</t>
  </si>
  <si>
    <t>9,5 x 22,2 mm</t>
  </si>
  <si>
    <t>12,7 x 28,6 mm</t>
  </si>
  <si>
    <t>19,1 x 31,8 mm</t>
  </si>
  <si>
    <t>Destinação final dos entulhos, conforme normas do instituto Butantan</t>
  </si>
  <si>
    <t>Fretes e locação de equipamentos</t>
  </si>
  <si>
    <t>7.14</t>
  </si>
  <si>
    <t>SISTEMA TIPO COMMBOX DE MONITORAMENTO DAS CENTRAIS DE ALARME</t>
  </si>
  <si>
    <t>DETECTOR MULTICRITÉRIO</t>
  </si>
  <si>
    <t>DATA BOOK (TODAS AS DISCIPLINAS)</t>
  </si>
  <si>
    <t>ENGENHEIRO / ARQUITETO PLENO (PROJETOS DIVERSOS DURANTE A OBRA)</t>
  </si>
  <si>
    <t>COMPATIBILIZAÇÃO DE PROJETOS  (TODAS AS DISCIPLINAS)</t>
  </si>
  <si>
    <t>REVISÃO GERAL</t>
  </si>
  <si>
    <t>DI</t>
  </si>
  <si>
    <t>TF</t>
  </si>
  <si>
    <t>Escada marinheiro composta de degraus em perfil de aço em formato de U chumbados à parede, h=2m (Reptário)</t>
  </si>
  <si>
    <t>1500M</t>
  </si>
  <si>
    <t>Rede de tubulação PVC 3/4"para conexão com sistema de abastecimento de água existente , incluso conexões</t>
  </si>
  <si>
    <t>8.1.5</t>
  </si>
  <si>
    <t>PLACA INAUGURAL - 2400X350X3MM - CHAPA DE  AÇO GALVANIZADO COM PINTURA AUTOMOTIVA E TEXTURA, INCLUSO FUNDAÇÃO</t>
  </si>
  <si>
    <t>CAIXA SIFONADA DE PVC RÍGIDO DE 100 X 150 X 50 MM, COM GRELHA E PORTA-GRELHA EM AÇO INOX</t>
  </si>
  <si>
    <t>Ø 1"</t>
  </si>
  <si>
    <t>Ø 3"</t>
  </si>
  <si>
    <t>DETALHAMENTO DO PROJETO DE AUTOMAÇÃO
Detalhamento dos projetos de automação.
Conforme memorial descritivo DI-01100-PB-AT-GE-MD-0001</t>
  </si>
  <si>
    <t>8.1.6</t>
  </si>
  <si>
    <t>PLACA INAUGURAL - 12700X650X3MM - CHAPA DE  AÇO GALVANIZADO COM PINTURA AUTOMOTIVA E TEXTURA, INCLUSO FUNDAÇÃO (TOTEM COM MAPA TATIL)</t>
  </si>
  <si>
    <t>PEITORIL E/OU SOLEIRA EM GRANITO, ESPESSURA DE 2 CM E LARGURA ATÉ 20 CM, ACABAMENTO POLIDO (GRANITO CINZA ABSOLUTO)</t>
  </si>
  <si>
    <t>LUMINÁRIA DE EMBUTIR EM FORRO DE GESSO OU MODULAR DE PERFIL “T” DE ABA 25MM COM BARRA DE LED 39W E EMISSÃO DE LUZ NA COR BRANCO NEUTRO 4000K ( ± 200 ). CORPO EM CHAPA DE AÇO TRATADA COM ACABAMENTO EM PINTURA ELETROSTÁTICA NA COR BRANCA. DIFUSOR TRANSLÚCIDO. REF.: LPT 400</t>
  </si>
  <si>
    <t>LUMINÁRIA LINEAR DE SOBREPOR INDIVIDUAL COM GANCHO EM ELETROCALHA COM BARRA DE LED 39W BRANCO NEUTRO 4000K (± 200). CORPO EM CHAPA DE AÇO TRATADA COM ACABAMENTO EM PINTURA ELETROSTÁTICA NA COR BRANCA. DIFUSOR TRANSLÚCIDO. CONSISTÊNCIA DE COR DE 3-STEPS DE MACADAM. MINOTAURO SLIM-E M</t>
  </si>
  <si>
    <t>LUMINÁRIA PENDENTE OU DE SOBREPOR COM GANCHO EM ELETROCALHA COM BARRA DE LED 36W BRANCO NEUTRO 4000K (± 200). CORPO EM POLICARBONATO INJETADO. REFLETOR EM CHAPA GALVANIZADA COM ACABAMENTO EM PINTURA ELETROSTÁTICA BRANCA. DIFUSOR EM POLICARBONATO INJETADO TRANSLÚCIDO DE ALTO IMPACTO COM ACABAMENTO INTERNO PRISMÁTICO E EXTERNO LISO ESTABILIZADO PARA RAIOS UV. VEDAÇÃO EM GEL SILICONE CONTÍNUO E GRAU DE PROTEÇÃO IP-65. POSSUI FECHOS E PRENSA-CABO INJETADOS EM NYLON (PARA CABOS DE Ø 6 A 12 MM). INSTALAÇÃO EM PERFILADO POR SUSPENSÃO TIPO GANCHO I-14 (NÃO INCLUSOS). CONSISTÊNCIA DE COR DE 3-STEPS DE MACADAM. DRIVER INCLUSO, INSTALADO DENTRO DA LUMINÁRIA. REF.: LPT 27</t>
  </si>
  <si>
    <t>MOLDE PARA CONEXÃO EXOTÉRMICA TIPO  "X"</t>
  </si>
  <si>
    <t>LUMINÁRIA DE EMBUTIR EM FORRO DE GESSO COM BARRA DE LED 26W E EMISSÃO DE LUZ NA COR BRANCO 4000K (± 200). CORPO EM CHAPA DE AÇO TRATADA COM ACABAMENTO EM PINTURA ELETROSTÁTICA NA COR BRANCA. MOLDURA EM ALUMÍNIO ESTRUDADO NA COR BRANCA. DIFUSOR TRANSLÚCIDO. REF.: SMART DIRECT ME GES</t>
  </si>
  <si>
    <t>LUMINÁRIA LINEAR DE EMBUTIR EM FORRO DE GESSO OU MODULADO DE PERFIL “T” DE ABA 25MM INDIVIDUAL COM BARRA DE LED 32W BRANCO NEUTRO 4000K (± 200). CORPO EM CHAPA DE AÇO TRATADA COM ACABAMENTO EM PINTURA ELETROSTÁTICA NA COR BRANCA. DIFUSOR TRANSLÚCIDO. CONSISTÊNCIA DE COR DE 3-STEPS DE MACADAM. REF.: MINOTAURO SLIM-E M</t>
  </si>
  <si>
    <t>LUMINÁRIA DE EMBUTIR EM FORRO DE GESSO COM BARRA DE LED 26W E EMISSÃO DE LUZ NA COR BRANCO 4000K (± 200). CORPO EM CHAPA DE AÇO TRATADA COM ACABAMENTO EM PINTURA ELETROSTÁTICA NA COR BRANCA. MOLDURA EM ALUMÍNIO ESTRUDADO NA COR BRANCA. DIFUSOR TRANSLÚCIDO.  REF.: SMART DIRECT ME GES</t>
  </si>
  <si>
    <t>8.4</t>
  </si>
  <si>
    <t>LUMINÁRIA CIRCULAR DE EMBUTIR NO PISO EM LED 8W, E EMISSÃO DE LUZ NA COR BRANCO QUENTE 2700K. CORPO EM ALUMÍNIO INJETADO E ARO ANTIOFUSCAMENTO EM INOX POLIDO COM PINTURA ELETROSTÁTICA A PÓ POLIÉSTER, ACABAMENTO MICROTEXTURIZADO NA COR PRETA. DIFUSOR EM VIDRO TEMPERADO
TRANSPARENTE. ALOJAMENTO EM POLIPROPILENO. FLUXO LUMINOSO DE 530LM. FACHO DE ABERTURA DE 30º, GRAUDE PROTEÇÃO IP67 E PROTEÇÃO A IMPACTO IK10. REF.:LOZ0 LED</t>
  </si>
  <si>
    <t>RACK ABERTO 19"  TOP SOLUTION, REF: POLICOM OU SIMILAR</t>
  </si>
  <si>
    <t>central de alarme de incêndio endereçável, com capacidade mínima para 318 endereços, certificada FM</t>
  </si>
  <si>
    <t>CENTRAL DE ALARME DE INCÊNDIO  FPA-1200-C BOSH</t>
  </si>
  <si>
    <t>MEI800</t>
  </si>
  <si>
    <t>Tubulação de cobre rígido de 1/4"</t>
  </si>
  <si>
    <t>Tubulação de cobre rígido de 3/8"</t>
  </si>
  <si>
    <t>Tubulação de cobre rígido de 1/2"</t>
  </si>
  <si>
    <t>Tubulação de cobre rígido de 5/8"</t>
  </si>
  <si>
    <t>Tubulação de cobre rígido de 3/4"</t>
  </si>
  <si>
    <t>Tubulação de cobre rígido de 7/8"</t>
  </si>
  <si>
    <t>Tubulação de cobre rígido de 1"</t>
  </si>
  <si>
    <t>Tubulação de cobre rígido de 1.1/8"</t>
  </si>
  <si>
    <t>Tubulação de cobre rígido de 1.1/4"</t>
  </si>
  <si>
    <t>Tubulação de cobre rígido de 1.1/2"</t>
  </si>
  <si>
    <t>RECORTE/ FUROS NAS LAJES - REDE DE HVAC (PARA PASSAGEM DE TUBULAÇÕES E INSTALAÇÃO DE EQUIPAMENTOS)</t>
  </si>
  <si>
    <t>1,00X0,70M</t>
  </si>
  <si>
    <t xml:space="preserve"> 1,80X1,20M</t>
  </si>
  <si>
    <t>2,86X1,20M</t>
  </si>
  <si>
    <t>2,86X0,85+1,20M</t>
  </si>
  <si>
    <t>1,80X0,85+1,20M</t>
  </si>
  <si>
    <t>ESPAÇADOR PRÉ MOLDADO (NA OBRA) EM CONCRETO 25 CM X 25 CM, PARA AUXILIO NA PASSAGEM DE CABOS</t>
  </si>
  <si>
    <t>CAIXA DE PASSAGEM (GALERIA) PARA CABOS DE BAIXA TENSÃO CONCRETO ARMADO COM ESCADA E DEMAIS COMPONENTES CONFORME DETALHE TIPICO INDICADO NO DES. DI-1100-PE-EL-DE-0010-00
REF.: TIPO "2"</t>
  </si>
  <si>
    <t>CAIXA DE PASSAGEM (GALERIA) PARA CABOS DE BAIXA TENSÃO CONCRETO ARMADO COM ESCADA E DEMAIS COMPONENTES CONFORME DETALHE TIPICO INDICADO NO DES. DI-1100-PE-EL-DE-0010-00
REF.: TIPO "3"</t>
  </si>
  <si>
    <t>CAIXA DE CONCRETO PRÉ-MOLDADA 640x480x700mm CONFORME DETALHE NO DESENHO "DI-00000-PB-EL-DE-0003"</t>
  </si>
  <si>
    <t>P1 - PORTA EM AÇO GALVANIZADO PRÉ PINTADA, BATENTES DE ALUMÍNIO ANODIZADO NA COR BRANCA, VISOR EM VIDRO 60X60CM, NÚCLEO ISOLANTE  PIR E VEDAÇÃO EM BORRACHA EM TODO O PERÍMETRO, INCLUI DOBRADIÇAS E FECHADURA EM INOX (REF. COMERCIAL ISOESTE)</t>
  </si>
  <si>
    <t>0,90X2,10M</t>
  </si>
  <si>
    <t>P3 - PORTA LISA E BATENTES EM ALUMÍNIO ANODIZADO NA COR PRETA, INCLUI DOBRADIÇAS E FECHADURA EM INOX</t>
  </si>
  <si>
    <t>1,00X2,10M</t>
  </si>
  <si>
    <t>P6 - PORTA LISA E BATENTES EM ALUMÍNIO ANODIZADO NA COR PRETA, DUAS FOLHAS, INCLUI DOBRADIÇAS E FECHADURA EM INOX</t>
  </si>
  <si>
    <t>1,30X2,10M</t>
  </si>
  <si>
    <t>P7 - PORTA EM AÇO GALVANIZADO PRÉ PINTADA, BATENTES DE ALUMÍNIO ANODIZADO NA COR BRANCA, NÚCLEO ISOLANTE  PIR E VEDAÇÃO EM BORRACHA EM TODO O PERÍMETRO, INCLUI DOBRADIÇAS E FECHADURA EM INOX (REF. COMERCIAL ISOESTE)</t>
  </si>
  <si>
    <t>P8 - PORTINHOLA LISA E BATENTES EM ALUMÍNIO ANODIZADO NA COR PRETA, INCLUI DOBRADIÇAS E FECHADURA EM INOX</t>
  </si>
  <si>
    <t>1,00X1,20M</t>
  </si>
  <si>
    <t xml:space="preserve">LINCENÇA ARMAZENAMENTO: HIKVISION PSTOR-VIDEO STORAGE-BASE/1CH (LICENÇA PARA 01 CANAL DE ARMAZENAMENTO DE VÍDEO)	</t>
  </si>
  <si>
    <t>12.11</t>
  </si>
  <si>
    <t>12.12</t>
  </si>
  <si>
    <t>12.13</t>
  </si>
  <si>
    <t>12.14</t>
  </si>
  <si>
    <t>12.15</t>
  </si>
  <si>
    <t>12.16</t>
  </si>
  <si>
    <t>VIDRO  LAMINADO TEMPERADO EXTRA CLEAR 12MM (6MM+6MM), INCLUSO MONTANTES E COLUNAS (SERPENTÁRIO E VIVEIROS)</t>
  </si>
  <si>
    <t>J1 - JANELA BASCULANTE EM ALUMÍNIO ANODIZADO NA COR PRETA E VIDRO LAMINADO INSULADO E REFLEXIVO e=22mm (TIPO SUNLUX 60 OU SIMILAR) - 4MM+PVB INCOLOR 4MM+CAMARA 6MM+LAMINADO INCOLOR 4MM+PVB INCOLOR 4MM</t>
  </si>
  <si>
    <t>J2 - JANELA FIXA EM ALUMÍNIO ANODIZADO NA COR PRETA E VIDRO LAMINADO INSULADO E REFLEXIVO e=22mm (TIPO SUNLUX 60 OU SIMILAR) - 4MM+PVB INCOLOR 4MM+CAMARA 6MM+LAMINADO INCOLOR 4MM+PVB INCOLOR 4MM</t>
  </si>
  <si>
    <t>J3 - JANELA FIXA EM ALUMÍNIO ANODIZADO NA COR PRETA E VIDRO LAMINADO INSULADO E REFLEXIVO e=22mm (TIPO SUNLUX 60 OU SIMILAR) - 4MM+PVB INCOLOR 4MM+CAMARA 6MM+LAMINADO INCOLOR 4MM+PVB INCOLOR 4MM</t>
  </si>
  <si>
    <t>J4 - JANELA FIXA EM ALUMÍNIO ANODIZADO NA COR PRETA E VIDRO LAMINADO INSULADO E REFLEXIVO e=22mm (TIPO SUNLUX 60 OU SIMILAR) - 4MM+PVB INCOLOR 4MM+CAMARA 6MM+LAMINADO INCOLOR 4MM+PVB INCOLOR 4MM</t>
  </si>
  <si>
    <t>J5 - JANELA FIXA EM ALUMÍ NIO ANODIZADO NA COR PRETA E VIDRO LAMINADO INSULADO E REFLEXIVO e=22mm (TIPO SUNLUX 60 OU SIMILAR) - 4MM+PVB INCOLOR 4MM+CAMARA 6MM+LAMINADO INCOLOR 4MM+PVB INCOLOR 4MM</t>
  </si>
  <si>
    <t>JCO - JANELA FIXA EM ALUMÍNIO ANODIZADO NA COR PRETA E VIDRO LAMINADO INSULADO E REFLEXIVO e=22mm (TIPO SUNLUX 60 OU SIMILAR) - 4MM+PVB INCOLOR 4MM+CAMARA 6MM+LAMINADO INCOLOR 4MM+PVB INCOLOR 4MM</t>
  </si>
  <si>
    <t>Área aquecida composta de resistências elétricas P=300W X 220V</t>
  </si>
  <si>
    <t>ELÉTRICA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</si>
</sst>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416]d\-mmm\-yy"/>
    <numFmt numFmtId="165" formatCode="_-* #,##0.00_-;\-* #,##0.00_-;_-* &quot;-&quot;??_-;_-@"/>
    <numFmt numFmtId="166" formatCode="&quot;R$&quot;\ #,##0.00"/>
    <numFmt numFmtId="167" formatCode="0.0"/>
    <numFmt numFmtId="169" formatCode="d\.m"/>
    <numFmt numFmtId="176" formatCode="_(&quot;$&quot;* #,##0.00_);_(&quot;$&quot;* \(#,##0.00\);_(&quot;$&quot;* &quot;-&quot;??_);_(@_)"/>
    <numFmt numFmtId="177" formatCode="&quot;R$&quot;#,##0.00;[Red]&quot;R$&quot;#,##0.00"/>
    <numFmt numFmtId="178" formatCode="_-&quot;R$&quot;* #,##0.00_-;\-&quot;R$&quot;* #,##0.00_-;_-&quot;R$&quot;* &quot;-&quot;??_-;_-@"/>
  </numFmts>
  <fonts count="60" x14ac:knownFonts="1">
    <font>
      <sz val="11"/>
      <color theme="1"/>
      <name val="Arial"/>
    </font>
    <font>
      <sz val="11"/>
      <color theme="1"/>
      <name val="Calibri"/>
      <family val="2"/>
      <scheme val="minor"/>
    </font>
    <font>
      <sz val="11"/>
      <color theme="1"/>
      <name val="Calibri"/>
      <family val="2"/>
      <scheme val="minor"/>
    </font>
    <font>
      <sz val="11"/>
      <name val="Arial"/>
      <family val="2"/>
    </font>
    <font>
      <b/>
      <sz val="11"/>
      <color theme="1"/>
      <name val="Calibri"/>
      <family val="2"/>
    </font>
    <font>
      <b/>
      <sz val="8"/>
      <color theme="1"/>
      <name val="Calibri"/>
      <family val="2"/>
    </font>
    <font>
      <b/>
      <sz val="14"/>
      <color rgb="FFFF0000"/>
      <name val="Calibri"/>
      <family val="2"/>
    </font>
    <font>
      <sz val="8"/>
      <color theme="1"/>
      <name val="Calibri"/>
      <family val="2"/>
    </font>
    <font>
      <sz val="11"/>
      <color theme="1"/>
      <name val="Calibri"/>
      <family val="2"/>
    </font>
    <font>
      <sz val="14"/>
      <color theme="1"/>
      <name val="Calibri"/>
      <family val="2"/>
    </font>
    <font>
      <b/>
      <sz val="18"/>
      <color theme="1"/>
      <name val="Calibri"/>
      <family val="2"/>
    </font>
    <font>
      <b/>
      <sz val="14"/>
      <color theme="1"/>
      <name val="Calibri"/>
      <family val="2"/>
    </font>
    <font>
      <b/>
      <sz val="16"/>
      <color theme="1"/>
      <name val="Calibri"/>
      <family val="2"/>
    </font>
    <font>
      <b/>
      <sz val="12"/>
      <color rgb="FFFF0000"/>
      <name val="Calibri"/>
      <family val="2"/>
    </font>
    <font>
      <sz val="12"/>
      <color theme="1"/>
      <name val="Calibri"/>
      <family val="2"/>
    </font>
    <font>
      <b/>
      <sz val="12"/>
      <color theme="1"/>
      <name val="Calibri"/>
      <family val="2"/>
    </font>
    <font>
      <b/>
      <i/>
      <sz val="8"/>
      <color theme="1"/>
      <name val="Calibri"/>
      <family val="2"/>
    </font>
    <font>
      <b/>
      <i/>
      <sz val="14"/>
      <color theme="1"/>
      <name val="Calibri"/>
      <family val="2"/>
    </font>
    <font>
      <sz val="14"/>
      <color rgb="FFFF0000"/>
      <name val="Calibri"/>
      <family val="2"/>
    </font>
    <font>
      <b/>
      <sz val="12"/>
      <color theme="0"/>
      <name val="Calibri"/>
      <family val="2"/>
    </font>
    <font>
      <sz val="12"/>
      <color rgb="FF000000"/>
      <name val="Arial"/>
      <family val="2"/>
    </font>
    <font>
      <sz val="12"/>
      <color rgb="FF000000"/>
      <name val="Calibri"/>
      <family val="2"/>
    </font>
    <font>
      <b/>
      <sz val="12"/>
      <color rgb="FF000000"/>
      <name val="Calibri"/>
      <family val="2"/>
    </font>
    <font>
      <sz val="11"/>
      <name val="Arial"/>
      <family val="2"/>
    </font>
    <font>
      <sz val="12"/>
      <name val="Arial"/>
      <family val="2"/>
    </font>
    <font>
      <b/>
      <sz val="12"/>
      <color rgb="FFFFFFFF"/>
      <name val="Calibri"/>
      <family val="2"/>
    </font>
    <font>
      <sz val="8"/>
      <color indexed="8"/>
      <name val="Times New Roman"/>
      <family val="1"/>
    </font>
    <font>
      <sz val="11"/>
      <color theme="1"/>
      <name val="Arial"/>
      <family val="2"/>
    </font>
    <font>
      <sz val="8"/>
      <name val="Arial"/>
      <family val="2"/>
    </font>
    <font>
      <sz val="12"/>
      <name val="Calibri"/>
      <family val="2"/>
      <scheme val="minor"/>
    </font>
    <font>
      <sz val="10"/>
      <color indexed="8"/>
      <name val="Arial"/>
      <family val="2"/>
    </font>
    <font>
      <sz val="12"/>
      <name val="Calibri"/>
      <family val="2"/>
    </font>
    <font>
      <b/>
      <sz val="11"/>
      <name val="Arial"/>
      <family val="2"/>
    </font>
    <font>
      <sz val="11"/>
      <color theme="1"/>
      <name val="Arial"/>
      <family val="2"/>
    </font>
    <font>
      <sz val="10"/>
      <name val="Arial"/>
      <family val="2"/>
    </font>
    <font>
      <b/>
      <sz val="12"/>
      <name val="Calibri"/>
      <family val="2"/>
      <scheme val="minor"/>
    </font>
    <font>
      <b/>
      <sz val="12"/>
      <color theme="0"/>
      <name val="Calibri"/>
      <family val="2"/>
      <scheme val="minor"/>
    </font>
    <font>
      <sz val="8"/>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color rgb="FFFF0000"/>
      <name val="Calibri"/>
      <family val="2"/>
    </font>
    <font>
      <b/>
      <i/>
      <sz val="16"/>
      <color theme="1"/>
      <name val="Calibri"/>
      <family val="2"/>
    </font>
    <font>
      <b/>
      <sz val="7"/>
      <color theme="1"/>
      <name val="Calibri"/>
      <family val="2"/>
    </font>
    <font>
      <sz val="5"/>
      <color theme="1"/>
      <name val="Calibri"/>
      <family val="2"/>
    </font>
    <font>
      <sz val="7"/>
      <color theme="1"/>
      <name val="Calibri"/>
      <family val="2"/>
    </font>
    <font>
      <b/>
      <sz val="6"/>
      <color theme="1"/>
      <name val="Calibri"/>
      <family val="2"/>
    </font>
    <font>
      <b/>
      <sz val="8"/>
      <color rgb="FF000000"/>
      <name val="Calibri"/>
      <family val="2"/>
    </font>
    <font>
      <b/>
      <i/>
      <sz val="9"/>
      <color theme="1"/>
      <name val="Calibri"/>
      <family val="2"/>
    </font>
    <font>
      <b/>
      <sz val="22"/>
      <color rgb="FFFF0000"/>
      <name val="Calibri"/>
      <family val="2"/>
    </font>
    <font>
      <b/>
      <sz val="18"/>
      <color theme="0"/>
      <name val="Calibri"/>
      <family val="2"/>
    </font>
    <font>
      <sz val="18"/>
      <color theme="1"/>
      <name val="Calibri"/>
      <family val="2"/>
    </font>
    <font>
      <b/>
      <sz val="22"/>
      <color theme="1"/>
      <name val="Calibri"/>
      <family val="2"/>
    </font>
    <font>
      <b/>
      <sz val="22"/>
      <color theme="0"/>
      <name val="Calibri"/>
      <family val="2"/>
    </font>
    <font>
      <sz val="8"/>
      <name val="Calibri"/>
      <family val="2"/>
      <scheme val="minor"/>
    </font>
    <font>
      <sz val="11"/>
      <name val="Calibri"/>
      <family val="2"/>
    </font>
    <font>
      <sz val="11"/>
      <color theme="1"/>
      <name val="Arial"/>
      <family val="2"/>
    </font>
    <font>
      <sz val="12"/>
      <name val="Calibri"/>
      <family val="2"/>
      <scheme val="major"/>
    </font>
    <font>
      <sz val="8"/>
      <name val="Arial"/>
      <family val="2"/>
    </font>
    <font>
      <b/>
      <sz val="14"/>
      <name val="Calibri"/>
      <family val="2"/>
    </font>
  </fonts>
  <fills count="1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17365D"/>
        <bgColor rgb="FF17365D"/>
      </patternFill>
    </fill>
    <fill>
      <patternFill patternType="solid">
        <fgColor rgb="FF262626"/>
        <bgColor rgb="FF262626"/>
      </patternFill>
    </fill>
    <fill>
      <patternFill patternType="solid">
        <fgColor rgb="FFFFFFFF"/>
      </patternFill>
    </fill>
    <fill>
      <patternFill patternType="solid">
        <fgColor theme="0"/>
        <bgColor indexed="64"/>
      </patternFill>
    </fill>
    <fill>
      <patternFill patternType="solid">
        <fgColor theme="4" tint="-0.499984740745262"/>
        <bgColor indexed="64"/>
      </patternFill>
    </fill>
    <fill>
      <patternFill patternType="solid">
        <fgColor theme="9" tint="0.79998168889431442"/>
        <bgColor indexed="64"/>
      </patternFill>
    </fill>
  </fills>
  <borders count="7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auto="1"/>
      </left>
      <right/>
      <top style="thin">
        <color indexed="64"/>
      </top>
      <bottom style="hair">
        <color auto="1"/>
      </bottom>
      <diagonal/>
    </border>
    <border>
      <left/>
      <right style="thin">
        <color auto="1"/>
      </right>
      <top style="thin">
        <color indexed="64"/>
      </top>
      <bottom style="hair">
        <color auto="1"/>
      </bottom>
      <diagonal/>
    </border>
    <border>
      <left/>
      <right style="thin">
        <color indexed="64"/>
      </right>
      <top/>
      <bottom style="thin">
        <color rgb="FF000000"/>
      </bottom>
      <diagonal/>
    </border>
    <border>
      <left style="thin">
        <color rgb="FF000000"/>
      </left>
      <right/>
      <top/>
      <bottom style="thin">
        <color indexed="64"/>
      </bottom>
      <diagonal/>
    </border>
    <border>
      <left style="medium">
        <color indexed="64"/>
      </left>
      <right/>
      <top style="thin">
        <color rgb="FF000000"/>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indexed="64"/>
      </bottom>
      <diagonal/>
    </border>
  </borders>
  <cellStyleXfs count="21">
    <xf numFmtId="0" fontId="0" fillId="0" borderId="0"/>
    <xf numFmtId="0" fontId="30" fillId="0" borderId="30"/>
    <xf numFmtId="0" fontId="2" fillId="0" borderId="30"/>
    <xf numFmtId="0" fontId="34" fillId="0" borderId="30"/>
    <xf numFmtId="0" fontId="34" fillId="0" borderId="30"/>
    <xf numFmtId="0" fontId="34" fillId="0" borderId="30"/>
    <xf numFmtId="0" fontId="34" fillId="0" borderId="30"/>
    <xf numFmtId="0" fontId="2" fillId="0" borderId="30"/>
    <xf numFmtId="176" fontId="26" fillId="0" borderId="30" applyFont="0" applyFill="0" applyBorder="0" applyAlignment="0" applyProtection="0"/>
    <xf numFmtId="43" fontId="2" fillId="0" borderId="30" applyFont="0" applyFill="0" applyBorder="0" applyAlignment="0" applyProtection="0"/>
    <xf numFmtId="0" fontId="34" fillId="0" borderId="30"/>
    <xf numFmtId="43" fontId="2" fillId="0" borderId="30" applyFont="0" applyFill="0" applyBorder="0" applyAlignment="0" applyProtection="0"/>
    <xf numFmtId="0" fontId="33" fillId="0" borderId="30"/>
    <xf numFmtId="43" fontId="27" fillId="0" borderId="30" applyFont="0" applyFill="0" applyBorder="0" applyAlignment="0" applyProtection="0"/>
    <xf numFmtId="0" fontId="1" fillId="0" borderId="30"/>
    <xf numFmtId="0" fontId="34" fillId="0" borderId="30"/>
    <xf numFmtId="44" fontId="1" fillId="0" borderId="30" applyFont="0" applyFill="0" applyBorder="0" applyAlignment="0" applyProtection="0"/>
    <xf numFmtId="0" fontId="27" fillId="0" borderId="30"/>
    <xf numFmtId="0" fontId="27" fillId="0" borderId="30"/>
    <xf numFmtId="0" fontId="27" fillId="0" borderId="30"/>
    <xf numFmtId="0" fontId="56" fillId="0" borderId="30"/>
  </cellStyleXfs>
  <cellXfs count="1791">
    <xf numFmtId="0" fontId="0" fillId="0" borderId="0" xfId="0" applyFont="1" applyAlignment="1"/>
    <xf numFmtId="0" fontId="5" fillId="2" borderId="9" xfId="0" applyFont="1" applyFill="1" applyBorder="1" applyAlignment="1">
      <alignment vertical="center"/>
    </xf>
    <xf numFmtId="0" fontId="8" fillId="0" borderId="0" xfId="0" applyFont="1"/>
    <xf numFmtId="0" fontId="7" fillId="2" borderId="8" xfId="0" applyFont="1" applyFill="1" applyBorder="1" applyAlignment="1">
      <alignment vertical="center"/>
    </xf>
    <xf numFmtId="0" fontId="7" fillId="2" borderId="12" xfId="0" applyFont="1" applyFill="1" applyBorder="1" applyAlignment="1">
      <alignment vertical="center"/>
    </xf>
    <xf numFmtId="0" fontId="5" fillId="2" borderId="11" xfId="0" applyFont="1" applyFill="1" applyBorder="1" applyAlignment="1">
      <alignment vertical="center"/>
    </xf>
    <xf numFmtId="0" fontId="5" fillId="2" borderId="13" xfId="0" applyFont="1" applyFill="1" applyBorder="1" applyAlignment="1">
      <alignment vertical="center"/>
    </xf>
    <xf numFmtId="0" fontId="16" fillId="2" borderId="9" xfId="0" applyFont="1" applyFill="1" applyBorder="1" applyAlignment="1">
      <alignment horizontal="left" vertical="center"/>
    </xf>
    <xf numFmtId="0" fontId="9" fillId="3" borderId="9" xfId="0" applyFont="1" applyFill="1" applyBorder="1" applyAlignment="1">
      <alignment horizontal="center" vertical="center"/>
    </xf>
    <xf numFmtId="165" fontId="8" fillId="0" borderId="0" xfId="0" applyNumberFormat="1" applyFont="1"/>
    <xf numFmtId="0" fontId="5" fillId="2" borderId="10" xfId="0" applyFont="1" applyFill="1" applyBorder="1" applyAlignment="1">
      <alignment vertical="center"/>
    </xf>
    <xf numFmtId="0" fontId="11" fillId="2" borderId="9" xfId="0" applyFont="1" applyFill="1" applyBorder="1" applyAlignment="1">
      <alignment horizontal="center" vertical="center"/>
    </xf>
    <xf numFmtId="165" fontId="9" fillId="3" borderId="9" xfId="0" applyNumberFormat="1" applyFont="1" applyFill="1" applyBorder="1" applyAlignment="1">
      <alignment horizontal="center" vertical="center"/>
    </xf>
    <xf numFmtId="0" fontId="9" fillId="3" borderId="10" xfId="0" applyFont="1" applyFill="1" applyBorder="1" applyAlignment="1">
      <alignment horizontal="center" vertical="center"/>
    </xf>
    <xf numFmtId="0" fontId="11" fillId="2" borderId="29" xfId="0" applyFont="1" applyFill="1" applyBorder="1" applyAlignment="1">
      <alignment vertical="center"/>
    </xf>
    <xf numFmtId="165" fontId="11" fillId="3" borderId="14" xfId="0" applyNumberFormat="1" applyFont="1" applyFill="1" applyBorder="1" applyAlignment="1">
      <alignment horizontal="center" vertical="center"/>
    </xf>
    <xf numFmtId="165" fontId="14" fillId="3" borderId="9" xfId="0" applyNumberFormat="1" applyFont="1" applyFill="1" applyBorder="1" applyAlignment="1">
      <alignment vertical="center"/>
    </xf>
    <xf numFmtId="0" fontId="11" fillId="2" borderId="8" xfId="0" applyFont="1" applyFill="1" applyBorder="1" applyAlignment="1">
      <alignment horizontal="center" vertical="center"/>
    </xf>
    <xf numFmtId="0" fontId="8" fillId="0" borderId="3" xfId="0" applyFont="1" applyBorder="1"/>
    <xf numFmtId="0" fontId="7" fillId="2" borderId="11" xfId="0" applyFont="1" applyFill="1" applyBorder="1" applyAlignment="1">
      <alignment vertical="center"/>
    </xf>
    <xf numFmtId="0" fontId="7" fillId="2" borderId="13" xfId="0" applyFont="1" applyFill="1" applyBorder="1" applyAlignment="1">
      <alignment vertical="center"/>
    </xf>
    <xf numFmtId="0" fontId="11" fillId="2" borderId="10" xfId="0" applyFont="1" applyFill="1" applyBorder="1" applyAlignment="1">
      <alignment vertical="center"/>
    </xf>
    <xf numFmtId="0" fontId="12" fillId="2" borderId="22" xfId="0" applyFont="1" applyFill="1" applyBorder="1" applyAlignment="1">
      <alignment vertical="center"/>
    </xf>
    <xf numFmtId="0" fontId="16" fillId="2" borderId="10" xfId="0" applyFont="1" applyFill="1" applyBorder="1" applyAlignment="1">
      <alignment horizontal="left" vertical="center"/>
    </xf>
    <xf numFmtId="0" fontId="17" fillId="2" borderId="10" xfId="0" applyFont="1" applyFill="1" applyBorder="1" applyAlignment="1">
      <alignment horizontal="left" vertical="center"/>
    </xf>
    <xf numFmtId="0" fontId="11" fillId="2" borderId="22" xfId="0" applyFont="1" applyFill="1" applyBorder="1" applyAlignment="1">
      <alignment horizontal="center" vertical="center"/>
    </xf>
    <xf numFmtId="165" fontId="9" fillId="3" borderId="22" xfId="0" applyNumberFormat="1"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horizontal="center" vertical="center"/>
    </xf>
    <xf numFmtId="0" fontId="4" fillId="0" borderId="0" xfId="0" applyFont="1" applyAlignment="1">
      <alignment vertical="center"/>
    </xf>
    <xf numFmtId="0" fontId="19" fillId="4" borderId="34" xfId="0" applyFont="1" applyFill="1" applyBorder="1" applyAlignment="1">
      <alignment horizontal="center" vertical="center" wrapText="1"/>
    </xf>
    <xf numFmtId="165" fontId="19" fillId="4" borderId="34" xfId="0" applyNumberFormat="1" applyFont="1" applyFill="1" applyBorder="1" applyAlignment="1">
      <alignment horizontal="center" vertical="center" wrapText="1"/>
    </xf>
    <xf numFmtId="0" fontId="19" fillId="4" borderId="36"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14" fillId="0" borderId="0" xfId="0" applyFont="1"/>
    <xf numFmtId="1" fontId="19" fillId="4" borderId="34" xfId="0" applyNumberFormat="1" applyFont="1" applyFill="1" applyBorder="1" applyAlignment="1">
      <alignment horizontal="center" vertical="center"/>
    </xf>
    <xf numFmtId="1" fontId="19" fillId="4" borderId="34" xfId="0" applyNumberFormat="1" applyFont="1" applyFill="1" applyBorder="1" applyAlignment="1">
      <alignment vertical="center"/>
    </xf>
    <xf numFmtId="165" fontId="19" fillId="4" borderId="34" xfId="0" applyNumberFormat="1" applyFont="1" applyFill="1" applyBorder="1" applyAlignment="1">
      <alignment vertical="center"/>
    </xf>
    <xf numFmtId="0" fontId="15" fillId="0" borderId="0" xfId="0" applyFont="1"/>
    <xf numFmtId="167" fontId="14" fillId="2" borderId="36" xfId="0" applyNumberFormat="1" applyFont="1" applyFill="1" applyBorder="1" applyAlignment="1">
      <alignment horizontal="center" vertical="center"/>
    </xf>
    <xf numFmtId="167" fontId="14" fillId="2" borderId="37" xfId="0" applyNumberFormat="1" applyFont="1" applyFill="1" applyBorder="1" applyAlignment="1">
      <alignment horizontal="center" vertical="center"/>
    </xf>
    <xf numFmtId="0" fontId="4" fillId="0" borderId="0" xfId="0" applyFont="1"/>
    <xf numFmtId="167" fontId="15" fillId="5" borderId="11" xfId="0" applyNumberFormat="1" applyFont="1" applyFill="1" applyBorder="1" applyAlignment="1">
      <alignment horizontal="center" vertical="center"/>
    </xf>
    <xf numFmtId="167" fontId="15" fillId="5" borderId="34" xfId="0" applyNumberFormat="1" applyFont="1" applyFill="1" applyBorder="1" applyAlignment="1">
      <alignment horizontal="center" vertical="center"/>
    </xf>
    <xf numFmtId="165" fontId="15" fillId="5" borderId="34" xfId="0" applyNumberFormat="1" applyFont="1" applyFill="1" applyBorder="1" applyAlignment="1">
      <alignment horizontal="center" vertical="center"/>
    </xf>
    <xf numFmtId="0" fontId="14" fillId="0" borderId="27" xfId="0" applyFont="1" applyBorder="1" applyAlignment="1">
      <alignment horizontal="center"/>
    </xf>
    <xf numFmtId="1" fontId="19" fillId="2" borderId="34" xfId="0" applyNumberFormat="1" applyFont="1" applyFill="1" applyBorder="1" applyAlignment="1">
      <alignment vertical="center"/>
    </xf>
    <xf numFmtId="165" fontId="19" fillId="2" borderId="34" xfId="0" applyNumberFormat="1" applyFont="1" applyFill="1" applyBorder="1" applyAlignment="1">
      <alignment vertical="center"/>
    </xf>
    <xf numFmtId="165" fontId="9" fillId="3" borderId="23" xfId="0" applyNumberFormat="1" applyFont="1" applyFill="1" applyBorder="1" applyAlignment="1">
      <alignment horizontal="center" vertical="center"/>
    </xf>
    <xf numFmtId="165" fontId="23" fillId="0" borderId="0" xfId="0" applyNumberFormat="1" applyFont="1"/>
    <xf numFmtId="0" fontId="24" fillId="0" borderId="0" xfId="0" applyFont="1"/>
    <xf numFmtId="165" fontId="4" fillId="0" borderId="0" xfId="0" applyNumberFormat="1" applyFont="1"/>
    <xf numFmtId="1" fontId="19" fillId="5" borderId="34" xfId="0" applyNumberFormat="1" applyFont="1" applyFill="1" applyBorder="1" applyAlignment="1">
      <alignment horizontal="center"/>
    </xf>
    <xf numFmtId="165" fontId="15" fillId="5" borderId="34" xfId="0" applyNumberFormat="1" applyFont="1" applyFill="1" applyBorder="1" applyAlignment="1">
      <alignment horizontal="center" vertical="center" wrapText="1"/>
    </xf>
    <xf numFmtId="165" fontId="15" fillId="5" borderId="36" xfId="0" applyNumberFormat="1" applyFont="1" applyFill="1" applyBorder="1" applyAlignment="1">
      <alignment horizontal="center" vertical="center" wrapText="1"/>
    </xf>
    <xf numFmtId="165" fontId="15" fillId="5" borderId="37" xfId="0" applyNumberFormat="1" applyFont="1" applyFill="1" applyBorder="1" applyAlignment="1">
      <alignment horizontal="center" vertical="center" wrapText="1"/>
    </xf>
    <xf numFmtId="49" fontId="14" fillId="2" borderId="36" xfId="0" applyNumberFormat="1" applyFont="1" applyFill="1" applyBorder="1" applyAlignment="1">
      <alignment horizontal="center" vertical="center"/>
    </xf>
    <xf numFmtId="0" fontId="11" fillId="2" borderId="10" xfId="0" applyFont="1" applyFill="1" applyBorder="1" applyAlignment="1">
      <alignment horizontal="center" vertical="center"/>
    </xf>
    <xf numFmtId="0" fontId="17" fillId="2" borderId="10" xfId="0" applyFont="1" applyFill="1" applyBorder="1" applyAlignment="1">
      <alignment horizontal="center" vertical="center"/>
    </xf>
    <xf numFmtId="0" fontId="8" fillId="0" borderId="0" xfId="0" applyFont="1" applyAlignment="1">
      <alignment horizontal="center"/>
    </xf>
    <xf numFmtId="0" fontId="0" fillId="0" borderId="0" xfId="0"/>
    <xf numFmtId="49" fontId="14" fillId="0" borderId="36" xfId="0" applyNumberFormat="1" applyFont="1" applyBorder="1" applyAlignment="1">
      <alignment vertical="center"/>
    </xf>
    <xf numFmtId="165" fontId="21" fillId="0" borderId="36" xfId="0" applyNumberFormat="1" applyFont="1" applyBorder="1" applyAlignment="1">
      <alignment horizontal="center" vertical="center" wrapText="1"/>
    </xf>
    <xf numFmtId="49" fontId="21" fillId="2" borderId="36" xfId="0" applyNumberFormat="1" applyFont="1" applyFill="1" applyBorder="1" applyAlignment="1">
      <alignment horizontal="left" vertical="center"/>
    </xf>
    <xf numFmtId="0" fontId="0" fillId="0" borderId="0" xfId="0" applyFont="1" applyAlignment="1"/>
    <xf numFmtId="165" fontId="14" fillId="2" borderId="36" xfId="0" applyNumberFormat="1" applyFont="1" applyFill="1" applyBorder="1" applyAlignment="1">
      <alignment horizontal="center" vertical="center" wrapText="1"/>
    </xf>
    <xf numFmtId="165" fontId="14" fillId="0" borderId="36" xfId="0" applyNumberFormat="1" applyFont="1" applyBorder="1" applyAlignment="1">
      <alignment horizontal="center" vertical="center" wrapText="1"/>
    </xf>
    <xf numFmtId="49" fontId="14" fillId="0" borderId="36" xfId="0" applyNumberFormat="1" applyFont="1" applyBorder="1" applyAlignment="1">
      <alignment horizontal="left" vertical="center" wrapText="1"/>
    </xf>
    <xf numFmtId="0" fontId="3" fillId="0" borderId="35" xfId="0" applyFont="1" applyBorder="1"/>
    <xf numFmtId="0" fontId="3" fillId="0" borderId="37" xfId="0" applyFont="1" applyBorder="1"/>
    <xf numFmtId="0" fontId="0" fillId="0" borderId="0" xfId="0" applyFont="1" applyAlignment="1"/>
    <xf numFmtId="0" fontId="3" fillId="0" borderId="30" xfId="0" applyFont="1" applyBorder="1"/>
    <xf numFmtId="0" fontId="3" fillId="0" borderId="40" xfId="0" applyFont="1" applyBorder="1"/>
    <xf numFmtId="0" fontId="3" fillId="0" borderId="35" xfId="0" applyFont="1" applyBorder="1" applyAlignment="1">
      <alignment wrapText="1"/>
    </xf>
    <xf numFmtId="0" fontId="3" fillId="0" borderId="37" xfId="0" applyFont="1" applyBorder="1" applyAlignment="1">
      <alignment wrapText="1"/>
    </xf>
    <xf numFmtId="167" fontId="14" fillId="2" borderId="36" xfId="0" applyNumberFormat="1" applyFont="1" applyFill="1" applyBorder="1" applyAlignment="1">
      <alignment horizontal="center" vertical="center" wrapText="1"/>
    </xf>
    <xf numFmtId="167" fontId="14" fillId="2" borderId="35" xfId="0" applyNumberFormat="1" applyFont="1" applyFill="1" applyBorder="1" applyAlignment="1">
      <alignment horizontal="center" vertical="center" wrapText="1"/>
    </xf>
    <xf numFmtId="0" fontId="0" fillId="0" borderId="0" xfId="0" applyFont="1" applyAlignment="1"/>
    <xf numFmtId="0" fontId="14" fillId="0" borderId="40" xfId="0" applyFont="1" applyBorder="1" applyAlignment="1">
      <alignment horizontal="center"/>
    </xf>
    <xf numFmtId="0" fontId="15" fillId="2" borderId="30" xfId="0" quotePrefix="1" applyFont="1" applyFill="1" applyBorder="1" applyAlignment="1">
      <alignment horizontal="left" vertical="center" wrapText="1"/>
    </xf>
    <xf numFmtId="1" fontId="19" fillId="2" borderId="30" xfId="0" applyNumberFormat="1" applyFont="1" applyFill="1" applyBorder="1" applyAlignment="1">
      <alignment vertical="center"/>
    </xf>
    <xf numFmtId="165" fontId="19" fillId="2" borderId="30" xfId="0" applyNumberFormat="1" applyFont="1" applyFill="1" applyBorder="1" applyAlignment="1">
      <alignment vertical="center"/>
    </xf>
    <xf numFmtId="165" fontId="19" fillId="2" borderId="30" xfId="0" applyNumberFormat="1" applyFont="1" applyFill="1" applyBorder="1" applyAlignment="1">
      <alignment horizontal="center" vertical="center"/>
    </xf>
    <xf numFmtId="0" fontId="0" fillId="0" borderId="0" xfId="0" applyFont="1" applyAlignment="1"/>
    <xf numFmtId="165" fontId="14" fillId="0" borderId="36" xfId="0" applyNumberFormat="1" applyFont="1" applyFill="1" applyBorder="1" applyAlignment="1">
      <alignment horizontal="center" vertical="center" wrapText="1"/>
    </xf>
    <xf numFmtId="0" fontId="0" fillId="0" borderId="0" xfId="0" applyFont="1" applyAlignment="1"/>
    <xf numFmtId="0" fontId="19" fillId="4" borderId="26" xfId="0" applyFont="1" applyFill="1" applyBorder="1" applyAlignment="1">
      <alignment horizontal="center" vertical="center" wrapText="1"/>
    </xf>
    <xf numFmtId="1" fontId="29" fillId="0" borderId="47" xfId="5" quotePrefix="1" applyNumberFormat="1" applyFont="1" applyFill="1" applyBorder="1" applyAlignment="1">
      <alignment horizontal="center" vertical="center"/>
    </xf>
    <xf numFmtId="1" fontId="29" fillId="0" borderId="48" xfId="5" quotePrefix="1" applyNumberFormat="1" applyFont="1" applyFill="1" applyBorder="1" applyAlignment="1">
      <alignment horizontal="center" vertical="center"/>
    </xf>
    <xf numFmtId="165" fontId="14" fillId="0" borderId="36" xfId="0" applyNumberFormat="1" applyFont="1" applyBorder="1" applyAlignment="1">
      <alignment horizontal="center" vertical="center" wrapText="1"/>
    </xf>
    <xf numFmtId="165" fontId="14" fillId="0" borderId="37" xfId="0" applyNumberFormat="1" applyFont="1" applyBorder="1" applyAlignment="1">
      <alignment horizontal="center" vertical="center" wrapText="1"/>
    </xf>
    <xf numFmtId="165" fontId="14" fillId="2" borderId="36" xfId="0" applyNumberFormat="1" applyFont="1" applyFill="1" applyBorder="1" applyAlignment="1">
      <alignment horizontal="center" vertical="center" wrapText="1"/>
    </xf>
    <xf numFmtId="165" fontId="14" fillId="2" borderId="37" xfId="0" applyNumberFormat="1" applyFont="1" applyFill="1" applyBorder="1" applyAlignment="1">
      <alignment horizontal="center" vertical="center" wrapText="1"/>
    </xf>
    <xf numFmtId="49" fontId="14" fillId="0" borderId="36" xfId="0" applyNumberFormat="1" applyFont="1" applyBorder="1" applyAlignment="1">
      <alignment horizontal="left" vertical="center" wrapText="1"/>
    </xf>
    <xf numFmtId="0" fontId="3" fillId="0" borderId="35" xfId="0" applyFont="1" applyBorder="1"/>
    <xf numFmtId="0" fontId="3" fillId="0" borderId="37" xfId="0" applyFont="1" applyBorder="1"/>
    <xf numFmtId="0" fontId="8" fillId="0" borderId="0" xfId="0" applyFont="1" applyFill="1"/>
    <xf numFmtId="167" fontId="14" fillId="0" borderId="36" xfId="0" applyNumberFormat="1" applyFont="1" applyFill="1" applyBorder="1" applyAlignment="1">
      <alignment horizontal="center" vertical="center"/>
    </xf>
    <xf numFmtId="0" fontId="3" fillId="0" borderId="37" xfId="0" applyFont="1" applyFill="1" applyBorder="1"/>
    <xf numFmtId="165" fontId="23" fillId="0" borderId="0" xfId="0" applyNumberFormat="1" applyFont="1" applyFill="1"/>
    <xf numFmtId="0" fontId="0" fillId="0" borderId="0" xfId="0" applyFont="1" applyFill="1" applyAlignment="1"/>
    <xf numFmtId="165" fontId="8" fillId="0" borderId="0" xfId="0" applyNumberFormat="1" applyFont="1" applyFill="1"/>
    <xf numFmtId="49" fontId="14" fillId="0" borderId="36" xfId="0" applyNumberFormat="1" applyFont="1" applyFill="1" applyBorder="1" applyAlignment="1">
      <alignment horizontal="center" vertical="center"/>
    </xf>
    <xf numFmtId="49" fontId="21" fillId="0" borderId="36" xfId="0" applyNumberFormat="1" applyFont="1" applyFill="1" applyBorder="1" applyAlignment="1">
      <alignment horizontal="left" vertical="center" wrapText="1"/>
    </xf>
    <xf numFmtId="0" fontId="3" fillId="0" borderId="35" xfId="0" applyFont="1" applyFill="1" applyBorder="1"/>
    <xf numFmtId="0" fontId="0" fillId="0" borderId="30" xfId="12" applyFont="1" applyAlignment="1"/>
    <xf numFmtId="0" fontId="8" fillId="0" borderId="30" xfId="12" applyFont="1"/>
    <xf numFmtId="165" fontId="8" fillId="0" borderId="30" xfId="12" applyNumberFormat="1" applyFont="1"/>
    <xf numFmtId="0" fontId="4" fillId="0" borderId="30" xfId="12" applyFont="1"/>
    <xf numFmtId="165" fontId="4" fillId="0" borderId="30" xfId="12" applyNumberFormat="1" applyFont="1"/>
    <xf numFmtId="165" fontId="15" fillId="5" borderId="35" xfId="12" applyNumberFormat="1" applyFont="1" applyFill="1" applyBorder="1" applyAlignment="1">
      <alignment horizontal="center" vertical="center"/>
    </xf>
    <xf numFmtId="167" fontId="15" fillId="5" borderId="35" xfId="12" applyNumberFormat="1" applyFont="1" applyFill="1" applyBorder="1" applyAlignment="1">
      <alignment horizontal="center" vertical="center"/>
    </xf>
    <xf numFmtId="167" fontId="15" fillId="5" borderId="40" xfId="12" applyNumberFormat="1" applyFont="1" applyFill="1" applyBorder="1" applyAlignment="1">
      <alignment horizontal="center" vertical="center"/>
    </xf>
    <xf numFmtId="0" fontId="15" fillId="0" borderId="30" xfId="12" applyFont="1"/>
    <xf numFmtId="0" fontId="3" fillId="0" borderId="37" xfId="12" applyFont="1" applyBorder="1" applyAlignment="1"/>
    <xf numFmtId="0" fontId="3" fillId="0" borderId="35" xfId="12" applyFont="1" applyBorder="1" applyAlignment="1"/>
    <xf numFmtId="49" fontId="14" fillId="2" borderId="36" xfId="12" applyNumberFormat="1" applyFont="1" applyFill="1" applyBorder="1" applyAlignment="1">
      <alignment vertical="center" wrapText="1"/>
    </xf>
    <xf numFmtId="0" fontId="4" fillId="0" borderId="30" xfId="12" applyFont="1" applyAlignment="1">
      <alignment vertical="center"/>
    </xf>
    <xf numFmtId="165" fontId="19" fillId="4" borderId="35" xfId="12" applyNumberFormat="1" applyFont="1" applyFill="1" applyBorder="1" applyAlignment="1">
      <alignment horizontal="center" vertical="center" wrapText="1"/>
    </xf>
    <xf numFmtId="0" fontId="19" fillId="4" borderId="35" xfId="12" applyFont="1" applyFill="1" applyBorder="1" applyAlignment="1">
      <alignment horizontal="center" vertical="center" wrapText="1"/>
    </xf>
    <xf numFmtId="0" fontId="19" fillId="4" borderId="40" xfId="12" applyFont="1" applyFill="1" applyBorder="1" applyAlignment="1">
      <alignment horizontal="center" vertical="center" wrapText="1"/>
    </xf>
    <xf numFmtId="165" fontId="14" fillId="3" borderId="30" xfId="12" applyNumberFormat="1" applyFont="1" applyFill="1" applyBorder="1" applyAlignment="1">
      <alignment vertical="center"/>
    </xf>
    <xf numFmtId="165" fontId="11" fillId="3" borderId="14" xfId="12" applyNumberFormat="1" applyFont="1" applyFill="1" applyBorder="1" applyAlignment="1">
      <alignment horizontal="center" vertical="center"/>
    </xf>
    <xf numFmtId="0" fontId="17" fillId="2" borderId="39" xfId="12" applyFont="1" applyFill="1" applyBorder="1" applyAlignment="1">
      <alignment horizontal="left" vertical="center"/>
    </xf>
    <xf numFmtId="0" fontId="16" fillId="2" borderId="39" xfId="12" applyFont="1" applyFill="1" applyBorder="1" applyAlignment="1">
      <alignment horizontal="left" vertical="center"/>
    </xf>
    <xf numFmtId="0" fontId="16" fillId="2" borderId="30" xfId="12" applyFont="1" applyFill="1" applyBorder="1" applyAlignment="1">
      <alignment horizontal="left" vertical="center"/>
    </xf>
    <xf numFmtId="0" fontId="7" fillId="2" borderId="38" xfId="12" applyFont="1" applyFill="1" applyBorder="1" applyAlignment="1">
      <alignment vertical="center"/>
    </xf>
    <xf numFmtId="0" fontId="11" fillId="2" borderId="30" xfId="12" applyFont="1" applyFill="1" applyBorder="1" applyAlignment="1">
      <alignment horizontal="center" vertical="center"/>
    </xf>
    <xf numFmtId="0" fontId="11" fillId="2" borderId="39" xfId="12" applyFont="1" applyFill="1" applyBorder="1" applyAlignment="1">
      <alignment vertical="center"/>
    </xf>
    <xf numFmtId="0" fontId="5" fillId="2" borderId="13" xfId="12" applyFont="1" applyFill="1" applyBorder="1" applyAlignment="1">
      <alignment vertical="center"/>
    </xf>
    <xf numFmtId="0" fontId="7" fillId="2" borderId="12" xfId="12" applyFont="1" applyFill="1" applyBorder="1" applyAlignment="1">
      <alignment vertical="center"/>
    </xf>
    <xf numFmtId="0" fontId="5" fillId="2" borderId="40" xfId="12" applyFont="1" applyFill="1" applyBorder="1" applyAlignment="1">
      <alignment vertical="center"/>
    </xf>
    <xf numFmtId="0" fontId="11" fillId="2" borderId="38" xfId="12" applyFont="1" applyFill="1" applyBorder="1" applyAlignment="1">
      <alignment horizontal="center" vertical="center"/>
    </xf>
    <xf numFmtId="0" fontId="11" fillId="2" borderId="29" xfId="12" applyFont="1" applyFill="1" applyBorder="1" applyAlignment="1">
      <alignment vertical="center"/>
    </xf>
    <xf numFmtId="0" fontId="5" fillId="2" borderId="39" xfId="12" applyFont="1" applyFill="1" applyBorder="1" applyAlignment="1">
      <alignment vertical="center"/>
    </xf>
    <xf numFmtId="0" fontId="5" fillId="2" borderId="30" xfId="12" applyFont="1" applyFill="1" applyBorder="1" applyAlignment="1">
      <alignment vertical="center"/>
    </xf>
    <xf numFmtId="165" fontId="9" fillId="3" borderId="30" xfId="12" applyNumberFormat="1" applyFont="1" applyFill="1" applyBorder="1" applyAlignment="1">
      <alignment horizontal="center" vertical="center"/>
    </xf>
    <xf numFmtId="0" fontId="37" fillId="0" borderId="30" xfId="14" applyFont="1" applyProtection="1">
      <protection hidden="1"/>
    </xf>
    <xf numFmtId="2" fontId="37" fillId="0" borderId="30" xfId="14" applyNumberFormat="1" applyFont="1" applyProtection="1">
      <protection hidden="1"/>
    </xf>
    <xf numFmtId="1" fontId="36" fillId="8" borderId="44" xfId="5" quotePrefix="1" applyNumberFormat="1" applyFont="1" applyFill="1" applyBorder="1" applyAlignment="1">
      <alignment horizontal="center" vertical="center"/>
    </xf>
    <xf numFmtId="1" fontId="36" fillId="8" borderId="45" xfId="5" quotePrefix="1" applyNumberFormat="1" applyFont="1" applyFill="1" applyBorder="1" applyAlignment="1">
      <alignment horizontal="center" vertical="center"/>
    </xf>
    <xf numFmtId="1" fontId="36" fillId="8" borderId="44" xfId="5" quotePrefix="1" applyNumberFormat="1" applyFont="1" applyFill="1" applyBorder="1" applyAlignment="1">
      <alignment vertical="center"/>
    </xf>
    <xf numFmtId="1" fontId="36" fillId="8" borderId="45" xfId="5" quotePrefix="1" applyNumberFormat="1" applyFont="1" applyFill="1" applyBorder="1" applyAlignment="1">
      <alignment vertical="center"/>
    </xf>
    <xf numFmtId="0" fontId="38" fillId="0" borderId="30" xfId="14" applyFont="1"/>
    <xf numFmtId="0" fontId="38" fillId="0" borderId="30" xfId="14" applyFont="1" applyBorder="1"/>
    <xf numFmtId="0" fontId="29" fillId="6" borderId="47" xfId="14" applyNumberFormat="1" applyFont="1" applyFill="1" applyBorder="1" applyAlignment="1" applyProtection="1">
      <alignment vertical="center" shrinkToFit="1"/>
      <protection locked="0"/>
    </xf>
    <xf numFmtId="0" fontId="29" fillId="6" borderId="48" xfId="14" applyNumberFormat="1" applyFont="1" applyFill="1" applyBorder="1" applyAlignment="1" applyProtection="1">
      <alignment vertical="center" shrinkToFit="1"/>
      <protection locked="0"/>
    </xf>
    <xf numFmtId="0" fontId="29" fillId="7" borderId="47" xfId="15" applyFont="1" applyFill="1" applyBorder="1" applyAlignment="1" applyProtection="1">
      <alignment horizontal="center" vertical="center"/>
      <protection hidden="1"/>
    </xf>
    <xf numFmtId="0" fontId="29" fillId="7" borderId="49" xfId="15" applyFont="1" applyFill="1" applyBorder="1" applyAlignment="1" applyProtection="1">
      <alignment horizontal="center" vertical="center"/>
      <protection hidden="1"/>
    </xf>
    <xf numFmtId="0" fontId="29" fillId="7" borderId="30" xfId="15" applyFont="1" applyFill="1" applyBorder="1" applyAlignment="1" applyProtection="1">
      <alignment horizontal="center" vertical="center"/>
      <protection hidden="1"/>
    </xf>
    <xf numFmtId="49" fontId="29" fillId="7" borderId="47" xfId="5" applyNumberFormat="1" applyFont="1" applyFill="1" applyBorder="1" applyAlignment="1" applyProtection="1">
      <alignment horizontal="left" vertical="center" wrapText="1"/>
      <protection locked="0"/>
    </xf>
    <xf numFmtId="49" fontId="29" fillId="7" borderId="48" xfId="5" applyNumberFormat="1" applyFont="1" applyFill="1" applyBorder="1" applyAlignment="1" applyProtection="1">
      <alignment horizontal="left" vertical="center" wrapText="1"/>
      <protection locked="0"/>
    </xf>
    <xf numFmtId="49" fontId="29" fillId="0" borderId="47" xfId="5" applyNumberFormat="1" applyFont="1" applyFill="1" applyBorder="1" applyAlignment="1" applyProtection="1">
      <alignment horizontal="left" vertical="center" wrapText="1"/>
      <protection locked="0"/>
    </xf>
    <xf numFmtId="49" fontId="29" fillId="0" borderId="48" xfId="5" applyNumberFormat="1" applyFont="1" applyFill="1" applyBorder="1" applyAlignment="1" applyProtection="1">
      <alignment horizontal="left" vertical="center" wrapText="1"/>
      <protection locked="0"/>
    </xf>
    <xf numFmtId="49" fontId="29" fillId="7" borderId="49" xfId="5" applyNumberFormat="1" applyFont="1" applyFill="1" applyBorder="1" applyAlignment="1" applyProtection="1">
      <alignment horizontal="left" vertical="center" wrapText="1"/>
      <protection locked="0"/>
    </xf>
    <xf numFmtId="49" fontId="29" fillId="0" borderId="49" xfId="5" applyNumberFormat="1" applyFont="1" applyFill="1" applyBorder="1" applyAlignment="1" applyProtection="1">
      <alignment horizontal="left" vertical="center" wrapText="1"/>
      <protection locked="0"/>
    </xf>
    <xf numFmtId="167" fontId="29" fillId="7" borderId="46" xfId="5" applyNumberFormat="1" applyFont="1" applyFill="1" applyBorder="1" applyAlignment="1" applyProtection="1">
      <alignment horizontal="center" vertical="center"/>
      <protection locked="0"/>
    </xf>
    <xf numFmtId="167" fontId="29" fillId="0" borderId="46" xfId="5" applyNumberFormat="1" applyFont="1" applyFill="1" applyBorder="1" applyAlignment="1" applyProtection="1">
      <alignment horizontal="center" vertical="center"/>
      <protection locked="0"/>
    </xf>
    <xf numFmtId="167" fontId="29" fillId="7" borderId="46" xfId="5" applyNumberFormat="1" applyFont="1" applyFill="1" applyBorder="1" applyAlignment="1" applyProtection="1">
      <alignment horizontal="center" vertical="center" wrapText="1"/>
      <protection locked="0"/>
    </xf>
    <xf numFmtId="167" fontId="29" fillId="0" borderId="64" xfId="5" applyNumberFormat="1" applyFont="1" applyFill="1" applyBorder="1" applyAlignment="1" applyProtection="1">
      <alignment horizontal="center" vertical="center"/>
      <protection locked="0"/>
    </xf>
    <xf numFmtId="0" fontId="8" fillId="0" borderId="49" xfId="0" applyFont="1" applyBorder="1"/>
    <xf numFmtId="0" fontId="29" fillId="7" borderId="48" xfId="0" applyFont="1" applyFill="1" applyBorder="1" applyAlignment="1">
      <alignment horizontal="center" vertical="center"/>
    </xf>
    <xf numFmtId="167" fontId="39" fillId="7" borderId="46" xfId="5" applyNumberFormat="1" applyFont="1" applyFill="1" applyBorder="1" applyAlignment="1" applyProtection="1">
      <alignment horizontal="center" vertical="center" wrapText="1"/>
      <protection locked="0"/>
    </xf>
    <xf numFmtId="167" fontId="29" fillId="0" borderId="47" xfId="5" applyNumberFormat="1" applyFont="1" applyFill="1" applyBorder="1" applyAlignment="1" applyProtection="1">
      <alignment horizontal="center" vertical="center"/>
      <protection locked="0"/>
    </xf>
    <xf numFmtId="167" fontId="29" fillId="0" borderId="48" xfId="5" applyNumberFormat="1" applyFont="1" applyFill="1" applyBorder="1" applyAlignment="1" applyProtection="1">
      <alignment horizontal="center" vertical="center"/>
      <protection locked="0"/>
    </xf>
    <xf numFmtId="2" fontId="29" fillId="7" borderId="48" xfId="5" applyNumberFormat="1" applyFont="1" applyFill="1" applyBorder="1" applyAlignment="1" applyProtection="1">
      <alignment horizontal="center" vertical="center" wrapText="1"/>
      <protection locked="0"/>
    </xf>
    <xf numFmtId="167" fontId="29" fillId="0" borderId="30" xfId="5" applyNumberFormat="1" applyFont="1" applyFill="1" applyBorder="1" applyAlignment="1" applyProtection="1">
      <alignment horizontal="center" vertical="center"/>
      <protection locked="0"/>
    </xf>
    <xf numFmtId="44" fontId="38" fillId="0" borderId="61" xfId="16" applyFont="1" applyBorder="1" applyAlignment="1">
      <alignment horizontal="center"/>
    </xf>
    <xf numFmtId="44" fontId="38" fillId="0" borderId="30" xfId="16" applyFont="1" applyBorder="1" applyAlignment="1">
      <alignment horizontal="center"/>
    </xf>
    <xf numFmtId="49" fontId="29" fillId="0" borderId="61" xfId="5" applyNumberFormat="1" applyFont="1" applyFill="1" applyBorder="1" applyAlignment="1" applyProtection="1">
      <alignment horizontal="left" vertical="center" wrapText="1"/>
      <protection locked="0"/>
    </xf>
    <xf numFmtId="49" fontId="29" fillId="0" borderId="30" xfId="5" applyNumberFormat="1" applyFont="1" applyFill="1" applyBorder="1" applyAlignment="1" applyProtection="1">
      <alignment horizontal="left" vertical="center" wrapText="1"/>
      <protection locked="0"/>
    </xf>
    <xf numFmtId="49" fontId="29" fillId="0" borderId="63" xfId="5" applyNumberFormat="1" applyFont="1" applyFill="1" applyBorder="1" applyAlignment="1" applyProtection="1">
      <alignment horizontal="left" vertical="center" wrapText="1"/>
      <protection locked="0"/>
    </xf>
    <xf numFmtId="0" fontId="19" fillId="4" borderId="21" xfId="0" applyFont="1" applyFill="1" applyBorder="1" applyAlignment="1">
      <alignment horizontal="center" vertical="center" wrapText="1"/>
    </xf>
    <xf numFmtId="1" fontId="36" fillId="8" borderId="61" xfId="5" quotePrefix="1" applyNumberFormat="1" applyFont="1" applyFill="1" applyBorder="1" applyAlignment="1">
      <alignment horizontal="center" vertical="center"/>
    </xf>
    <xf numFmtId="167" fontId="29" fillId="0" borderId="49" xfId="5" applyNumberFormat="1" applyFont="1" applyFill="1" applyBorder="1" applyAlignment="1" applyProtection="1">
      <alignment horizontal="center" vertical="center"/>
      <protection locked="0"/>
    </xf>
    <xf numFmtId="0" fontId="29" fillId="7" borderId="49" xfId="0" applyFont="1" applyFill="1" applyBorder="1" applyAlignment="1">
      <alignment horizontal="center" vertical="center"/>
    </xf>
    <xf numFmtId="2" fontId="29" fillId="7" borderId="49" xfId="0" applyNumberFormat="1" applyFont="1" applyFill="1" applyBorder="1" applyAlignment="1">
      <alignment horizontal="center" vertical="center"/>
    </xf>
    <xf numFmtId="2" fontId="29" fillId="7" borderId="48" xfId="0" applyNumberFormat="1" applyFont="1" applyFill="1" applyBorder="1" applyAlignment="1">
      <alignment horizontal="center" vertical="center"/>
    </xf>
    <xf numFmtId="44" fontId="38" fillId="0" borderId="47" xfId="16" applyFont="1" applyBorder="1" applyAlignment="1">
      <alignment horizontal="center"/>
    </xf>
    <xf numFmtId="44" fontId="38" fillId="0" borderId="49" xfId="16" applyFont="1" applyBorder="1" applyAlignment="1">
      <alignment horizontal="center"/>
    </xf>
    <xf numFmtId="44" fontId="38" fillId="0" borderId="48" xfId="16" applyFont="1" applyBorder="1" applyAlignment="1">
      <alignment horizontal="center"/>
    </xf>
    <xf numFmtId="0" fontId="8" fillId="0" borderId="30" xfId="0" applyFont="1" applyBorder="1"/>
    <xf numFmtId="2" fontId="29" fillId="7" borderId="49" xfId="5" applyNumberFormat="1" applyFont="1" applyFill="1" applyBorder="1" applyAlignment="1" applyProtection="1">
      <alignment horizontal="center" vertical="center" wrapText="1"/>
      <protection locked="0"/>
    </xf>
    <xf numFmtId="167" fontId="29" fillId="7" borderId="64" xfId="5" applyNumberFormat="1" applyFont="1" applyFill="1" applyBorder="1" applyAlignment="1" applyProtection="1">
      <alignment horizontal="center" vertical="center" wrapText="1"/>
      <protection locked="0"/>
    </xf>
    <xf numFmtId="167" fontId="29" fillId="7" borderId="49" xfId="5" applyNumberFormat="1" applyFont="1" applyFill="1" applyBorder="1" applyAlignment="1" applyProtection="1">
      <alignment horizontal="center" vertical="center" wrapText="1"/>
      <protection locked="0"/>
    </xf>
    <xf numFmtId="167" fontId="39" fillId="7" borderId="64" xfId="5" applyNumberFormat="1" applyFont="1" applyFill="1" applyBorder="1" applyAlignment="1" applyProtection="1">
      <alignment horizontal="center" vertical="center" wrapText="1"/>
      <protection locked="0"/>
    </xf>
    <xf numFmtId="167" fontId="39" fillId="7" borderId="49" xfId="5" applyNumberFormat="1" applyFont="1" applyFill="1" applyBorder="1" applyAlignment="1" applyProtection="1">
      <alignment horizontal="center" vertical="center" wrapText="1"/>
      <protection locked="0"/>
    </xf>
    <xf numFmtId="1" fontId="19" fillId="5" borderId="41" xfId="0" applyNumberFormat="1" applyFont="1" applyFill="1" applyBorder="1" applyAlignment="1">
      <alignment horizontal="center"/>
    </xf>
    <xf numFmtId="167" fontId="15" fillId="5" borderId="30" xfId="0" applyNumberFormat="1" applyFont="1" applyFill="1" applyBorder="1" applyAlignment="1">
      <alignment horizontal="center" vertical="center"/>
    </xf>
    <xf numFmtId="167" fontId="15" fillId="5" borderId="41" xfId="0" applyNumberFormat="1" applyFont="1" applyFill="1" applyBorder="1" applyAlignment="1">
      <alignment horizontal="center" vertical="center"/>
    </xf>
    <xf numFmtId="165" fontId="15" fillId="5" borderId="41" xfId="0" applyNumberFormat="1" applyFont="1" applyFill="1" applyBorder="1" applyAlignment="1">
      <alignment horizontal="center" vertical="center"/>
    </xf>
    <xf numFmtId="165" fontId="15" fillId="5" borderId="41" xfId="0" applyNumberFormat="1" applyFont="1" applyFill="1" applyBorder="1" applyAlignment="1">
      <alignment horizontal="center" vertical="center" wrapText="1"/>
    </xf>
    <xf numFmtId="165" fontId="15" fillId="5" borderId="21" xfId="0" applyNumberFormat="1" applyFont="1" applyFill="1" applyBorder="1" applyAlignment="1">
      <alignment horizontal="center" vertical="center" wrapText="1"/>
    </xf>
    <xf numFmtId="165" fontId="15" fillId="5" borderId="23" xfId="0" applyNumberFormat="1" applyFont="1" applyFill="1" applyBorder="1" applyAlignment="1">
      <alignment horizontal="center" vertical="center" wrapText="1"/>
    </xf>
    <xf numFmtId="165" fontId="8" fillId="0" borderId="30" xfId="17" applyNumberFormat="1" applyFont="1"/>
    <xf numFmtId="0" fontId="27" fillId="0" borderId="30" xfId="17" applyFont="1" applyAlignment="1"/>
    <xf numFmtId="0" fontId="4" fillId="0" borderId="30" xfId="17" applyFont="1" applyAlignment="1">
      <alignment vertical="center"/>
    </xf>
    <xf numFmtId="0" fontId="19" fillId="4" borderId="35" xfId="17" applyFont="1" applyFill="1" applyBorder="1" applyAlignment="1">
      <alignment horizontal="center" vertical="center" wrapText="1"/>
    </xf>
    <xf numFmtId="165" fontId="19" fillId="4" borderId="35" xfId="17" applyNumberFormat="1" applyFont="1" applyFill="1" applyBorder="1" applyAlignment="1">
      <alignment horizontal="center" vertical="center" wrapText="1"/>
    </xf>
    <xf numFmtId="0" fontId="19" fillId="4" borderId="36" xfId="17" applyFont="1" applyFill="1" applyBorder="1" applyAlignment="1">
      <alignment horizontal="center" vertical="center" wrapText="1"/>
    </xf>
    <xf numFmtId="0" fontId="19" fillId="4" borderId="37" xfId="17" applyFont="1" applyFill="1" applyBorder="1" applyAlignment="1">
      <alignment horizontal="center" vertical="center" wrapText="1"/>
    </xf>
    <xf numFmtId="0" fontId="14" fillId="0" borderId="30" xfId="17" applyFont="1"/>
    <xf numFmtId="1" fontId="19" fillId="4" borderId="35" xfId="17" applyNumberFormat="1" applyFont="1" applyFill="1" applyBorder="1" applyAlignment="1">
      <alignment vertical="center"/>
    </xf>
    <xf numFmtId="165" fontId="19" fillId="4" borderId="35" xfId="17" applyNumberFormat="1" applyFont="1" applyFill="1" applyBorder="1" applyAlignment="1">
      <alignment vertical="center"/>
    </xf>
    <xf numFmtId="0" fontId="4" fillId="0" borderId="30" xfId="17" applyFont="1"/>
    <xf numFmtId="165" fontId="4" fillId="0" borderId="30" xfId="17" applyNumberFormat="1" applyFont="1"/>
    <xf numFmtId="1" fontId="14" fillId="2" borderId="36" xfId="17" applyNumberFormat="1" applyFont="1" applyFill="1" applyBorder="1" applyAlignment="1">
      <alignment horizontal="center" vertical="center"/>
    </xf>
    <xf numFmtId="0" fontId="3" fillId="0" borderId="37" xfId="17" applyFont="1" applyBorder="1"/>
    <xf numFmtId="167" fontId="14" fillId="2" borderId="36" xfId="17" applyNumberFormat="1" applyFont="1" applyFill="1" applyBorder="1" applyAlignment="1">
      <alignment horizontal="center" vertical="center"/>
    </xf>
    <xf numFmtId="0" fontId="14" fillId="2" borderId="36" xfId="17" applyFont="1" applyFill="1" applyBorder="1" applyAlignment="1">
      <alignment horizontal="center" vertical="center" wrapText="1"/>
    </xf>
    <xf numFmtId="165" fontId="14" fillId="0" borderId="36" xfId="17" applyNumberFormat="1" applyFont="1" applyFill="1" applyBorder="1" applyAlignment="1">
      <alignment horizontal="center" vertical="center" wrapText="1"/>
    </xf>
    <xf numFmtId="0" fontId="3" fillId="0" borderId="37" xfId="17" applyFont="1" applyFill="1" applyBorder="1"/>
    <xf numFmtId="0" fontId="15" fillId="0" borderId="30" xfId="17" applyFont="1"/>
    <xf numFmtId="49" fontId="14" fillId="0" borderId="36" xfId="17" applyNumberFormat="1" applyFont="1" applyBorder="1" applyAlignment="1">
      <alignment horizontal="center" vertical="center"/>
    </xf>
    <xf numFmtId="165" fontId="14" fillId="2" borderId="36" xfId="17" applyNumberFormat="1" applyFont="1" applyFill="1" applyBorder="1" applyAlignment="1">
      <alignment horizontal="center" vertical="center" wrapText="1"/>
    </xf>
    <xf numFmtId="165" fontId="14" fillId="2" borderId="37" xfId="17" applyNumberFormat="1" applyFont="1" applyFill="1" applyBorder="1" applyAlignment="1">
      <alignment horizontal="center" vertical="center" wrapText="1"/>
    </xf>
    <xf numFmtId="0" fontId="3" fillId="0" borderId="35" xfId="17" applyFont="1" applyBorder="1"/>
    <xf numFmtId="165" fontId="3" fillId="0" borderId="30" xfId="17" applyNumberFormat="1" applyFont="1"/>
    <xf numFmtId="0" fontId="15" fillId="0" borderId="30" xfId="17" applyFont="1" applyFill="1"/>
    <xf numFmtId="165" fontId="8" fillId="0" borderId="30" xfId="17" applyNumberFormat="1" applyFont="1" applyFill="1"/>
    <xf numFmtId="0" fontId="27" fillId="0" borderId="30" xfId="17" applyFont="1" applyFill="1" applyAlignment="1"/>
    <xf numFmtId="0" fontId="14" fillId="0" borderId="30" xfId="17" applyFont="1" applyFill="1"/>
    <xf numFmtId="0" fontId="29" fillId="7" borderId="46" xfId="5" applyFont="1" applyFill="1" applyBorder="1" applyAlignment="1">
      <alignment horizontal="center" vertical="center" wrapText="1"/>
    </xf>
    <xf numFmtId="167" fontId="29" fillId="7" borderId="47" xfId="5" applyNumberFormat="1" applyFont="1" applyFill="1" applyBorder="1" applyAlignment="1">
      <alignment horizontal="center" vertical="center"/>
    </xf>
    <xf numFmtId="0" fontId="14" fillId="0" borderId="0" xfId="0" applyFont="1" applyFill="1"/>
    <xf numFmtId="0" fontId="0" fillId="0" borderId="0" xfId="0" applyFont="1" applyAlignment="1"/>
    <xf numFmtId="0" fontId="3" fillId="0" borderId="37" xfId="0" applyFont="1" applyBorder="1"/>
    <xf numFmtId="0" fontId="3" fillId="0" borderId="35" xfId="0" applyFont="1" applyBorder="1"/>
    <xf numFmtId="165" fontId="14" fillId="0" borderId="36" xfId="0" applyNumberFormat="1" applyFont="1" applyFill="1" applyBorder="1" applyAlignment="1">
      <alignment horizontal="center" vertical="center" wrapText="1"/>
    </xf>
    <xf numFmtId="0" fontId="29" fillId="0" borderId="47" xfId="5" applyFont="1" applyFill="1" applyBorder="1" applyAlignment="1">
      <alignment horizontal="center" vertical="center" wrapText="1"/>
    </xf>
    <xf numFmtId="167" fontId="14" fillId="2" borderId="36" xfId="0" applyNumberFormat="1" applyFont="1" applyFill="1" applyBorder="1" applyAlignment="1">
      <alignment horizontal="left" vertical="center"/>
    </xf>
    <xf numFmtId="0" fontId="0" fillId="0" borderId="0" xfId="0" applyFont="1" applyAlignment="1"/>
    <xf numFmtId="0" fontId="19" fillId="4" borderId="35" xfId="0" applyFont="1" applyFill="1" applyBorder="1" applyAlignment="1">
      <alignment horizontal="center" vertical="center" wrapText="1"/>
    </xf>
    <xf numFmtId="0" fontId="27" fillId="0" borderId="35" xfId="0" applyFont="1" applyFill="1" applyBorder="1"/>
    <xf numFmtId="165" fontId="14" fillId="0" borderId="35" xfId="0" applyNumberFormat="1" applyFont="1" applyFill="1" applyBorder="1" applyAlignment="1">
      <alignment horizontal="center" vertical="center" wrapText="1"/>
    </xf>
    <xf numFmtId="165" fontId="14" fillId="0" borderId="36" xfId="0" applyNumberFormat="1" applyFont="1" applyFill="1" applyBorder="1" applyAlignment="1">
      <alignment horizontal="center" vertical="center" wrapText="1"/>
    </xf>
    <xf numFmtId="165" fontId="14" fillId="0" borderId="37" xfId="0" applyNumberFormat="1" applyFont="1" applyFill="1" applyBorder="1" applyAlignment="1">
      <alignment horizontal="center" vertical="center" wrapText="1"/>
    </xf>
    <xf numFmtId="0" fontId="19" fillId="4" borderId="36"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29" fillId="0" borderId="46" xfId="5" applyFont="1" applyFill="1" applyBorder="1" applyAlignment="1">
      <alignment horizontal="center" vertical="center" wrapText="1"/>
    </xf>
    <xf numFmtId="0" fontId="29" fillId="0" borderId="44" xfId="5" applyFont="1" applyFill="1" applyBorder="1" applyAlignment="1">
      <alignment horizontal="center" vertical="center" wrapText="1"/>
    </xf>
    <xf numFmtId="165" fontId="14" fillId="0" borderId="12" xfId="0" applyNumberFormat="1" applyFont="1" applyFill="1" applyBorder="1" applyAlignment="1">
      <alignment horizontal="center" vertical="center" wrapText="1"/>
    </xf>
    <xf numFmtId="0" fontId="3" fillId="0" borderId="13" xfId="0" applyFont="1" applyFill="1" applyBorder="1"/>
    <xf numFmtId="0" fontId="3" fillId="0" borderId="40" xfId="0" applyFont="1" applyFill="1" applyBorder="1"/>
    <xf numFmtId="49" fontId="14" fillId="0" borderId="35" xfId="0" applyNumberFormat="1" applyFont="1" applyBorder="1" applyAlignment="1">
      <alignment vertical="center"/>
    </xf>
    <xf numFmtId="167" fontId="29" fillId="7" borderId="30" xfId="5" applyNumberFormat="1" applyFont="1" applyFill="1" applyBorder="1" applyAlignment="1" applyProtection="1">
      <alignment horizontal="center" vertical="center" wrapText="1"/>
      <protection locked="0"/>
    </xf>
    <xf numFmtId="167" fontId="29" fillId="0" borderId="43" xfId="5" applyNumberFormat="1" applyFont="1" applyFill="1" applyBorder="1" applyAlignment="1" applyProtection="1">
      <alignment horizontal="center" vertical="center"/>
      <protection locked="0"/>
    </xf>
    <xf numFmtId="167" fontId="29" fillId="0" borderId="62" xfId="5" applyNumberFormat="1" applyFont="1" applyFill="1" applyBorder="1" applyAlignment="1" applyProtection="1">
      <alignment horizontal="center" vertical="center"/>
      <protection locked="0"/>
    </xf>
    <xf numFmtId="2" fontId="29" fillId="7" borderId="43" xfId="5" applyNumberFormat="1" applyFont="1" applyFill="1" applyBorder="1" applyAlignment="1" applyProtection="1">
      <alignment horizontal="center" vertical="center" wrapText="1"/>
      <protection locked="0"/>
    </xf>
    <xf numFmtId="2" fontId="29" fillId="7" borderId="62" xfId="5" applyNumberFormat="1" applyFont="1" applyFill="1" applyBorder="1" applyAlignment="1" applyProtection="1">
      <alignment horizontal="center" vertical="center" wrapText="1"/>
      <protection locked="0"/>
    </xf>
    <xf numFmtId="0" fontId="24" fillId="0" borderId="0" xfId="0" applyFont="1" applyFill="1"/>
    <xf numFmtId="49" fontId="14" fillId="0" borderId="36" xfId="0" applyNumberFormat="1" applyFont="1" applyFill="1" applyBorder="1" applyAlignment="1">
      <alignment horizontal="left" vertical="center" wrapText="1"/>
    </xf>
    <xf numFmtId="167" fontId="14" fillId="0" borderId="36" xfId="0" applyNumberFormat="1" applyFont="1" applyFill="1" applyBorder="1" applyAlignment="1">
      <alignment horizontal="center" vertical="center"/>
    </xf>
    <xf numFmtId="167" fontId="14" fillId="0" borderId="37" xfId="0" applyNumberFormat="1" applyFont="1" applyFill="1" applyBorder="1" applyAlignment="1">
      <alignment horizontal="center" vertical="center"/>
    </xf>
    <xf numFmtId="167" fontId="14" fillId="0" borderId="36" xfId="0" applyNumberFormat="1" applyFont="1" applyFill="1" applyBorder="1" applyAlignment="1">
      <alignment horizontal="center" vertical="center" wrapText="1"/>
    </xf>
    <xf numFmtId="167" fontId="14" fillId="0" borderId="35" xfId="0" applyNumberFormat="1" applyFont="1" applyFill="1" applyBorder="1" applyAlignment="1">
      <alignment horizontal="center" vertical="center" wrapText="1"/>
    </xf>
    <xf numFmtId="0" fontId="3" fillId="0" borderId="37" xfId="0" applyFont="1" applyFill="1" applyBorder="1"/>
    <xf numFmtId="0" fontId="3" fillId="0" borderId="35" xfId="0" applyFont="1" applyFill="1" applyBorder="1"/>
    <xf numFmtId="0" fontId="8" fillId="0" borderId="30" xfId="18" applyFont="1"/>
    <xf numFmtId="165" fontId="8" fillId="0" borderId="30" xfId="18" applyNumberFormat="1" applyFont="1"/>
    <xf numFmtId="0" fontId="7" fillId="2" borderId="38" xfId="18" applyFont="1" applyFill="1" applyBorder="1" applyAlignment="1">
      <alignment vertical="center"/>
    </xf>
    <xf numFmtId="0" fontId="5" fillId="2" borderId="30" xfId="18" applyFont="1" applyFill="1" applyBorder="1" applyAlignment="1">
      <alignment vertical="center"/>
    </xf>
    <xf numFmtId="0" fontId="5" fillId="2" borderId="39" xfId="18" applyFont="1" applyFill="1" applyBorder="1" applyAlignment="1">
      <alignment vertical="center"/>
    </xf>
    <xf numFmtId="0" fontId="11" fillId="2" borderId="30" xfId="18" applyFont="1" applyFill="1" applyBorder="1" applyAlignment="1">
      <alignment horizontal="center" vertical="center"/>
    </xf>
    <xf numFmtId="165" fontId="9" fillId="3" borderId="30" xfId="18" applyNumberFormat="1" applyFont="1" applyFill="1" applyBorder="1" applyAlignment="1">
      <alignment horizontal="center" vertical="center"/>
    </xf>
    <xf numFmtId="0" fontId="9" fillId="3" borderId="30" xfId="18" applyFont="1" applyFill="1" applyBorder="1" applyAlignment="1">
      <alignment horizontal="center" vertical="center"/>
    </xf>
    <xf numFmtId="0" fontId="9" fillId="3" borderId="39" xfId="18" applyFont="1" applyFill="1" applyBorder="1" applyAlignment="1">
      <alignment horizontal="center" vertical="center"/>
    </xf>
    <xf numFmtId="0" fontId="7" fillId="2" borderId="12" xfId="18" applyFont="1" applyFill="1" applyBorder="1" applyAlignment="1">
      <alignment vertical="center"/>
    </xf>
    <xf numFmtId="0" fontId="5" fillId="2" borderId="40" xfId="18" applyFont="1" applyFill="1" applyBorder="1" applyAlignment="1">
      <alignment vertical="center"/>
    </xf>
    <xf numFmtId="0" fontId="5" fillId="2" borderId="13" xfId="18" applyFont="1" applyFill="1" applyBorder="1" applyAlignment="1">
      <alignment vertical="center"/>
    </xf>
    <xf numFmtId="0" fontId="11" fillId="2" borderId="29" xfId="18" applyFont="1" applyFill="1" applyBorder="1" applyAlignment="1">
      <alignment vertical="center"/>
    </xf>
    <xf numFmtId="165" fontId="11" fillId="3" borderId="14" xfId="18" applyNumberFormat="1" applyFont="1" applyFill="1" applyBorder="1" applyAlignment="1">
      <alignment horizontal="center" vertical="center"/>
    </xf>
    <xf numFmtId="165" fontId="14" fillId="3" borderId="30" xfId="18" applyNumberFormat="1" applyFont="1" applyFill="1" applyBorder="1" applyAlignment="1">
      <alignment vertical="center"/>
    </xf>
    <xf numFmtId="0" fontId="8" fillId="0" borderId="13" xfId="18" applyFont="1" applyBorder="1"/>
    <xf numFmtId="0" fontId="7" fillId="2" borderId="40" xfId="18" applyFont="1" applyFill="1" applyBorder="1" applyAlignment="1">
      <alignment vertical="center"/>
    </xf>
    <xf numFmtId="0" fontId="7" fillId="2" borderId="13" xfId="18" applyFont="1" applyFill="1" applyBorder="1" applyAlignment="1">
      <alignment vertical="center"/>
    </xf>
    <xf numFmtId="0" fontId="11" fillId="2" borderId="39" xfId="18" applyFont="1" applyFill="1" applyBorder="1" applyAlignment="1">
      <alignment vertical="center"/>
    </xf>
    <xf numFmtId="0" fontId="12" fillId="2" borderId="41" xfId="18" applyFont="1" applyFill="1" applyBorder="1" applyAlignment="1">
      <alignment vertical="center"/>
    </xf>
    <xf numFmtId="0" fontId="16" fillId="2" borderId="30" xfId="18" applyFont="1" applyFill="1" applyBorder="1" applyAlignment="1">
      <alignment horizontal="left" vertical="center"/>
    </xf>
    <xf numFmtId="0" fontId="16" fillId="2" borderId="39" xfId="18" applyFont="1" applyFill="1" applyBorder="1" applyAlignment="1">
      <alignment horizontal="left" vertical="center"/>
    </xf>
    <xf numFmtId="0" fontId="17" fillId="2" borderId="39" xfId="18" applyFont="1" applyFill="1" applyBorder="1" applyAlignment="1">
      <alignment horizontal="left" vertical="center"/>
    </xf>
    <xf numFmtId="0" fontId="11" fillId="2" borderId="41" xfId="18" applyFont="1" applyFill="1" applyBorder="1" applyAlignment="1">
      <alignment horizontal="center" vertical="center"/>
    </xf>
    <xf numFmtId="165" fontId="9" fillId="3" borderId="41" xfId="18" applyNumberFormat="1" applyFont="1" applyFill="1" applyBorder="1" applyAlignment="1">
      <alignment horizontal="center" vertical="center"/>
    </xf>
    <xf numFmtId="0" fontId="9" fillId="3" borderId="41" xfId="18" applyFont="1" applyFill="1" applyBorder="1" applyAlignment="1">
      <alignment horizontal="center" vertical="center"/>
    </xf>
    <xf numFmtId="0" fontId="9" fillId="3" borderId="23" xfId="18" applyFont="1" applyFill="1" applyBorder="1" applyAlignment="1">
      <alignment horizontal="center" vertical="center"/>
    </xf>
    <xf numFmtId="0" fontId="4" fillId="0" borderId="30" xfId="18" applyFont="1" applyAlignment="1">
      <alignment vertical="center"/>
    </xf>
    <xf numFmtId="165" fontId="19" fillId="4" borderId="35" xfId="18" applyNumberFormat="1" applyFont="1" applyFill="1" applyBorder="1" applyAlignment="1">
      <alignment horizontal="center" vertical="center" wrapText="1"/>
    </xf>
    <xf numFmtId="0" fontId="19" fillId="4" borderId="37" xfId="18" applyFont="1" applyFill="1" applyBorder="1" applyAlignment="1">
      <alignment horizontal="center" vertical="center" wrapText="1"/>
    </xf>
    <xf numFmtId="0" fontId="14" fillId="0" borderId="30" xfId="18" applyFont="1"/>
    <xf numFmtId="1" fontId="19" fillId="4" borderId="35" xfId="18" applyNumberFormat="1" applyFont="1" applyFill="1" applyBorder="1" applyAlignment="1">
      <alignment vertical="center"/>
    </xf>
    <xf numFmtId="165" fontId="19" fillId="4" borderId="35" xfId="18" applyNumberFormat="1" applyFont="1" applyFill="1" applyBorder="1" applyAlignment="1">
      <alignment vertical="center"/>
    </xf>
    <xf numFmtId="0" fontId="15" fillId="7" borderId="30" xfId="18" applyFont="1" applyFill="1"/>
    <xf numFmtId="165" fontId="8" fillId="7" borderId="30" xfId="18" applyNumberFormat="1" applyFont="1" applyFill="1"/>
    <xf numFmtId="0" fontId="27" fillId="7" borderId="30" xfId="18" applyFont="1" applyFill="1" applyAlignment="1"/>
    <xf numFmtId="0" fontId="14" fillId="7" borderId="30" xfId="18" applyFont="1" applyFill="1"/>
    <xf numFmtId="167" fontId="14" fillId="2" borderId="37" xfId="18" applyNumberFormat="1" applyFont="1" applyFill="1" applyBorder="1" applyAlignment="1">
      <alignment horizontal="center" vertical="center"/>
    </xf>
    <xf numFmtId="165" fontId="3" fillId="0" borderId="30" xfId="18" applyNumberFormat="1" applyFont="1"/>
    <xf numFmtId="0" fontId="24" fillId="0" borderId="30" xfId="18" applyFont="1"/>
    <xf numFmtId="0" fontId="15" fillId="0" borderId="30" xfId="18" applyFont="1"/>
    <xf numFmtId="49" fontId="14" fillId="2" borderId="36" xfId="18" applyNumberFormat="1" applyFont="1" applyFill="1" applyBorder="1" applyAlignment="1">
      <alignment horizontal="center" vertical="center"/>
    </xf>
    <xf numFmtId="0" fontId="4" fillId="0" borderId="30" xfId="18" applyFont="1"/>
    <xf numFmtId="167" fontId="15" fillId="5" borderId="40" xfId="18" applyNumberFormat="1" applyFont="1" applyFill="1" applyBorder="1" applyAlignment="1">
      <alignment horizontal="center" vertical="center"/>
    </xf>
    <xf numFmtId="167" fontId="15" fillId="5" borderId="35" xfId="18" applyNumberFormat="1" applyFont="1" applyFill="1" applyBorder="1" applyAlignment="1">
      <alignment horizontal="center" vertical="center"/>
    </xf>
    <xf numFmtId="165" fontId="15" fillId="5" borderId="35" xfId="18" applyNumberFormat="1" applyFont="1" applyFill="1" applyBorder="1" applyAlignment="1">
      <alignment horizontal="center" vertical="center"/>
    </xf>
    <xf numFmtId="165" fontId="15" fillId="5" borderId="35" xfId="18" applyNumberFormat="1" applyFont="1" applyFill="1" applyBorder="1" applyAlignment="1">
      <alignment horizontal="center" vertical="center" wrapText="1"/>
    </xf>
    <xf numFmtId="165" fontId="15" fillId="5" borderId="36" xfId="18" applyNumberFormat="1" applyFont="1" applyFill="1" applyBorder="1" applyAlignment="1">
      <alignment horizontal="center" vertical="center" wrapText="1"/>
    </xf>
    <xf numFmtId="165" fontId="15" fillId="5" borderId="37" xfId="18" applyNumberFormat="1" applyFont="1" applyFill="1" applyBorder="1" applyAlignment="1">
      <alignment horizontal="center" vertical="center" wrapText="1"/>
    </xf>
    <xf numFmtId="165" fontId="4" fillId="0" borderId="30" xfId="18" applyNumberFormat="1" applyFont="1"/>
    <xf numFmtId="0" fontId="0" fillId="0" borderId="0" xfId="0" applyFont="1" applyAlignment="1"/>
    <xf numFmtId="0" fontId="0" fillId="0" borderId="30" xfId="12" applyFont="1" applyAlignment="1"/>
    <xf numFmtId="0" fontId="19" fillId="4" borderId="35" xfId="18" applyFont="1" applyFill="1" applyBorder="1" applyAlignment="1">
      <alignment horizontal="center" vertical="center" wrapText="1"/>
    </xf>
    <xf numFmtId="0" fontId="27" fillId="0" borderId="30" xfId="18" applyFont="1" applyAlignment="1"/>
    <xf numFmtId="0" fontId="8" fillId="0" borderId="0" xfId="0" applyFont="1" applyAlignment="1">
      <alignment horizontal="right"/>
    </xf>
    <xf numFmtId="0" fontId="7" fillId="2" borderId="38" xfId="0" applyFont="1" applyFill="1" applyBorder="1" applyAlignment="1">
      <alignment vertical="center"/>
    </xf>
    <xf numFmtId="0" fontId="5" fillId="2" borderId="30" xfId="0" applyFont="1" applyFill="1" applyBorder="1" applyAlignment="1">
      <alignment vertical="center"/>
    </xf>
    <xf numFmtId="0" fontId="5" fillId="2" borderId="39" xfId="0" applyFont="1" applyFill="1" applyBorder="1" applyAlignment="1">
      <alignment vertical="center"/>
    </xf>
    <xf numFmtId="0" fontId="11" fillId="2" borderId="30" xfId="0" applyFont="1" applyFill="1" applyBorder="1" applyAlignment="1">
      <alignment horizontal="center" vertical="center"/>
    </xf>
    <xf numFmtId="165" fontId="9" fillId="3" borderId="30" xfId="0" applyNumberFormat="1" applyFont="1" applyFill="1" applyBorder="1" applyAlignment="1">
      <alignment horizontal="center" vertical="center"/>
    </xf>
    <xf numFmtId="0" fontId="9" fillId="3" borderId="30" xfId="0" applyFont="1" applyFill="1" applyBorder="1" applyAlignment="1">
      <alignment horizontal="center" vertical="center"/>
    </xf>
    <xf numFmtId="0" fontId="9" fillId="3" borderId="39" xfId="0" applyFont="1" applyFill="1" applyBorder="1" applyAlignment="1">
      <alignment horizontal="center" vertical="center"/>
    </xf>
    <xf numFmtId="0" fontId="5" fillId="2" borderId="40" xfId="0" applyFont="1" applyFill="1" applyBorder="1" applyAlignment="1">
      <alignment vertical="center"/>
    </xf>
    <xf numFmtId="165" fontId="14" fillId="3" borderId="30" xfId="0" applyNumberFormat="1" applyFont="1" applyFill="1" applyBorder="1" applyAlignment="1">
      <alignment vertical="center"/>
    </xf>
    <xf numFmtId="0" fontId="11" fillId="2" borderId="38" xfId="0" applyFont="1" applyFill="1" applyBorder="1" applyAlignment="1">
      <alignment horizontal="center" vertical="center"/>
    </xf>
    <xf numFmtId="0" fontId="8" fillId="0" borderId="13" xfId="0" applyFont="1" applyBorder="1"/>
    <xf numFmtId="0" fontId="7" fillId="2" borderId="40" xfId="0" applyFont="1" applyFill="1" applyBorder="1" applyAlignment="1">
      <alignment vertical="center"/>
    </xf>
    <xf numFmtId="0" fontId="11" fillId="2" borderId="39" xfId="0" applyFont="1" applyFill="1" applyBorder="1" applyAlignment="1">
      <alignment vertical="center"/>
    </xf>
    <xf numFmtId="0" fontId="12" fillId="2" borderId="41" xfId="0" applyFont="1" applyFill="1" applyBorder="1" applyAlignment="1">
      <alignment vertical="center"/>
    </xf>
    <xf numFmtId="0" fontId="16" fillId="2" borderId="30" xfId="0" applyFont="1" applyFill="1" applyBorder="1" applyAlignment="1">
      <alignment horizontal="left" vertical="center"/>
    </xf>
    <xf numFmtId="0" fontId="16" fillId="2" borderId="39" xfId="0" applyFont="1" applyFill="1" applyBorder="1" applyAlignment="1">
      <alignment horizontal="left" vertical="center"/>
    </xf>
    <xf numFmtId="0" fontId="17" fillId="2" borderId="39" xfId="0" applyFont="1" applyFill="1" applyBorder="1" applyAlignment="1">
      <alignment horizontal="left" vertical="center"/>
    </xf>
    <xf numFmtId="0" fontId="11" fillId="2" borderId="41" xfId="0" applyFont="1" applyFill="1" applyBorder="1" applyAlignment="1">
      <alignment horizontal="center" vertical="center"/>
    </xf>
    <xf numFmtId="165" fontId="9" fillId="3" borderId="41" xfId="0" applyNumberFormat="1" applyFont="1" applyFill="1" applyBorder="1" applyAlignment="1">
      <alignment horizontal="center" vertical="center"/>
    </xf>
    <xf numFmtId="0" fontId="9" fillId="3" borderId="41" xfId="0" applyFont="1" applyFill="1" applyBorder="1" applyAlignment="1">
      <alignment horizontal="center" vertical="center"/>
    </xf>
    <xf numFmtId="165" fontId="19" fillId="4" borderId="35" xfId="0" applyNumberFormat="1" applyFont="1" applyFill="1" applyBorder="1" applyAlignment="1">
      <alignment horizontal="center" vertical="center" wrapText="1"/>
    </xf>
    <xf numFmtId="0" fontId="19" fillId="4" borderId="36" xfId="0" applyFont="1" applyFill="1" applyBorder="1" applyAlignment="1">
      <alignment horizontal="right" vertical="center" wrapText="1"/>
    </xf>
    <xf numFmtId="0" fontId="19" fillId="4" borderId="35" xfId="0" applyFont="1" applyFill="1" applyBorder="1" applyAlignment="1">
      <alignment horizontal="right" vertical="center" wrapText="1"/>
    </xf>
    <xf numFmtId="0" fontId="19" fillId="4" borderId="37" xfId="0" applyFont="1" applyFill="1" applyBorder="1" applyAlignment="1">
      <alignment horizontal="right" vertical="center" wrapText="1"/>
    </xf>
    <xf numFmtId="1" fontId="19" fillId="4" borderId="35" xfId="0" applyNumberFormat="1" applyFont="1" applyFill="1" applyBorder="1" applyAlignment="1">
      <alignment vertical="center"/>
    </xf>
    <xf numFmtId="165" fontId="19" fillId="4" borderId="35" xfId="0" applyNumberFormat="1" applyFont="1" applyFill="1" applyBorder="1" applyAlignment="1">
      <alignment vertical="center"/>
    </xf>
    <xf numFmtId="167" fontId="15" fillId="5" borderId="40" xfId="0" applyNumberFormat="1" applyFont="1" applyFill="1" applyBorder="1" applyAlignment="1">
      <alignment horizontal="center" vertical="center"/>
    </xf>
    <xf numFmtId="167" fontId="15" fillId="5" borderId="35" xfId="0" applyNumberFormat="1" applyFont="1" applyFill="1" applyBorder="1" applyAlignment="1">
      <alignment horizontal="center" vertical="center"/>
    </xf>
    <xf numFmtId="165" fontId="15" fillId="5" borderId="35" xfId="0" applyNumberFormat="1" applyFont="1" applyFill="1" applyBorder="1" applyAlignment="1">
      <alignment horizontal="center" vertical="center"/>
    </xf>
    <xf numFmtId="4" fontId="15" fillId="5" borderId="35" xfId="0" applyNumberFormat="1" applyFont="1" applyFill="1" applyBorder="1" applyAlignment="1">
      <alignment horizontal="center" vertical="center" wrapText="1"/>
    </xf>
    <xf numFmtId="4" fontId="15" fillId="5" borderId="36" xfId="0" applyNumberFormat="1" applyFont="1" applyFill="1" applyBorder="1" applyAlignment="1">
      <alignment horizontal="center" vertical="center" wrapText="1"/>
    </xf>
    <xf numFmtId="4" fontId="15" fillId="5" borderId="37" xfId="0" applyNumberFormat="1" applyFont="1" applyFill="1" applyBorder="1" applyAlignment="1">
      <alignment horizontal="center" vertical="center" wrapText="1"/>
    </xf>
    <xf numFmtId="0" fontId="8" fillId="0" borderId="40" xfId="0" applyFont="1" applyBorder="1"/>
    <xf numFmtId="0" fontId="0" fillId="0" borderId="0" xfId="0" applyFont="1" applyAlignment="1">
      <alignment horizontal="right"/>
    </xf>
    <xf numFmtId="165" fontId="9" fillId="3" borderId="39" xfId="0" applyNumberFormat="1" applyFont="1" applyFill="1" applyBorder="1" applyAlignment="1">
      <alignment horizontal="center" vertical="center"/>
    </xf>
    <xf numFmtId="165" fontId="15" fillId="5" borderId="35" xfId="0" applyNumberFormat="1" applyFont="1" applyFill="1" applyBorder="1" applyAlignment="1">
      <alignment horizontal="center" vertical="center" wrapText="1"/>
    </xf>
    <xf numFmtId="0" fontId="43" fillId="2" borderId="38" xfId="0" applyFont="1" applyFill="1" applyBorder="1" applyAlignment="1">
      <alignment vertical="center"/>
    </xf>
    <xf numFmtId="0" fontId="43" fillId="2" borderId="30" xfId="0" applyFont="1" applyFill="1" applyBorder="1" applyAlignment="1">
      <alignment vertical="center"/>
    </xf>
    <xf numFmtId="0" fontId="43" fillId="2" borderId="39" xfId="0" applyFont="1" applyFill="1" applyBorder="1" applyAlignment="1">
      <alignment vertical="center"/>
    </xf>
    <xf numFmtId="0" fontId="44" fillId="2" borderId="40" xfId="0" applyFont="1" applyFill="1" applyBorder="1" applyAlignment="1">
      <alignment vertical="center"/>
    </xf>
    <xf numFmtId="0" fontId="4" fillId="2" borderId="40" xfId="0" applyFont="1" applyFill="1" applyBorder="1" applyAlignment="1">
      <alignment vertical="center"/>
    </xf>
    <xf numFmtId="0" fontId="44" fillId="2" borderId="12" xfId="0" applyFont="1" applyFill="1" applyBorder="1" applyAlignment="1">
      <alignment vertical="center"/>
    </xf>
    <xf numFmtId="0" fontId="4" fillId="2" borderId="13" xfId="0" applyFont="1" applyFill="1" applyBorder="1" applyAlignment="1">
      <alignment vertical="center"/>
    </xf>
    <xf numFmtId="0" fontId="43" fillId="3" borderId="14" xfId="0" applyFont="1" applyFill="1" applyBorder="1" applyAlignment="1">
      <alignment horizontal="center" vertical="center"/>
    </xf>
    <xf numFmtId="0" fontId="45" fillId="3" borderId="30" xfId="0" applyFont="1" applyFill="1" applyBorder="1" applyAlignment="1">
      <alignment horizontal="left" vertical="center"/>
    </xf>
    <xf numFmtId="0" fontId="44" fillId="2" borderId="30" xfId="0" applyFont="1" applyFill="1" applyBorder="1" applyAlignment="1">
      <alignment vertical="center"/>
    </xf>
    <xf numFmtId="0" fontId="48" fillId="2" borderId="30" xfId="0" applyFont="1" applyFill="1" applyBorder="1" applyAlignment="1">
      <alignment horizontal="left" vertical="center"/>
    </xf>
    <xf numFmtId="0" fontId="48" fillId="2" borderId="39" xfId="0" applyFont="1" applyFill="1" applyBorder="1" applyAlignment="1">
      <alignment horizontal="left" vertical="center"/>
    </xf>
    <xf numFmtId="0" fontId="7" fillId="2" borderId="38" xfId="0" applyFont="1" applyFill="1" applyBorder="1" applyAlignment="1">
      <alignment horizontal="left" vertical="center"/>
    </xf>
    <xf numFmtId="0" fontId="7" fillId="2" borderId="30" xfId="0" applyFont="1" applyFill="1" applyBorder="1" applyAlignment="1">
      <alignment horizontal="left" vertical="center"/>
    </xf>
    <xf numFmtId="0" fontId="7" fillId="2" borderId="39" xfId="0" applyFont="1" applyFill="1" applyBorder="1" applyAlignment="1">
      <alignment horizontal="left" vertical="center"/>
    </xf>
    <xf numFmtId="0" fontId="7" fillId="2" borderId="21" xfId="0" applyFont="1" applyFill="1" applyBorder="1" applyAlignment="1">
      <alignment vertical="center"/>
    </xf>
    <xf numFmtId="0" fontId="7" fillId="2" borderId="41" xfId="0" applyFont="1" applyFill="1" applyBorder="1" applyAlignment="1">
      <alignment horizontal="left" vertical="center"/>
    </xf>
    <xf numFmtId="0" fontId="7" fillId="2" borderId="23" xfId="0" applyFont="1" applyFill="1" applyBorder="1" applyAlignment="1">
      <alignment horizontal="left" vertical="center"/>
    </xf>
    <xf numFmtId="0" fontId="7" fillId="2" borderId="30" xfId="0" applyFont="1" applyFill="1" applyBorder="1" applyAlignment="1">
      <alignment vertical="center"/>
    </xf>
    <xf numFmtId="0" fontId="7" fillId="2" borderId="30" xfId="0" applyFont="1" applyFill="1" applyBorder="1" applyAlignment="1">
      <alignment vertical="top" wrapText="1"/>
    </xf>
    <xf numFmtId="0" fontId="5" fillId="2" borderId="38" xfId="0" applyFont="1" applyFill="1" applyBorder="1" applyAlignment="1">
      <alignment horizontal="left" vertical="center"/>
    </xf>
    <xf numFmtId="0" fontId="7" fillId="2" borderId="21" xfId="0" applyFont="1" applyFill="1" applyBorder="1" applyAlignment="1">
      <alignment horizontal="left" vertical="center"/>
    </xf>
    <xf numFmtId="0" fontId="7" fillId="2" borderId="41" xfId="0" applyFont="1" applyFill="1" applyBorder="1" applyAlignment="1">
      <alignment vertical="center"/>
    </xf>
    <xf numFmtId="177" fontId="5" fillId="2" borderId="30" xfId="0" applyNumberFormat="1" applyFont="1" applyFill="1" applyBorder="1" applyAlignment="1">
      <alignment vertical="center"/>
    </xf>
    <xf numFmtId="177" fontId="5" fillId="2" borderId="39" xfId="0" applyNumberFormat="1" applyFont="1" applyFill="1" applyBorder="1" applyAlignment="1">
      <alignment vertical="center"/>
    </xf>
    <xf numFmtId="177" fontId="11" fillId="2" borderId="38" xfId="0" applyNumberFormat="1" applyFont="1" applyFill="1" applyBorder="1" applyAlignment="1">
      <alignment horizontal="center" vertical="center"/>
    </xf>
    <xf numFmtId="177" fontId="11" fillId="2" borderId="30" xfId="0" applyNumberFormat="1" applyFont="1" applyFill="1" applyBorder="1" applyAlignment="1">
      <alignment horizontal="center" vertical="center"/>
    </xf>
    <xf numFmtId="177" fontId="9" fillId="3" borderId="30" xfId="0" applyNumberFormat="1" applyFont="1" applyFill="1" applyBorder="1" applyAlignment="1">
      <alignment horizontal="center" vertical="center"/>
    </xf>
    <xf numFmtId="177" fontId="9" fillId="3" borderId="39" xfId="0" applyNumberFormat="1" applyFont="1" applyFill="1" applyBorder="1" applyAlignment="1">
      <alignment horizontal="center" vertical="center"/>
    </xf>
    <xf numFmtId="177" fontId="11" fillId="2" borderId="29" xfId="0" applyNumberFormat="1" applyFont="1" applyFill="1" applyBorder="1" applyAlignment="1">
      <alignment vertical="center"/>
    </xf>
    <xf numFmtId="177" fontId="11" fillId="3" borderId="14" xfId="0" applyNumberFormat="1" applyFont="1" applyFill="1" applyBorder="1" applyAlignment="1">
      <alignment horizontal="center" vertical="center"/>
    </xf>
    <xf numFmtId="177" fontId="14" fillId="3" borderId="30" xfId="0" applyNumberFormat="1" applyFont="1" applyFill="1" applyBorder="1" applyAlignment="1">
      <alignment vertical="center"/>
    </xf>
    <xf numFmtId="177" fontId="7" fillId="2" borderId="40" xfId="0" applyNumberFormat="1" applyFont="1" applyFill="1" applyBorder="1" applyAlignment="1">
      <alignment vertical="center"/>
    </xf>
    <xf numFmtId="177" fontId="5" fillId="2" borderId="13" xfId="0" applyNumberFormat="1" applyFont="1" applyFill="1" applyBorder="1" applyAlignment="1">
      <alignment vertical="center"/>
    </xf>
    <xf numFmtId="177" fontId="16" fillId="2" borderId="30" xfId="0" applyNumberFormat="1" applyFont="1" applyFill="1" applyBorder="1" applyAlignment="1">
      <alignment horizontal="left" vertical="center"/>
    </xf>
    <xf numFmtId="177" fontId="16" fillId="2" borderId="39" xfId="0" applyNumberFormat="1" applyFont="1" applyFill="1" applyBorder="1" applyAlignment="1">
      <alignment horizontal="left" vertical="center"/>
    </xf>
    <xf numFmtId="177" fontId="17" fillId="2" borderId="29" xfId="0" applyNumberFormat="1" applyFont="1" applyFill="1" applyBorder="1" applyAlignment="1">
      <alignment horizontal="left" vertical="center"/>
    </xf>
    <xf numFmtId="177" fontId="11" fillId="2" borderId="21" xfId="0" applyNumberFormat="1" applyFont="1" applyFill="1" applyBorder="1" applyAlignment="1">
      <alignment horizontal="center" vertical="center"/>
    </xf>
    <xf numFmtId="177" fontId="11" fillId="2" borderId="41" xfId="0" applyNumberFormat="1" applyFont="1" applyFill="1" applyBorder="1" applyAlignment="1">
      <alignment horizontal="center" vertical="center"/>
    </xf>
    <xf numFmtId="177" fontId="9" fillId="3" borderId="41" xfId="0" applyNumberFormat="1" applyFont="1" applyFill="1" applyBorder="1" applyAlignment="1">
      <alignment horizontal="center" vertical="center"/>
    </xf>
    <xf numFmtId="177" fontId="9" fillId="3" borderId="23" xfId="0" applyNumberFormat="1" applyFont="1" applyFill="1" applyBorder="1" applyAlignment="1">
      <alignment horizontal="center" vertical="center"/>
    </xf>
    <xf numFmtId="0" fontId="9" fillId="3" borderId="38" xfId="0" applyFont="1" applyFill="1" applyBorder="1" applyAlignment="1">
      <alignment horizontal="center" vertical="center"/>
    </xf>
    <xf numFmtId="0" fontId="49" fillId="2" borderId="30" xfId="0" applyFont="1" applyFill="1" applyBorder="1" applyAlignment="1">
      <alignment horizontal="center" vertical="center"/>
    </xf>
    <xf numFmtId="177" fontId="49" fillId="2" borderId="30" xfId="0" applyNumberFormat="1" applyFont="1" applyFill="1" applyBorder="1" applyAlignment="1">
      <alignment horizontal="center" vertical="center"/>
    </xf>
    <xf numFmtId="0" fontId="10" fillId="0" borderId="0" xfId="0" applyFont="1" applyAlignment="1">
      <alignment vertical="center"/>
    </xf>
    <xf numFmtId="0" fontId="51" fillId="0" borderId="0" xfId="0" applyFont="1"/>
    <xf numFmtId="0" fontId="8" fillId="0" borderId="38" xfId="0" applyFont="1" applyBorder="1"/>
    <xf numFmtId="178" fontId="8" fillId="0" borderId="0" xfId="0" applyNumberFormat="1" applyFont="1" applyAlignment="1">
      <alignment horizontal="right"/>
    </xf>
    <xf numFmtId="177" fontId="8" fillId="0" borderId="0" xfId="0" applyNumberFormat="1" applyFont="1"/>
    <xf numFmtId="0" fontId="15" fillId="0" borderId="0" xfId="0" applyFont="1" applyFill="1"/>
    <xf numFmtId="0" fontId="4" fillId="0" borderId="0" xfId="0" applyFont="1" applyFill="1"/>
    <xf numFmtId="167" fontId="15" fillId="0" borderId="36" xfId="0" applyNumberFormat="1" applyFont="1" applyFill="1" applyBorder="1" applyAlignment="1">
      <alignment horizontal="center" vertical="center"/>
    </xf>
    <xf numFmtId="167" fontId="15" fillId="0" borderId="37" xfId="0" applyNumberFormat="1" applyFont="1" applyFill="1" applyBorder="1" applyAlignment="1">
      <alignment horizontal="center" vertical="center"/>
    </xf>
    <xf numFmtId="165" fontId="4" fillId="0" borderId="0" xfId="0" applyNumberFormat="1" applyFont="1" applyFill="1"/>
    <xf numFmtId="165" fontId="3" fillId="0" borderId="0" xfId="0" applyNumberFormat="1" applyFont="1" applyFill="1"/>
    <xf numFmtId="0" fontId="8" fillId="0" borderId="30" xfId="0" applyFont="1" applyFill="1" applyBorder="1"/>
    <xf numFmtId="165" fontId="8" fillId="0" borderId="30" xfId="0" applyNumberFormat="1" applyFont="1" applyFill="1" applyBorder="1"/>
    <xf numFmtId="0" fontId="0" fillId="0" borderId="30" xfId="0" applyFont="1" applyFill="1" applyBorder="1" applyAlignment="1"/>
    <xf numFmtId="167" fontId="14" fillId="0" borderId="14" xfId="0" applyNumberFormat="1" applyFont="1" applyFill="1" applyBorder="1" applyAlignment="1">
      <alignment horizontal="center" vertical="center"/>
    </xf>
    <xf numFmtId="165" fontId="14" fillId="2" borderId="36" xfId="0" applyNumberFormat="1" applyFont="1" applyFill="1" applyBorder="1" applyAlignment="1">
      <alignment vertical="center" wrapText="1"/>
    </xf>
    <xf numFmtId="165" fontId="14" fillId="2" borderId="35" xfId="0" applyNumberFormat="1" applyFont="1" applyFill="1" applyBorder="1" applyAlignment="1">
      <alignment vertical="center" wrapText="1"/>
    </xf>
    <xf numFmtId="165" fontId="14" fillId="2" borderId="37" xfId="0" applyNumberFormat="1" applyFont="1" applyFill="1" applyBorder="1" applyAlignment="1">
      <alignment vertical="center" wrapText="1"/>
    </xf>
    <xf numFmtId="49" fontId="15" fillId="0" borderId="36" xfId="0" applyNumberFormat="1" applyFont="1" applyFill="1" applyBorder="1" applyAlignment="1">
      <alignment horizontal="center" vertical="center"/>
    </xf>
    <xf numFmtId="49" fontId="15" fillId="0" borderId="35" xfId="0" applyNumberFormat="1" applyFont="1" applyFill="1" applyBorder="1" applyAlignment="1">
      <alignment horizontal="center" vertical="center"/>
    </xf>
    <xf numFmtId="167" fontId="14" fillId="0" borderId="12" xfId="0" applyNumberFormat="1" applyFont="1" applyFill="1" applyBorder="1" applyAlignment="1">
      <alignment horizontal="center" vertical="center"/>
    </xf>
    <xf numFmtId="167" fontId="14" fillId="0" borderId="54" xfId="0" applyNumberFormat="1" applyFont="1" applyFill="1" applyBorder="1" applyAlignment="1">
      <alignment horizontal="center" vertical="center"/>
    </xf>
    <xf numFmtId="0" fontId="14" fillId="0" borderId="40" xfId="0" applyFont="1" applyFill="1" applyBorder="1" applyAlignment="1">
      <alignment horizontal="center" vertical="center" wrapText="1"/>
    </xf>
    <xf numFmtId="0" fontId="14" fillId="0" borderId="13" xfId="0" applyFont="1" applyFill="1" applyBorder="1" applyAlignment="1">
      <alignment horizontal="center" vertical="center" wrapText="1"/>
    </xf>
    <xf numFmtId="165" fontId="14" fillId="0" borderId="12" xfId="0" applyNumberFormat="1" applyFont="1" applyFill="1" applyBorder="1" applyAlignment="1">
      <alignment horizontal="center" vertical="center"/>
    </xf>
    <xf numFmtId="165" fontId="14" fillId="0" borderId="13" xfId="0" applyNumberFormat="1" applyFont="1" applyFill="1" applyBorder="1" applyAlignment="1">
      <alignment horizontal="center" vertical="center"/>
    </xf>
    <xf numFmtId="165" fontId="14" fillId="0" borderId="12" xfId="0" applyNumberFormat="1" applyFont="1" applyFill="1" applyBorder="1" applyAlignment="1">
      <alignment horizontal="right" vertical="center" wrapText="1"/>
    </xf>
    <xf numFmtId="167" fontId="14" fillId="0" borderId="47" xfId="0" applyNumberFormat="1" applyFont="1" applyFill="1" applyBorder="1" applyAlignment="1">
      <alignment horizontal="center" vertical="center"/>
    </xf>
    <xf numFmtId="167" fontId="14" fillId="0" borderId="48" xfId="0" applyNumberFormat="1" applyFont="1" applyFill="1" applyBorder="1" applyAlignment="1">
      <alignment horizontal="center" vertical="center"/>
    </xf>
    <xf numFmtId="49" fontId="14" fillId="0" borderId="35" xfId="0" applyNumberFormat="1" applyFont="1" applyFill="1" applyBorder="1" applyAlignment="1">
      <alignment horizontal="center" vertical="center"/>
    </xf>
    <xf numFmtId="167" fontId="14" fillId="0" borderId="36" xfId="0" applyNumberFormat="1" applyFont="1" applyFill="1" applyBorder="1" applyAlignment="1">
      <alignment horizontal="left" vertical="center"/>
    </xf>
    <xf numFmtId="0" fontId="3" fillId="0" borderId="55" xfId="0" applyFont="1" applyFill="1" applyBorder="1"/>
    <xf numFmtId="0" fontId="14" fillId="0" borderId="35" xfId="0" applyFont="1" applyFill="1" applyBorder="1" applyAlignment="1">
      <alignment horizontal="center" vertical="center" wrapText="1"/>
    </xf>
    <xf numFmtId="165" fontId="14" fillId="0" borderId="36" xfId="0" applyNumberFormat="1" applyFont="1" applyFill="1" applyBorder="1" applyAlignment="1">
      <alignment horizontal="center" vertical="center"/>
    </xf>
    <xf numFmtId="165" fontId="14" fillId="0" borderId="36" xfId="0" applyNumberFormat="1" applyFont="1" applyFill="1" applyBorder="1" applyAlignment="1">
      <alignment horizontal="right" vertical="center" wrapText="1"/>
    </xf>
    <xf numFmtId="0" fontId="54" fillId="0" borderId="47" xfId="0" applyNumberFormat="1" applyFont="1" applyFill="1" applyBorder="1" applyAlignment="1" applyProtection="1">
      <alignment vertical="center" shrinkToFit="1"/>
      <protection locked="0"/>
    </xf>
    <xf numFmtId="0" fontId="54" fillId="0" borderId="48" xfId="0" applyNumberFormat="1" applyFont="1" applyFill="1" applyBorder="1" applyAlignment="1" applyProtection="1">
      <alignment vertical="center" shrinkToFit="1"/>
      <protection locked="0"/>
    </xf>
    <xf numFmtId="0" fontId="29" fillId="0" borderId="49" xfId="0" applyFont="1" applyFill="1" applyBorder="1" applyAlignment="1" applyProtection="1">
      <alignment vertical="center" shrinkToFit="1"/>
      <protection locked="0"/>
    </xf>
    <xf numFmtId="0" fontId="29" fillId="0" borderId="48" xfId="0" applyFont="1" applyFill="1" applyBorder="1" applyAlignment="1" applyProtection="1">
      <alignment vertical="center" shrinkToFit="1"/>
      <protection locked="0"/>
    </xf>
    <xf numFmtId="167" fontId="29" fillId="0" borderId="47" xfId="0" applyNumberFormat="1" applyFont="1" applyFill="1" applyBorder="1" applyAlignment="1" applyProtection="1">
      <alignment horizontal="center" vertical="center" shrinkToFit="1"/>
      <protection locked="0"/>
    </xf>
    <xf numFmtId="167" fontId="29" fillId="0" borderId="48" xfId="0" applyNumberFormat="1" applyFont="1" applyFill="1" applyBorder="1" applyAlignment="1" applyProtection="1">
      <alignment horizontal="center" vertical="center" shrinkToFit="1"/>
      <protection locked="0"/>
    </xf>
    <xf numFmtId="167" fontId="14" fillId="0" borderId="55" xfId="0" applyNumberFormat="1" applyFont="1" applyFill="1" applyBorder="1" applyAlignment="1">
      <alignment horizontal="center" vertical="center"/>
    </xf>
    <xf numFmtId="0" fontId="14" fillId="0" borderId="37" xfId="0" applyFont="1" applyFill="1" applyBorder="1" applyAlignment="1">
      <alignment horizontal="center" vertical="center" wrapText="1"/>
    </xf>
    <xf numFmtId="165" fontId="14" fillId="0" borderId="37" xfId="0" applyNumberFormat="1" applyFont="1" applyFill="1" applyBorder="1" applyAlignment="1">
      <alignment horizontal="center" vertical="center"/>
    </xf>
    <xf numFmtId="167" fontId="14" fillId="0" borderId="69" xfId="0" applyNumberFormat="1" applyFont="1" applyFill="1" applyBorder="1" applyAlignment="1">
      <alignment horizontal="left" vertical="center"/>
    </xf>
    <xf numFmtId="0" fontId="3" fillId="0" borderId="48" xfId="0" applyFont="1" applyFill="1" applyBorder="1"/>
    <xf numFmtId="0" fontId="14" fillId="0" borderId="49" xfId="0" applyFont="1" applyFill="1" applyBorder="1" applyAlignment="1">
      <alignment horizontal="center" vertical="center" wrapText="1"/>
    </xf>
    <xf numFmtId="0" fontId="3" fillId="0" borderId="70" xfId="0" applyFont="1" applyFill="1" applyBorder="1"/>
    <xf numFmtId="165" fontId="14" fillId="0" borderId="69" xfId="0" applyNumberFormat="1" applyFont="1" applyFill="1" applyBorder="1" applyAlignment="1">
      <alignment horizontal="center" vertical="center"/>
    </xf>
    <xf numFmtId="165" fontId="14" fillId="0" borderId="69" xfId="0" applyNumberFormat="1" applyFont="1" applyFill="1" applyBorder="1" applyAlignment="1">
      <alignment horizontal="right" vertical="center" wrapText="1"/>
    </xf>
    <xf numFmtId="165" fontId="14" fillId="0" borderId="69" xfId="0" applyNumberFormat="1" applyFont="1" applyFill="1" applyBorder="1" applyAlignment="1">
      <alignment horizontal="center" vertical="center" wrapText="1"/>
    </xf>
    <xf numFmtId="0" fontId="3" fillId="0" borderId="49" xfId="0" applyFont="1" applyFill="1" applyBorder="1"/>
    <xf numFmtId="0" fontId="31" fillId="0" borderId="35" xfId="0" applyFont="1" applyFill="1" applyBorder="1"/>
    <xf numFmtId="0" fontId="31" fillId="0" borderId="37" xfId="0" applyFont="1" applyFill="1" applyBorder="1"/>
    <xf numFmtId="165" fontId="0" fillId="0" borderId="0" xfId="0" applyNumberFormat="1" applyFont="1" applyFill="1" applyAlignment="1"/>
    <xf numFmtId="165" fontId="14" fillId="0" borderId="35" xfId="0" applyNumberFormat="1" applyFont="1" applyFill="1" applyBorder="1" applyAlignment="1">
      <alignment horizontal="right" vertical="center" wrapText="1"/>
    </xf>
    <xf numFmtId="0" fontId="14" fillId="0" borderId="48" xfId="0" applyFont="1" applyFill="1" applyBorder="1" applyAlignment="1">
      <alignment horizontal="center" vertical="center" wrapText="1"/>
    </xf>
    <xf numFmtId="49" fontId="15" fillId="0" borderId="21" xfId="0" applyNumberFormat="1" applyFont="1" applyFill="1" applyBorder="1" applyAlignment="1">
      <alignment horizontal="center" vertical="center"/>
    </xf>
    <xf numFmtId="49" fontId="15" fillId="0" borderId="41" xfId="0" applyNumberFormat="1" applyFont="1" applyFill="1" applyBorder="1" applyAlignment="1">
      <alignment horizontal="center" vertical="center"/>
    </xf>
    <xf numFmtId="167" fontId="14" fillId="0" borderId="77" xfId="0" applyNumberFormat="1" applyFont="1" applyFill="1" applyBorder="1" applyAlignment="1">
      <alignment horizontal="center" vertical="center"/>
    </xf>
    <xf numFmtId="0" fontId="14" fillId="0" borderId="62" xfId="0" applyFont="1" applyFill="1" applyBorder="1" applyAlignment="1">
      <alignment horizontal="center" vertical="center" wrapText="1"/>
    </xf>
    <xf numFmtId="165" fontId="14" fillId="0" borderId="41" xfId="0" applyNumberFormat="1" applyFont="1" applyFill="1" applyBorder="1" applyAlignment="1">
      <alignment horizontal="right" vertical="center" wrapText="1"/>
    </xf>
    <xf numFmtId="0" fontId="3" fillId="0" borderId="23" xfId="0" applyFont="1" applyFill="1" applyBorder="1"/>
    <xf numFmtId="165" fontId="14" fillId="0" borderId="21" xfId="0" applyNumberFormat="1" applyFont="1" applyFill="1" applyBorder="1" applyAlignment="1">
      <alignment horizontal="right" vertical="center" wrapText="1"/>
    </xf>
    <xf numFmtId="165" fontId="14" fillId="0" borderId="21" xfId="0" applyNumberFormat="1" applyFont="1" applyFill="1" applyBorder="1" applyAlignment="1">
      <alignment horizontal="center" vertical="center" wrapText="1"/>
    </xf>
    <xf numFmtId="0" fontId="3" fillId="0" borderId="41" xfId="0" applyFont="1" applyFill="1" applyBorder="1"/>
    <xf numFmtId="167" fontId="14" fillId="0" borderId="62" xfId="0" applyNumberFormat="1" applyFont="1" applyFill="1" applyBorder="1" applyAlignment="1">
      <alignment horizontal="center" vertical="center"/>
    </xf>
    <xf numFmtId="0" fontId="14" fillId="0" borderId="43" xfId="0" applyFont="1" applyFill="1" applyBorder="1" applyAlignment="1">
      <alignment horizontal="center" vertical="center" wrapText="1"/>
    </xf>
    <xf numFmtId="0" fontId="27" fillId="0" borderId="37" xfId="0" applyFont="1" applyFill="1" applyBorder="1"/>
    <xf numFmtId="165" fontId="14" fillId="0" borderId="40" xfId="0" applyNumberFormat="1" applyFont="1" applyFill="1" applyBorder="1" applyAlignment="1">
      <alignment horizontal="right" vertical="center" wrapText="1"/>
    </xf>
    <xf numFmtId="49" fontId="14" fillId="0" borderId="53" xfId="0" applyNumberFormat="1" applyFont="1" applyFill="1" applyBorder="1" applyAlignment="1">
      <alignment horizontal="left" vertical="center" wrapText="1"/>
    </xf>
    <xf numFmtId="49" fontId="14" fillId="0" borderId="40" xfId="0" applyNumberFormat="1" applyFont="1" applyFill="1" applyBorder="1" applyAlignment="1">
      <alignment horizontal="left" vertical="center" wrapText="1"/>
    </xf>
    <xf numFmtId="49" fontId="14" fillId="0" borderId="13" xfId="0" applyNumberFormat="1" applyFont="1" applyFill="1" applyBorder="1" applyAlignment="1">
      <alignment horizontal="left" vertical="center" wrapText="1"/>
    </xf>
    <xf numFmtId="0" fontId="51" fillId="0" borderId="0" xfId="0" applyFont="1" applyFill="1"/>
    <xf numFmtId="0" fontId="8" fillId="0" borderId="30" xfId="20" applyFont="1"/>
    <xf numFmtId="165" fontId="8" fillId="0" borderId="30" xfId="20" applyNumberFormat="1" applyFont="1"/>
    <xf numFmtId="0" fontId="0" fillId="0" borderId="30" xfId="20" applyFont="1" applyAlignment="1"/>
    <xf numFmtId="0" fontId="7" fillId="2" borderId="38" xfId="20" applyFont="1" applyFill="1" applyBorder="1" applyAlignment="1">
      <alignment vertical="center"/>
    </xf>
    <xf numFmtId="0" fontId="5" fillId="2" borderId="30" xfId="20" applyFont="1" applyFill="1" applyBorder="1" applyAlignment="1">
      <alignment vertical="center"/>
    </xf>
    <xf numFmtId="0" fontId="5" fillId="2" borderId="39" xfId="20" applyFont="1" applyFill="1" applyBorder="1" applyAlignment="1">
      <alignment vertical="center"/>
    </xf>
    <xf numFmtId="0" fontId="11" fillId="2" borderId="30" xfId="20" applyFont="1" applyFill="1" applyBorder="1" applyAlignment="1">
      <alignment horizontal="center" vertical="center"/>
    </xf>
    <xf numFmtId="165" fontId="9" fillId="3" borderId="30" xfId="20" applyNumberFormat="1" applyFont="1" applyFill="1" applyBorder="1" applyAlignment="1">
      <alignment horizontal="center" vertical="center"/>
    </xf>
    <xf numFmtId="0" fontId="9" fillId="3" borderId="30" xfId="20" applyFont="1" applyFill="1" applyBorder="1" applyAlignment="1">
      <alignment horizontal="center" vertical="center"/>
    </xf>
    <xf numFmtId="0" fontId="9" fillId="3" borderId="39" xfId="20" applyFont="1" applyFill="1" applyBorder="1" applyAlignment="1">
      <alignment horizontal="center" vertical="center"/>
    </xf>
    <xf numFmtId="0" fontId="7" fillId="2" borderId="12" xfId="20" applyFont="1" applyFill="1" applyBorder="1" applyAlignment="1">
      <alignment vertical="center"/>
    </xf>
    <xf numFmtId="0" fontId="5" fillId="2" borderId="40" xfId="20" applyFont="1" applyFill="1" applyBorder="1" applyAlignment="1">
      <alignment vertical="center"/>
    </xf>
    <xf numFmtId="0" fontId="5" fillId="2" borderId="13" xfId="20" applyFont="1" applyFill="1" applyBorder="1" applyAlignment="1">
      <alignment vertical="center"/>
    </xf>
    <xf numFmtId="0" fontId="11" fillId="2" borderId="29" xfId="20" applyFont="1" applyFill="1" applyBorder="1" applyAlignment="1">
      <alignment vertical="center"/>
    </xf>
    <xf numFmtId="165" fontId="11" fillId="3" borderId="14" xfId="20" applyNumberFormat="1" applyFont="1" applyFill="1" applyBorder="1" applyAlignment="1">
      <alignment horizontal="center" vertical="center"/>
    </xf>
    <xf numFmtId="165" fontId="14" fillId="3" borderId="30" xfId="20" applyNumberFormat="1" applyFont="1" applyFill="1" applyBorder="1" applyAlignment="1">
      <alignment vertical="center"/>
    </xf>
    <xf numFmtId="0" fontId="11" fillId="2" borderId="38" xfId="20" applyFont="1" applyFill="1" applyBorder="1" applyAlignment="1">
      <alignment horizontal="center" vertical="center"/>
    </xf>
    <xf numFmtId="0" fontId="8" fillId="0" borderId="13" xfId="20" applyFont="1" applyBorder="1"/>
    <xf numFmtId="0" fontId="7" fillId="2" borderId="40" xfId="20" applyFont="1" applyFill="1" applyBorder="1" applyAlignment="1">
      <alignment vertical="center"/>
    </xf>
    <xf numFmtId="0" fontId="7" fillId="2" borderId="13" xfId="20" applyFont="1" applyFill="1" applyBorder="1" applyAlignment="1">
      <alignment vertical="center"/>
    </xf>
    <xf numFmtId="0" fontId="11" fillId="2" borderId="39" xfId="20" applyFont="1" applyFill="1" applyBorder="1" applyAlignment="1">
      <alignment vertical="center"/>
    </xf>
    <xf numFmtId="0" fontId="16" fillId="2" borderId="30" xfId="20" applyFont="1" applyFill="1" applyBorder="1" applyAlignment="1">
      <alignment horizontal="left" vertical="center"/>
    </xf>
    <xf numFmtId="0" fontId="16" fillId="2" borderId="39" xfId="20" applyFont="1" applyFill="1" applyBorder="1" applyAlignment="1">
      <alignment horizontal="left" vertical="center"/>
    </xf>
    <xf numFmtId="0" fontId="17" fillId="2" borderId="39" xfId="20" applyFont="1" applyFill="1" applyBorder="1" applyAlignment="1">
      <alignment horizontal="left" vertical="center"/>
    </xf>
    <xf numFmtId="0" fontId="11" fillId="2" borderId="41" xfId="20" applyFont="1" applyFill="1" applyBorder="1" applyAlignment="1">
      <alignment horizontal="center" vertical="center"/>
    </xf>
    <xf numFmtId="165" fontId="9" fillId="3" borderId="41" xfId="20" applyNumberFormat="1" applyFont="1" applyFill="1" applyBorder="1" applyAlignment="1">
      <alignment horizontal="center" vertical="center"/>
    </xf>
    <xf numFmtId="0" fontId="9" fillId="3" borderId="41" xfId="20" applyFont="1" applyFill="1" applyBorder="1" applyAlignment="1">
      <alignment horizontal="center" vertical="center"/>
    </xf>
    <xf numFmtId="0" fontId="9" fillId="3" borderId="23" xfId="20" applyFont="1" applyFill="1" applyBorder="1" applyAlignment="1">
      <alignment horizontal="center" vertical="center"/>
    </xf>
    <xf numFmtId="0" fontId="4" fillId="0" borderId="30" xfId="20" applyFont="1" applyAlignment="1">
      <alignment vertical="center"/>
    </xf>
    <xf numFmtId="0" fontId="14" fillId="0" borderId="30" xfId="20" applyFont="1"/>
    <xf numFmtId="1" fontId="19" fillId="4" borderId="35" xfId="20" applyNumberFormat="1" applyFont="1" applyFill="1" applyBorder="1" applyAlignment="1">
      <alignment vertical="center"/>
    </xf>
    <xf numFmtId="165" fontId="19" fillId="4" borderId="35" xfId="20" applyNumberFormat="1" applyFont="1" applyFill="1" applyBorder="1" applyAlignment="1">
      <alignment vertical="center"/>
    </xf>
    <xf numFmtId="0" fontId="14" fillId="7" borderId="30" xfId="20" applyFont="1" applyFill="1"/>
    <xf numFmtId="165" fontId="8" fillId="7" borderId="30" xfId="20" applyNumberFormat="1" applyFont="1" applyFill="1"/>
    <xf numFmtId="0" fontId="0" fillId="7" borderId="30" xfId="20" applyFont="1" applyFill="1" applyAlignment="1"/>
    <xf numFmtId="167" fontId="14" fillId="2" borderId="36" xfId="20" applyNumberFormat="1" applyFont="1" applyFill="1" applyBorder="1" applyAlignment="1">
      <alignment horizontal="center" vertical="center"/>
    </xf>
    <xf numFmtId="167" fontId="14" fillId="2" borderId="37" xfId="20" applyNumberFormat="1" applyFont="1" applyFill="1" applyBorder="1" applyAlignment="1">
      <alignment horizontal="center" vertical="center"/>
    </xf>
    <xf numFmtId="165" fontId="3" fillId="0" borderId="30" xfId="20" applyNumberFormat="1" applyFont="1"/>
    <xf numFmtId="0" fontId="24" fillId="0" borderId="30" xfId="20" applyFont="1"/>
    <xf numFmtId="49" fontId="14" fillId="0" borderId="36" xfId="20" applyNumberFormat="1" applyFont="1" applyBorder="1" applyAlignment="1">
      <alignment horizontal="center" vertical="center"/>
    </xf>
    <xf numFmtId="0" fontId="3" fillId="0" borderId="37" xfId="20" applyFont="1" applyBorder="1"/>
    <xf numFmtId="49" fontId="21" fillId="0" borderId="36" xfId="20" applyNumberFormat="1" applyFont="1" applyBorder="1" applyAlignment="1">
      <alignment horizontal="left" vertical="center" wrapText="1"/>
    </xf>
    <xf numFmtId="0" fontId="3" fillId="0" borderId="35" xfId="20" applyFont="1" applyBorder="1" applyAlignment="1">
      <alignment wrapText="1"/>
    </xf>
    <xf numFmtId="0" fontId="3" fillId="0" borderId="37" xfId="20" applyFont="1" applyBorder="1" applyAlignment="1">
      <alignment wrapText="1"/>
    </xf>
    <xf numFmtId="165" fontId="21" fillId="2" borderId="36" xfId="20" applyNumberFormat="1" applyFont="1" applyFill="1" applyBorder="1" applyAlignment="1">
      <alignment horizontal="center" vertical="center" wrapText="1"/>
    </xf>
    <xf numFmtId="0" fontId="15" fillId="7" borderId="30" xfId="20" applyFont="1" applyFill="1"/>
    <xf numFmtId="0" fontId="4" fillId="0" borderId="30" xfId="20" applyFont="1"/>
    <xf numFmtId="167" fontId="15" fillId="5" borderId="40" xfId="20" applyNumberFormat="1" applyFont="1" applyFill="1" applyBorder="1" applyAlignment="1">
      <alignment horizontal="center" vertical="center"/>
    </xf>
    <xf numFmtId="167" fontId="15" fillId="5" borderId="35" xfId="20" applyNumberFormat="1" applyFont="1" applyFill="1" applyBorder="1" applyAlignment="1">
      <alignment horizontal="center" vertical="center"/>
    </xf>
    <xf numFmtId="165" fontId="15" fillId="5" borderId="35" xfId="20" applyNumberFormat="1" applyFont="1" applyFill="1" applyBorder="1" applyAlignment="1">
      <alignment horizontal="center" vertical="center"/>
    </xf>
    <xf numFmtId="165" fontId="15" fillId="5" borderId="35" xfId="20" applyNumberFormat="1" applyFont="1" applyFill="1" applyBorder="1" applyAlignment="1">
      <alignment horizontal="center" vertical="center" wrapText="1"/>
    </xf>
    <xf numFmtId="165" fontId="15" fillId="5" borderId="36" xfId="20" applyNumberFormat="1" applyFont="1" applyFill="1" applyBorder="1" applyAlignment="1">
      <alignment horizontal="center" vertical="center" wrapText="1"/>
    </xf>
    <xf numFmtId="165" fontId="15" fillId="5" borderId="37" xfId="20" applyNumberFormat="1" applyFont="1" applyFill="1" applyBorder="1" applyAlignment="1">
      <alignment horizontal="center" vertical="center" wrapText="1"/>
    </xf>
    <xf numFmtId="165" fontId="4" fillId="0" borderId="30" xfId="20" applyNumberFormat="1" applyFont="1"/>
    <xf numFmtId="167" fontId="14" fillId="0" borderId="47" xfId="0" applyNumberFormat="1" applyFont="1" applyFill="1" applyBorder="1" applyAlignment="1">
      <alignment horizontal="center" vertical="center"/>
    </xf>
    <xf numFmtId="167" fontId="14" fillId="0" borderId="48" xfId="0" applyNumberFormat="1" applyFont="1" applyFill="1" applyBorder="1" applyAlignment="1">
      <alignment horizontal="center" vertical="center"/>
    </xf>
    <xf numFmtId="167" fontId="14" fillId="0" borderId="12" xfId="0" applyNumberFormat="1" applyFont="1" applyFill="1" applyBorder="1" applyAlignment="1">
      <alignment horizontal="center" vertical="center"/>
    </xf>
    <xf numFmtId="167" fontId="14" fillId="0" borderId="54" xfId="0" applyNumberFormat="1" applyFont="1" applyFill="1" applyBorder="1" applyAlignment="1">
      <alignment horizontal="center" vertical="center"/>
    </xf>
    <xf numFmtId="0" fontId="57" fillId="0" borderId="37" xfId="0" applyFont="1" applyBorder="1"/>
    <xf numFmtId="165" fontId="14" fillId="2" borderId="36" xfId="18" applyNumberFormat="1" applyFont="1" applyFill="1" applyBorder="1" applyAlignment="1">
      <alignment horizontal="center" vertical="center" wrapText="1"/>
    </xf>
    <xf numFmtId="0" fontId="3" fillId="0" borderId="37" xfId="18" applyFont="1" applyBorder="1"/>
    <xf numFmtId="167" fontId="29" fillId="0" borderId="53" xfId="5" applyNumberFormat="1" applyFont="1" applyFill="1" applyBorder="1" applyAlignment="1" applyProtection="1">
      <alignment horizontal="center" vertical="center" wrapText="1"/>
      <protection locked="0"/>
    </xf>
    <xf numFmtId="167" fontId="29" fillId="0" borderId="54" xfId="5" applyNumberFormat="1" applyFont="1" applyFill="1" applyBorder="1" applyAlignment="1" applyProtection="1">
      <alignment horizontal="center" vertical="center" wrapText="1"/>
      <protection locked="0"/>
    </xf>
    <xf numFmtId="2" fontId="29" fillId="0" borderId="53" xfId="5" applyNumberFormat="1" applyFont="1" applyFill="1" applyBorder="1" applyAlignment="1" applyProtection="1">
      <alignment horizontal="center" vertical="center" wrapText="1"/>
      <protection locked="0"/>
    </xf>
    <xf numFmtId="49" fontId="29" fillId="0" borderId="40" xfId="5" applyNumberFormat="1" applyFont="1" applyFill="1" applyBorder="1" applyAlignment="1">
      <alignment horizontal="left" vertical="center" wrapText="1"/>
    </xf>
    <xf numFmtId="2" fontId="29" fillId="0" borderId="13" xfId="5" applyNumberFormat="1" applyFont="1" applyFill="1" applyBorder="1" applyAlignment="1" applyProtection="1">
      <alignment horizontal="center" vertical="center" wrapText="1"/>
      <protection locked="0"/>
    </xf>
    <xf numFmtId="0" fontId="27" fillId="0" borderId="30" xfId="18" applyFont="1" applyAlignment="1"/>
    <xf numFmtId="0" fontId="11" fillId="2" borderId="38" xfId="18" applyFont="1" applyFill="1" applyBorder="1" applyAlignment="1">
      <alignment horizontal="center" vertical="center"/>
    </xf>
    <xf numFmtId="0" fontId="3" fillId="0" borderId="35" xfId="18" applyFont="1" applyBorder="1"/>
    <xf numFmtId="0" fontId="19" fillId="4" borderId="36" xfId="18" applyFont="1" applyFill="1" applyBorder="1" applyAlignment="1">
      <alignment horizontal="center" vertical="center" wrapText="1"/>
    </xf>
    <xf numFmtId="0" fontId="19" fillId="4" borderId="35" xfId="18" applyFont="1" applyFill="1" applyBorder="1" applyAlignment="1">
      <alignment horizontal="center" vertical="center" wrapText="1"/>
    </xf>
    <xf numFmtId="167" fontId="14" fillId="2" borderId="36" xfId="18" applyNumberFormat="1" applyFont="1" applyFill="1" applyBorder="1" applyAlignment="1">
      <alignment horizontal="center" vertical="center"/>
    </xf>
    <xf numFmtId="165" fontId="14" fillId="0" borderId="36" xfId="18" applyNumberFormat="1" applyFont="1" applyBorder="1" applyAlignment="1">
      <alignment horizontal="center" vertical="center" wrapText="1"/>
    </xf>
    <xf numFmtId="0" fontId="3" fillId="0" borderId="35" xfId="18" applyFont="1" applyBorder="1" applyAlignment="1">
      <alignment wrapText="1"/>
    </xf>
    <xf numFmtId="0" fontId="3" fillId="0" borderId="37" xfId="18" applyFont="1" applyBorder="1" applyAlignment="1">
      <alignment wrapText="1"/>
    </xf>
    <xf numFmtId="49" fontId="14" fillId="0" borderId="36" xfId="18" applyNumberFormat="1" applyFont="1" applyBorder="1" applyAlignment="1">
      <alignment horizontal="left" vertical="center" wrapText="1"/>
    </xf>
    <xf numFmtId="167" fontId="14" fillId="2" borderId="36" xfId="18" applyNumberFormat="1" applyFont="1" applyFill="1" applyBorder="1" applyAlignment="1">
      <alignment horizontal="center" vertical="center" wrapText="1"/>
    </xf>
    <xf numFmtId="0" fontId="14" fillId="0" borderId="30" xfId="18" applyFont="1" applyFill="1"/>
    <xf numFmtId="1" fontId="15" fillId="0" borderId="35" xfId="18" applyNumberFormat="1" applyFont="1" applyFill="1" applyBorder="1" applyAlignment="1">
      <alignment vertical="center"/>
    </xf>
    <xf numFmtId="165" fontId="8" fillId="0" borderId="30" xfId="18" applyNumberFormat="1" applyFont="1" applyFill="1"/>
    <xf numFmtId="0" fontId="27" fillId="0" borderId="30" xfId="18" applyFont="1" applyFill="1" applyAlignment="1"/>
    <xf numFmtId="0" fontId="29" fillId="0" borderId="53" xfId="18" applyFont="1" applyFill="1" applyBorder="1" applyAlignment="1">
      <alignment horizontal="center" vertical="center"/>
    </xf>
    <xf numFmtId="0" fontId="29" fillId="0" borderId="54" xfId="18" applyFont="1" applyFill="1" applyBorder="1" applyAlignment="1">
      <alignment horizontal="center" vertical="center"/>
    </xf>
    <xf numFmtId="165" fontId="14" fillId="0" borderId="36" xfId="18" applyNumberFormat="1" applyFont="1" applyFill="1" applyBorder="1" applyAlignment="1">
      <alignment horizontal="center" vertical="center" wrapText="1"/>
    </xf>
    <xf numFmtId="0" fontId="3" fillId="0" borderId="37" xfId="18" applyFont="1" applyFill="1" applyBorder="1"/>
    <xf numFmtId="0" fontId="3" fillId="0" borderId="35" xfId="18" applyFont="1" applyFill="1" applyBorder="1"/>
    <xf numFmtId="0" fontId="8" fillId="7" borderId="30" xfId="18" applyFont="1" applyFill="1"/>
    <xf numFmtId="0" fontId="8" fillId="0" borderId="46" xfId="18" applyFont="1" applyBorder="1"/>
    <xf numFmtId="0" fontId="8" fillId="0" borderId="30" xfId="18" applyFont="1" applyBorder="1"/>
    <xf numFmtId="1" fontId="19" fillId="4" borderId="41" xfId="18" applyNumberFormat="1" applyFont="1" applyFill="1" applyBorder="1" applyAlignment="1">
      <alignment vertical="center"/>
    </xf>
    <xf numFmtId="165" fontId="19" fillId="4" borderId="41" xfId="18" applyNumberFormat="1" applyFont="1" applyFill="1" applyBorder="1" applyAlignment="1">
      <alignment vertical="center"/>
    </xf>
    <xf numFmtId="1" fontId="19" fillId="2" borderId="35" xfId="18" applyNumberFormat="1" applyFont="1" applyFill="1" applyBorder="1" applyAlignment="1">
      <alignment vertical="center"/>
    </xf>
    <xf numFmtId="165" fontId="19" fillId="2" borderId="35" xfId="18" applyNumberFormat="1" applyFont="1" applyFill="1" applyBorder="1" applyAlignment="1">
      <alignment vertical="center"/>
    </xf>
    <xf numFmtId="0" fontId="29" fillId="7" borderId="61" xfId="5" applyFont="1" applyFill="1" applyBorder="1" applyAlignment="1">
      <alignment horizontal="center" vertical="center" wrapText="1"/>
    </xf>
    <xf numFmtId="0" fontId="29" fillId="7" borderId="63" xfId="5" applyFont="1" applyFill="1" applyBorder="1" applyAlignment="1">
      <alignment horizontal="center" vertical="center" wrapText="1"/>
    </xf>
    <xf numFmtId="0" fontId="19" fillId="4" borderId="36" xfId="0" applyFont="1" applyFill="1" applyBorder="1" applyAlignment="1">
      <alignment horizontal="center" vertical="center" wrapText="1"/>
    </xf>
    <xf numFmtId="167" fontId="14" fillId="2" borderId="36" xfId="0" applyNumberFormat="1" applyFont="1" applyFill="1" applyBorder="1" applyAlignment="1">
      <alignment horizontal="center" vertical="center" wrapText="1"/>
    </xf>
    <xf numFmtId="165" fontId="14" fillId="2" borderId="36" xfId="12" applyNumberFormat="1" applyFont="1" applyFill="1" applyBorder="1" applyAlignment="1">
      <alignment horizontal="center" vertical="center" wrapText="1"/>
    </xf>
    <xf numFmtId="167" fontId="15" fillId="2" borderId="36" xfId="12" applyNumberFormat="1" applyFont="1" applyFill="1" applyBorder="1" applyAlignment="1">
      <alignment horizontal="center" vertical="center"/>
    </xf>
    <xf numFmtId="0" fontId="20" fillId="2" borderId="36" xfId="12" applyFont="1" applyFill="1" applyBorder="1" applyAlignment="1">
      <alignment horizontal="center" vertical="center" wrapText="1"/>
    </xf>
    <xf numFmtId="49" fontId="14" fillId="2" borderId="36" xfId="12" applyNumberFormat="1" applyFont="1" applyFill="1" applyBorder="1" applyAlignment="1">
      <alignment horizontal="center" vertical="center"/>
    </xf>
    <xf numFmtId="0" fontId="19" fillId="4" borderId="35" xfId="12" applyFont="1" applyFill="1" applyBorder="1" applyAlignment="1">
      <alignment horizontal="center" vertical="center" wrapText="1"/>
    </xf>
    <xf numFmtId="0" fontId="19" fillId="4" borderId="36" xfId="12" applyFont="1" applyFill="1" applyBorder="1" applyAlignment="1">
      <alignment horizontal="center" vertical="center" wrapText="1"/>
    </xf>
    <xf numFmtId="0" fontId="19" fillId="4" borderId="37" xfId="12" applyFont="1" applyFill="1" applyBorder="1" applyAlignment="1">
      <alignment horizontal="center" vertical="center" wrapText="1"/>
    </xf>
    <xf numFmtId="165" fontId="14" fillId="2" borderId="36" xfId="18" applyNumberFormat="1" applyFont="1" applyFill="1" applyBorder="1" applyAlignment="1">
      <alignment horizontal="center" vertical="center" wrapText="1"/>
    </xf>
    <xf numFmtId="0" fontId="29" fillId="7" borderId="47" xfId="5" applyFont="1" applyFill="1" applyBorder="1" applyAlignment="1">
      <alignment horizontal="center" vertical="center" wrapText="1"/>
    </xf>
    <xf numFmtId="0" fontId="8" fillId="7" borderId="40" xfId="18" applyFont="1" applyFill="1" applyBorder="1" applyAlignment="1">
      <alignment horizontal="center"/>
    </xf>
    <xf numFmtId="0" fontId="8" fillId="7" borderId="54" xfId="18" applyFont="1" applyFill="1" applyBorder="1" applyAlignment="1">
      <alignment horizontal="center"/>
    </xf>
    <xf numFmtId="165" fontId="14" fillId="7" borderId="36" xfId="18" applyNumberFormat="1" applyFont="1" applyFill="1" applyBorder="1" applyAlignment="1">
      <alignment horizontal="center" vertical="center" wrapText="1"/>
    </xf>
    <xf numFmtId="0" fontId="3" fillId="7" borderId="37" xfId="18" applyFont="1" applyFill="1" applyBorder="1"/>
    <xf numFmtId="0" fontId="3" fillId="7" borderId="35" xfId="18" applyFont="1" applyFill="1" applyBorder="1"/>
    <xf numFmtId="0" fontId="19" fillId="4" borderId="36" xfId="18" applyFont="1" applyFill="1" applyBorder="1" applyAlignment="1">
      <alignment horizontal="center" vertical="center" wrapText="1"/>
    </xf>
    <xf numFmtId="0" fontId="19" fillId="4" borderId="35" xfId="18" applyFont="1" applyFill="1" applyBorder="1" applyAlignment="1">
      <alignment horizontal="center" vertical="center" wrapText="1"/>
    </xf>
    <xf numFmtId="165" fontId="14" fillId="2" borderId="36" xfId="20" applyNumberFormat="1" applyFont="1" applyFill="1" applyBorder="1" applyAlignment="1">
      <alignment horizontal="center" vertical="center" wrapText="1"/>
    </xf>
    <xf numFmtId="2" fontId="29" fillId="7" borderId="48" xfId="5" applyNumberFormat="1" applyFont="1" applyFill="1" applyBorder="1" applyAlignment="1" applyProtection="1">
      <alignment horizontal="center" vertical="center" wrapText="1"/>
      <protection locked="0"/>
    </xf>
    <xf numFmtId="0" fontId="19" fillId="4" borderId="37" xfId="0" applyFont="1" applyFill="1" applyBorder="1" applyAlignment="1">
      <alignment horizontal="center" vertical="center" wrapText="1"/>
    </xf>
    <xf numFmtId="0" fontId="5" fillId="2" borderId="41" xfId="0" applyFont="1" applyFill="1" applyBorder="1" applyAlignment="1">
      <alignment horizontal="center" vertical="center"/>
    </xf>
    <xf numFmtId="0" fontId="3" fillId="0" borderId="41" xfId="0" applyFont="1" applyBorder="1"/>
    <xf numFmtId="0" fontId="3" fillId="0" borderId="23" xfId="0" applyFont="1" applyBorder="1"/>
    <xf numFmtId="0" fontId="5" fillId="2" borderId="21" xfId="0" applyFont="1" applyFill="1" applyBorder="1" applyAlignment="1">
      <alignment horizontal="center" vertical="center"/>
    </xf>
    <xf numFmtId="0" fontId="46" fillId="2" borderId="21" xfId="0" applyFont="1" applyFill="1" applyBorder="1" applyAlignment="1">
      <alignment horizontal="center" vertical="center"/>
    </xf>
    <xf numFmtId="0" fontId="7" fillId="2" borderId="36" xfId="0" applyFont="1" applyFill="1" applyBorder="1" applyAlignment="1">
      <alignment horizontal="center" vertical="center"/>
    </xf>
    <xf numFmtId="0" fontId="3" fillId="0" borderId="37" xfId="0" applyFont="1" applyBorder="1"/>
    <xf numFmtId="164" fontId="47" fillId="2" borderId="21" xfId="0" applyNumberFormat="1" applyFont="1" applyFill="1" applyBorder="1" applyAlignment="1">
      <alignment horizontal="center" vertical="center"/>
    </xf>
    <xf numFmtId="0" fontId="0" fillId="0" borderId="0" xfId="0" applyFont="1" applyAlignment="1"/>
    <xf numFmtId="0" fontId="3" fillId="0" borderId="39" xfId="0" applyFont="1" applyBorder="1"/>
    <xf numFmtId="0" fontId="3" fillId="0" borderId="38" xfId="0" applyFont="1" applyBorder="1"/>
    <xf numFmtId="0" fontId="3" fillId="0" borderId="21" xfId="0" applyFont="1" applyBorder="1"/>
    <xf numFmtId="0" fontId="7" fillId="2" borderId="30" xfId="0" applyFont="1" applyFill="1" applyBorder="1" applyAlignment="1">
      <alignment horizontal="left" vertical="top" wrapText="1"/>
    </xf>
    <xf numFmtId="0" fontId="3" fillId="0" borderId="30" xfId="0" applyFont="1" applyBorder="1"/>
    <xf numFmtId="0" fontId="3" fillId="0" borderId="35" xfId="0" applyFont="1" applyBorder="1"/>
    <xf numFmtId="164" fontId="7" fillId="2" borderId="36" xfId="0" applyNumberFormat="1" applyFont="1" applyFill="1" applyBorder="1" applyAlignment="1">
      <alignment horizontal="center" vertical="center" wrapText="1"/>
    </xf>
    <xf numFmtId="0" fontId="7" fillId="2" borderId="36" xfId="0" applyFont="1" applyFill="1" applyBorder="1" applyAlignment="1">
      <alignment horizontal="center" vertical="center" wrapText="1"/>
    </xf>
    <xf numFmtId="0" fontId="42" fillId="2" borderId="12" xfId="0" applyFont="1" applyFill="1" applyBorder="1" applyAlignment="1">
      <alignment horizontal="center" vertical="center"/>
    </xf>
    <xf numFmtId="0" fontId="3" fillId="0" borderId="40" xfId="0" applyFont="1" applyBorder="1"/>
    <xf numFmtId="0" fontId="3" fillId="0" borderId="13" xfId="0" applyFont="1" applyBorder="1"/>
    <xf numFmtId="0" fontId="4" fillId="2" borderId="40" xfId="0" applyFont="1" applyFill="1" applyBorder="1" applyAlignment="1">
      <alignment horizontal="center" vertical="center"/>
    </xf>
    <xf numFmtId="0" fontId="5" fillId="2" borderId="12" xfId="0" applyFont="1" applyFill="1" applyBorder="1" applyAlignment="1">
      <alignment horizontal="center" vertical="center"/>
    </xf>
    <xf numFmtId="0" fontId="46" fillId="2" borderId="21" xfId="0" applyFont="1" applyFill="1" applyBorder="1" applyAlignment="1">
      <alignment horizontal="center" vertical="center" wrapText="1"/>
    </xf>
    <xf numFmtId="0" fontId="5" fillId="2" borderId="36" xfId="0" applyFont="1" applyFill="1" applyBorder="1" applyAlignment="1">
      <alignment horizontal="center" vertical="center"/>
    </xf>
    <xf numFmtId="0" fontId="5" fillId="2" borderId="36" xfId="0" applyFont="1" applyFill="1" applyBorder="1" applyAlignment="1">
      <alignment horizontal="center" vertical="center" wrapText="1"/>
    </xf>
    <xf numFmtId="14" fontId="12" fillId="2" borderId="21" xfId="0" applyNumberFormat="1" applyFont="1" applyFill="1" applyBorder="1" applyAlignment="1">
      <alignment horizontal="center" vertical="center"/>
    </xf>
    <xf numFmtId="0" fontId="12" fillId="2" borderId="21" xfId="0" applyFont="1" applyFill="1" applyBorder="1" applyAlignment="1">
      <alignment horizontal="center" vertical="center"/>
    </xf>
    <xf numFmtId="0" fontId="49" fillId="2" borderId="21" xfId="0" applyFont="1" applyFill="1" applyBorder="1" applyAlignment="1">
      <alignment horizontal="center" vertical="center"/>
    </xf>
    <xf numFmtId="177" fontId="49" fillId="2" borderId="30" xfId="0" applyNumberFormat="1" applyFont="1" applyFill="1" applyBorder="1" applyAlignment="1">
      <alignment horizontal="center" vertical="center"/>
    </xf>
    <xf numFmtId="0" fontId="50" fillId="4" borderId="36" xfId="0" applyFont="1" applyFill="1" applyBorder="1" applyAlignment="1">
      <alignment horizontal="center" vertical="center" wrapText="1"/>
    </xf>
    <xf numFmtId="177" fontId="50" fillId="4" borderId="36" xfId="0" applyNumberFormat="1" applyFont="1" applyFill="1" applyBorder="1" applyAlignment="1">
      <alignment horizontal="center" vertical="center" wrapText="1"/>
    </xf>
    <xf numFmtId="177" fontId="50" fillId="4" borderId="21" xfId="0" applyNumberFormat="1" applyFont="1" applyFill="1" applyBorder="1" applyAlignment="1">
      <alignment horizontal="center" vertical="center" wrapText="1"/>
    </xf>
    <xf numFmtId="177" fontId="50" fillId="4" borderId="38"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2" xfId="0" applyFont="1" applyFill="1" applyBorder="1" applyAlignment="1">
      <alignment horizontal="center" vertical="center"/>
    </xf>
    <xf numFmtId="177" fontId="11" fillId="2" borderId="12" xfId="0" applyNumberFormat="1" applyFont="1" applyFill="1" applyBorder="1" applyAlignment="1">
      <alignment horizontal="center" vertical="center"/>
    </xf>
    <xf numFmtId="0" fontId="13" fillId="2" borderId="21" xfId="0" applyFont="1" applyFill="1" applyBorder="1" applyAlignment="1">
      <alignment horizontal="center" vertical="center"/>
    </xf>
    <xf numFmtId="0" fontId="15" fillId="2" borderId="21" xfId="0" applyFont="1" applyFill="1" applyBorder="1" applyAlignment="1">
      <alignment horizontal="center" vertical="center"/>
    </xf>
    <xf numFmtId="1" fontId="10" fillId="0" borderId="36" xfId="0" applyNumberFormat="1" applyFont="1" applyFill="1" applyBorder="1" applyAlignment="1">
      <alignment horizontal="center" vertical="center"/>
    </xf>
    <xf numFmtId="0" fontId="3" fillId="0" borderId="35" xfId="0" applyFont="1" applyFill="1" applyBorder="1"/>
    <xf numFmtId="0" fontId="3" fillId="0" borderId="37" xfId="0" applyFont="1" applyFill="1" applyBorder="1"/>
    <xf numFmtId="1" fontId="10" fillId="0" borderId="36" xfId="0" applyNumberFormat="1" applyFont="1" applyFill="1" applyBorder="1" applyAlignment="1">
      <alignment horizontal="left" vertical="center"/>
    </xf>
    <xf numFmtId="178" fontId="52" fillId="0" borderId="36" xfId="0" applyNumberFormat="1" applyFont="1" applyFill="1" applyBorder="1" applyAlignment="1">
      <alignment horizontal="center" vertical="center"/>
    </xf>
    <xf numFmtId="1" fontId="10" fillId="0" borderId="36" xfId="0" applyNumberFormat="1" applyFont="1" applyBorder="1" applyAlignment="1">
      <alignment horizontal="center" vertical="center"/>
    </xf>
    <xf numFmtId="1" fontId="10" fillId="0" borderId="36" xfId="0" applyNumberFormat="1" applyFont="1" applyBorder="1" applyAlignment="1">
      <alignment horizontal="left" vertical="center"/>
    </xf>
    <xf numFmtId="178" fontId="52" fillId="0" borderId="36" xfId="0" applyNumberFormat="1" applyFont="1" applyBorder="1" applyAlignment="1">
      <alignment horizontal="center" vertical="center"/>
    </xf>
    <xf numFmtId="0" fontId="53" fillId="4" borderId="36" xfId="0" applyFont="1" applyFill="1" applyBorder="1" applyAlignment="1">
      <alignment horizontal="center" vertical="center" wrapText="1"/>
    </xf>
    <xf numFmtId="178" fontId="53" fillId="4" borderId="12" xfId="0" applyNumberFormat="1" applyFont="1" applyFill="1" applyBorder="1" applyAlignment="1">
      <alignment horizontal="center" vertical="center" wrapText="1"/>
    </xf>
    <xf numFmtId="165" fontId="14" fillId="0" borderId="36" xfId="0" applyNumberFormat="1" applyFont="1" applyFill="1" applyBorder="1" applyAlignment="1">
      <alignment horizontal="right" vertical="center" wrapText="1"/>
    </xf>
    <xf numFmtId="0" fontId="3" fillId="0" borderId="35" xfId="0" applyFont="1" applyFill="1" applyBorder="1" applyAlignment="1">
      <alignment horizontal="right"/>
    </xf>
    <xf numFmtId="0" fontId="3" fillId="0" borderId="37" xfId="0" applyFont="1" applyFill="1" applyBorder="1" applyAlignment="1">
      <alignment horizontal="right"/>
    </xf>
    <xf numFmtId="165" fontId="14" fillId="0" borderId="36" xfId="0" applyNumberFormat="1" applyFont="1" applyFill="1" applyBorder="1" applyAlignment="1">
      <alignment horizontal="center" vertical="center" wrapText="1"/>
    </xf>
    <xf numFmtId="0" fontId="11" fillId="3" borderId="12" xfId="0" applyFont="1" applyFill="1" applyBorder="1" applyAlignment="1">
      <alignment horizontal="center" vertical="center"/>
    </xf>
    <xf numFmtId="164" fontId="9" fillId="3" borderId="38" xfId="0" applyNumberFormat="1" applyFont="1" applyFill="1" applyBorder="1" applyAlignment="1">
      <alignment horizontal="center" vertical="center"/>
    </xf>
    <xf numFmtId="0" fontId="11" fillId="2" borderId="38" xfId="0" applyFont="1" applyFill="1" applyBorder="1" applyAlignment="1">
      <alignment horizontal="center" vertical="center"/>
    </xf>
    <xf numFmtId="166" fontId="11" fillId="3" borderId="38" xfId="0" applyNumberFormat="1" applyFont="1" applyFill="1" applyBorder="1" applyAlignment="1">
      <alignment horizontal="center" vertical="center"/>
    </xf>
    <xf numFmtId="0" fontId="19" fillId="5" borderId="36" xfId="0" applyFont="1" applyFill="1" applyBorder="1" applyAlignment="1">
      <alignment horizontal="center" vertical="center" wrapText="1"/>
    </xf>
    <xf numFmtId="0" fontId="19" fillId="5" borderId="36" xfId="0" applyFont="1" applyFill="1" applyBorder="1" applyAlignment="1">
      <alignment horizontal="right" vertical="center" wrapText="1"/>
    </xf>
    <xf numFmtId="0" fontId="3" fillId="0" borderId="35" xfId="0" applyFont="1" applyBorder="1" applyAlignment="1">
      <alignment horizontal="right"/>
    </xf>
    <xf numFmtId="0" fontId="3" fillId="0" borderId="37" xfId="0" applyFont="1" applyBorder="1" applyAlignment="1">
      <alignment horizontal="right"/>
    </xf>
    <xf numFmtId="0" fontId="19" fillId="4" borderId="36" xfId="0" applyFont="1" applyFill="1" applyBorder="1" applyAlignment="1">
      <alignment horizontal="center" vertical="center" wrapText="1"/>
    </xf>
    <xf numFmtId="0" fontId="19" fillId="4" borderId="35" xfId="0" applyFont="1" applyFill="1" applyBorder="1" applyAlignment="1">
      <alignment horizontal="center" vertical="center" wrapText="1"/>
    </xf>
    <xf numFmtId="164" fontId="18" fillId="3" borderId="38" xfId="0" applyNumberFormat="1" applyFont="1" applyFill="1" applyBorder="1" applyAlignment="1">
      <alignment horizontal="center" vertical="center"/>
    </xf>
    <xf numFmtId="0" fontId="6" fillId="2" borderId="21" xfId="0" applyFont="1" applyFill="1" applyBorder="1" applyAlignment="1">
      <alignment horizontal="center" vertical="center"/>
    </xf>
    <xf numFmtId="165" fontId="19" fillId="5" borderId="36" xfId="0" applyNumberFormat="1" applyFont="1" applyFill="1" applyBorder="1" applyAlignment="1">
      <alignment horizontal="center" vertical="center" wrapText="1"/>
    </xf>
    <xf numFmtId="1" fontId="19" fillId="4" borderId="36" xfId="0" applyNumberFormat="1" applyFont="1" applyFill="1" applyBorder="1" applyAlignment="1">
      <alignment horizontal="center" vertical="center"/>
    </xf>
    <xf numFmtId="1" fontId="19" fillId="4" borderId="36" xfId="0" applyNumberFormat="1" applyFont="1" applyFill="1" applyBorder="1" applyAlignment="1">
      <alignment horizontal="left" vertical="center"/>
    </xf>
    <xf numFmtId="4" fontId="19" fillId="4" borderId="36" xfId="0" applyNumberFormat="1" applyFont="1" applyFill="1" applyBorder="1" applyAlignment="1">
      <alignment horizontal="center" vertical="center"/>
    </xf>
    <xf numFmtId="4" fontId="19" fillId="4" borderId="36" xfId="0" applyNumberFormat="1" applyFont="1" applyFill="1" applyBorder="1" applyAlignment="1">
      <alignment horizontal="right" vertical="center"/>
    </xf>
    <xf numFmtId="1" fontId="15" fillId="0" borderId="36" xfId="0" applyNumberFormat="1" applyFont="1" applyFill="1" applyBorder="1" applyAlignment="1">
      <alignment horizontal="center" vertical="center"/>
    </xf>
    <xf numFmtId="0" fontId="15" fillId="0" borderId="36" xfId="0" applyFont="1" applyFill="1" applyBorder="1" applyAlignment="1">
      <alignment horizontal="left" vertical="center"/>
    </xf>
    <xf numFmtId="167" fontId="15" fillId="0" borderId="36" xfId="0" applyNumberFormat="1" applyFont="1" applyFill="1" applyBorder="1" applyAlignment="1">
      <alignment horizontal="center" vertical="center"/>
    </xf>
    <xf numFmtId="0" fontId="15" fillId="0" borderId="36" xfId="0" applyFont="1" applyFill="1" applyBorder="1" applyAlignment="1">
      <alignment horizontal="center" vertical="center" wrapText="1"/>
    </xf>
    <xf numFmtId="165" fontId="15" fillId="0" borderId="36" xfId="0" applyNumberFormat="1" applyFont="1" applyFill="1" applyBorder="1" applyAlignment="1">
      <alignment horizontal="center" vertical="center" wrapText="1"/>
    </xf>
    <xf numFmtId="4" fontId="15" fillId="0" borderId="36" xfId="0" applyNumberFormat="1" applyFont="1" applyFill="1" applyBorder="1" applyAlignment="1">
      <alignment horizontal="center" vertical="center" wrapText="1"/>
    </xf>
    <xf numFmtId="4" fontId="15" fillId="0" borderId="36" xfId="0" applyNumberFormat="1" applyFont="1" applyFill="1" applyBorder="1" applyAlignment="1">
      <alignment horizontal="right" vertical="center" wrapText="1"/>
    </xf>
    <xf numFmtId="1" fontId="14" fillId="0" borderId="36" xfId="0" quotePrefix="1" applyNumberFormat="1" applyFont="1" applyFill="1" applyBorder="1" applyAlignment="1">
      <alignment horizontal="center" vertical="center"/>
    </xf>
    <xf numFmtId="0" fontId="21" fillId="0" borderId="36" xfId="0" applyFont="1" applyFill="1" applyBorder="1" applyAlignment="1">
      <alignment horizontal="left" vertical="center"/>
    </xf>
    <xf numFmtId="167" fontId="14" fillId="0" borderId="36" xfId="0" applyNumberFormat="1" applyFont="1" applyFill="1" applyBorder="1" applyAlignment="1">
      <alignment horizontal="center" vertical="center"/>
    </xf>
    <xf numFmtId="0" fontId="14" fillId="0" borderId="36" xfId="0" applyFont="1" applyFill="1" applyBorder="1" applyAlignment="1">
      <alignment horizontal="center" vertical="center" wrapText="1"/>
    </xf>
    <xf numFmtId="0" fontId="14" fillId="0" borderId="36" xfId="0" applyFont="1" applyFill="1" applyBorder="1" applyAlignment="1">
      <alignment horizontal="left" vertical="center"/>
    </xf>
    <xf numFmtId="0" fontId="21" fillId="0" borderId="35" xfId="0" applyFont="1" applyFill="1" applyBorder="1" applyAlignment="1">
      <alignment horizontal="left" vertical="center"/>
    </xf>
    <xf numFmtId="0" fontId="21" fillId="0" borderId="37" xfId="0" applyFont="1" applyFill="1" applyBorder="1" applyAlignment="1">
      <alignment horizontal="left" vertical="center"/>
    </xf>
    <xf numFmtId="0" fontId="14" fillId="0" borderId="35" xfId="0" applyFont="1" applyFill="1" applyBorder="1" applyAlignment="1">
      <alignment horizontal="left" vertical="center"/>
    </xf>
    <xf numFmtId="0" fontId="14" fillId="0" borderId="37" xfId="0" applyFont="1" applyFill="1" applyBorder="1" applyAlignment="1">
      <alignment horizontal="left" vertical="center"/>
    </xf>
    <xf numFmtId="0" fontId="14" fillId="0" borderId="36" xfId="0" applyFont="1" applyFill="1" applyBorder="1" applyAlignment="1">
      <alignment horizontal="left" vertical="center" wrapText="1"/>
    </xf>
    <xf numFmtId="0" fontId="3" fillId="0" borderId="35" xfId="0" applyFont="1" applyFill="1" applyBorder="1" applyAlignment="1">
      <alignment wrapText="1"/>
    </xf>
    <xf numFmtId="0" fontId="3" fillId="0" borderId="37" xfId="0" applyFont="1" applyFill="1" applyBorder="1" applyAlignment="1">
      <alignment wrapText="1"/>
    </xf>
    <xf numFmtId="1" fontId="14" fillId="0" borderId="36" xfId="0" applyNumberFormat="1" applyFont="1" applyFill="1" applyBorder="1" applyAlignment="1">
      <alignment horizontal="center" vertical="center"/>
    </xf>
    <xf numFmtId="4" fontId="14" fillId="0" borderId="36" xfId="0" applyNumberFormat="1" applyFont="1" applyFill="1" applyBorder="1" applyAlignment="1">
      <alignment horizontal="center" vertical="center" wrapText="1"/>
    </xf>
    <xf numFmtId="4" fontId="14" fillId="0" borderId="36" xfId="0" applyNumberFormat="1" applyFont="1" applyFill="1" applyBorder="1" applyAlignment="1">
      <alignment horizontal="right" vertical="center" wrapText="1"/>
    </xf>
    <xf numFmtId="49" fontId="14" fillId="0" borderId="36" xfId="0" applyNumberFormat="1" applyFont="1" applyFill="1" applyBorder="1" applyAlignment="1">
      <alignment horizontal="left" vertical="center" wrapText="1"/>
    </xf>
    <xf numFmtId="49" fontId="14" fillId="0" borderId="35" xfId="0" applyNumberFormat="1" applyFont="1" applyFill="1" applyBorder="1" applyAlignment="1">
      <alignment horizontal="left" vertical="center" wrapText="1"/>
    </xf>
    <xf numFmtId="49" fontId="14" fillId="0" borderId="37" xfId="0" applyNumberFormat="1" applyFont="1" applyFill="1" applyBorder="1" applyAlignment="1">
      <alignment horizontal="left" vertical="center" wrapText="1"/>
    </xf>
    <xf numFmtId="0" fontId="15" fillId="0" borderId="35" xfId="0" applyFont="1" applyFill="1" applyBorder="1" applyAlignment="1">
      <alignment horizontal="left" vertical="center"/>
    </xf>
    <xf numFmtId="0" fontId="15" fillId="0" borderId="37" xfId="0" applyFont="1" applyFill="1" applyBorder="1" applyAlignment="1">
      <alignment horizontal="left" vertical="center"/>
    </xf>
    <xf numFmtId="49" fontId="21" fillId="0" borderId="36" xfId="0" applyNumberFormat="1" applyFont="1" applyFill="1" applyBorder="1" applyAlignment="1">
      <alignment horizontal="left" vertical="center" wrapText="1"/>
    </xf>
    <xf numFmtId="1" fontId="19" fillId="5" borderId="36" xfId="0" applyNumberFormat="1" applyFont="1" applyFill="1" applyBorder="1" applyAlignment="1">
      <alignment horizontal="center" vertical="center"/>
    </xf>
    <xf numFmtId="49" fontId="19" fillId="5" borderId="36" xfId="0" applyNumberFormat="1" applyFont="1" applyFill="1" applyBorder="1" applyAlignment="1">
      <alignment horizontal="left" vertical="center" wrapText="1"/>
    </xf>
    <xf numFmtId="4" fontId="19" fillId="5" borderId="36" xfId="0" applyNumberFormat="1" applyFont="1" applyFill="1" applyBorder="1" applyAlignment="1">
      <alignment horizontal="right" vertical="center" wrapText="1"/>
    </xf>
    <xf numFmtId="0" fontId="15" fillId="2" borderId="36" xfId="0" quotePrefix="1" applyFont="1" applyFill="1" applyBorder="1" applyAlignment="1">
      <alignment horizontal="left" vertical="center" wrapText="1"/>
    </xf>
    <xf numFmtId="165" fontId="11" fillId="3" borderId="12" xfId="0" applyNumberFormat="1" applyFont="1" applyFill="1" applyBorder="1" applyAlignment="1">
      <alignment horizontal="center" vertical="center"/>
    </xf>
    <xf numFmtId="0" fontId="12" fillId="2" borderId="23" xfId="0" applyFont="1" applyFill="1" applyBorder="1" applyAlignment="1">
      <alignment horizontal="center" vertical="center"/>
    </xf>
    <xf numFmtId="165" fontId="9" fillId="3" borderId="38" xfId="0" applyNumberFormat="1" applyFont="1" applyFill="1" applyBorder="1" applyAlignment="1">
      <alignment horizontal="center" vertical="center"/>
    </xf>
    <xf numFmtId="165" fontId="11" fillId="3" borderId="38" xfId="0" applyNumberFormat="1" applyFont="1" applyFill="1" applyBorder="1" applyAlignment="1">
      <alignment horizontal="center" vertical="center"/>
    </xf>
    <xf numFmtId="49" fontId="35" fillId="0" borderId="47" xfId="10" applyNumberFormat="1" applyFont="1" applyFill="1" applyBorder="1" applyAlignment="1">
      <alignment horizontal="left" vertical="center" wrapText="1"/>
    </xf>
    <xf numFmtId="49" fontId="35" fillId="0" borderId="49" xfId="10" applyNumberFormat="1" applyFont="1" applyFill="1" applyBorder="1" applyAlignment="1">
      <alignment horizontal="left" vertical="center" wrapText="1"/>
    </xf>
    <xf numFmtId="49" fontId="35" fillId="0" borderId="48" xfId="10" applyNumberFormat="1" applyFont="1" applyFill="1" applyBorder="1" applyAlignment="1">
      <alignment horizontal="left" vertical="center" wrapText="1"/>
    </xf>
    <xf numFmtId="49" fontId="29" fillId="0" borderId="47" xfId="10" applyNumberFormat="1" applyFont="1" applyFill="1" applyBorder="1" applyAlignment="1">
      <alignment horizontal="left" vertical="center" wrapText="1"/>
    </xf>
    <xf numFmtId="49" fontId="29" fillId="0" borderId="49" xfId="10" applyNumberFormat="1" applyFont="1" applyFill="1" applyBorder="1" applyAlignment="1">
      <alignment horizontal="left" vertical="center" wrapText="1"/>
    </xf>
    <xf numFmtId="49" fontId="29" fillId="0" borderId="48" xfId="10" applyNumberFormat="1" applyFont="1" applyFill="1" applyBorder="1" applyAlignment="1">
      <alignment horizontal="left" vertical="center" wrapText="1"/>
    </xf>
    <xf numFmtId="4" fontId="15" fillId="0" borderId="37" xfId="0" applyNumberFormat="1" applyFont="1" applyFill="1" applyBorder="1" applyAlignment="1">
      <alignment horizontal="center" vertical="center" wrapText="1"/>
    </xf>
    <xf numFmtId="4" fontId="15" fillId="0" borderId="35" xfId="0" applyNumberFormat="1" applyFont="1" applyFill="1" applyBorder="1" applyAlignment="1">
      <alignment horizontal="right" vertical="center" wrapText="1"/>
    </xf>
    <xf numFmtId="4" fontId="15" fillId="0" borderId="37" xfId="0" applyNumberFormat="1" applyFont="1" applyFill="1" applyBorder="1" applyAlignment="1">
      <alignment horizontal="right" vertical="center" wrapText="1"/>
    </xf>
    <xf numFmtId="1" fontId="15" fillId="0" borderId="37" xfId="0" applyNumberFormat="1" applyFont="1" applyFill="1" applyBorder="1" applyAlignment="1">
      <alignment horizontal="center" vertical="center"/>
    </xf>
    <xf numFmtId="49" fontId="35" fillId="0" borderId="36" xfId="10" applyNumberFormat="1" applyFont="1" applyFill="1" applyBorder="1" applyAlignment="1">
      <alignment horizontal="left" vertical="center" wrapText="1"/>
    </xf>
    <xf numFmtId="49" fontId="35" fillId="0" borderId="35" xfId="10" applyNumberFormat="1" applyFont="1" applyFill="1" applyBorder="1" applyAlignment="1">
      <alignment horizontal="left" vertical="center" wrapText="1"/>
    </xf>
    <xf numFmtId="49" fontId="35" fillId="0" borderId="55" xfId="10" applyNumberFormat="1" applyFont="1" applyFill="1" applyBorder="1" applyAlignment="1">
      <alignment horizontal="left" vertical="center" wrapText="1"/>
    </xf>
    <xf numFmtId="167" fontId="15" fillId="0" borderId="56" xfId="0" applyNumberFormat="1" applyFont="1" applyFill="1" applyBorder="1" applyAlignment="1">
      <alignment horizontal="center" vertical="center"/>
    </xf>
    <xf numFmtId="167" fontId="15" fillId="0" borderId="37" xfId="0" applyNumberFormat="1" applyFont="1" applyFill="1" applyBorder="1" applyAlignment="1">
      <alignment horizontal="center" vertical="center"/>
    </xf>
    <xf numFmtId="0" fontId="15" fillId="0" borderId="37" xfId="0" applyFont="1" applyFill="1" applyBorder="1" applyAlignment="1">
      <alignment horizontal="center" vertical="center" wrapText="1"/>
    </xf>
    <xf numFmtId="165" fontId="15" fillId="0" borderId="37" xfId="0" applyNumberFormat="1" applyFont="1" applyFill="1" applyBorder="1" applyAlignment="1">
      <alignment horizontal="center" vertical="center" wrapText="1"/>
    </xf>
    <xf numFmtId="165" fontId="14" fillId="0" borderId="37" xfId="0" applyNumberFormat="1" applyFont="1" applyFill="1" applyBorder="1" applyAlignment="1">
      <alignment horizontal="center" vertical="center" wrapText="1"/>
    </xf>
    <xf numFmtId="165" fontId="14" fillId="0" borderId="35" xfId="0" applyNumberFormat="1" applyFont="1" applyFill="1" applyBorder="1" applyAlignment="1">
      <alignment horizontal="right" vertical="center" wrapText="1"/>
    </xf>
    <xf numFmtId="165" fontId="14" fillId="0" borderId="37" xfId="0" applyNumberFormat="1" applyFont="1" applyFill="1" applyBorder="1" applyAlignment="1">
      <alignment horizontal="right" vertical="center" wrapText="1"/>
    </xf>
    <xf numFmtId="167" fontId="14" fillId="0" borderId="37" xfId="0" applyNumberFormat="1" applyFont="1" applyFill="1" applyBorder="1" applyAlignment="1">
      <alignment horizontal="center" vertical="center"/>
    </xf>
    <xf numFmtId="0" fontId="14" fillId="0" borderId="37" xfId="0" applyFont="1" applyFill="1" applyBorder="1" applyAlignment="1">
      <alignment horizontal="center" vertical="center" wrapText="1"/>
    </xf>
    <xf numFmtId="1" fontId="14" fillId="0" borderId="37" xfId="0" applyNumberFormat="1" applyFont="1" applyFill="1" applyBorder="1" applyAlignment="1">
      <alignment horizontal="center" vertical="center"/>
    </xf>
    <xf numFmtId="49" fontId="21" fillId="0" borderId="35" xfId="0" applyNumberFormat="1" applyFont="1" applyFill="1" applyBorder="1" applyAlignment="1">
      <alignment horizontal="left" vertical="center" wrapText="1"/>
    </xf>
    <xf numFmtId="49" fontId="21" fillId="0" borderId="37" xfId="0" applyNumberFormat="1" applyFont="1" applyFill="1" applyBorder="1" applyAlignment="1">
      <alignment horizontal="left" vertical="center" wrapText="1"/>
    </xf>
    <xf numFmtId="49" fontId="22" fillId="0" borderId="36" xfId="0" applyNumberFormat="1" applyFont="1" applyFill="1" applyBorder="1" applyAlignment="1">
      <alignment horizontal="left" vertical="center" wrapText="1"/>
    </xf>
    <xf numFmtId="4" fontId="14" fillId="0" borderId="37" xfId="0" applyNumberFormat="1" applyFont="1" applyFill="1" applyBorder="1" applyAlignment="1">
      <alignment horizontal="center" vertical="center" wrapText="1"/>
    </xf>
    <xf numFmtId="4" fontId="14" fillId="0" borderId="35" xfId="0" applyNumberFormat="1" applyFont="1" applyFill="1" applyBorder="1" applyAlignment="1">
      <alignment horizontal="right" vertical="center" wrapText="1"/>
    </xf>
    <xf numFmtId="4" fontId="14" fillId="0" borderId="37" xfId="0" applyNumberFormat="1" applyFont="1" applyFill="1" applyBorder="1" applyAlignment="1">
      <alignment horizontal="right" vertical="center" wrapText="1"/>
    </xf>
    <xf numFmtId="165" fontId="19" fillId="4" borderId="36" xfId="0" applyNumberFormat="1" applyFont="1" applyFill="1" applyBorder="1" applyAlignment="1">
      <alignment horizontal="center" vertical="center"/>
    </xf>
    <xf numFmtId="165" fontId="3" fillId="0" borderId="35" xfId="0" applyNumberFormat="1" applyFont="1" applyFill="1" applyBorder="1"/>
    <xf numFmtId="165" fontId="14" fillId="0" borderId="35" xfId="0" applyNumberFormat="1" applyFont="1" applyFill="1" applyBorder="1" applyAlignment="1">
      <alignment horizontal="center" vertical="center" wrapText="1"/>
    </xf>
    <xf numFmtId="49" fontId="41" fillId="0" borderId="36" xfId="0" applyNumberFormat="1" applyFont="1" applyFill="1" applyBorder="1" applyAlignment="1">
      <alignment horizontal="left" vertical="center" wrapText="1"/>
    </xf>
    <xf numFmtId="49" fontId="14" fillId="0" borderId="36" xfId="0" applyNumberFormat="1" applyFont="1" applyFill="1" applyBorder="1" applyAlignment="1">
      <alignment horizontal="center" vertical="center"/>
    </xf>
    <xf numFmtId="49" fontId="15" fillId="0" borderId="36" xfId="0" applyNumberFormat="1" applyFont="1" applyFill="1" applyBorder="1" applyAlignment="1">
      <alignment horizontal="left" vertical="center" wrapText="1"/>
    </xf>
    <xf numFmtId="49" fontId="14" fillId="0" borderId="36" xfId="0" applyNumberFormat="1" applyFont="1" applyFill="1" applyBorder="1" applyAlignment="1">
      <alignment horizontal="left" vertical="center"/>
    </xf>
    <xf numFmtId="49" fontId="14" fillId="0" borderId="35" xfId="0" applyNumberFormat="1" applyFont="1" applyFill="1" applyBorder="1" applyAlignment="1">
      <alignment horizontal="left" vertical="center"/>
    </xf>
    <xf numFmtId="49" fontId="14" fillId="0" borderId="37" xfId="0" applyNumberFormat="1" applyFont="1" applyFill="1" applyBorder="1" applyAlignment="1">
      <alignment horizontal="left" vertical="center"/>
    </xf>
    <xf numFmtId="167" fontId="14" fillId="0" borderId="36" xfId="0" applyNumberFormat="1" applyFont="1" applyFill="1" applyBorder="1" applyAlignment="1">
      <alignment horizontal="center" vertical="center" wrapText="1"/>
    </xf>
    <xf numFmtId="49" fontId="21" fillId="0" borderId="36" xfId="0" applyNumberFormat="1" applyFont="1" applyFill="1" applyBorder="1" applyAlignment="1">
      <alignment horizontal="center" vertical="center"/>
    </xf>
    <xf numFmtId="0" fontId="21" fillId="0" borderId="36" xfId="0" applyFont="1" applyFill="1" applyBorder="1" applyAlignment="1">
      <alignment horizontal="center" vertical="center" wrapText="1"/>
    </xf>
    <xf numFmtId="49" fontId="22" fillId="0" borderId="36" xfId="0" applyNumberFormat="1" applyFont="1" applyFill="1" applyBorder="1" applyAlignment="1">
      <alignment horizontal="center" vertical="center"/>
    </xf>
    <xf numFmtId="167" fontId="14" fillId="0" borderId="35" xfId="0" applyNumberFormat="1" applyFont="1" applyFill="1" applyBorder="1" applyAlignment="1">
      <alignment horizontal="center" vertical="center"/>
    </xf>
    <xf numFmtId="49" fontId="22" fillId="0" borderId="35" xfId="0" applyNumberFormat="1" applyFont="1" applyFill="1" applyBorder="1" applyAlignment="1">
      <alignment horizontal="left" vertical="center" wrapText="1"/>
    </xf>
    <xf numFmtId="49" fontId="22" fillId="0" borderId="37" xfId="0" applyNumberFormat="1" applyFont="1" applyFill="1" applyBorder="1" applyAlignment="1">
      <alignment horizontal="left" vertical="center" wrapText="1"/>
    </xf>
    <xf numFmtId="165" fontId="14" fillId="0" borderId="12" xfId="0" applyNumberFormat="1" applyFont="1" applyFill="1" applyBorder="1" applyAlignment="1">
      <alignment horizontal="center" vertical="center" wrapText="1"/>
    </xf>
    <xf numFmtId="0" fontId="3" fillId="0" borderId="13" xfId="0" applyFont="1" applyFill="1" applyBorder="1"/>
    <xf numFmtId="0" fontId="3" fillId="0" borderId="40" xfId="0" applyFont="1" applyFill="1" applyBorder="1"/>
    <xf numFmtId="49" fontId="14" fillId="0" borderId="44" xfId="0" applyNumberFormat="1" applyFont="1" applyFill="1" applyBorder="1" applyAlignment="1">
      <alignment horizontal="left" vertical="center" wrapText="1"/>
    </xf>
    <xf numFmtId="49" fontId="14" fillId="0" borderId="42" xfId="0" applyNumberFormat="1" applyFont="1" applyFill="1" applyBorder="1" applyAlignment="1">
      <alignment horizontal="left" vertical="center" wrapText="1"/>
    </xf>
    <xf numFmtId="49" fontId="14" fillId="0" borderId="45" xfId="0" applyNumberFormat="1" applyFont="1" applyFill="1" applyBorder="1" applyAlignment="1">
      <alignment horizontal="left" vertical="center" wrapText="1"/>
    </xf>
    <xf numFmtId="167" fontId="14" fillId="0" borderId="44" xfId="0" applyNumberFormat="1" applyFont="1" applyFill="1" applyBorder="1" applyAlignment="1">
      <alignment horizontal="center" vertical="center"/>
    </xf>
    <xf numFmtId="167" fontId="14" fillId="0" borderId="45" xfId="0" applyNumberFormat="1"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45" xfId="0" applyFont="1" applyFill="1" applyBorder="1" applyAlignment="1">
      <alignment horizontal="center" vertical="center" wrapText="1"/>
    </xf>
    <xf numFmtId="165" fontId="14" fillId="0" borderId="12" xfId="0" applyNumberFormat="1" applyFont="1" applyFill="1" applyBorder="1" applyAlignment="1">
      <alignment horizontal="right" vertical="center" wrapText="1"/>
    </xf>
    <xf numFmtId="49" fontId="14" fillId="0" borderId="58" xfId="0" applyNumberFormat="1" applyFont="1" applyFill="1" applyBorder="1" applyAlignment="1">
      <alignment horizontal="left" vertical="center" wrapText="1"/>
    </xf>
    <xf numFmtId="49" fontId="14" fillId="0" borderId="51" xfId="0" applyNumberFormat="1" applyFont="1" applyFill="1" applyBorder="1" applyAlignment="1">
      <alignment horizontal="left" vertical="center" wrapText="1"/>
    </xf>
    <xf numFmtId="49" fontId="14" fillId="0" borderId="57" xfId="0" applyNumberFormat="1" applyFont="1" applyFill="1" applyBorder="1" applyAlignment="1">
      <alignment horizontal="left" vertical="center" wrapText="1"/>
    </xf>
    <xf numFmtId="167" fontId="14" fillId="0" borderId="58" xfId="0" applyNumberFormat="1" applyFont="1" applyFill="1" applyBorder="1" applyAlignment="1">
      <alignment horizontal="center" vertical="center"/>
    </xf>
    <xf numFmtId="167" fontId="14" fillId="0" borderId="57" xfId="0" applyNumberFormat="1" applyFont="1" applyFill="1" applyBorder="1" applyAlignment="1">
      <alignment horizontal="center" vertical="center"/>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165" fontId="14" fillId="0" borderId="56" xfId="0" applyNumberFormat="1" applyFont="1" applyFill="1" applyBorder="1" applyAlignment="1">
      <alignment horizontal="center" vertical="center" wrapText="1"/>
    </xf>
    <xf numFmtId="49" fontId="14" fillId="0" borderId="55" xfId="0" applyNumberFormat="1" applyFont="1" applyFill="1" applyBorder="1" applyAlignment="1">
      <alignment horizontal="center" vertical="center"/>
    </xf>
    <xf numFmtId="49" fontId="14" fillId="0" borderId="47" xfId="0" applyNumberFormat="1" applyFont="1" applyFill="1" applyBorder="1" applyAlignment="1">
      <alignment horizontal="left" vertical="center" wrapText="1"/>
    </xf>
    <xf numFmtId="49" fontId="14" fillId="0" borderId="49" xfId="0" applyNumberFormat="1" applyFont="1" applyFill="1" applyBorder="1" applyAlignment="1">
      <alignment horizontal="left" vertical="center" wrapText="1"/>
    </xf>
    <xf numFmtId="49" fontId="14" fillId="0" borderId="48" xfId="0" applyNumberFormat="1" applyFont="1" applyFill="1" applyBorder="1" applyAlignment="1">
      <alignment horizontal="left" vertical="center" wrapText="1"/>
    </xf>
    <xf numFmtId="167" fontId="14" fillId="0" borderId="47" xfId="0" applyNumberFormat="1" applyFont="1" applyFill="1" applyBorder="1" applyAlignment="1">
      <alignment horizontal="center" vertical="center"/>
    </xf>
    <xf numFmtId="167" fontId="14" fillId="0" borderId="48" xfId="0" applyNumberFormat="1" applyFont="1" applyFill="1" applyBorder="1" applyAlignment="1">
      <alignment horizontal="center" vertical="center"/>
    </xf>
    <xf numFmtId="0" fontId="14" fillId="0" borderId="47"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31" fillId="0" borderId="40" xfId="0" applyFont="1" applyFill="1" applyBorder="1"/>
    <xf numFmtId="0" fontId="31" fillId="0" borderId="13" xfId="0" applyFont="1" applyFill="1" applyBorder="1"/>
    <xf numFmtId="49" fontId="14" fillId="0" borderId="12" xfId="0" applyNumberFormat="1" applyFont="1" applyFill="1" applyBorder="1" applyAlignment="1">
      <alignment horizontal="left" vertical="center" wrapText="1"/>
    </xf>
    <xf numFmtId="49" fontId="14" fillId="0" borderId="40" xfId="0" applyNumberFormat="1" applyFont="1" applyFill="1" applyBorder="1" applyAlignment="1">
      <alignment horizontal="left" vertical="center" wrapText="1"/>
    </xf>
    <xf numFmtId="49" fontId="14" fillId="0" borderId="13" xfId="0" applyNumberFormat="1" applyFont="1" applyFill="1" applyBorder="1" applyAlignment="1">
      <alignment horizontal="left" vertical="center" wrapText="1"/>
    </xf>
    <xf numFmtId="167" fontId="14" fillId="0" borderId="12" xfId="0" applyNumberFormat="1" applyFont="1" applyFill="1" applyBorder="1" applyAlignment="1">
      <alignment horizontal="center" vertical="center"/>
    </xf>
    <xf numFmtId="167" fontId="14" fillId="0" borderId="13" xfId="0" applyNumberFormat="1" applyFont="1" applyFill="1" applyBorder="1" applyAlignment="1">
      <alignment horizontal="center" vertical="center"/>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165" fontId="14" fillId="0" borderId="12" xfId="0" applyNumberFormat="1" applyFont="1" applyFill="1" applyBorder="1" applyAlignment="1">
      <alignment horizontal="center" vertical="center"/>
    </xf>
    <xf numFmtId="165" fontId="14" fillId="0" borderId="13" xfId="0" applyNumberFormat="1" applyFont="1" applyFill="1" applyBorder="1" applyAlignment="1">
      <alignment horizontal="center" vertical="center"/>
    </xf>
    <xf numFmtId="165" fontId="14" fillId="0" borderId="36" xfId="0" applyNumberFormat="1" applyFont="1" applyFill="1" applyBorder="1" applyAlignment="1">
      <alignment horizontal="center" vertical="center"/>
    </xf>
    <xf numFmtId="165" fontId="14" fillId="0" borderId="37" xfId="0" applyNumberFormat="1" applyFont="1" applyFill="1" applyBorder="1" applyAlignment="1">
      <alignment horizontal="center" vertical="center"/>
    </xf>
    <xf numFmtId="165" fontId="14" fillId="0" borderId="64" xfId="0" applyNumberFormat="1" applyFont="1" applyFill="1" applyBorder="1" applyAlignment="1">
      <alignment horizontal="right" vertical="center" wrapText="1"/>
    </xf>
    <xf numFmtId="0" fontId="3" fillId="0" borderId="64" xfId="0" applyFont="1" applyFill="1" applyBorder="1"/>
    <xf numFmtId="165" fontId="14" fillId="0" borderId="46" xfId="0" applyNumberFormat="1" applyFont="1" applyFill="1" applyBorder="1" applyAlignment="1">
      <alignment horizontal="right" vertical="center" wrapText="1"/>
    </xf>
    <xf numFmtId="0" fontId="3" fillId="0" borderId="46" xfId="0" applyFont="1" applyFill="1" applyBorder="1"/>
    <xf numFmtId="165" fontId="14" fillId="0" borderId="46" xfId="0" applyNumberFormat="1" applyFont="1" applyFill="1" applyBorder="1" applyAlignment="1">
      <alignment horizontal="center" vertical="center" wrapText="1"/>
    </xf>
    <xf numFmtId="167" fontId="14" fillId="0" borderId="37" xfId="0" applyNumberFormat="1" applyFont="1" applyFill="1" applyBorder="1" applyAlignment="1">
      <alignment horizontal="center" vertical="center" wrapText="1"/>
    </xf>
    <xf numFmtId="165" fontId="14" fillId="0" borderId="64" xfId="0" applyNumberFormat="1" applyFont="1" applyFill="1" applyBorder="1" applyAlignment="1">
      <alignment horizontal="center" vertical="center" wrapText="1"/>
    </xf>
    <xf numFmtId="49" fontId="14" fillId="0" borderId="69" xfId="0" applyNumberFormat="1" applyFont="1" applyFill="1" applyBorder="1" applyAlignment="1">
      <alignment horizontal="left" vertical="center" wrapText="1"/>
    </xf>
    <xf numFmtId="49" fontId="14" fillId="0" borderId="70" xfId="0" applyNumberFormat="1" applyFont="1" applyFill="1" applyBorder="1" applyAlignment="1">
      <alignment horizontal="left" vertical="center" wrapText="1"/>
    </xf>
    <xf numFmtId="167" fontId="14" fillId="0" borderId="69" xfId="0" applyNumberFormat="1" applyFont="1" applyFill="1" applyBorder="1" applyAlignment="1">
      <alignment horizontal="center" vertical="center"/>
    </xf>
    <xf numFmtId="167" fontId="14" fillId="0" borderId="70" xfId="0" applyNumberFormat="1" applyFont="1" applyFill="1" applyBorder="1" applyAlignment="1">
      <alignment horizontal="center" vertical="center"/>
    </xf>
    <xf numFmtId="0" fontId="14" fillId="0" borderId="69" xfId="0" applyFont="1" applyFill="1" applyBorder="1" applyAlignment="1">
      <alignment horizontal="center" vertical="center" wrapText="1"/>
    </xf>
    <xf numFmtId="0" fontId="14" fillId="0" borderId="70" xfId="0" applyFont="1" applyFill="1" applyBorder="1" applyAlignment="1">
      <alignment horizontal="center" vertical="center" wrapText="1"/>
    </xf>
    <xf numFmtId="165" fontId="15" fillId="0" borderId="35" xfId="0" applyNumberFormat="1" applyFont="1" applyFill="1" applyBorder="1" applyAlignment="1">
      <alignment horizontal="center" vertical="center" wrapText="1"/>
    </xf>
    <xf numFmtId="49" fontId="15" fillId="0" borderId="35" xfId="0" applyNumberFormat="1" applyFont="1" applyFill="1" applyBorder="1" applyAlignment="1">
      <alignment horizontal="left" vertical="center" wrapText="1"/>
    </xf>
    <xf numFmtId="49" fontId="15" fillId="0" borderId="37" xfId="0" applyNumberFormat="1" applyFont="1" applyFill="1" applyBorder="1" applyAlignment="1">
      <alignment horizontal="left" vertical="center" wrapText="1"/>
    </xf>
    <xf numFmtId="165" fontId="14" fillId="0" borderId="35" xfId="0" applyNumberFormat="1" applyFont="1" applyFill="1" applyBorder="1" applyAlignment="1">
      <alignment horizontal="center" vertical="center"/>
    </xf>
    <xf numFmtId="1" fontId="25" fillId="4" borderId="36" xfId="0" applyNumberFormat="1" applyFont="1" applyFill="1" applyBorder="1" applyAlignment="1">
      <alignment horizontal="left" vertical="center"/>
    </xf>
    <xf numFmtId="167" fontId="15" fillId="0" borderId="35" xfId="0" applyNumberFormat="1" applyFont="1" applyFill="1" applyBorder="1" applyAlignment="1">
      <alignment horizontal="center" vertical="center"/>
    </xf>
    <xf numFmtId="165" fontId="14" fillId="0" borderId="50" xfId="0" applyNumberFormat="1" applyFont="1" applyFill="1" applyBorder="1" applyAlignment="1">
      <alignment horizontal="center" vertical="center"/>
    </xf>
    <xf numFmtId="165" fontId="14" fillId="0" borderId="52" xfId="0" applyNumberFormat="1" applyFont="1" applyFill="1" applyBorder="1" applyAlignment="1">
      <alignment horizontal="center" vertical="center"/>
    </xf>
    <xf numFmtId="0" fontId="35" fillId="0" borderId="47" xfId="0" applyNumberFormat="1" applyFont="1" applyFill="1" applyBorder="1" applyAlignment="1" applyProtection="1">
      <alignment vertical="center" wrapText="1" shrinkToFit="1"/>
      <protection locked="0"/>
    </xf>
    <xf numFmtId="0" fontId="35" fillId="0" borderId="49" xfId="0" applyNumberFormat="1" applyFont="1" applyFill="1" applyBorder="1" applyAlignment="1" applyProtection="1">
      <alignment vertical="center" wrapText="1" shrinkToFit="1"/>
      <protection locked="0"/>
    </xf>
    <xf numFmtId="0" fontId="35" fillId="0" borderId="48" xfId="0" applyNumberFormat="1" applyFont="1" applyFill="1" applyBorder="1" applyAlignment="1" applyProtection="1">
      <alignment vertical="center" wrapText="1" shrinkToFit="1"/>
      <protection locked="0"/>
    </xf>
    <xf numFmtId="49" fontId="14" fillId="0" borderId="52" xfId="0" applyNumberFormat="1" applyFont="1" applyFill="1" applyBorder="1" applyAlignment="1">
      <alignment horizontal="left" vertical="center" wrapText="1"/>
    </xf>
    <xf numFmtId="167" fontId="14" fillId="0" borderId="50" xfId="0" applyNumberFormat="1" applyFont="1" applyFill="1" applyBorder="1" applyAlignment="1">
      <alignment horizontal="center" vertical="center"/>
    </xf>
    <xf numFmtId="0" fontId="14" fillId="0" borderId="52" xfId="0" applyFont="1" applyFill="1" applyBorder="1" applyAlignment="1">
      <alignment horizontal="center" vertical="center" wrapText="1"/>
    </xf>
    <xf numFmtId="49" fontId="15" fillId="0" borderId="36" xfId="0" applyNumberFormat="1" applyFont="1" applyFill="1" applyBorder="1" applyAlignment="1">
      <alignment horizontal="center" vertical="center"/>
    </xf>
    <xf numFmtId="49" fontId="15" fillId="0" borderId="35" xfId="0" applyNumberFormat="1" applyFont="1" applyFill="1" applyBorder="1" applyAlignment="1">
      <alignment horizontal="center" vertical="center"/>
    </xf>
    <xf numFmtId="49" fontId="15" fillId="0" borderId="55" xfId="0" applyNumberFormat="1" applyFont="1" applyFill="1" applyBorder="1" applyAlignment="1">
      <alignment horizontal="center" vertical="center"/>
    </xf>
    <xf numFmtId="0" fontId="54" fillId="0" borderId="47" xfId="0" applyNumberFormat="1" applyFont="1" applyFill="1" applyBorder="1" applyAlignment="1" applyProtection="1">
      <alignment vertical="center" shrinkToFit="1"/>
      <protection locked="0"/>
    </xf>
    <xf numFmtId="0" fontId="54" fillId="0" borderId="48" xfId="0" applyNumberFormat="1" applyFont="1" applyFill="1" applyBorder="1" applyAlignment="1" applyProtection="1">
      <alignment vertical="center" shrinkToFit="1"/>
      <protection locked="0"/>
    </xf>
    <xf numFmtId="0" fontId="29" fillId="0" borderId="47" xfId="0" applyFont="1" applyFill="1" applyBorder="1" applyAlignment="1" applyProtection="1">
      <alignment vertical="center" shrinkToFit="1"/>
      <protection locked="0"/>
    </xf>
    <xf numFmtId="0" fontId="29" fillId="0" borderId="48" xfId="0" applyFont="1" applyFill="1" applyBorder="1" applyAlignment="1" applyProtection="1">
      <alignment vertical="center" shrinkToFit="1"/>
      <protection locked="0"/>
    </xf>
    <xf numFmtId="167" fontId="29" fillId="0" borderId="47" xfId="0" applyNumberFormat="1" applyFont="1" applyFill="1" applyBorder="1" applyAlignment="1" applyProtection="1">
      <alignment horizontal="center" vertical="center" shrinkToFit="1"/>
      <protection locked="0"/>
    </xf>
    <xf numFmtId="167" fontId="29" fillId="0" borderId="70" xfId="0" applyNumberFormat="1" applyFont="1" applyFill="1" applyBorder="1" applyAlignment="1" applyProtection="1">
      <alignment horizontal="center" vertical="center" shrinkToFit="1"/>
      <protection locked="0"/>
    </xf>
    <xf numFmtId="49" fontId="14" fillId="0" borderId="35" xfId="0" applyNumberFormat="1" applyFont="1" applyFill="1" applyBorder="1" applyAlignment="1">
      <alignment horizontal="center" vertical="center"/>
    </xf>
    <xf numFmtId="165" fontId="14" fillId="0" borderId="68" xfId="0" applyNumberFormat="1" applyFont="1" applyFill="1" applyBorder="1" applyAlignment="1">
      <alignment horizontal="right" vertical="center" wrapText="1"/>
    </xf>
    <xf numFmtId="0" fontId="3" fillId="0" borderId="60" xfId="0" applyFont="1" applyFill="1" applyBorder="1"/>
    <xf numFmtId="165" fontId="14" fillId="0" borderId="68" xfId="0" applyNumberFormat="1" applyFont="1" applyFill="1" applyBorder="1" applyAlignment="1">
      <alignment horizontal="center" vertical="center" wrapText="1"/>
    </xf>
    <xf numFmtId="0" fontId="3" fillId="0" borderId="59" xfId="0" applyFont="1" applyFill="1" applyBorder="1"/>
    <xf numFmtId="49" fontId="14" fillId="0" borderId="66" xfId="0" applyNumberFormat="1" applyFont="1" applyFill="1" applyBorder="1" applyAlignment="1">
      <alignment horizontal="left" vertical="center" wrapText="1"/>
    </xf>
    <xf numFmtId="49" fontId="14" fillId="0" borderId="59" xfId="0" applyNumberFormat="1" applyFont="1" applyFill="1" applyBorder="1" applyAlignment="1">
      <alignment horizontal="left" vertical="center" wrapText="1"/>
    </xf>
    <xf numFmtId="49" fontId="14" fillId="0" borderId="60" xfId="0" applyNumberFormat="1" applyFont="1" applyFill="1" applyBorder="1" applyAlignment="1">
      <alignment horizontal="left" vertical="center" wrapText="1"/>
    </xf>
    <xf numFmtId="167" fontId="14" fillId="0" borderId="68" xfId="0" applyNumberFormat="1" applyFont="1" applyFill="1" applyBorder="1" applyAlignment="1">
      <alignment horizontal="center" vertical="center"/>
    </xf>
    <xf numFmtId="167" fontId="14" fillId="0" borderId="67" xfId="0" applyNumberFormat="1" applyFont="1" applyFill="1" applyBorder="1" applyAlignment="1">
      <alignment horizontal="center" vertical="center"/>
    </xf>
    <xf numFmtId="0" fontId="14" fillId="0" borderId="59" xfId="0" applyFont="1" applyFill="1" applyBorder="1" applyAlignment="1">
      <alignment horizontal="center" vertical="center" wrapText="1"/>
    </xf>
    <xf numFmtId="0" fontId="14" fillId="0" borderId="60" xfId="0" applyFont="1" applyFill="1" applyBorder="1" applyAlignment="1">
      <alignment horizontal="center" vertical="center" wrapText="1"/>
    </xf>
    <xf numFmtId="165" fontId="14" fillId="0" borderId="68" xfId="0" applyNumberFormat="1" applyFont="1" applyFill="1" applyBorder="1" applyAlignment="1">
      <alignment horizontal="center" vertical="center"/>
    </xf>
    <xf numFmtId="165" fontId="14" fillId="0" borderId="60" xfId="0" applyNumberFormat="1" applyFont="1" applyFill="1" applyBorder="1" applyAlignment="1">
      <alignment horizontal="center" vertical="center"/>
    </xf>
    <xf numFmtId="49" fontId="14" fillId="0" borderId="56" xfId="0" applyNumberFormat="1" applyFont="1" applyFill="1" applyBorder="1" applyAlignment="1">
      <alignment horizontal="left" vertical="center" wrapText="1"/>
    </xf>
    <xf numFmtId="167" fontId="14" fillId="0" borderId="55" xfId="0" applyNumberFormat="1" applyFont="1" applyFill="1" applyBorder="1" applyAlignment="1">
      <alignment horizontal="center" vertical="center"/>
    </xf>
    <xf numFmtId="0" fontId="14" fillId="0" borderId="35" xfId="0" applyFont="1" applyFill="1" applyBorder="1" applyAlignment="1">
      <alignment horizontal="center" vertical="center" wrapText="1"/>
    </xf>
    <xf numFmtId="0" fontId="14" fillId="0" borderId="56" xfId="0" applyFont="1" applyFill="1" applyBorder="1" applyAlignment="1">
      <alignment horizontal="center" vertical="center" wrapText="1"/>
    </xf>
    <xf numFmtId="49" fontId="14" fillId="0" borderId="53" xfId="0" applyNumberFormat="1" applyFont="1" applyFill="1" applyBorder="1" applyAlignment="1">
      <alignment horizontal="left" vertical="center" wrapText="1"/>
    </xf>
    <xf numFmtId="0" fontId="3" fillId="0" borderId="54" xfId="0" applyFont="1" applyFill="1" applyBorder="1" applyAlignment="1">
      <alignment horizontal="center"/>
    </xf>
    <xf numFmtId="0" fontId="14" fillId="0" borderId="40" xfId="0" applyFont="1" applyFill="1" applyBorder="1" applyAlignment="1">
      <alignment horizontal="center" vertical="center" wrapText="1"/>
    </xf>
    <xf numFmtId="167" fontId="14" fillId="0" borderId="36" xfId="0" applyNumberFormat="1" applyFont="1" applyFill="1" applyBorder="1" applyAlignment="1">
      <alignment horizontal="left" vertical="center"/>
    </xf>
    <xf numFmtId="0" fontId="3" fillId="0" borderId="55" xfId="0" applyFont="1" applyFill="1" applyBorder="1"/>
    <xf numFmtId="49" fontId="14" fillId="0" borderId="46" xfId="0" applyNumberFormat="1" applyFont="1" applyFill="1" applyBorder="1" applyAlignment="1">
      <alignment horizontal="left" vertical="center" wrapText="1"/>
    </xf>
    <xf numFmtId="167" fontId="14" fillId="0" borderId="46" xfId="0" applyNumberFormat="1" applyFont="1" applyFill="1" applyBorder="1" applyAlignment="1">
      <alignment horizontal="center" vertical="center"/>
    </xf>
    <xf numFmtId="0" fontId="3" fillId="0" borderId="46" xfId="0" applyFont="1" applyFill="1" applyBorder="1" applyAlignment="1">
      <alignment horizontal="center"/>
    </xf>
    <xf numFmtId="165" fontId="14" fillId="0" borderId="46" xfId="0" applyNumberFormat="1" applyFont="1" applyFill="1" applyBorder="1" applyAlignment="1">
      <alignment horizontal="center" vertical="center"/>
    </xf>
    <xf numFmtId="49" fontId="15" fillId="0" borderId="56" xfId="0" applyNumberFormat="1" applyFont="1" applyFill="1" applyBorder="1" applyAlignment="1">
      <alignment horizontal="left" vertical="center" wrapText="1"/>
    </xf>
    <xf numFmtId="0" fontId="29" fillId="0" borderId="49" xfId="0" applyFont="1" applyFill="1" applyBorder="1" applyAlignment="1" applyProtection="1">
      <alignment vertical="center" shrinkToFit="1"/>
      <protection locked="0"/>
    </xf>
    <xf numFmtId="167" fontId="29" fillId="0" borderId="48" xfId="0" applyNumberFormat="1" applyFont="1" applyFill="1" applyBorder="1" applyAlignment="1" applyProtection="1">
      <alignment horizontal="center" vertical="center" shrinkToFit="1"/>
      <protection locked="0"/>
    </xf>
    <xf numFmtId="49" fontId="15" fillId="0" borderId="47" xfId="0" applyNumberFormat="1" applyFont="1" applyFill="1" applyBorder="1" applyAlignment="1">
      <alignment horizontal="center" vertical="center"/>
    </xf>
    <xf numFmtId="49" fontId="15" fillId="0" borderId="49" xfId="0" applyNumberFormat="1" applyFont="1" applyFill="1" applyBorder="1" applyAlignment="1">
      <alignment horizontal="center" vertical="center"/>
    </xf>
    <xf numFmtId="0" fontId="31" fillId="0" borderId="37" xfId="0" applyFont="1" applyFill="1" applyBorder="1"/>
    <xf numFmtId="0" fontId="31" fillId="0" borderId="35" xfId="0" applyFont="1" applyFill="1" applyBorder="1"/>
    <xf numFmtId="49" fontId="14" fillId="0" borderId="21" xfId="0" applyNumberFormat="1" applyFont="1" applyFill="1" applyBorder="1" applyAlignment="1">
      <alignment horizontal="center" vertical="center"/>
    </xf>
    <xf numFmtId="0" fontId="3" fillId="0" borderId="41" xfId="0" applyFont="1" applyFill="1" applyBorder="1"/>
    <xf numFmtId="0" fontId="55" fillId="0" borderId="37" xfId="0" applyFont="1" applyFill="1" applyBorder="1"/>
    <xf numFmtId="0" fontId="31" fillId="0" borderId="41" xfId="0" applyFont="1" applyFill="1" applyBorder="1"/>
    <xf numFmtId="49" fontId="14" fillId="0" borderId="65" xfId="0" applyNumberFormat="1" applyFont="1" applyFill="1" applyBorder="1" applyAlignment="1">
      <alignment horizontal="left" vertical="center" wrapText="1"/>
    </xf>
    <xf numFmtId="49" fontId="14" fillId="0" borderId="41" xfId="0" applyNumberFormat="1" applyFont="1" applyFill="1" applyBorder="1" applyAlignment="1">
      <alignment horizontal="left" vertical="center" wrapText="1"/>
    </xf>
    <xf numFmtId="49" fontId="14" fillId="0" borderId="23" xfId="0" applyNumberFormat="1" applyFont="1" applyFill="1" applyBorder="1" applyAlignment="1">
      <alignment horizontal="left" vertical="center" wrapText="1"/>
    </xf>
    <xf numFmtId="167" fontId="14" fillId="0" borderId="21" xfId="0" applyNumberFormat="1" applyFont="1" applyFill="1" applyBorder="1" applyAlignment="1">
      <alignment horizontal="center" vertical="center"/>
    </xf>
    <xf numFmtId="167" fontId="14" fillId="0" borderId="73" xfId="0" applyNumberFormat="1" applyFont="1" applyFill="1" applyBorder="1" applyAlignment="1">
      <alignment horizontal="center" vertical="center"/>
    </xf>
    <xf numFmtId="0" fontId="14" fillId="0" borderId="41" xfId="0" applyFont="1" applyFill="1" applyBorder="1" applyAlignment="1">
      <alignment horizontal="center" vertical="center" wrapText="1"/>
    </xf>
    <xf numFmtId="0" fontId="14" fillId="0" borderId="23" xfId="0" applyFont="1" applyFill="1" applyBorder="1" applyAlignment="1">
      <alignment horizontal="center" vertical="center" wrapText="1"/>
    </xf>
    <xf numFmtId="165" fontId="14" fillId="0" borderId="21" xfId="0" applyNumberFormat="1" applyFont="1" applyFill="1" applyBorder="1" applyAlignment="1">
      <alignment horizontal="center" vertical="center"/>
    </xf>
    <xf numFmtId="165" fontId="14" fillId="0" borderId="23" xfId="0" applyNumberFormat="1" applyFont="1" applyFill="1" applyBorder="1" applyAlignment="1">
      <alignment horizontal="center" vertical="center"/>
    </xf>
    <xf numFmtId="0" fontId="14" fillId="0" borderId="49" xfId="0" applyFont="1" applyFill="1" applyBorder="1" applyAlignment="1">
      <alignment horizontal="center" vertical="center" wrapText="1"/>
    </xf>
    <xf numFmtId="165" fontId="14" fillId="0" borderId="47" xfId="0" applyNumberFormat="1" applyFont="1" applyFill="1" applyBorder="1" applyAlignment="1">
      <alignment horizontal="center" vertical="center"/>
    </xf>
    <xf numFmtId="165" fontId="14" fillId="0" borderId="48" xfId="0" applyNumberFormat="1" applyFont="1" applyFill="1" applyBorder="1" applyAlignment="1">
      <alignment horizontal="center" vertical="center"/>
    </xf>
    <xf numFmtId="0" fontId="35" fillId="0" borderId="47" xfId="0" applyNumberFormat="1" applyFont="1" applyFill="1" applyBorder="1" applyAlignment="1" applyProtection="1">
      <alignment horizontal="left" vertical="center" wrapText="1" shrinkToFit="1"/>
      <protection locked="0"/>
    </xf>
    <xf numFmtId="0" fontId="35" fillId="0" borderId="49" xfId="0" applyNumberFormat="1" applyFont="1" applyFill="1" applyBorder="1" applyAlignment="1" applyProtection="1">
      <alignment horizontal="left" vertical="center" wrapText="1" shrinkToFit="1"/>
      <protection locked="0"/>
    </xf>
    <xf numFmtId="0" fontId="35" fillId="0" borderId="48" xfId="0" applyNumberFormat="1" applyFont="1" applyFill="1" applyBorder="1" applyAlignment="1" applyProtection="1">
      <alignment horizontal="left" vertical="center" wrapText="1" shrinkToFit="1"/>
      <protection locked="0"/>
    </xf>
    <xf numFmtId="0" fontId="14" fillId="0" borderId="42" xfId="0" applyFont="1" applyFill="1" applyBorder="1" applyAlignment="1">
      <alignment horizontal="center" vertical="center" wrapText="1"/>
    </xf>
    <xf numFmtId="167" fontId="14" fillId="0" borderId="54" xfId="0" applyNumberFormat="1" applyFont="1" applyFill="1" applyBorder="1" applyAlignment="1">
      <alignment horizontal="center" vertical="center"/>
    </xf>
    <xf numFmtId="0" fontId="31" fillId="0" borderId="46" xfId="0" applyFont="1" applyFill="1" applyBorder="1"/>
    <xf numFmtId="0" fontId="14" fillId="0" borderId="46" xfId="0" applyFont="1" applyFill="1" applyBorder="1" applyAlignment="1">
      <alignment horizontal="center" vertical="center" wrapText="1"/>
    </xf>
    <xf numFmtId="0" fontId="35" fillId="0" borderId="77" xfId="0" applyNumberFormat="1" applyFont="1" applyFill="1" applyBorder="1" applyAlignment="1" applyProtection="1">
      <alignment horizontal="left" vertical="center" wrapText="1" shrinkToFit="1"/>
      <protection locked="0"/>
    </xf>
    <xf numFmtId="0" fontId="35" fillId="0" borderId="43" xfId="0" applyNumberFormat="1" applyFont="1" applyFill="1" applyBorder="1" applyAlignment="1" applyProtection="1">
      <alignment horizontal="left" vertical="center" wrapText="1" shrinkToFit="1"/>
      <protection locked="0"/>
    </xf>
    <xf numFmtId="0" fontId="35" fillId="0" borderId="62" xfId="0" applyNumberFormat="1" applyFont="1" applyFill="1" applyBorder="1" applyAlignment="1" applyProtection="1">
      <alignment horizontal="left" vertical="center" wrapText="1" shrinkToFit="1"/>
      <protection locked="0"/>
    </xf>
    <xf numFmtId="165" fontId="14" fillId="0" borderId="77" xfId="0" applyNumberFormat="1" applyFont="1" applyFill="1" applyBorder="1" applyAlignment="1">
      <alignment horizontal="center" vertical="center"/>
    </xf>
    <xf numFmtId="165" fontId="14" fillId="0" borderId="62" xfId="0" applyNumberFormat="1" applyFont="1" applyFill="1" applyBorder="1" applyAlignment="1">
      <alignment horizontal="center" vertical="center"/>
    </xf>
    <xf numFmtId="49" fontId="14" fillId="0" borderId="47" xfId="0" applyNumberFormat="1" applyFont="1" applyFill="1" applyBorder="1" applyAlignment="1">
      <alignment horizontal="center" vertical="center"/>
    </xf>
    <xf numFmtId="49" fontId="14" fillId="0" borderId="49" xfId="0" applyNumberFormat="1" applyFont="1" applyFill="1" applyBorder="1" applyAlignment="1">
      <alignment horizontal="center" vertical="center"/>
    </xf>
    <xf numFmtId="49" fontId="29" fillId="0" borderId="46" xfId="1" applyNumberFormat="1" applyFont="1" applyFill="1" applyBorder="1" applyAlignment="1">
      <alignment horizontal="left" vertical="center" wrapText="1"/>
    </xf>
    <xf numFmtId="167" fontId="29" fillId="0" borderId="46" xfId="1" applyNumberFormat="1" applyFont="1" applyFill="1" applyBorder="1" applyAlignment="1">
      <alignment horizontal="center" vertical="center"/>
    </xf>
    <xf numFmtId="0" fontId="29" fillId="0" borderId="48" xfId="1" applyFont="1" applyFill="1" applyBorder="1" applyAlignment="1">
      <alignment horizontal="center" vertical="center" wrapText="1"/>
    </xf>
    <xf numFmtId="0" fontId="29" fillId="0" borderId="46" xfId="1" applyFont="1" applyFill="1" applyBorder="1" applyAlignment="1">
      <alignment horizontal="center" vertical="center" wrapText="1"/>
    </xf>
    <xf numFmtId="43" fontId="29" fillId="0" borderId="47" xfId="13" applyFont="1" applyFill="1" applyBorder="1" applyAlignment="1">
      <alignment horizontal="center" vertical="center" wrapText="1"/>
    </xf>
    <xf numFmtId="43" fontId="29" fillId="0" borderId="49" xfId="13" applyFont="1" applyFill="1" applyBorder="1" applyAlignment="1">
      <alignment horizontal="center" vertical="center" wrapText="1"/>
    </xf>
    <xf numFmtId="165" fontId="14" fillId="0" borderId="47" xfId="0" applyNumberFormat="1" applyFont="1" applyFill="1" applyBorder="1" applyAlignment="1">
      <alignment horizontal="center" vertical="center" wrapText="1"/>
    </xf>
    <xf numFmtId="165" fontId="14" fillId="0" borderId="48" xfId="0" applyNumberFormat="1" applyFont="1" applyFill="1" applyBorder="1" applyAlignment="1">
      <alignment horizontal="center" vertical="center" wrapText="1"/>
    </xf>
    <xf numFmtId="165" fontId="14" fillId="0" borderId="76" xfId="0" applyNumberFormat="1" applyFont="1" applyFill="1" applyBorder="1" applyAlignment="1">
      <alignment horizontal="right" vertical="center" wrapText="1"/>
    </xf>
    <xf numFmtId="0" fontId="3" fillId="0" borderId="76" xfId="0" applyFont="1" applyFill="1" applyBorder="1"/>
    <xf numFmtId="165" fontId="14" fillId="0" borderId="76" xfId="0" applyNumberFormat="1" applyFont="1" applyFill="1" applyBorder="1" applyAlignment="1">
      <alignment horizontal="center" vertical="center" wrapText="1"/>
    </xf>
    <xf numFmtId="167" fontId="14" fillId="0" borderId="74" xfId="0" applyNumberFormat="1" applyFont="1" applyFill="1" applyBorder="1" applyAlignment="1">
      <alignment horizontal="center" vertical="center"/>
    </xf>
    <xf numFmtId="167" fontId="14" fillId="0" borderId="62" xfId="0" applyNumberFormat="1"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78" xfId="0" applyFont="1" applyFill="1" applyBorder="1" applyAlignment="1">
      <alignment horizontal="center" vertical="center" wrapText="1"/>
    </xf>
    <xf numFmtId="165" fontId="14" fillId="0" borderId="74" xfId="0" applyNumberFormat="1" applyFont="1" applyFill="1" applyBorder="1" applyAlignment="1">
      <alignment horizontal="center" vertical="center"/>
    </xf>
    <xf numFmtId="165" fontId="14" fillId="0" borderId="78" xfId="0" applyNumberFormat="1" applyFont="1" applyFill="1" applyBorder="1" applyAlignment="1">
      <alignment horizontal="center" vertical="center"/>
    </xf>
    <xf numFmtId="49" fontId="15" fillId="0" borderId="50" xfId="0" applyNumberFormat="1" applyFont="1" applyFill="1" applyBorder="1" applyAlignment="1">
      <alignment horizontal="center" vertical="center"/>
    </xf>
    <xf numFmtId="49" fontId="15" fillId="0" borderId="51" xfId="0" applyNumberFormat="1" applyFont="1" applyFill="1" applyBorder="1" applyAlignment="1">
      <alignment horizontal="center" vertical="center"/>
    </xf>
    <xf numFmtId="165" fontId="14" fillId="0" borderId="69" xfId="0" applyNumberFormat="1" applyFont="1" applyFill="1" applyBorder="1" applyAlignment="1">
      <alignment horizontal="center" vertical="center"/>
    </xf>
    <xf numFmtId="165" fontId="14" fillId="0" borderId="70" xfId="0" applyNumberFormat="1" applyFont="1" applyFill="1" applyBorder="1" applyAlignment="1">
      <alignment horizontal="center" vertical="center"/>
    </xf>
    <xf numFmtId="0" fontId="27" fillId="0" borderId="13" xfId="0" applyFont="1" applyFill="1" applyBorder="1"/>
    <xf numFmtId="0" fontId="14" fillId="0" borderId="40" xfId="0" applyFont="1" applyFill="1" applyBorder="1"/>
    <xf numFmtId="0" fontId="14" fillId="0" borderId="13" xfId="0" applyFont="1" applyFill="1" applyBorder="1"/>
    <xf numFmtId="0" fontId="40" fillId="0" borderId="47" xfId="0" applyNumberFormat="1" applyFont="1" applyFill="1" applyBorder="1" applyAlignment="1" applyProtection="1">
      <alignment vertical="center" wrapText="1" shrinkToFit="1"/>
      <protection locked="0"/>
    </xf>
    <xf numFmtId="0" fontId="40" fillId="0" borderId="49" xfId="0" applyNumberFormat="1" applyFont="1" applyFill="1" applyBorder="1" applyAlignment="1" applyProtection="1">
      <alignment vertical="center" wrapText="1" shrinkToFit="1"/>
      <protection locked="0"/>
    </xf>
    <xf numFmtId="0" fontId="40" fillId="0" borderId="48" xfId="0" applyNumberFormat="1" applyFont="1" applyFill="1" applyBorder="1" applyAlignment="1" applyProtection="1">
      <alignment vertical="center" wrapText="1" shrinkToFit="1"/>
      <protection locked="0"/>
    </xf>
    <xf numFmtId="0" fontId="38" fillId="0" borderId="47" xfId="0" applyNumberFormat="1" applyFont="1" applyFill="1" applyBorder="1" applyAlignment="1" applyProtection="1">
      <alignment vertical="center" wrapText="1" shrinkToFit="1"/>
      <protection locked="0"/>
    </xf>
    <xf numFmtId="0" fontId="38" fillId="0" borderId="49" xfId="0" applyNumberFormat="1" applyFont="1" applyFill="1" applyBorder="1" applyAlignment="1" applyProtection="1">
      <alignment vertical="center" wrapText="1" shrinkToFit="1"/>
      <protection locked="0"/>
    </xf>
    <xf numFmtId="0" fontId="38" fillId="0" borderId="48" xfId="0" applyNumberFormat="1" applyFont="1" applyFill="1" applyBorder="1" applyAlignment="1" applyProtection="1">
      <alignment vertical="center" wrapText="1" shrinkToFit="1"/>
      <protection locked="0"/>
    </xf>
    <xf numFmtId="0" fontId="27" fillId="0" borderId="37" xfId="0" applyFont="1" applyFill="1" applyBorder="1"/>
    <xf numFmtId="0" fontId="27" fillId="0" borderId="35" xfId="0" applyFont="1" applyFill="1" applyBorder="1"/>
    <xf numFmtId="0" fontId="24" fillId="0" borderId="35" xfId="0" applyFont="1" applyFill="1" applyBorder="1"/>
    <xf numFmtId="49" fontId="15" fillId="0" borderId="53" xfId="0" applyNumberFormat="1" applyFont="1" applyFill="1" applyBorder="1" applyAlignment="1">
      <alignment horizontal="left" vertical="center" wrapText="1"/>
    </xf>
    <xf numFmtId="49" fontId="15" fillId="0" borderId="40" xfId="0" applyNumberFormat="1" applyFont="1" applyFill="1" applyBorder="1" applyAlignment="1">
      <alignment horizontal="left" vertical="center" wrapText="1"/>
    </xf>
    <xf numFmtId="49" fontId="15" fillId="0" borderId="13" xfId="0" applyNumberFormat="1" applyFont="1" applyFill="1" applyBorder="1" applyAlignment="1">
      <alignment horizontal="left" vertical="center" wrapText="1"/>
    </xf>
    <xf numFmtId="49" fontId="15" fillId="0" borderId="56" xfId="0" applyNumberFormat="1" applyFont="1" applyFill="1" applyBorder="1" applyAlignment="1">
      <alignment vertical="center" wrapText="1"/>
    </xf>
    <xf numFmtId="49" fontId="15" fillId="0" borderId="35" xfId="0" applyNumberFormat="1" applyFont="1" applyFill="1" applyBorder="1" applyAlignment="1">
      <alignment vertical="center" wrapText="1"/>
    </xf>
    <xf numFmtId="49" fontId="15" fillId="0" borderId="37" xfId="0" applyNumberFormat="1" applyFont="1" applyFill="1" applyBorder="1" applyAlignment="1">
      <alignment vertical="center" wrapText="1"/>
    </xf>
    <xf numFmtId="165" fontId="14" fillId="0" borderId="26" xfId="0" applyNumberFormat="1" applyFont="1" applyFill="1" applyBorder="1" applyAlignment="1">
      <alignment horizontal="center" vertical="center" wrapText="1"/>
    </xf>
    <xf numFmtId="0" fontId="3" fillId="0" borderId="28" xfId="0" applyFont="1" applyFill="1" applyBorder="1"/>
    <xf numFmtId="0" fontId="3" fillId="0" borderId="27" xfId="0" applyFont="1" applyFill="1" applyBorder="1"/>
    <xf numFmtId="167" fontId="14" fillId="0" borderId="26" xfId="0" applyNumberFormat="1" applyFont="1" applyFill="1" applyBorder="1" applyAlignment="1">
      <alignment horizontal="center" vertical="center"/>
    </xf>
    <xf numFmtId="165" fontId="15" fillId="2" borderId="26" xfId="0" applyNumberFormat="1" applyFont="1" applyFill="1" applyBorder="1" applyAlignment="1">
      <alignment horizontal="center" vertical="center" wrapText="1"/>
    </xf>
    <xf numFmtId="0" fontId="3" fillId="0" borderId="28" xfId="0" applyFont="1" applyBorder="1"/>
    <xf numFmtId="49" fontId="15" fillId="0" borderId="26" xfId="0" applyNumberFormat="1" applyFont="1" applyBorder="1" applyAlignment="1">
      <alignment horizontal="left" vertical="center" wrapText="1"/>
    </xf>
    <xf numFmtId="0" fontId="3" fillId="0" borderId="27" xfId="0" applyFont="1" applyBorder="1"/>
    <xf numFmtId="167" fontId="15" fillId="2" borderId="26" xfId="0" applyNumberFormat="1" applyFont="1" applyFill="1" applyBorder="1" applyAlignment="1">
      <alignment horizontal="center" vertical="center"/>
    </xf>
    <xf numFmtId="0" fontId="15" fillId="2" borderId="26" xfId="0" applyFont="1" applyFill="1" applyBorder="1" applyAlignment="1">
      <alignment horizontal="center" vertical="center" wrapText="1"/>
    </xf>
    <xf numFmtId="165" fontId="19" fillId="4" borderId="26" xfId="0" applyNumberFormat="1" applyFont="1" applyFill="1" applyBorder="1" applyAlignment="1">
      <alignment horizontal="center" vertical="center"/>
    </xf>
    <xf numFmtId="165" fontId="14" fillId="2" borderId="26" xfId="0" applyNumberFormat="1" applyFont="1" applyFill="1" applyBorder="1" applyAlignment="1">
      <alignment horizontal="center" vertical="center" wrapText="1"/>
    </xf>
    <xf numFmtId="49" fontId="14" fillId="0" borderId="26" xfId="0" applyNumberFormat="1" applyFont="1" applyFill="1" applyBorder="1" applyAlignment="1">
      <alignment horizontal="left" vertical="center" wrapText="1"/>
    </xf>
    <xf numFmtId="1" fontId="14" fillId="2" borderId="26" xfId="0" applyNumberFormat="1" applyFont="1" applyFill="1" applyBorder="1" applyAlignment="1">
      <alignment horizontal="center" vertical="center"/>
    </xf>
    <xf numFmtId="49" fontId="14" fillId="0" borderId="26" xfId="0" applyNumberFormat="1" applyFont="1" applyBorder="1" applyAlignment="1">
      <alignment horizontal="left" vertical="center" wrapText="1"/>
    </xf>
    <xf numFmtId="167" fontId="14" fillId="2" borderId="26" xfId="0" applyNumberFormat="1" applyFont="1" applyFill="1" applyBorder="1" applyAlignment="1">
      <alignment horizontal="center" vertical="center" wrapText="1"/>
    </xf>
    <xf numFmtId="165" fontId="14" fillId="0" borderId="26" xfId="0" applyNumberFormat="1" applyFont="1" applyBorder="1" applyAlignment="1">
      <alignment horizontal="center" vertical="center" wrapText="1"/>
    </xf>
    <xf numFmtId="49" fontId="29" fillId="0" borderId="47" xfId="5" applyNumberFormat="1" applyFont="1" applyFill="1" applyBorder="1" applyAlignment="1">
      <alignment horizontal="left" vertical="center" wrapText="1"/>
    </xf>
    <xf numFmtId="49" fontId="29" fillId="0" borderId="49" xfId="5" applyNumberFormat="1" applyFont="1" applyFill="1" applyBorder="1" applyAlignment="1">
      <alignment horizontal="left" vertical="center" wrapText="1"/>
    </xf>
    <xf numFmtId="49" fontId="29" fillId="0" borderId="48" xfId="5" applyNumberFormat="1" applyFont="1" applyFill="1" applyBorder="1" applyAlignment="1">
      <alignment horizontal="left" vertical="center" wrapText="1"/>
    </xf>
    <xf numFmtId="167" fontId="14" fillId="0" borderId="26" xfId="0" applyNumberFormat="1" applyFont="1" applyFill="1" applyBorder="1" applyAlignment="1">
      <alignment horizontal="center" vertical="center" wrapText="1"/>
    </xf>
    <xf numFmtId="49" fontId="14" fillId="0" borderId="26" xfId="0" applyNumberFormat="1" applyFont="1" applyFill="1" applyBorder="1" applyAlignment="1">
      <alignment horizontal="center" vertical="center"/>
    </xf>
    <xf numFmtId="1" fontId="25" fillId="4" borderId="26" xfId="0" applyNumberFormat="1" applyFont="1" applyFill="1" applyBorder="1" applyAlignment="1">
      <alignment horizontal="center" vertical="center"/>
    </xf>
    <xf numFmtId="1" fontId="19" fillId="4" borderId="26" xfId="0" applyNumberFormat="1" applyFont="1" applyFill="1" applyBorder="1" applyAlignment="1">
      <alignment horizontal="left" vertical="center"/>
    </xf>
    <xf numFmtId="169" fontId="15" fillId="2" borderId="26" xfId="0" applyNumberFormat="1" applyFont="1" applyFill="1" applyBorder="1" applyAlignment="1">
      <alignment horizontal="center" vertical="center"/>
    </xf>
    <xf numFmtId="49" fontId="29" fillId="0" borderId="46" xfId="5" applyNumberFormat="1" applyFont="1" applyFill="1" applyBorder="1" applyAlignment="1">
      <alignment horizontal="left" vertical="center" wrapText="1"/>
    </xf>
    <xf numFmtId="169" fontId="14" fillId="0" borderId="26" xfId="0" applyNumberFormat="1" applyFont="1" applyFill="1" applyBorder="1" applyAlignment="1">
      <alignment horizontal="center" vertical="center"/>
    </xf>
    <xf numFmtId="49" fontId="21" fillId="0" borderId="26" xfId="0" applyNumberFormat="1" applyFont="1" applyFill="1" applyBorder="1" applyAlignment="1">
      <alignment horizontal="left" vertical="center" wrapText="1"/>
    </xf>
    <xf numFmtId="167" fontId="21" fillId="0" borderId="26" xfId="0" applyNumberFormat="1" applyFont="1" applyFill="1" applyBorder="1" applyAlignment="1">
      <alignment horizontal="center" vertical="center"/>
    </xf>
    <xf numFmtId="165" fontId="21" fillId="0" borderId="26" xfId="0" applyNumberFormat="1" applyFont="1" applyFill="1" applyBorder="1" applyAlignment="1">
      <alignment horizontal="center" vertical="center" wrapText="1"/>
    </xf>
    <xf numFmtId="0" fontId="14" fillId="0" borderId="26" xfId="0" applyFont="1" applyBorder="1" applyAlignment="1">
      <alignment horizontal="center"/>
    </xf>
    <xf numFmtId="0" fontId="15" fillId="2" borderId="35" xfId="0" quotePrefix="1" applyFont="1" applyFill="1" applyBorder="1" applyAlignment="1">
      <alignment horizontal="left" vertical="center" wrapText="1"/>
    </xf>
    <xf numFmtId="0" fontId="15" fillId="2" borderId="37" xfId="0" quotePrefix="1" applyFont="1" applyFill="1" applyBorder="1" applyAlignment="1">
      <alignment horizontal="left" vertical="center" wrapText="1"/>
    </xf>
    <xf numFmtId="165" fontId="19" fillId="2" borderId="26" xfId="0" applyNumberFormat="1" applyFont="1" applyFill="1" applyBorder="1" applyAlignment="1">
      <alignment horizontal="center" vertical="center"/>
    </xf>
    <xf numFmtId="1" fontId="19" fillId="5" borderId="26" xfId="0" applyNumberFormat="1" applyFont="1" applyFill="1" applyBorder="1" applyAlignment="1">
      <alignment horizontal="center" vertical="center"/>
    </xf>
    <xf numFmtId="49" fontId="19" fillId="5" borderId="26" xfId="0" applyNumberFormat="1" applyFont="1" applyFill="1" applyBorder="1" applyAlignment="1">
      <alignment horizontal="left" vertical="center" wrapText="1"/>
    </xf>
    <xf numFmtId="165" fontId="19" fillId="5" borderId="26" xfId="0" applyNumberFormat="1" applyFont="1" applyFill="1" applyBorder="1" applyAlignment="1">
      <alignment horizontal="center" vertical="center" wrapText="1"/>
    </xf>
    <xf numFmtId="0" fontId="3" fillId="0" borderId="27" xfId="0" applyFont="1" applyFill="1" applyBorder="1" applyAlignment="1">
      <alignment wrapText="1"/>
    </xf>
    <xf numFmtId="0" fontId="3" fillId="0" borderId="28" xfId="0" applyFont="1" applyFill="1" applyBorder="1" applyAlignment="1">
      <alignment wrapText="1"/>
    </xf>
    <xf numFmtId="49" fontId="29" fillId="0" borderId="50" xfId="5" applyNumberFormat="1" applyFont="1" applyFill="1" applyBorder="1" applyAlignment="1">
      <alignment horizontal="left" vertical="center" wrapText="1"/>
    </xf>
    <xf numFmtId="49" fontId="29" fillId="0" borderId="51" xfId="5" applyNumberFormat="1" applyFont="1" applyFill="1" applyBorder="1" applyAlignment="1">
      <alignment horizontal="left" vertical="center" wrapText="1"/>
    </xf>
    <xf numFmtId="49" fontId="29" fillId="0" borderId="52" xfId="5" applyNumberFormat="1" applyFont="1" applyFill="1" applyBorder="1" applyAlignment="1">
      <alignment horizontal="left" vertical="center" wrapText="1"/>
    </xf>
    <xf numFmtId="49" fontId="14" fillId="2" borderId="26" xfId="0" applyNumberFormat="1" applyFont="1" applyFill="1" applyBorder="1" applyAlignment="1">
      <alignment horizontal="center" vertical="center"/>
    </xf>
    <xf numFmtId="49" fontId="14" fillId="2" borderId="26" xfId="0" applyNumberFormat="1" applyFont="1" applyFill="1" applyBorder="1" applyAlignment="1">
      <alignment horizontal="left" vertical="center" wrapText="1"/>
    </xf>
    <xf numFmtId="167" fontId="14" fillId="2" borderId="26" xfId="0" applyNumberFormat="1" applyFont="1" applyFill="1" applyBorder="1" applyAlignment="1">
      <alignment horizontal="center" vertical="center"/>
    </xf>
    <xf numFmtId="169" fontId="14" fillId="2" borderId="26" xfId="0" applyNumberFormat="1" applyFont="1" applyFill="1" applyBorder="1" applyAlignment="1">
      <alignment horizontal="center" vertical="center"/>
    </xf>
    <xf numFmtId="167" fontId="21" fillId="2" borderId="36" xfId="0" applyNumberFormat="1" applyFont="1" applyFill="1" applyBorder="1" applyAlignment="1">
      <alignment horizontal="center" vertical="center"/>
    </xf>
    <xf numFmtId="167" fontId="21" fillId="2" borderId="37" xfId="0" applyNumberFormat="1" applyFont="1" applyFill="1" applyBorder="1" applyAlignment="1">
      <alignment horizontal="center" vertical="center"/>
    </xf>
    <xf numFmtId="0" fontId="3" fillId="0" borderId="27" xfId="0" applyFont="1" applyBorder="1" applyAlignment="1">
      <alignment wrapText="1"/>
    </xf>
    <xf numFmtId="0" fontId="3" fillId="0" borderId="28" xfId="0" applyFont="1" applyBorder="1" applyAlignment="1">
      <alignment wrapText="1"/>
    </xf>
    <xf numFmtId="167" fontId="21" fillId="2" borderId="26" xfId="0" applyNumberFormat="1" applyFont="1" applyFill="1" applyBorder="1" applyAlignment="1">
      <alignment horizontal="center" vertical="center"/>
    </xf>
    <xf numFmtId="165" fontId="21" fillId="0" borderId="26" xfId="0" applyNumberFormat="1" applyFont="1" applyBorder="1" applyAlignment="1">
      <alignment horizontal="center" vertical="center" wrapText="1"/>
    </xf>
    <xf numFmtId="49" fontId="21" fillId="2" borderId="26" xfId="0" applyNumberFormat="1" applyFont="1" applyFill="1" applyBorder="1" applyAlignment="1">
      <alignment horizontal="left" vertical="center" wrapText="1"/>
    </xf>
    <xf numFmtId="165" fontId="21" fillId="2" borderId="26" xfId="0" applyNumberFormat="1" applyFont="1" applyFill="1" applyBorder="1" applyAlignment="1">
      <alignment horizontal="center" vertical="center" wrapText="1"/>
    </xf>
    <xf numFmtId="49" fontId="21" fillId="0" borderId="26" xfId="0" applyNumberFormat="1" applyFont="1" applyBorder="1" applyAlignment="1">
      <alignment horizontal="left" vertical="center" wrapText="1"/>
    </xf>
    <xf numFmtId="0" fontId="12" fillId="2" borderId="17" xfId="0" applyFont="1" applyFill="1" applyBorder="1" applyAlignment="1">
      <alignment horizontal="center" vertical="center"/>
    </xf>
    <xf numFmtId="0" fontId="3" fillId="0" borderId="15" xfId="0" applyFont="1" applyBorder="1"/>
    <xf numFmtId="0" fontId="3" fillId="0" borderId="16" xfId="0" applyFont="1" applyBorder="1"/>
    <xf numFmtId="0" fontId="19" fillId="5" borderId="26" xfId="0" applyFont="1" applyFill="1" applyBorder="1" applyAlignment="1">
      <alignment horizontal="center" vertical="center" wrapText="1"/>
    </xf>
    <xf numFmtId="0" fontId="19" fillId="4" borderId="26" xfId="0" applyFont="1" applyFill="1" applyBorder="1" applyAlignment="1">
      <alignment horizontal="center" vertical="center" wrapText="1"/>
    </xf>
    <xf numFmtId="164" fontId="18" fillId="3" borderId="31" xfId="0" applyNumberFormat="1" applyFont="1" applyFill="1" applyBorder="1" applyAlignment="1">
      <alignment horizontal="center" vertical="center"/>
    </xf>
    <xf numFmtId="0" fontId="3" fillId="0" borderId="32" xfId="0" applyFont="1" applyBorder="1"/>
    <xf numFmtId="0" fontId="6" fillId="2" borderId="17" xfId="0" applyFont="1" applyFill="1" applyBorder="1" applyAlignment="1">
      <alignment horizontal="center" vertical="center"/>
    </xf>
    <xf numFmtId="0" fontId="15" fillId="2" borderId="17" xfId="0" applyFont="1" applyFill="1" applyBorder="1" applyAlignment="1">
      <alignment horizontal="center" vertical="center"/>
    </xf>
    <xf numFmtId="0" fontId="11" fillId="3" borderId="4" xfId="0" applyFont="1" applyFill="1" applyBorder="1" applyAlignment="1">
      <alignment horizontal="center" vertical="center"/>
    </xf>
    <xf numFmtId="0" fontId="3" fillId="0" borderId="5" xfId="0" applyFont="1" applyBorder="1"/>
    <xf numFmtId="0" fontId="3" fillId="0" borderId="6" xfId="0" applyFont="1" applyBorder="1"/>
    <xf numFmtId="14" fontId="12" fillId="2" borderId="17" xfId="0" applyNumberFormat="1" applyFont="1" applyFill="1" applyBorder="1" applyAlignment="1">
      <alignment horizontal="center" vertical="center"/>
    </xf>
    <xf numFmtId="164" fontId="9" fillId="3" borderId="3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3" fillId="0" borderId="2" xfId="0" applyFont="1" applyBorder="1"/>
    <xf numFmtId="0" fontId="3" fillId="0" borderId="7" xfId="0" applyFont="1" applyBorder="1"/>
    <xf numFmtId="0" fontId="3" fillId="0" borderId="18" xfId="0" applyFont="1" applyBorder="1"/>
    <xf numFmtId="0" fontId="3" fillId="0" borderId="19" xfId="0" applyFont="1" applyBorder="1"/>
    <xf numFmtId="0" fontId="10" fillId="3" borderId="1" xfId="0" applyFont="1" applyFill="1" applyBorder="1" applyAlignment="1">
      <alignment horizontal="center" vertical="center"/>
    </xf>
    <xf numFmtId="0" fontId="3" fillId="0" borderId="3" xfId="0" applyFont="1" applyBorder="1"/>
    <xf numFmtId="0" fontId="3" fillId="0" borderId="20" xfId="0" applyFont="1" applyBorder="1"/>
    <xf numFmtId="0" fontId="11" fillId="2" borderId="31" xfId="0" applyFont="1" applyFill="1" applyBorder="1" applyAlignment="1">
      <alignment horizontal="center" vertical="center"/>
    </xf>
    <xf numFmtId="0" fontId="13" fillId="2" borderId="17" xfId="0" applyFont="1" applyFill="1" applyBorder="1" applyAlignment="1">
      <alignment horizontal="center" vertical="center"/>
    </xf>
    <xf numFmtId="166" fontId="11" fillId="3" borderId="33" xfId="0" applyNumberFormat="1" applyFont="1" applyFill="1" applyBorder="1" applyAlignment="1">
      <alignment horizontal="center" vertical="center"/>
    </xf>
    <xf numFmtId="0" fontId="3" fillId="0" borderId="24" xfId="0" applyFont="1" applyBorder="1"/>
    <xf numFmtId="0" fontId="3" fillId="0" borderId="25" xfId="0" applyFont="1" applyBorder="1"/>
    <xf numFmtId="1" fontId="19" fillId="4" borderId="26" xfId="0" applyNumberFormat="1" applyFont="1" applyFill="1" applyBorder="1" applyAlignment="1">
      <alignment horizontal="center" vertical="center"/>
    </xf>
    <xf numFmtId="1" fontId="15" fillId="0" borderId="26" xfId="0" quotePrefix="1" applyNumberFormat="1" applyFont="1" applyBorder="1" applyAlignment="1">
      <alignment horizontal="center" vertical="center"/>
    </xf>
    <xf numFmtId="49" fontId="22" fillId="0" borderId="26" xfId="0" applyNumberFormat="1" applyFont="1" applyBorder="1" applyAlignment="1">
      <alignment horizontal="left" vertical="center" wrapText="1"/>
    </xf>
    <xf numFmtId="165" fontId="15" fillId="0" borderId="26" xfId="0" applyNumberFormat="1" applyFont="1" applyBorder="1" applyAlignment="1">
      <alignment horizontal="center" vertical="center" wrapText="1"/>
    </xf>
    <xf numFmtId="1" fontId="14" fillId="0" borderId="26" xfId="0" quotePrefix="1" applyNumberFormat="1" applyFont="1" applyBorder="1" applyAlignment="1">
      <alignment horizontal="center" vertical="center"/>
    </xf>
    <xf numFmtId="0" fontId="14" fillId="0" borderId="26" xfId="0" applyFont="1" applyFill="1" applyBorder="1" applyAlignment="1">
      <alignment horizontal="center" vertical="center" wrapText="1"/>
    </xf>
    <xf numFmtId="1" fontId="14" fillId="0" borderId="26" xfId="0" applyNumberFormat="1" applyFont="1" applyBorder="1" applyAlignment="1">
      <alignment horizontal="center" vertical="center"/>
    </xf>
    <xf numFmtId="169" fontId="22" fillId="0" borderId="26" xfId="0" applyNumberFormat="1" applyFont="1" applyBorder="1" applyAlignment="1">
      <alignment horizontal="center" vertical="center"/>
    </xf>
    <xf numFmtId="167" fontId="15" fillId="2" borderId="35" xfId="0" applyNumberFormat="1" applyFont="1" applyFill="1" applyBorder="1" applyAlignment="1">
      <alignment horizontal="center" vertical="center"/>
    </xf>
    <xf numFmtId="0" fontId="21" fillId="0" borderId="26" xfId="0" applyFont="1" applyFill="1" applyBorder="1" applyAlignment="1">
      <alignment horizontal="center" vertical="center" wrapText="1"/>
    </xf>
    <xf numFmtId="169" fontId="21" fillId="0" borderId="26" xfId="0" applyNumberFormat="1" applyFont="1" applyBorder="1" applyAlignment="1">
      <alignment horizontal="center" vertical="center"/>
    </xf>
    <xf numFmtId="1" fontId="14" fillId="2" borderId="38" xfId="0" applyNumberFormat="1" applyFont="1" applyFill="1" applyBorder="1" applyAlignment="1">
      <alignment horizontal="center" vertical="center"/>
    </xf>
    <xf numFmtId="49" fontId="14" fillId="0" borderId="26" xfId="0" applyNumberFormat="1" applyFont="1" applyBorder="1" applyAlignment="1">
      <alignment horizontal="center" vertical="center" wrapText="1"/>
    </xf>
    <xf numFmtId="1" fontId="14" fillId="2" borderId="36" xfId="0" applyNumberFormat="1" applyFont="1" applyFill="1" applyBorder="1" applyAlignment="1">
      <alignment horizontal="center" vertical="center"/>
    </xf>
    <xf numFmtId="1" fontId="14" fillId="2" borderId="36" xfId="17" applyNumberFormat="1" applyFont="1" applyFill="1" applyBorder="1" applyAlignment="1">
      <alignment horizontal="center" vertical="center"/>
    </xf>
    <xf numFmtId="0" fontId="3" fillId="0" borderId="37" xfId="17" applyFont="1" applyBorder="1"/>
    <xf numFmtId="49" fontId="14" fillId="0" borderId="36" xfId="17" applyNumberFormat="1" applyFont="1" applyBorder="1" applyAlignment="1">
      <alignment horizontal="left" vertical="center" wrapText="1"/>
    </xf>
    <xf numFmtId="0" fontId="3" fillId="0" borderId="35" xfId="17" applyFont="1" applyBorder="1"/>
    <xf numFmtId="167" fontId="14" fillId="2" borderId="36" xfId="17" applyNumberFormat="1" applyFont="1" applyFill="1" applyBorder="1" applyAlignment="1">
      <alignment horizontal="center" vertical="center" wrapText="1"/>
    </xf>
    <xf numFmtId="165" fontId="14" fillId="0" borderId="36" xfId="17" applyNumberFormat="1" applyFont="1" applyBorder="1" applyAlignment="1">
      <alignment horizontal="center" vertical="center" wrapText="1"/>
    </xf>
    <xf numFmtId="165" fontId="15" fillId="2" borderId="36" xfId="17" applyNumberFormat="1" applyFont="1" applyFill="1" applyBorder="1" applyAlignment="1">
      <alignment horizontal="center" vertical="center" wrapText="1"/>
    </xf>
    <xf numFmtId="165" fontId="14" fillId="0" borderId="36" xfId="17" applyNumberFormat="1" applyFont="1" applyFill="1" applyBorder="1" applyAlignment="1">
      <alignment horizontal="center" vertical="center" wrapText="1"/>
    </xf>
    <xf numFmtId="0" fontId="3" fillId="0" borderId="37" xfId="17" applyFont="1" applyFill="1" applyBorder="1"/>
    <xf numFmtId="165" fontId="14" fillId="2" borderId="36" xfId="17" applyNumberFormat="1" applyFont="1" applyFill="1" applyBorder="1" applyAlignment="1">
      <alignment horizontal="center" vertical="center" wrapText="1"/>
    </xf>
    <xf numFmtId="0" fontId="3" fillId="0" borderId="35" xfId="17" applyFont="1" applyFill="1" applyBorder="1"/>
    <xf numFmtId="165" fontId="15" fillId="0" borderId="36" xfId="17" applyNumberFormat="1" applyFont="1" applyFill="1" applyBorder="1" applyAlignment="1">
      <alignment horizontal="center" vertical="center" wrapText="1"/>
    </xf>
    <xf numFmtId="169" fontId="15" fillId="0" borderId="36" xfId="17" applyNumberFormat="1" applyFont="1" applyFill="1" applyBorder="1" applyAlignment="1">
      <alignment horizontal="center" vertical="center"/>
    </xf>
    <xf numFmtId="49" fontId="15" fillId="0" borderId="36" xfId="17" applyNumberFormat="1" applyFont="1" applyFill="1" applyBorder="1" applyAlignment="1">
      <alignment horizontal="left" vertical="center" wrapText="1"/>
    </xf>
    <xf numFmtId="167" fontId="15" fillId="0" borderId="36" xfId="17" applyNumberFormat="1" applyFont="1" applyFill="1" applyBorder="1" applyAlignment="1">
      <alignment horizontal="center" vertical="center"/>
    </xf>
    <xf numFmtId="0" fontId="15" fillId="0" borderId="36" xfId="17" applyFont="1" applyFill="1" applyBorder="1" applyAlignment="1">
      <alignment horizontal="center" vertical="center" wrapText="1"/>
    </xf>
    <xf numFmtId="165" fontId="14" fillId="2" borderId="36" xfId="0" applyNumberFormat="1" applyFont="1" applyFill="1" applyBorder="1" applyAlignment="1">
      <alignment horizontal="center" vertical="center" wrapText="1"/>
    </xf>
    <xf numFmtId="49" fontId="14" fillId="0" borderId="36" xfId="0" applyNumberFormat="1" applyFont="1" applyBorder="1" applyAlignment="1">
      <alignment horizontal="left" vertical="center" wrapText="1"/>
    </xf>
    <xf numFmtId="0" fontId="3" fillId="0" borderId="35" xfId="0" applyFont="1" applyBorder="1" applyAlignment="1">
      <alignment wrapText="1"/>
    </xf>
    <xf numFmtId="0" fontId="3" fillId="0" borderId="37" xfId="0" applyFont="1" applyBorder="1" applyAlignment="1">
      <alignment wrapText="1"/>
    </xf>
    <xf numFmtId="167" fontId="14" fillId="2" borderId="36" xfId="0" applyNumberFormat="1" applyFont="1" applyFill="1" applyBorder="1" applyAlignment="1">
      <alignment horizontal="center" vertical="center" wrapText="1"/>
    </xf>
    <xf numFmtId="165" fontId="14" fillId="0" borderId="36" xfId="0" applyNumberFormat="1" applyFont="1" applyBorder="1" applyAlignment="1">
      <alignment horizontal="center" vertical="center" wrapText="1"/>
    </xf>
    <xf numFmtId="1" fontId="25" fillId="4" borderId="36" xfId="17" applyNumberFormat="1" applyFont="1" applyFill="1" applyBorder="1" applyAlignment="1">
      <alignment horizontal="center" vertical="center"/>
    </xf>
    <xf numFmtId="1" fontId="19" fillId="4" borderId="36" xfId="17" applyNumberFormat="1" applyFont="1" applyFill="1" applyBorder="1" applyAlignment="1">
      <alignment horizontal="left" vertical="center"/>
    </xf>
    <xf numFmtId="165" fontId="19" fillId="4" borderId="36" xfId="17" applyNumberFormat="1" applyFont="1" applyFill="1" applyBorder="1" applyAlignment="1">
      <alignment horizontal="center" vertical="center"/>
    </xf>
    <xf numFmtId="165" fontId="14" fillId="0" borderId="35" xfId="17" applyNumberFormat="1" applyFont="1" applyFill="1" applyBorder="1" applyAlignment="1">
      <alignment horizontal="center" vertical="center" wrapText="1"/>
    </xf>
    <xf numFmtId="165" fontId="14" fillId="0" borderId="37" xfId="17" applyNumberFormat="1" applyFont="1" applyFill="1" applyBorder="1" applyAlignment="1">
      <alignment horizontal="center" vertical="center" wrapText="1"/>
    </xf>
    <xf numFmtId="49" fontId="14" fillId="0" borderId="36" xfId="17" applyNumberFormat="1" applyFont="1" applyBorder="1" applyAlignment="1">
      <alignment horizontal="center" vertical="center"/>
    </xf>
    <xf numFmtId="49" fontId="14" fillId="2" borderId="36" xfId="17" applyNumberFormat="1" applyFont="1" applyFill="1" applyBorder="1" applyAlignment="1">
      <alignment horizontal="left" vertical="center" wrapText="1"/>
    </xf>
    <xf numFmtId="167" fontId="14" fillId="2" borderId="36" xfId="17" applyNumberFormat="1" applyFont="1" applyFill="1" applyBorder="1" applyAlignment="1">
      <alignment horizontal="center" vertical="center"/>
    </xf>
    <xf numFmtId="165" fontId="14" fillId="2" borderId="37" xfId="17" applyNumberFormat="1" applyFont="1" applyFill="1" applyBorder="1" applyAlignment="1">
      <alignment horizontal="center" vertical="center" wrapText="1"/>
    </xf>
    <xf numFmtId="0" fontId="14" fillId="2" borderId="36" xfId="17" applyFont="1" applyFill="1" applyBorder="1" applyAlignment="1">
      <alignment horizontal="center" vertical="center" wrapText="1"/>
    </xf>
    <xf numFmtId="169" fontId="15" fillId="2" borderId="36" xfId="17" applyNumberFormat="1" applyFont="1" applyFill="1" applyBorder="1" applyAlignment="1">
      <alignment horizontal="center" vertical="center"/>
    </xf>
    <xf numFmtId="49" fontId="15" fillId="0" borderId="36" xfId="17" applyNumberFormat="1" applyFont="1" applyBorder="1" applyAlignment="1">
      <alignment horizontal="left" vertical="center" wrapText="1"/>
    </xf>
    <xf numFmtId="49" fontId="15" fillId="0" borderId="35" xfId="17" applyNumberFormat="1" applyFont="1" applyBorder="1" applyAlignment="1">
      <alignment horizontal="left" vertical="center" wrapText="1"/>
    </xf>
    <xf numFmtId="49" fontId="15" fillId="0" borderId="37" xfId="17" applyNumberFormat="1" applyFont="1" applyBorder="1" applyAlignment="1">
      <alignment horizontal="left" vertical="center" wrapText="1"/>
    </xf>
    <xf numFmtId="167" fontId="15" fillId="2" borderId="36" xfId="17" applyNumberFormat="1" applyFont="1" applyFill="1" applyBorder="1" applyAlignment="1">
      <alignment horizontal="center" vertical="center"/>
    </xf>
    <xf numFmtId="0" fontId="15" fillId="2" borderId="36" xfId="17" applyFont="1" applyFill="1" applyBorder="1" applyAlignment="1">
      <alignment horizontal="center" vertical="center" wrapText="1"/>
    </xf>
    <xf numFmtId="49" fontId="21" fillId="2" borderId="36" xfId="17" applyNumberFormat="1" applyFont="1" applyFill="1" applyBorder="1" applyAlignment="1">
      <alignment horizontal="left" vertical="center" wrapText="1"/>
    </xf>
    <xf numFmtId="167" fontId="21" fillId="2" borderId="36" xfId="17" applyNumberFormat="1" applyFont="1" applyFill="1" applyBorder="1" applyAlignment="1">
      <alignment horizontal="center" vertical="center"/>
    </xf>
    <xf numFmtId="1" fontId="15" fillId="2" borderId="36" xfId="17" applyNumberFormat="1" applyFont="1" applyFill="1" applyBorder="1" applyAlignment="1">
      <alignment horizontal="center" vertical="center"/>
    </xf>
    <xf numFmtId="167" fontId="15" fillId="2" borderId="37" xfId="17" applyNumberFormat="1" applyFont="1" applyFill="1" applyBorder="1" applyAlignment="1">
      <alignment horizontal="center" vertical="center"/>
    </xf>
    <xf numFmtId="0" fontId="15" fillId="2" borderId="37" xfId="17" applyFont="1" applyFill="1" applyBorder="1" applyAlignment="1">
      <alignment horizontal="center" vertical="center" wrapText="1"/>
    </xf>
    <xf numFmtId="165" fontId="15" fillId="0" borderId="36" xfId="17" applyNumberFormat="1" applyFont="1" applyBorder="1" applyAlignment="1">
      <alignment horizontal="center" vertical="center" wrapText="1"/>
    </xf>
    <xf numFmtId="165" fontId="15" fillId="0" borderId="37" xfId="17" applyNumberFormat="1" applyFont="1" applyBorder="1" applyAlignment="1">
      <alignment horizontal="center" vertical="center" wrapText="1"/>
    </xf>
    <xf numFmtId="49" fontId="14" fillId="0" borderId="35" xfId="17" applyNumberFormat="1" applyFont="1" applyBorder="1" applyAlignment="1">
      <alignment horizontal="left" vertical="center" wrapText="1"/>
    </xf>
    <xf numFmtId="49" fontId="14" fillId="0" borderId="37" xfId="17" applyNumberFormat="1" applyFont="1" applyBorder="1" applyAlignment="1">
      <alignment horizontal="left" vertical="center" wrapText="1"/>
    </xf>
    <xf numFmtId="167" fontId="14" fillId="2" borderId="37" xfId="17" applyNumberFormat="1" applyFont="1" applyFill="1" applyBorder="1" applyAlignment="1">
      <alignment horizontal="center" vertical="center"/>
    </xf>
    <xf numFmtId="1" fontId="14" fillId="2" borderId="37" xfId="17" applyNumberFormat="1" applyFont="1" applyFill="1" applyBorder="1" applyAlignment="1">
      <alignment horizontal="center" vertical="center"/>
    </xf>
    <xf numFmtId="49" fontId="22" fillId="2" borderId="36" xfId="17" applyNumberFormat="1" applyFont="1" applyFill="1" applyBorder="1" applyAlignment="1">
      <alignment horizontal="left" vertical="center" wrapText="1"/>
    </xf>
    <xf numFmtId="49" fontId="22" fillId="2" borderId="35" xfId="17" applyNumberFormat="1" applyFont="1" applyFill="1" applyBorder="1" applyAlignment="1">
      <alignment horizontal="left" vertical="center" wrapText="1"/>
    </xf>
    <xf numFmtId="49" fontId="22" fillId="2" borderId="37" xfId="17" applyNumberFormat="1" applyFont="1" applyFill="1" applyBorder="1" applyAlignment="1">
      <alignment horizontal="left" vertical="center" wrapText="1"/>
    </xf>
    <xf numFmtId="0" fontId="14" fillId="2" borderId="37" xfId="17" applyFont="1" applyFill="1" applyBorder="1" applyAlignment="1">
      <alignment horizontal="center" vertical="center" wrapText="1"/>
    </xf>
    <xf numFmtId="49" fontId="21" fillId="0" borderId="36" xfId="17" applyNumberFormat="1" applyFont="1" applyBorder="1" applyAlignment="1">
      <alignment horizontal="left" vertical="center" wrapText="1"/>
    </xf>
    <xf numFmtId="49" fontId="21" fillId="0" borderId="35" xfId="17" applyNumberFormat="1" applyFont="1" applyBorder="1" applyAlignment="1">
      <alignment horizontal="left" vertical="center" wrapText="1"/>
    </xf>
    <xf numFmtId="49" fontId="21" fillId="0" borderId="37" xfId="17" applyNumberFormat="1" applyFont="1" applyBorder="1" applyAlignment="1">
      <alignment horizontal="left" vertical="center" wrapText="1"/>
    </xf>
    <xf numFmtId="0" fontId="19" fillId="4" borderId="36" xfId="17" applyFont="1" applyFill="1" applyBorder="1" applyAlignment="1">
      <alignment horizontal="center" vertical="center" wrapText="1"/>
    </xf>
    <xf numFmtId="0" fontId="19" fillId="4" borderId="35" xfId="17" applyFont="1" applyFill="1" applyBorder="1" applyAlignment="1">
      <alignment horizontal="center" vertical="center" wrapText="1"/>
    </xf>
    <xf numFmtId="2" fontId="14" fillId="2" borderId="36" xfId="0" applyNumberFormat="1" applyFont="1" applyFill="1" applyBorder="1" applyAlignment="1">
      <alignment horizontal="center" vertical="center" wrapText="1"/>
    </xf>
    <xf numFmtId="2" fontId="3" fillId="0" borderId="37" xfId="0" applyNumberFormat="1" applyFont="1" applyBorder="1"/>
    <xf numFmtId="165" fontId="19" fillId="4" borderId="37" xfId="17" applyNumberFormat="1" applyFont="1" applyFill="1" applyBorder="1" applyAlignment="1">
      <alignment horizontal="center" vertical="center"/>
    </xf>
    <xf numFmtId="49" fontId="14" fillId="0" borderId="36" xfId="17" applyNumberFormat="1" applyFont="1" applyFill="1" applyBorder="1" applyAlignment="1">
      <alignment horizontal="center" vertical="center"/>
    </xf>
    <xf numFmtId="49" fontId="14" fillId="0" borderId="36" xfId="17" applyNumberFormat="1" applyFont="1" applyFill="1" applyBorder="1" applyAlignment="1">
      <alignment horizontal="left" vertical="center" wrapText="1"/>
    </xf>
    <xf numFmtId="167" fontId="14" fillId="0" borderId="36" xfId="17" applyNumberFormat="1" applyFont="1" applyFill="1" applyBorder="1" applyAlignment="1">
      <alignment horizontal="center" vertical="center"/>
    </xf>
    <xf numFmtId="0" fontId="14" fillId="0" borderId="36" xfId="17" applyFont="1" applyFill="1" applyBorder="1" applyAlignment="1">
      <alignment horizontal="center" vertical="center" wrapText="1"/>
    </xf>
    <xf numFmtId="165" fontId="15" fillId="2" borderId="37" xfId="17" applyNumberFormat="1" applyFont="1" applyFill="1" applyBorder="1" applyAlignment="1">
      <alignment horizontal="center" vertical="center" wrapText="1"/>
    </xf>
    <xf numFmtId="1" fontId="19" fillId="4" borderId="36" xfId="17" applyNumberFormat="1" applyFont="1" applyFill="1" applyBorder="1" applyAlignment="1">
      <alignment horizontal="center" vertical="center"/>
    </xf>
    <xf numFmtId="1" fontId="19" fillId="4" borderId="36" xfId="17" applyNumberFormat="1" applyFont="1" applyFill="1" applyBorder="1" applyAlignment="1">
      <alignment horizontal="left" vertical="center" wrapText="1"/>
    </xf>
    <xf numFmtId="165" fontId="19" fillId="4" borderId="35" xfId="17" applyNumberFormat="1" applyFont="1" applyFill="1" applyBorder="1" applyAlignment="1">
      <alignment horizontal="center" vertical="center"/>
    </xf>
    <xf numFmtId="1" fontId="15" fillId="2" borderId="37" xfId="17" applyNumberFormat="1" applyFont="1" applyFill="1" applyBorder="1" applyAlignment="1">
      <alignment horizontal="center" vertical="center"/>
    </xf>
    <xf numFmtId="1" fontId="19" fillId="4" borderId="37" xfId="17" applyNumberFormat="1" applyFont="1" applyFill="1" applyBorder="1" applyAlignment="1">
      <alignment horizontal="center" vertical="center"/>
    </xf>
    <xf numFmtId="1" fontId="19" fillId="4" borderId="35" xfId="17" applyNumberFormat="1" applyFont="1" applyFill="1" applyBorder="1" applyAlignment="1">
      <alignment horizontal="left" vertical="center" wrapText="1"/>
    </xf>
    <xf numFmtId="165" fontId="14" fillId="2" borderId="36" xfId="12" applyNumberFormat="1" applyFont="1" applyFill="1" applyBorder="1" applyAlignment="1">
      <alignment horizontal="center" vertical="center" wrapText="1"/>
    </xf>
    <xf numFmtId="0" fontId="3" fillId="0" borderId="35" xfId="12" applyFont="1" applyBorder="1"/>
    <xf numFmtId="0" fontId="3" fillId="0" borderId="37" xfId="12" applyFont="1" applyBorder="1"/>
    <xf numFmtId="0" fontId="29" fillId="0" borderId="47" xfId="13" applyNumberFormat="1" applyFont="1" applyFill="1" applyBorder="1" applyAlignment="1" applyProtection="1">
      <alignment horizontal="left" vertical="center" wrapText="1"/>
    </xf>
    <xf numFmtId="0" fontId="29" fillId="0" borderId="49" xfId="13" applyNumberFormat="1" applyFont="1" applyFill="1" applyBorder="1" applyAlignment="1" applyProtection="1">
      <alignment horizontal="left" vertical="center" wrapText="1"/>
    </xf>
    <xf numFmtId="0" fontId="29" fillId="0" borderId="48" xfId="13" applyNumberFormat="1" applyFont="1" applyFill="1" applyBorder="1" applyAlignment="1" applyProtection="1">
      <alignment horizontal="left" vertical="center" wrapText="1"/>
    </xf>
    <xf numFmtId="49" fontId="14" fillId="2" borderId="36" xfId="12" applyNumberFormat="1" applyFont="1" applyFill="1" applyBorder="1" applyAlignment="1">
      <alignment horizontal="center" vertical="center"/>
    </xf>
    <xf numFmtId="167" fontId="15" fillId="2" borderId="36" xfId="12" applyNumberFormat="1" applyFont="1" applyFill="1" applyBorder="1" applyAlignment="1">
      <alignment horizontal="center" vertical="center"/>
    </xf>
    <xf numFmtId="0" fontId="20" fillId="2" borderId="36" xfId="12" applyFont="1" applyFill="1" applyBorder="1" applyAlignment="1">
      <alignment horizontal="center" vertical="center" wrapText="1"/>
    </xf>
    <xf numFmtId="165" fontId="14" fillId="0" borderId="36" xfId="12" applyNumberFormat="1" applyFont="1" applyBorder="1" applyAlignment="1">
      <alignment horizontal="center" vertical="center" wrapText="1"/>
    </xf>
    <xf numFmtId="165" fontId="14" fillId="0" borderId="37" xfId="12" applyNumberFormat="1" applyFont="1" applyBorder="1" applyAlignment="1">
      <alignment horizontal="center" vertical="center" wrapText="1"/>
    </xf>
    <xf numFmtId="165" fontId="15" fillId="2" borderId="36" xfId="12" applyNumberFormat="1" applyFont="1" applyFill="1" applyBorder="1" applyAlignment="1">
      <alignment horizontal="center" vertical="center" wrapText="1"/>
    </xf>
    <xf numFmtId="0" fontId="32" fillId="0" borderId="35" xfId="12" applyFont="1" applyBorder="1"/>
    <xf numFmtId="0" fontId="32" fillId="0" borderId="37" xfId="12" applyFont="1" applyBorder="1"/>
    <xf numFmtId="49" fontId="15" fillId="2" borderId="36" xfId="12" applyNumberFormat="1" applyFont="1" applyFill="1" applyBorder="1" applyAlignment="1">
      <alignment horizontal="center" vertical="center"/>
    </xf>
    <xf numFmtId="49" fontId="15" fillId="2" borderId="55" xfId="12" applyNumberFormat="1" applyFont="1" applyFill="1" applyBorder="1" applyAlignment="1">
      <alignment horizontal="center" vertical="center"/>
    </xf>
    <xf numFmtId="0" fontId="35" fillId="0" borderId="66" xfId="13" applyNumberFormat="1" applyFont="1" applyFill="1" applyBorder="1" applyAlignment="1" applyProtection="1">
      <alignment horizontal="left" vertical="center" wrapText="1"/>
    </xf>
    <xf numFmtId="0" fontId="35" fillId="0" borderId="59" xfId="13" applyNumberFormat="1" applyFont="1" applyFill="1" applyBorder="1" applyAlignment="1" applyProtection="1">
      <alignment horizontal="left" vertical="center" wrapText="1"/>
    </xf>
    <xf numFmtId="0" fontId="35" fillId="0" borderId="67" xfId="13" applyNumberFormat="1" applyFont="1" applyFill="1" applyBorder="1" applyAlignment="1" applyProtection="1">
      <alignment horizontal="left" vertical="center" wrapText="1"/>
    </xf>
    <xf numFmtId="167" fontId="15" fillId="2" borderId="56" xfId="12" applyNumberFormat="1" applyFont="1" applyFill="1" applyBorder="1" applyAlignment="1">
      <alignment horizontal="center" vertical="center"/>
    </xf>
    <xf numFmtId="167" fontId="15" fillId="2" borderId="37" xfId="12" applyNumberFormat="1" applyFont="1" applyFill="1" applyBorder="1" applyAlignment="1">
      <alignment horizontal="center" vertical="center"/>
    </xf>
    <xf numFmtId="0" fontId="20" fillId="2" borderId="37" xfId="12" applyFont="1" applyFill="1" applyBorder="1" applyAlignment="1">
      <alignment horizontal="center" vertical="center" wrapText="1"/>
    </xf>
    <xf numFmtId="165" fontId="14" fillId="2" borderId="37" xfId="12" applyNumberFormat="1" applyFont="1" applyFill="1" applyBorder="1" applyAlignment="1">
      <alignment horizontal="center" vertical="center" wrapText="1"/>
    </xf>
    <xf numFmtId="165" fontId="14" fillId="2" borderId="35" xfId="12" applyNumberFormat="1" applyFont="1" applyFill="1" applyBorder="1" applyAlignment="1">
      <alignment horizontal="center" vertical="center" wrapText="1"/>
    </xf>
    <xf numFmtId="49" fontId="15" fillId="0" borderId="36" xfId="12" applyNumberFormat="1" applyFont="1" applyBorder="1" applyAlignment="1">
      <alignment horizontal="center" vertical="center"/>
    </xf>
    <xf numFmtId="49" fontId="15" fillId="0" borderId="36" xfId="12" applyNumberFormat="1" applyFont="1" applyBorder="1" applyAlignment="1">
      <alignment horizontal="left" vertical="center" wrapText="1"/>
    </xf>
    <xf numFmtId="167" fontId="15" fillId="2" borderId="35" xfId="12" applyNumberFormat="1" applyFont="1" applyFill="1" applyBorder="1" applyAlignment="1">
      <alignment horizontal="center" vertical="center"/>
    </xf>
    <xf numFmtId="165" fontId="15" fillId="0" borderId="36" xfId="12" applyNumberFormat="1" applyFont="1" applyBorder="1" applyAlignment="1">
      <alignment horizontal="center" vertical="center" wrapText="1"/>
    </xf>
    <xf numFmtId="0" fontId="20" fillId="2" borderId="21" xfId="12" applyFont="1" applyFill="1" applyBorder="1" applyAlignment="1">
      <alignment horizontal="center" vertical="center" wrapText="1"/>
    </xf>
    <xf numFmtId="0" fontId="3" fillId="0" borderId="23" xfId="12" applyFont="1" applyBorder="1"/>
    <xf numFmtId="165" fontId="14" fillId="0" borderId="35" xfId="12" applyNumberFormat="1" applyFont="1" applyBorder="1" applyAlignment="1">
      <alignment horizontal="center" vertical="center" wrapText="1"/>
    </xf>
    <xf numFmtId="43" fontId="29" fillId="7" borderId="12" xfId="13" applyFont="1" applyFill="1" applyBorder="1" applyAlignment="1" applyProtection="1">
      <alignment horizontal="center" vertical="center" wrapText="1"/>
    </xf>
    <xf numFmtId="43" fontId="29" fillId="7" borderId="54" xfId="13" applyFont="1" applyFill="1" applyBorder="1" applyAlignment="1" applyProtection="1">
      <alignment horizontal="center" vertical="center" wrapText="1"/>
    </xf>
    <xf numFmtId="43" fontId="29" fillId="7" borderId="53" xfId="13" applyFont="1" applyFill="1" applyBorder="1" applyAlignment="1" applyProtection="1">
      <alignment horizontal="center" vertical="center" wrapText="1"/>
    </xf>
    <xf numFmtId="43" fontId="29" fillId="7" borderId="56" xfId="13" applyFont="1" applyFill="1" applyBorder="1" applyAlignment="1" applyProtection="1">
      <alignment horizontal="center" vertical="center" wrapText="1"/>
    </xf>
    <xf numFmtId="43" fontId="29" fillId="7" borderId="37" xfId="13" applyFont="1" applyFill="1" applyBorder="1" applyAlignment="1" applyProtection="1">
      <alignment horizontal="center" vertical="center" wrapText="1"/>
    </xf>
    <xf numFmtId="165" fontId="15" fillId="2" borderId="37" xfId="12" applyNumberFormat="1" applyFont="1" applyFill="1" applyBorder="1" applyAlignment="1">
      <alignment horizontal="center" vertical="center" wrapText="1"/>
    </xf>
    <xf numFmtId="49" fontId="14" fillId="2" borderId="55" xfId="12" applyNumberFormat="1" applyFont="1" applyFill="1" applyBorder="1" applyAlignment="1">
      <alignment horizontal="center" vertical="center"/>
    </xf>
    <xf numFmtId="167" fontId="15" fillId="2" borderId="55" xfId="12" applyNumberFormat="1" applyFont="1" applyFill="1" applyBorder="1" applyAlignment="1">
      <alignment horizontal="center" vertical="center"/>
    </xf>
    <xf numFmtId="0" fontId="29" fillId="7" borderId="47" xfId="1" applyFont="1" applyFill="1" applyBorder="1" applyAlignment="1">
      <alignment horizontal="center" vertical="center" wrapText="1"/>
    </xf>
    <xf numFmtId="0" fontId="29" fillId="7" borderId="48" xfId="1" applyFont="1" applyFill="1" applyBorder="1" applyAlignment="1">
      <alignment horizontal="center" vertical="center" wrapText="1"/>
    </xf>
    <xf numFmtId="0" fontId="19" fillId="5" borderId="36" xfId="12" applyFont="1" applyFill="1" applyBorder="1" applyAlignment="1">
      <alignment horizontal="center" vertical="center" wrapText="1"/>
    </xf>
    <xf numFmtId="0" fontId="19" fillId="5" borderId="37" xfId="12" applyFont="1" applyFill="1" applyBorder="1" applyAlignment="1">
      <alignment horizontal="center" vertical="center" wrapText="1"/>
    </xf>
    <xf numFmtId="0" fontId="19" fillId="4" borderId="36" xfId="12" applyFont="1" applyFill="1" applyBorder="1" applyAlignment="1">
      <alignment horizontal="center" vertical="center" wrapText="1"/>
    </xf>
    <xf numFmtId="0" fontId="19" fillId="4" borderId="37" xfId="12" applyFont="1" applyFill="1" applyBorder="1" applyAlignment="1">
      <alignment horizontal="center" vertical="center" wrapText="1"/>
    </xf>
    <xf numFmtId="0" fontId="19" fillId="5" borderId="35" xfId="12" applyFont="1" applyFill="1" applyBorder="1" applyAlignment="1">
      <alignment horizontal="center" vertical="center" wrapText="1"/>
    </xf>
    <xf numFmtId="0" fontId="19" fillId="4" borderId="35" xfId="12" applyFont="1" applyFill="1" applyBorder="1" applyAlignment="1">
      <alignment horizontal="center" vertical="center" wrapText="1"/>
    </xf>
    <xf numFmtId="0" fontId="25" fillId="4" borderId="36" xfId="12" applyFont="1" applyFill="1" applyBorder="1" applyAlignment="1">
      <alignment horizontal="center" vertical="center" wrapText="1"/>
    </xf>
    <xf numFmtId="0" fontId="25" fillId="4" borderId="37" xfId="12" applyFont="1" applyFill="1" applyBorder="1" applyAlignment="1">
      <alignment horizontal="center" vertical="center" wrapText="1"/>
    </xf>
    <xf numFmtId="165" fontId="14" fillId="0" borderId="56" xfId="12" applyNumberFormat="1" applyFont="1" applyBorder="1" applyAlignment="1">
      <alignment horizontal="center" vertical="center" wrapText="1"/>
    </xf>
    <xf numFmtId="43" fontId="29" fillId="7" borderId="36" xfId="13" applyFont="1" applyFill="1" applyBorder="1" applyAlignment="1" applyProtection="1">
      <alignment horizontal="center" vertical="center" wrapText="1"/>
    </xf>
    <xf numFmtId="43" fontId="29" fillId="7" borderId="55" xfId="13" applyFont="1" applyFill="1" applyBorder="1" applyAlignment="1" applyProtection="1">
      <alignment horizontal="center" vertical="center" wrapText="1"/>
    </xf>
    <xf numFmtId="0" fontId="35" fillId="0" borderId="60" xfId="13" applyNumberFormat="1" applyFont="1" applyFill="1" applyBorder="1" applyAlignment="1" applyProtection="1">
      <alignment horizontal="left" vertical="center" wrapText="1"/>
    </xf>
    <xf numFmtId="49" fontId="15" fillId="0" borderId="35" xfId="12" applyNumberFormat="1" applyFont="1" applyBorder="1" applyAlignment="1">
      <alignment horizontal="center" vertical="center"/>
    </xf>
    <xf numFmtId="0" fontId="19" fillId="4" borderId="35" xfId="12" applyFont="1" applyFill="1" applyBorder="1" applyAlignment="1">
      <alignment horizontal="left" vertical="center" wrapText="1"/>
    </xf>
    <xf numFmtId="165" fontId="19" fillId="5" borderId="36" xfId="12" applyNumberFormat="1" applyFont="1" applyFill="1" applyBorder="1" applyAlignment="1">
      <alignment horizontal="center" vertical="center" wrapText="1"/>
    </xf>
    <xf numFmtId="165" fontId="19" fillId="5" borderId="37" xfId="12" applyNumberFormat="1" applyFont="1" applyFill="1" applyBorder="1" applyAlignment="1">
      <alignment horizontal="center" vertical="center" wrapText="1"/>
    </xf>
    <xf numFmtId="0" fontId="29" fillId="0" borderId="58" xfId="13" applyNumberFormat="1" applyFont="1" applyFill="1" applyBorder="1" applyAlignment="1" applyProtection="1">
      <alignment horizontal="left" vertical="center" wrapText="1"/>
    </xf>
    <xf numFmtId="0" fontId="29" fillId="0" borderId="51" xfId="13" applyNumberFormat="1" applyFont="1" applyFill="1" applyBorder="1" applyAlignment="1" applyProtection="1">
      <alignment horizontal="left" vertical="center" wrapText="1"/>
    </xf>
    <xf numFmtId="0" fontId="29" fillId="0" borderId="57" xfId="13" applyNumberFormat="1" applyFont="1" applyFill="1" applyBorder="1" applyAlignment="1" applyProtection="1">
      <alignment horizontal="left" vertical="center" wrapText="1"/>
    </xf>
    <xf numFmtId="43" fontId="29" fillId="7" borderId="13" xfId="13" applyFont="1" applyFill="1" applyBorder="1" applyAlignment="1" applyProtection="1">
      <alignment horizontal="center" vertical="center" wrapText="1"/>
    </xf>
    <xf numFmtId="49" fontId="25" fillId="4" borderId="36" xfId="12" applyNumberFormat="1" applyFont="1" applyFill="1" applyBorder="1" applyAlignment="1">
      <alignment horizontal="center" vertical="center" wrapText="1"/>
    </xf>
    <xf numFmtId="0" fontId="35" fillId="0" borderId="40" xfId="13" applyNumberFormat="1" applyFont="1" applyFill="1" applyBorder="1" applyAlignment="1" applyProtection="1">
      <alignment horizontal="left" vertical="center" wrapText="1"/>
    </xf>
    <xf numFmtId="0" fontId="35" fillId="0" borderId="13" xfId="13" applyNumberFormat="1" applyFont="1" applyFill="1" applyBorder="1" applyAlignment="1" applyProtection="1">
      <alignment horizontal="left" vertical="center" wrapText="1"/>
    </xf>
    <xf numFmtId="49" fontId="14" fillId="2" borderId="35" xfId="12" applyNumberFormat="1" applyFont="1" applyFill="1" applyBorder="1" applyAlignment="1">
      <alignment horizontal="left" vertical="center" wrapText="1"/>
    </xf>
    <xf numFmtId="1" fontId="19" fillId="5" borderId="36" xfId="12" applyNumberFormat="1" applyFont="1" applyFill="1" applyBorder="1" applyAlignment="1">
      <alignment horizontal="center" vertical="center"/>
    </xf>
    <xf numFmtId="49" fontId="19" fillId="5" borderId="36" xfId="12" applyNumberFormat="1" applyFont="1" applyFill="1" applyBorder="1" applyAlignment="1">
      <alignment horizontal="left" vertical="center" wrapText="1"/>
    </xf>
    <xf numFmtId="165" fontId="15" fillId="0" borderId="35" xfId="12" applyNumberFormat="1" applyFont="1" applyBorder="1" applyAlignment="1">
      <alignment horizontal="center" vertical="center" wrapText="1"/>
    </xf>
    <xf numFmtId="165" fontId="15" fillId="0" borderId="56" xfId="12" applyNumberFormat="1" applyFont="1" applyBorder="1" applyAlignment="1">
      <alignment horizontal="center" vertical="center" wrapText="1"/>
    </xf>
    <xf numFmtId="165" fontId="15" fillId="0" borderId="37" xfId="12" applyNumberFormat="1" applyFont="1" applyBorder="1" applyAlignment="1">
      <alignment horizontal="center" vertical="center" wrapText="1"/>
    </xf>
    <xf numFmtId="165" fontId="15" fillId="2" borderId="35" xfId="12" applyNumberFormat="1" applyFont="1" applyFill="1" applyBorder="1" applyAlignment="1">
      <alignment horizontal="center" vertical="center" wrapText="1"/>
    </xf>
    <xf numFmtId="0" fontId="10" fillId="3" borderId="12" xfId="12" applyFont="1" applyFill="1" applyBorder="1" applyAlignment="1">
      <alignment horizontal="center" vertical="center"/>
    </xf>
    <xf numFmtId="0" fontId="3" fillId="0" borderId="40" xfId="12" applyFont="1" applyBorder="1"/>
    <xf numFmtId="0" fontId="3" fillId="0" borderId="13" xfId="12" applyFont="1" applyBorder="1"/>
    <xf numFmtId="0" fontId="3" fillId="0" borderId="21" xfId="12" applyFont="1" applyBorder="1"/>
    <xf numFmtId="0" fontId="3" fillId="0" borderId="41" xfId="12" applyFont="1" applyBorder="1"/>
    <xf numFmtId="0" fontId="11" fillId="2" borderId="38" xfId="12" applyFont="1" applyFill="1" applyBorder="1" applyAlignment="1">
      <alignment horizontal="center" vertical="center"/>
    </xf>
    <xf numFmtId="0" fontId="3" fillId="0" borderId="30" xfId="12" applyFont="1" applyBorder="1"/>
    <xf numFmtId="0" fontId="3" fillId="0" borderId="39" xfId="12" applyFont="1" applyBorder="1"/>
    <xf numFmtId="0" fontId="12" fillId="2" borderId="21" xfId="12" applyFont="1" applyFill="1" applyBorder="1" applyAlignment="1">
      <alignment horizontal="center" vertical="center"/>
    </xf>
    <xf numFmtId="14" fontId="12" fillId="2" borderId="21" xfId="12" applyNumberFormat="1" applyFont="1" applyFill="1" applyBorder="1" applyAlignment="1">
      <alignment horizontal="center" vertical="center"/>
    </xf>
    <xf numFmtId="165" fontId="9" fillId="3" borderId="38" xfId="12" applyNumberFormat="1" applyFont="1" applyFill="1" applyBorder="1" applyAlignment="1">
      <alignment horizontal="center" vertical="center"/>
    </xf>
    <xf numFmtId="0" fontId="9" fillId="3" borderId="12" xfId="12" applyFont="1" applyFill="1" applyBorder="1" applyAlignment="1">
      <alignment horizontal="center" vertical="center"/>
    </xf>
    <xf numFmtId="0" fontId="3" fillId="0" borderId="38" xfId="12" applyFont="1" applyBorder="1"/>
    <xf numFmtId="0" fontId="0" fillId="0" borderId="30" xfId="12" applyFont="1" applyAlignment="1"/>
    <xf numFmtId="0" fontId="15" fillId="2" borderId="21" xfId="12" applyFont="1" applyFill="1" applyBorder="1" applyAlignment="1">
      <alignment horizontal="center" vertical="center"/>
    </xf>
    <xf numFmtId="49" fontId="14" fillId="0" borderId="36" xfId="0" applyNumberFormat="1" applyFont="1" applyBorder="1" applyAlignment="1">
      <alignment horizontal="center" vertical="center"/>
    </xf>
    <xf numFmtId="165" fontId="14" fillId="2" borderId="36" xfId="18" applyNumberFormat="1" applyFont="1" applyFill="1" applyBorder="1" applyAlignment="1">
      <alignment horizontal="center" vertical="center" wrapText="1"/>
    </xf>
    <xf numFmtId="0" fontId="3" fillId="0" borderId="37" xfId="18" applyFont="1" applyBorder="1"/>
    <xf numFmtId="167" fontId="14" fillId="2" borderId="36" xfId="0" applyNumberFormat="1" applyFont="1" applyFill="1" applyBorder="1" applyAlignment="1">
      <alignment horizontal="left" vertical="center"/>
    </xf>
    <xf numFmtId="165" fontId="14" fillId="2" borderId="37" xfId="18" applyNumberFormat="1" applyFont="1" applyFill="1" applyBorder="1" applyAlignment="1">
      <alignment horizontal="center" vertical="center" wrapText="1"/>
    </xf>
    <xf numFmtId="165" fontId="19" fillId="4" borderId="35" xfId="0" applyNumberFormat="1" applyFont="1" applyFill="1" applyBorder="1" applyAlignment="1">
      <alignment horizontal="center" vertical="center"/>
    </xf>
    <xf numFmtId="165" fontId="19" fillId="4" borderId="37" xfId="0" applyNumberFormat="1" applyFont="1" applyFill="1" applyBorder="1" applyAlignment="1">
      <alignment horizontal="center" vertical="center"/>
    </xf>
    <xf numFmtId="164" fontId="18" fillId="3" borderId="38" xfId="18" applyNumberFormat="1" applyFont="1" applyFill="1" applyBorder="1" applyAlignment="1">
      <alignment horizontal="center" vertical="center"/>
    </xf>
    <xf numFmtId="0" fontId="3" fillId="0" borderId="30" xfId="18" applyFont="1" applyBorder="1"/>
    <xf numFmtId="0" fontId="3" fillId="0" borderId="39" xfId="18" applyFont="1" applyBorder="1"/>
    <xf numFmtId="0" fontId="6" fillId="2" borderId="21" xfId="18" applyFont="1" applyFill="1" applyBorder="1" applyAlignment="1">
      <alignment horizontal="center" vertical="center"/>
    </xf>
    <xf numFmtId="0" fontId="3" fillId="0" borderId="41" xfId="18" applyFont="1" applyBorder="1"/>
    <xf numFmtId="0" fontId="3" fillId="0" borderId="23" xfId="18" applyFont="1" applyBorder="1"/>
    <xf numFmtId="0" fontId="19" fillId="5" borderId="36" xfId="18" applyFont="1" applyFill="1" applyBorder="1" applyAlignment="1">
      <alignment horizontal="center" vertical="center" wrapText="1"/>
    </xf>
    <xf numFmtId="0" fontId="3" fillId="0" borderId="35" xfId="18" applyFont="1" applyBorder="1"/>
    <xf numFmtId="165" fontId="19" fillId="5" borderId="36" xfId="18" applyNumberFormat="1" applyFont="1" applyFill="1" applyBorder="1" applyAlignment="1">
      <alignment horizontal="center" vertical="center" wrapText="1"/>
    </xf>
    <xf numFmtId="0" fontId="12" fillId="2" borderId="21" xfId="18" applyFont="1" applyFill="1" applyBorder="1" applyAlignment="1">
      <alignment horizontal="center" vertical="center"/>
    </xf>
    <xf numFmtId="0" fontId="15" fillId="2" borderId="21" xfId="18" applyFont="1" applyFill="1" applyBorder="1" applyAlignment="1">
      <alignment horizontal="center" vertical="center"/>
    </xf>
    <xf numFmtId="0" fontId="11" fillId="3" borderId="12" xfId="18" applyFont="1" applyFill="1" applyBorder="1" applyAlignment="1">
      <alignment horizontal="center" vertical="center"/>
    </xf>
    <xf numFmtId="0" fontId="3" fillId="0" borderId="40" xfId="18" applyFont="1" applyBorder="1"/>
    <xf numFmtId="0" fontId="3" fillId="0" borderId="13" xfId="18" applyFont="1" applyBorder="1"/>
    <xf numFmtId="14" fontId="12" fillId="2" borderId="21" xfId="18" applyNumberFormat="1" applyFont="1" applyFill="1" applyBorder="1" applyAlignment="1">
      <alignment horizontal="center" vertical="center"/>
    </xf>
    <xf numFmtId="164" fontId="9" fillId="3" borderId="38" xfId="18" applyNumberFormat="1" applyFont="1" applyFill="1" applyBorder="1" applyAlignment="1">
      <alignment horizontal="center" vertical="center"/>
    </xf>
    <xf numFmtId="0" fontId="9" fillId="3" borderId="12" xfId="18" applyFont="1" applyFill="1" applyBorder="1" applyAlignment="1">
      <alignment horizontal="center" vertical="center"/>
    </xf>
    <xf numFmtId="0" fontId="3" fillId="0" borderId="38" xfId="18" applyFont="1" applyBorder="1"/>
    <xf numFmtId="0" fontId="27" fillId="0" borderId="30" xfId="18" applyFont="1" applyAlignment="1"/>
    <xf numFmtId="0" fontId="3" fillId="0" borderId="21" xfId="18" applyFont="1" applyBorder="1"/>
    <xf numFmtId="0" fontId="10" fillId="3" borderId="12" xfId="18" applyFont="1" applyFill="1" applyBorder="1" applyAlignment="1">
      <alignment horizontal="center" vertical="center"/>
    </xf>
    <xf numFmtId="0" fontId="11" fillId="2" borderId="38" xfId="18" applyFont="1" applyFill="1" applyBorder="1" applyAlignment="1">
      <alignment horizontal="center" vertical="center"/>
    </xf>
    <xf numFmtId="0" fontId="13" fillId="2" borderId="21" xfId="18" applyFont="1" applyFill="1" applyBorder="1" applyAlignment="1">
      <alignment horizontal="center" vertical="center"/>
    </xf>
    <xf numFmtId="166" fontId="11" fillId="3" borderId="38" xfId="18" applyNumberFormat="1" applyFont="1" applyFill="1" applyBorder="1" applyAlignment="1">
      <alignment horizontal="center" vertical="center"/>
    </xf>
    <xf numFmtId="165" fontId="14" fillId="0" borderId="36" xfId="18" applyNumberFormat="1" applyFont="1" applyFill="1" applyBorder="1" applyAlignment="1">
      <alignment horizontal="center" vertical="center" wrapText="1"/>
    </xf>
    <xf numFmtId="0" fontId="3" fillId="0" borderId="37" xfId="18" applyFont="1" applyFill="1" applyBorder="1"/>
    <xf numFmtId="165" fontId="15" fillId="0" borderId="36" xfId="18" applyNumberFormat="1" applyFont="1" applyFill="1" applyBorder="1" applyAlignment="1">
      <alignment horizontal="center" vertical="center" wrapText="1"/>
    </xf>
    <xf numFmtId="0" fontId="32" fillId="0" borderId="35" xfId="18" applyFont="1" applyFill="1" applyBorder="1"/>
    <xf numFmtId="0" fontId="32" fillId="0" borderId="37" xfId="18" applyFont="1" applyFill="1" applyBorder="1"/>
    <xf numFmtId="1" fontId="25" fillId="4" borderId="36" xfId="18" applyNumberFormat="1" applyFont="1" applyFill="1" applyBorder="1" applyAlignment="1">
      <alignment horizontal="center" vertical="center"/>
    </xf>
    <xf numFmtId="1" fontId="19" fillId="4" borderId="36" xfId="18" applyNumberFormat="1" applyFont="1" applyFill="1" applyBorder="1" applyAlignment="1">
      <alignment horizontal="left" vertical="center"/>
    </xf>
    <xf numFmtId="165" fontId="19" fillId="4" borderId="36" xfId="18" applyNumberFormat="1" applyFont="1" applyFill="1" applyBorder="1" applyAlignment="1">
      <alignment horizontal="center" vertical="center"/>
    </xf>
    <xf numFmtId="165" fontId="19" fillId="4" borderId="35" xfId="18" applyNumberFormat="1" applyFont="1" applyFill="1" applyBorder="1" applyAlignment="1">
      <alignment horizontal="center" vertical="center"/>
    </xf>
    <xf numFmtId="165" fontId="19" fillId="4" borderId="37" xfId="18" applyNumberFormat="1" applyFont="1" applyFill="1" applyBorder="1" applyAlignment="1">
      <alignment horizontal="center" vertical="center"/>
    </xf>
    <xf numFmtId="1" fontId="15" fillId="0" borderId="36" xfId="18" applyNumberFormat="1" applyFont="1" applyFill="1" applyBorder="1" applyAlignment="1">
      <alignment horizontal="center" vertical="center"/>
    </xf>
    <xf numFmtId="0" fontId="27" fillId="0" borderId="35" xfId="18" applyFont="1" applyFill="1" applyBorder="1"/>
    <xf numFmtId="1" fontId="15" fillId="0" borderId="35" xfId="18" applyNumberFormat="1" applyFont="1" applyFill="1" applyBorder="1" applyAlignment="1">
      <alignment horizontal="left" vertical="center"/>
    </xf>
    <xf numFmtId="0" fontId="29" fillId="0" borderId="53" xfId="18" applyFont="1" applyFill="1" applyBorder="1" applyAlignment="1">
      <alignment horizontal="center" vertical="center"/>
    </xf>
    <xf numFmtId="0" fontId="29" fillId="0" borderId="54" xfId="18" applyFont="1" applyFill="1" applyBorder="1" applyAlignment="1">
      <alignment horizontal="center" vertical="center"/>
    </xf>
    <xf numFmtId="167" fontId="29" fillId="0" borderId="53" xfId="5" applyNumberFormat="1" applyFont="1" applyFill="1" applyBorder="1" applyAlignment="1" applyProtection="1">
      <alignment horizontal="center" vertical="center" wrapText="1"/>
      <protection locked="0"/>
    </xf>
    <xf numFmtId="167" fontId="29" fillId="0" borderId="54" xfId="5" applyNumberFormat="1" applyFont="1" applyFill="1" applyBorder="1" applyAlignment="1" applyProtection="1">
      <alignment horizontal="center" vertical="center" wrapText="1"/>
      <protection locked="0"/>
    </xf>
    <xf numFmtId="2" fontId="29" fillId="0" borderId="53" xfId="5" applyNumberFormat="1" applyFont="1" applyFill="1" applyBorder="1" applyAlignment="1" applyProtection="1">
      <alignment horizontal="center" vertical="center" wrapText="1"/>
      <protection locked="0"/>
    </xf>
    <xf numFmtId="2" fontId="29" fillId="0" borderId="13" xfId="5" applyNumberFormat="1" applyFont="1" applyFill="1" applyBorder="1" applyAlignment="1" applyProtection="1">
      <alignment horizontal="center" vertical="center" wrapText="1"/>
      <protection locked="0"/>
    </xf>
    <xf numFmtId="0" fontId="19" fillId="4" borderId="36" xfId="18" applyFont="1" applyFill="1" applyBorder="1" applyAlignment="1">
      <alignment horizontal="center" vertical="center" wrapText="1"/>
    </xf>
    <xf numFmtId="0" fontId="19" fillId="4" borderId="35" xfId="18" applyFont="1" applyFill="1" applyBorder="1" applyAlignment="1">
      <alignment horizontal="center" vertical="center" wrapText="1"/>
    </xf>
    <xf numFmtId="0" fontId="3" fillId="0" borderId="35" xfId="18" applyFont="1" applyFill="1" applyBorder="1"/>
    <xf numFmtId="1" fontId="29" fillId="0" borderId="75" xfId="5" quotePrefix="1" applyNumberFormat="1" applyFont="1" applyFill="1" applyBorder="1" applyAlignment="1">
      <alignment horizontal="center" vertical="center"/>
    </xf>
    <xf numFmtId="1" fontId="29" fillId="0" borderId="54" xfId="5" quotePrefix="1" applyNumberFormat="1" applyFont="1" applyFill="1" applyBorder="1" applyAlignment="1">
      <alignment horizontal="center" vertical="center"/>
    </xf>
    <xf numFmtId="49" fontId="29" fillId="0" borderId="53" xfId="5" applyNumberFormat="1" applyFont="1" applyFill="1" applyBorder="1" applyAlignment="1">
      <alignment horizontal="left" vertical="center" wrapText="1"/>
    </xf>
    <xf numFmtId="49" fontId="29" fillId="0" borderId="40" xfId="5" applyNumberFormat="1" applyFont="1" applyFill="1" applyBorder="1" applyAlignment="1">
      <alignment horizontal="left" vertical="center" wrapText="1"/>
    </xf>
    <xf numFmtId="2" fontId="29" fillId="0" borderId="40" xfId="5" applyNumberFormat="1" applyFont="1" applyFill="1" applyBorder="1" applyAlignment="1" applyProtection="1">
      <alignment horizontal="center" vertical="center" wrapText="1"/>
      <protection locked="0"/>
    </xf>
    <xf numFmtId="1" fontId="29" fillId="7" borderId="75" xfId="5" quotePrefix="1" applyNumberFormat="1" applyFont="1" applyFill="1" applyBorder="1" applyAlignment="1">
      <alignment horizontal="center" vertical="center"/>
    </xf>
    <xf numFmtId="1" fontId="29" fillId="7" borderId="54" xfId="5" quotePrefix="1" applyNumberFormat="1" applyFont="1" applyFill="1" applyBorder="1" applyAlignment="1">
      <alignment horizontal="center" vertical="center"/>
    </xf>
    <xf numFmtId="49" fontId="29" fillId="7" borderId="53" xfId="5" applyNumberFormat="1" applyFont="1" applyFill="1" applyBorder="1" applyAlignment="1">
      <alignment horizontal="left" vertical="center" wrapText="1"/>
    </xf>
    <xf numFmtId="49" fontId="29" fillId="7" borderId="40" xfId="5" applyNumberFormat="1" applyFont="1" applyFill="1" applyBorder="1" applyAlignment="1">
      <alignment horizontal="left" vertical="center" wrapText="1"/>
    </xf>
    <xf numFmtId="0" fontId="29" fillId="7" borderId="53" xfId="18" applyFont="1" applyFill="1" applyBorder="1" applyAlignment="1">
      <alignment horizontal="center" vertical="center"/>
    </xf>
    <xf numFmtId="0" fontId="29" fillId="7" borderId="54" xfId="18" applyFont="1" applyFill="1" applyBorder="1" applyAlignment="1">
      <alignment horizontal="center" vertical="center"/>
    </xf>
    <xf numFmtId="167" fontId="29" fillId="7" borderId="53" xfId="5" applyNumberFormat="1" applyFont="1" applyFill="1" applyBorder="1" applyAlignment="1" applyProtection="1">
      <alignment horizontal="center" vertical="center" wrapText="1"/>
      <protection locked="0"/>
    </xf>
    <xf numFmtId="167" fontId="29" fillId="7" borderId="54" xfId="5" applyNumberFormat="1" applyFont="1" applyFill="1" applyBorder="1" applyAlignment="1" applyProtection="1">
      <alignment horizontal="center" vertical="center" wrapText="1"/>
      <protection locked="0"/>
    </xf>
    <xf numFmtId="2" fontId="29" fillId="7" borderId="53" xfId="5" applyNumberFormat="1" applyFont="1" applyFill="1" applyBorder="1" applyAlignment="1" applyProtection="1">
      <alignment horizontal="center" vertical="center" wrapText="1"/>
      <protection locked="0"/>
    </xf>
    <xf numFmtId="2" fontId="29" fillId="7" borderId="13" xfId="5" applyNumberFormat="1" applyFont="1" applyFill="1" applyBorder="1" applyAlignment="1" applyProtection="1">
      <alignment horizontal="center" vertical="center" wrapText="1"/>
      <protection locked="0"/>
    </xf>
    <xf numFmtId="165" fontId="14" fillId="7" borderId="36" xfId="18" applyNumberFormat="1" applyFont="1" applyFill="1" applyBorder="1" applyAlignment="1">
      <alignment horizontal="center" vertical="center" wrapText="1"/>
    </xf>
    <xf numFmtId="0" fontId="3" fillId="7" borderId="37" xfId="18" applyFont="1" applyFill="1" applyBorder="1"/>
    <xf numFmtId="0" fontId="3" fillId="7" borderId="35" xfId="18" applyFont="1" applyFill="1" applyBorder="1"/>
    <xf numFmtId="0" fontId="29" fillId="0" borderId="61" xfId="18" applyFont="1" applyFill="1" applyBorder="1" applyAlignment="1">
      <alignment horizontal="center" vertical="center"/>
    </xf>
    <xf numFmtId="0" fontId="29" fillId="0" borderId="63" xfId="18" applyFont="1" applyFill="1" applyBorder="1" applyAlignment="1">
      <alignment horizontal="center" vertical="center"/>
    </xf>
    <xf numFmtId="167" fontId="29" fillId="0" borderId="61" xfId="5" applyNumberFormat="1" applyFont="1" applyFill="1" applyBorder="1" applyAlignment="1" applyProtection="1">
      <alignment horizontal="center" vertical="center" wrapText="1"/>
      <protection locked="0"/>
    </xf>
    <xf numFmtId="167" fontId="29" fillId="0" borderId="63" xfId="5" applyNumberFormat="1" applyFont="1" applyFill="1" applyBorder="1" applyAlignment="1" applyProtection="1">
      <alignment horizontal="center" vertical="center" wrapText="1"/>
      <protection locked="0"/>
    </xf>
    <xf numFmtId="2" fontId="29" fillId="0" borderId="47" xfId="5" applyNumberFormat="1" applyFont="1" applyFill="1" applyBorder="1" applyAlignment="1" applyProtection="1">
      <alignment horizontal="center" vertical="center" wrapText="1"/>
      <protection locked="0"/>
    </xf>
    <xf numFmtId="2" fontId="29" fillId="0" borderId="48" xfId="5" applyNumberFormat="1" applyFont="1" applyFill="1" applyBorder="1" applyAlignment="1" applyProtection="1">
      <alignment horizontal="center" vertical="center" wrapText="1"/>
      <protection locked="0"/>
    </xf>
    <xf numFmtId="1" fontId="15" fillId="0" borderId="21" xfId="18" applyNumberFormat="1" applyFont="1" applyFill="1" applyBorder="1" applyAlignment="1">
      <alignment horizontal="center" vertical="center"/>
    </xf>
    <xf numFmtId="0" fontId="27" fillId="0" borderId="41" xfId="18" applyFont="1" applyFill="1" applyBorder="1"/>
    <xf numFmtId="0" fontId="29" fillId="0" borderId="47" xfId="18" applyFont="1" applyFill="1" applyBorder="1" applyAlignment="1">
      <alignment horizontal="center" vertical="center"/>
    </xf>
    <xf numFmtId="0" fontId="29" fillId="0" borderId="48" xfId="18" applyFont="1" applyFill="1" applyBorder="1" applyAlignment="1">
      <alignment horizontal="center" vertical="center"/>
    </xf>
    <xf numFmtId="167" fontId="29" fillId="0" borderId="47" xfId="5" applyNumberFormat="1" applyFont="1" applyFill="1" applyBorder="1" applyAlignment="1" applyProtection="1">
      <alignment horizontal="center" vertical="center" wrapText="1"/>
      <protection locked="0"/>
    </xf>
    <xf numFmtId="167" fontId="29" fillId="0" borderId="48" xfId="5" applyNumberFormat="1" applyFont="1" applyFill="1" applyBorder="1" applyAlignment="1" applyProtection="1">
      <alignment horizontal="center" vertical="center" wrapText="1"/>
      <protection locked="0"/>
    </xf>
    <xf numFmtId="165" fontId="14" fillId="0" borderId="35" xfId="18" applyNumberFormat="1" applyFont="1" applyFill="1" applyBorder="1" applyAlignment="1">
      <alignment horizontal="center" vertical="center" wrapText="1"/>
    </xf>
    <xf numFmtId="0" fontId="8" fillId="0" borderId="40" xfId="18" applyFont="1" applyBorder="1" applyAlignment="1">
      <alignment horizontal="center"/>
    </xf>
    <xf numFmtId="0" fontId="8" fillId="0" borderId="54" xfId="18" applyFont="1" applyBorder="1" applyAlignment="1">
      <alignment horizontal="center"/>
    </xf>
    <xf numFmtId="49" fontId="29" fillId="0" borderId="47" xfId="5" applyNumberFormat="1" applyFont="1" applyFill="1" applyBorder="1" applyAlignment="1">
      <alignment horizontal="center" vertical="center" wrapText="1"/>
    </xf>
    <xf numFmtId="49" fontId="29" fillId="0" borderId="49" xfId="5" applyNumberFormat="1" applyFont="1" applyFill="1" applyBorder="1" applyAlignment="1">
      <alignment horizontal="center" vertical="center" wrapText="1"/>
    </xf>
    <xf numFmtId="49" fontId="29" fillId="0" borderId="48" xfId="5" applyNumberFormat="1" applyFont="1" applyFill="1" applyBorder="1" applyAlignment="1">
      <alignment horizontal="center" vertical="center" wrapText="1"/>
    </xf>
    <xf numFmtId="0" fontId="29" fillId="7" borderId="47" xfId="5" applyFont="1" applyFill="1" applyBorder="1" applyAlignment="1">
      <alignment horizontal="center" vertical="center" wrapText="1"/>
    </xf>
    <xf numFmtId="0" fontId="29" fillId="7" borderId="48" xfId="5" applyFont="1" applyFill="1" applyBorder="1" applyAlignment="1">
      <alignment horizontal="center" vertical="center" wrapText="1"/>
    </xf>
    <xf numFmtId="165" fontId="14" fillId="0" borderId="47" xfId="18" applyNumberFormat="1" applyFont="1" applyFill="1" applyBorder="1" applyAlignment="1">
      <alignment horizontal="center" vertical="center" wrapText="1"/>
    </xf>
    <xf numFmtId="165" fontId="14" fillId="0" borderId="48" xfId="18" applyNumberFormat="1" applyFont="1" applyFill="1" applyBorder="1" applyAlignment="1">
      <alignment horizontal="center" vertical="center" wrapText="1"/>
    </xf>
    <xf numFmtId="165" fontId="14" fillId="0" borderId="49" xfId="18" applyNumberFormat="1" applyFont="1" applyFill="1" applyBorder="1" applyAlignment="1">
      <alignment horizontal="center" vertical="center" wrapText="1"/>
    </xf>
    <xf numFmtId="0" fontId="29" fillId="7" borderId="53" xfId="5" applyFont="1" applyFill="1" applyBorder="1" applyAlignment="1">
      <alignment horizontal="center" vertical="center" wrapText="1"/>
    </xf>
    <xf numFmtId="0" fontId="29" fillId="7" borderId="54" xfId="5" applyFont="1" applyFill="1" applyBorder="1" applyAlignment="1">
      <alignment horizontal="center" vertical="center" wrapText="1"/>
    </xf>
    <xf numFmtId="165" fontId="14" fillId="0" borderId="12" xfId="18" applyNumberFormat="1" applyFont="1" applyFill="1" applyBorder="1" applyAlignment="1">
      <alignment horizontal="center" vertical="center" wrapText="1"/>
    </xf>
    <xf numFmtId="0" fontId="3" fillId="0" borderId="13" xfId="18" applyFont="1" applyFill="1" applyBorder="1"/>
    <xf numFmtId="0" fontId="3" fillId="0" borderId="40" xfId="18" applyFont="1" applyFill="1" applyBorder="1"/>
    <xf numFmtId="1" fontId="19" fillId="4" borderId="21" xfId="18" applyNumberFormat="1" applyFont="1" applyFill="1" applyBorder="1" applyAlignment="1">
      <alignment horizontal="left" vertical="center"/>
    </xf>
    <xf numFmtId="165" fontId="19" fillId="4" borderId="21" xfId="18" applyNumberFormat="1" applyFont="1" applyFill="1" applyBorder="1" applyAlignment="1">
      <alignment horizontal="center" vertical="center"/>
    </xf>
    <xf numFmtId="165" fontId="19" fillId="4" borderId="41" xfId="18" applyNumberFormat="1" applyFont="1" applyFill="1" applyBorder="1" applyAlignment="1">
      <alignment horizontal="center" vertical="center"/>
    </xf>
    <xf numFmtId="165" fontId="14" fillId="7" borderId="12" xfId="18" applyNumberFormat="1" applyFont="1" applyFill="1" applyBorder="1" applyAlignment="1">
      <alignment horizontal="center" vertical="center" wrapText="1"/>
    </xf>
    <xf numFmtId="0" fontId="3" fillId="7" borderId="13" xfId="18" applyFont="1" applyFill="1" applyBorder="1"/>
    <xf numFmtId="0" fontId="3" fillId="7" borderId="40" xfId="18" applyFont="1" applyFill="1" applyBorder="1"/>
    <xf numFmtId="0" fontId="8" fillId="7" borderId="40" xfId="18" applyFont="1" applyFill="1" applyBorder="1" applyAlignment="1">
      <alignment horizontal="center"/>
    </xf>
    <xf numFmtId="0" fontId="8" fillId="7" borderId="54" xfId="18" applyFont="1" applyFill="1" applyBorder="1" applyAlignment="1">
      <alignment horizontal="center"/>
    </xf>
    <xf numFmtId="2" fontId="29" fillId="7" borderId="40" xfId="5" applyNumberFormat="1" applyFont="1" applyFill="1" applyBorder="1" applyAlignment="1" applyProtection="1">
      <alignment horizontal="center" vertical="center" wrapText="1"/>
      <protection locked="0"/>
    </xf>
    <xf numFmtId="0" fontId="8" fillId="0" borderId="46" xfId="18" applyFont="1" applyBorder="1" applyAlignment="1">
      <alignment horizontal="center"/>
    </xf>
    <xf numFmtId="1" fontId="25" fillId="4" borderId="12" xfId="18" applyNumberFormat="1" applyFont="1" applyFill="1" applyBorder="1" applyAlignment="1">
      <alignment horizontal="center" vertical="center"/>
    </xf>
    <xf numFmtId="1" fontId="25" fillId="4" borderId="38" xfId="18" applyNumberFormat="1" applyFont="1" applyFill="1" applyBorder="1" applyAlignment="1">
      <alignment horizontal="center" vertical="center"/>
    </xf>
    <xf numFmtId="1" fontId="19" fillId="4" borderId="36" xfId="18" quotePrefix="1" applyNumberFormat="1" applyFont="1" applyFill="1" applyBorder="1" applyAlignment="1">
      <alignment horizontal="left" vertical="center"/>
    </xf>
    <xf numFmtId="165" fontId="14" fillId="0" borderId="37" xfId="18" applyNumberFormat="1" applyFont="1" applyFill="1" applyBorder="1" applyAlignment="1">
      <alignment horizontal="center" vertical="center" wrapText="1"/>
    </xf>
    <xf numFmtId="0" fontId="8" fillId="0" borderId="47" xfId="18" applyFont="1" applyBorder="1" applyAlignment="1">
      <alignment horizontal="center"/>
    </xf>
    <xf numFmtId="0" fontId="8" fillId="0" borderId="48" xfId="18" applyFont="1" applyBorder="1" applyAlignment="1">
      <alignment horizontal="center"/>
    </xf>
    <xf numFmtId="1" fontId="19" fillId="5" borderId="21" xfId="18" applyNumberFormat="1" applyFont="1" applyFill="1" applyBorder="1" applyAlignment="1">
      <alignment horizontal="center" vertical="center"/>
    </xf>
    <xf numFmtId="49" fontId="19" fillId="5" borderId="36" xfId="18" applyNumberFormat="1" applyFont="1" applyFill="1" applyBorder="1" applyAlignment="1">
      <alignment horizontal="left" vertical="center" wrapText="1"/>
    </xf>
    <xf numFmtId="0" fontId="14" fillId="0" borderId="36" xfId="18" applyFont="1" applyBorder="1" applyAlignment="1">
      <alignment horizontal="center"/>
    </xf>
    <xf numFmtId="0" fontId="15" fillId="2" borderId="36" xfId="18" quotePrefix="1" applyFont="1" applyFill="1" applyBorder="1" applyAlignment="1">
      <alignment horizontal="left" vertical="center" wrapText="1"/>
    </xf>
    <xf numFmtId="0" fontId="15" fillId="2" borderId="35" xfId="18" quotePrefix="1" applyFont="1" applyFill="1" applyBorder="1" applyAlignment="1">
      <alignment horizontal="left" vertical="center" wrapText="1"/>
    </xf>
    <xf numFmtId="0" fontId="15" fillId="2" borderId="37" xfId="18" quotePrefix="1" applyFont="1" applyFill="1" applyBorder="1" applyAlignment="1">
      <alignment horizontal="left" vertical="center" wrapText="1"/>
    </xf>
    <xf numFmtId="165" fontId="19" fillId="2" borderId="36" xfId="18" applyNumberFormat="1" applyFont="1" applyFill="1" applyBorder="1" applyAlignment="1">
      <alignment horizontal="center" vertical="center"/>
    </xf>
    <xf numFmtId="1" fontId="19" fillId="4" borderId="36" xfId="18" applyNumberFormat="1" applyFont="1" applyFill="1" applyBorder="1" applyAlignment="1">
      <alignment horizontal="center" vertical="center"/>
    </xf>
    <xf numFmtId="49" fontId="21" fillId="7" borderId="36" xfId="18" applyNumberFormat="1" applyFont="1" applyFill="1" applyBorder="1" applyAlignment="1">
      <alignment horizontal="center" vertical="center"/>
    </xf>
    <xf numFmtId="49" fontId="14" fillId="7" borderId="36" xfId="18" applyNumberFormat="1" applyFont="1" applyFill="1" applyBorder="1" applyAlignment="1">
      <alignment horizontal="left" vertical="center" wrapText="1"/>
    </xf>
    <xf numFmtId="167" fontId="14" fillId="2" borderId="36" xfId="18" applyNumberFormat="1" applyFont="1" applyFill="1" applyBorder="1" applyAlignment="1">
      <alignment horizontal="center" vertical="center"/>
    </xf>
    <xf numFmtId="0" fontId="14" fillId="2" borderId="36" xfId="18" applyFont="1" applyFill="1" applyBorder="1" applyAlignment="1">
      <alignment horizontal="center" vertical="center" wrapText="1"/>
    </xf>
    <xf numFmtId="165" fontId="15" fillId="2" borderId="36" xfId="18" applyNumberFormat="1" applyFont="1" applyFill="1" applyBorder="1" applyAlignment="1">
      <alignment horizontal="center" vertical="center" wrapText="1"/>
    </xf>
    <xf numFmtId="1" fontId="14" fillId="2" borderId="38" xfId="18" applyNumberFormat="1" applyFont="1" applyFill="1" applyBorder="1" applyAlignment="1">
      <alignment horizontal="center" vertical="center"/>
    </xf>
    <xf numFmtId="49" fontId="14" fillId="0" borderId="36" xfId="18" applyNumberFormat="1" applyFont="1" applyBorder="1" applyAlignment="1">
      <alignment horizontal="center" vertical="center" wrapText="1"/>
    </xf>
    <xf numFmtId="165" fontId="14" fillId="0" borderId="36" xfId="18" applyNumberFormat="1" applyFont="1" applyBorder="1" applyAlignment="1">
      <alignment horizontal="center" vertical="center" wrapText="1"/>
    </xf>
    <xf numFmtId="169" fontId="15" fillId="2" borderId="36" xfId="18" applyNumberFormat="1" applyFont="1" applyFill="1" applyBorder="1" applyAlignment="1">
      <alignment horizontal="center" vertical="center"/>
    </xf>
    <xf numFmtId="49" fontId="15" fillId="0" borderId="36" xfId="18" applyNumberFormat="1" applyFont="1" applyBorder="1" applyAlignment="1">
      <alignment horizontal="left" vertical="center" wrapText="1"/>
    </xf>
    <xf numFmtId="167" fontId="15" fillId="2" borderId="36" xfId="18" applyNumberFormat="1" applyFont="1" applyFill="1" applyBorder="1" applyAlignment="1">
      <alignment horizontal="center" vertical="center"/>
    </xf>
    <xf numFmtId="0" fontId="15" fillId="2" borderId="36" xfId="18" applyFont="1" applyFill="1" applyBorder="1" applyAlignment="1">
      <alignment horizontal="center" vertical="center" wrapText="1"/>
    </xf>
    <xf numFmtId="49" fontId="14" fillId="0" borderId="36" xfId="18" applyNumberFormat="1" applyFont="1" applyBorder="1" applyAlignment="1">
      <alignment horizontal="center" vertical="center"/>
    </xf>
    <xf numFmtId="49" fontId="21" fillId="0" borderId="36" xfId="18" applyNumberFormat="1" applyFont="1" applyBorder="1" applyAlignment="1">
      <alignment horizontal="left" vertical="center" wrapText="1"/>
    </xf>
    <xf numFmtId="0" fontId="3" fillId="0" borderId="35" xfId="18" applyFont="1" applyBorder="1" applyAlignment="1">
      <alignment wrapText="1"/>
    </xf>
    <xf numFmtId="0" fontId="3" fillId="0" borderId="37" xfId="18" applyFont="1" applyBorder="1" applyAlignment="1">
      <alignment wrapText="1"/>
    </xf>
    <xf numFmtId="165" fontId="21" fillId="2" borderId="36" xfId="18" applyNumberFormat="1" applyFont="1" applyFill="1" applyBorder="1" applyAlignment="1">
      <alignment horizontal="center" vertical="center" wrapText="1"/>
    </xf>
    <xf numFmtId="1" fontId="14" fillId="2" borderId="36" xfId="18" applyNumberFormat="1" applyFont="1" applyFill="1" applyBorder="1" applyAlignment="1">
      <alignment horizontal="center" vertical="center"/>
    </xf>
    <xf numFmtId="49" fontId="14" fillId="0" borderId="36" xfId="18" applyNumberFormat="1" applyFont="1" applyBorder="1" applyAlignment="1">
      <alignment horizontal="left" vertical="center" wrapText="1"/>
    </xf>
    <xf numFmtId="167" fontId="14" fillId="2" borderId="36" xfId="18" applyNumberFormat="1" applyFont="1" applyFill="1" applyBorder="1" applyAlignment="1">
      <alignment horizontal="center" vertical="center" wrapText="1"/>
    </xf>
    <xf numFmtId="49" fontId="14" fillId="2" borderId="36" xfId="18" applyNumberFormat="1" applyFont="1" applyFill="1" applyBorder="1" applyAlignment="1">
      <alignment horizontal="left" vertical="center" wrapText="1"/>
    </xf>
    <xf numFmtId="0" fontId="29" fillId="7" borderId="47" xfId="18" applyFont="1" applyFill="1" applyBorder="1" applyAlignment="1" applyProtection="1">
      <alignment vertical="center" wrapText="1" shrinkToFit="1"/>
      <protection locked="0"/>
    </xf>
    <xf numFmtId="0" fontId="29" fillId="7" borderId="49" xfId="18" applyFont="1" applyFill="1" applyBorder="1" applyAlignment="1" applyProtection="1">
      <alignment vertical="center" shrinkToFit="1"/>
      <protection locked="0"/>
    </xf>
    <xf numFmtId="0" fontId="29" fillId="7" borderId="48" xfId="18" applyFont="1" applyFill="1" applyBorder="1" applyAlignment="1" applyProtection="1">
      <alignment vertical="center" shrinkToFit="1"/>
      <protection locked="0"/>
    </xf>
    <xf numFmtId="49" fontId="15" fillId="7" borderId="36" xfId="18" applyNumberFormat="1" applyFont="1" applyFill="1" applyBorder="1" applyAlignment="1">
      <alignment horizontal="left" vertical="center" wrapText="1"/>
    </xf>
    <xf numFmtId="49" fontId="14" fillId="7" borderId="36" xfId="18" applyNumberFormat="1" applyFont="1" applyFill="1" applyBorder="1" applyAlignment="1">
      <alignment horizontal="center" vertical="center"/>
    </xf>
    <xf numFmtId="49" fontId="21" fillId="2" borderId="36" xfId="18" applyNumberFormat="1" applyFont="1" applyFill="1" applyBorder="1" applyAlignment="1">
      <alignment horizontal="left" vertical="center" wrapText="1"/>
    </xf>
    <xf numFmtId="0" fontId="3" fillId="7" borderId="35" xfId="18" applyFont="1" applyFill="1" applyBorder="1" applyAlignment="1">
      <alignment wrapText="1"/>
    </xf>
    <xf numFmtId="0" fontId="3" fillId="7" borderId="37" xfId="18" applyFont="1" applyFill="1" applyBorder="1" applyAlignment="1">
      <alignment wrapText="1"/>
    </xf>
    <xf numFmtId="49" fontId="21" fillId="7" borderId="36" xfId="18" applyNumberFormat="1" applyFont="1" applyFill="1" applyBorder="1" applyAlignment="1">
      <alignment horizontal="left" vertical="center" wrapText="1"/>
    </xf>
    <xf numFmtId="0" fontId="32" fillId="7" borderId="37" xfId="18" applyFont="1" applyFill="1" applyBorder="1"/>
    <xf numFmtId="0" fontId="32" fillId="7" borderId="35" xfId="18" applyFont="1" applyFill="1" applyBorder="1"/>
    <xf numFmtId="1" fontId="19" fillId="5" borderId="36" xfId="18" applyNumberFormat="1" applyFont="1" applyFill="1" applyBorder="1" applyAlignment="1">
      <alignment horizontal="center" vertical="center"/>
    </xf>
    <xf numFmtId="0" fontId="8" fillId="9" borderId="30" xfId="20" applyFont="1" applyFill="1" applyBorder="1" applyAlignment="1">
      <alignment horizontal="left" wrapText="1"/>
    </xf>
    <xf numFmtId="0" fontId="8" fillId="9" borderId="30" xfId="20" applyFont="1" applyFill="1" applyBorder="1" applyAlignment="1">
      <alignment horizontal="left"/>
    </xf>
    <xf numFmtId="1" fontId="25" fillId="4" borderId="36" xfId="20" applyNumberFormat="1" applyFont="1" applyFill="1" applyBorder="1" applyAlignment="1">
      <alignment horizontal="center" vertical="center"/>
    </xf>
    <xf numFmtId="0" fontId="3" fillId="0" borderId="37" xfId="20" applyFont="1" applyBorder="1"/>
    <xf numFmtId="165" fontId="14" fillId="2" borderId="36" xfId="20" applyNumberFormat="1" applyFont="1" applyFill="1" applyBorder="1" applyAlignment="1">
      <alignment horizontal="center" vertical="center" wrapText="1"/>
    </xf>
    <xf numFmtId="165" fontId="14" fillId="2" borderId="37" xfId="20" applyNumberFormat="1" applyFont="1" applyFill="1" applyBorder="1" applyAlignment="1">
      <alignment horizontal="center" vertical="center" wrapText="1"/>
    </xf>
    <xf numFmtId="165" fontId="14" fillId="2" borderId="35" xfId="20" applyNumberFormat="1" applyFont="1" applyFill="1" applyBorder="1" applyAlignment="1">
      <alignment horizontal="center" vertical="center" wrapText="1"/>
    </xf>
    <xf numFmtId="1" fontId="19" fillId="5" borderId="36" xfId="20" applyNumberFormat="1" applyFont="1" applyFill="1" applyBorder="1" applyAlignment="1">
      <alignment horizontal="center" vertical="center"/>
    </xf>
    <xf numFmtId="1" fontId="19" fillId="5" borderId="37" xfId="20" applyNumberFormat="1" applyFont="1" applyFill="1" applyBorder="1" applyAlignment="1">
      <alignment horizontal="center" vertical="center"/>
    </xf>
    <xf numFmtId="49" fontId="19" fillId="5" borderId="36" xfId="20" applyNumberFormat="1" applyFont="1" applyFill="1" applyBorder="1" applyAlignment="1">
      <alignment horizontal="left" vertical="center" wrapText="1"/>
    </xf>
    <xf numFmtId="49" fontId="19" fillId="5" borderId="35" xfId="20" applyNumberFormat="1" applyFont="1" applyFill="1" applyBorder="1" applyAlignment="1">
      <alignment horizontal="left" vertical="center" wrapText="1"/>
    </xf>
    <xf numFmtId="165" fontId="19" fillId="5" borderId="36" xfId="20" applyNumberFormat="1" applyFont="1" applyFill="1" applyBorder="1" applyAlignment="1">
      <alignment horizontal="center" vertical="center" wrapText="1"/>
    </xf>
    <xf numFmtId="165" fontId="19" fillId="5" borderId="35" xfId="20" applyNumberFormat="1" applyFont="1" applyFill="1" applyBorder="1" applyAlignment="1">
      <alignment horizontal="center" vertical="center" wrapText="1"/>
    </xf>
    <xf numFmtId="165" fontId="19" fillId="5" borderId="37" xfId="20" applyNumberFormat="1" applyFont="1" applyFill="1" applyBorder="1" applyAlignment="1">
      <alignment horizontal="center" vertical="center" wrapText="1"/>
    </xf>
    <xf numFmtId="0" fontId="3" fillId="7" borderId="37" xfId="20" applyFont="1" applyFill="1" applyBorder="1"/>
    <xf numFmtId="0" fontId="3" fillId="7" borderId="35" xfId="20" applyFont="1" applyFill="1" applyBorder="1"/>
    <xf numFmtId="1" fontId="14" fillId="2" borderId="36" xfId="20" applyNumberFormat="1" applyFont="1" applyFill="1" applyBorder="1" applyAlignment="1">
      <alignment horizontal="center" vertical="center"/>
    </xf>
    <xf numFmtId="1" fontId="14" fillId="2" borderId="37" xfId="20" applyNumberFormat="1" applyFont="1" applyFill="1" applyBorder="1" applyAlignment="1">
      <alignment horizontal="center" vertical="center"/>
    </xf>
    <xf numFmtId="49" fontId="14" fillId="7" borderId="36" xfId="20" applyNumberFormat="1" applyFont="1" applyFill="1" applyBorder="1" applyAlignment="1">
      <alignment horizontal="left" vertical="center" wrapText="1"/>
    </xf>
    <xf numFmtId="49" fontId="14" fillId="7" borderId="35" xfId="20" applyNumberFormat="1" applyFont="1" applyFill="1" applyBorder="1" applyAlignment="1">
      <alignment horizontal="left" vertical="center" wrapText="1"/>
    </xf>
    <xf numFmtId="49" fontId="14" fillId="7" borderId="37" xfId="20" applyNumberFormat="1" applyFont="1" applyFill="1" applyBorder="1" applyAlignment="1">
      <alignment horizontal="left" vertical="center" wrapText="1"/>
    </xf>
    <xf numFmtId="167" fontId="14" fillId="2" borderId="36" xfId="20" applyNumberFormat="1" applyFont="1" applyFill="1" applyBorder="1" applyAlignment="1">
      <alignment horizontal="center" vertical="center" wrapText="1"/>
    </xf>
    <xf numFmtId="167" fontId="14" fillId="2" borderId="37" xfId="20" applyNumberFormat="1" applyFont="1" applyFill="1" applyBorder="1" applyAlignment="1">
      <alignment horizontal="center" vertical="center" wrapText="1"/>
    </xf>
    <xf numFmtId="165" fontId="14" fillId="7" borderId="36" xfId="20" applyNumberFormat="1" applyFont="1" applyFill="1" applyBorder="1" applyAlignment="1">
      <alignment horizontal="center" vertical="center" wrapText="1"/>
    </xf>
    <xf numFmtId="165" fontId="14" fillId="7" borderId="37" xfId="20" applyNumberFormat="1" applyFont="1" applyFill="1" applyBorder="1" applyAlignment="1">
      <alignment horizontal="center" vertical="center" wrapText="1"/>
    </xf>
    <xf numFmtId="49" fontId="14" fillId="7" borderId="36" xfId="20" applyNumberFormat="1" applyFont="1" applyFill="1" applyBorder="1" applyAlignment="1">
      <alignment horizontal="center" vertical="center"/>
    </xf>
    <xf numFmtId="49" fontId="21" fillId="2" borderId="36" xfId="20" applyNumberFormat="1" applyFont="1" applyFill="1" applyBorder="1" applyAlignment="1">
      <alignment horizontal="left" vertical="center" wrapText="1"/>
    </xf>
    <xf numFmtId="0" fontId="3" fillId="7" borderId="37" xfId="20" applyFont="1" applyFill="1" applyBorder="1" applyAlignment="1">
      <alignment wrapText="1"/>
    </xf>
    <xf numFmtId="167" fontId="14" fillId="2" borderId="36" xfId="20" applyNumberFormat="1" applyFont="1" applyFill="1" applyBorder="1" applyAlignment="1">
      <alignment horizontal="center" vertical="center"/>
    </xf>
    <xf numFmtId="165" fontId="15" fillId="2" borderId="36" xfId="20" applyNumberFormat="1" applyFont="1" applyFill="1" applyBorder="1" applyAlignment="1">
      <alignment horizontal="center" vertical="center" wrapText="1"/>
    </xf>
    <xf numFmtId="169" fontId="15" fillId="2" borderId="36" xfId="20" applyNumberFormat="1" applyFont="1" applyFill="1" applyBorder="1" applyAlignment="1">
      <alignment horizontal="center" vertical="center"/>
    </xf>
    <xf numFmtId="49" fontId="15" fillId="7" borderId="36" xfId="20" applyNumberFormat="1" applyFont="1" applyFill="1" applyBorder="1" applyAlignment="1">
      <alignment horizontal="left" vertical="center" wrapText="1"/>
    </xf>
    <xf numFmtId="167" fontId="15" fillId="2" borderId="36" xfId="20" applyNumberFormat="1" applyFont="1" applyFill="1" applyBorder="1" applyAlignment="1">
      <alignment horizontal="center" vertical="center"/>
    </xf>
    <xf numFmtId="0" fontId="15" fillId="2" borderId="36" xfId="20" applyFont="1" applyFill="1" applyBorder="1" applyAlignment="1">
      <alignment horizontal="center" vertical="center" wrapText="1"/>
    </xf>
    <xf numFmtId="1" fontId="19" fillId="4" borderId="36" xfId="20" applyNumberFormat="1" applyFont="1" applyFill="1" applyBorder="1" applyAlignment="1">
      <alignment horizontal="left" vertical="center"/>
    </xf>
    <xf numFmtId="0" fontId="3" fillId="0" borderId="35" xfId="20" applyFont="1" applyBorder="1"/>
    <xf numFmtId="165" fontId="19" fillId="4" borderId="36" xfId="20" applyNumberFormat="1" applyFont="1" applyFill="1" applyBorder="1" applyAlignment="1">
      <alignment horizontal="center" vertical="center"/>
    </xf>
    <xf numFmtId="167" fontId="14" fillId="2" borderId="37" xfId="20" applyNumberFormat="1" applyFont="1" applyFill="1" applyBorder="1" applyAlignment="1">
      <alignment horizontal="center" vertical="center"/>
    </xf>
    <xf numFmtId="49" fontId="14" fillId="2" borderId="36" xfId="20" applyNumberFormat="1" applyFont="1" applyFill="1" applyBorder="1" applyAlignment="1">
      <alignment horizontal="left" vertical="center" wrapText="1"/>
    </xf>
    <xf numFmtId="49" fontId="14" fillId="2" borderId="35" xfId="20" applyNumberFormat="1" applyFont="1" applyFill="1" applyBorder="1" applyAlignment="1">
      <alignment horizontal="left" vertical="center" wrapText="1"/>
    </xf>
    <xf numFmtId="49" fontId="14" fillId="2" borderId="37" xfId="20" applyNumberFormat="1" applyFont="1" applyFill="1" applyBorder="1" applyAlignment="1">
      <alignment horizontal="left" vertical="center" wrapText="1"/>
    </xf>
    <xf numFmtId="49" fontId="14" fillId="0" borderId="36" xfId="20" applyNumberFormat="1" applyFont="1" applyBorder="1" applyAlignment="1">
      <alignment horizontal="center" vertical="center"/>
    </xf>
    <xf numFmtId="49" fontId="21" fillId="0" borderId="36" xfId="20" applyNumberFormat="1" applyFont="1" applyBorder="1" applyAlignment="1">
      <alignment horizontal="left" vertical="center" wrapText="1"/>
    </xf>
    <xf numFmtId="0" fontId="3" fillId="0" borderId="35" xfId="20" applyFont="1" applyBorder="1" applyAlignment="1">
      <alignment wrapText="1"/>
    </xf>
    <xf numFmtId="0" fontId="3" fillId="0" borderId="37" xfId="20" applyFont="1" applyBorder="1" applyAlignment="1">
      <alignment wrapText="1"/>
    </xf>
    <xf numFmtId="0" fontId="14" fillId="2" borderId="36" xfId="20" applyFont="1" applyFill="1" applyBorder="1" applyAlignment="1">
      <alignment horizontal="center" vertical="center" wrapText="1"/>
    </xf>
    <xf numFmtId="165" fontId="21" fillId="2" borderId="36" xfId="20" applyNumberFormat="1" applyFont="1" applyFill="1" applyBorder="1" applyAlignment="1">
      <alignment horizontal="center" vertical="center" wrapText="1"/>
    </xf>
    <xf numFmtId="1" fontId="14" fillId="2" borderId="38" xfId="20" applyNumberFormat="1" applyFont="1" applyFill="1" applyBorder="1" applyAlignment="1">
      <alignment horizontal="center" vertical="center"/>
    </xf>
    <xf numFmtId="0" fontId="3" fillId="0" borderId="39" xfId="20" applyFont="1" applyBorder="1"/>
    <xf numFmtId="49" fontId="14" fillId="0" borderId="36" xfId="20" applyNumberFormat="1" applyFont="1" applyBorder="1" applyAlignment="1">
      <alignment horizontal="center" vertical="center" wrapText="1"/>
    </xf>
    <xf numFmtId="165" fontId="14" fillId="0" borderId="36" xfId="20" applyNumberFormat="1" applyFont="1" applyBorder="1" applyAlignment="1">
      <alignment horizontal="center" vertical="center" wrapText="1"/>
    </xf>
    <xf numFmtId="49" fontId="21" fillId="7" borderId="36" xfId="20" applyNumberFormat="1" applyFont="1" applyFill="1" applyBorder="1" applyAlignment="1">
      <alignment horizontal="center" vertical="center"/>
    </xf>
    <xf numFmtId="49" fontId="21" fillId="7" borderId="37" xfId="20" applyNumberFormat="1" applyFont="1" applyFill="1" applyBorder="1" applyAlignment="1">
      <alignment horizontal="center" vertical="center"/>
    </xf>
    <xf numFmtId="0" fontId="19" fillId="5" borderId="36" xfId="20" applyFont="1" applyFill="1" applyBorder="1" applyAlignment="1">
      <alignment horizontal="center" vertical="center" wrapText="1"/>
    </xf>
    <xf numFmtId="1" fontId="19" fillId="4" borderId="36" xfId="20" applyNumberFormat="1" applyFont="1" applyFill="1" applyBorder="1" applyAlignment="1">
      <alignment horizontal="center" vertical="center"/>
    </xf>
    <xf numFmtId="164" fontId="18" fillId="3" borderId="38" xfId="20" applyNumberFormat="1" applyFont="1" applyFill="1" applyBorder="1" applyAlignment="1">
      <alignment horizontal="center" vertical="center"/>
    </xf>
    <xf numFmtId="0" fontId="3" fillId="0" borderId="30" xfId="20" applyFont="1" applyBorder="1"/>
    <xf numFmtId="0" fontId="6" fillId="2" borderId="21" xfId="20" applyFont="1" applyFill="1" applyBorder="1" applyAlignment="1">
      <alignment horizontal="center" vertical="center"/>
    </xf>
    <xf numFmtId="0" fontId="3" fillId="0" borderId="41" xfId="20" applyFont="1" applyBorder="1"/>
    <xf numFmtId="0" fontId="3" fillId="0" borderId="23" xfId="20" applyFont="1" applyBorder="1"/>
    <xf numFmtId="0" fontId="12" fillId="2" borderId="21" xfId="20" applyFont="1" applyFill="1" applyBorder="1" applyAlignment="1">
      <alignment horizontal="center" vertical="center"/>
    </xf>
    <xf numFmtId="0" fontId="15" fillId="2" borderId="21" xfId="20" applyFont="1" applyFill="1" applyBorder="1" applyAlignment="1">
      <alignment horizontal="center" vertical="center"/>
    </xf>
    <xf numFmtId="0" fontId="11" fillId="3" borderId="12" xfId="20" applyFont="1" applyFill="1" applyBorder="1" applyAlignment="1">
      <alignment horizontal="center" vertical="center"/>
    </xf>
    <xf numFmtId="0" fontId="3" fillId="0" borderId="40" xfId="20" applyFont="1" applyBorder="1"/>
    <xf numFmtId="0" fontId="3" fillId="0" borderId="13" xfId="20" applyFont="1" applyBorder="1"/>
    <xf numFmtId="164" fontId="9" fillId="3" borderId="38" xfId="20" applyNumberFormat="1" applyFont="1" applyFill="1" applyBorder="1" applyAlignment="1">
      <alignment horizontal="center" vertical="center"/>
    </xf>
    <xf numFmtId="0" fontId="9" fillId="3" borderId="12" xfId="20" applyFont="1" applyFill="1" applyBorder="1" applyAlignment="1">
      <alignment horizontal="center" vertical="center"/>
    </xf>
    <xf numFmtId="0" fontId="3" fillId="0" borderId="38" xfId="20" applyFont="1" applyBorder="1"/>
    <xf numFmtId="0" fontId="0" fillId="0" borderId="30" xfId="20" applyFont="1" applyAlignment="1"/>
    <xf numFmtId="0" fontId="3" fillId="0" borderId="21" xfId="20" applyFont="1" applyBorder="1"/>
    <xf numFmtId="0" fontId="10" fillId="3" borderId="12" xfId="20" applyFont="1" applyFill="1" applyBorder="1" applyAlignment="1">
      <alignment horizontal="center" vertical="center"/>
    </xf>
    <xf numFmtId="0" fontId="11" fillId="2" borderId="38" xfId="20" applyFont="1" applyFill="1" applyBorder="1" applyAlignment="1">
      <alignment horizontal="center" vertical="center"/>
    </xf>
    <xf numFmtId="166" fontId="11" fillId="3" borderId="38" xfId="20" applyNumberFormat="1" applyFont="1" applyFill="1" applyBorder="1" applyAlignment="1">
      <alignment horizontal="center" vertical="center"/>
    </xf>
    <xf numFmtId="165" fontId="19" fillId="5" borderId="21" xfId="0" applyNumberFormat="1" applyFont="1" applyFill="1" applyBorder="1" applyAlignment="1">
      <alignment horizontal="center" vertical="center" wrapText="1"/>
    </xf>
    <xf numFmtId="167" fontId="29" fillId="0" borderId="47" xfId="5" applyNumberFormat="1" applyFont="1" applyFill="1" applyBorder="1" applyAlignment="1" applyProtection="1">
      <alignment horizontal="center" vertical="center"/>
      <protection locked="0"/>
    </xf>
    <xf numFmtId="167" fontId="29" fillId="0" borderId="48" xfId="5" applyNumberFormat="1" applyFont="1" applyFill="1" applyBorder="1" applyAlignment="1" applyProtection="1">
      <alignment horizontal="center" vertical="center"/>
      <protection locked="0"/>
    </xf>
    <xf numFmtId="1" fontId="19" fillId="5" borderId="21" xfId="0" applyNumberFormat="1" applyFont="1" applyFill="1" applyBorder="1" applyAlignment="1">
      <alignment horizontal="center" vertical="center"/>
    </xf>
    <xf numFmtId="49" fontId="19" fillId="5" borderId="21" xfId="0" applyNumberFormat="1" applyFont="1" applyFill="1" applyBorder="1" applyAlignment="1">
      <alignment horizontal="left" vertical="center" wrapText="1"/>
    </xf>
    <xf numFmtId="0" fontId="29" fillId="7" borderId="47" xfId="15" applyFont="1" applyFill="1" applyBorder="1" applyAlignment="1" applyProtection="1">
      <alignment horizontal="center" vertical="center"/>
      <protection hidden="1"/>
    </xf>
    <xf numFmtId="0" fontId="29" fillId="7" borderId="49" xfId="15" applyFont="1" applyFill="1" applyBorder="1" applyAlignment="1" applyProtection="1">
      <alignment horizontal="center" vertical="center"/>
      <protection hidden="1"/>
    </xf>
    <xf numFmtId="49" fontId="29" fillId="0" borderId="53" xfId="5" applyNumberFormat="1" applyFont="1" applyFill="1" applyBorder="1" applyAlignment="1" applyProtection="1">
      <alignment horizontal="left" vertical="center" wrapText="1"/>
      <protection locked="0"/>
    </xf>
    <xf numFmtId="49" fontId="29" fillId="0" borderId="40" xfId="5" applyNumberFormat="1" applyFont="1" applyFill="1" applyBorder="1" applyAlignment="1" applyProtection="1">
      <alignment horizontal="left" vertical="center" wrapText="1"/>
      <protection locked="0"/>
    </xf>
    <xf numFmtId="44" fontId="29" fillId="6" borderId="47" xfId="16" applyFont="1" applyFill="1" applyBorder="1" applyAlignment="1" applyProtection="1">
      <alignment vertical="center" shrinkToFit="1"/>
      <protection locked="0"/>
    </xf>
    <xf numFmtId="44" fontId="29" fillId="6" borderId="48" xfId="16" applyFont="1" applyFill="1" applyBorder="1" applyAlignment="1" applyProtection="1">
      <alignment vertical="center" shrinkToFit="1"/>
      <protection locked="0"/>
    </xf>
    <xf numFmtId="44" fontId="38" fillId="0" borderId="46" xfId="16" applyFont="1" applyBorder="1" applyAlignment="1">
      <alignment horizontal="center"/>
    </xf>
    <xf numFmtId="167" fontId="29" fillId="0" borderId="44" xfId="5" applyNumberFormat="1" applyFont="1" applyFill="1" applyBorder="1" applyAlignment="1" applyProtection="1">
      <alignment horizontal="center" vertical="center"/>
      <protection locked="0"/>
    </xf>
    <xf numFmtId="167" fontId="29" fillId="0" borderId="45" xfId="5" applyNumberFormat="1" applyFont="1" applyFill="1" applyBorder="1" applyAlignment="1" applyProtection="1">
      <alignment horizontal="center" vertical="center"/>
      <protection locked="0"/>
    </xf>
    <xf numFmtId="0" fontId="19" fillId="4" borderId="74" xfId="0" applyFont="1" applyFill="1" applyBorder="1" applyAlignment="1">
      <alignment horizontal="center" vertical="center" wrapText="1"/>
    </xf>
    <xf numFmtId="0" fontId="19" fillId="4" borderId="62" xfId="0" applyFont="1" applyFill="1" applyBorder="1" applyAlignment="1">
      <alignment horizontal="center" vertical="center" wrapText="1"/>
    </xf>
    <xf numFmtId="2" fontId="29" fillId="7" borderId="47" xfId="5" applyNumberFormat="1" applyFont="1" applyFill="1" applyBorder="1" applyAlignment="1" applyProtection="1">
      <alignment horizontal="center" vertical="center" wrapText="1"/>
      <protection locked="0"/>
    </xf>
    <xf numFmtId="2" fontId="29" fillId="7" borderId="48" xfId="5" applyNumberFormat="1" applyFont="1" applyFill="1" applyBorder="1" applyAlignment="1" applyProtection="1">
      <alignment horizontal="center" vertical="center" wrapText="1"/>
      <protection locked="0"/>
    </xf>
    <xf numFmtId="2" fontId="29" fillId="7" borderId="44" xfId="5" applyNumberFormat="1" applyFont="1" applyFill="1" applyBorder="1" applyAlignment="1" applyProtection="1">
      <alignment horizontal="center" vertical="center" wrapText="1"/>
      <protection locked="0"/>
    </xf>
    <xf numFmtId="2" fontId="29" fillId="7" borderId="45" xfId="5" applyNumberFormat="1" applyFont="1" applyFill="1" applyBorder="1" applyAlignment="1" applyProtection="1">
      <alignment horizontal="center" vertical="center" wrapText="1"/>
      <protection locked="0"/>
    </xf>
    <xf numFmtId="2" fontId="19" fillId="4" borderId="74" xfId="0" applyNumberFormat="1" applyFont="1" applyFill="1" applyBorder="1" applyAlignment="1">
      <alignment horizontal="center" vertical="center" wrapText="1"/>
    </xf>
    <xf numFmtId="2" fontId="19" fillId="4" borderId="62" xfId="0" applyNumberFormat="1" applyFont="1" applyFill="1" applyBorder="1" applyAlignment="1">
      <alignment horizontal="center" vertical="center" wrapText="1"/>
    </xf>
    <xf numFmtId="44" fontId="38" fillId="0" borderId="64" xfId="16" applyFont="1" applyBorder="1" applyAlignment="1">
      <alignment horizontal="center"/>
    </xf>
    <xf numFmtId="165" fontId="19" fillId="4" borderId="61" xfId="0" applyNumberFormat="1"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9" fillId="4" borderId="65" xfId="0" applyFont="1" applyFill="1" applyBorder="1" applyAlignment="1">
      <alignment horizontal="left" vertical="center" wrapText="1"/>
    </xf>
    <xf numFmtId="0" fontId="19" fillId="4" borderId="41" xfId="0" applyFont="1" applyFill="1" applyBorder="1" applyAlignment="1">
      <alignment horizontal="left" vertical="center" wrapText="1"/>
    </xf>
    <xf numFmtId="0" fontId="19" fillId="4" borderId="73" xfId="0" applyFont="1" applyFill="1" applyBorder="1" applyAlignment="1">
      <alignment horizontal="left" vertical="center" wrapText="1"/>
    </xf>
    <xf numFmtId="49" fontId="29" fillId="0" borderId="44" xfId="5" applyNumberFormat="1" applyFont="1" applyFill="1" applyBorder="1" applyAlignment="1" applyProtection="1">
      <alignment horizontal="left" vertical="center" wrapText="1"/>
      <protection locked="0"/>
    </xf>
    <xf numFmtId="49" fontId="29" fillId="0" borderId="42" xfId="5" applyNumberFormat="1" applyFont="1" applyFill="1" applyBorder="1" applyAlignment="1" applyProtection="1">
      <alignment horizontal="left" vertical="center" wrapText="1"/>
      <protection locked="0"/>
    </xf>
    <xf numFmtId="49" fontId="29" fillId="0" borderId="45" xfId="5" applyNumberFormat="1" applyFont="1" applyFill="1" applyBorder="1" applyAlignment="1" applyProtection="1">
      <alignment horizontal="left" vertical="center" wrapText="1"/>
      <protection locked="0"/>
    </xf>
    <xf numFmtId="2" fontId="29" fillId="7" borderId="42" xfId="5" applyNumberFormat="1" applyFont="1" applyFill="1" applyBorder="1" applyAlignment="1" applyProtection="1">
      <alignment horizontal="center" vertical="center" wrapText="1"/>
      <protection locked="0"/>
    </xf>
    <xf numFmtId="0" fontId="19" fillId="4" borderId="56" xfId="0" applyFont="1" applyFill="1" applyBorder="1" applyAlignment="1">
      <alignment horizontal="left" vertical="center" wrapText="1"/>
    </xf>
    <xf numFmtId="0" fontId="19" fillId="4" borderId="35" xfId="0" applyFont="1" applyFill="1" applyBorder="1" applyAlignment="1">
      <alignment horizontal="left" vertical="center" wrapText="1"/>
    </xf>
    <xf numFmtId="0" fontId="19" fillId="4" borderId="55" xfId="0" applyFont="1" applyFill="1" applyBorder="1" applyAlignment="1">
      <alignment horizontal="left" vertical="center" wrapText="1"/>
    </xf>
    <xf numFmtId="0" fontId="19" fillId="4" borderId="68" xfId="0" applyFont="1" applyFill="1" applyBorder="1" applyAlignment="1">
      <alignment horizontal="center" vertical="center" wrapText="1"/>
    </xf>
    <xf numFmtId="0" fontId="19" fillId="4" borderId="67" xfId="0" applyFont="1" applyFill="1" applyBorder="1" applyAlignment="1">
      <alignment horizontal="center" vertical="center" wrapText="1"/>
    </xf>
    <xf numFmtId="2" fontId="19" fillId="4" borderId="68" xfId="0" applyNumberFormat="1" applyFont="1" applyFill="1" applyBorder="1" applyAlignment="1">
      <alignment horizontal="center" vertical="center" wrapText="1"/>
    </xf>
    <xf numFmtId="2" fontId="19" fillId="4" borderId="67" xfId="0" applyNumberFormat="1" applyFont="1" applyFill="1" applyBorder="1" applyAlignment="1">
      <alignment horizontal="center" vertical="center" wrapText="1"/>
    </xf>
    <xf numFmtId="0" fontId="29" fillId="7" borderId="71" xfId="0" applyFont="1" applyFill="1" applyBorder="1" applyAlignment="1">
      <alignment horizontal="center" vertical="center"/>
    </xf>
    <xf numFmtId="0" fontId="29" fillId="7" borderId="72" xfId="0" applyFont="1" applyFill="1" applyBorder="1" applyAlignment="1">
      <alignment horizontal="center" vertical="center"/>
    </xf>
    <xf numFmtId="2" fontId="29" fillId="7" borderId="44" xfId="0" applyNumberFormat="1" applyFont="1" applyFill="1" applyBorder="1" applyAlignment="1">
      <alignment horizontal="center" vertical="center"/>
    </xf>
    <xf numFmtId="2" fontId="29" fillId="7" borderId="45" xfId="0" applyNumberFormat="1" applyFont="1" applyFill="1" applyBorder="1" applyAlignment="1">
      <alignment horizontal="center" vertical="center"/>
    </xf>
    <xf numFmtId="49" fontId="29" fillId="7" borderId="53" xfId="5" applyNumberFormat="1" applyFont="1" applyFill="1" applyBorder="1" applyAlignment="1" applyProtection="1">
      <alignment horizontal="left" vertical="center" wrapText="1"/>
      <protection locked="0"/>
    </xf>
    <xf numFmtId="49" fontId="29" fillId="7" borderId="40" xfId="5" applyNumberFormat="1" applyFont="1" applyFill="1" applyBorder="1" applyAlignment="1" applyProtection="1">
      <alignment horizontal="left" vertical="center" wrapText="1"/>
      <protection locked="0"/>
    </xf>
    <xf numFmtId="49" fontId="29" fillId="7" borderId="54" xfId="5" applyNumberFormat="1" applyFont="1" applyFill="1" applyBorder="1" applyAlignment="1" applyProtection="1">
      <alignment horizontal="left" vertical="center" wrapText="1"/>
      <protection locked="0"/>
    </xf>
    <xf numFmtId="0" fontId="29" fillId="7" borderId="44" xfId="0" applyFont="1" applyFill="1" applyBorder="1" applyAlignment="1">
      <alignment horizontal="center" vertical="center"/>
    </xf>
    <xf numFmtId="0" fontId="29" fillId="7" borderId="45" xfId="0" applyFont="1" applyFill="1" applyBorder="1" applyAlignment="1">
      <alignment horizontal="center" vertical="center"/>
    </xf>
    <xf numFmtId="49" fontId="29" fillId="7" borderId="66" xfId="5" applyNumberFormat="1" applyFont="1" applyFill="1" applyBorder="1" applyAlignment="1" applyProtection="1">
      <alignment horizontal="left" vertical="center" wrapText="1"/>
      <protection locked="0"/>
    </xf>
    <xf numFmtId="49" fontId="29" fillId="7" borderId="59" xfId="5" applyNumberFormat="1" applyFont="1" applyFill="1" applyBorder="1" applyAlignment="1" applyProtection="1">
      <alignment horizontal="left" vertical="center" wrapText="1"/>
      <protection locked="0"/>
    </xf>
    <xf numFmtId="49" fontId="29" fillId="7" borderId="67" xfId="5" applyNumberFormat="1" applyFont="1" applyFill="1" applyBorder="1" applyAlignment="1" applyProtection="1">
      <alignment horizontal="left" vertical="center" wrapText="1"/>
      <protection locked="0"/>
    </xf>
    <xf numFmtId="2" fontId="29" fillId="7" borderId="71" xfId="0" applyNumberFormat="1" applyFont="1" applyFill="1" applyBorder="1" applyAlignment="1">
      <alignment horizontal="center" vertical="center"/>
    </xf>
    <xf numFmtId="2" fontId="29" fillId="7" borderId="72" xfId="0" applyNumberFormat="1" applyFont="1" applyFill="1" applyBorder="1" applyAlignment="1">
      <alignment horizontal="center" vertical="center"/>
    </xf>
    <xf numFmtId="44" fontId="38" fillId="0" borderId="47" xfId="16" applyFont="1" applyBorder="1" applyAlignment="1">
      <alignment horizontal="center" vertical="center"/>
    </xf>
    <xf numFmtId="44" fontId="38" fillId="0" borderId="49" xfId="16" applyFont="1" applyBorder="1" applyAlignment="1">
      <alignment horizontal="center" vertical="center"/>
    </xf>
    <xf numFmtId="44" fontId="38" fillId="0" borderId="48" xfId="16" applyFont="1" applyBorder="1" applyAlignment="1">
      <alignment horizontal="center" vertical="center"/>
    </xf>
    <xf numFmtId="44" fontId="38" fillId="0" borderId="46" xfId="16" applyFont="1" applyBorder="1" applyAlignment="1">
      <alignment horizontal="center" vertical="center"/>
    </xf>
    <xf numFmtId="165" fontId="19" fillId="4" borderId="53" xfId="0" applyNumberFormat="1" applyFont="1" applyFill="1" applyBorder="1" applyAlignment="1">
      <alignment horizontal="center" vertical="center" wrapText="1"/>
    </xf>
    <xf numFmtId="0" fontId="19" fillId="4" borderId="40"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19" fillId="4" borderId="56" xfId="0" applyFont="1" applyFill="1" applyBorder="1" applyAlignment="1">
      <alignment horizontal="center" vertical="center" wrapText="1"/>
    </xf>
    <xf numFmtId="0" fontId="19" fillId="4" borderId="55" xfId="0" applyFont="1" applyFill="1" applyBorder="1" applyAlignment="1">
      <alignment horizontal="center" vertical="center" wrapText="1"/>
    </xf>
    <xf numFmtId="1" fontId="14" fillId="0" borderId="36" xfId="0" applyNumberFormat="1" applyFont="1" applyBorder="1" applyAlignment="1">
      <alignment horizontal="center" vertical="center"/>
    </xf>
    <xf numFmtId="0" fontId="15" fillId="2" borderId="36" xfId="0" applyFont="1" applyFill="1" applyBorder="1" applyAlignment="1">
      <alignment horizontal="center" vertical="center" wrapText="1"/>
    </xf>
    <xf numFmtId="1" fontId="14" fillId="0" borderId="69" xfId="0" applyNumberFormat="1" applyFont="1" applyBorder="1" applyAlignment="1">
      <alignment horizontal="center" vertical="center"/>
    </xf>
    <xf numFmtId="1" fontId="14" fillId="0" borderId="49" xfId="0" applyNumberFormat="1" applyFont="1" applyBorder="1" applyAlignment="1">
      <alignment horizontal="center" vertical="center"/>
    </xf>
    <xf numFmtId="1" fontId="14" fillId="0" borderId="70" xfId="0" applyNumberFormat="1" applyFont="1" applyBorder="1" applyAlignment="1">
      <alignment horizontal="center" vertical="center"/>
    </xf>
    <xf numFmtId="0" fontId="29" fillId="6" borderId="47" xfId="14" applyFont="1" applyFill="1" applyBorder="1" applyAlignment="1" applyProtection="1">
      <alignment horizontal="center" vertical="center" shrinkToFit="1"/>
      <protection locked="0"/>
    </xf>
    <xf numFmtId="0" fontId="29" fillId="6" borderId="48" xfId="14" applyFont="1" applyFill="1" applyBorder="1" applyAlignment="1" applyProtection="1">
      <alignment horizontal="center" vertical="center" shrinkToFit="1"/>
      <protection locked="0"/>
    </xf>
    <xf numFmtId="0" fontId="29" fillId="0" borderId="47" xfId="14" applyFont="1" applyBorder="1" applyAlignment="1" applyProtection="1">
      <alignment horizontal="center" shrinkToFit="1"/>
      <protection locked="0"/>
    </xf>
    <xf numFmtId="0" fontId="29" fillId="0" borderId="48" xfId="14" applyFont="1" applyBorder="1" applyAlignment="1" applyProtection="1">
      <alignment horizontal="center" shrinkToFit="1"/>
      <protection locked="0"/>
    </xf>
    <xf numFmtId="167" fontId="29" fillId="6" borderId="47" xfId="14" applyNumberFormat="1" applyFont="1" applyFill="1" applyBorder="1" applyAlignment="1" applyProtection="1">
      <alignment horizontal="center" vertical="center" shrinkToFit="1"/>
      <protection locked="0"/>
    </xf>
    <xf numFmtId="167" fontId="29" fillId="6" borderId="48" xfId="14" applyNumberFormat="1" applyFont="1" applyFill="1" applyBorder="1" applyAlignment="1" applyProtection="1">
      <alignment horizontal="center" vertical="center" shrinkToFit="1"/>
      <protection locked="0"/>
    </xf>
    <xf numFmtId="165" fontId="15" fillId="2" borderId="36" xfId="0" applyNumberFormat="1" applyFont="1" applyFill="1" applyBorder="1" applyAlignment="1">
      <alignment vertical="center" wrapText="1"/>
    </xf>
    <xf numFmtId="0" fontId="3" fillId="0" borderId="35" xfId="0" applyFont="1" applyBorder="1" applyAlignment="1">
      <alignment vertical="center"/>
    </xf>
    <xf numFmtId="0" fontId="3" fillId="0" borderId="37" xfId="0" applyFont="1" applyBorder="1" applyAlignment="1">
      <alignment vertical="center"/>
    </xf>
    <xf numFmtId="0" fontId="29" fillId="0" borderId="47" xfId="14" applyFont="1" applyFill="1" applyBorder="1" applyAlignment="1" applyProtection="1">
      <alignment horizontal="center" shrinkToFit="1"/>
      <protection locked="0"/>
    </xf>
    <xf numFmtId="0" fontId="29" fillId="0" borderId="48" xfId="14" applyFont="1" applyFill="1" applyBorder="1" applyAlignment="1" applyProtection="1">
      <alignment horizontal="center" shrinkToFit="1"/>
      <protection locked="0"/>
    </xf>
    <xf numFmtId="0" fontId="29" fillId="6" borderId="47" xfId="14" applyNumberFormat="1" applyFont="1" applyFill="1" applyBorder="1" applyAlignment="1" applyProtection="1">
      <alignment vertical="center" wrapText="1" shrinkToFit="1"/>
      <protection locked="0"/>
    </xf>
    <xf numFmtId="0" fontId="29" fillId="6" borderId="49" xfId="14" applyNumberFormat="1" applyFont="1" applyFill="1" applyBorder="1" applyAlignment="1" applyProtection="1">
      <alignment vertical="center" wrapText="1" shrinkToFit="1"/>
      <protection locked="0"/>
    </xf>
    <xf numFmtId="0" fontId="29" fillId="6" borderId="48" xfId="14" applyNumberFormat="1" applyFont="1" applyFill="1" applyBorder="1" applyAlignment="1" applyProtection="1">
      <alignment vertical="center" wrapText="1" shrinkToFit="1"/>
      <protection locked="0"/>
    </xf>
    <xf numFmtId="44" fontId="29" fillId="6" borderId="47" xfId="16" applyFont="1" applyFill="1" applyBorder="1" applyAlignment="1" applyProtection="1">
      <alignment horizontal="left" vertical="center" shrinkToFit="1"/>
      <protection locked="0"/>
    </xf>
    <xf numFmtId="44" fontId="29" fillId="6" borderId="48" xfId="16" applyFont="1" applyFill="1" applyBorder="1" applyAlignment="1" applyProtection="1">
      <alignment horizontal="left" vertical="center" shrinkToFit="1"/>
      <protection locked="0"/>
    </xf>
    <xf numFmtId="0" fontId="29" fillId="0" borderId="47" xfId="14" applyFont="1" applyFill="1" applyBorder="1" applyAlignment="1" applyProtection="1">
      <alignment horizontal="center" vertical="center" shrinkToFit="1"/>
      <protection locked="0"/>
    </xf>
    <xf numFmtId="0" fontId="29" fillId="0" borderId="48" xfId="14" applyFont="1" applyFill="1" applyBorder="1" applyAlignment="1" applyProtection="1">
      <alignment horizontal="center" vertical="center" shrinkToFit="1"/>
      <protection locked="0"/>
    </xf>
    <xf numFmtId="44" fontId="29" fillId="6" borderId="46" xfId="16" applyFont="1" applyFill="1" applyBorder="1" applyAlignment="1" applyProtection="1">
      <alignment vertical="center" shrinkToFit="1"/>
      <protection locked="0"/>
    </xf>
    <xf numFmtId="0" fontId="29" fillId="6" borderId="47" xfId="14" applyNumberFormat="1" applyFont="1" applyFill="1" applyBorder="1" applyAlignment="1" applyProtection="1">
      <alignment vertical="center" shrinkToFit="1"/>
      <protection locked="0"/>
    </xf>
    <xf numFmtId="0" fontId="29" fillId="6" borderId="48" xfId="14" applyNumberFormat="1" applyFont="1" applyFill="1" applyBorder="1" applyAlignment="1" applyProtection="1">
      <alignment vertical="center" shrinkToFit="1"/>
      <protection locked="0"/>
    </xf>
    <xf numFmtId="0" fontId="29" fillId="6" borderId="47" xfId="14" applyNumberFormat="1" applyFont="1" applyFill="1" applyBorder="1" applyAlignment="1" applyProtection="1">
      <alignment horizontal="left" vertical="center" wrapText="1" shrinkToFit="1"/>
      <protection locked="0"/>
    </xf>
    <xf numFmtId="0" fontId="29" fillId="6" borderId="49" xfId="14" applyNumberFormat="1" applyFont="1" applyFill="1" applyBorder="1" applyAlignment="1" applyProtection="1">
      <alignment horizontal="left" vertical="center" wrapText="1" shrinkToFit="1"/>
      <protection locked="0"/>
    </xf>
    <xf numFmtId="0" fontId="29" fillId="6" borderId="48" xfId="14" applyNumberFormat="1" applyFont="1" applyFill="1" applyBorder="1" applyAlignment="1" applyProtection="1">
      <alignment horizontal="left" vertical="center" wrapText="1" shrinkToFit="1"/>
      <protection locked="0"/>
    </xf>
    <xf numFmtId="0" fontId="35" fillId="6" borderId="47" xfId="14" applyFont="1" applyFill="1" applyBorder="1" applyAlignment="1" applyProtection="1">
      <alignment vertical="center" wrapText="1" shrinkToFit="1"/>
      <protection locked="0"/>
    </xf>
    <xf numFmtId="0" fontId="35" fillId="6" borderId="49" xfId="14" applyFont="1" applyFill="1" applyBorder="1" applyAlignment="1" applyProtection="1">
      <alignment vertical="center" wrapText="1" shrinkToFit="1"/>
      <protection locked="0"/>
    </xf>
    <xf numFmtId="0" fontId="35" fillId="6" borderId="48" xfId="14" applyFont="1" applyFill="1" applyBorder="1" applyAlignment="1" applyProtection="1">
      <alignment vertical="center" wrapText="1" shrinkToFit="1"/>
      <protection locked="0"/>
    </xf>
    <xf numFmtId="0" fontId="29" fillId="6" borderId="47" xfId="14" applyFont="1" applyFill="1" applyBorder="1" applyAlignment="1" applyProtection="1">
      <alignment vertical="center" wrapText="1" shrinkToFit="1"/>
      <protection locked="0"/>
    </xf>
    <xf numFmtId="0" fontId="29" fillId="6" borderId="49" xfId="14" applyFont="1" applyFill="1" applyBorder="1" applyAlignment="1" applyProtection="1">
      <alignment vertical="center" wrapText="1" shrinkToFit="1"/>
      <protection locked="0"/>
    </xf>
    <xf numFmtId="0" fontId="29" fillId="6" borderId="48" xfId="14" applyFont="1" applyFill="1" applyBorder="1" applyAlignment="1" applyProtection="1">
      <alignment vertical="center" wrapText="1" shrinkToFit="1"/>
      <protection locked="0"/>
    </xf>
    <xf numFmtId="0" fontId="29" fillId="6" borderId="47" xfId="14" applyFont="1" applyFill="1" applyBorder="1" applyAlignment="1" applyProtection="1">
      <alignment shrinkToFit="1"/>
      <protection locked="0"/>
    </xf>
    <xf numFmtId="0" fontId="29" fillId="6" borderId="48" xfId="14" applyFont="1" applyFill="1" applyBorder="1" applyAlignment="1" applyProtection="1">
      <alignment shrinkToFit="1"/>
      <protection locked="0"/>
    </xf>
    <xf numFmtId="0" fontId="19" fillId="4" borderId="58" xfId="0" applyFont="1" applyFill="1" applyBorder="1" applyAlignment="1">
      <alignment horizontal="left" vertical="center" wrapText="1"/>
    </xf>
    <xf numFmtId="0" fontId="19" fillId="4" borderId="51" xfId="0" applyFont="1" applyFill="1" applyBorder="1" applyAlignment="1">
      <alignment horizontal="left" vertical="center" wrapText="1"/>
    </xf>
    <xf numFmtId="0" fontId="19" fillId="4" borderId="57" xfId="0" applyFont="1" applyFill="1" applyBorder="1" applyAlignment="1">
      <alignment horizontal="left" vertical="center" wrapText="1"/>
    </xf>
    <xf numFmtId="0" fontId="29" fillId="6" borderId="47" xfId="14" applyNumberFormat="1" applyFont="1" applyFill="1" applyBorder="1" applyAlignment="1" applyProtection="1">
      <alignment horizontal="center" vertical="center" shrinkToFit="1"/>
      <protection locked="0"/>
    </xf>
    <xf numFmtId="0" fontId="29" fillId="6" borderId="48" xfId="14" applyNumberFormat="1" applyFont="1" applyFill="1" applyBorder="1" applyAlignment="1" applyProtection="1">
      <alignment horizontal="center" vertical="center" shrinkToFit="1"/>
      <protection locked="0"/>
    </xf>
    <xf numFmtId="165" fontId="19" fillId="5" borderId="26" xfId="0" applyNumberFormat="1" applyFont="1" applyFill="1" applyBorder="1" applyAlignment="1">
      <alignment vertical="center" wrapText="1"/>
    </xf>
    <xf numFmtId="0" fontId="3" fillId="0" borderId="27" xfId="0" applyFont="1" applyBorder="1" applyAlignment="1">
      <alignment vertical="center"/>
    </xf>
    <xf numFmtId="0" fontId="3" fillId="0" borderId="28" xfId="0" applyFont="1" applyBorder="1" applyAlignment="1">
      <alignment vertical="center"/>
    </xf>
    <xf numFmtId="44" fontId="38" fillId="0" borderId="46" xfId="16" applyFont="1" applyBorder="1" applyAlignment="1">
      <alignment vertical="center"/>
    </xf>
    <xf numFmtId="44" fontId="29" fillId="6" borderId="64" xfId="16" applyFont="1" applyFill="1" applyBorder="1" applyAlignment="1" applyProtection="1">
      <alignment vertical="center" shrinkToFit="1"/>
      <protection locked="0"/>
    </xf>
    <xf numFmtId="0" fontId="29" fillId="6" borderId="47" xfId="14" applyNumberFormat="1" applyFont="1" applyFill="1" applyBorder="1" applyAlignment="1" applyProtection="1">
      <alignment shrinkToFit="1"/>
      <protection locked="0"/>
    </xf>
    <xf numFmtId="0" fontId="29" fillId="6" borderId="48" xfId="14" applyNumberFormat="1" applyFont="1" applyFill="1" applyBorder="1" applyAlignment="1" applyProtection="1">
      <alignment shrinkToFit="1"/>
      <protection locked="0"/>
    </xf>
    <xf numFmtId="4" fontId="36" fillId="8" borderId="46" xfId="5" quotePrefix="1" applyNumberFormat="1" applyFont="1" applyFill="1" applyBorder="1" applyAlignment="1">
      <alignment vertical="center"/>
    </xf>
    <xf numFmtId="0" fontId="29" fillId="0" borderId="47" xfId="14" applyFont="1" applyBorder="1" applyAlignment="1" applyProtection="1">
      <alignment horizontal="center" vertical="center" shrinkToFit="1"/>
      <protection locked="0"/>
    </xf>
    <xf numFmtId="0" fontId="29" fillId="0" borderId="48" xfId="14" applyFont="1" applyBorder="1" applyAlignment="1" applyProtection="1">
      <alignment horizontal="center" vertical="center" shrinkToFit="1"/>
      <protection locked="0"/>
    </xf>
    <xf numFmtId="0" fontId="29" fillId="6" borderId="44" xfId="14" applyFont="1" applyFill="1" applyBorder="1" applyAlignment="1" applyProtection="1">
      <alignment horizontal="center" vertical="center" shrinkToFit="1"/>
      <protection locked="0"/>
    </xf>
    <xf numFmtId="0" fontId="29" fillId="6" borderId="45" xfId="14" applyFont="1" applyFill="1" applyBorder="1" applyAlignment="1" applyProtection="1">
      <alignment horizontal="center" vertical="center" shrinkToFit="1"/>
      <protection locked="0"/>
    </xf>
    <xf numFmtId="44" fontId="29" fillId="6" borderId="46" xfId="16" applyFont="1" applyFill="1" applyBorder="1" applyAlignment="1" applyProtection="1">
      <alignment shrinkToFit="1"/>
      <protection locked="0"/>
    </xf>
    <xf numFmtId="165" fontId="19" fillId="4" borderId="53" xfId="0" applyNumberFormat="1" applyFont="1" applyFill="1" applyBorder="1" applyAlignment="1">
      <alignment vertical="center" wrapText="1"/>
    </xf>
    <xf numFmtId="0" fontId="19" fillId="4" borderId="40" xfId="0" applyFont="1" applyFill="1" applyBorder="1" applyAlignment="1">
      <alignment vertical="center" wrapText="1"/>
    </xf>
    <xf numFmtId="0" fontId="59" fillId="0" borderId="38" xfId="0" applyFont="1" applyBorder="1" applyAlignment="1">
      <alignment horizontal="center" vertical="top" wrapText="1"/>
    </xf>
    <xf numFmtId="0" fontId="3" fillId="0" borderId="0" xfId="0" applyFont="1" applyAlignment="1"/>
    <xf numFmtId="0" fontId="14" fillId="7" borderId="0" xfId="0" applyFont="1" applyFill="1"/>
    <xf numFmtId="1" fontId="14" fillId="7" borderId="36" xfId="0" quotePrefix="1" applyNumberFormat="1" applyFont="1" applyFill="1" applyBorder="1" applyAlignment="1">
      <alignment horizontal="center" vertical="center"/>
    </xf>
    <xf numFmtId="0" fontId="3" fillId="7" borderId="37" xfId="0" applyFont="1" applyFill="1" applyBorder="1"/>
    <xf numFmtId="49" fontId="14" fillId="7" borderId="36" xfId="0" applyNumberFormat="1" applyFont="1" applyFill="1" applyBorder="1" applyAlignment="1">
      <alignment horizontal="left" vertical="center" wrapText="1"/>
    </xf>
    <xf numFmtId="49" fontId="14" fillId="7" borderId="35" xfId="0" applyNumberFormat="1" applyFont="1" applyFill="1" applyBorder="1" applyAlignment="1">
      <alignment horizontal="left" vertical="center" wrapText="1"/>
    </xf>
    <xf numFmtId="49" fontId="14" fillId="7" borderId="37" xfId="0" applyNumberFormat="1" applyFont="1" applyFill="1" applyBorder="1" applyAlignment="1">
      <alignment horizontal="left" vertical="center" wrapText="1"/>
    </xf>
    <xf numFmtId="167" fontId="14" fillId="7" borderId="36" xfId="0" applyNumberFormat="1" applyFont="1" applyFill="1" applyBorder="1" applyAlignment="1">
      <alignment horizontal="center" vertical="center"/>
    </xf>
    <xf numFmtId="167" fontId="14" fillId="7" borderId="37" xfId="0" applyNumberFormat="1" applyFont="1" applyFill="1" applyBorder="1" applyAlignment="1">
      <alignment horizontal="center" vertical="center"/>
    </xf>
    <xf numFmtId="167" fontId="14" fillId="7" borderId="36" xfId="0" applyNumberFormat="1" applyFont="1" applyFill="1" applyBorder="1" applyAlignment="1">
      <alignment horizontal="center" vertical="center"/>
    </xf>
    <xf numFmtId="165" fontId="14" fillId="7" borderId="36" xfId="0" applyNumberFormat="1" applyFont="1" applyFill="1" applyBorder="1" applyAlignment="1">
      <alignment horizontal="center" vertical="center" wrapText="1"/>
    </xf>
    <xf numFmtId="0" fontId="3" fillId="7" borderId="35" xfId="0" applyFont="1" applyFill="1" applyBorder="1"/>
    <xf numFmtId="165" fontId="14" fillId="7" borderId="36" xfId="0" applyNumberFormat="1" applyFont="1" applyFill="1" applyBorder="1" applyAlignment="1">
      <alignment horizontal="right" vertical="center" wrapText="1"/>
    </xf>
    <xf numFmtId="0" fontId="3" fillId="7" borderId="35" xfId="0" applyFont="1" applyFill="1" applyBorder="1" applyAlignment="1">
      <alignment horizontal="right"/>
    </xf>
    <xf numFmtId="0" fontId="3" fillId="7" borderId="37" xfId="0" applyFont="1" applyFill="1" applyBorder="1" applyAlignment="1">
      <alignment horizontal="right"/>
    </xf>
    <xf numFmtId="165" fontId="8" fillId="7" borderId="0" xfId="0" applyNumberFormat="1" applyFont="1" applyFill="1"/>
    <xf numFmtId="0" fontId="0" fillId="7" borderId="0" xfId="0" applyFont="1" applyFill="1" applyAlignment="1"/>
    <xf numFmtId="167" fontId="14" fillId="7" borderId="37" xfId="0" applyNumberFormat="1" applyFont="1" applyFill="1" applyBorder="1" applyAlignment="1">
      <alignment horizontal="center" vertical="center"/>
    </xf>
    <xf numFmtId="0" fontId="14" fillId="7" borderId="36" xfId="0" applyFont="1" applyFill="1" applyBorder="1" applyAlignment="1">
      <alignment horizontal="center" vertical="center" wrapText="1"/>
    </xf>
    <xf numFmtId="0" fontId="14" fillId="7" borderId="37" xfId="0" applyFont="1" applyFill="1" applyBorder="1" applyAlignment="1">
      <alignment horizontal="center" vertical="center" wrapText="1"/>
    </xf>
    <xf numFmtId="165" fontId="14" fillId="7" borderId="37" xfId="0" applyNumberFormat="1" applyFont="1" applyFill="1" applyBorder="1" applyAlignment="1">
      <alignment horizontal="center" vertical="center" wrapText="1"/>
    </xf>
    <xf numFmtId="165" fontId="14" fillId="7" borderId="35" xfId="0" applyNumberFormat="1" applyFont="1" applyFill="1" applyBorder="1" applyAlignment="1">
      <alignment horizontal="right" vertical="center" wrapText="1"/>
    </xf>
    <xf numFmtId="165" fontId="14" fillId="7" borderId="37" xfId="0" applyNumberFormat="1" applyFont="1" applyFill="1" applyBorder="1" applyAlignment="1">
      <alignment horizontal="right" vertical="center" wrapText="1"/>
    </xf>
    <xf numFmtId="0" fontId="4" fillId="7" borderId="0" xfId="0" applyFont="1" applyFill="1"/>
    <xf numFmtId="1" fontId="14" fillId="7" borderId="36" xfId="0" applyNumberFormat="1" applyFont="1" applyFill="1" applyBorder="1" applyAlignment="1">
      <alignment horizontal="center" vertical="center"/>
    </xf>
    <xf numFmtId="1" fontId="14" fillId="7" borderId="37" xfId="0" applyNumberFormat="1" applyFont="1" applyFill="1" applyBorder="1" applyAlignment="1">
      <alignment horizontal="center" vertical="center"/>
    </xf>
    <xf numFmtId="49" fontId="21" fillId="7" borderId="36" xfId="0" applyNumberFormat="1" applyFont="1" applyFill="1" applyBorder="1" applyAlignment="1">
      <alignment horizontal="left" vertical="center" wrapText="1"/>
    </xf>
    <xf numFmtId="49" fontId="21" fillId="7" borderId="35" xfId="0" applyNumberFormat="1" applyFont="1" applyFill="1" applyBorder="1" applyAlignment="1">
      <alignment horizontal="left" vertical="center" wrapText="1"/>
    </xf>
    <xf numFmtId="49" fontId="21" fillId="7" borderId="37" xfId="0" applyNumberFormat="1" applyFont="1" applyFill="1" applyBorder="1" applyAlignment="1">
      <alignment horizontal="left" vertical="center" wrapText="1"/>
    </xf>
    <xf numFmtId="167" fontId="15" fillId="7" borderId="36" xfId="0" applyNumberFormat="1" applyFont="1" applyFill="1" applyBorder="1" applyAlignment="1">
      <alignment horizontal="center" vertical="center"/>
    </xf>
    <xf numFmtId="167" fontId="15" fillId="7" borderId="37" xfId="0" applyNumberFormat="1" applyFont="1" applyFill="1" applyBorder="1" applyAlignment="1">
      <alignment horizontal="center" vertical="center"/>
    </xf>
    <xf numFmtId="165" fontId="14" fillId="7" borderId="35" xfId="0" applyNumberFormat="1" applyFont="1" applyFill="1" applyBorder="1" applyAlignment="1">
      <alignment horizontal="center" vertical="center" wrapText="1"/>
    </xf>
    <xf numFmtId="165" fontId="4" fillId="7" borderId="0" xfId="0" applyNumberFormat="1" applyFont="1" applyFill="1"/>
    <xf numFmtId="49" fontId="21" fillId="7" borderId="36" xfId="0" applyNumberFormat="1" applyFont="1" applyFill="1" applyBorder="1" applyAlignment="1">
      <alignment horizontal="center" vertical="center"/>
    </xf>
    <xf numFmtId="0" fontId="15" fillId="7" borderId="0" xfId="0" applyFont="1" applyFill="1"/>
    <xf numFmtId="1" fontId="15" fillId="7" borderId="36" xfId="0" applyNumberFormat="1" applyFont="1" applyFill="1" applyBorder="1" applyAlignment="1">
      <alignment horizontal="center" vertical="center"/>
    </xf>
    <xf numFmtId="1" fontId="15" fillId="7" borderId="37" xfId="0" applyNumberFormat="1" applyFont="1" applyFill="1" applyBorder="1" applyAlignment="1">
      <alignment horizontal="center" vertical="center"/>
    </xf>
    <xf numFmtId="49" fontId="15" fillId="7" borderId="36" xfId="0" applyNumberFormat="1" applyFont="1" applyFill="1" applyBorder="1" applyAlignment="1">
      <alignment horizontal="left" vertical="center" wrapText="1"/>
    </xf>
    <xf numFmtId="49" fontId="15" fillId="7" borderId="35" xfId="0" applyNumberFormat="1" applyFont="1" applyFill="1" applyBorder="1" applyAlignment="1">
      <alignment horizontal="left" vertical="center" wrapText="1"/>
    </xf>
    <xf numFmtId="49" fontId="15" fillId="7" borderId="37" xfId="0" applyNumberFormat="1" applyFont="1" applyFill="1" applyBorder="1" applyAlignment="1">
      <alignment horizontal="left" vertical="center" wrapText="1"/>
    </xf>
    <xf numFmtId="0" fontId="15" fillId="7" borderId="36" xfId="0" applyFont="1" applyFill="1" applyBorder="1" applyAlignment="1">
      <alignment horizontal="center" vertical="center" wrapText="1"/>
    </xf>
    <xf numFmtId="0" fontId="15" fillId="7" borderId="37" xfId="0" applyFont="1" applyFill="1" applyBorder="1" applyAlignment="1">
      <alignment horizontal="center" vertical="center" wrapText="1"/>
    </xf>
    <xf numFmtId="165" fontId="15" fillId="7" borderId="36" xfId="0" applyNumberFormat="1" applyFont="1" applyFill="1" applyBorder="1" applyAlignment="1">
      <alignment horizontal="center" vertical="center" wrapText="1"/>
    </xf>
    <xf numFmtId="165" fontId="15" fillId="7" borderId="37" xfId="0" applyNumberFormat="1" applyFont="1" applyFill="1" applyBorder="1" applyAlignment="1">
      <alignment horizontal="center" vertical="center" wrapText="1"/>
    </xf>
    <xf numFmtId="165" fontId="15" fillId="7" borderId="35" xfId="0" applyNumberFormat="1" applyFont="1" applyFill="1" applyBorder="1" applyAlignment="1">
      <alignment horizontal="center" vertical="center" wrapText="1"/>
    </xf>
    <xf numFmtId="0" fontId="8" fillId="7" borderId="0" xfId="0" applyFont="1" applyFill="1"/>
    <xf numFmtId="49" fontId="14" fillId="7" borderId="36" xfId="0" applyNumberFormat="1" applyFont="1" applyFill="1" applyBorder="1" applyAlignment="1">
      <alignment horizontal="center" vertical="center"/>
    </xf>
    <xf numFmtId="49" fontId="14" fillId="7" borderId="35" xfId="0" applyNumberFormat="1" applyFont="1" applyFill="1" applyBorder="1" applyAlignment="1">
      <alignment horizontal="center" vertical="center"/>
    </xf>
    <xf numFmtId="49" fontId="14" fillId="7" borderId="56" xfId="0" applyNumberFormat="1" applyFont="1" applyFill="1" applyBorder="1" applyAlignment="1">
      <alignment horizontal="left" vertical="center" wrapText="1"/>
    </xf>
    <xf numFmtId="167" fontId="14" fillId="7" borderId="55" xfId="0" applyNumberFormat="1" applyFont="1" applyFill="1" applyBorder="1" applyAlignment="1">
      <alignment horizontal="center" vertical="center"/>
    </xf>
    <xf numFmtId="0" fontId="14" fillId="7" borderId="35" xfId="0" applyFont="1" applyFill="1" applyBorder="1" applyAlignment="1">
      <alignment horizontal="center" vertical="center" wrapText="1"/>
    </xf>
    <xf numFmtId="49" fontId="14" fillId="7" borderId="44" xfId="0" applyNumberFormat="1" applyFont="1" applyFill="1" applyBorder="1" applyAlignment="1">
      <alignment horizontal="left" vertical="center" wrapText="1"/>
    </xf>
    <xf numFmtId="49" fontId="14" fillId="7" borderId="42" xfId="0" applyNumberFormat="1" applyFont="1" applyFill="1" applyBorder="1" applyAlignment="1">
      <alignment horizontal="left" vertical="center" wrapText="1"/>
    </xf>
    <xf numFmtId="49" fontId="14" fillId="7" borderId="45" xfId="0" applyNumberFormat="1" applyFont="1" applyFill="1" applyBorder="1" applyAlignment="1">
      <alignment horizontal="left" vertical="center" wrapText="1"/>
    </xf>
    <xf numFmtId="167" fontId="14" fillId="7" borderId="44" xfId="0" applyNumberFormat="1" applyFont="1" applyFill="1" applyBorder="1" applyAlignment="1">
      <alignment horizontal="center" vertical="center"/>
    </xf>
    <xf numFmtId="167" fontId="14" fillId="7" borderId="45" xfId="0" applyNumberFormat="1" applyFont="1" applyFill="1" applyBorder="1" applyAlignment="1">
      <alignment horizontal="center" vertical="center"/>
    </xf>
    <xf numFmtId="0" fontId="14" fillId="7" borderId="44" xfId="0" applyFont="1" applyFill="1" applyBorder="1" applyAlignment="1">
      <alignment horizontal="center" vertical="center" wrapText="1"/>
    </xf>
    <xf numFmtId="0" fontId="14" fillId="7" borderId="45" xfId="0" applyFont="1" applyFill="1" applyBorder="1" applyAlignment="1">
      <alignment horizontal="center" vertical="center" wrapText="1"/>
    </xf>
    <xf numFmtId="167" fontId="14" fillId="7" borderId="12" xfId="0" applyNumberFormat="1" applyFont="1" applyFill="1" applyBorder="1" applyAlignment="1">
      <alignment horizontal="center" vertical="center"/>
    </xf>
    <xf numFmtId="167" fontId="14" fillId="7" borderId="54" xfId="0" applyNumberFormat="1" applyFont="1" applyFill="1" applyBorder="1" applyAlignment="1">
      <alignment horizontal="center" vertical="center"/>
    </xf>
    <xf numFmtId="49" fontId="14" fillId="7" borderId="21" xfId="0" applyNumberFormat="1" applyFont="1" applyFill="1" applyBorder="1" applyAlignment="1">
      <alignment horizontal="center" vertical="center"/>
    </xf>
    <xf numFmtId="0" fontId="31" fillId="7" borderId="41" xfId="0" applyFont="1" applyFill="1" applyBorder="1"/>
    <xf numFmtId="165" fontId="14" fillId="7" borderId="36" xfId="0" applyNumberFormat="1" applyFont="1" applyFill="1" applyBorder="1" applyAlignment="1">
      <alignment horizontal="center" vertical="center"/>
    </xf>
    <xf numFmtId="165" fontId="14" fillId="7" borderId="37" xfId="0" applyNumberFormat="1" applyFont="1" applyFill="1" applyBorder="1" applyAlignment="1">
      <alignment horizontal="center" vertical="center"/>
    </xf>
    <xf numFmtId="0" fontId="31" fillId="7" borderId="37" xfId="0" applyFont="1" applyFill="1" applyBorder="1"/>
    <xf numFmtId="0" fontId="31" fillId="7" borderId="35" xfId="0" applyFont="1" applyFill="1" applyBorder="1"/>
    <xf numFmtId="49" fontId="14" fillId="7" borderId="47" xfId="0" applyNumberFormat="1" applyFont="1" applyFill="1" applyBorder="1" applyAlignment="1">
      <alignment horizontal="left" vertical="center" wrapText="1"/>
    </xf>
    <xf numFmtId="49" fontId="14" fillId="7" borderId="49" xfId="0" applyNumberFormat="1" applyFont="1" applyFill="1" applyBorder="1" applyAlignment="1">
      <alignment horizontal="left" vertical="center" wrapText="1"/>
    </xf>
    <xf numFmtId="49" fontId="14" fillId="7" borderId="48" xfId="0" applyNumberFormat="1" applyFont="1" applyFill="1" applyBorder="1" applyAlignment="1">
      <alignment horizontal="left" vertical="center" wrapText="1"/>
    </xf>
    <xf numFmtId="167" fontId="14" fillId="7" borderId="47" xfId="0" applyNumberFormat="1" applyFont="1" applyFill="1" applyBorder="1" applyAlignment="1">
      <alignment horizontal="center" vertical="center"/>
    </xf>
    <xf numFmtId="167" fontId="14" fillId="7" borderId="48" xfId="0" applyNumberFormat="1" applyFont="1" applyFill="1" applyBorder="1" applyAlignment="1">
      <alignment horizontal="center" vertical="center"/>
    </xf>
    <xf numFmtId="0" fontId="14" fillId="7" borderId="49" xfId="0" applyFont="1" applyFill="1" applyBorder="1" applyAlignment="1">
      <alignment horizontal="center" vertical="center" wrapText="1"/>
    </xf>
    <xf numFmtId="0" fontId="14" fillId="7" borderId="48" xfId="0" applyFont="1" applyFill="1" applyBorder="1" applyAlignment="1">
      <alignment horizontal="center" vertical="center" wrapText="1"/>
    </xf>
    <xf numFmtId="165" fontId="14" fillId="7" borderId="21" xfId="0" applyNumberFormat="1" applyFont="1" applyFill="1" applyBorder="1" applyAlignment="1">
      <alignment horizontal="center" vertical="center"/>
    </xf>
    <xf numFmtId="165" fontId="14" fillId="7" borderId="23" xfId="0" applyNumberFormat="1" applyFont="1" applyFill="1" applyBorder="1" applyAlignment="1">
      <alignment horizontal="center" vertical="center"/>
    </xf>
    <xf numFmtId="0" fontId="14" fillId="7" borderId="42" xfId="0" applyFont="1" applyFill="1" applyBorder="1" applyAlignment="1">
      <alignment horizontal="center" vertical="center" wrapText="1"/>
    </xf>
    <xf numFmtId="165" fontId="14" fillId="7" borderId="12" xfId="0" applyNumberFormat="1" applyFont="1" applyFill="1" applyBorder="1" applyAlignment="1">
      <alignment horizontal="center" vertical="center"/>
    </xf>
    <xf numFmtId="165" fontId="14" fillId="7" borderId="13" xfId="0" applyNumberFormat="1" applyFont="1" applyFill="1" applyBorder="1" applyAlignment="1">
      <alignment horizontal="center" vertical="center"/>
    </xf>
    <xf numFmtId="165" fontId="14" fillId="7" borderId="12" xfId="0" applyNumberFormat="1" applyFont="1" applyFill="1" applyBorder="1" applyAlignment="1">
      <alignment horizontal="right" vertical="center" wrapText="1"/>
    </xf>
    <xf numFmtId="0" fontId="3" fillId="7" borderId="13" xfId="0" applyFont="1" applyFill="1" applyBorder="1"/>
    <xf numFmtId="165" fontId="14" fillId="7" borderId="12" xfId="0" applyNumberFormat="1" applyFont="1" applyFill="1" applyBorder="1" applyAlignment="1">
      <alignment horizontal="center" vertical="center" wrapText="1"/>
    </xf>
    <xf numFmtId="0" fontId="31" fillId="7" borderId="13" xfId="0" applyFont="1" applyFill="1" applyBorder="1"/>
    <xf numFmtId="0" fontId="31" fillId="7" borderId="40" xfId="0" applyFont="1" applyFill="1" applyBorder="1"/>
    <xf numFmtId="0" fontId="3" fillId="7" borderId="28" xfId="0" applyFont="1" applyFill="1" applyBorder="1"/>
    <xf numFmtId="0" fontId="3" fillId="7" borderId="27" xfId="0" applyFont="1" applyFill="1" applyBorder="1"/>
    <xf numFmtId="165" fontId="21" fillId="7" borderId="26" xfId="0" applyNumberFormat="1" applyFont="1" applyFill="1" applyBorder="1" applyAlignment="1">
      <alignment horizontal="center" vertical="center" wrapText="1"/>
    </xf>
    <xf numFmtId="0" fontId="3" fillId="7" borderId="28" xfId="0" applyFont="1" applyFill="1" applyBorder="1" applyAlignment="1">
      <alignment wrapText="1"/>
    </xf>
    <xf numFmtId="165" fontId="14" fillId="7" borderId="26" xfId="0" applyNumberFormat="1" applyFont="1" applyFill="1" applyBorder="1" applyAlignment="1">
      <alignment horizontal="center" vertical="center" wrapText="1"/>
    </xf>
    <xf numFmtId="169" fontId="14" fillId="7" borderId="26" xfId="0" applyNumberFormat="1" applyFont="1" applyFill="1" applyBorder="1" applyAlignment="1">
      <alignment horizontal="center" vertical="center"/>
    </xf>
    <xf numFmtId="49" fontId="14" fillId="7" borderId="26" xfId="0" applyNumberFormat="1" applyFont="1" applyFill="1" applyBorder="1" applyAlignment="1">
      <alignment horizontal="left" vertical="center" wrapText="1"/>
    </xf>
    <xf numFmtId="0" fontId="3" fillId="7" borderId="27" xfId="0" applyFont="1" applyFill="1" applyBorder="1" applyAlignment="1">
      <alignment wrapText="1"/>
    </xf>
    <xf numFmtId="167" fontId="14" fillId="7" borderId="26" xfId="0" applyNumberFormat="1" applyFont="1" applyFill="1" applyBorder="1" applyAlignment="1">
      <alignment horizontal="center" vertical="center" wrapText="1"/>
    </xf>
    <xf numFmtId="49" fontId="14" fillId="7" borderId="26" xfId="0" applyNumberFormat="1" applyFont="1" applyFill="1" applyBorder="1" applyAlignment="1">
      <alignment horizontal="center" vertical="center"/>
    </xf>
    <xf numFmtId="49" fontId="29" fillId="7" borderId="47" xfId="5" applyNumberFormat="1" applyFont="1" applyFill="1" applyBorder="1" applyAlignment="1">
      <alignment horizontal="left" vertical="center" wrapText="1"/>
    </xf>
    <xf numFmtId="49" fontId="29" fillId="7" borderId="49" xfId="5" applyNumberFormat="1" applyFont="1" applyFill="1" applyBorder="1" applyAlignment="1">
      <alignment horizontal="left" vertical="center" wrapText="1"/>
    </xf>
    <xf numFmtId="49" fontId="29" fillId="7" borderId="48" xfId="5" applyNumberFormat="1" applyFont="1" applyFill="1" applyBorder="1" applyAlignment="1">
      <alignment horizontal="left" vertical="center" wrapText="1"/>
    </xf>
    <xf numFmtId="0" fontId="3" fillId="7" borderId="37" xfId="0" applyFont="1" applyFill="1" applyBorder="1"/>
    <xf numFmtId="167" fontId="14" fillId="7" borderId="26" xfId="0" applyNumberFormat="1" applyFont="1" applyFill="1" applyBorder="1" applyAlignment="1">
      <alignment horizontal="center" vertical="center"/>
    </xf>
    <xf numFmtId="0" fontId="15" fillId="7" borderId="30" xfId="12" applyFont="1" applyFill="1"/>
    <xf numFmtId="0" fontId="3" fillId="7" borderId="35" xfId="12" applyFont="1" applyFill="1" applyBorder="1"/>
    <xf numFmtId="0" fontId="29" fillId="7" borderId="47" xfId="13" applyNumberFormat="1" applyFont="1" applyFill="1" applyBorder="1" applyAlignment="1" applyProtection="1">
      <alignment horizontal="left" vertical="center" wrapText="1"/>
    </xf>
    <xf numFmtId="0" fontId="29" fillId="7" borderId="49" xfId="13" applyNumberFormat="1" applyFont="1" applyFill="1" applyBorder="1" applyAlignment="1" applyProtection="1">
      <alignment horizontal="left" vertical="center" wrapText="1"/>
    </xf>
    <xf numFmtId="0" fontId="29" fillId="7" borderId="48" xfId="13" applyNumberFormat="1" applyFont="1" applyFill="1" applyBorder="1" applyAlignment="1" applyProtection="1">
      <alignment horizontal="left" vertical="center" wrapText="1"/>
    </xf>
    <xf numFmtId="0" fontId="3" fillId="7" borderId="37" xfId="12" applyFont="1" applyFill="1" applyBorder="1"/>
    <xf numFmtId="165" fontId="14" fillId="7" borderId="36" xfId="12" applyNumberFormat="1" applyFont="1" applyFill="1" applyBorder="1" applyAlignment="1">
      <alignment horizontal="center" vertical="center" wrapText="1"/>
    </xf>
    <xf numFmtId="165" fontId="14" fillId="7" borderId="37" xfId="12" applyNumberFormat="1" applyFont="1" applyFill="1" applyBorder="1" applyAlignment="1">
      <alignment horizontal="center" vertical="center" wrapText="1"/>
    </xf>
    <xf numFmtId="165" fontId="8" fillId="7" borderId="30" xfId="12" applyNumberFormat="1" applyFont="1" applyFill="1"/>
    <xf numFmtId="0" fontId="0" fillId="7" borderId="30" xfId="12" applyFont="1" applyFill="1" applyAlignment="1"/>
    <xf numFmtId="0" fontId="3" fillId="7" borderId="35" xfId="12" applyFont="1" applyFill="1" applyBorder="1"/>
    <xf numFmtId="0" fontId="29" fillId="7" borderId="47" xfId="13" applyNumberFormat="1" applyFont="1" applyFill="1" applyBorder="1" applyAlignment="1" applyProtection="1">
      <alignment horizontal="left" vertical="center" wrapText="1"/>
    </xf>
    <xf numFmtId="0" fontId="29" fillId="7" borderId="49" xfId="13" applyNumberFormat="1" applyFont="1" applyFill="1" applyBorder="1" applyAlignment="1" applyProtection="1">
      <alignment horizontal="left" vertical="center" wrapText="1"/>
    </xf>
    <xf numFmtId="0" fontId="29" fillId="7" borderId="48" xfId="13" applyNumberFormat="1" applyFont="1" applyFill="1" applyBorder="1" applyAlignment="1" applyProtection="1">
      <alignment horizontal="left" vertical="center" wrapText="1"/>
    </xf>
    <xf numFmtId="0" fontId="3" fillId="7" borderId="37" xfId="12" applyFont="1" applyFill="1" applyBorder="1"/>
    <xf numFmtId="165" fontId="14" fillId="7" borderId="36" xfId="12" applyNumberFormat="1" applyFont="1" applyFill="1" applyBorder="1" applyAlignment="1">
      <alignment horizontal="center" vertical="center" wrapText="1"/>
    </xf>
    <xf numFmtId="165" fontId="14" fillId="7" borderId="37" xfId="12" applyNumberFormat="1" applyFont="1" applyFill="1" applyBorder="1" applyAlignment="1">
      <alignment horizontal="center" vertical="center" wrapText="1"/>
    </xf>
    <xf numFmtId="165" fontId="8" fillId="0" borderId="30" xfId="12" applyNumberFormat="1" applyFont="1" applyAlignment="1">
      <alignment horizontal="center"/>
    </xf>
    <xf numFmtId="0" fontId="8" fillId="0" borderId="30" xfId="12" applyFont="1" applyAlignment="1">
      <alignment horizontal="center"/>
    </xf>
    <xf numFmtId="165" fontId="11" fillId="3" borderId="12" xfId="12" applyNumberFormat="1" applyFont="1" applyFill="1" applyBorder="1" applyAlignment="1">
      <alignment horizontal="center" vertical="center"/>
    </xf>
    <xf numFmtId="0" fontId="3" fillId="0" borderId="40" xfId="12" applyFont="1" applyBorder="1" applyAlignment="1">
      <alignment horizontal="center"/>
    </xf>
    <xf numFmtId="0" fontId="3" fillId="0" borderId="13" xfId="12" applyFont="1" applyBorder="1" applyAlignment="1">
      <alignment horizontal="center"/>
    </xf>
    <xf numFmtId="165" fontId="9" fillId="3" borderId="39" xfId="12" applyNumberFormat="1" applyFont="1" applyFill="1" applyBorder="1" applyAlignment="1">
      <alignment horizontal="center" vertical="center"/>
    </xf>
    <xf numFmtId="0" fontId="3" fillId="0" borderId="30" xfId="12" applyFont="1" applyBorder="1" applyAlignment="1">
      <alignment horizontal="center"/>
    </xf>
    <xf numFmtId="0" fontId="3" fillId="0" borderId="39" xfId="12" applyFont="1" applyBorder="1" applyAlignment="1">
      <alignment horizontal="center"/>
    </xf>
    <xf numFmtId="165" fontId="11" fillId="3" borderId="38" xfId="12" applyNumberFormat="1" applyFont="1" applyFill="1" applyBorder="1" applyAlignment="1">
      <alignment horizontal="center" vertical="center"/>
    </xf>
    <xf numFmtId="0" fontId="3" fillId="0" borderId="21" xfId="12" applyFont="1" applyBorder="1" applyAlignment="1">
      <alignment horizontal="center"/>
    </xf>
    <xf numFmtId="0" fontId="3" fillId="0" borderId="41" xfId="12" applyFont="1" applyBorder="1" applyAlignment="1">
      <alignment horizontal="center"/>
    </xf>
    <xf numFmtId="0" fontId="3" fillId="0" borderId="23" xfId="12"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30" xfId="0" applyFont="1" applyBorder="1" applyAlignment="1">
      <alignment horizontal="center"/>
    </xf>
    <xf numFmtId="0" fontId="3" fillId="0" borderId="32"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3" fillId="0" borderId="18"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165" fontId="19" fillId="5" borderId="35" xfId="12" applyNumberFormat="1" applyFont="1" applyFill="1" applyBorder="1" applyAlignment="1">
      <alignment horizontal="center" vertical="center" wrapText="1"/>
    </xf>
    <xf numFmtId="0" fontId="4" fillId="0" borderId="30" xfId="12" applyFont="1" applyAlignment="1">
      <alignment horizontal="center" vertical="center"/>
    </xf>
    <xf numFmtId="165" fontId="19" fillId="4" borderId="36" xfId="12" applyNumberFormat="1" applyFont="1" applyFill="1" applyBorder="1" applyAlignment="1">
      <alignment horizontal="center" vertical="center" wrapText="1"/>
    </xf>
    <xf numFmtId="165" fontId="19" fillId="4" borderId="37" xfId="12" applyNumberFormat="1" applyFont="1" applyFill="1" applyBorder="1" applyAlignment="1">
      <alignment horizontal="center" vertical="center" wrapText="1"/>
    </xf>
    <xf numFmtId="165" fontId="19" fillId="4" borderId="36" xfId="12" applyNumberFormat="1" applyFont="1" applyFill="1" applyBorder="1" applyAlignment="1">
      <alignment horizontal="center" vertical="center" wrapText="1"/>
    </xf>
    <xf numFmtId="165" fontId="19" fillId="4" borderId="35" xfId="12" applyNumberFormat="1" applyFont="1" applyFill="1" applyBorder="1" applyAlignment="1">
      <alignment horizontal="center" vertical="center" wrapText="1"/>
    </xf>
    <xf numFmtId="165" fontId="19" fillId="4" borderId="37" xfId="12" applyNumberFormat="1" applyFont="1" applyFill="1" applyBorder="1" applyAlignment="1">
      <alignment horizontal="center" vertical="center" wrapText="1"/>
    </xf>
    <xf numFmtId="0" fontId="15" fillId="0" borderId="30" xfId="12" applyFont="1" applyAlignment="1">
      <alignment horizontal="center"/>
    </xf>
    <xf numFmtId="0" fontId="3" fillId="0" borderId="35" xfId="12" applyFont="1" applyBorder="1" applyAlignment="1">
      <alignment horizontal="center"/>
    </xf>
    <xf numFmtId="0" fontId="3" fillId="0" borderId="37" xfId="12" applyFont="1" applyBorder="1" applyAlignment="1">
      <alignment horizontal="center"/>
    </xf>
    <xf numFmtId="0" fontId="32" fillId="0" borderId="37" xfId="12" applyFont="1" applyBorder="1" applyAlignment="1">
      <alignment horizontal="center"/>
    </xf>
    <xf numFmtId="0" fontId="32" fillId="0" borderId="35" xfId="12" applyFont="1" applyBorder="1" applyAlignment="1">
      <alignment horizontal="center"/>
    </xf>
    <xf numFmtId="0" fontId="3" fillId="7" borderId="37" xfId="12" applyFont="1" applyFill="1" applyBorder="1" applyAlignment="1">
      <alignment horizontal="center"/>
    </xf>
    <xf numFmtId="0" fontId="3" fillId="7" borderId="35" xfId="12" applyFont="1" applyFill="1" applyBorder="1" applyAlignment="1">
      <alignment horizontal="center"/>
    </xf>
    <xf numFmtId="0" fontId="15" fillId="7" borderId="30" xfId="12" applyFont="1" applyFill="1" applyAlignment="1">
      <alignment horizontal="center"/>
    </xf>
    <xf numFmtId="0" fontId="3" fillId="7" borderId="37" xfId="12" applyFont="1" applyFill="1" applyBorder="1" applyAlignment="1">
      <alignment horizontal="center"/>
    </xf>
    <xf numFmtId="0" fontId="3" fillId="7" borderId="35" xfId="12" applyFont="1" applyFill="1" applyBorder="1" applyAlignment="1">
      <alignment horizontal="center"/>
    </xf>
    <xf numFmtId="165" fontId="15" fillId="5" borderId="35" xfId="12" applyNumberFormat="1" applyFont="1" applyFill="1" applyBorder="1" applyAlignment="1">
      <alignment horizontal="center" vertical="center" wrapText="1"/>
    </xf>
    <xf numFmtId="165" fontId="15" fillId="5" borderId="36" xfId="12" applyNumberFormat="1" applyFont="1" applyFill="1" applyBorder="1" applyAlignment="1">
      <alignment horizontal="center" vertical="center" wrapText="1"/>
    </xf>
    <xf numFmtId="165" fontId="15" fillId="5" borderId="37" xfId="12" applyNumberFormat="1" applyFont="1" applyFill="1" applyBorder="1" applyAlignment="1">
      <alignment horizontal="center" vertical="center" wrapText="1"/>
    </xf>
    <xf numFmtId="0" fontId="4" fillId="0" borderId="30" xfId="12" applyFont="1" applyAlignment="1">
      <alignment horizontal="center"/>
    </xf>
    <xf numFmtId="0" fontId="0" fillId="0" borderId="30" xfId="12" applyFont="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165" fontId="19" fillId="4" borderId="34" xfId="0" applyNumberFormat="1" applyFont="1" applyFill="1" applyBorder="1" applyAlignment="1">
      <alignment horizontal="center" vertical="center"/>
    </xf>
    <xf numFmtId="0" fontId="3" fillId="0" borderId="37" xfId="18" applyFont="1" applyBorder="1" applyAlignment="1">
      <alignment horizontal="center"/>
    </xf>
    <xf numFmtId="0" fontId="3" fillId="0" borderId="37" xfId="0" applyFont="1" applyBorder="1" applyAlignment="1">
      <alignment horizontal="center"/>
    </xf>
    <xf numFmtId="0" fontId="3" fillId="0" borderId="35" xfId="0" applyFont="1" applyBorder="1" applyAlignment="1">
      <alignment horizontal="center"/>
    </xf>
    <xf numFmtId="0" fontId="0" fillId="0" borderId="0" xfId="0" applyFont="1" applyAlignment="1">
      <alignment horizontal="center"/>
    </xf>
    <xf numFmtId="0" fontId="5" fillId="2" borderId="10" xfId="0" applyFont="1" applyFill="1" applyBorder="1" applyAlignment="1">
      <alignment horizontal="center" vertical="center"/>
    </xf>
    <xf numFmtId="0" fontId="11" fillId="2" borderId="29" xfId="0" applyFont="1" applyFill="1" applyBorder="1" applyAlignment="1">
      <alignment horizontal="center" vertical="center"/>
    </xf>
    <xf numFmtId="0" fontId="7" fillId="2" borderId="13" xfId="0" applyFont="1" applyFill="1" applyBorder="1" applyAlignment="1">
      <alignment horizontal="center" vertical="center"/>
    </xf>
    <xf numFmtId="0" fontId="16" fillId="2" borderId="10" xfId="0" applyFont="1" applyFill="1" applyBorder="1" applyAlignment="1">
      <alignment horizontal="center" vertical="center"/>
    </xf>
    <xf numFmtId="0" fontId="3" fillId="0" borderId="37" xfId="0" applyFont="1" applyBorder="1" applyAlignment="1">
      <alignment horizontal="center"/>
    </xf>
    <xf numFmtId="0" fontId="14" fillId="2" borderId="36" xfId="0" applyFont="1" applyFill="1" applyBorder="1" applyAlignment="1">
      <alignment horizontal="center" vertical="center" wrapText="1"/>
    </xf>
    <xf numFmtId="165" fontId="14" fillId="7" borderId="35" xfId="18" applyNumberFormat="1" applyFont="1" applyFill="1" applyBorder="1" applyAlignment="1">
      <alignment horizontal="center" vertical="center" wrapText="1"/>
    </xf>
    <xf numFmtId="1" fontId="15" fillId="7" borderId="36" xfId="18" applyNumberFormat="1" applyFont="1" applyFill="1" applyBorder="1" applyAlignment="1">
      <alignment horizontal="center" vertical="center"/>
    </xf>
    <xf numFmtId="0" fontId="27" fillId="7" borderId="35" xfId="18" applyFont="1" applyFill="1" applyBorder="1"/>
    <xf numFmtId="1" fontId="15" fillId="7" borderId="35" xfId="18" applyNumberFormat="1" applyFont="1" applyFill="1" applyBorder="1" applyAlignment="1">
      <alignment horizontal="left" vertical="center"/>
    </xf>
    <xf numFmtId="1" fontId="15" fillId="7" borderId="35" xfId="18" applyNumberFormat="1" applyFont="1" applyFill="1" applyBorder="1" applyAlignment="1">
      <alignment vertical="center"/>
    </xf>
    <xf numFmtId="165" fontId="15" fillId="7" borderId="36" xfId="18" applyNumberFormat="1" applyFont="1" applyFill="1" applyBorder="1" applyAlignment="1">
      <alignment horizontal="center" vertical="center" wrapText="1"/>
    </xf>
    <xf numFmtId="2" fontId="29" fillId="7" borderId="46" xfId="5" applyNumberFormat="1" applyFont="1" applyFill="1" applyBorder="1" applyAlignment="1" applyProtection="1">
      <alignment horizontal="center" vertical="center" wrapText="1"/>
      <protection locked="0"/>
    </xf>
    <xf numFmtId="2" fontId="29" fillId="7" borderId="61" xfId="5" applyNumberFormat="1" applyFont="1" applyFill="1" applyBorder="1" applyAlignment="1" applyProtection="1">
      <alignment horizontal="center" vertical="center" wrapText="1"/>
      <protection locked="0"/>
    </xf>
    <xf numFmtId="2" fontId="29" fillId="7" borderId="39" xfId="5" applyNumberFormat="1" applyFont="1" applyFill="1" applyBorder="1" applyAlignment="1" applyProtection="1">
      <alignment horizontal="center" vertical="center" wrapText="1"/>
      <protection locked="0"/>
    </xf>
    <xf numFmtId="1" fontId="15" fillId="7" borderId="21" xfId="18" applyNumberFormat="1" applyFont="1" applyFill="1" applyBorder="1" applyAlignment="1">
      <alignment horizontal="center" vertical="center"/>
    </xf>
    <xf numFmtId="0" fontId="27" fillId="7" borderId="41" xfId="18" applyFont="1" applyFill="1" applyBorder="1"/>
    <xf numFmtId="0" fontId="29" fillId="7" borderId="47" xfId="18" applyFont="1" applyFill="1" applyBorder="1" applyAlignment="1">
      <alignment horizontal="center" vertical="center"/>
    </xf>
    <xf numFmtId="0" fontId="29" fillId="7" borderId="48" xfId="18" applyFont="1" applyFill="1" applyBorder="1" applyAlignment="1">
      <alignment horizontal="center" vertical="center"/>
    </xf>
    <xf numFmtId="167" fontId="29" fillId="7" borderId="47" xfId="5" applyNumberFormat="1" applyFont="1" applyFill="1" applyBorder="1" applyAlignment="1" applyProtection="1">
      <alignment horizontal="center" vertical="center" wrapText="1"/>
      <protection locked="0"/>
    </xf>
    <xf numFmtId="167" fontId="29" fillId="7" borderId="48" xfId="5" applyNumberFormat="1" applyFont="1" applyFill="1" applyBorder="1" applyAlignment="1" applyProtection="1">
      <alignment horizontal="center" vertical="center" wrapText="1"/>
      <protection locked="0"/>
    </xf>
    <xf numFmtId="0" fontId="8" fillId="7" borderId="40" xfId="18" applyFont="1" applyFill="1" applyBorder="1" applyAlignment="1">
      <alignment horizontal="center" vertical="center"/>
    </xf>
    <xf numFmtId="0" fontId="8" fillId="7" borderId="54" xfId="18" applyFont="1" applyFill="1" applyBorder="1" applyAlignment="1">
      <alignment horizontal="center" vertical="center"/>
    </xf>
    <xf numFmtId="0" fontId="27" fillId="7" borderId="30" xfId="18" applyFill="1"/>
    <xf numFmtId="49" fontId="29" fillId="7" borderId="61" xfId="5" applyNumberFormat="1" applyFont="1" applyFill="1" applyBorder="1" applyAlignment="1">
      <alignment horizontal="left" vertical="center" wrapText="1"/>
    </xf>
    <xf numFmtId="49" fontId="29" fillId="7" borderId="30" xfId="5" applyNumberFormat="1" applyFont="1" applyFill="1" applyBorder="1" applyAlignment="1">
      <alignment horizontal="left" vertical="center" wrapText="1"/>
    </xf>
    <xf numFmtId="0" fontId="8" fillId="7" borderId="30" xfId="18" applyFont="1" applyFill="1" applyBorder="1"/>
    <xf numFmtId="0" fontId="29" fillId="7" borderId="44" xfId="5" applyFont="1" applyFill="1" applyBorder="1" applyAlignment="1">
      <alignment horizontal="center" vertical="center" wrapText="1"/>
    </xf>
    <xf numFmtId="167" fontId="29" fillId="7" borderId="61" xfId="5" applyNumberFormat="1" applyFont="1" applyFill="1" applyBorder="1" applyAlignment="1" applyProtection="1">
      <alignment horizontal="center" vertical="center" wrapText="1"/>
      <protection locked="0"/>
    </xf>
    <xf numFmtId="167" fontId="29" fillId="7" borderId="63" xfId="5" applyNumberFormat="1" applyFont="1" applyFill="1" applyBorder="1" applyAlignment="1" applyProtection="1">
      <alignment horizontal="center" vertical="center" wrapText="1"/>
      <protection locked="0"/>
    </xf>
    <xf numFmtId="2" fontId="29" fillId="7" borderId="61" xfId="5" applyNumberFormat="1" applyFont="1" applyFill="1" applyBorder="1" applyAlignment="1" applyProtection="1">
      <alignment horizontal="center" vertical="center" wrapText="1"/>
      <protection locked="0"/>
    </xf>
    <xf numFmtId="2" fontId="29" fillId="7" borderId="30" xfId="5" applyNumberFormat="1" applyFont="1" applyFill="1" applyBorder="1" applyAlignment="1" applyProtection="1">
      <alignment horizontal="center" vertical="center" wrapText="1"/>
      <protection locked="0"/>
    </xf>
    <xf numFmtId="165" fontId="14" fillId="7" borderId="30" xfId="18" applyNumberFormat="1" applyFont="1" applyFill="1" applyBorder="1" applyAlignment="1">
      <alignment horizontal="center" vertical="center" wrapText="1"/>
    </xf>
    <xf numFmtId="0" fontId="3" fillId="7" borderId="30" xfId="18" applyFont="1" applyFill="1" applyBorder="1"/>
    <xf numFmtId="0" fontId="8" fillId="7" borderId="46" xfId="18" applyFont="1" applyFill="1" applyBorder="1"/>
    <xf numFmtId="165" fontId="14" fillId="7" borderId="47" xfId="18" applyNumberFormat="1" applyFont="1" applyFill="1" applyBorder="1" applyAlignment="1">
      <alignment horizontal="center" vertical="center" wrapText="1"/>
    </xf>
    <xf numFmtId="165" fontId="14" fillId="7" borderId="48" xfId="18" applyNumberFormat="1" applyFont="1" applyFill="1" applyBorder="1" applyAlignment="1">
      <alignment horizontal="center" vertical="center" wrapText="1"/>
    </xf>
    <xf numFmtId="165" fontId="14" fillId="7" borderId="49" xfId="18" applyNumberFormat="1" applyFont="1" applyFill="1" applyBorder="1" applyAlignment="1">
      <alignment horizontal="center" vertical="center" wrapText="1"/>
    </xf>
    <xf numFmtId="0" fontId="8" fillId="7" borderId="46" xfId="18" applyFont="1" applyFill="1" applyBorder="1" applyAlignment="1">
      <alignment horizontal="center"/>
    </xf>
    <xf numFmtId="49" fontId="29" fillId="7" borderId="47" xfId="5" applyNumberFormat="1" applyFont="1" applyFill="1" applyBorder="1" applyAlignment="1">
      <alignment horizontal="center" vertical="center" wrapText="1"/>
    </xf>
    <xf numFmtId="49" fontId="29" fillId="7" borderId="49" xfId="5" applyNumberFormat="1" applyFont="1" applyFill="1" applyBorder="1" applyAlignment="1">
      <alignment horizontal="center" vertical="center" wrapText="1"/>
    </xf>
    <xf numFmtId="49" fontId="29" fillId="7" borderId="48" xfId="5" applyNumberFormat="1" applyFont="1" applyFill="1" applyBorder="1" applyAlignment="1">
      <alignment horizontal="center" vertical="center" wrapText="1"/>
    </xf>
    <xf numFmtId="0" fontId="8" fillId="7" borderId="47" xfId="18" applyFont="1" applyFill="1" applyBorder="1" applyAlignment="1">
      <alignment horizontal="center"/>
    </xf>
    <xf numFmtId="0" fontId="8" fillId="7" borderId="48" xfId="18" applyFont="1" applyFill="1" applyBorder="1" applyAlignment="1">
      <alignment horizontal="center"/>
    </xf>
    <xf numFmtId="165" fontId="14" fillId="7" borderId="37" xfId="18" applyNumberFormat="1" applyFont="1" applyFill="1" applyBorder="1" applyAlignment="1">
      <alignment horizontal="center" vertical="center" wrapText="1"/>
    </xf>
    <xf numFmtId="49" fontId="21" fillId="7" borderId="36" xfId="20" applyNumberFormat="1" applyFont="1" applyFill="1" applyBorder="1" applyAlignment="1">
      <alignment horizontal="left" vertical="center" wrapText="1"/>
    </xf>
    <xf numFmtId="0" fontId="3" fillId="7" borderId="35" xfId="20" applyFont="1" applyFill="1" applyBorder="1" applyAlignment="1">
      <alignment wrapText="1"/>
    </xf>
    <xf numFmtId="0" fontId="8" fillId="0" borderId="30" xfId="20" applyFont="1" applyAlignment="1">
      <alignment horizontal="center"/>
    </xf>
    <xf numFmtId="0" fontId="3" fillId="0" borderId="40" xfId="20" applyFont="1" applyBorder="1" applyAlignment="1">
      <alignment horizontal="center"/>
    </xf>
    <xf numFmtId="0" fontId="3" fillId="0" borderId="13" xfId="20" applyFont="1" applyBorder="1" applyAlignment="1">
      <alignment horizontal="center"/>
    </xf>
    <xf numFmtId="0" fontId="3" fillId="0" borderId="30" xfId="20" applyFont="1" applyBorder="1" applyAlignment="1">
      <alignment horizontal="center"/>
    </xf>
    <xf numFmtId="0" fontId="3" fillId="0" borderId="39" xfId="20" applyFont="1" applyBorder="1" applyAlignment="1">
      <alignment horizontal="center"/>
    </xf>
    <xf numFmtId="0" fontId="3" fillId="0" borderId="21" xfId="20" applyFont="1" applyBorder="1" applyAlignment="1">
      <alignment horizontal="center"/>
    </xf>
    <xf numFmtId="0" fontId="3" fillId="0" borderId="41" xfId="20" applyFont="1" applyBorder="1" applyAlignment="1">
      <alignment horizontal="center"/>
    </xf>
    <xf numFmtId="0" fontId="3" fillId="0" borderId="23" xfId="20" applyFont="1" applyBorder="1" applyAlignment="1">
      <alignment horizontal="center"/>
    </xf>
    <xf numFmtId="0" fontId="3" fillId="0" borderId="37" xfId="20" applyFont="1" applyBorder="1" applyAlignment="1">
      <alignment horizontal="center"/>
    </xf>
    <xf numFmtId="0" fontId="3" fillId="0" borderId="35" xfId="20" applyFont="1" applyBorder="1" applyAlignment="1">
      <alignment horizontal="center"/>
    </xf>
    <xf numFmtId="165" fontId="19" fillId="4" borderId="35" xfId="20" applyNumberFormat="1" applyFont="1" applyFill="1" applyBorder="1" applyAlignment="1">
      <alignment horizontal="center" vertical="center"/>
    </xf>
    <xf numFmtId="0" fontId="3" fillId="7" borderId="37" xfId="20" applyFont="1" applyFill="1" applyBorder="1" applyAlignment="1">
      <alignment horizontal="center"/>
    </xf>
    <xf numFmtId="0" fontId="3" fillId="7" borderId="35" xfId="20" applyFont="1" applyFill="1" applyBorder="1" applyAlignment="1">
      <alignment horizontal="center"/>
    </xf>
    <xf numFmtId="0" fontId="3" fillId="0" borderId="37" xfId="20" applyFont="1" applyBorder="1" applyAlignment="1">
      <alignment horizontal="center"/>
    </xf>
    <xf numFmtId="0" fontId="3" fillId="0" borderId="35" xfId="20" applyFont="1" applyBorder="1" applyAlignment="1">
      <alignment horizontal="center"/>
    </xf>
    <xf numFmtId="0" fontId="32" fillId="7" borderId="37" xfId="20" applyFont="1" applyFill="1" applyBorder="1" applyAlignment="1">
      <alignment horizontal="center"/>
    </xf>
    <xf numFmtId="0" fontId="32" fillId="7" borderId="35" xfId="20" applyFont="1" applyFill="1" applyBorder="1" applyAlignment="1">
      <alignment horizontal="center"/>
    </xf>
    <xf numFmtId="0" fontId="0" fillId="0" borderId="30" xfId="20" applyFont="1" applyAlignment="1">
      <alignment horizontal="center"/>
    </xf>
    <xf numFmtId="0" fontId="8" fillId="7" borderId="30" xfId="0" applyFont="1" applyFill="1" applyBorder="1"/>
    <xf numFmtId="167" fontId="29" fillId="7" borderId="44" xfId="5" applyNumberFormat="1" applyFont="1" applyFill="1" applyBorder="1" applyAlignment="1" applyProtection="1">
      <alignment horizontal="center" vertical="center"/>
      <protection locked="0"/>
    </xf>
    <xf numFmtId="167" fontId="29" fillId="7" borderId="45" xfId="5" applyNumberFormat="1" applyFont="1" applyFill="1" applyBorder="1" applyAlignment="1" applyProtection="1">
      <alignment horizontal="center" vertical="center"/>
      <protection locked="0"/>
    </xf>
    <xf numFmtId="44" fontId="38" fillId="7" borderId="64" xfId="16" applyFont="1" applyFill="1" applyBorder="1" applyAlignment="1">
      <alignment horizontal="center"/>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44" fontId="29" fillId="6" borderId="47" xfId="16" applyFont="1" applyFill="1" applyBorder="1" applyAlignment="1" applyProtection="1">
      <alignment horizontal="center" vertical="center" shrinkToFit="1"/>
      <protection locked="0"/>
    </xf>
    <xf numFmtId="44" fontId="29" fillId="6" borderId="48" xfId="16" applyFont="1" applyFill="1" applyBorder="1" applyAlignment="1" applyProtection="1">
      <alignment horizontal="center" vertical="center" shrinkToFit="1"/>
      <protection locked="0"/>
    </xf>
    <xf numFmtId="44" fontId="29" fillId="6" borderId="44" xfId="16" applyFont="1" applyFill="1" applyBorder="1" applyAlignment="1" applyProtection="1">
      <alignment horizontal="center" vertical="center" shrinkToFit="1"/>
      <protection locked="0"/>
    </xf>
    <xf numFmtId="44" fontId="29" fillId="6" borderId="45" xfId="16" applyFont="1" applyFill="1" applyBorder="1" applyAlignment="1" applyProtection="1">
      <alignment horizontal="center" vertical="center" shrinkToFit="1"/>
      <protection locked="0"/>
    </xf>
    <xf numFmtId="44" fontId="29" fillId="6" borderId="49" xfId="16" applyFont="1" applyFill="1" applyBorder="1" applyAlignment="1" applyProtection="1">
      <alignment horizontal="center" vertical="center" shrinkToFit="1"/>
      <protection locked="0"/>
    </xf>
    <xf numFmtId="44" fontId="29" fillId="6" borderId="48" xfId="16" applyFont="1" applyFill="1" applyBorder="1" applyAlignment="1" applyProtection="1">
      <alignment horizontal="center" vertical="center" shrinkToFit="1"/>
      <protection locked="0"/>
    </xf>
    <xf numFmtId="44" fontId="29" fillId="6" borderId="43" xfId="16" applyFont="1" applyFill="1" applyBorder="1" applyAlignment="1" applyProtection="1">
      <alignment horizontal="center" vertical="center" shrinkToFit="1"/>
      <protection locked="0"/>
    </xf>
    <xf numFmtId="44" fontId="29" fillId="6" borderId="62" xfId="16" applyFont="1" applyFill="1" applyBorder="1" applyAlignment="1" applyProtection="1">
      <alignment horizontal="center" vertical="center" shrinkToFit="1"/>
      <protection locked="0"/>
    </xf>
    <xf numFmtId="44" fontId="29" fillId="7" borderId="44" xfId="16" applyFont="1" applyFill="1" applyBorder="1" applyAlignment="1" applyProtection="1">
      <alignment horizontal="center" vertical="center" shrinkToFit="1"/>
      <protection locked="0"/>
    </xf>
    <xf numFmtId="44" fontId="29" fillId="7" borderId="45" xfId="16" applyFont="1" applyFill="1" applyBorder="1" applyAlignment="1" applyProtection="1">
      <alignment horizontal="center" vertical="center" shrinkToFit="1"/>
      <protection locked="0"/>
    </xf>
    <xf numFmtId="0" fontId="3" fillId="0" borderId="41" xfId="0" applyFont="1" applyBorder="1" applyAlignment="1">
      <alignment horizontal="center"/>
    </xf>
    <xf numFmtId="0" fontId="3" fillId="0" borderId="23" xfId="0" applyFont="1" applyBorder="1" applyAlignment="1">
      <alignment horizontal="center"/>
    </xf>
    <xf numFmtId="44" fontId="29" fillId="7" borderId="47" xfId="16" applyFont="1" applyFill="1" applyBorder="1" applyAlignment="1" applyProtection="1">
      <alignment horizontal="center" vertical="center" shrinkToFit="1"/>
      <protection locked="0"/>
    </xf>
    <xf numFmtId="44" fontId="29" fillId="7" borderId="48" xfId="16" applyFont="1" applyFill="1" applyBorder="1" applyAlignment="1" applyProtection="1">
      <alignment horizontal="center" vertical="center" shrinkToFit="1"/>
      <protection locked="0"/>
    </xf>
    <xf numFmtId="44" fontId="38" fillId="7" borderId="46" xfId="16" applyFont="1" applyFill="1" applyBorder="1" applyAlignment="1">
      <alignment horizontal="center"/>
    </xf>
    <xf numFmtId="167" fontId="29" fillId="7" borderId="47" xfId="5" applyNumberFormat="1" applyFont="1" applyFill="1" applyBorder="1" applyAlignment="1" applyProtection="1">
      <alignment horizontal="center" vertical="center"/>
      <protection locked="0"/>
    </xf>
    <xf numFmtId="167" fontId="29" fillId="7" borderId="48" xfId="5" applyNumberFormat="1" applyFont="1" applyFill="1" applyBorder="1" applyAlignment="1" applyProtection="1">
      <alignment horizontal="center" vertical="center"/>
      <protection locked="0"/>
    </xf>
    <xf numFmtId="0" fontId="38" fillId="7" borderId="30" xfId="14" applyFont="1" applyFill="1"/>
    <xf numFmtId="0" fontId="29" fillId="7" borderId="47" xfId="14" applyNumberFormat="1" applyFont="1" applyFill="1" applyBorder="1" applyAlignment="1" applyProtection="1">
      <alignment vertical="center" wrapText="1" shrinkToFit="1"/>
      <protection locked="0"/>
    </xf>
    <xf numFmtId="0" fontId="29" fillId="7" borderId="49" xfId="14" applyNumberFormat="1" applyFont="1" applyFill="1" applyBorder="1" applyAlignment="1" applyProtection="1">
      <alignment vertical="center" wrapText="1" shrinkToFit="1"/>
      <protection locked="0"/>
    </xf>
    <xf numFmtId="0" fontId="29" fillId="7" borderId="48" xfId="14" applyNumberFormat="1" applyFont="1" applyFill="1" applyBorder="1" applyAlignment="1" applyProtection="1">
      <alignment vertical="center" wrapText="1" shrinkToFit="1"/>
      <protection locked="0"/>
    </xf>
    <xf numFmtId="0" fontId="29" fillId="7" borderId="47" xfId="14" applyNumberFormat="1" applyFont="1" applyFill="1" applyBorder="1" applyAlignment="1" applyProtection="1">
      <alignment vertical="center" shrinkToFit="1"/>
      <protection locked="0"/>
    </xf>
    <xf numFmtId="0" fontId="29" fillId="7" borderId="48" xfId="14" applyNumberFormat="1" applyFont="1" applyFill="1" applyBorder="1" applyAlignment="1" applyProtection="1">
      <alignment vertical="center" shrinkToFit="1"/>
      <protection locked="0"/>
    </xf>
    <xf numFmtId="0" fontId="29" fillId="7" borderId="47" xfId="14" applyFont="1" applyFill="1" applyBorder="1" applyAlignment="1" applyProtection="1">
      <alignment horizontal="center" shrinkToFit="1"/>
      <protection locked="0"/>
    </xf>
    <xf numFmtId="0" fontId="29" fillId="7" borderId="48" xfId="14" applyFont="1" applyFill="1" applyBorder="1" applyAlignment="1" applyProtection="1">
      <alignment horizontal="center" shrinkToFit="1"/>
      <protection locked="0"/>
    </xf>
    <xf numFmtId="167" fontId="29" fillId="7" borderId="47" xfId="14" applyNumberFormat="1" applyFont="1" applyFill="1" applyBorder="1" applyAlignment="1" applyProtection="1">
      <alignment horizontal="center" vertical="center" shrinkToFit="1"/>
      <protection locked="0"/>
    </xf>
    <xf numFmtId="167" fontId="29" fillId="7" borderId="48" xfId="14" applyNumberFormat="1" applyFont="1" applyFill="1" applyBorder="1" applyAlignment="1" applyProtection="1">
      <alignment horizontal="center" vertical="center" shrinkToFit="1"/>
      <protection locked="0"/>
    </xf>
    <xf numFmtId="44" fontId="29" fillId="7" borderId="47" xfId="16" applyFont="1" applyFill="1" applyBorder="1" applyAlignment="1" applyProtection="1">
      <alignment vertical="center" shrinkToFit="1"/>
      <protection locked="0"/>
    </xf>
    <xf numFmtId="44" fontId="29" fillId="7" borderId="48" xfId="16" applyFont="1" applyFill="1" applyBorder="1" applyAlignment="1" applyProtection="1">
      <alignment vertical="center" shrinkToFit="1"/>
      <protection locked="0"/>
    </xf>
    <xf numFmtId="44" fontId="38" fillId="7" borderId="46" xfId="16" applyFont="1" applyFill="1" applyBorder="1" applyAlignment="1">
      <alignment vertical="center"/>
    </xf>
    <xf numFmtId="0" fontId="29" fillId="7" borderId="47" xfId="14" applyNumberFormat="1" applyFont="1" applyFill="1" applyBorder="1" applyAlignment="1" applyProtection="1">
      <alignment vertical="center" shrinkToFit="1"/>
      <protection locked="0"/>
    </xf>
    <xf numFmtId="0" fontId="29" fillId="7" borderId="48" xfId="14" applyNumberFormat="1" applyFont="1" applyFill="1" applyBorder="1" applyAlignment="1" applyProtection="1">
      <alignment vertical="center" shrinkToFit="1"/>
      <protection locked="0"/>
    </xf>
    <xf numFmtId="44" fontId="29" fillId="7" borderId="47" xfId="16" applyFont="1" applyFill="1" applyBorder="1" applyAlignment="1" applyProtection="1">
      <alignment horizontal="left" vertical="center" shrinkToFit="1"/>
      <protection locked="0"/>
    </xf>
    <xf numFmtId="44" fontId="29" fillId="7" borderId="48" xfId="16" applyFont="1" applyFill="1" applyBorder="1" applyAlignment="1" applyProtection="1">
      <alignment horizontal="left" vertical="center" shrinkToFit="1"/>
      <protection locked="0"/>
    </xf>
    <xf numFmtId="0" fontId="29" fillId="7" borderId="47" xfId="14" applyNumberFormat="1" applyFont="1" applyFill="1" applyBorder="1" applyAlignment="1" applyProtection="1">
      <alignment horizontal="left" vertical="center" wrapText="1" shrinkToFit="1"/>
      <protection locked="0"/>
    </xf>
    <xf numFmtId="0" fontId="29" fillId="7" borderId="49" xfId="14" applyNumberFormat="1" applyFont="1" applyFill="1" applyBorder="1" applyAlignment="1" applyProtection="1">
      <alignment horizontal="left" vertical="center" wrapText="1" shrinkToFit="1"/>
      <protection locked="0"/>
    </xf>
    <xf numFmtId="0" fontId="29" fillId="7" borderId="48" xfId="14" applyNumberFormat="1" applyFont="1" applyFill="1" applyBorder="1" applyAlignment="1" applyProtection="1">
      <alignment horizontal="left" vertical="center" wrapText="1" shrinkToFit="1"/>
      <protection locked="0"/>
    </xf>
    <xf numFmtId="0" fontId="29" fillId="7" borderId="47" xfId="14" applyNumberFormat="1" applyFont="1" applyFill="1" applyBorder="1" applyAlignment="1" applyProtection="1">
      <alignment horizontal="center" vertical="center" shrinkToFit="1"/>
      <protection locked="0"/>
    </xf>
    <xf numFmtId="0" fontId="29" fillId="7" borderId="48" xfId="14" applyNumberFormat="1" applyFont="1" applyFill="1" applyBorder="1" applyAlignment="1" applyProtection="1">
      <alignment horizontal="center" vertical="center" shrinkToFit="1"/>
      <protection locked="0"/>
    </xf>
  </cellXfs>
  <cellStyles count="21">
    <cellStyle name="Moeda 2" xfId="16" xr:uid="{00000000-0005-0000-0000-000000000000}"/>
    <cellStyle name="Moeda 4" xfId="8" xr:uid="{00000000-0005-0000-0000-000001000000}"/>
    <cellStyle name="Normal" xfId="0" builtinId="0"/>
    <cellStyle name="Normal 10" xfId="18" xr:uid="{00000000-0005-0000-0000-000003000000}"/>
    <cellStyle name="Normal 11" xfId="20" xr:uid="{00000000-0005-0000-0000-000004000000}"/>
    <cellStyle name="Normal 2" xfId="1" xr:uid="{00000000-0005-0000-0000-000005000000}"/>
    <cellStyle name="Normal 2 2" xfId="5" xr:uid="{00000000-0005-0000-0000-000006000000}"/>
    <cellStyle name="Normal 2 3" xfId="10" xr:uid="{00000000-0005-0000-0000-000007000000}"/>
    <cellStyle name="Normal 3" xfId="4" xr:uid="{00000000-0005-0000-0000-000008000000}"/>
    <cellStyle name="Normal 3 2" xfId="6" xr:uid="{00000000-0005-0000-0000-000009000000}"/>
    <cellStyle name="Normal 4" xfId="3" xr:uid="{00000000-0005-0000-0000-00000A000000}"/>
    <cellStyle name="Normal 4 3 6" xfId="7" xr:uid="{00000000-0005-0000-0000-00000B000000}"/>
    <cellStyle name="Normal 5" xfId="2" xr:uid="{00000000-0005-0000-0000-00000C000000}"/>
    <cellStyle name="Normal 6" xfId="12" xr:uid="{00000000-0005-0000-0000-00000D000000}"/>
    <cellStyle name="Normal 6 2" xfId="15" xr:uid="{00000000-0005-0000-0000-00000E000000}"/>
    <cellStyle name="Normal 7" xfId="14" xr:uid="{00000000-0005-0000-0000-00000F000000}"/>
    <cellStyle name="Normal 8" xfId="17" xr:uid="{00000000-0005-0000-0000-000010000000}"/>
    <cellStyle name="Normal 9" xfId="19" xr:uid="{00000000-0005-0000-0000-000011000000}"/>
    <cellStyle name="Vírgula 2" xfId="9" xr:uid="{00000000-0005-0000-0000-000014000000}"/>
    <cellStyle name="Vírgula 2 2" xfId="11" xr:uid="{00000000-0005-0000-0000-000015000000}"/>
    <cellStyle name="Vírgula 3" xfId="13" xr:uid="{00000000-0005-0000-0000-000016000000}"/>
  </cellStyles>
  <dxfs count="8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3</xdr:row>
      <xdr:rowOff>76199</xdr:rowOff>
    </xdr:from>
    <xdr:to>
      <xdr:col>6</xdr:col>
      <xdr:colOff>95251</xdr:colOff>
      <xdr:row>7</xdr:row>
      <xdr:rowOff>57149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49"/>
          <a:ext cx="1095376" cy="542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155865</xdr:colOff>
      <xdr:row>3</xdr:row>
      <xdr:rowOff>190500</xdr:rowOff>
    </xdr:from>
    <xdr:to>
      <xdr:col>5</xdr:col>
      <xdr:colOff>364723</xdr:colOff>
      <xdr:row>7</xdr:row>
      <xdr:rowOff>173182</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29047" y="865909"/>
          <a:ext cx="1542358" cy="8832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134217</xdr:colOff>
      <xdr:row>3</xdr:row>
      <xdr:rowOff>121227</xdr:rowOff>
    </xdr:from>
    <xdr:to>
      <xdr:col>5</xdr:col>
      <xdr:colOff>269876</xdr:colOff>
      <xdr:row>7</xdr:row>
      <xdr:rowOff>60158</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08842" y="787977"/>
          <a:ext cx="1453284" cy="8279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7216</xdr:colOff>
      <xdr:row>2</xdr:row>
      <xdr:rowOff>200602</xdr:rowOff>
    </xdr:from>
    <xdr:to>
      <xdr:col>5</xdr:col>
      <xdr:colOff>181846</xdr:colOff>
      <xdr:row>7</xdr:row>
      <xdr:rowOff>174626</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626341" y="645102"/>
          <a:ext cx="1905005" cy="10852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356466</xdr:colOff>
      <xdr:row>2</xdr:row>
      <xdr:rowOff>152977</xdr:rowOff>
    </xdr:from>
    <xdr:to>
      <xdr:col>6</xdr:col>
      <xdr:colOff>63290</xdr:colOff>
      <xdr:row>8</xdr:row>
      <xdr:rowOff>1</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531091" y="597477"/>
          <a:ext cx="2072199" cy="1180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157163</xdr:colOff>
      <xdr:row>3</xdr:row>
      <xdr:rowOff>103911</xdr:rowOff>
    </xdr:from>
    <xdr:to>
      <xdr:col>6</xdr:col>
      <xdr:colOff>406409</xdr:colOff>
      <xdr:row>9</xdr:row>
      <xdr:rowOff>11908</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299" y="623456"/>
          <a:ext cx="2414019" cy="11202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178304</xdr:colOff>
      <xdr:row>4</xdr:row>
      <xdr:rowOff>183358</xdr:rowOff>
    </xdr:from>
    <xdr:to>
      <xdr:col>5</xdr:col>
      <xdr:colOff>299378</xdr:colOff>
      <xdr:row>8</xdr:row>
      <xdr:rowOff>15875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929" y="1072358"/>
          <a:ext cx="1438699" cy="721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262734</xdr:colOff>
      <xdr:row>4</xdr:row>
      <xdr:rowOff>6348</xdr:rowOff>
    </xdr:from>
    <xdr:to>
      <xdr:col>5</xdr:col>
      <xdr:colOff>300015</xdr:colOff>
      <xdr:row>7</xdr:row>
      <xdr:rowOff>31750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359" y="895348"/>
          <a:ext cx="1354906" cy="692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207820</xdr:colOff>
      <xdr:row>3</xdr:row>
      <xdr:rowOff>103908</xdr:rowOff>
    </xdr:from>
    <xdr:to>
      <xdr:col>5</xdr:col>
      <xdr:colOff>225138</xdr:colOff>
      <xdr:row>6</xdr:row>
      <xdr:rowOff>202042</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81002" y="779317"/>
          <a:ext cx="1350818" cy="7735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150091</xdr:colOff>
      <xdr:row>3</xdr:row>
      <xdr:rowOff>184726</xdr:rowOff>
    </xdr:from>
    <xdr:to>
      <xdr:col>5</xdr:col>
      <xdr:colOff>375216</xdr:colOff>
      <xdr:row>7</xdr:row>
      <xdr:rowOff>174625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24716" y="851476"/>
          <a:ext cx="1542750" cy="8788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165966</xdr:colOff>
      <xdr:row>13</xdr:row>
      <xdr:rowOff>200602</xdr:rowOff>
    </xdr:from>
    <xdr:to>
      <xdr:col>5</xdr:col>
      <xdr:colOff>307494</xdr:colOff>
      <xdr:row>17</xdr:row>
      <xdr:rowOff>142876</xdr:rowOff>
    </xdr:to>
    <xdr:pic>
      <xdr:nvPicPr>
        <xdr:cNvPr id="8" name="Imagem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40591" y="867352"/>
          <a:ext cx="1459153" cy="8312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215034</xdr:colOff>
      <xdr:row>3</xdr:row>
      <xdr:rowOff>219364</xdr:rowOff>
    </xdr:from>
    <xdr:to>
      <xdr:col>5</xdr:col>
      <xdr:colOff>379358</xdr:colOff>
      <xdr:row>7</xdr:row>
      <xdr:rowOff>174625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389659" y="886114"/>
          <a:ext cx="1481949" cy="844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103910</xdr:colOff>
      <xdr:row>3</xdr:row>
      <xdr:rowOff>51957</xdr:rowOff>
    </xdr:from>
    <xdr:to>
      <xdr:col>5</xdr:col>
      <xdr:colOff>312763</xdr:colOff>
      <xdr:row>7</xdr:row>
      <xdr:rowOff>34636</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724" b="20012"/>
        <a:stretch/>
      </xdr:blipFill>
      <xdr:spPr>
        <a:xfrm>
          <a:off x="277092" y="727366"/>
          <a:ext cx="1542353" cy="88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EST&#195;O%20E%20PADR&#213;ES\10%20CONTRATOS\2019\CONTRATO%20193-2019%20(EFFECT-COMPLEMENTARES%20LEEV)\ENTREGAS\20201130%20-%20PE%20FINAL\ORCAMENTO\ORC_EFFECT%20-%20LAB%20BUTANT&#195;%20-%20preliminar%20-%20REV%2005%20-%20lukas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PRELIMINARES"/>
      <sheetName val="CIVIL"/>
      <sheetName val="INSTALAÇÕES"/>
      <sheetName val="PAISAGISMO"/>
      <sheetName val="CPU"/>
      <sheetName val="COTAÇÕES"/>
      <sheetName val="BDI "/>
      <sheetName val="L.S."/>
    </sheetNames>
    <sheetDataSet>
      <sheetData sheetId="0">
        <row r="4">
          <cell r="W4">
            <v>0</v>
          </cell>
        </row>
        <row r="8">
          <cell r="H8" t="str">
            <v>GERAL</v>
          </cell>
          <cell r="W8">
            <v>44027</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H1000"/>
  <sheetViews>
    <sheetView tabSelected="1" view="pageBreakPreview" zoomScale="110" zoomScaleNormal="100" zoomScaleSheetLayoutView="110" workbookViewId="0">
      <selection activeCell="L14" sqref="L14"/>
    </sheetView>
  </sheetViews>
  <sheetFormatPr defaultColWidth="12.625" defaultRowHeight="15" customHeight="1" x14ac:dyDescent="0.2"/>
  <cols>
    <col min="1" max="26" width="2.375" style="231" customWidth="1"/>
    <col min="27" max="27" width="3.125" style="231" customWidth="1"/>
    <col min="28" max="33" width="2.375" style="231" customWidth="1"/>
    <col min="34" max="34" width="3.875" style="231" customWidth="1"/>
    <col min="35" max="16384" width="12.625" style="231"/>
  </cols>
  <sheetData>
    <row r="1" spans="1:34" ht="10.5" customHeight="1" x14ac:dyDescent="0.2">
      <c r="A1" s="600"/>
      <c r="B1" s="601"/>
      <c r="C1" s="601"/>
      <c r="D1" s="601"/>
      <c r="E1" s="601"/>
      <c r="F1" s="601"/>
      <c r="G1" s="602"/>
      <c r="H1" s="603" t="s">
        <v>0</v>
      </c>
      <c r="I1" s="601"/>
      <c r="J1" s="601"/>
      <c r="K1" s="601"/>
      <c r="L1" s="601"/>
      <c r="M1" s="601"/>
      <c r="N1" s="601"/>
      <c r="O1" s="601"/>
      <c r="P1" s="601"/>
      <c r="Q1" s="601"/>
      <c r="R1" s="601"/>
      <c r="S1" s="601"/>
      <c r="T1" s="601"/>
      <c r="U1" s="601"/>
      <c r="V1" s="601"/>
      <c r="W1" s="601"/>
      <c r="X1" s="601"/>
      <c r="Y1" s="601"/>
      <c r="Z1" s="601"/>
      <c r="AA1" s="602"/>
      <c r="AB1" s="604" t="s">
        <v>1</v>
      </c>
      <c r="AC1" s="601"/>
      <c r="AD1" s="601"/>
      <c r="AE1" s="601"/>
      <c r="AF1" s="601"/>
      <c r="AG1" s="601"/>
      <c r="AH1" s="602"/>
    </row>
    <row r="2" spans="1:34" ht="10.5" customHeight="1" x14ac:dyDescent="0.2">
      <c r="A2" s="593"/>
      <c r="B2" s="591"/>
      <c r="C2" s="591"/>
      <c r="D2" s="591"/>
      <c r="E2" s="591"/>
      <c r="F2" s="591"/>
      <c r="G2" s="592"/>
      <c r="H2" s="596"/>
      <c r="I2" s="591"/>
      <c r="J2" s="591"/>
      <c r="K2" s="591"/>
      <c r="L2" s="591"/>
      <c r="M2" s="591"/>
      <c r="N2" s="591"/>
      <c r="O2" s="591"/>
      <c r="P2" s="591"/>
      <c r="Q2" s="591"/>
      <c r="R2" s="591"/>
      <c r="S2" s="591"/>
      <c r="T2" s="591"/>
      <c r="U2" s="591"/>
      <c r="V2" s="591"/>
      <c r="W2" s="591"/>
      <c r="X2" s="591"/>
      <c r="Y2" s="591"/>
      <c r="Z2" s="591"/>
      <c r="AA2" s="592"/>
      <c r="AB2" s="349"/>
      <c r="AC2" s="350"/>
      <c r="AD2" s="350"/>
      <c r="AE2" s="350"/>
      <c r="AF2" s="350"/>
      <c r="AG2" s="350"/>
      <c r="AH2" s="351"/>
    </row>
    <row r="3" spans="1:34" ht="10.5" customHeight="1" x14ac:dyDescent="0.2">
      <c r="A3" s="593"/>
      <c r="B3" s="591"/>
      <c r="C3" s="591"/>
      <c r="D3" s="591"/>
      <c r="E3" s="591"/>
      <c r="F3" s="591"/>
      <c r="G3" s="592"/>
      <c r="H3" s="352" t="s">
        <v>2</v>
      </c>
      <c r="I3" s="353"/>
      <c r="J3" s="353"/>
      <c r="K3" s="353"/>
      <c r="L3" s="353"/>
      <c r="M3" s="353"/>
      <c r="N3" s="353"/>
      <c r="O3" s="353"/>
      <c r="P3" s="353"/>
      <c r="Q3" s="353"/>
      <c r="R3" s="353"/>
      <c r="S3" s="353"/>
      <c r="T3" s="353"/>
      <c r="U3" s="353"/>
      <c r="V3" s="353"/>
      <c r="W3" s="354" t="s">
        <v>1715</v>
      </c>
      <c r="X3" s="353"/>
      <c r="Y3" s="353"/>
      <c r="Z3" s="353"/>
      <c r="AA3" s="355"/>
      <c r="AB3" s="349"/>
      <c r="AC3" s="356"/>
      <c r="AD3" s="357" t="s">
        <v>3</v>
      </c>
      <c r="AE3" s="350"/>
      <c r="AF3" s="350"/>
      <c r="AG3" s="350"/>
      <c r="AH3" s="351"/>
    </row>
    <row r="4" spans="1:34" ht="12.75" customHeight="1" x14ac:dyDescent="0.2">
      <c r="A4" s="593"/>
      <c r="B4" s="591"/>
      <c r="C4" s="591"/>
      <c r="D4" s="591"/>
      <c r="E4" s="591"/>
      <c r="F4" s="591"/>
      <c r="G4" s="592"/>
      <c r="H4" s="583" t="s">
        <v>1716</v>
      </c>
      <c r="I4" s="584"/>
      <c r="J4" s="584"/>
      <c r="K4" s="584"/>
      <c r="L4" s="584"/>
      <c r="M4" s="584"/>
      <c r="N4" s="584"/>
      <c r="O4" s="584"/>
      <c r="P4" s="584"/>
      <c r="Q4" s="584"/>
      <c r="R4" s="584"/>
      <c r="S4" s="584"/>
      <c r="T4" s="584"/>
      <c r="U4" s="584"/>
      <c r="V4" s="585"/>
      <c r="W4" s="605" t="s">
        <v>2225</v>
      </c>
      <c r="X4" s="584"/>
      <c r="Y4" s="584"/>
      <c r="Z4" s="584"/>
      <c r="AA4" s="585"/>
      <c r="AB4" s="349"/>
      <c r="AC4" s="356" t="s">
        <v>1717</v>
      </c>
      <c r="AD4" s="357" t="s">
        <v>4</v>
      </c>
      <c r="AE4" s="350"/>
      <c r="AF4" s="350"/>
      <c r="AG4" s="350"/>
      <c r="AH4" s="351"/>
    </row>
    <row r="5" spans="1:34" ht="10.5" customHeight="1" x14ac:dyDescent="0.2">
      <c r="A5" s="593"/>
      <c r="B5" s="591"/>
      <c r="C5" s="591"/>
      <c r="D5" s="591"/>
      <c r="E5" s="591"/>
      <c r="F5" s="591"/>
      <c r="G5" s="592"/>
      <c r="H5" s="352" t="s">
        <v>5</v>
      </c>
      <c r="I5" s="353"/>
      <c r="J5" s="353"/>
      <c r="K5" s="353"/>
      <c r="L5" s="355"/>
      <c r="M5" s="354" t="s">
        <v>6</v>
      </c>
      <c r="N5" s="353"/>
      <c r="O5" s="353"/>
      <c r="P5" s="353"/>
      <c r="Q5" s="355"/>
      <c r="R5" s="354" t="s">
        <v>7</v>
      </c>
      <c r="S5" s="353"/>
      <c r="T5" s="353"/>
      <c r="U5" s="353"/>
      <c r="V5" s="355"/>
      <c r="W5" s="354" t="s">
        <v>1718</v>
      </c>
      <c r="X5" s="353"/>
      <c r="Y5" s="353"/>
      <c r="Z5" s="353"/>
      <c r="AA5" s="355"/>
      <c r="AB5" s="349"/>
      <c r="AC5" s="356"/>
      <c r="AD5" s="357" t="s">
        <v>8</v>
      </c>
      <c r="AE5" s="350"/>
      <c r="AF5" s="350"/>
      <c r="AG5" s="350"/>
      <c r="AH5" s="351"/>
    </row>
    <row r="6" spans="1:34" ht="10.5" customHeight="1" x14ac:dyDescent="0.2">
      <c r="A6" s="593"/>
      <c r="B6" s="591"/>
      <c r="C6" s="591"/>
      <c r="D6" s="591"/>
      <c r="E6" s="591"/>
      <c r="F6" s="591"/>
      <c r="G6" s="592"/>
      <c r="H6" s="583"/>
      <c r="I6" s="584"/>
      <c r="J6" s="584"/>
      <c r="K6" s="584"/>
      <c r="L6" s="585"/>
      <c r="M6" s="586"/>
      <c r="N6" s="584"/>
      <c r="O6" s="584"/>
      <c r="P6" s="584"/>
      <c r="Q6" s="585"/>
      <c r="R6" s="586"/>
      <c r="S6" s="584"/>
      <c r="T6" s="584"/>
      <c r="U6" s="584"/>
      <c r="V6" s="585"/>
      <c r="W6" s="587" t="s">
        <v>9</v>
      </c>
      <c r="X6" s="584"/>
      <c r="Y6" s="584"/>
      <c r="Z6" s="584"/>
      <c r="AA6" s="585"/>
      <c r="AB6" s="349"/>
      <c r="AC6" s="356"/>
      <c r="AD6" s="357" t="s">
        <v>10</v>
      </c>
      <c r="AE6" s="350"/>
      <c r="AF6" s="350"/>
      <c r="AG6" s="350"/>
      <c r="AH6" s="351"/>
    </row>
    <row r="7" spans="1:34" ht="10.5" customHeight="1" x14ac:dyDescent="0.2">
      <c r="A7" s="593"/>
      <c r="B7" s="591"/>
      <c r="C7" s="591"/>
      <c r="D7" s="591"/>
      <c r="E7" s="591"/>
      <c r="F7" s="591"/>
      <c r="G7" s="592"/>
      <c r="H7" s="352" t="s">
        <v>1719</v>
      </c>
      <c r="I7" s="353"/>
      <c r="J7" s="353"/>
      <c r="K7" s="353"/>
      <c r="L7" s="353"/>
      <c r="M7" s="353"/>
      <c r="N7" s="353"/>
      <c r="O7" s="353"/>
      <c r="P7" s="353"/>
      <c r="Q7" s="353"/>
      <c r="R7" s="353"/>
      <c r="S7" s="353"/>
      <c r="T7" s="353"/>
      <c r="U7" s="353"/>
      <c r="V7" s="353"/>
      <c r="W7" s="354" t="s">
        <v>11</v>
      </c>
      <c r="X7" s="353"/>
      <c r="Y7" s="353"/>
      <c r="Z7" s="354" t="s">
        <v>12</v>
      </c>
      <c r="AA7" s="355"/>
      <c r="AB7" s="350"/>
      <c r="AC7" s="356"/>
      <c r="AD7" s="357" t="s">
        <v>13</v>
      </c>
      <c r="AE7" s="350"/>
      <c r="AF7" s="350"/>
      <c r="AG7" s="350"/>
      <c r="AH7" s="351"/>
    </row>
    <row r="8" spans="1:34" ht="10.5" customHeight="1" x14ac:dyDescent="0.2">
      <c r="A8" s="593"/>
      <c r="B8" s="591"/>
      <c r="C8" s="591"/>
      <c r="D8" s="591"/>
      <c r="E8" s="591"/>
      <c r="F8" s="591"/>
      <c r="G8" s="592"/>
      <c r="H8" s="583" t="s">
        <v>14</v>
      </c>
      <c r="I8" s="584"/>
      <c r="J8" s="584"/>
      <c r="K8" s="584"/>
      <c r="L8" s="584"/>
      <c r="M8" s="584"/>
      <c r="N8" s="584"/>
      <c r="O8" s="584"/>
      <c r="P8" s="584"/>
      <c r="Q8" s="584"/>
      <c r="R8" s="584"/>
      <c r="S8" s="584"/>
      <c r="T8" s="584"/>
      <c r="U8" s="584"/>
      <c r="V8" s="584"/>
      <c r="W8" s="590">
        <v>44181</v>
      </c>
      <c r="X8" s="584"/>
      <c r="Y8" s="584"/>
      <c r="Z8" s="586">
        <v>0</v>
      </c>
      <c r="AA8" s="585"/>
      <c r="AB8" s="350"/>
      <c r="AC8" s="350"/>
      <c r="AD8" s="350"/>
      <c r="AE8" s="350"/>
      <c r="AF8" s="350"/>
      <c r="AG8" s="350"/>
      <c r="AH8" s="351"/>
    </row>
    <row r="9" spans="1:34" ht="10.5" customHeight="1" x14ac:dyDescent="0.2">
      <c r="A9" s="593"/>
      <c r="B9" s="591"/>
      <c r="C9" s="591"/>
      <c r="D9" s="591"/>
      <c r="E9" s="591"/>
      <c r="F9" s="591"/>
      <c r="G9" s="592"/>
      <c r="H9" s="358" t="s">
        <v>15</v>
      </c>
      <c r="I9" s="359"/>
      <c r="J9" s="359"/>
      <c r="K9" s="359"/>
      <c r="L9" s="359"/>
      <c r="M9" s="359"/>
      <c r="N9" s="359"/>
      <c r="O9" s="359"/>
      <c r="P9" s="359"/>
      <c r="Q9" s="359"/>
      <c r="R9" s="359"/>
      <c r="S9" s="359"/>
      <c r="T9" s="359"/>
      <c r="U9" s="359"/>
      <c r="V9" s="359"/>
      <c r="W9" s="359"/>
      <c r="X9" s="359"/>
      <c r="Y9" s="359"/>
      <c r="Z9" s="359"/>
      <c r="AA9" s="360"/>
      <c r="AB9" s="350"/>
      <c r="AC9" s="350"/>
      <c r="AD9" s="350"/>
      <c r="AE9" s="350"/>
      <c r="AF9" s="350"/>
      <c r="AG9" s="350"/>
      <c r="AH9" s="351"/>
    </row>
    <row r="10" spans="1:34" ht="10.5" customHeight="1" x14ac:dyDescent="0.2">
      <c r="A10" s="593"/>
      <c r="B10" s="591"/>
      <c r="C10" s="591"/>
      <c r="D10" s="591"/>
      <c r="E10" s="591"/>
      <c r="F10" s="591"/>
      <c r="G10" s="592"/>
      <c r="H10" s="1515" t="s">
        <v>1720</v>
      </c>
      <c r="I10" s="1516"/>
      <c r="J10" s="1516"/>
      <c r="K10" s="1516"/>
      <c r="L10" s="1516"/>
      <c r="M10" s="1516"/>
      <c r="N10" s="1516"/>
      <c r="O10" s="1516"/>
      <c r="P10" s="1516"/>
      <c r="Q10" s="1516"/>
      <c r="R10" s="1516"/>
      <c r="S10" s="1516"/>
      <c r="T10" s="1516"/>
      <c r="U10" s="1516"/>
      <c r="V10" s="1516"/>
      <c r="W10" s="1516"/>
      <c r="X10" s="1516"/>
      <c r="Y10" s="1516"/>
      <c r="Z10" s="1516"/>
      <c r="AA10" s="592"/>
      <c r="AB10" s="349"/>
      <c r="AC10" s="350"/>
      <c r="AD10" s="350"/>
      <c r="AE10" s="350"/>
      <c r="AF10" s="350"/>
      <c r="AG10" s="350"/>
      <c r="AH10" s="351"/>
    </row>
    <row r="11" spans="1:34" ht="12.75" customHeight="1" x14ac:dyDescent="0.2">
      <c r="A11" s="593"/>
      <c r="B11" s="591"/>
      <c r="C11" s="591"/>
      <c r="D11" s="591"/>
      <c r="E11" s="591"/>
      <c r="F11" s="591"/>
      <c r="G11" s="592"/>
      <c r="H11" s="593"/>
      <c r="I11" s="1516"/>
      <c r="J11" s="1516"/>
      <c r="K11" s="1516"/>
      <c r="L11" s="1516"/>
      <c r="M11" s="1516"/>
      <c r="N11" s="1516"/>
      <c r="O11" s="1516"/>
      <c r="P11" s="1516"/>
      <c r="Q11" s="1516"/>
      <c r="R11" s="1516"/>
      <c r="S11" s="1516"/>
      <c r="T11" s="1516"/>
      <c r="U11" s="1516"/>
      <c r="V11" s="1516"/>
      <c r="W11" s="1516"/>
      <c r="X11" s="1516"/>
      <c r="Y11" s="1516"/>
      <c r="Z11" s="1516"/>
      <c r="AA11" s="592"/>
      <c r="AB11" s="361"/>
      <c r="AC11" s="362"/>
      <c r="AD11" s="362"/>
      <c r="AE11" s="362"/>
      <c r="AF11" s="362"/>
      <c r="AG11" s="362"/>
      <c r="AH11" s="363"/>
    </row>
    <row r="12" spans="1:34" ht="12.75" customHeight="1" x14ac:dyDescent="0.2">
      <c r="A12" s="594"/>
      <c r="B12" s="584"/>
      <c r="C12" s="584"/>
      <c r="D12" s="584"/>
      <c r="E12" s="584"/>
      <c r="F12" s="584"/>
      <c r="G12" s="585"/>
      <c r="H12" s="594"/>
      <c r="I12" s="584"/>
      <c r="J12" s="584"/>
      <c r="K12" s="584"/>
      <c r="L12" s="584"/>
      <c r="M12" s="584"/>
      <c r="N12" s="584"/>
      <c r="O12" s="584"/>
      <c r="P12" s="584"/>
      <c r="Q12" s="584"/>
      <c r="R12" s="584"/>
      <c r="S12" s="584"/>
      <c r="T12" s="584"/>
      <c r="U12" s="584"/>
      <c r="V12" s="584"/>
      <c r="W12" s="584"/>
      <c r="X12" s="584"/>
      <c r="Y12" s="584"/>
      <c r="Z12" s="584"/>
      <c r="AA12" s="585"/>
      <c r="AB12" s="364"/>
      <c r="AC12" s="365"/>
      <c r="AD12" s="365"/>
      <c r="AE12" s="365"/>
      <c r="AF12" s="365"/>
      <c r="AG12" s="365"/>
      <c r="AH12" s="366"/>
    </row>
    <row r="13" spans="1:34" ht="12.75" customHeight="1" x14ac:dyDescent="0.2">
      <c r="A13" s="361"/>
      <c r="B13" s="367"/>
      <c r="C13" s="362"/>
      <c r="D13" s="362"/>
      <c r="E13" s="362"/>
      <c r="F13" s="362"/>
      <c r="G13" s="362"/>
      <c r="H13" s="362"/>
      <c r="I13" s="362"/>
      <c r="J13" s="362"/>
      <c r="K13" s="362"/>
      <c r="L13" s="367"/>
      <c r="M13" s="367"/>
      <c r="N13" s="367"/>
      <c r="O13" s="367"/>
      <c r="P13" s="367"/>
      <c r="Q13" s="367"/>
      <c r="R13" s="367"/>
      <c r="S13" s="367"/>
      <c r="T13" s="367"/>
      <c r="U13" s="367"/>
      <c r="V13" s="367"/>
      <c r="W13" s="367"/>
      <c r="X13" s="367"/>
      <c r="Y13" s="367"/>
      <c r="Z13" s="367"/>
      <c r="AA13" s="367"/>
      <c r="AB13" s="362"/>
      <c r="AC13" s="362"/>
      <c r="AD13" s="362"/>
      <c r="AE13" s="362"/>
      <c r="AF13" s="362"/>
      <c r="AG13" s="362"/>
      <c r="AH13" s="363"/>
    </row>
    <row r="14" spans="1:34" ht="12.75" customHeight="1" x14ac:dyDescent="0.2">
      <c r="A14" s="361"/>
      <c r="B14" s="314" t="s">
        <v>1721</v>
      </c>
      <c r="C14" s="362"/>
      <c r="D14" s="362"/>
      <c r="E14" s="362"/>
      <c r="F14" s="362"/>
      <c r="G14" s="362"/>
      <c r="H14" s="362"/>
      <c r="I14" s="362"/>
      <c r="J14" s="362"/>
      <c r="K14" s="362"/>
      <c r="L14" s="367"/>
      <c r="M14" s="367"/>
      <c r="N14" s="367"/>
      <c r="O14" s="367"/>
      <c r="P14" s="367"/>
      <c r="Q14" s="367"/>
      <c r="R14" s="367"/>
      <c r="S14" s="367"/>
      <c r="T14" s="367"/>
      <c r="U14" s="367"/>
      <c r="V14" s="367"/>
      <c r="W14" s="367"/>
      <c r="X14" s="367"/>
      <c r="Y14" s="367"/>
      <c r="Z14" s="367"/>
      <c r="AA14" s="367"/>
      <c r="AB14" s="362"/>
      <c r="AC14" s="362"/>
      <c r="AD14" s="362"/>
      <c r="AE14" s="362"/>
      <c r="AF14" s="362"/>
      <c r="AG14" s="362"/>
      <c r="AH14" s="363"/>
    </row>
    <row r="15" spans="1:34" ht="12.75" customHeight="1" x14ac:dyDescent="0.2">
      <c r="A15" s="361"/>
      <c r="B15" s="367"/>
      <c r="C15" s="595"/>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2"/>
    </row>
    <row r="16" spans="1:34" ht="12.75" customHeight="1" x14ac:dyDescent="0.2">
      <c r="A16" s="361"/>
      <c r="B16" s="367"/>
      <c r="C16" s="596"/>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2"/>
    </row>
    <row r="17" spans="1:34" ht="12.75" customHeight="1" x14ac:dyDescent="0.2">
      <c r="A17" s="361"/>
      <c r="B17" s="367"/>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3"/>
    </row>
    <row r="18" spans="1:34" ht="12.75" customHeight="1" x14ac:dyDescent="0.2">
      <c r="A18" s="361"/>
      <c r="B18" s="367"/>
      <c r="C18" s="362"/>
      <c r="D18" s="362"/>
      <c r="E18" s="362"/>
      <c r="F18" s="362"/>
      <c r="G18" s="362"/>
      <c r="H18" s="362"/>
      <c r="I18" s="362"/>
      <c r="J18" s="362"/>
      <c r="K18" s="362"/>
      <c r="L18" s="367"/>
      <c r="M18" s="367"/>
      <c r="N18" s="367"/>
      <c r="O18" s="367"/>
      <c r="P18" s="367"/>
      <c r="Q18" s="367"/>
      <c r="R18" s="367"/>
      <c r="S18" s="367"/>
      <c r="T18" s="367"/>
      <c r="U18" s="367"/>
      <c r="V18" s="367"/>
      <c r="W18" s="367"/>
      <c r="X18" s="367"/>
      <c r="Y18" s="367"/>
      <c r="Z18" s="367"/>
      <c r="AA18" s="367"/>
      <c r="AB18" s="362"/>
      <c r="AC18" s="362"/>
      <c r="AD18" s="362"/>
      <c r="AE18" s="362"/>
      <c r="AF18" s="362"/>
      <c r="AG18" s="362"/>
      <c r="AH18" s="363"/>
    </row>
    <row r="19" spans="1:34" ht="12.75" customHeight="1" x14ac:dyDescent="0.2">
      <c r="A19" s="361"/>
      <c r="B19" s="367"/>
      <c r="C19" s="362"/>
      <c r="D19" s="362"/>
      <c r="E19" s="362"/>
      <c r="F19" s="362"/>
      <c r="G19" s="362"/>
      <c r="H19" s="362"/>
      <c r="I19" s="362"/>
      <c r="J19" s="362"/>
      <c r="K19" s="362"/>
      <c r="L19" s="367"/>
      <c r="M19" s="367"/>
      <c r="N19" s="367"/>
      <c r="O19" s="367"/>
      <c r="P19" s="367"/>
      <c r="Q19" s="367"/>
      <c r="R19" s="367"/>
      <c r="S19" s="367"/>
      <c r="T19" s="367"/>
      <c r="U19" s="367"/>
      <c r="V19" s="367"/>
      <c r="W19" s="367"/>
      <c r="X19" s="367"/>
      <c r="Y19" s="367"/>
      <c r="Z19" s="367"/>
      <c r="AA19" s="367"/>
      <c r="AB19" s="362"/>
      <c r="AC19" s="362"/>
      <c r="AD19" s="362"/>
      <c r="AE19" s="362"/>
      <c r="AF19" s="362"/>
      <c r="AG19" s="362"/>
      <c r="AH19" s="363"/>
    </row>
    <row r="20" spans="1:34" ht="12.75" customHeight="1" x14ac:dyDescent="0.2">
      <c r="A20" s="361"/>
      <c r="B20" s="367"/>
      <c r="C20" s="362"/>
      <c r="D20" s="362"/>
      <c r="E20" s="362"/>
      <c r="F20" s="362"/>
      <c r="G20" s="362"/>
      <c r="H20" s="362"/>
      <c r="I20" s="362"/>
      <c r="J20" s="362"/>
      <c r="K20" s="362"/>
      <c r="L20" s="367"/>
      <c r="M20" s="367"/>
      <c r="N20" s="367"/>
      <c r="O20" s="367"/>
      <c r="P20" s="362"/>
      <c r="Q20" s="362"/>
      <c r="R20" s="362"/>
      <c r="S20" s="367"/>
      <c r="T20" s="367"/>
      <c r="U20" s="367"/>
      <c r="V20" s="362"/>
      <c r="W20" s="362"/>
      <c r="X20" s="367"/>
      <c r="Y20" s="367"/>
      <c r="Z20" s="362"/>
      <c r="AA20" s="367"/>
      <c r="AB20" s="362"/>
      <c r="AC20" s="362"/>
      <c r="AD20" s="362"/>
      <c r="AE20" s="362"/>
      <c r="AF20" s="362"/>
      <c r="AG20" s="362"/>
      <c r="AH20" s="363"/>
    </row>
    <row r="21" spans="1:34" ht="12.75" customHeight="1" x14ac:dyDescent="0.2">
      <c r="A21" s="361"/>
      <c r="B21" s="367"/>
      <c r="C21" s="362"/>
      <c r="D21" s="362"/>
      <c r="E21" s="362"/>
      <c r="F21" s="362"/>
      <c r="G21" s="362"/>
      <c r="H21" s="362"/>
      <c r="I21" s="362"/>
      <c r="J21" s="362"/>
      <c r="K21" s="362"/>
      <c r="L21" s="367"/>
      <c r="M21" s="367"/>
      <c r="N21" s="367"/>
      <c r="O21" s="367"/>
      <c r="P21" s="362"/>
      <c r="Q21" s="362"/>
      <c r="R21" s="362"/>
      <c r="S21" s="367"/>
      <c r="T21" s="367"/>
      <c r="U21" s="367"/>
      <c r="V21" s="362"/>
      <c r="W21" s="362"/>
      <c r="X21" s="367"/>
      <c r="Y21" s="367"/>
      <c r="Z21" s="362"/>
      <c r="AA21" s="367"/>
      <c r="AB21" s="362"/>
      <c r="AC21" s="362"/>
      <c r="AD21" s="362"/>
      <c r="AE21" s="362"/>
      <c r="AF21" s="362"/>
      <c r="AG21" s="362"/>
      <c r="AH21" s="363"/>
    </row>
    <row r="22" spans="1:34" ht="12.75" customHeight="1" x14ac:dyDescent="0.2">
      <c r="A22" s="361"/>
      <c r="B22" s="367"/>
      <c r="C22" s="362"/>
      <c r="D22" s="362"/>
      <c r="E22" s="362"/>
      <c r="F22" s="362"/>
      <c r="G22" s="362"/>
      <c r="H22" s="362"/>
      <c r="I22" s="362"/>
      <c r="J22" s="362"/>
      <c r="K22" s="362"/>
      <c r="L22" s="367"/>
      <c r="M22" s="367"/>
      <c r="N22" s="367"/>
      <c r="O22" s="367"/>
      <c r="P22" s="362"/>
      <c r="Q22" s="362"/>
      <c r="R22" s="362"/>
      <c r="S22" s="367"/>
      <c r="T22" s="367"/>
      <c r="U22" s="367"/>
      <c r="V22" s="362"/>
      <c r="W22" s="362"/>
      <c r="X22" s="367"/>
      <c r="Y22" s="367"/>
      <c r="Z22" s="362"/>
      <c r="AA22" s="367"/>
      <c r="AB22" s="362"/>
      <c r="AC22" s="362"/>
      <c r="AD22" s="362"/>
      <c r="AE22" s="362"/>
      <c r="AF22" s="362"/>
      <c r="AG22" s="362"/>
      <c r="AH22" s="363"/>
    </row>
    <row r="23" spans="1:34" ht="12.75" customHeight="1" x14ac:dyDescent="0.2">
      <c r="A23" s="361"/>
      <c r="B23" s="367"/>
      <c r="C23" s="362"/>
      <c r="D23" s="362"/>
      <c r="E23" s="362"/>
      <c r="F23" s="362"/>
      <c r="G23" s="362"/>
      <c r="H23" s="362"/>
      <c r="I23" s="362"/>
      <c r="J23" s="362"/>
      <c r="K23" s="362"/>
      <c r="L23" s="367"/>
      <c r="M23" s="367"/>
      <c r="N23" s="367"/>
      <c r="O23" s="367"/>
      <c r="P23" s="362"/>
      <c r="Q23" s="362"/>
      <c r="R23" s="362"/>
      <c r="S23" s="367"/>
      <c r="T23" s="367"/>
      <c r="U23" s="367"/>
      <c r="V23" s="362"/>
      <c r="W23" s="362"/>
      <c r="X23" s="367"/>
      <c r="Y23" s="367"/>
      <c r="Z23" s="362"/>
      <c r="AA23" s="367"/>
      <c r="AB23" s="362"/>
      <c r="AC23" s="362"/>
      <c r="AD23" s="362"/>
      <c r="AE23" s="362"/>
      <c r="AF23" s="362"/>
      <c r="AG23" s="362"/>
      <c r="AH23" s="363"/>
    </row>
    <row r="24" spans="1:34" ht="12.75" customHeight="1" x14ac:dyDescent="0.2">
      <c r="A24" s="361"/>
      <c r="B24" s="367"/>
      <c r="C24" s="362"/>
      <c r="D24" s="362"/>
      <c r="E24" s="362"/>
      <c r="F24" s="362"/>
      <c r="G24" s="362"/>
      <c r="H24" s="362"/>
      <c r="I24" s="362"/>
      <c r="J24" s="362"/>
      <c r="K24" s="362"/>
      <c r="L24" s="367"/>
      <c r="M24" s="367"/>
      <c r="N24" s="367"/>
      <c r="O24" s="367"/>
      <c r="P24" s="362"/>
      <c r="Q24" s="362"/>
      <c r="R24" s="362"/>
      <c r="S24" s="367"/>
      <c r="T24" s="367"/>
      <c r="U24" s="367"/>
      <c r="V24" s="362"/>
      <c r="W24" s="362"/>
      <c r="X24" s="367"/>
      <c r="Y24" s="367"/>
      <c r="Z24" s="362"/>
      <c r="AA24" s="367"/>
      <c r="AB24" s="362"/>
      <c r="AC24" s="362"/>
      <c r="AD24" s="362"/>
      <c r="AE24" s="362"/>
      <c r="AF24" s="362"/>
      <c r="AG24" s="362"/>
      <c r="AH24" s="363"/>
    </row>
    <row r="25" spans="1:34" ht="12.75" customHeight="1" x14ac:dyDescent="0.2">
      <c r="A25" s="361"/>
      <c r="B25" s="367"/>
      <c r="C25" s="362"/>
      <c r="D25" s="362"/>
      <c r="E25" s="362"/>
      <c r="F25" s="362"/>
      <c r="G25" s="362"/>
      <c r="H25" s="362"/>
      <c r="I25" s="362"/>
      <c r="J25" s="362"/>
      <c r="K25" s="362"/>
      <c r="L25" s="367"/>
      <c r="M25" s="367"/>
      <c r="N25" s="367"/>
      <c r="O25" s="367"/>
      <c r="P25" s="362"/>
      <c r="Q25" s="362"/>
      <c r="R25" s="362"/>
      <c r="S25" s="367"/>
      <c r="T25" s="367"/>
      <c r="U25" s="367"/>
      <c r="V25" s="362"/>
      <c r="W25" s="362"/>
      <c r="X25" s="367"/>
      <c r="Y25" s="367"/>
      <c r="Z25" s="362"/>
      <c r="AA25" s="367"/>
      <c r="AB25" s="362"/>
      <c r="AC25" s="362"/>
      <c r="AD25" s="362"/>
      <c r="AE25" s="362"/>
      <c r="AF25" s="362"/>
      <c r="AG25" s="362"/>
      <c r="AH25" s="363"/>
    </row>
    <row r="26" spans="1:34" ht="12.75" customHeight="1" x14ac:dyDescent="0.2">
      <c r="A26" s="361"/>
      <c r="B26" s="367"/>
      <c r="C26" s="362"/>
      <c r="D26" s="362"/>
      <c r="E26" s="362"/>
      <c r="F26" s="362"/>
      <c r="G26" s="362"/>
      <c r="H26" s="362"/>
      <c r="I26" s="362"/>
      <c r="J26" s="362"/>
      <c r="K26" s="362"/>
      <c r="L26" s="367"/>
      <c r="M26" s="362"/>
      <c r="N26" s="367"/>
      <c r="O26" s="362"/>
      <c r="P26" s="362"/>
      <c r="Q26" s="362"/>
      <c r="R26" s="362"/>
      <c r="S26" s="362"/>
      <c r="T26" s="362"/>
      <c r="U26" s="362"/>
      <c r="V26" s="362"/>
      <c r="W26" s="362"/>
      <c r="X26" s="362"/>
      <c r="Y26" s="362"/>
      <c r="Z26" s="362"/>
      <c r="AA26" s="367"/>
      <c r="AB26" s="362"/>
      <c r="AC26" s="362"/>
      <c r="AD26" s="362"/>
      <c r="AE26" s="362"/>
      <c r="AF26" s="362"/>
      <c r="AG26" s="362"/>
      <c r="AH26" s="363"/>
    </row>
    <row r="27" spans="1:34" ht="12.75" customHeight="1" x14ac:dyDescent="0.2">
      <c r="A27" s="361"/>
      <c r="B27" s="367"/>
      <c r="C27" s="362"/>
      <c r="D27" s="362"/>
      <c r="E27" s="362"/>
      <c r="F27" s="362"/>
      <c r="G27" s="362"/>
      <c r="H27" s="362"/>
      <c r="I27" s="362"/>
      <c r="J27" s="362"/>
      <c r="K27" s="362"/>
      <c r="L27" s="367"/>
      <c r="M27" s="362"/>
      <c r="N27" s="367"/>
      <c r="O27" s="362"/>
      <c r="P27" s="362"/>
      <c r="Q27" s="362"/>
      <c r="R27" s="362"/>
      <c r="S27" s="362"/>
      <c r="T27" s="362"/>
      <c r="U27" s="362"/>
      <c r="V27" s="362"/>
      <c r="W27" s="362"/>
      <c r="X27" s="362"/>
      <c r="Y27" s="362"/>
      <c r="Z27" s="362"/>
      <c r="AA27" s="367"/>
      <c r="AB27" s="362"/>
      <c r="AC27" s="362"/>
      <c r="AD27" s="362"/>
      <c r="AE27" s="362"/>
      <c r="AF27" s="362"/>
      <c r="AG27" s="362"/>
      <c r="AH27" s="363"/>
    </row>
    <row r="28" spans="1:34" ht="12.75" customHeight="1" x14ac:dyDescent="0.2">
      <c r="A28" s="361"/>
      <c r="B28" s="367"/>
      <c r="C28" s="362"/>
      <c r="D28" s="362"/>
      <c r="E28" s="362"/>
      <c r="F28" s="362"/>
      <c r="G28" s="362"/>
      <c r="H28" s="362"/>
      <c r="I28" s="362"/>
      <c r="J28" s="362"/>
      <c r="K28" s="362"/>
      <c r="L28" s="367"/>
      <c r="M28" s="362"/>
      <c r="N28" s="367"/>
      <c r="O28" s="362"/>
      <c r="P28" s="362"/>
      <c r="Q28" s="362"/>
      <c r="R28" s="362"/>
      <c r="S28" s="362"/>
      <c r="T28" s="362"/>
      <c r="U28" s="362"/>
      <c r="V28" s="362"/>
      <c r="W28" s="362"/>
      <c r="X28" s="362"/>
      <c r="Y28" s="362"/>
      <c r="Z28" s="362"/>
      <c r="AA28" s="367"/>
      <c r="AB28" s="362"/>
      <c r="AC28" s="362"/>
      <c r="AD28" s="362"/>
      <c r="AE28" s="362"/>
      <c r="AF28" s="362"/>
      <c r="AG28" s="362"/>
      <c r="AH28" s="363"/>
    </row>
    <row r="29" spans="1:34" ht="12.75" customHeight="1" x14ac:dyDescent="0.2">
      <c r="A29" s="361"/>
      <c r="B29" s="367"/>
      <c r="C29" s="362"/>
      <c r="D29" s="362"/>
      <c r="E29" s="362"/>
      <c r="F29" s="362"/>
      <c r="G29" s="362"/>
      <c r="H29" s="362"/>
      <c r="I29" s="362"/>
      <c r="J29" s="362"/>
      <c r="K29" s="362"/>
      <c r="L29" s="367"/>
      <c r="M29" s="362"/>
      <c r="N29" s="367"/>
      <c r="O29" s="362"/>
      <c r="P29" s="362"/>
      <c r="Q29" s="362"/>
      <c r="R29" s="362"/>
      <c r="S29" s="362"/>
      <c r="T29" s="362"/>
      <c r="U29" s="362"/>
      <c r="V29" s="362"/>
      <c r="W29" s="362"/>
      <c r="X29" s="362"/>
      <c r="Y29" s="362"/>
      <c r="Z29" s="362"/>
      <c r="AA29" s="367"/>
      <c r="AB29" s="362"/>
      <c r="AC29" s="362"/>
      <c r="AD29" s="362"/>
      <c r="AE29" s="362"/>
      <c r="AF29" s="362"/>
      <c r="AG29" s="362"/>
      <c r="AH29" s="363"/>
    </row>
    <row r="30" spans="1:34" ht="12.75" customHeight="1" x14ac:dyDescent="0.2">
      <c r="A30" s="361"/>
      <c r="B30" s="367"/>
      <c r="C30" s="362"/>
      <c r="D30" s="362"/>
      <c r="E30" s="362"/>
      <c r="F30" s="362"/>
      <c r="G30" s="362"/>
      <c r="H30" s="362"/>
      <c r="I30" s="362"/>
      <c r="J30" s="362"/>
      <c r="K30" s="362"/>
      <c r="L30" s="367"/>
      <c r="M30" s="362"/>
      <c r="N30" s="367"/>
      <c r="O30" s="362"/>
      <c r="P30" s="362"/>
      <c r="Q30" s="362"/>
      <c r="R30" s="362"/>
      <c r="S30" s="362"/>
      <c r="T30" s="362"/>
      <c r="U30" s="362"/>
      <c r="V30" s="362"/>
      <c r="W30" s="362"/>
      <c r="X30" s="362"/>
      <c r="Y30" s="362"/>
      <c r="Z30" s="362"/>
      <c r="AA30" s="367"/>
      <c r="AB30" s="362"/>
      <c r="AC30" s="362"/>
      <c r="AD30" s="362"/>
      <c r="AE30" s="362"/>
      <c r="AF30" s="362"/>
      <c r="AG30" s="362"/>
      <c r="AH30" s="363"/>
    </row>
    <row r="31" spans="1:34" ht="12.75" customHeight="1" x14ac:dyDescent="0.2">
      <c r="A31" s="361"/>
      <c r="B31" s="367"/>
      <c r="C31" s="362"/>
      <c r="D31" s="362"/>
      <c r="E31" s="362"/>
      <c r="F31" s="362"/>
      <c r="G31" s="362"/>
      <c r="H31" s="362"/>
      <c r="I31" s="362"/>
      <c r="J31" s="362"/>
      <c r="K31" s="362"/>
      <c r="L31" s="367"/>
      <c r="M31" s="362"/>
      <c r="N31" s="367"/>
      <c r="O31" s="362"/>
      <c r="P31" s="362"/>
      <c r="Q31" s="362"/>
      <c r="R31" s="362"/>
      <c r="S31" s="362"/>
      <c r="T31" s="362"/>
      <c r="U31" s="362"/>
      <c r="V31" s="362"/>
      <c r="W31" s="362"/>
      <c r="X31" s="362"/>
      <c r="Y31" s="362"/>
      <c r="Z31" s="362"/>
      <c r="AA31" s="367"/>
      <c r="AB31" s="362"/>
      <c r="AC31" s="362"/>
      <c r="AD31" s="362"/>
      <c r="AE31" s="362"/>
      <c r="AF31" s="362"/>
      <c r="AG31" s="362"/>
      <c r="AH31" s="363"/>
    </row>
    <row r="32" spans="1:34" ht="12.75" customHeight="1" x14ac:dyDescent="0.2">
      <c r="A32" s="361"/>
      <c r="B32" s="367"/>
      <c r="C32" s="362"/>
      <c r="D32" s="362"/>
      <c r="E32" s="362"/>
      <c r="F32" s="362"/>
      <c r="G32" s="362"/>
      <c r="H32" s="362"/>
      <c r="I32" s="362"/>
      <c r="J32" s="362"/>
      <c r="K32" s="362"/>
      <c r="L32" s="367"/>
      <c r="M32" s="362"/>
      <c r="N32" s="367"/>
      <c r="O32" s="362"/>
      <c r="P32" s="362"/>
      <c r="Q32" s="362"/>
      <c r="R32" s="362"/>
      <c r="S32" s="362"/>
      <c r="T32" s="362"/>
      <c r="U32" s="362"/>
      <c r="V32" s="362"/>
      <c r="W32" s="362"/>
      <c r="X32" s="362"/>
      <c r="Y32" s="362"/>
      <c r="Z32" s="362"/>
      <c r="AA32" s="367"/>
      <c r="AB32" s="362"/>
      <c r="AC32" s="362"/>
      <c r="AD32" s="362"/>
      <c r="AE32" s="362"/>
      <c r="AF32" s="362"/>
      <c r="AG32" s="362"/>
      <c r="AH32" s="363"/>
    </row>
    <row r="33" spans="1:34" ht="12.75" customHeight="1" x14ac:dyDescent="0.2">
      <c r="A33" s="361"/>
      <c r="B33" s="367"/>
      <c r="C33" s="362"/>
      <c r="D33" s="362"/>
      <c r="E33" s="362"/>
      <c r="F33" s="362"/>
      <c r="G33" s="362"/>
      <c r="H33" s="362"/>
      <c r="I33" s="362"/>
      <c r="J33" s="362"/>
      <c r="K33" s="362"/>
      <c r="L33" s="367"/>
      <c r="M33" s="362"/>
      <c r="N33" s="367"/>
      <c r="O33" s="362"/>
      <c r="P33" s="362"/>
      <c r="Q33" s="362"/>
      <c r="R33" s="362"/>
      <c r="S33" s="362"/>
      <c r="T33" s="362"/>
      <c r="U33" s="362"/>
      <c r="V33" s="362"/>
      <c r="W33" s="362"/>
      <c r="X33" s="362"/>
      <c r="Y33" s="362"/>
      <c r="Z33" s="362"/>
      <c r="AA33" s="367"/>
      <c r="AB33" s="362"/>
      <c r="AC33" s="362"/>
      <c r="AD33" s="362"/>
      <c r="AE33" s="362"/>
      <c r="AF33" s="362"/>
      <c r="AG33" s="362"/>
      <c r="AH33" s="363"/>
    </row>
    <row r="34" spans="1:34" ht="12.75" customHeight="1" x14ac:dyDescent="0.2">
      <c r="A34" s="361"/>
      <c r="B34" s="367"/>
      <c r="C34" s="362"/>
      <c r="D34" s="362"/>
      <c r="E34" s="362"/>
      <c r="F34" s="362"/>
      <c r="G34" s="362"/>
      <c r="H34" s="362"/>
      <c r="I34" s="362"/>
      <c r="J34" s="362"/>
      <c r="K34" s="362"/>
      <c r="L34" s="367"/>
      <c r="M34" s="362"/>
      <c r="N34" s="367"/>
      <c r="O34" s="362"/>
      <c r="P34" s="362"/>
      <c r="Q34" s="362"/>
      <c r="R34" s="362"/>
      <c r="S34" s="362"/>
      <c r="T34" s="362"/>
      <c r="U34" s="362"/>
      <c r="V34" s="362"/>
      <c r="W34" s="362"/>
      <c r="X34" s="362"/>
      <c r="Y34" s="362"/>
      <c r="Z34" s="362"/>
      <c r="AA34" s="367"/>
      <c r="AB34" s="362"/>
      <c r="AC34" s="362"/>
      <c r="AD34" s="362"/>
      <c r="AE34" s="362"/>
      <c r="AF34" s="362"/>
      <c r="AG34" s="362"/>
      <c r="AH34" s="363"/>
    </row>
    <row r="35" spans="1:34" ht="12.75" customHeight="1" x14ac:dyDescent="0.2">
      <c r="A35" s="361"/>
      <c r="B35" s="367"/>
      <c r="C35" s="362"/>
      <c r="D35" s="362"/>
      <c r="E35" s="362"/>
      <c r="F35" s="362"/>
      <c r="G35" s="362"/>
      <c r="H35" s="362"/>
      <c r="I35" s="362"/>
      <c r="J35" s="362"/>
      <c r="K35" s="362"/>
      <c r="L35" s="367"/>
      <c r="M35" s="362"/>
      <c r="N35" s="367"/>
      <c r="O35" s="362"/>
      <c r="P35" s="362"/>
      <c r="Q35" s="362"/>
      <c r="R35" s="362"/>
      <c r="S35" s="362"/>
      <c r="T35" s="362"/>
      <c r="U35" s="362"/>
      <c r="V35" s="362"/>
      <c r="W35" s="362"/>
      <c r="X35" s="362"/>
      <c r="Y35" s="362"/>
      <c r="Z35" s="362"/>
      <c r="AA35" s="367"/>
      <c r="AB35" s="362"/>
      <c r="AC35" s="362"/>
      <c r="AD35" s="362"/>
      <c r="AE35" s="362"/>
      <c r="AF35" s="362"/>
      <c r="AG35" s="362"/>
      <c r="AH35" s="363"/>
    </row>
    <row r="36" spans="1:34" ht="12.75" customHeight="1" x14ac:dyDescent="0.2">
      <c r="A36" s="361"/>
      <c r="B36" s="367"/>
      <c r="C36" s="362"/>
      <c r="D36" s="362"/>
      <c r="E36" s="362"/>
      <c r="F36" s="362"/>
      <c r="G36" s="362"/>
      <c r="H36" s="362"/>
      <c r="I36" s="362"/>
      <c r="J36" s="362"/>
      <c r="K36" s="362"/>
      <c r="L36" s="367"/>
      <c r="M36" s="362"/>
      <c r="N36" s="367"/>
      <c r="O36" s="362"/>
      <c r="P36" s="362"/>
      <c r="Q36" s="362"/>
      <c r="R36" s="362"/>
      <c r="S36" s="362"/>
      <c r="T36" s="362"/>
      <c r="U36" s="362"/>
      <c r="V36" s="362"/>
      <c r="W36" s="362"/>
      <c r="X36" s="362"/>
      <c r="Y36" s="362"/>
      <c r="Z36" s="367"/>
      <c r="AA36" s="367"/>
      <c r="AB36" s="367"/>
      <c r="AC36" s="362"/>
      <c r="AD36" s="362"/>
      <c r="AE36" s="362"/>
      <c r="AF36" s="362"/>
      <c r="AG36" s="362"/>
      <c r="AH36" s="363"/>
    </row>
    <row r="37" spans="1:34" ht="12.75" customHeight="1" x14ac:dyDescent="0.2">
      <c r="A37" s="361"/>
      <c r="B37" s="367"/>
      <c r="C37" s="362"/>
      <c r="D37" s="362"/>
      <c r="E37" s="362"/>
      <c r="F37" s="362"/>
      <c r="G37" s="362"/>
      <c r="H37" s="362"/>
      <c r="I37" s="362"/>
      <c r="J37" s="362"/>
      <c r="K37" s="362"/>
      <c r="L37" s="367"/>
      <c r="M37" s="367"/>
      <c r="N37" s="367"/>
      <c r="O37" s="367"/>
      <c r="P37" s="362"/>
      <c r="Q37" s="362"/>
      <c r="R37" s="362"/>
      <c r="S37" s="367"/>
      <c r="T37" s="367"/>
      <c r="U37" s="367"/>
      <c r="V37" s="362"/>
      <c r="W37" s="362"/>
      <c r="X37" s="367"/>
      <c r="Y37" s="367"/>
      <c r="Z37" s="362"/>
      <c r="AA37" s="367"/>
      <c r="AB37" s="362"/>
      <c r="AC37" s="362"/>
      <c r="AD37" s="362"/>
      <c r="AE37" s="362"/>
      <c r="AF37" s="362"/>
      <c r="AG37" s="362"/>
      <c r="AH37" s="363"/>
    </row>
    <row r="38" spans="1:34" ht="12.75" customHeight="1" x14ac:dyDescent="0.2">
      <c r="A38" s="361"/>
      <c r="B38" s="367"/>
      <c r="C38" s="362"/>
      <c r="D38" s="362"/>
      <c r="E38" s="362"/>
      <c r="F38" s="362"/>
      <c r="G38" s="362"/>
      <c r="H38" s="362"/>
      <c r="I38" s="362"/>
      <c r="J38" s="362"/>
      <c r="K38" s="362"/>
      <c r="L38" s="367"/>
      <c r="M38" s="367"/>
      <c r="N38" s="367"/>
      <c r="O38" s="367"/>
      <c r="P38" s="362"/>
      <c r="Q38" s="362"/>
      <c r="R38" s="362"/>
      <c r="S38" s="367"/>
      <c r="T38" s="367"/>
      <c r="U38" s="367"/>
      <c r="V38" s="362"/>
      <c r="W38" s="362"/>
      <c r="X38" s="367"/>
      <c r="Y38" s="367"/>
      <c r="Z38" s="367"/>
      <c r="AA38" s="367"/>
      <c r="AB38" s="367"/>
      <c r="AC38" s="367"/>
      <c r="AD38" s="362"/>
      <c r="AE38" s="362"/>
      <c r="AF38" s="362"/>
      <c r="AG38" s="362"/>
      <c r="AH38" s="363"/>
    </row>
    <row r="39" spans="1:34" ht="12.75" customHeight="1" x14ac:dyDescent="0.2">
      <c r="A39" s="361"/>
      <c r="B39" s="367"/>
      <c r="C39" s="362"/>
      <c r="D39" s="362"/>
      <c r="E39" s="362"/>
      <c r="F39" s="362"/>
      <c r="G39" s="362"/>
      <c r="H39" s="362"/>
      <c r="I39" s="362"/>
      <c r="J39" s="362"/>
      <c r="K39" s="362"/>
      <c r="L39" s="367"/>
      <c r="M39" s="367"/>
      <c r="N39" s="367"/>
      <c r="O39" s="367"/>
      <c r="P39" s="362"/>
      <c r="Q39" s="362"/>
      <c r="R39" s="362"/>
      <c r="S39" s="367"/>
      <c r="T39" s="367"/>
      <c r="U39" s="367"/>
      <c r="V39" s="362"/>
      <c r="W39" s="362"/>
      <c r="X39" s="367"/>
      <c r="Y39" s="367"/>
      <c r="Z39" s="362"/>
      <c r="AA39" s="367"/>
      <c r="AB39" s="362"/>
      <c r="AC39" s="367"/>
      <c r="AD39" s="362"/>
      <c r="AE39" s="362"/>
      <c r="AF39" s="362"/>
      <c r="AG39" s="362"/>
      <c r="AH39" s="363"/>
    </row>
    <row r="40" spans="1:34" ht="12.75" customHeight="1" x14ac:dyDescent="0.2">
      <c r="A40" s="361"/>
      <c r="B40" s="367"/>
      <c r="C40" s="362"/>
      <c r="D40" s="362"/>
      <c r="E40" s="362"/>
      <c r="F40" s="362"/>
      <c r="G40" s="362"/>
      <c r="H40" s="362"/>
      <c r="I40" s="362"/>
      <c r="J40" s="362"/>
      <c r="K40" s="362"/>
      <c r="L40" s="367"/>
      <c r="M40" s="362"/>
      <c r="N40" s="367"/>
      <c r="O40" s="362"/>
      <c r="P40" s="362"/>
      <c r="Q40" s="362"/>
      <c r="R40" s="362"/>
      <c r="S40" s="362"/>
      <c r="T40" s="362"/>
      <c r="U40" s="362"/>
      <c r="V40" s="362"/>
      <c r="W40" s="362"/>
      <c r="X40" s="362"/>
      <c r="Y40" s="362"/>
      <c r="Z40" s="362"/>
      <c r="AA40" s="367"/>
      <c r="AB40" s="362"/>
      <c r="AC40" s="362"/>
      <c r="AD40" s="362"/>
      <c r="AE40" s="362"/>
      <c r="AF40" s="362"/>
      <c r="AG40" s="362"/>
      <c r="AH40" s="363"/>
    </row>
    <row r="41" spans="1:34" ht="12.75" customHeight="1" x14ac:dyDescent="0.2">
      <c r="A41" s="361"/>
      <c r="B41" s="367"/>
      <c r="C41" s="362"/>
      <c r="D41" s="362"/>
      <c r="E41" s="362"/>
      <c r="F41" s="362"/>
      <c r="G41" s="362"/>
      <c r="H41" s="362"/>
      <c r="I41" s="362"/>
      <c r="J41" s="362"/>
      <c r="K41" s="362"/>
      <c r="L41" s="367"/>
      <c r="M41" s="362"/>
      <c r="N41" s="367"/>
      <c r="O41" s="362"/>
      <c r="P41" s="362"/>
      <c r="Q41" s="362"/>
      <c r="R41" s="362"/>
      <c r="S41" s="362"/>
      <c r="T41" s="362"/>
      <c r="U41" s="362"/>
      <c r="V41" s="362"/>
      <c r="W41" s="362"/>
      <c r="X41" s="362"/>
      <c r="Y41" s="362"/>
      <c r="Z41" s="362"/>
      <c r="AA41" s="367"/>
      <c r="AB41" s="362"/>
      <c r="AC41" s="362"/>
      <c r="AD41" s="362"/>
      <c r="AE41" s="362"/>
      <c r="AF41" s="362"/>
      <c r="AG41" s="362"/>
      <c r="AH41" s="363"/>
    </row>
    <row r="42" spans="1:34" ht="12.75" customHeight="1" x14ac:dyDescent="0.2">
      <c r="A42" s="361"/>
      <c r="B42" s="367"/>
      <c r="C42" s="362"/>
      <c r="D42" s="362"/>
      <c r="E42" s="362"/>
      <c r="F42" s="362"/>
      <c r="G42" s="362"/>
      <c r="H42" s="362"/>
      <c r="I42" s="362"/>
      <c r="J42" s="362"/>
      <c r="K42" s="362"/>
      <c r="L42" s="367"/>
      <c r="M42" s="362"/>
      <c r="N42" s="367"/>
      <c r="O42" s="362"/>
      <c r="P42" s="362"/>
      <c r="Q42" s="362"/>
      <c r="R42" s="362"/>
      <c r="S42" s="362"/>
      <c r="T42" s="362"/>
      <c r="U42" s="362"/>
      <c r="V42" s="362"/>
      <c r="W42" s="362"/>
      <c r="X42" s="362"/>
      <c r="Y42" s="362"/>
      <c r="Z42" s="362"/>
      <c r="AA42" s="367"/>
      <c r="AB42" s="362"/>
      <c r="AC42" s="362"/>
      <c r="AD42" s="362"/>
      <c r="AE42" s="362"/>
      <c r="AF42" s="362"/>
      <c r="AG42" s="362"/>
      <c r="AH42" s="363"/>
    </row>
    <row r="43" spans="1:34" ht="12.75" customHeight="1" x14ac:dyDescent="0.2">
      <c r="A43" s="361"/>
      <c r="B43" s="367"/>
      <c r="C43" s="362"/>
      <c r="D43" s="362"/>
      <c r="E43" s="362"/>
      <c r="F43" s="362"/>
      <c r="G43" s="362"/>
      <c r="H43" s="362"/>
      <c r="I43" s="362"/>
      <c r="J43" s="362"/>
      <c r="K43" s="362"/>
      <c r="L43" s="367"/>
      <c r="M43" s="362"/>
      <c r="N43" s="367"/>
      <c r="O43" s="362"/>
      <c r="P43" s="362"/>
      <c r="Q43" s="362"/>
      <c r="R43" s="362"/>
      <c r="S43" s="362"/>
      <c r="T43" s="362"/>
      <c r="U43" s="362"/>
      <c r="V43" s="362"/>
      <c r="W43" s="362"/>
      <c r="X43" s="362"/>
      <c r="Y43" s="362"/>
      <c r="Z43" s="362"/>
      <c r="AA43" s="367"/>
      <c r="AB43" s="362"/>
      <c r="AC43" s="362"/>
      <c r="AD43" s="362"/>
      <c r="AE43" s="362"/>
      <c r="AF43" s="362"/>
      <c r="AG43" s="362"/>
      <c r="AH43" s="363"/>
    </row>
    <row r="44" spans="1:34" ht="12.75" customHeight="1" x14ac:dyDescent="0.2">
      <c r="A44" s="361"/>
      <c r="B44" s="367"/>
      <c r="C44" s="362"/>
      <c r="D44" s="362"/>
      <c r="E44" s="362"/>
      <c r="F44" s="362"/>
      <c r="G44" s="362"/>
      <c r="H44" s="362"/>
      <c r="I44" s="362"/>
      <c r="J44" s="362"/>
      <c r="K44" s="362"/>
      <c r="L44" s="367"/>
      <c r="M44" s="362"/>
      <c r="N44" s="367"/>
      <c r="O44" s="362"/>
      <c r="P44" s="362"/>
      <c r="Q44" s="362"/>
      <c r="R44" s="362"/>
      <c r="S44" s="362"/>
      <c r="T44" s="362"/>
      <c r="U44" s="362"/>
      <c r="V44" s="362"/>
      <c r="W44" s="362"/>
      <c r="X44" s="362"/>
      <c r="Y44" s="362"/>
      <c r="Z44" s="362"/>
      <c r="AA44" s="367"/>
      <c r="AB44" s="362"/>
      <c r="AC44" s="362"/>
      <c r="AD44" s="362"/>
      <c r="AE44" s="362"/>
      <c r="AF44" s="362"/>
      <c r="AG44" s="362"/>
      <c r="AH44" s="363"/>
    </row>
    <row r="45" spans="1:34" ht="12.75" customHeight="1" x14ac:dyDescent="0.2">
      <c r="A45" s="361"/>
      <c r="B45" s="367"/>
      <c r="C45" s="362"/>
      <c r="D45" s="362"/>
      <c r="E45" s="362"/>
      <c r="F45" s="362"/>
      <c r="G45" s="362"/>
      <c r="H45" s="362"/>
      <c r="I45" s="362"/>
      <c r="J45" s="362"/>
      <c r="K45" s="362"/>
      <c r="L45" s="367"/>
      <c r="M45" s="362"/>
      <c r="N45" s="367"/>
      <c r="O45" s="362"/>
      <c r="P45" s="362"/>
      <c r="Q45" s="362"/>
      <c r="R45" s="362"/>
      <c r="S45" s="362"/>
      <c r="T45" s="362"/>
      <c r="U45" s="362"/>
      <c r="V45" s="362"/>
      <c r="W45" s="362"/>
      <c r="X45" s="362"/>
      <c r="Y45" s="362"/>
      <c r="Z45" s="362"/>
      <c r="AA45" s="367"/>
      <c r="AB45" s="362"/>
      <c r="AC45" s="362"/>
      <c r="AD45" s="362"/>
      <c r="AE45" s="362"/>
      <c r="AF45" s="362"/>
      <c r="AG45" s="362"/>
      <c r="AH45" s="363"/>
    </row>
    <row r="46" spans="1:34" ht="12.75" customHeight="1" x14ac:dyDescent="0.2">
      <c r="A46" s="361"/>
      <c r="B46" s="367"/>
      <c r="C46" s="362"/>
      <c r="D46" s="362"/>
      <c r="E46" s="362"/>
      <c r="F46" s="362"/>
      <c r="G46" s="362"/>
      <c r="H46" s="362"/>
      <c r="I46" s="362"/>
      <c r="J46" s="362"/>
      <c r="K46" s="362"/>
      <c r="L46" s="367"/>
      <c r="M46" s="362"/>
      <c r="N46" s="367"/>
      <c r="O46" s="362"/>
      <c r="P46" s="362"/>
      <c r="Q46" s="362"/>
      <c r="R46" s="362"/>
      <c r="S46" s="362"/>
      <c r="T46" s="362"/>
      <c r="U46" s="362"/>
      <c r="V46" s="362"/>
      <c r="W46" s="362"/>
      <c r="X46" s="362"/>
      <c r="Y46" s="362"/>
      <c r="Z46" s="362"/>
      <c r="AA46" s="367"/>
      <c r="AB46" s="362"/>
      <c r="AC46" s="362"/>
      <c r="AD46" s="362"/>
      <c r="AE46" s="362"/>
      <c r="AF46" s="362"/>
      <c r="AG46" s="362"/>
      <c r="AH46" s="363"/>
    </row>
    <row r="47" spans="1:34" ht="12.75" customHeight="1" x14ac:dyDescent="0.2">
      <c r="A47" s="361"/>
      <c r="B47" s="367"/>
      <c r="C47" s="362"/>
      <c r="D47" s="362"/>
      <c r="E47" s="362"/>
      <c r="F47" s="362"/>
      <c r="G47" s="362"/>
      <c r="H47" s="362"/>
      <c r="I47" s="362"/>
      <c r="J47" s="362"/>
      <c r="K47" s="362"/>
      <c r="L47" s="367"/>
      <c r="M47" s="362"/>
      <c r="N47" s="367"/>
      <c r="O47" s="362"/>
      <c r="P47" s="362"/>
      <c r="Q47" s="362"/>
      <c r="R47" s="362"/>
      <c r="S47" s="362"/>
      <c r="T47" s="362"/>
      <c r="U47" s="362"/>
      <c r="V47" s="362"/>
      <c r="W47" s="362"/>
      <c r="X47" s="362"/>
      <c r="Y47" s="362"/>
      <c r="Z47" s="362"/>
      <c r="AA47" s="367"/>
      <c r="AB47" s="362"/>
      <c r="AC47" s="362"/>
      <c r="AD47" s="362"/>
      <c r="AE47" s="362"/>
      <c r="AF47" s="362"/>
      <c r="AG47" s="362"/>
      <c r="AH47" s="363"/>
    </row>
    <row r="48" spans="1:34" ht="12.75" customHeight="1" x14ac:dyDescent="0.2">
      <c r="A48" s="361"/>
      <c r="B48" s="367"/>
      <c r="C48" s="362"/>
      <c r="D48" s="362"/>
      <c r="E48" s="362"/>
      <c r="F48" s="362"/>
      <c r="G48" s="362"/>
      <c r="H48" s="362"/>
      <c r="I48" s="362"/>
      <c r="J48" s="362"/>
      <c r="K48" s="362"/>
      <c r="L48" s="367"/>
      <c r="M48" s="362"/>
      <c r="N48" s="367"/>
      <c r="O48" s="362"/>
      <c r="P48" s="362"/>
      <c r="Q48" s="362"/>
      <c r="R48" s="362"/>
      <c r="S48" s="362"/>
      <c r="T48" s="362"/>
      <c r="U48" s="362"/>
      <c r="V48" s="362"/>
      <c r="W48" s="362"/>
      <c r="X48" s="362"/>
      <c r="Y48" s="362"/>
      <c r="Z48" s="362"/>
      <c r="AA48" s="367"/>
      <c r="AB48" s="362"/>
      <c r="AC48" s="362"/>
      <c r="AD48" s="362"/>
      <c r="AE48" s="362"/>
      <c r="AF48" s="362"/>
      <c r="AG48" s="362"/>
      <c r="AH48" s="363"/>
    </row>
    <row r="49" spans="1:34" ht="12.75" customHeight="1" x14ac:dyDescent="0.2">
      <c r="A49" s="361"/>
      <c r="B49" s="367"/>
      <c r="C49" s="362"/>
      <c r="D49" s="362"/>
      <c r="E49" s="362"/>
      <c r="F49" s="362"/>
      <c r="G49" s="362"/>
      <c r="H49" s="362"/>
      <c r="I49" s="362"/>
      <c r="J49" s="362"/>
      <c r="K49" s="362"/>
      <c r="L49" s="367"/>
      <c r="M49" s="362"/>
      <c r="N49" s="367"/>
      <c r="O49" s="362"/>
      <c r="P49" s="362"/>
      <c r="Q49" s="362"/>
      <c r="R49" s="362"/>
      <c r="S49" s="362"/>
      <c r="T49" s="362"/>
      <c r="U49" s="362"/>
      <c r="V49" s="362"/>
      <c r="W49" s="362"/>
      <c r="X49" s="362"/>
      <c r="Y49" s="362"/>
      <c r="Z49" s="362"/>
      <c r="AA49" s="367"/>
      <c r="AB49" s="362"/>
      <c r="AC49" s="362"/>
      <c r="AD49" s="362"/>
      <c r="AE49" s="362"/>
      <c r="AF49" s="362"/>
      <c r="AG49" s="362"/>
      <c r="AH49" s="363"/>
    </row>
    <row r="50" spans="1:34" ht="12.75" customHeight="1" x14ac:dyDescent="0.2">
      <c r="A50" s="361"/>
      <c r="B50" s="367"/>
      <c r="C50" s="362"/>
      <c r="D50" s="362"/>
      <c r="E50" s="362"/>
      <c r="F50" s="362"/>
      <c r="G50" s="362"/>
      <c r="H50" s="362"/>
      <c r="I50" s="362"/>
      <c r="J50" s="362"/>
      <c r="K50" s="362"/>
      <c r="L50" s="367"/>
      <c r="M50" s="362"/>
      <c r="N50" s="367"/>
      <c r="O50" s="362"/>
      <c r="P50" s="362"/>
      <c r="Q50" s="362"/>
      <c r="R50" s="362"/>
      <c r="S50" s="362"/>
      <c r="T50" s="362"/>
      <c r="U50" s="362"/>
      <c r="V50" s="362"/>
      <c r="W50" s="362"/>
      <c r="X50" s="362"/>
      <c r="Y50" s="362"/>
      <c r="Z50" s="362"/>
      <c r="AA50" s="367"/>
      <c r="AB50" s="362"/>
      <c r="AC50" s="362"/>
      <c r="AD50" s="362"/>
      <c r="AE50" s="362"/>
      <c r="AF50" s="362"/>
      <c r="AG50" s="362"/>
      <c r="AH50" s="363"/>
    </row>
    <row r="51" spans="1:34" ht="12.75" customHeight="1" x14ac:dyDescent="0.2">
      <c r="A51" s="361"/>
      <c r="B51" s="367"/>
      <c r="C51" s="362"/>
      <c r="D51" s="362"/>
      <c r="E51" s="362"/>
      <c r="F51" s="362"/>
      <c r="G51" s="362"/>
      <c r="H51" s="362"/>
      <c r="I51" s="362"/>
      <c r="J51" s="362"/>
      <c r="K51" s="362"/>
      <c r="L51" s="367"/>
      <c r="M51" s="362"/>
      <c r="N51" s="367"/>
      <c r="O51" s="362"/>
      <c r="P51" s="362"/>
      <c r="Q51" s="362"/>
      <c r="R51" s="362"/>
      <c r="S51" s="362"/>
      <c r="T51" s="362"/>
      <c r="U51" s="362"/>
      <c r="V51" s="362"/>
      <c r="W51" s="362"/>
      <c r="X51" s="362"/>
      <c r="Y51" s="362"/>
      <c r="Z51" s="362"/>
      <c r="AA51" s="367"/>
      <c r="AB51" s="362"/>
      <c r="AC51" s="362"/>
      <c r="AD51" s="362"/>
      <c r="AE51" s="362"/>
      <c r="AF51" s="362"/>
      <c r="AG51" s="362"/>
      <c r="AH51" s="363"/>
    </row>
    <row r="52" spans="1:34" ht="12.75" customHeight="1" x14ac:dyDescent="0.2">
      <c r="A52" s="361"/>
      <c r="B52" s="367"/>
      <c r="C52" s="362"/>
      <c r="D52" s="362"/>
      <c r="E52" s="362"/>
      <c r="F52" s="362"/>
      <c r="G52" s="362"/>
      <c r="H52" s="362"/>
      <c r="I52" s="362"/>
      <c r="J52" s="362"/>
      <c r="K52" s="362"/>
      <c r="L52" s="367"/>
      <c r="M52" s="362"/>
      <c r="N52" s="367"/>
      <c r="O52" s="362"/>
      <c r="P52" s="362"/>
      <c r="Q52" s="362"/>
      <c r="R52" s="362"/>
      <c r="S52" s="362"/>
      <c r="T52" s="362"/>
      <c r="U52" s="362"/>
      <c r="V52" s="362"/>
      <c r="W52" s="362"/>
      <c r="X52" s="362"/>
      <c r="Y52" s="362"/>
      <c r="Z52" s="362"/>
      <c r="AA52" s="367"/>
      <c r="AB52" s="362"/>
      <c r="AC52" s="362"/>
      <c r="AD52" s="362"/>
      <c r="AE52" s="362"/>
      <c r="AF52" s="362"/>
      <c r="AG52" s="362"/>
      <c r="AH52" s="363"/>
    </row>
    <row r="53" spans="1:34" ht="12.75" customHeight="1" x14ac:dyDescent="0.2">
      <c r="A53" s="361"/>
      <c r="B53" s="367"/>
      <c r="C53" s="362"/>
      <c r="D53" s="362"/>
      <c r="E53" s="362"/>
      <c r="F53" s="362"/>
      <c r="G53" s="362"/>
      <c r="H53" s="362"/>
      <c r="I53" s="362"/>
      <c r="J53" s="362"/>
      <c r="K53" s="362"/>
      <c r="L53" s="367"/>
      <c r="M53" s="362"/>
      <c r="N53" s="367"/>
      <c r="O53" s="362"/>
      <c r="P53" s="362"/>
      <c r="Q53" s="362"/>
      <c r="R53" s="362"/>
      <c r="S53" s="362"/>
      <c r="T53" s="362"/>
      <c r="U53" s="362"/>
      <c r="V53" s="362"/>
      <c r="W53" s="362"/>
      <c r="X53" s="362"/>
      <c r="Y53" s="362"/>
      <c r="Z53" s="362"/>
      <c r="AA53" s="367"/>
      <c r="AB53" s="362"/>
      <c r="AC53" s="362"/>
      <c r="AD53" s="362"/>
      <c r="AE53" s="362"/>
      <c r="AF53" s="362"/>
      <c r="AG53" s="362"/>
      <c r="AH53" s="363"/>
    </row>
    <row r="54" spans="1:34" ht="12.75" customHeight="1" x14ac:dyDescent="0.2">
      <c r="A54" s="361"/>
      <c r="B54" s="588">
        <v>5</v>
      </c>
      <c r="C54" s="597"/>
      <c r="D54" s="589"/>
      <c r="E54" s="598"/>
      <c r="F54" s="597"/>
      <c r="G54" s="589"/>
      <c r="H54" s="599"/>
      <c r="I54" s="597"/>
      <c r="J54" s="597"/>
      <c r="K54" s="597"/>
      <c r="L54" s="597"/>
      <c r="M54" s="597"/>
      <c r="N54" s="597"/>
      <c r="O54" s="597"/>
      <c r="P54" s="597"/>
      <c r="Q54" s="597"/>
      <c r="R54" s="597"/>
      <c r="S54" s="597"/>
      <c r="T54" s="597"/>
      <c r="U54" s="597"/>
      <c r="V54" s="597"/>
      <c r="W54" s="597"/>
      <c r="X54" s="597"/>
      <c r="Y54" s="597"/>
      <c r="Z54" s="597"/>
      <c r="AA54" s="589"/>
      <c r="AB54" s="588"/>
      <c r="AC54" s="589"/>
      <c r="AD54" s="588"/>
      <c r="AE54" s="589"/>
      <c r="AF54" s="588"/>
      <c r="AG54" s="589"/>
      <c r="AH54" s="363"/>
    </row>
    <row r="55" spans="1:34" ht="12.75" customHeight="1" x14ac:dyDescent="0.2">
      <c r="A55" s="361"/>
      <c r="B55" s="588">
        <v>4</v>
      </c>
      <c r="C55" s="597"/>
      <c r="D55" s="589"/>
      <c r="E55" s="598"/>
      <c r="F55" s="597"/>
      <c r="G55" s="589"/>
      <c r="H55" s="599"/>
      <c r="I55" s="597"/>
      <c r="J55" s="597"/>
      <c r="K55" s="597"/>
      <c r="L55" s="597"/>
      <c r="M55" s="597"/>
      <c r="N55" s="597"/>
      <c r="O55" s="597"/>
      <c r="P55" s="597"/>
      <c r="Q55" s="597"/>
      <c r="R55" s="597"/>
      <c r="S55" s="597"/>
      <c r="T55" s="597"/>
      <c r="U55" s="597"/>
      <c r="V55" s="597"/>
      <c r="W55" s="597"/>
      <c r="X55" s="597"/>
      <c r="Y55" s="597"/>
      <c r="Z55" s="597"/>
      <c r="AA55" s="589"/>
      <c r="AB55" s="588"/>
      <c r="AC55" s="589"/>
      <c r="AD55" s="588"/>
      <c r="AE55" s="589"/>
      <c r="AF55" s="588"/>
      <c r="AG55" s="589"/>
      <c r="AH55" s="363"/>
    </row>
    <row r="56" spans="1:34" ht="12.75" customHeight="1" x14ac:dyDescent="0.2">
      <c r="A56" s="361"/>
      <c r="B56" s="588">
        <v>3</v>
      </c>
      <c r="C56" s="597"/>
      <c r="D56" s="589"/>
      <c r="E56" s="598"/>
      <c r="F56" s="597"/>
      <c r="G56" s="589"/>
      <c r="H56" s="599"/>
      <c r="I56" s="597"/>
      <c r="J56" s="597"/>
      <c r="K56" s="597"/>
      <c r="L56" s="597"/>
      <c r="M56" s="597"/>
      <c r="N56" s="597"/>
      <c r="O56" s="597"/>
      <c r="P56" s="597"/>
      <c r="Q56" s="597"/>
      <c r="R56" s="597"/>
      <c r="S56" s="597"/>
      <c r="T56" s="597"/>
      <c r="U56" s="597"/>
      <c r="V56" s="597"/>
      <c r="W56" s="597"/>
      <c r="X56" s="597"/>
      <c r="Y56" s="597"/>
      <c r="Z56" s="597"/>
      <c r="AA56" s="589"/>
      <c r="AB56" s="588"/>
      <c r="AC56" s="589"/>
      <c r="AD56" s="588"/>
      <c r="AE56" s="589"/>
      <c r="AF56" s="588"/>
      <c r="AG56" s="589"/>
      <c r="AH56" s="363"/>
    </row>
    <row r="57" spans="1:34" ht="12.75" customHeight="1" x14ac:dyDescent="0.2">
      <c r="A57" s="361"/>
      <c r="B57" s="588">
        <v>2</v>
      </c>
      <c r="C57" s="597"/>
      <c r="D57" s="589"/>
      <c r="E57" s="598"/>
      <c r="F57" s="597"/>
      <c r="G57" s="589"/>
      <c r="H57" s="599"/>
      <c r="I57" s="597"/>
      <c r="J57" s="597"/>
      <c r="K57" s="597"/>
      <c r="L57" s="597"/>
      <c r="M57" s="597"/>
      <c r="N57" s="597"/>
      <c r="O57" s="597"/>
      <c r="P57" s="597"/>
      <c r="Q57" s="597"/>
      <c r="R57" s="597"/>
      <c r="S57" s="597"/>
      <c r="T57" s="597"/>
      <c r="U57" s="597"/>
      <c r="V57" s="597"/>
      <c r="W57" s="597"/>
      <c r="X57" s="597"/>
      <c r="Y57" s="597"/>
      <c r="Z57" s="597"/>
      <c r="AA57" s="589"/>
      <c r="AB57" s="588"/>
      <c r="AC57" s="589"/>
      <c r="AD57" s="588"/>
      <c r="AE57" s="589"/>
      <c r="AF57" s="588"/>
      <c r="AG57" s="589"/>
      <c r="AH57" s="363"/>
    </row>
    <row r="58" spans="1:34" ht="12.75" customHeight="1" x14ac:dyDescent="0.2">
      <c r="A58" s="361"/>
      <c r="B58" s="588">
        <v>1</v>
      </c>
      <c r="C58" s="597"/>
      <c r="D58" s="589"/>
      <c r="E58" s="598">
        <v>44232</v>
      </c>
      <c r="F58" s="597"/>
      <c r="G58" s="589"/>
      <c r="H58" s="599" t="s">
        <v>2477</v>
      </c>
      <c r="I58" s="597"/>
      <c r="J58" s="597"/>
      <c r="K58" s="597"/>
      <c r="L58" s="597"/>
      <c r="M58" s="597"/>
      <c r="N58" s="597"/>
      <c r="O58" s="597"/>
      <c r="P58" s="597"/>
      <c r="Q58" s="597"/>
      <c r="R58" s="597"/>
      <c r="S58" s="597"/>
      <c r="T58" s="597"/>
      <c r="U58" s="597"/>
      <c r="V58" s="597"/>
      <c r="W58" s="597"/>
      <c r="X58" s="597"/>
      <c r="Y58" s="597"/>
      <c r="Z58" s="597"/>
      <c r="AA58" s="589"/>
      <c r="AB58" s="588" t="s">
        <v>2478</v>
      </c>
      <c r="AC58" s="589"/>
      <c r="AD58" s="588" t="s">
        <v>2479</v>
      </c>
      <c r="AE58" s="589"/>
      <c r="AF58" s="588" t="s">
        <v>2479</v>
      </c>
      <c r="AG58" s="589"/>
      <c r="AH58" s="363"/>
    </row>
    <row r="59" spans="1:34" ht="12.75" customHeight="1" x14ac:dyDescent="0.2">
      <c r="A59" s="361"/>
      <c r="B59" s="588">
        <v>0</v>
      </c>
      <c r="C59" s="597"/>
      <c r="D59" s="589"/>
      <c r="E59" s="598">
        <v>44181</v>
      </c>
      <c r="F59" s="597"/>
      <c r="G59" s="589"/>
      <c r="H59" s="599" t="s">
        <v>1722</v>
      </c>
      <c r="I59" s="597"/>
      <c r="J59" s="597"/>
      <c r="K59" s="597"/>
      <c r="L59" s="597"/>
      <c r="M59" s="597"/>
      <c r="N59" s="597"/>
      <c r="O59" s="597"/>
      <c r="P59" s="597"/>
      <c r="Q59" s="597"/>
      <c r="R59" s="597"/>
      <c r="S59" s="597"/>
      <c r="T59" s="597"/>
      <c r="U59" s="597"/>
      <c r="V59" s="597"/>
      <c r="W59" s="597"/>
      <c r="X59" s="597"/>
      <c r="Y59" s="597"/>
      <c r="Z59" s="597"/>
      <c r="AA59" s="589"/>
      <c r="AB59" s="588" t="s">
        <v>1723</v>
      </c>
      <c r="AC59" s="589"/>
      <c r="AD59" s="588" t="s">
        <v>1723</v>
      </c>
      <c r="AE59" s="589"/>
      <c r="AF59" s="588" t="s">
        <v>1723</v>
      </c>
      <c r="AG59" s="589"/>
      <c r="AH59" s="363"/>
    </row>
    <row r="60" spans="1:34" ht="12.75" customHeight="1" x14ac:dyDescent="0.2">
      <c r="A60" s="369"/>
      <c r="B60" s="606" t="s">
        <v>1724</v>
      </c>
      <c r="C60" s="597"/>
      <c r="D60" s="589"/>
      <c r="E60" s="607" t="s">
        <v>1725</v>
      </c>
      <c r="F60" s="597"/>
      <c r="G60" s="597"/>
      <c r="H60" s="597"/>
      <c r="I60" s="597"/>
      <c r="J60" s="597"/>
      <c r="K60" s="597"/>
      <c r="L60" s="597"/>
      <c r="M60" s="597"/>
      <c r="N60" s="597"/>
      <c r="O60" s="597"/>
      <c r="P60" s="597"/>
      <c r="Q60" s="597"/>
      <c r="R60" s="597"/>
      <c r="S60" s="597"/>
      <c r="T60" s="597"/>
      <c r="U60" s="597"/>
      <c r="V60" s="597"/>
      <c r="W60" s="597"/>
      <c r="X60" s="597"/>
      <c r="Y60" s="597"/>
      <c r="Z60" s="597"/>
      <c r="AA60" s="589"/>
      <c r="AB60" s="606" t="s">
        <v>1726</v>
      </c>
      <c r="AC60" s="589"/>
      <c r="AD60" s="606" t="s">
        <v>1727</v>
      </c>
      <c r="AE60" s="589"/>
      <c r="AF60" s="606" t="s">
        <v>1728</v>
      </c>
      <c r="AG60" s="589"/>
      <c r="AH60" s="363"/>
    </row>
    <row r="61" spans="1:34" ht="12.75" customHeight="1" x14ac:dyDescent="0.2">
      <c r="A61" s="370"/>
      <c r="B61" s="371"/>
      <c r="C61" s="365"/>
      <c r="D61" s="365"/>
      <c r="E61" s="365"/>
      <c r="F61" s="365"/>
      <c r="G61" s="365"/>
      <c r="H61" s="365"/>
      <c r="I61" s="365"/>
      <c r="J61" s="365"/>
      <c r="K61" s="365"/>
      <c r="L61" s="371"/>
      <c r="M61" s="371"/>
      <c r="N61" s="371"/>
      <c r="O61" s="371"/>
      <c r="P61" s="365"/>
      <c r="Q61" s="365"/>
      <c r="R61" s="365"/>
      <c r="S61" s="365"/>
      <c r="T61" s="365"/>
      <c r="U61" s="365"/>
      <c r="V61" s="365"/>
      <c r="W61" s="365"/>
      <c r="X61" s="365"/>
      <c r="Y61" s="365"/>
      <c r="Z61" s="365"/>
      <c r="AA61" s="365"/>
      <c r="AB61" s="365"/>
      <c r="AC61" s="365"/>
      <c r="AD61" s="365"/>
      <c r="AE61" s="365"/>
      <c r="AF61" s="365"/>
      <c r="AG61" s="365"/>
      <c r="AH61" s="366"/>
    </row>
    <row r="62" spans="1:34" ht="12.75" customHeight="1" x14ac:dyDescent="0.2"/>
    <row r="63" spans="1:34" ht="12.75" customHeight="1" x14ac:dyDescent="0.2"/>
    <row r="64" spans="1:3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55">
    <mergeCell ref="B60:D60"/>
    <mergeCell ref="E60:AA60"/>
    <mergeCell ref="AB60:AC60"/>
    <mergeCell ref="AD60:AE60"/>
    <mergeCell ref="AF60:AG60"/>
    <mergeCell ref="AF59:AG59"/>
    <mergeCell ref="B58:D58"/>
    <mergeCell ref="E58:G58"/>
    <mergeCell ref="H58:AA58"/>
    <mergeCell ref="AB58:AC58"/>
    <mergeCell ref="AD58:AE58"/>
    <mergeCell ref="AF58:AG58"/>
    <mergeCell ref="B59:D59"/>
    <mergeCell ref="E59:G59"/>
    <mergeCell ref="H59:AA59"/>
    <mergeCell ref="AB59:AC59"/>
    <mergeCell ref="AD59:AE59"/>
    <mergeCell ref="AF57:AG57"/>
    <mergeCell ref="B56:D56"/>
    <mergeCell ref="E56:G56"/>
    <mergeCell ref="H56:AA56"/>
    <mergeCell ref="AB56:AC56"/>
    <mergeCell ref="AD56:AE56"/>
    <mergeCell ref="AF56:AG56"/>
    <mergeCell ref="B57:D57"/>
    <mergeCell ref="E57:G57"/>
    <mergeCell ref="H57:AA57"/>
    <mergeCell ref="AB57:AC57"/>
    <mergeCell ref="AD57:AE57"/>
    <mergeCell ref="B55:D55"/>
    <mergeCell ref="E55:G55"/>
    <mergeCell ref="H55:AA55"/>
    <mergeCell ref="AB55:AC55"/>
    <mergeCell ref="AD55:AE55"/>
    <mergeCell ref="AF55:AG55"/>
    <mergeCell ref="W8:Y8"/>
    <mergeCell ref="Z8:AA8"/>
    <mergeCell ref="H10:AA12"/>
    <mergeCell ref="C15:AH16"/>
    <mergeCell ref="B54:D54"/>
    <mergeCell ref="E54:G54"/>
    <mergeCell ref="H54:AA54"/>
    <mergeCell ref="AB54:AC54"/>
    <mergeCell ref="AD54:AE54"/>
    <mergeCell ref="AF54:AG54"/>
    <mergeCell ref="A1:G12"/>
    <mergeCell ref="H1:AA2"/>
    <mergeCell ref="AB1:AH1"/>
    <mergeCell ref="H4:V4"/>
    <mergeCell ref="W4:AA4"/>
    <mergeCell ref="H6:L6"/>
    <mergeCell ref="M6:Q6"/>
    <mergeCell ref="R6:V6"/>
    <mergeCell ref="W6:AA6"/>
    <mergeCell ref="H8:V8"/>
  </mergeCells>
  <pageMargins left="0.511811024" right="0.511811024" top="0.78740157499999996" bottom="0.78740157499999996" header="0.31496062000000002" footer="0.31496062000000002"/>
  <pageSetup paperSize="9" fitToHeight="0"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pageSetUpPr fitToPage="1"/>
  </sheetPr>
  <dimension ref="A1:AS821"/>
  <sheetViews>
    <sheetView showGridLines="0" view="pageBreakPreview" zoomScale="55" zoomScaleNormal="55" zoomScaleSheetLayoutView="55" workbookViewId="0">
      <pane ySplit="12" topLeftCell="A13" activePane="bottomLeft" state="frozen"/>
      <selection pane="bottomLeft" activeCell="A78" sqref="A78:XFD86"/>
    </sheetView>
  </sheetViews>
  <sheetFormatPr defaultColWidth="12.625" defaultRowHeight="15" customHeight="1" outlineLevelRow="2" x14ac:dyDescent="0.2"/>
  <cols>
    <col min="1" max="1" width="2.375" style="533" customWidth="1"/>
    <col min="2" max="2" width="5.875" style="533" customWidth="1"/>
    <col min="3" max="3" width="3.125" style="533" customWidth="1"/>
    <col min="4" max="4" width="5.875" style="533" customWidth="1"/>
    <col min="5" max="5" width="2.5" style="533" customWidth="1"/>
    <col min="6" max="6" width="5.875" style="533" customWidth="1"/>
    <col min="7" max="7" width="10.75" style="533" customWidth="1"/>
    <col min="8" max="9" width="5.875" style="533" customWidth="1"/>
    <col min="10" max="10" width="4.5" style="533" customWidth="1"/>
    <col min="11" max="11" width="10.25" style="533" customWidth="1"/>
    <col min="12" max="12" width="9.625" style="533" customWidth="1"/>
    <col min="13" max="14" width="5.875" style="533" customWidth="1"/>
    <col min="15" max="15" width="10" style="533" customWidth="1"/>
    <col min="16" max="18" width="5.875" style="533" customWidth="1"/>
    <col min="19" max="19" width="19.75" style="533" customWidth="1"/>
    <col min="20" max="20" width="5.875" style="533" customWidth="1"/>
    <col min="21" max="21" width="5.875" style="533" hidden="1" customWidth="1"/>
    <col min="22" max="22" width="15.625" style="533" customWidth="1"/>
    <col min="23" max="23" width="6.625" style="533" customWidth="1"/>
    <col min="24" max="24" width="5.875" style="533" customWidth="1"/>
    <col min="25" max="25" width="4.375" style="533" customWidth="1"/>
    <col min="26" max="26" width="14.625" style="533" customWidth="1"/>
    <col min="27" max="34" width="6.75" style="533" customWidth="1"/>
    <col min="35" max="38" width="5.875" style="533" customWidth="1"/>
    <col min="39" max="39" width="14.5" style="533" customWidth="1"/>
    <col min="40" max="40" width="15.5" style="533" customWidth="1"/>
    <col min="41" max="16384" width="12.625" style="533"/>
  </cols>
  <sheetData>
    <row r="1" spans="1:45" ht="18" customHeight="1" x14ac:dyDescent="0.25">
      <c r="A1" s="258"/>
      <c r="B1" s="258"/>
      <c r="C1" s="258"/>
      <c r="D1" s="258"/>
      <c r="E1" s="258"/>
      <c r="F1" s="258"/>
      <c r="G1" s="258"/>
      <c r="H1" s="258"/>
      <c r="I1" s="258"/>
      <c r="J1" s="258"/>
      <c r="K1" s="258"/>
      <c r="L1" s="258"/>
      <c r="M1" s="258"/>
      <c r="N1" s="258"/>
      <c r="O1" s="258"/>
      <c r="P1" s="258"/>
      <c r="Q1" s="258"/>
      <c r="R1" s="258"/>
      <c r="S1" s="258"/>
      <c r="T1" s="258"/>
      <c r="U1" s="258"/>
      <c r="V1" s="258"/>
      <c r="W1" s="258"/>
      <c r="X1" s="258"/>
      <c r="Y1" s="259"/>
      <c r="Z1" s="259"/>
      <c r="AA1" s="258"/>
      <c r="AB1" s="258"/>
      <c r="AC1" s="258"/>
      <c r="AD1" s="258"/>
      <c r="AE1" s="258"/>
      <c r="AF1" s="258"/>
      <c r="AG1" s="258"/>
      <c r="AH1" s="258"/>
      <c r="AI1" s="258"/>
      <c r="AJ1" s="258"/>
      <c r="AK1" s="258"/>
      <c r="AL1" s="258"/>
      <c r="AM1" s="258"/>
      <c r="AN1" s="258"/>
    </row>
    <row r="2" spans="1:45" ht="18" customHeight="1" x14ac:dyDescent="0.25">
      <c r="A2" s="258"/>
      <c r="B2" s="1189"/>
      <c r="C2" s="1185"/>
      <c r="D2" s="1185"/>
      <c r="E2" s="1185"/>
      <c r="F2" s="1185"/>
      <c r="G2" s="1193" t="s">
        <v>0</v>
      </c>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6"/>
      <c r="AL2" s="258"/>
      <c r="AM2" s="258"/>
      <c r="AN2" s="258"/>
    </row>
    <row r="3" spans="1:45" ht="18" customHeight="1" x14ac:dyDescent="0.25">
      <c r="A3" s="258"/>
      <c r="B3" s="1190"/>
      <c r="C3" s="1191"/>
      <c r="D3" s="1191"/>
      <c r="E3" s="1191"/>
      <c r="F3" s="1191"/>
      <c r="G3" s="1192"/>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8"/>
      <c r="AL3" s="258"/>
      <c r="AM3" s="258"/>
      <c r="AN3" s="258"/>
    </row>
    <row r="4" spans="1:45" ht="18" customHeight="1" x14ac:dyDescent="0.25">
      <c r="A4" s="258"/>
      <c r="B4" s="1190"/>
      <c r="C4" s="1191"/>
      <c r="D4" s="1191"/>
      <c r="E4" s="1191"/>
      <c r="F4" s="1191"/>
      <c r="G4" s="260" t="s">
        <v>2</v>
      </c>
      <c r="H4" s="261"/>
      <c r="I4" s="261"/>
      <c r="J4" s="261"/>
      <c r="K4" s="261"/>
      <c r="L4" s="261"/>
      <c r="M4" s="261"/>
      <c r="N4" s="261"/>
      <c r="O4" s="261"/>
      <c r="P4" s="261"/>
      <c r="Q4" s="261"/>
      <c r="R4" s="261"/>
      <c r="S4" s="260" t="s">
        <v>16</v>
      </c>
      <c r="T4" s="261"/>
      <c r="U4" s="261"/>
      <c r="V4" s="261"/>
      <c r="W4" s="262"/>
      <c r="X4" s="1194" t="s">
        <v>1</v>
      </c>
      <c r="Y4" s="1174"/>
      <c r="Z4" s="1174"/>
      <c r="AA4" s="1174"/>
      <c r="AB4" s="1174"/>
      <c r="AC4" s="1175"/>
      <c r="AD4" s="1184"/>
      <c r="AE4" s="1185"/>
      <c r="AF4" s="1185"/>
      <c r="AG4" s="1185"/>
      <c r="AH4" s="1185"/>
      <c r="AI4" s="1185"/>
      <c r="AJ4" s="1185"/>
      <c r="AK4" s="1186"/>
      <c r="AL4" s="258"/>
      <c r="AM4" s="258"/>
      <c r="AN4" s="258"/>
    </row>
    <row r="5" spans="1:45" ht="18" customHeight="1" x14ac:dyDescent="0.25">
      <c r="A5" s="258"/>
      <c r="B5" s="1190"/>
      <c r="C5" s="1191"/>
      <c r="D5" s="1191"/>
      <c r="E5" s="1191"/>
      <c r="F5" s="1191"/>
      <c r="G5" s="1182" t="s">
        <v>22</v>
      </c>
      <c r="H5" s="1177"/>
      <c r="I5" s="1177"/>
      <c r="J5" s="1177"/>
      <c r="K5" s="1177"/>
      <c r="L5" s="1177"/>
      <c r="M5" s="1177"/>
      <c r="N5" s="1177"/>
      <c r="O5" s="1177"/>
      <c r="P5" s="1177"/>
      <c r="Q5" s="1177"/>
      <c r="R5" s="1178"/>
      <c r="S5" s="1195" t="str">
        <f>Capa!W4</f>
        <v>DI-1100-PE-GE-EC-0001_R00</v>
      </c>
      <c r="T5" s="1177"/>
      <c r="U5" s="1177"/>
      <c r="V5" s="1177"/>
      <c r="W5" s="1178"/>
      <c r="X5" s="263"/>
      <c r="Y5" s="264"/>
      <c r="Z5" s="264"/>
      <c r="AA5" s="265"/>
      <c r="AB5" s="265"/>
      <c r="AC5" s="266"/>
      <c r="AD5" s="1188"/>
      <c r="AE5" s="1174"/>
      <c r="AF5" s="1174"/>
      <c r="AG5" s="1174"/>
      <c r="AH5" s="1174"/>
      <c r="AI5" s="1174"/>
      <c r="AJ5" s="1174"/>
      <c r="AK5" s="1175"/>
      <c r="AL5" s="258"/>
      <c r="AM5" s="258"/>
      <c r="AN5" s="258"/>
    </row>
    <row r="6" spans="1:45" ht="18" customHeight="1" x14ac:dyDescent="0.25">
      <c r="A6" s="258"/>
      <c r="B6" s="1190"/>
      <c r="C6" s="1191"/>
      <c r="D6" s="1191"/>
      <c r="E6" s="1191"/>
      <c r="F6" s="1191"/>
      <c r="G6" s="267" t="s">
        <v>5</v>
      </c>
      <c r="H6" s="268"/>
      <c r="I6" s="268"/>
      <c r="J6" s="269"/>
      <c r="K6" s="267" t="s">
        <v>6</v>
      </c>
      <c r="L6" s="268"/>
      <c r="M6" s="268"/>
      <c r="N6" s="269"/>
      <c r="O6" s="267" t="s">
        <v>7</v>
      </c>
      <c r="P6" s="268"/>
      <c r="Q6" s="268"/>
      <c r="R6" s="269"/>
      <c r="S6" s="260" t="s">
        <v>17</v>
      </c>
      <c r="T6" s="261"/>
      <c r="U6" s="261"/>
      <c r="V6" s="261"/>
      <c r="W6" s="262"/>
      <c r="X6" s="270"/>
      <c r="Y6" s="271"/>
      <c r="Z6" s="272" t="s">
        <v>3</v>
      </c>
      <c r="AA6" s="265"/>
      <c r="AB6" s="265"/>
      <c r="AC6" s="266"/>
      <c r="AD6" s="1196"/>
      <c r="AE6" s="1174"/>
      <c r="AF6" s="1174"/>
      <c r="AG6" s="1174"/>
      <c r="AH6" s="1174"/>
      <c r="AI6" s="1174"/>
      <c r="AJ6" s="1174"/>
      <c r="AK6" s="1175"/>
      <c r="AL6" s="258"/>
      <c r="AM6" s="258"/>
      <c r="AN6" s="258"/>
    </row>
    <row r="7" spans="1:45" ht="18" customHeight="1" x14ac:dyDescent="0.25">
      <c r="A7" s="258"/>
      <c r="B7" s="1190"/>
      <c r="C7" s="1191"/>
      <c r="D7" s="1191"/>
      <c r="E7" s="1191"/>
      <c r="F7" s="1191"/>
      <c r="G7" s="1182"/>
      <c r="H7" s="1177"/>
      <c r="I7" s="1177"/>
      <c r="J7" s="1178"/>
      <c r="K7" s="1182"/>
      <c r="L7" s="1177"/>
      <c r="M7" s="1177"/>
      <c r="N7" s="1178"/>
      <c r="O7" s="1182"/>
      <c r="P7" s="1177"/>
      <c r="Q7" s="1177"/>
      <c r="R7" s="1178"/>
      <c r="S7" s="1183" t="s">
        <v>9</v>
      </c>
      <c r="T7" s="1177"/>
      <c r="U7" s="1177"/>
      <c r="V7" s="1177"/>
      <c r="W7" s="1178"/>
      <c r="X7" s="534"/>
      <c r="Y7" s="271"/>
      <c r="Z7" s="272" t="s">
        <v>4</v>
      </c>
      <c r="AA7" s="265"/>
      <c r="AB7" s="265"/>
      <c r="AC7" s="266"/>
      <c r="AD7" s="1192"/>
      <c r="AE7" s="1177"/>
      <c r="AF7" s="1177"/>
      <c r="AG7" s="1177"/>
      <c r="AH7" s="1177"/>
      <c r="AI7" s="1177"/>
      <c r="AJ7" s="1177"/>
      <c r="AK7" s="1178"/>
      <c r="AL7" s="258"/>
      <c r="AM7" s="258"/>
      <c r="AN7" s="258"/>
    </row>
    <row r="8" spans="1:45" ht="18" customHeight="1" x14ac:dyDescent="0.25">
      <c r="A8" s="258"/>
      <c r="B8" s="1190"/>
      <c r="C8" s="1191"/>
      <c r="D8" s="1191"/>
      <c r="E8" s="1191"/>
      <c r="F8" s="1191"/>
      <c r="G8" s="267" t="s">
        <v>19</v>
      </c>
      <c r="H8" s="268"/>
      <c r="I8" s="268"/>
      <c r="J8" s="268"/>
      <c r="K8" s="268"/>
      <c r="L8" s="268"/>
      <c r="M8" s="268"/>
      <c r="N8" s="268"/>
      <c r="O8" s="268"/>
      <c r="P8" s="268"/>
      <c r="Q8" s="268"/>
      <c r="R8" s="268"/>
      <c r="S8" s="267" t="s">
        <v>11</v>
      </c>
      <c r="T8" s="273"/>
      <c r="U8" s="274"/>
      <c r="V8" s="267" t="s">
        <v>12</v>
      </c>
      <c r="W8" s="275"/>
      <c r="X8" s="276"/>
      <c r="Y8" s="271"/>
      <c r="Z8" s="272" t="s">
        <v>8</v>
      </c>
      <c r="AA8" s="265"/>
      <c r="AB8" s="265"/>
      <c r="AC8" s="266"/>
      <c r="AD8" s="1184"/>
      <c r="AE8" s="1185"/>
      <c r="AF8" s="1185"/>
      <c r="AG8" s="1185"/>
      <c r="AH8" s="1185"/>
      <c r="AI8" s="1185"/>
      <c r="AJ8" s="1185"/>
      <c r="AK8" s="1186"/>
      <c r="AL8" s="258"/>
      <c r="AM8" s="258"/>
      <c r="AN8" s="258"/>
    </row>
    <row r="9" spans="1:45" ht="18" customHeight="1" x14ac:dyDescent="0.25">
      <c r="A9" s="258"/>
      <c r="B9" s="1190"/>
      <c r="C9" s="1191"/>
      <c r="D9" s="1191"/>
      <c r="E9" s="1191"/>
      <c r="F9" s="1191"/>
      <c r="G9" s="1182" t="str">
        <f>Capa!H8</f>
        <v>GERAL</v>
      </c>
      <c r="H9" s="1177"/>
      <c r="I9" s="1177"/>
      <c r="J9" s="1177"/>
      <c r="K9" s="1177"/>
      <c r="L9" s="1177"/>
      <c r="M9" s="1177"/>
      <c r="N9" s="1177"/>
      <c r="O9" s="1177"/>
      <c r="P9" s="1177"/>
      <c r="Q9" s="1177"/>
      <c r="R9" s="1177"/>
      <c r="S9" s="1187">
        <f>Capa!W8</f>
        <v>44181</v>
      </c>
      <c r="T9" s="1178"/>
      <c r="U9" s="277"/>
      <c r="V9" s="1182">
        <f>Capa!Z8</f>
        <v>0</v>
      </c>
      <c r="W9" s="1178"/>
      <c r="X9" s="263"/>
      <c r="Y9" s="271" t="s">
        <v>18</v>
      </c>
      <c r="Z9" s="272" t="s">
        <v>10</v>
      </c>
      <c r="AA9" s="265"/>
      <c r="AB9" s="265"/>
      <c r="AC9" s="266"/>
      <c r="AD9" s="1188"/>
      <c r="AE9" s="1174"/>
      <c r="AF9" s="1174"/>
      <c r="AG9" s="1174"/>
      <c r="AH9" s="1174"/>
      <c r="AI9" s="1174"/>
      <c r="AJ9" s="1174"/>
      <c r="AK9" s="1175"/>
      <c r="AL9" s="258"/>
      <c r="AM9" s="258"/>
      <c r="AN9" s="258"/>
    </row>
    <row r="10" spans="1:45" ht="18" customHeight="1" x14ac:dyDescent="0.25">
      <c r="A10" s="258"/>
      <c r="B10" s="1190"/>
      <c r="C10" s="1191"/>
      <c r="D10" s="1191"/>
      <c r="E10" s="1191"/>
      <c r="F10" s="1191"/>
      <c r="G10" s="260" t="s">
        <v>15</v>
      </c>
      <c r="H10" s="278"/>
      <c r="I10" s="278"/>
      <c r="J10" s="278"/>
      <c r="K10" s="278"/>
      <c r="L10" s="278"/>
      <c r="M10" s="278"/>
      <c r="N10" s="278"/>
      <c r="O10" s="278"/>
      <c r="P10" s="278"/>
      <c r="Q10" s="278"/>
      <c r="R10" s="278"/>
      <c r="S10" s="278"/>
      <c r="T10" s="278"/>
      <c r="U10" s="278"/>
      <c r="V10" s="278"/>
      <c r="W10" s="279"/>
      <c r="X10" s="280"/>
      <c r="Y10" s="271"/>
      <c r="Z10" s="272" t="s">
        <v>13</v>
      </c>
      <c r="AA10" s="265"/>
      <c r="AB10" s="265"/>
      <c r="AC10" s="266"/>
      <c r="AD10" s="1173"/>
      <c r="AE10" s="1174"/>
      <c r="AF10" s="1174"/>
      <c r="AG10" s="1174"/>
      <c r="AH10" s="1174"/>
      <c r="AI10" s="1174"/>
      <c r="AJ10" s="1174"/>
      <c r="AK10" s="1175"/>
      <c r="AL10" s="258"/>
      <c r="AM10" s="258"/>
      <c r="AN10" s="258"/>
    </row>
    <row r="11" spans="1:45" ht="18.75" x14ac:dyDescent="0.25">
      <c r="A11" s="258"/>
      <c r="B11" s="1192"/>
      <c r="C11" s="1177"/>
      <c r="D11" s="1177"/>
      <c r="E11" s="1177"/>
      <c r="F11" s="1177"/>
      <c r="G11" s="1176" t="str">
        <f>Capa!H10</f>
        <v xml:space="preserve">PRÉDIO 1100 
LEEV - LABORATÓRIO DE ECOLOGIA E EVOLUÇÃO
</v>
      </c>
      <c r="H11" s="1177"/>
      <c r="I11" s="1177"/>
      <c r="J11" s="1177"/>
      <c r="K11" s="1177"/>
      <c r="L11" s="1177"/>
      <c r="M11" s="1177"/>
      <c r="N11" s="1177"/>
      <c r="O11" s="1177"/>
      <c r="P11" s="1177"/>
      <c r="Q11" s="1177"/>
      <c r="R11" s="1177"/>
      <c r="S11" s="1177"/>
      <c r="T11" s="1177"/>
      <c r="U11" s="1177"/>
      <c r="V11" s="1177"/>
      <c r="W11" s="1178"/>
      <c r="X11" s="281"/>
      <c r="Y11" s="282"/>
      <c r="Z11" s="282"/>
      <c r="AA11" s="283"/>
      <c r="AB11" s="283"/>
      <c r="AC11" s="284"/>
      <c r="AD11" s="1173"/>
      <c r="AE11" s="1174"/>
      <c r="AF11" s="1174"/>
      <c r="AG11" s="1174"/>
      <c r="AH11" s="1174"/>
      <c r="AI11" s="1174"/>
      <c r="AJ11" s="1174"/>
      <c r="AK11" s="1175"/>
      <c r="AL11" s="258"/>
      <c r="AM11" s="258"/>
      <c r="AN11" s="258"/>
    </row>
    <row r="12" spans="1:45" ht="50.25" customHeight="1" x14ac:dyDescent="0.2">
      <c r="A12" s="285"/>
      <c r="B12" s="1179" t="s">
        <v>20</v>
      </c>
      <c r="C12" s="1168"/>
      <c r="D12" s="1179" t="s">
        <v>21</v>
      </c>
      <c r="E12" s="1180"/>
      <c r="F12" s="1180"/>
      <c r="G12" s="1180"/>
      <c r="H12" s="1180"/>
      <c r="I12" s="1180"/>
      <c r="J12" s="1180"/>
      <c r="K12" s="1180"/>
      <c r="L12" s="1180"/>
      <c r="M12" s="1180"/>
      <c r="N12" s="1180"/>
      <c r="O12" s="1180"/>
      <c r="P12" s="1180"/>
      <c r="Q12" s="1180"/>
      <c r="R12" s="1180"/>
      <c r="S12" s="1180"/>
      <c r="T12" s="1168"/>
      <c r="U12" s="1179" t="s">
        <v>23</v>
      </c>
      <c r="V12" s="1168"/>
      <c r="W12" s="1179" t="s">
        <v>24</v>
      </c>
      <c r="X12" s="1168"/>
      <c r="Y12" s="1181" t="s">
        <v>25</v>
      </c>
      <c r="Z12" s="1168"/>
      <c r="AA12" s="1179" t="s">
        <v>26</v>
      </c>
      <c r="AB12" s="1168"/>
      <c r="AC12" s="1179" t="s">
        <v>27</v>
      </c>
      <c r="AD12" s="1168"/>
      <c r="AE12" s="1179" t="s">
        <v>28</v>
      </c>
      <c r="AF12" s="1168"/>
      <c r="AG12" s="1179" t="s">
        <v>29</v>
      </c>
      <c r="AH12" s="1168"/>
      <c r="AI12" s="1179" t="s">
        <v>30</v>
      </c>
      <c r="AJ12" s="1180"/>
      <c r="AK12" s="1168"/>
      <c r="AL12" s="285"/>
      <c r="AM12" s="285"/>
      <c r="AN12" s="285"/>
    </row>
    <row r="13" spans="1:45" ht="25.5" customHeight="1" x14ac:dyDescent="0.2">
      <c r="A13" s="285"/>
      <c r="B13" s="1216"/>
      <c r="C13" s="1168"/>
      <c r="D13" s="1216" t="s">
        <v>1079</v>
      </c>
      <c r="E13" s="1180"/>
      <c r="F13" s="1180"/>
      <c r="G13" s="1180"/>
      <c r="H13" s="1180"/>
      <c r="I13" s="1180"/>
      <c r="J13" s="1180"/>
      <c r="K13" s="1180"/>
      <c r="L13" s="1180"/>
      <c r="M13" s="1180"/>
      <c r="N13" s="1180"/>
      <c r="O13" s="1180"/>
      <c r="P13" s="1180"/>
      <c r="Q13" s="1180"/>
      <c r="R13" s="1180"/>
      <c r="S13" s="1180"/>
      <c r="T13" s="1180"/>
      <c r="U13" s="1217"/>
      <c r="V13" s="1180"/>
      <c r="W13" s="537"/>
      <c r="X13" s="537"/>
      <c r="Y13" s="286"/>
      <c r="Z13" s="286"/>
      <c r="AA13" s="537"/>
      <c r="AB13" s="537"/>
      <c r="AC13" s="537"/>
      <c r="AD13" s="537"/>
      <c r="AE13" s="536"/>
      <c r="AF13" s="287"/>
      <c r="AG13" s="536"/>
      <c r="AH13" s="287"/>
      <c r="AI13" s="536"/>
      <c r="AJ13" s="537"/>
      <c r="AK13" s="287"/>
      <c r="AL13" s="285"/>
      <c r="AM13" s="285"/>
      <c r="AN13" s="285"/>
    </row>
    <row r="14" spans="1:45" ht="18" customHeight="1" x14ac:dyDescent="0.25">
      <c r="A14" s="288"/>
      <c r="B14" s="1288">
        <v>1</v>
      </c>
      <c r="C14" s="1168"/>
      <c r="D14" s="1203" t="s">
        <v>1030</v>
      </c>
      <c r="E14" s="1180"/>
      <c r="F14" s="1180"/>
      <c r="G14" s="1180"/>
      <c r="H14" s="1180"/>
      <c r="I14" s="1180"/>
      <c r="J14" s="1180"/>
      <c r="K14" s="1180"/>
      <c r="L14" s="1180"/>
      <c r="M14" s="1180"/>
      <c r="N14" s="1180"/>
      <c r="O14" s="1180"/>
      <c r="P14" s="1180"/>
      <c r="Q14" s="1180"/>
      <c r="R14" s="1180"/>
      <c r="S14" s="1180"/>
      <c r="T14" s="1180"/>
      <c r="U14" s="289"/>
      <c r="V14" s="289"/>
      <c r="W14" s="289"/>
      <c r="X14" s="289"/>
      <c r="Y14" s="290"/>
      <c r="Z14" s="290"/>
      <c r="AA14" s="290"/>
      <c r="AB14" s="290"/>
      <c r="AC14" s="290"/>
      <c r="AD14" s="290"/>
      <c r="AE14" s="1204"/>
      <c r="AF14" s="1168"/>
      <c r="AG14" s="1204"/>
      <c r="AH14" s="1168"/>
      <c r="AI14" s="1204">
        <f>SUM(AI15:AK15)/2</f>
        <v>0</v>
      </c>
      <c r="AJ14" s="1180"/>
      <c r="AK14" s="1168"/>
      <c r="AL14" s="288"/>
      <c r="AM14" s="259"/>
      <c r="AN14" s="259"/>
      <c r="AO14" s="288"/>
      <c r="AP14" s="288"/>
      <c r="AQ14" s="288"/>
      <c r="AR14" s="288"/>
      <c r="AS14" s="288"/>
    </row>
    <row r="15" spans="1:45" s="293" customFormat="1" ht="15.75" customHeight="1" outlineLevel="1" x14ac:dyDescent="0.25">
      <c r="A15" s="294"/>
      <c r="B15" s="1289" t="s">
        <v>560</v>
      </c>
      <c r="C15" s="1235"/>
      <c r="D15" s="1290" t="s">
        <v>1031</v>
      </c>
      <c r="E15" s="1236"/>
      <c r="F15" s="1236"/>
      <c r="G15" s="1236"/>
      <c r="H15" s="1236"/>
      <c r="I15" s="1236"/>
      <c r="J15" s="1236"/>
      <c r="K15" s="1236"/>
      <c r="L15" s="1236"/>
      <c r="M15" s="1236"/>
      <c r="N15" s="1236"/>
      <c r="O15" s="1236"/>
      <c r="P15" s="1236"/>
      <c r="Q15" s="1236"/>
      <c r="R15" s="1236"/>
      <c r="S15" s="1236"/>
      <c r="T15" s="1235"/>
      <c r="U15" s="1291"/>
      <c r="V15" s="1235"/>
      <c r="W15" s="1292" t="s">
        <v>1032</v>
      </c>
      <c r="X15" s="1235"/>
      <c r="Y15" s="1167">
        <v>1</v>
      </c>
      <c r="Z15" s="1236"/>
      <c r="AA15" s="1167"/>
      <c r="AB15" s="1235"/>
      <c r="AC15" s="1167"/>
      <c r="AD15" s="1235"/>
      <c r="AE15" s="1167">
        <f>ROUND(Y15*AA15,2)</f>
        <v>0</v>
      </c>
      <c r="AF15" s="1235"/>
      <c r="AG15" s="1167">
        <f>ROUND(Y15*AC15,2)</f>
        <v>0</v>
      </c>
      <c r="AH15" s="1235"/>
      <c r="AI15" s="1167">
        <f>AE15+AG15</f>
        <v>0</v>
      </c>
      <c r="AJ15" s="1236"/>
      <c r="AK15" s="1235"/>
      <c r="AL15" s="294"/>
      <c r="AM15" s="292"/>
      <c r="AN15" s="292"/>
      <c r="AO15" s="294"/>
      <c r="AP15" s="294"/>
      <c r="AQ15" s="294"/>
      <c r="AR15" s="294"/>
      <c r="AS15" s="294"/>
    </row>
    <row r="16" spans="1:45" ht="18" customHeight="1" outlineLevel="1" x14ac:dyDescent="0.25">
      <c r="A16" s="288"/>
      <c r="B16" s="1294"/>
      <c r="C16" s="1175"/>
      <c r="D16" s="1295"/>
      <c r="E16" s="1180"/>
      <c r="F16" s="1180"/>
      <c r="G16" s="1180"/>
      <c r="H16" s="1180"/>
      <c r="I16" s="1180"/>
      <c r="J16" s="1180"/>
      <c r="K16" s="1180"/>
      <c r="L16" s="1180"/>
      <c r="M16" s="1180"/>
      <c r="N16" s="1180"/>
      <c r="O16" s="1180"/>
      <c r="P16" s="1180"/>
      <c r="Q16" s="1180"/>
      <c r="R16" s="1180"/>
      <c r="S16" s="1180"/>
      <c r="T16" s="1168"/>
      <c r="U16" s="538"/>
      <c r="V16" s="295"/>
      <c r="W16" s="1291"/>
      <c r="X16" s="1168"/>
      <c r="Y16" s="1296"/>
      <c r="Z16" s="1168"/>
      <c r="AA16" s="1167"/>
      <c r="AB16" s="1168"/>
      <c r="AC16" s="1167"/>
      <c r="AD16" s="1168"/>
      <c r="AE16" s="1167"/>
      <c r="AF16" s="1168"/>
      <c r="AG16" s="1167"/>
      <c r="AH16" s="1168"/>
      <c r="AI16" s="1167"/>
      <c r="AJ16" s="1180"/>
      <c r="AK16" s="1168"/>
      <c r="AL16" s="288"/>
      <c r="AM16" s="296"/>
      <c r="AN16" s="296"/>
      <c r="AO16" s="288"/>
      <c r="AP16" s="288"/>
      <c r="AQ16" s="288"/>
      <c r="AR16" s="288"/>
      <c r="AS16" s="297"/>
    </row>
    <row r="17" spans="1:45" ht="18" customHeight="1" x14ac:dyDescent="0.25">
      <c r="A17" s="288"/>
      <c r="B17" s="1202">
        <v>2</v>
      </c>
      <c r="C17" s="1168"/>
      <c r="D17" s="1203" t="s">
        <v>1033</v>
      </c>
      <c r="E17" s="1180"/>
      <c r="F17" s="1180"/>
      <c r="G17" s="1180"/>
      <c r="H17" s="1180"/>
      <c r="I17" s="1180"/>
      <c r="J17" s="1180"/>
      <c r="K17" s="1180"/>
      <c r="L17" s="1180"/>
      <c r="M17" s="1180"/>
      <c r="N17" s="1180"/>
      <c r="O17" s="1180"/>
      <c r="P17" s="1180"/>
      <c r="Q17" s="1180"/>
      <c r="R17" s="1180"/>
      <c r="S17" s="1180"/>
      <c r="T17" s="1180"/>
      <c r="U17" s="289"/>
      <c r="V17" s="289"/>
      <c r="W17" s="289"/>
      <c r="X17" s="289"/>
      <c r="Y17" s="290"/>
      <c r="Z17" s="290"/>
      <c r="AA17" s="290"/>
      <c r="AB17" s="290"/>
      <c r="AC17" s="290"/>
      <c r="AD17" s="290"/>
      <c r="AE17" s="1204"/>
      <c r="AF17" s="1168"/>
      <c r="AG17" s="1204"/>
      <c r="AH17" s="1168"/>
      <c r="AI17" s="1204">
        <f>SUM(AI18:AK66)/2</f>
        <v>0</v>
      </c>
      <c r="AJ17" s="1180"/>
      <c r="AK17" s="1168"/>
      <c r="AL17" s="288"/>
      <c r="AM17" s="259"/>
      <c r="AN17" s="259"/>
      <c r="AO17" s="288"/>
      <c r="AP17" s="288"/>
      <c r="AQ17" s="288"/>
      <c r="AR17" s="288"/>
      <c r="AS17" s="288"/>
    </row>
    <row r="18" spans="1:45" ht="15.75" customHeight="1" outlineLevel="1" x14ac:dyDescent="0.25">
      <c r="A18" s="298"/>
      <c r="B18" s="1297" t="s">
        <v>41</v>
      </c>
      <c r="C18" s="1168"/>
      <c r="D18" s="1298" t="s">
        <v>1034</v>
      </c>
      <c r="E18" s="1180"/>
      <c r="F18" s="1180"/>
      <c r="G18" s="1180"/>
      <c r="H18" s="1180"/>
      <c r="I18" s="1180"/>
      <c r="J18" s="1180"/>
      <c r="K18" s="1180"/>
      <c r="L18" s="1180"/>
      <c r="M18" s="1180"/>
      <c r="N18" s="1180"/>
      <c r="O18" s="1180"/>
      <c r="P18" s="1180"/>
      <c r="Q18" s="1180"/>
      <c r="R18" s="1180"/>
      <c r="S18" s="1180"/>
      <c r="T18" s="1168"/>
      <c r="U18" s="1299"/>
      <c r="V18" s="1168"/>
      <c r="W18" s="1300"/>
      <c r="X18" s="1168"/>
      <c r="Y18" s="1293"/>
      <c r="Z18" s="1168"/>
      <c r="AA18" s="1293"/>
      <c r="AB18" s="1168"/>
      <c r="AC18" s="1293"/>
      <c r="AD18" s="1168"/>
      <c r="AE18" s="1293"/>
      <c r="AF18" s="1168"/>
      <c r="AG18" s="1293"/>
      <c r="AH18" s="1168"/>
      <c r="AI18" s="1293">
        <f>SUM(AI19:AK31)</f>
        <v>0</v>
      </c>
      <c r="AJ18" s="1180"/>
      <c r="AK18" s="1168"/>
      <c r="AL18" s="298"/>
      <c r="AM18" s="259"/>
      <c r="AN18" s="259"/>
      <c r="AO18" s="298"/>
      <c r="AP18" s="298"/>
      <c r="AQ18" s="298"/>
      <c r="AR18" s="298"/>
      <c r="AS18" s="298"/>
    </row>
    <row r="19" spans="1:45" ht="51" customHeight="1" outlineLevel="2" x14ac:dyDescent="0.25">
      <c r="A19" s="288"/>
      <c r="B19" s="1301" t="s">
        <v>42</v>
      </c>
      <c r="C19" s="1168"/>
      <c r="D19" s="1302" t="s">
        <v>1035</v>
      </c>
      <c r="E19" s="1303"/>
      <c r="F19" s="1303"/>
      <c r="G19" s="1303"/>
      <c r="H19" s="1303"/>
      <c r="I19" s="1303"/>
      <c r="J19" s="1303"/>
      <c r="K19" s="1303"/>
      <c r="L19" s="1303"/>
      <c r="M19" s="1303"/>
      <c r="N19" s="1303"/>
      <c r="O19" s="1303"/>
      <c r="P19" s="1303"/>
      <c r="Q19" s="1303"/>
      <c r="R19" s="1303"/>
      <c r="S19" s="1303"/>
      <c r="T19" s="1304"/>
      <c r="U19" s="1291"/>
      <c r="V19" s="1168"/>
      <c r="W19" s="1291" t="s">
        <v>38</v>
      </c>
      <c r="X19" s="1168"/>
      <c r="Y19" s="1305">
        <v>56</v>
      </c>
      <c r="Z19" s="1168"/>
      <c r="AA19" s="1167"/>
      <c r="AB19" s="1168"/>
      <c r="AC19" s="1167"/>
      <c r="AD19" s="1168"/>
      <c r="AE19" s="1167">
        <f>ROUND(Y19*AA19,2)</f>
        <v>0</v>
      </c>
      <c r="AF19" s="1168"/>
      <c r="AG19" s="1167">
        <f>ROUND(Y19*AC19,2)</f>
        <v>0</v>
      </c>
      <c r="AH19" s="1168"/>
      <c r="AI19" s="1167">
        <f>AE19+AG19</f>
        <v>0</v>
      </c>
      <c r="AJ19" s="1180"/>
      <c r="AK19" s="1168"/>
      <c r="AL19" s="288"/>
      <c r="AM19" s="259"/>
      <c r="AN19" s="259"/>
      <c r="AO19" s="288"/>
      <c r="AP19" s="288"/>
      <c r="AQ19" s="288"/>
      <c r="AR19" s="288"/>
      <c r="AS19" s="288"/>
    </row>
    <row r="20" spans="1:45" ht="45.75" customHeight="1" outlineLevel="2" x14ac:dyDescent="0.25">
      <c r="A20" s="288"/>
      <c r="B20" s="1301" t="s">
        <v>43</v>
      </c>
      <c r="C20" s="1168"/>
      <c r="D20" s="1302" t="s">
        <v>1036</v>
      </c>
      <c r="E20" s="1303"/>
      <c r="F20" s="1303"/>
      <c r="G20" s="1303"/>
      <c r="H20" s="1303"/>
      <c r="I20" s="1303"/>
      <c r="J20" s="1303"/>
      <c r="K20" s="1303"/>
      <c r="L20" s="1303"/>
      <c r="M20" s="1303"/>
      <c r="N20" s="1303"/>
      <c r="O20" s="1303"/>
      <c r="P20" s="1303"/>
      <c r="Q20" s="1303"/>
      <c r="R20" s="1303"/>
      <c r="S20" s="1303"/>
      <c r="T20" s="1304"/>
      <c r="U20" s="1291"/>
      <c r="V20" s="1168"/>
      <c r="W20" s="1291" t="s">
        <v>38</v>
      </c>
      <c r="X20" s="1168"/>
      <c r="Y20" s="1305">
        <v>20</v>
      </c>
      <c r="Z20" s="1168"/>
      <c r="AA20" s="1167"/>
      <c r="AB20" s="1168"/>
      <c r="AC20" s="1167"/>
      <c r="AD20" s="1168"/>
      <c r="AE20" s="1167">
        <f>ROUND(Y20*AA20,2)</f>
        <v>0</v>
      </c>
      <c r="AF20" s="1168"/>
      <c r="AG20" s="1167">
        <f>ROUND(Y20*AC20,2)</f>
        <v>0</v>
      </c>
      <c r="AH20" s="1168"/>
      <c r="AI20" s="1167">
        <f>AE20+AG20</f>
        <v>0</v>
      </c>
      <c r="AJ20" s="1180"/>
      <c r="AK20" s="1168"/>
      <c r="AL20" s="288"/>
      <c r="AM20" s="259"/>
      <c r="AN20" s="259"/>
      <c r="AO20" s="288"/>
      <c r="AP20" s="288"/>
      <c r="AQ20" s="288"/>
      <c r="AR20" s="288"/>
      <c r="AS20" s="288"/>
    </row>
    <row r="21" spans="1:45" ht="45.75" customHeight="1" outlineLevel="2" x14ac:dyDescent="0.25">
      <c r="A21" s="288"/>
      <c r="B21" s="1301" t="s">
        <v>330</v>
      </c>
      <c r="C21" s="1168"/>
      <c r="D21" s="1302" t="s">
        <v>1037</v>
      </c>
      <c r="E21" s="1303"/>
      <c r="F21" s="1303"/>
      <c r="G21" s="1303"/>
      <c r="H21" s="1303"/>
      <c r="I21" s="1303"/>
      <c r="J21" s="1303"/>
      <c r="K21" s="1303"/>
      <c r="L21" s="1303"/>
      <c r="M21" s="1303"/>
      <c r="N21" s="1303"/>
      <c r="O21" s="1303"/>
      <c r="P21" s="1303"/>
      <c r="Q21" s="1303"/>
      <c r="R21" s="1303"/>
      <c r="S21" s="1303"/>
      <c r="T21" s="1304"/>
      <c r="U21" s="1291"/>
      <c r="V21" s="1168"/>
      <c r="W21" s="1291" t="s">
        <v>38</v>
      </c>
      <c r="X21" s="1168"/>
      <c r="Y21" s="1305">
        <v>6</v>
      </c>
      <c r="Z21" s="1168"/>
      <c r="AA21" s="1167"/>
      <c r="AB21" s="1168"/>
      <c r="AC21" s="1167"/>
      <c r="AD21" s="1168"/>
      <c r="AE21" s="1167">
        <f>ROUND(Y21*AA21,2)</f>
        <v>0</v>
      </c>
      <c r="AF21" s="1168"/>
      <c r="AG21" s="1167">
        <f>ROUND(Y21*AC21,2)</f>
        <v>0</v>
      </c>
      <c r="AH21" s="1168"/>
      <c r="AI21" s="1167">
        <f>AE21+AG21</f>
        <v>0</v>
      </c>
      <c r="AJ21" s="1180"/>
      <c r="AK21" s="1168"/>
      <c r="AL21" s="288"/>
      <c r="AM21" s="259"/>
      <c r="AN21" s="259"/>
      <c r="AO21" s="288"/>
      <c r="AP21" s="288"/>
      <c r="AQ21" s="288"/>
      <c r="AR21" s="288"/>
      <c r="AS21" s="288"/>
    </row>
    <row r="22" spans="1:45" ht="45.75" customHeight="1" outlineLevel="2" x14ac:dyDescent="0.25">
      <c r="A22" s="288"/>
      <c r="B22" s="1301" t="s">
        <v>332</v>
      </c>
      <c r="C22" s="1168"/>
      <c r="D22" s="1302" t="s">
        <v>1038</v>
      </c>
      <c r="E22" s="1303"/>
      <c r="F22" s="1303"/>
      <c r="G22" s="1303"/>
      <c r="H22" s="1303"/>
      <c r="I22" s="1303"/>
      <c r="J22" s="1303"/>
      <c r="K22" s="1303"/>
      <c r="L22" s="1303"/>
      <c r="M22" s="1303"/>
      <c r="N22" s="1303"/>
      <c r="O22" s="1303"/>
      <c r="P22" s="1303"/>
      <c r="Q22" s="1303"/>
      <c r="R22" s="1303"/>
      <c r="S22" s="1303"/>
      <c r="T22" s="1304"/>
      <c r="U22" s="1291"/>
      <c r="V22" s="1168"/>
      <c r="W22" s="1291" t="s">
        <v>38</v>
      </c>
      <c r="X22" s="1168"/>
      <c r="Y22" s="1305">
        <v>5</v>
      </c>
      <c r="Z22" s="1168"/>
      <c r="AA22" s="1167"/>
      <c r="AB22" s="1168"/>
      <c r="AC22" s="1167"/>
      <c r="AD22" s="1168"/>
      <c r="AE22" s="1167">
        <f t="shared" ref="AE22:AE30" si="0">ROUND(Y22*AA22,2)</f>
        <v>0</v>
      </c>
      <c r="AF22" s="1168"/>
      <c r="AG22" s="1167">
        <f t="shared" ref="AG22:AG30" si="1">ROUND(Y22*AC22,2)</f>
        <v>0</v>
      </c>
      <c r="AH22" s="1168"/>
      <c r="AI22" s="1167">
        <f t="shared" ref="AI22:AI30" si="2">AE22+AG22</f>
        <v>0</v>
      </c>
      <c r="AJ22" s="1180"/>
      <c r="AK22" s="1168"/>
      <c r="AL22" s="288"/>
      <c r="AM22" s="259"/>
      <c r="AN22" s="259"/>
      <c r="AO22" s="288"/>
      <c r="AP22" s="288"/>
      <c r="AQ22" s="288"/>
      <c r="AR22" s="288"/>
      <c r="AS22" s="288"/>
    </row>
    <row r="23" spans="1:45" ht="45.75" customHeight="1" outlineLevel="2" x14ac:dyDescent="0.25">
      <c r="A23" s="288"/>
      <c r="B23" s="1301" t="s">
        <v>334</v>
      </c>
      <c r="C23" s="1168"/>
      <c r="D23" s="1302" t="s">
        <v>1039</v>
      </c>
      <c r="E23" s="1303"/>
      <c r="F23" s="1303"/>
      <c r="G23" s="1303"/>
      <c r="H23" s="1303"/>
      <c r="I23" s="1303"/>
      <c r="J23" s="1303"/>
      <c r="K23" s="1303"/>
      <c r="L23" s="1303"/>
      <c r="M23" s="1303"/>
      <c r="N23" s="1303"/>
      <c r="O23" s="1303"/>
      <c r="P23" s="1303"/>
      <c r="Q23" s="1303"/>
      <c r="R23" s="1303"/>
      <c r="S23" s="1303"/>
      <c r="T23" s="1304"/>
      <c r="U23" s="1291"/>
      <c r="V23" s="1168"/>
      <c r="W23" s="1291" t="s">
        <v>38</v>
      </c>
      <c r="X23" s="1168"/>
      <c r="Y23" s="1305">
        <v>150</v>
      </c>
      <c r="Z23" s="1168"/>
      <c r="AA23" s="1167"/>
      <c r="AB23" s="1168"/>
      <c r="AC23" s="1167"/>
      <c r="AD23" s="1168"/>
      <c r="AE23" s="1167">
        <f t="shared" si="0"/>
        <v>0</v>
      </c>
      <c r="AF23" s="1168"/>
      <c r="AG23" s="1167">
        <f t="shared" si="1"/>
        <v>0</v>
      </c>
      <c r="AH23" s="1168"/>
      <c r="AI23" s="1167">
        <f t="shared" si="2"/>
        <v>0</v>
      </c>
      <c r="AJ23" s="1180"/>
      <c r="AK23" s="1168"/>
      <c r="AL23" s="288"/>
      <c r="AM23" s="259"/>
      <c r="AN23" s="259"/>
      <c r="AO23" s="288"/>
      <c r="AP23" s="288"/>
      <c r="AQ23" s="288"/>
      <c r="AR23" s="288"/>
      <c r="AS23" s="288"/>
    </row>
    <row r="24" spans="1:45" ht="45.75" customHeight="1" outlineLevel="2" x14ac:dyDescent="0.25">
      <c r="A24" s="288"/>
      <c r="B24" s="1301" t="s">
        <v>336</v>
      </c>
      <c r="C24" s="1168"/>
      <c r="D24" s="1302" t="s">
        <v>1040</v>
      </c>
      <c r="E24" s="1303"/>
      <c r="F24" s="1303"/>
      <c r="G24" s="1303"/>
      <c r="H24" s="1303"/>
      <c r="I24" s="1303"/>
      <c r="J24" s="1303"/>
      <c r="K24" s="1303"/>
      <c r="L24" s="1303"/>
      <c r="M24" s="1303"/>
      <c r="N24" s="1303"/>
      <c r="O24" s="1303"/>
      <c r="P24" s="1303"/>
      <c r="Q24" s="1303"/>
      <c r="R24" s="1303"/>
      <c r="S24" s="1303"/>
      <c r="T24" s="1304"/>
      <c r="U24" s="1291"/>
      <c r="V24" s="1168"/>
      <c r="W24" s="1291" t="s">
        <v>38</v>
      </c>
      <c r="X24" s="1168"/>
      <c r="Y24" s="1305">
        <v>80</v>
      </c>
      <c r="Z24" s="1168"/>
      <c r="AA24" s="1167"/>
      <c r="AB24" s="1168"/>
      <c r="AC24" s="1167"/>
      <c r="AD24" s="1168"/>
      <c r="AE24" s="1167">
        <f t="shared" si="0"/>
        <v>0</v>
      </c>
      <c r="AF24" s="1168"/>
      <c r="AG24" s="1167">
        <f t="shared" si="1"/>
        <v>0</v>
      </c>
      <c r="AH24" s="1168"/>
      <c r="AI24" s="1167">
        <f t="shared" si="2"/>
        <v>0</v>
      </c>
      <c r="AJ24" s="1180"/>
      <c r="AK24" s="1168"/>
      <c r="AL24" s="288"/>
      <c r="AM24" s="259"/>
      <c r="AN24" s="259"/>
      <c r="AO24" s="288"/>
      <c r="AP24" s="288"/>
      <c r="AQ24" s="288"/>
      <c r="AR24" s="288"/>
      <c r="AS24" s="288"/>
    </row>
    <row r="25" spans="1:45" ht="45.75" customHeight="1" outlineLevel="2" x14ac:dyDescent="0.25">
      <c r="A25" s="288"/>
      <c r="B25" s="1301" t="s">
        <v>339</v>
      </c>
      <c r="C25" s="1168"/>
      <c r="D25" s="1302" t="s">
        <v>1041</v>
      </c>
      <c r="E25" s="1303"/>
      <c r="F25" s="1303"/>
      <c r="G25" s="1303"/>
      <c r="H25" s="1303"/>
      <c r="I25" s="1303"/>
      <c r="J25" s="1303"/>
      <c r="K25" s="1303"/>
      <c r="L25" s="1303"/>
      <c r="M25" s="1303"/>
      <c r="N25" s="1303"/>
      <c r="O25" s="1303"/>
      <c r="P25" s="1303"/>
      <c r="Q25" s="1303"/>
      <c r="R25" s="1303"/>
      <c r="S25" s="1303"/>
      <c r="T25" s="1304"/>
      <c r="U25" s="1291"/>
      <c r="V25" s="1168"/>
      <c r="W25" s="1291" t="s">
        <v>38</v>
      </c>
      <c r="X25" s="1168"/>
      <c r="Y25" s="1305">
        <v>3</v>
      </c>
      <c r="Z25" s="1168"/>
      <c r="AA25" s="1167"/>
      <c r="AB25" s="1168"/>
      <c r="AC25" s="1167"/>
      <c r="AD25" s="1168"/>
      <c r="AE25" s="1167">
        <f t="shared" si="0"/>
        <v>0</v>
      </c>
      <c r="AF25" s="1168"/>
      <c r="AG25" s="1167">
        <f t="shared" si="1"/>
        <v>0</v>
      </c>
      <c r="AH25" s="1168"/>
      <c r="AI25" s="1167">
        <f t="shared" si="2"/>
        <v>0</v>
      </c>
      <c r="AJ25" s="1180"/>
      <c r="AK25" s="1168"/>
      <c r="AL25" s="288"/>
      <c r="AM25" s="259"/>
      <c r="AN25" s="259"/>
      <c r="AO25" s="288"/>
      <c r="AP25" s="288"/>
      <c r="AQ25" s="288"/>
      <c r="AR25" s="288"/>
      <c r="AS25" s="288"/>
    </row>
    <row r="26" spans="1:45" ht="45.75" customHeight="1" outlineLevel="2" x14ac:dyDescent="0.25">
      <c r="A26" s="288"/>
      <c r="B26" s="1301" t="s">
        <v>341</v>
      </c>
      <c r="C26" s="1168"/>
      <c r="D26" s="1302" t="s">
        <v>1042</v>
      </c>
      <c r="E26" s="1303"/>
      <c r="F26" s="1303"/>
      <c r="G26" s="1303"/>
      <c r="H26" s="1303"/>
      <c r="I26" s="1303"/>
      <c r="J26" s="1303"/>
      <c r="K26" s="1303"/>
      <c r="L26" s="1303"/>
      <c r="M26" s="1303"/>
      <c r="N26" s="1303"/>
      <c r="O26" s="1303"/>
      <c r="P26" s="1303"/>
      <c r="Q26" s="1303"/>
      <c r="R26" s="1303"/>
      <c r="S26" s="1303"/>
      <c r="T26" s="1304"/>
      <c r="U26" s="1291"/>
      <c r="V26" s="1168"/>
      <c r="W26" s="1291" t="s">
        <v>38</v>
      </c>
      <c r="X26" s="1168"/>
      <c r="Y26" s="1305">
        <v>1</v>
      </c>
      <c r="Z26" s="1168"/>
      <c r="AA26" s="1167"/>
      <c r="AB26" s="1168"/>
      <c r="AC26" s="1167"/>
      <c r="AD26" s="1168"/>
      <c r="AE26" s="1167">
        <f t="shared" si="0"/>
        <v>0</v>
      </c>
      <c r="AF26" s="1168"/>
      <c r="AG26" s="1167">
        <f t="shared" si="1"/>
        <v>0</v>
      </c>
      <c r="AH26" s="1168"/>
      <c r="AI26" s="1167">
        <f t="shared" si="2"/>
        <v>0</v>
      </c>
      <c r="AJ26" s="1180"/>
      <c r="AK26" s="1168"/>
      <c r="AL26" s="288"/>
      <c r="AM26" s="259"/>
      <c r="AN26" s="259"/>
      <c r="AO26" s="288"/>
      <c r="AP26" s="288"/>
      <c r="AQ26" s="288"/>
      <c r="AR26" s="288"/>
      <c r="AS26" s="288"/>
    </row>
    <row r="27" spans="1:45" ht="45.75" customHeight="1" outlineLevel="2" x14ac:dyDescent="0.25">
      <c r="A27" s="288"/>
      <c r="B27" s="1301" t="s">
        <v>1126</v>
      </c>
      <c r="C27" s="1168"/>
      <c r="D27" s="1302" t="s">
        <v>1043</v>
      </c>
      <c r="E27" s="1303"/>
      <c r="F27" s="1303"/>
      <c r="G27" s="1303"/>
      <c r="H27" s="1303"/>
      <c r="I27" s="1303"/>
      <c r="J27" s="1303"/>
      <c r="K27" s="1303"/>
      <c r="L27" s="1303"/>
      <c r="M27" s="1303"/>
      <c r="N27" s="1303"/>
      <c r="O27" s="1303"/>
      <c r="P27" s="1303"/>
      <c r="Q27" s="1303"/>
      <c r="R27" s="1303"/>
      <c r="S27" s="1303"/>
      <c r="T27" s="1304"/>
      <c r="U27" s="1291"/>
      <c r="V27" s="1168"/>
      <c r="W27" s="1291" t="s">
        <v>38</v>
      </c>
      <c r="X27" s="1168"/>
      <c r="Y27" s="1305">
        <v>75</v>
      </c>
      <c r="Z27" s="1168"/>
      <c r="AA27" s="1167"/>
      <c r="AB27" s="1168"/>
      <c r="AC27" s="1167"/>
      <c r="AD27" s="1168"/>
      <c r="AE27" s="1167">
        <f t="shared" si="0"/>
        <v>0</v>
      </c>
      <c r="AF27" s="1168"/>
      <c r="AG27" s="1167">
        <f t="shared" si="1"/>
        <v>0</v>
      </c>
      <c r="AH27" s="1168"/>
      <c r="AI27" s="1167">
        <f t="shared" si="2"/>
        <v>0</v>
      </c>
      <c r="AJ27" s="1180"/>
      <c r="AK27" s="1168"/>
      <c r="AL27" s="288"/>
      <c r="AM27" s="259"/>
      <c r="AN27" s="259"/>
      <c r="AO27" s="288"/>
      <c r="AP27" s="288"/>
      <c r="AQ27" s="288"/>
      <c r="AR27" s="288"/>
      <c r="AS27" s="288"/>
    </row>
    <row r="28" spans="1:45" ht="45.75" customHeight="1" outlineLevel="2" x14ac:dyDescent="0.25">
      <c r="A28" s="288"/>
      <c r="B28" s="1301" t="s">
        <v>1127</v>
      </c>
      <c r="C28" s="1168"/>
      <c r="D28" s="1302" t="s">
        <v>1044</v>
      </c>
      <c r="E28" s="1303"/>
      <c r="F28" s="1303"/>
      <c r="G28" s="1303"/>
      <c r="H28" s="1303"/>
      <c r="I28" s="1303"/>
      <c r="J28" s="1303"/>
      <c r="K28" s="1303"/>
      <c r="L28" s="1303"/>
      <c r="M28" s="1303"/>
      <c r="N28" s="1303"/>
      <c r="O28" s="1303"/>
      <c r="P28" s="1303"/>
      <c r="Q28" s="1303"/>
      <c r="R28" s="1303"/>
      <c r="S28" s="1303"/>
      <c r="T28" s="1304"/>
      <c r="U28" s="1291"/>
      <c r="V28" s="1168"/>
      <c r="W28" s="1291" t="s">
        <v>38</v>
      </c>
      <c r="X28" s="1168"/>
      <c r="Y28" s="1305">
        <v>80</v>
      </c>
      <c r="Z28" s="1168"/>
      <c r="AA28" s="1167"/>
      <c r="AB28" s="1168"/>
      <c r="AC28" s="1167"/>
      <c r="AD28" s="1168"/>
      <c r="AE28" s="1167">
        <f t="shared" si="0"/>
        <v>0</v>
      </c>
      <c r="AF28" s="1168"/>
      <c r="AG28" s="1167">
        <f t="shared" si="1"/>
        <v>0</v>
      </c>
      <c r="AH28" s="1168"/>
      <c r="AI28" s="1167">
        <f t="shared" si="2"/>
        <v>0</v>
      </c>
      <c r="AJ28" s="1180"/>
      <c r="AK28" s="1168"/>
      <c r="AL28" s="288"/>
      <c r="AM28" s="259"/>
      <c r="AN28" s="259"/>
      <c r="AO28" s="288"/>
      <c r="AP28" s="288"/>
      <c r="AQ28" s="288"/>
      <c r="AR28" s="288"/>
      <c r="AS28" s="288"/>
    </row>
    <row r="29" spans="1:45" ht="45.75" customHeight="1" outlineLevel="2" x14ac:dyDescent="0.25">
      <c r="A29" s="288"/>
      <c r="B29" s="1301" t="s">
        <v>1128</v>
      </c>
      <c r="C29" s="1168"/>
      <c r="D29" s="1302" t="s">
        <v>1045</v>
      </c>
      <c r="E29" s="1303"/>
      <c r="F29" s="1303"/>
      <c r="G29" s="1303"/>
      <c r="H29" s="1303"/>
      <c r="I29" s="1303"/>
      <c r="J29" s="1303"/>
      <c r="K29" s="1303"/>
      <c r="L29" s="1303"/>
      <c r="M29" s="1303"/>
      <c r="N29" s="1303"/>
      <c r="O29" s="1303"/>
      <c r="P29" s="1303"/>
      <c r="Q29" s="1303"/>
      <c r="R29" s="1303"/>
      <c r="S29" s="1303"/>
      <c r="T29" s="1304"/>
      <c r="U29" s="1291"/>
      <c r="V29" s="1168"/>
      <c r="W29" s="1291" t="s">
        <v>38</v>
      </c>
      <c r="X29" s="1168"/>
      <c r="Y29" s="1305">
        <v>3</v>
      </c>
      <c r="Z29" s="1168"/>
      <c r="AA29" s="1167"/>
      <c r="AB29" s="1168"/>
      <c r="AC29" s="1167"/>
      <c r="AD29" s="1168"/>
      <c r="AE29" s="1167">
        <f t="shared" si="0"/>
        <v>0</v>
      </c>
      <c r="AF29" s="1168"/>
      <c r="AG29" s="1167">
        <f t="shared" si="1"/>
        <v>0</v>
      </c>
      <c r="AH29" s="1168"/>
      <c r="AI29" s="1167">
        <f t="shared" si="2"/>
        <v>0</v>
      </c>
      <c r="AJ29" s="1180"/>
      <c r="AK29" s="1168"/>
      <c r="AL29" s="288"/>
      <c r="AM29" s="259"/>
      <c r="AN29" s="259"/>
      <c r="AO29" s="288"/>
      <c r="AP29" s="288"/>
      <c r="AQ29" s="288"/>
      <c r="AR29" s="288"/>
      <c r="AS29" s="288"/>
    </row>
    <row r="30" spans="1:45" ht="45.75" customHeight="1" outlineLevel="2" x14ac:dyDescent="0.25">
      <c r="A30" s="288"/>
      <c r="B30" s="1301" t="s">
        <v>1129</v>
      </c>
      <c r="C30" s="1168"/>
      <c r="D30" s="1302" t="s">
        <v>1046</v>
      </c>
      <c r="E30" s="1303"/>
      <c r="F30" s="1303"/>
      <c r="G30" s="1303"/>
      <c r="H30" s="1303"/>
      <c r="I30" s="1303"/>
      <c r="J30" s="1303"/>
      <c r="K30" s="1303"/>
      <c r="L30" s="1303"/>
      <c r="M30" s="1303"/>
      <c r="N30" s="1303"/>
      <c r="O30" s="1303"/>
      <c r="P30" s="1303"/>
      <c r="Q30" s="1303"/>
      <c r="R30" s="1303"/>
      <c r="S30" s="1303"/>
      <c r="T30" s="1304"/>
      <c r="U30" s="1291"/>
      <c r="V30" s="1168"/>
      <c r="W30" s="1291" t="s">
        <v>38</v>
      </c>
      <c r="X30" s="1168"/>
      <c r="Y30" s="1305">
        <v>1</v>
      </c>
      <c r="Z30" s="1168"/>
      <c r="AA30" s="1167"/>
      <c r="AB30" s="1168"/>
      <c r="AC30" s="1167"/>
      <c r="AD30" s="1168"/>
      <c r="AE30" s="1167">
        <f t="shared" si="0"/>
        <v>0</v>
      </c>
      <c r="AF30" s="1168"/>
      <c r="AG30" s="1167">
        <f t="shared" si="1"/>
        <v>0</v>
      </c>
      <c r="AH30" s="1168"/>
      <c r="AI30" s="1167">
        <f t="shared" si="2"/>
        <v>0</v>
      </c>
      <c r="AJ30" s="1180"/>
      <c r="AK30" s="1168"/>
      <c r="AL30" s="288"/>
      <c r="AM30" s="259"/>
      <c r="AN30" s="259"/>
      <c r="AO30" s="288"/>
      <c r="AP30" s="288"/>
      <c r="AQ30" s="288"/>
      <c r="AR30" s="288"/>
      <c r="AS30" s="288"/>
    </row>
    <row r="31" spans="1:45" ht="18" customHeight="1" outlineLevel="2" x14ac:dyDescent="0.25">
      <c r="A31" s="288"/>
      <c r="B31" s="1306"/>
      <c r="C31" s="1168"/>
      <c r="D31" s="1307"/>
      <c r="E31" s="1303"/>
      <c r="F31" s="1303"/>
      <c r="G31" s="1303"/>
      <c r="H31" s="1303"/>
      <c r="I31" s="1303"/>
      <c r="J31" s="1303"/>
      <c r="K31" s="1303"/>
      <c r="L31" s="1303"/>
      <c r="M31" s="1303"/>
      <c r="N31" s="1303"/>
      <c r="O31" s="1303"/>
      <c r="P31" s="1303"/>
      <c r="Q31" s="1303"/>
      <c r="R31" s="1303"/>
      <c r="S31" s="1303"/>
      <c r="T31" s="1304"/>
      <c r="U31" s="1308"/>
      <c r="V31" s="1168"/>
      <c r="W31" s="1308"/>
      <c r="X31" s="1168"/>
      <c r="Y31" s="1296"/>
      <c r="Z31" s="1168"/>
      <c r="AA31" s="1296"/>
      <c r="AB31" s="1168"/>
      <c r="AC31" s="1167"/>
      <c r="AD31" s="1168"/>
      <c r="AE31" s="1167"/>
      <c r="AF31" s="1168"/>
      <c r="AG31" s="1167"/>
      <c r="AH31" s="1168"/>
      <c r="AI31" s="1167"/>
      <c r="AJ31" s="1180"/>
      <c r="AK31" s="1168"/>
      <c r="AL31" s="288"/>
      <c r="AM31" s="259"/>
      <c r="AN31" s="259"/>
      <c r="AO31" s="288"/>
      <c r="AP31" s="288"/>
      <c r="AQ31" s="288"/>
      <c r="AR31" s="288"/>
      <c r="AS31" s="288"/>
    </row>
    <row r="32" spans="1:45" ht="15.75" customHeight="1" outlineLevel="1" x14ac:dyDescent="0.25">
      <c r="A32" s="298"/>
      <c r="B32" s="1297" t="s">
        <v>618</v>
      </c>
      <c r="C32" s="1168"/>
      <c r="D32" s="1298" t="s">
        <v>1047</v>
      </c>
      <c r="E32" s="1180"/>
      <c r="F32" s="1180"/>
      <c r="G32" s="1180"/>
      <c r="H32" s="1180"/>
      <c r="I32" s="1180"/>
      <c r="J32" s="1180"/>
      <c r="K32" s="1180"/>
      <c r="L32" s="1180"/>
      <c r="M32" s="1180"/>
      <c r="N32" s="1180"/>
      <c r="O32" s="1180"/>
      <c r="P32" s="1180"/>
      <c r="Q32" s="1180"/>
      <c r="R32" s="1180"/>
      <c r="S32" s="1180"/>
      <c r="T32" s="1168"/>
      <c r="U32" s="1299"/>
      <c r="V32" s="1168"/>
      <c r="W32" s="1300"/>
      <c r="X32" s="1168"/>
      <c r="Y32" s="1293"/>
      <c r="Z32" s="1168"/>
      <c r="AA32" s="1293"/>
      <c r="AB32" s="1168"/>
      <c r="AC32" s="1293"/>
      <c r="AD32" s="1168"/>
      <c r="AE32" s="1293"/>
      <c r="AF32" s="1168"/>
      <c r="AG32" s="1293"/>
      <c r="AH32" s="1168"/>
      <c r="AI32" s="1293">
        <f>SUM(AI33:AK47)</f>
        <v>0</v>
      </c>
      <c r="AJ32" s="1180"/>
      <c r="AK32" s="1168"/>
      <c r="AL32" s="298"/>
      <c r="AM32" s="259"/>
      <c r="AN32" s="259"/>
      <c r="AO32" s="298"/>
      <c r="AP32" s="298"/>
      <c r="AQ32" s="298"/>
      <c r="AR32" s="298"/>
      <c r="AS32" s="298"/>
    </row>
    <row r="33" spans="1:45" ht="66" customHeight="1" outlineLevel="2" x14ac:dyDescent="0.25">
      <c r="A33" s="288"/>
      <c r="B33" s="1301" t="s">
        <v>620</v>
      </c>
      <c r="C33" s="1168"/>
      <c r="D33" s="1302" t="s">
        <v>1048</v>
      </c>
      <c r="E33" s="1303"/>
      <c r="F33" s="1303"/>
      <c r="G33" s="1303"/>
      <c r="H33" s="1303"/>
      <c r="I33" s="1303"/>
      <c r="J33" s="1303"/>
      <c r="K33" s="1303"/>
      <c r="L33" s="1303"/>
      <c r="M33" s="1303"/>
      <c r="N33" s="1303"/>
      <c r="O33" s="1303"/>
      <c r="P33" s="1303"/>
      <c r="Q33" s="1303"/>
      <c r="R33" s="1303"/>
      <c r="S33" s="1303"/>
      <c r="T33" s="1304"/>
      <c r="U33" s="1291"/>
      <c r="V33" s="1168"/>
      <c r="W33" s="1291" t="s">
        <v>38</v>
      </c>
      <c r="X33" s="1168"/>
      <c r="Y33" s="1305">
        <v>183</v>
      </c>
      <c r="Z33" s="1168"/>
      <c r="AA33" s="1167"/>
      <c r="AB33" s="1168"/>
      <c r="AC33" s="1167"/>
      <c r="AD33" s="1168"/>
      <c r="AE33" s="1167">
        <f t="shared" ref="AE33:AE46" si="3">ROUND(Y33*AA33,2)</f>
        <v>0</v>
      </c>
      <c r="AF33" s="1168"/>
      <c r="AG33" s="1167">
        <f t="shared" ref="AG33:AG46" si="4">ROUND(Y33*AC33,2)</f>
        <v>0</v>
      </c>
      <c r="AH33" s="1168"/>
      <c r="AI33" s="1167">
        <f t="shared" ref="AI33:AI46" si="5">AE33+AG33</f>
        <v>0</v>
      </c>
      <c r="AJ33" s="1180"/>
      <c r="AK33" s="1168"/>
      <c r="AL33" s="288"/>
      <c r="AM33" s="259"/>
      <c r="AN33" s="259"/>
      <c r="AO33" s="288"/>
      <c r="AP33" s="288"/>
      <c r="AQ33" s="288"/>
      <c r="AR33" s="288"/>
      <c r="AS33" s="288"/>
    </row>
    <row r="34" spans="1:45" ht="66" customHeight="1" outlineLevel="2" x14ac:dyDescent="0.25">
      <c r="A34" s="288"/>
      <c r="B34" s="1301" t="s">
        <v>1255</v>
      </c>
      <c r="C34" s="1168"/>
      <c r="D34" s="1302" t="s">
        <v>1049</v>
      </c>
      <c r="E34" s="1303"/>
      <c r="F34" s="1303"/>
      <c r="G34" s="1303"/>
      <c r="H34" s="1303"/>
      <c r="I34" s="1303"/>
      <c r="J34" s="1303"/>
      <c r="K34" s="1303"/>
      <c r="L34" s="1303"/>
      <c r="M34" s="1303"/>
      <c r="N34" s="1303"/>
      <c r="O34" s="1303"/>
      <c r="P34" s="1303"/>
      <c r="Q34" s="1303"/>
      <c r="R34" s="1303"/>
      <c r="S34" s="1303"/>
      <c r="T34" s="1304"/>
      <c r="U34" s="1291"/>
      <c r="V34" s="1168"/>
      <c r="W34" s="1291" t="s">
        <v>38</v>
      </c>
      <c r="X34" s="1168"/>
      <c r="Y34" s="1305">
        <v>20</v>
      </c>
      <c r="Z34" s="1168"/>
      <c r="AA34" s="1167"/>
      <c r="AB34" s="1168"/>
      <c r="AC34" s="1167"/>
      <c r="AD34" s="1168"/>
      <c r="AE34" s="1167">
        <f t="shared" si="3"/>
        <v>0</v>
      </c>
      <c r="AF34" s="1168"/>
      <c r="AG34" s="1167">
        <f t="shared" si="4"/>
        <v>0</v>
      </c>
      <c r="AH34" s="1168"/>
      <c r="AI34" s="1167">
        <f t="shared" si="5"/>
        <v>0</v>
      </c>
      <c r="AJ34" s="1180"/>
      <c r="AK34" s="1168"/>
      <c r="AL34" s="288"/>
      <c r="AM34" s="259"/>
      <c r="AN34" s="259"/>
      <c r="AO34" s="288"/>
      <c r="AP34" s="288"/>
      <c r="AQ34" s="288"/>
      <c r="AR34" s="288"/>
      <c r="AS34" s="288"/>
    </row>
    <row r="35" spans="1:45" ht="66" customHeight="1" outlineLevel="2" x14ac:dyDescent="0.25">
      <c r="A35" s="288"/>
      <c r="B35" s="1301" t="s">
        <v>1256</v>
      </c>
      <c r="C35" s="1168"/>
      <c r="D35" s="1302" t="s">
        <v>1050</v>
      </c>
      <c r="E35" s="1303"/>
      <c r="F35" s="1303"/>
      <c r="G35" s="1303"/>
      <c r="H35" s="1303"/>
      <c r="I35" s="1303"/>
      <c r="J35" s="1303"/>
      <c r="K35" s="1303"/>
      <c r="L35" s="1303"/>
      <c r="M35" s="1303"/>
      <c r="N35" s="1303"/>
      <c r="O35" s="1303"/>
      <c r="P35" s="1303"/>
      <c r="Q35" s="1303"/>
      <c r="R35" s="1303"/>
      <c r="S35" s="1303"/>
      <c r="T35" s="1304"/>
      <c r="U35" s="1291"/>
      <c r="V35" s="1168"/>
      <c r="W35" s="1291" t="s">
        <v>38</v>
      </c>
      <c r="X35" s="1168"/>
      <c r="Y35" s="1305">
        <v>4</v>
      </c>
      <c r="Z35" s="1168"/>
      <c r="AA35" s="1167"/>
      <c r="AB35" s="1168"/>
      <c r="AC35" s="1167"/>
      <c r="AD35" s="1168"/>
      <c r="AE35" s="1167">
        <f t="shared" si="3"/>
        <v>0</v>
      </c>
      <c r="AF35" s="1168"/>
      <c r="AG35" s="1167">
        <f t="shared" si="4"/>
        <v>0</v>
      </c>
      <c r="AH35" s="1168"/>
      <c r="AI35" s="1167">
        <f t="shared" si="5"/>
        <v>0</v>
      </c>
      <c r="AJ35" s="1180"/>
      <c r="AK35" s="1168"/>
      <c r="AL35" s="288"/>
      <c r="AM35" s="259"/>
      <c r="AN35" s="259"/>
      <c r="AO35" s="288"/>
      <c r="AP35" s="288"/>
      <c r="AQ35" s="288"/>
      <c r="AR35" s="288"/>
      <c r="AS35" s="288"/>
    </row>
    <row r="36" spans="1:45" ht="66" customHeight="1" outlineLevel="2" x14ac:dyDescent="0.25">
      <c r="A36" s="288"/>
      <c r="B36" s="1301" t="s">
        <v>1257</v>
      </c>
      <c r="C36" s="1168"/>
      <c r="D36" s="1302" t="s">
        <v>1051</v>
      </c>
      <c r="E36" s="1303"/>
      <c r="F36" s="1303"/>
      <c r="G36" s="1303"/>
      <c r="H36" s="1303"/>
      <c r="I36" s="1303"/>
      <c r="J36" s="1303"/>
      <c r="K36" s="1303"/>
      <c r="L36" s="1303"/>
      <c r="M36" s="1303"/>
      <c r="N36" s="1303"/>
      <c r="O36" s="1303"/>
      <c r="P36" s="1303"/>
      <c r="Q36" s="1303"/>
      <c r="R36" s="1303"/>
      <c r="S36" s="1303"/>
      <c r="T36" s="1304"/>
      <c r="U36" s="1291"/>
      <c r="V36" s="1168"/>
      <c r="W36" s="1291" t="s">
        <v>38</v>
      </c>
      <c r="X36" s="1168"/>
      <c r="Y36" s="1305">
        <v>300</v>
      </c>
      <c r="Z36" s="1168"/>
      <c r="AA36" s="1167"/>
      <c r="AB36" s="1168"/>
      <c r="AC36" s="1167"/>
      <c r="AD36" s="1168"/>
      <c r="AE36" s="1167">
        <f t="shared" si="3"/>
        <v>0</v>
      </c>
      <c r="AF36" s="1168"/>
      <c r="AG36" s="1167">
        <f t="shared" si="4"/>
        <v>0</v>
      </c>
      <c r="AH36" s="1168"/>
      <c r="AI36" s="1167">
        <f t="shared" si="5"/>
        <v>0</v>
      </c>
      <c r="AJ36" s="1180"/>
      <c r="AK36" s="1168"/>
      <c r="AL36" s="288"/>
      <c r="AM36" s="259"/>
      <c r="AN36" s="259"/>
      <c r="AO36" s="288"/>
      <c r="AP36" s="288"/>
      <c r="AQ36" s="288"/>
      <c r="AR36" s="288"/>
      <c r="AS36" s="288"/>
    </row>
    <row r="37" spans="1:45" ht="66" customHeight="1" outlineLevel="2" x14ac:dyDescent="0.25">
      <c r="A37" s="288"/>
      <c r="B37" s="1301" t="s">
        <v>1258</v>
      </c>
      <c r="C37" s="1168"/>
      <c r="D37" s="1302" t="s">
        <v>1052</v>
      </c>
      <c r="E37" s="1303"/>
      <c r="F37" s="1303"/>
      <c r="G37" s="1303"/>
      <c r="H37" s="1303"/>
      <c r="I37" s="1303"/>
      <c r="J37" s="1303"/>
      <c r="K37" s="1303"/>
      <c r="L37" s="1303"/>
      <c r="M37" s="1303"/>
      <c r="N37" s="1303"/>
      <c r="O37" s="1303"/>
      <c r="P37" s="1303"/>
      <c r="Q37" s="1303"/>
      <c r="R37" s="1303"/>
      <c r="S37" s="1303"/>
      <c r="T37" s="1304"/>
      <c r="U37" s="1291"/>
      <c r="V37" s="1168"/>
      <c r="W37" s="1291" t="s">
        <v>38</v>
      </c>
      <c r="X37" s="1168"/>
      <c r="Y37" s="1305">
        <v>100</v>
      </c>
      <c r="Z37" s="1168"/>
      <c r="AA37" s="1167"/>
      <c r="AB37" s="1168"/>
      <c r="AC37" s="1167"/>
      <c r="AD37" s="1168"/>
      <c r="AE37" s="1167">
        <f t="shared" si="3"/>
        <v>0</v>
      </c>
      <c r="AF37" s="1168"/>
      <c r="AG37" s="1167">
        <f t="shared" si="4"/>
        <v>0</v>
      </c>
      <c r="AH37" s="1168"/>
      <c r="AI37" s="1167">
        <f t="shared" si="5"/>
        <v>0</v>
      </c>
      <c r="AJ37" s="1180"/>
      <c r="AK37" s="1168"/>
      <c r="AL37" s="288"/>
      <c r="AM37" s="259"/>
      <c r="AN37" s="259"/>
      <c r="AO37" s="288"/>
      <c r="AP37" s="288"/>
      <c r="AQ37" s="288"/>
      <c r="AR37" s="288"/>
      <c r="AS37" s="288"/>
    </row>
    <row r="38" spans="1:45" ht="66" customHeight="1" outlineLevel="2" x14ac:dyDescent="0.25">
      <c r="A38" s="288"/>
      <c r="B38" s="1301" t="s">
        <v>1259</v>
      </c>
      <c r="C38" s="1168"/>
      <c r="D38" s="1302" t="s">
        <v>1053</v>
      </c>
      <c r="E38" s="1303"/>
      <c r="F38" s="1303"/>
      <c r="G38" s="1303"/>
      <c r="H38" s="1303"/>
      <c r="I38" s="1303"/>
      <c r="J38" s="1303"/>
      <c r="K38" s="1303"/>
      <c r="L38" s="1303"/>
      <c r="M38" s="1303"/>
      <c r="N38" s="1303"/>
      <c r="O38" s="1303"/>
      <c r="P38" s="1303"/>
      <c r="Q38" s="1303"/>
      <c r="R38" s="1303"/>
      <c r="S38" s="1303"/>
      <c r="T38" s="1304"/>
      <c r="U38" s="1291"/>
      <c r="V38" s="1168"/>
      <c r="W38" s="1291" t="s">
        <v>38</v>
      </c>
      <c r="X38" s="1168"/>
      <c r="Y38" s="1305">
        <v>100</v>
      </c>
      <c r="Z38" s="1168"/>
      <c r="AA38" s="1167"/>
      <c r="AB38" s="1168"/>
      <c r="AC38" s="1167"/>
      <c r="AD38" s="1168"/>
      <c r="AE38" s="1167">
        <f>ROUND(Y38*AA38,2)</f>
        <v>0</v>
      </c>
      <c r="AF38" s="1168"/>
      <c r="AG38" s="1167">
        <f>ROUND(Y38*AC38,2)</f>
        <v>0</v>
      </c>
      <c r="AH38" s="1168"/>
      <c r="AI38" s="1167">
        <f>AE38+AG38</f>
        <v>0</v>
      </c>
      <c r="AJ38" s="1180"/>
      <c r="AK38" s="1168"/>
      <c r="AL38" s="288"/>
      <c r="AM38" s="259"/>
      <c r="AN38" s="259"/>
      <c r="AO38" s="288"/>
      <c r="AP38" s="288"/>
      <c r="AQ38" s="288"/>
      <c r="AR38" s="288"/>
      <c r="AS38" s="288"/>
    </row>
    <row r="39" spans="1:45" ht="66" customHeight="1" outlineLevel="2" x14ac:dyDescent="0.25">
      <c r="A39" s="288"/>
      <c r="B39" s="1301" t="s">
        <v>1260</v>
      </c>
      <c r="C39" s="1168"/>
      <c r="D39" s="1302" t="s">
        <v>1054</v>
      </c>
      <c r="E39" s="1303"/>
      <c r="F39" s="1303"/>
      <c r="G39" s="1303"/>
      <c r="H39" s="1303"/>
      <c r="I39" s="1303"/>
      <c r="J39" s="1303"/>
      <c r="K39" s="1303"/>
      <c r="L39" s="1303"/>
      <c r="M39" s="1303"/>
      <c r="N39" s="1303"/>
      <c r="O39" s="1303"/>
      <c r="P39" s="1303"/>
      <c r="Q39" s="1303"/>
      <c r="R39" s="1303"/>
      <c r="S39" s="1303"/>
      <c r="T39" s="1304"/>
      <c r="U39" s="1291"/>
      <c r="V39" s="1168"/>
      <c r="W39" s="1291" t="s">
        <v>38</v>
      </c>
      <c r="X39" s="1168"/>
      <c r="Y39" s="1305">
        <v>100</v>
      </c>
      <c r="Z39" s="1168"/>
      <c r="AA39" s="1167"/>
      <c r="AB39" s="1168"/>
      <c r="AC39" s="1167"/>
      <c r="AD39" s="1168"/>
      <c r="AE39" s="1167">
        <f>ROUND(Y39*AA39,2)</f>
        <v>0</v>
      </c>
      <c r="AF39" s="1168"/>
      <c r="AG39" s="1167">
        <f>ROUND(Y39*AC39,2)</f>
        <v>0</v>
      </c>
      <c r="AH39" s="1168"/>
      <c r="AI39" s="1167">
        <f>AE39+AG39</f>
        <v>0</v>
      </c>
      <c r="AJ39" s="1180"/>
      <c r="AK39" s="1168"/>
      <c r="AL39" s="288"/>
      <c r="AM39" s="259"/>
      <c r="AN39" s="259"/>
      <c r="AO39" s="288"/>
      <c r="AP39" s="288"/>
      <c r="AQ39" s="288"/>
      <c r="AR39" s="288"/>
      <c r="AS39" s="288"/>
    </row>
    <row r="40" spans="1:45" ht="66" customHeight="1" outlineLevel="2" x14ac:dyDescent="0.25">
      <c r="A40" s="288"/>
      <c r="B40" s="1301" t="s">
        <v>1261</v>
      </c>
      <c r="C40" s="1168"/>
      <c r="D40" s="1302" t="s">
        <v>1055</v>
      </c>
      <c r="E40" s="1303"/>
      <c r="F40" s="1303"/>
      <c r="G40" s="1303"/>
      <c r="H40" s="1303"/>
      <c r="I40" s="1303"/>
      <c r="J40" s="1303"/>
      <c r="K40" s="1303"/>
      <c r="L40" s="1303"/>
      <c r="M40" s="1303"/>
      <c r="N40" s="1303"/>
      <c r="O40" s="1303"/>
      <c r="P40" s="1303"/>
      <c r="Q40" s="1303"/>
      <c r="R40" s="1303"/>
      <c r="S40" s="1303"/>
      <c r="T40" s="1304"/>
      <c r="U40" s="1291"/>
      <c r="V40" s="1168"/>
      <c r="W40" s="1291" t="s">
        <v>38</v>
      </c>
      <c r="X40" s="1168"/>
      <c r="Y40" s="1305">
        <v>100</v>
      </c>
      <c r="Z40" s="1168"/>
      <c r="AA40" s="1167"/>
      <c r="AB40" s="1168"/>
      <c r="AC40" s="1167"/>
      <c r="AD40" s="1168"/>
      <c r="AE40" s="1167">
        <f t="shared" si="3"/>
        <v>0</v>
      </c>
      <c r="AF40" s="1168"/>
      <c r="AG40" s="1167">
        <f t="shared" si="4"/>
        <v>0</v>
      </c>
      <c r="AH40" s="1168"/>
      <c r="AI40" s="1167">
        <f t="shared" si="5"/>
        <v>0</v>
      </c>
      <c r="AJ40" s="1180"/>
      <c r="AK40" s="1168"/>
      <c r="AL40" s="288"/>
      <c r="AM40" s="259"/>
      <c r="AN40" s="259"/>
      <c r="AO40" s="288"/>
      <c r="AP40" s="288"/>
      <c r="AQ40" s="288"/>
      <c r="AR40" s="288"/>
      <c r="AS40" s="288"/>
    </row>
    <row r="41" spans="1:45" ht="66" customHeight="1" outlineLevel="2" x14ac:dyDescent="0.25">
      <c r="A41" s="288"/>
      <c r="B41" s="1301" t="s">
        <v>1262</v>
      </c>
      <c r="C41" s="1168"/>
      <c r="D41" s="1302" t="s">
        <v>1056</v>
      </c>
      <c r="E41" s="1303"/>
      <c r="F41" s="1303"/>
      <c r="G41" s="1303"/>
      <c r="H41" s="1303"/>
      <c r="I41" s="1303"/>
      <c r="J41" s="1303"/>
      <c r="K41" s="1303"/>
      <c r="L41" s="1303"/>
      <c r="M41" s="1303"/>
      <c r="N41" s="1303"/>
      <c r="O41" s="1303"/>
      <c r="P41" s="1303"/>
      <c r="Q41" s="1303"/>
      <c r="R41" s="1303"/>
      <c r="S41" s="1303"/>
      <c r="T41" s="1304"/>
      <c r="U41" s="1291"/>
      <c r="V41" s="1168"/>
      <c r="W41" s="1291" t="s">
        <v>38</v>
      </c>
      <c r="X41" s="1168"/>
      <c r="Y41" s="1305">
        <v>81</v>
      </c>
      <c r="Z41" s="1168"/>
      <c r="AA41" s="1167"/>
      <c r="AB41" s="1168"/>
      <c r="AC41" s="1167"/>
      <c r="AD41" s="1168"/>
      <c r="AE41" s="1167">
        <f t="shared" si="3"/>
        <v>0</v>
      </c>
      <c r="AF41" s="1168"/>
      <c r="AG41" s="1167">
        <f t="shared" si="4"/>
        <v>0</v>
      </c>
      <c r="AH41" s="1168"/>
      <c r="AI41" s="1167">
        <f t="shared" si="5"/>
        <v>0</v>
      </c>
      <c r="AJ41" s="1180"/>
      <c r="AK41" s="1168"/>
      <c r="AL41" s="288"/>
      <c r="AM41" s="259"/>
      <c r="AN41" s="259"/>
      <c r="AO41" s="288"/>
      <c r="AP41" s="288"/>
      <c r="AQ41" s="288"/>
      <c r="AR41" s="288"/>
      <c r="AS41" s="288"/>
    </row>
    <row r="42" spans="1:45" ht="66" customHeight="1" outlineLevel="2" x14ac:dyDescent="0.25">
      <c r="A42" s="288"/>
      <c r="B42" s="1301" t="s">
        <v>1263</v>
      </c>
      <c r="C42" s="1168"/>
      <c r="D42" s="1302" t="s">
        <v>1057</v>
      </c>
      <c r="E42" s="1303"/>
      <c r="F42" s="1303"/>
      <c r="G42" s="1303"/>
      <c r="H42" s="1303"/>
      <c r="I42" s="1303"/>
      <c r="J42" s="1303"/>
      <c r="K42" s="1303"/>
      <c r="L42" s="1303"/>
      <c r="M42" s="1303"/>
      <c r="N42" s="1303"/>
      <c r="O42" s="1303"/>
      <c r="P42" s="1303"/>
      <c r="Q42" s="1303"/>
      <c r="R42" s="1303"/>
      <c r="S42" s="1303"/>
      <c r="T42" s="1304"/>
      <c r="U42" s="1291"/>
      <c r="V42" s="1168"/>
      <c r="W42" s="1291" t="s">
        <v>38</v>
      </c>
      <c r="X42" s="1168"/>
      <c r="Y42" s="1305">
        <v>40</v>
      </c>
      <c r="Z42" s="1168"/>
      <c r="AA42" s="1167"/>
      <c r="AB42" s="1168"/>
      <c r="AC42" s="1167"/>
      <c r="AD42" s="1168"/>
      <c r="AE42" s="1167">
        <f t="shared" si="3"/>
        <v>0</v>
      </c>
      <c r="AF42" s="1168"/>
      <c r="AG42" s="1167">
        <f t="shared" si="4"/>
        <v>0</v>
      </c>
      <c r="AH42" s="1168"/>
      <c r="AI42" s="1167">
        <f t="shared" si="5"/>
        <v>0</v>
      </c>
      <c r="AJ42" s="1180"/>
      <c r="AK42" s="1168"/>
      <c r="AL42" s="288"/>
      <c r="AM42" s="259"/>
      <c r="AN42" s="259"/>
      <c r="AO42" s="288"/>
      <c r="AP42" s="288"/>
      <c r="AQ42" s="288"/>
      <c r="AR42" s="288"/>
      <c r="AS42" s="288"/>
    </row>
    <row r="43" spans="1:45" ht="66" customHeight="1" outlineLevel="2" x14ac:dyDescent="0.25">
      <c r="A43" s="288"/>
      <c r="B43" s="1301" t="s">
        <v>1264</v>
      </c>
      <c r="C43" s="1168"/>
      <c r="D43" s="1302" t="s">
        <v>1058</v>
      </c>
      <c r="E43" s="1303"/>
      <c r="F43" s="1303"/>
      <c r="G43" s="1303"/>
      <c r="H43" s="1303"/>
      <c r="I43" s="1303"/>
      <c r="J43" s="1303"/>
      <c r="K43" s="1303"/>
      <c r="L43" s="1303"/>
      <c r="M43" s="1303"/>
      <c r="N43" s="1303"/>
      <c r="O43" s="1303"/>
      <c r="P43" s="1303"/>
      <c r="Q43" s="1303"/>
      <c r="R43" s="1303"/>
      <c r="S43" s="1303"/>
      <c r="T43" s="1304"/>
      <c r="U43" s="1291"/>
      <c r="V43" s="1168"/>
      <c r="W43" s="1291" t="s">
        <v>38</v>
      </c>
      <c r="X43" s="1168"/>
      <c r="Y43" s="1305">
        <v>40</v>
      </c>
      <c r="Z43" s="1168"/>
      <c r="AA43" s="1167"/>
      <c r="AB43" s="1168"/>
      <c r="AC43" s="1167"/>
      <c r="AD43" s="1168"/>
      <c r="AE43" s="1167">
        <f t="shared" si="3"/>
        <v>0</v>
      </c>
      <c r="AF43" s="1168"/>
      <c r="AG43" s="1167">
        <f t="shared" si="4"/>
        <v>0</v>
      </c>
      <c r="AH43" s="1168"/>
      <c r="AI43" s="1167">
        <f t="shared" si="5"/>
        <v>0</v>
      </c>
      <c r="AJ43" s="1180"/>
      <c r="AK43" s="1168"/>
      <c r="AL43" s="288"/>
      <c r="AM43" s="259"/>
      <c r="AN43" s="259"/>
      <c r="AO43" s="288"/>
      <c r="AP43" s="288"/>
      <c r="AQ43" s="288"/>
      <c r="AR43" s="288"/>
      <c r="AS43" s="288"/>
    </row>
    <row r="44" spans="1:45" ht="66" customHeight="1" outlineLevel="2" x14ac:dyDescent="0.25">
      <c r="A44" s="288"/>
      <c r="B44" s="1301" t="s">
        <v>1265</v>
      </c>
      <c r="C44" s="1168"/>
      <c r="D44" s="1302" t="s">
        <v>1059</v>
      </c>
      <c r="E44" s="1303"/>
      <c r="F44" s="1303"/>
      <c r="G44" s="1303"/>
      <c r="H44" s="1303"/>
      <c r="I44" s="1303"/>
      <c r="J44" s="1303"/>
      <c r="K44" s="1303"/>
      <c r="L44" s="1303"/>
      <c r="M44" s="1303"/>
      <c r="N44" s="1303"/>
      <c r="O44" s="1303"/>
      <c r="P44" s="1303"/>
      <c r="Q44" s="1303"/>
      <c r="R44" s="1303"/>
      <c r="S44" s="1303"/>
      <c r="T44" s="1304"/>
      <c r="U44" s="1291"/>
      <c r="V44" s="1168"/>
      <c r="W44" s="1291" t="s">
        <v>38</v>
      </c>
      <c r="X44" s="1168"/>
      <c r="Y44" s="1305">
        <v>5</v>
      </c>
      <c r="Z44" s="1168"/>
      <c r="AA44" s="1167"/>
      <c r="AB44" s="1168"/>
      <c r="AC44" s="1167"/>
      <c r="AD44" s="1168"/>
      <c r="AE44" s="1167">
        <f t="shared" si="3"/>
        <v>0</v>
      </c>
      <c r="AF44" s="1168"/>
      <c r="AG44" s="1167">
        <f t="shared" si="4"/>
        <v>0</v>
      </c>
      <c r="AH44" s="1168"/>
      <c r="AI44" s="1167">
        <f t="shared" si="5"/>
        <v>0</v>
      </c>
      <c r="AJ44" s="1180"/>
      <c r="AK44" s="1168"/>
      <c r="AL44" s="288"/>
      <c r="AM44" s="259"/>
      <c r="AN44" s="259"/>
      <c r="AO44" s="288"/>
      <c r="AP44" s="288"/>
      <c r="AQ44" s="288"/>
      <c r="AR44" s="288"/>
      <c r="AS44" s="288"/>
    </row>
    <row r="45" spans="1:45" ht="66" customHeight="1" outlineLevel="2" x14ac:dyDescent="0.25">
      <c r="A45" s="288"/>
      <c r="B45" s="1301" t="s">
        <v>1266</v>
      </c>
      <c r="C45" s="1168"/>
      <c r="D45" s="1302" t="s">
        <v>1060</v>
      </c>
      <c r="E45" s="1303"/>
      <c r="F45" s="1303"/>
      <c r="G45" s="1303"/>
      <c r="H45" s="1303"/>
      <c r="I45" s="1303"/>
      <c r="J45" s="1303"/>
      <c r="K45" s="1303"/>
      <c r="L45" s="1303"/>
      <c r="M45" s="1303"/>
      <c r="N45" s="1303"/>
      <c r="O45" s="1303"/>
      <c r="P45" s="1303"/>
      <c r="Q45" s="1303"/>
      <c r="R45" s="1303"/>
      <c r="S45" s="1303"/>
      <c r="T45" s="1304"/>
      <c r="U45" s="1291"/>
      <c r="V45" s="1168"/>
      <c r="W45" s="1291" t="s">
        <v>38</v>
      </c>
      <c r="X45" s="1168"/>
      <c r="Y45" s="1305">
        <v>55</v>
      </c>
      <c r="Z45" s="1168"/>
      <c r="AA45" s="1167"/>
      <c r="AB45" s="1168"/>
      <c r="AC45" s="1167"/>
      <c r="AD45" s="1168"/>
      <c r="AE45" s="1167">
        <f t="shared" si="3"/>
        <v>0</v>
      </c>
      <c r="AF45" s="1168"/>
      <c r="AG45" s="1167">
        <f t="shared" si="4"/>
        <v>0</v>
      </c>
      <c r="AH45" s="1168"/>
      <c r="AI45" s="1167">
        <f t="shared" si="5"/>
        <v>0</v>
      </c>
      <c r="AJ45" s="1180"/>
      <c r="AK45" s="1168"/>
      <c r="AL45" s="288"/>
      <c r="AM45" s="259"/>
      <c r="AN45" s="259"/>
      <c r="AO45" s="288"/>
      <c r="AP45" s="288"/>
      <c r="AQ45" s="288"/>
      <c r="AR45" s="288"/>
      <c r="AS45" s="288"/>
    </row>
    <row r="46" spans="1:45" ht="66" customHeight="1" outlineLevel="2" x14ac:dyDescent="0.25">
      <c r="A46" s="288"/>
      <c r="B46" s="1301" t="s">
        <v>1267</v>
      </c>
      <c r="C46" s="1168"/>
      <c r="D46" s="1302" t="s">
        <v>1061</v>
      </c>
      <c r="E46" s="1303"/>
      <c r="F46" s="1303"/>
      <c r="G46" s="1303"/>
      <c r="H46" s="1303"/>
      <c r="I46" s="1303"/>
      <c r="J46" s="1303"/>
      <c r="K46" s="1303"/>
      <c r="L46" s="1303"/>
      <c r="M46" s="1303"/>
      <c r="N46" s="1303"/>
      <c r="O46" s="1303"/>
      <c r="P46" s="1303"/>
      <c r="Q46" s="1303"/>
      <c r="R46" s="1303"/>
      <c r="S46" s="1303"/>
      <c r="T46" s="1304"/>
      <c r="U46" s="1291"/>
      <c r="V46" s="1168"/>
      <c r="W46" s="1291" t="s">
        <v>38</v>
      </c>
      <c r="X46" s="1168"/>
      <c r="Y46" s="1305">
        <v>10</v>
      </c>
      <c r="Z46" s="1168"/>
      <c r="AA46" s="1167"/>
      <c r="AB46" s="1168"/>
      <c r="AC46" s="1167"/>
      <c r="AD46" s="1168"/>
      <c r="AE46" s="1167">
        <f t="shared" si="3"/>
        <v>0</v>
      </c>
      <c r="AF46" s="1168"/>
      <c r="AG46" s="1167">
        <f t="shared" si="4"/>
        <v>0</v>
      </c>
      <c r="AH46" s="1168"/>
      <c r="AI46" s="1167">
        <f t="shared" si="5"/>
        <v>0</v>
      </c>
      <c r="AJ46" s="1180"/>
      <c r="AK46" s="1168"/>
      <c r="AL46" s="288"/>
      <c r="AM46" s="259"/>
      <c r="AN46" s="259"/>
      <c r="AO46" s="288"/>
      <c r="AP46" s="288"/>
      <c r="AQ46" s="288"/>
      <c r="AR46" s="288"/>
      <c r="AS46" s="288"/>
    </row>
    <row r="47" spans="1:45" ht="18" customHeight="1" outlineLevel="2" x14ac:dyDescent="0.25">
      <c r="A47" s="258"/>
      <c r="B47" s="1306"/>
      <c r="C47" s="1168"/>
      <c r="D47" s="1309"/>
      <c r="E47" s="1180"/>
      <c r="F47" s="1180"/>
      <c r="G47" s="1180"/>
      <c r="H47" s="1180"/>
      <c r="I47" s="1180"/>
      <c r="J47" s="1180"/>
      <c r="K47" s="1180"/>
      <c r="L47" s="1180"/>
      <c r="M47" s="1180"/>
      <c r="N47" s="1180"/>
      <c r="O47" s="1180"/>
      <c r="P47" s="1180"/>
      <c r="Q47" s="1180"/>
      <c r="R47" s="1180"/>
      <c r="S47" s="1180"/>
      <c r="T47" s="1168"/>
      <c r="U47" s="1291"/>
      <c r="V47" s="1168"/>
      <c r="W47" s="1291"/>
      <c r="X47" s="1168"/>
      <c r="Y47" s="1296"/>
      <c r="Z47" s="1168"/>
      <c r="AA47" s="1167"/>
      <c r="AB47" s="1168"/>
      <c r="AC47" s="1167"/>
      <c r="AD47" s="1168"/>
      <c r="AE47" s="1167"/>
      <c r="AF47" s="1168"/>
      <c r="AG47" s="1167"/>
      <c r="AH47" s="1168"/>
      <c r="AI47" s="1167"/>
      <c r="AJ47" s="1180"/>
      <c r="AK47" s="1168"/>
      <c r="AL47" s="258"/>
      <c r="AM47" s="259"/>
      <c r="AN47" s="259"/>
      <c r="AO47" s="258"/>
      <c r="AP47" s="258"/>
      <c r="AQ47" s="258"/>
      <c r="AR47" s="258"/>
      <c r="AS47" s="258"/>
    </row>
    <row r="48" spans="1:45" ht="15.75" customHeight="1" outlineLevel="1" x14ac:dyDescent="0.25">
      <c r="A48" s="298"/>
      <c r="B48" s="1297" t="s">
        <v>621</v>
      </c>
      <c r="C48" s="1168"/>
      <c r="D48" s="1298" t="s">
        <v>1062</v>
      </c>
      <c r="E48" s="1180"/>
      <c r="F48" s="1180"/>
      <c r="G48" s="1180"/>
      <c r="H48" s="1180"/>
      <c r="I48" s="1180"/>
      <c r="J48" s="1180"/>
      <c r="K48" s="1180"/>
      <c r="L48" s="1180"/>
      <c r="M48" s="1180"/>
      <c r="N48" s="1180"/>
      <c r="O48" s="1180"/>
      <c r="P48" s="1180"/>
      <c r="Q48" s="1180"/>
      <c r="R48" s="1180"/>
      <c r="S48" s="1180"/>
      <c r="T48" s="1168"/>
      <c r="U48" s="1299"/>
      <c r="V48" s="1168"/>
      <c r="W48" s="1300"/>
      <c r="X48" s="1168"/>
      <c r="Y48" s="1293"/>
      <c r="Z48" s="1168"/>
      <c r="AA48" s="1293"/>
      <c r="AB48" s="1168"/>
      <c r="AC48" s="1293"/>
      <c r="AD48" s="1168"/>
      <c r="AE48" s="1293"/>
      <c r="AF48" s="1168"/>
      <c r="AG48" s="1293"/>
      <c r="AH48" s="1168"/>
      <c r="AI48" s="1293">
        <f>SUM(AI49:AK52)</f>
        <v>0</v>
      </c>
      <c r="AJ48" s="1180"/>
      <c r="AK48" s="1168"/>
      <c r="AL48" s="298"/>
      <c r="AM48" s="259"/>
      <c r="AN48" s="259"/>
      <c r="AO48" s="298"/>
      <c r="AP48" s="298"/>
      <c r="AQ48" s="298"/>
      <c r="AR48" s="298"/>
      <c r="AS48" s="298"/>
    </row>
    <row r="49" spans="1:45" ht="66" customHeight="1" outlineLevel="2" x14ac:dyDescent="0.25">
      <c r="A49" s="288"/>
      <c r="B49" s="1301" t="s">
        <v>623</v>
      </c>
      <c r="C49" s="1168"/>
      <c r="D49" s="1302" t="s">
        <v>1063</v>
      </c>
      <c r="E49" s="1303"/>
      <c r="F49" s="1303"/>
      <c r="G49" s="1303"/>
      <c r="H49" s="1303"/>
      <c r="I49" s="1303"/>
      <c r="J49" s="1303"/>
      <c r="K49" s="1303"/>
      <c r="L49" s="1303"/>
      <c r="M49" s="1303"/>
      <c r="N49" s="1303"/>
      <c r="O49" s="1303"/>
      <c r="P49" s="1303"/>
      <c r="Q49" s="1303"/>
      <c r="R49" s="1303"/>
      <c r="S49" s="1303"/>
      <c r="T49" s="1304"/>
      <c r="U49" s="1291"/>
      <c r="V49" s="1168"/>
      <c r="W49" s="1291" t="s">
        <v>1032</v>
      </c>
      <c r="X49" s="1168"/>
      <c r="Y49" s="1305">
        <v>98</v>
      </c>
      <c r="Z49" s="1168"/>
      <c r="AA49" s="1167"/>
      <c r="AB49" s="1168"/>
      <c r="AC49" s="1167"/>
      <c r="AD49" s="1168"/>
      <c r="AE49" s="1167">
        <f t="shared" ref="AE49" si="6">ROUND(Y49*AA49,2)</f>
        <v>0</v>
      </c>
      <c r="AF49" s="1168"/>
      <c r="AG49" s="1167">
        <f t="shared" ref="AG49" si="7">ROUND(Y49*AC49,2)</f>
        <v>0</v>
      </c>
      <c r="AH49" s="1168"/>
      <c r="AI49" s="1167">
        <f t="shared" ref="AI49" si="8">AE49+AG49</f>
        <v>0</v>
      </c>
      <c r="AJ49" s="1180"/>
      <c r="AK49" s="1168"/>
      <c r="AL49" s="288"/>
      <c r="AM49" s="259"/>
      <c r="AN49" s="259"/>
      <c r="AO49" s="288"/>
      <c r="AP49" s="288"/>
      <c r="AQ49" s="288"/>
      <c r="AR49" s="288"/>
      <c r="AS49" s="288"/>
    </row>
    <row r="50" spans="1:45" ht="66" customHeight="1" outlineLevel="2" x14ac:dyDescent="0.25">
      <c r="A50" s="288"/>
      <c r="B50" s="1301" t="s">
        <v>1133</v>
      </c>
      <c r="C50" s="1168"/>
      <c r="D50" s="1310" t="s">
        <v>1064</v>
      </c>
      <c r="E50" s="1311"/>
      <c r="F50" s="1311"/>
      <c r="G50" s="1311"/>
      <c r="H50" s="1311"/>
      <c r="I50" s="1311"/>
      <c r="J50" s="1311"/>
      <c r="K50" s="1311"/>
      <c r="L50" s="1311"/>
      <c r="M50" s="1311"/>
      <c r="N50" s="1311"/>
      <c r="O50" s="1311"/>
      <c r="P50" s="1311"/>
      <c r="Q50" s="1311"/>
      <c r="R50" s="1311"/>
      <c r="S50" s="1311"/>
      <c r="T50" s="1312"/>
      <c r="U50" s="1291"/>
      <c r="V50" s="1168"/>
      <c r="W50" s="1291"/>
      <c r="X50" s="1168"/>
      <c r="Y50" s="1305"/>
      <c r="Z50" s="1168"/>
      <c r="AA50" s="1167"/>
      <c r="AB50" s="1168"/>
      <c r="AC50" s="1167"/>
      <c r="AD50" s="1168"/>
      <c r="AE50" s="1167"/>
      <c r="AF50" s="1168"/>
      <c r="AG50" s="1167"/>
      <c r="AH50" s="1168"/>
      <c r="AI50" s="1167"/>
      <c r="AJ50" s="1180"/>
      <c r="AK50" s="1168"/>
      <c r="AL50" s="288"/>
      <c r="AM50" s="259"/>
      <c r="AN50" s="259"/>
      <c r="AO50" s="288"/>
      <c r="AP50" s="288"/>
      <c r="AQ50" s="288"/>
      <c r="AR50" s="288"/>
      <c r="AS50" s="288"/>
    </row>
    <row r="51" spans="1:45" ht="66" customHeight="1" outlineLevel="2" x14ac:dyDescent="0.25">
      <c r="A51" s="288"/>
      <c r="B51" s="1301" t="s">
        <v>1134</v>
      </c>
      <c r="C51" s="1168"/>
      <c r="D51" s="1302" t="s">
        <v>1065</v>
      </c>
      <c r="E51" s="1303"/>
      <c r="F51" s="1303"/>
      <c r="G51" s="1303"/>
      <c r="H51" s="1303"/>
      <c r="I51" s="1303"/>
      <c r="J51" s="1303"/>
      <c r="K51" s="1303"/>
      <c r="L51" s="1303"/>
      <c r="M51" s="1303"/>
      <c r="N51" s="1303"/>
      <c r="O51" s="1303"/>
      <c r="P51" s="1303"/>
      <c r="Q51" s="1303"/>
      <c r="R51" s="1303"/>
      <c r="S51" s="1303"/>
      <c r="T51" s="1304"/>
      <c r="U51" s="1291"/>
      <c r="V51" s="1168"/>
      <c r="W51" s="1291" t="s">
        <v>1032</v>
      </c>
      <c r="X51" s="1168"/>
      <c r="Y51" s="1305">
        <v>114</v>
      </c>
      <c r="Z51" s="1168"/>
      <c r="AA51" s="1167"/>
      <c r="AB51" s="1168"/>
      <c r="AC51" s="1167"/>
      <c r="AD51" s="1168"/>
      <c r="AE51" s="1167">
        <f t="shared" ref="AE51" si="9">ROUND(Y51*AA51,2)</f>
        <v>0</v>
      </c>
      <c r="AF51" s="1168"/>
      <c r="AG51" s="1167">
        <f t="shared" ref="AG51" si="10">ROUND(Y51*AC51,2)</f>
        <v>0</v>
      </c>
      <c r="AH51" s="1168"/>
      <c r="AI51" s="1167">
        <f t="shared" ref="AI51" si="11">AE51+AG51</f>
        <v>0</v>
      </c>
      <c r="AJ51" s="1180"/>
      <c r="AK51" s="1168"/>
      <c r="AL51" s="288"/>
      <c r="AM51" s="259"/>
      <c r="AN51" s="259"/>
      <c r="AO51" s="288"/>
      <c r="AP51" s="288"/>
      <c r="AQ51" s="288"/>
      <c r="AR51" s="288"/>
      <c r="AS51" s="288"/>
    </row>
    <row r="52" spans="1:45" ht="66" customHeight="1" outlineLevel="2" x14ac:dyDescent="0.25">
      <c r="A52" s="288"/>
      <c r="B52" s="1301" t="s">
        <v>1135</v>
      </c>
      <c r="C52" s="1168"/>
      <c r="D52" s="1302" t="s">
        <v>1066</v>
      </c>
      <c r="E52" s="1303"/>
      <c r="F52" s="1303"/>
      <c r="G52" s="1303"/>
      <c r="H52" s="1303"/>
      <c r="I52" s="1303"/>
      <c r="J52" s="1303"/>
      <c r="K52" s="1303"/>
      <c r="L52" s="1303"/>
      <c r="M52" s="1303"/>
      <c r="N52" s="1303"/>
      <c r="O52" s="1303"/>
      <c r="P52" s="1303"/>
      <c r="Q52" s="1303"/>
      <c r="R52" s="1303"/>
      <c r="S52" s="1303"/>
      <c r="T52" s="1304"/>
      <c r="U52" s="1291"/>
      <c r="V52" s="1168"/>
      <c r="W52" s="1291"/>
      <c r="X52" s="1168"/>
      <c r="Y52" s="1305"/>
      <c r="Z52" s="1168"/>
      <c r="AA52" s="1167"/>
      <c r="AB52" s="1168"/>
      <c r="AC52" s="1167"/>
      <c r="AD52" s="1168"/>
      <c r="AE52" s="1167"/>
      <c r="AF52" s="1168"/>
      <c r="AG52" s="1167"/>
      <c r="AH52" s="1168"/>
      <c r="AI52" s="1167"/>
      <c r="AJ52" s="1180"/>
      <c r="AK52" s="1168"/>
      <c r="AL52" s="288"/>
      <c r="AM52" s="259"/>
      <c r="AN52" s="259"/>
      <c r="AO52" s="288"/>
      <c r="AP52" s="288"/>
      <c r="AQ52" s="288"/>
      <c r="AR52" s="288"/>
      <c r="AS52" s="288"/>
    </row>
    <row r="53" spans="1:45" ht="18" customHeight="1" outlineLevel="1" x14ac:dyDescent="0.25">
      <c r="A53" s="288"/>
      <c r="B53" s="1297" t="s">
        <v>624</v>
      </c>
      <c r="C53" s="1168"/>
      <c r="D53" s="1298" t="s">
        <v>1067</v>
      </c>
      <c r="E53" s="1180"/>
      <c r="F53" s="1180"/>
      <c r="G53" s="1180"/>
      <c r="H53" s="1180"/>
      <c r="I53" s="1180"/>
      <c r="J53" s="1180"/>
      <c r="K53" s="1180"/>
      <c r="L53" s="1180"/>
      <c r="M53" s="1180"/>
      <c r="N53" s="1180"/>
      <c r="O53" s="1180"/>
      <c r="P53" s="1180"/>
      <c r="Q53" s="1180"/>
      <c r="R53" s="1180"/>
      <c r="S53" s="1180"/>
      <c r="T53" s="1168"/>
      <c r="U53" s="543"/>
      <c r="V53" s="527"/>
      <c r="W53" s="543"/>
      <c r="X53" s="527"/>
      <c r="Y53" s="539"/>
      <c r="Z53" s="527"/>
      <c r="AA53" s="539"/>
      <c r="AB53" s="527"/>
      <c r="AC53" s="526"/>
      <c r="AD53" s="527"/>
      <c r="AE53" s="526"/>
      <c r="AF53" s="527"/>
      <c r="AG53" s="526"/>
      <c r="AH53" s="527"/>
      <c r="AI53" s="1293">
        <f>SUM(AI54)</f>
        <v>0</v>
      </c>
      <c r="AJ53" s="1180"/>
      <c r="AK53" s="1168"/>
      <c r="AL53" s="288"/>
      <c r="AM53" s="259"/>
      <c r="AN53" s="259"/>
      <c r="AO53" s="288"/>
      <c r="AP53" s="288"/>
      <c r="AQ53" s="288"/>
      <c r="AR53" s="288"/>
      <c r="AS53" s="288"/>
    </row>
    <row r="54" spans="1:45" ht="66" customHeight="1" outlineLevel="2" x14ac:dyDescent="0.25">
      <c r="A54" s="288"/>
      <c r="B54" s="1301" t="s">
        <v>626</v>
      </c>
      <c r="C54" s="1168"/>
      <c r="D54" s="1302" t="s">
        <v>1068</v>
      </c>
      <c r="E54" s="1303"/>
      <c r="F54" s="1303"/>
      <c r="G54" s="1303"/>
      <c r="H54" s="1303"/>
      <c r="I54" s="1303"/>
      <c r="J54" s="1303"/>
      <c r="K54" s="1303"/>
      <c r="L54" s="1303"/>
      <c r="M54" s="1303"/>
      <c r="N54" s="1303"/>
      <c r="O54" s="1303"/>
      <c r="P54" s="1303"/>
      <c r="Q54" s="1303"/>
      <c r="R54" s="1303"/>
      <c r="S54" s="1303"/>
      <c r="T54" s="1304"/>
      <c r="U54" s="1291"/>
      <c r="V54" s="1168"/>
      <c r="W54" s="1291" t="s">
        <v>38</v>
      </c>
      <c r="X54" s="1168"/>
      <c r="Y54" s="1305">
        <v>30</v>
      </c>
      <c r="Z54" s="1168"/>
      <c r="AA54" s="1167"/>
      <c r="AB54" s="1168"/>
      <c r="AC54" s="1167"/>
      <c r="AD54" s="1168"/>
      <c r="AE54" s="1167">
        <f>ROUND(Y54*AA54,2)</f>
        <v>0</v>
      </c>
      <c r="AF54" s="1168"/>
      <c r="AG54" s="1167">
        <f>ROUND(Y54*AC54,2)</f>
        <v>0</v>
      </c>
      <c r="AH54" s="1168"/>
      <c r="AI54" s="1167">
        <f>AE54+AG54</f>
        <v>0</v>
      </c>
      <c r="AJ54" s="1180"/>
      <c r="AK54" s="1168"/>
      <c r="AL54" s="288"/>
      <c r="AM54" s="259"/>
      <c r="AN54" s="259"/>
      <c r="AO54" s="288"/>
      <c r="AP54" s="288"/>
      <c r="AQ54" s="288"/>
      <c r="AR54" s="288"/>
      <c r="AS54" s="288"/>
    </row>
    <row r="55" spans="1:45" ht="18" customHeight="1" outlineLevel="1" x14ac:dyDescent="0.25">
      <c r="A55" s="288"/>
      <c r="B55" s="1297" t="s">
        <v>927</v>
      </c>
      <c r="C55" s="1168"/>
      <c r="D55" s="1298" t="s">
        <v>1069</v>
      </c>
      <c r="E55" s="1180"/>
      <c r="F55" s="1180"/>
      <c r="G55" s="1180"/>
      <c r="H55" s="1180"/>
      <c r="I55" s="1180"/>
      <c r="J55" s="1180"/>
      <c r="K55" s="1180"/>
      <c r="L55" s="1180"/>
      <c r="M55" s="1180"/>
      <c r="N55" s="1180"/>
      <c r="O55" s="1180"/>
      <c r="P55" s="1180"/>
      <c r="Q55" s="1180"/>
      <c r="R55" s="1180"/>
      <c r="S55" s="1180"/>
      <c r="T55" s="1168"/>
      <c r="U55" s="543"/>
      <c r="V55" s="527"/>
      <c r="W55" s="543"/>
      <c r="X55" s="527"/>
      <c r="Y55" s="539"/>
      <c r="Z55" s="527"/>
      <c r="AA55" s="539"/>
      <c r="AB55" s="527"/>
      <c r="AC55" s="526"/>
      <c r="AD55" s="527"/>
      <c r="AE55" s="526"/>
      <c r="AF55" s="527"/>
      <c r="AG55" s="526"/>
      <c r="AH55" s="527"/>
      <c r="AI55" s="1293">
        <f>SUM(AI56:AK62)</f>
        <v>0</v>
      </c>
      <c r="AJ55" s="1180"/>
      <c r="AK55" s="1168"/>
      <c r="AL55" s="288"/>
      <c r="AM55" s="259"/>
      <c r="AN55" s="259"/>
      <c r="AO55" s="288"/>
      <c r="AP55" s="288"/>
      <c r="AQ55" s="288"/>
      <c r="AR55" s="288"/>
      <c r="AS55" s="288"/>
    </row>
    <row r="56" spans="1:45" ht="66" customHeight="1" outlineLevel="2" x14ac:dyDescent="0.25">
      <c r="A56" s="288"/>
      <c r="B56" s="1301" t="s">
        <v>1139</v>
      </c>
      <c r="C56" s="1168"/>
      <c r="D56" s="1302" t="s">
        <v>1070</v>
      </c>
      <c r="E56" s="1303"/>
      <c r="F56" s="1303"/>
      <c r="G56" s="1303"/>
      <c r="H56" s="1303"/>
      <c r="I56" s="1303"/>
      <c r="J56" s="1303"/>
      <c r="K56" s="1303"/>
      <c r="L56" s="1303"/>
      <c r="M56" s="1303"/>
      <c r="N56" s="1303"/>
      <c r="O56" s="1303"/>
      <c r="P56" s="1303"/>
      <c r="Q56" s="1303"/>
      <c r="R56" s="1303"/>
      <c r="S56" s="1303"/>
      <c r="T56" s="1304"/>
      <c r="U56" s="1291"/>
      <c r="V56" s="1168"/>
      <c r="W56" s="1291" t="s">
        <v>38</v>
      </c>
      <c r="X56" s="1168"/>
      <c r="Y56" s="1305">
        <v>1000</v>
      </c>
      <c r="Z56" s="1168"/>
      <c r="AA56" s="1167"/>
      <c r="AB56" s="1168"/>
      <c r="AC56" s="1167"/>
      <c r="AD56" s="1168"/>
      <c r="AE56" s="1167">
        <f t="shared" ref="AE56:AE62" si="12">ROUND(Y56*AA56,2)</f>
        <v>0</v>
      </c>
      <c r="AF56" s="1168"/>
      <c r="AG56" s="1167">
        <f t="shared" ref="AG56:AG62" si="13">ROUND(Y56*AC56,2)</f>
        <v>0</v>
      </c>
      <c r="AH56" s="1168"/>
      <c r="AI56" s="1167">
        <f t="shared" ref="AI56:AI62" si="14">AE56+AG56</f>
        <v>0</v>
      </c>
      <c r="AJ56" s="1180"/>
      <c r="AK56" s="1168"/>
      <c r="AL56" s="288"/>
      <c r="AM56" s="259"/>
      <c r="AN56" s="259"/>
      <c r="AO56" s="288"/>
      <c r="AP56" s="288"/>
      <c r="AQ56" s="288"/>
      <c r="AR56" s="288"/>
      <c r="AS56" s="288"/>
    </row>
    <row r="57" spans="1:45" ht="66" customHeight="1" outlineLevel="2" x14ac:dyDescent="0.25">
      <c r="A57" s="288"/>
      <c r="B57" s="1301" t="s">
        <v>1398</v>
      </c>
      <c r="C57" s="1168"/>
      <c r="D57" s="1302" t="s">
        <v>1071</v>
      </c>
      <c r="E57" s="1303"/>
      <c r="F57" s="1303"/>
      <c r="G57" s="1303"/>
      <c r="H57" s="1303"/>
      <c r="I57" s="1303"/>
      <c r="J57" s="1303"/>
      <c r="K57" s="1303"/>
      <c r="L57" s="1303"/>
      <c r="M57" s="1303"/>
      <c r="N57" s="1303"/>
      <c r="O57" s="1303"/>
      <c r="P57" s="1303"/>
      <c r="Q57" s="1303"/>
      <c r="R57" s="1303"/>
      <c r="S57" s="1303"/>
      <c r="T57" s="1304"/>
      <c r="U57" s="1291"/>
      <c r="V57" s="1168"/>
      <c r="W57" s="1291" t="s">
        <v>38</v>
      </c>
      <c r="X57" s="1168"/>
      <c r="Y57" s="1305">
        <v>1000</v>
      </c>
      <c r="Z57" s="1168"/>
      <c r="AA57" s="1167"/>
      <c r="AB57" s="1168"/>
      <c r="AC57" s="1167"/>
      <c r="AD57" s="1168"/>
      <c r="AE57" s="1167">
        <f t="shared" si="12"/>
        <v>0</v>
      </c>
      <c r="AF57" s="1168"/>
      <c r="AG57" s="1167">
        <f t="shared" si="13"/>
        <v>0</v>
      </c>
      <c r="AH57" s="1168"/>
      <c r="AI57" s="1167">
        <f t="shared" si="14"/>
        <v>0</v>
      </c>
      <c r="AJ57" s="1180"/>
      <c r="AK57" s="1168"/>
      <c r="AL57" s="288"/>
      <c r="AM57" s="259"/>
      <c r="AN57" s="259"/>
      <c r="AO57" s="288"/>
      <c r="AP57" s="288"/>
      <c r="AQ57" s="288"/>
      <c r="AR57" s="288"/>
      <c r="AS57" s="288"/>
    </row>
    <row r="58" spans="1:45" ht="66" customHeight="1" outlineLevel="2" x14ac:dyDescent="0.25">
      <c r="A58" s="288"/>
      <c r="B58" s="1301" t="s">
        <v>1399</v>
      </c>
      <c r="C58" s="1168"/>
      <c r="D58" s="1302" t="s">
        <v>1072</v>
      </c>
      <c r="E58" s="1303"/>
      <c r="F58" s="1303"/>
      <c r="G58" s="1303"/>
      <c r="H58" s="1303"/>
      <c r="I58" s="1303"/>
      <c r="J58" s="1303"/>
      <c r="K58" s="1303"/>
      <c r="L58" s="1303"/>
      <c r="M58" s="1303"/>
      <c r="N58" s="1303"/>
      <c r="O58" s="1303"/>
      <c r="P58" s="1303"/>
      <c r="Q58" s="1303"/>
      <c r="R58" s="1303"/>
      <c r="S58" s="1303"/>
      <c r="T58" s="1304"/>
      <c r="U58" s="1291"/>
      <c r="V58" s="1168"/>
      <c r="W58" s="1291" t="s">
        <v>38</v>
      </c>
      <c r="X58" s="1168"/>
      <c r="Y58" s="1305">
        <v>1000</v>
      </c>
      <c r="Z58" s="1168"/>
      <c r="AA58" s="1167"/>
      <c r="AB58" s="1168"/>
      <c r="AC58" s="1167"/>
      <c r="AD58" s="1168"/>
      <c r="AE58" s="1167">
        <f t="shared" si="12"/>
        <v>0</v>
      </c>
      <c r="AF58" s="1168"/>
      <c r="AG58" s="1167">
        <f t="shared" si="13"/>
        <v>0</v>
      </c>
      <c r="AH58" s="1168"/>
      <c r="AI58" s="1167">
        <f t="shared" si="14"/>
        <v>0</v>
      </c>
      <c r="AJ58" s="1180"/>
      <c r="AK58" s="1168"/>
      <c r="AL58" s="288"/>
      <c r="AM58" s="259"/>
      <c r="AN58" s="259"/>
      <c r="AO58" s="288"/>
      <c r="AP58" s="288"/>
      <c r="AQ58" s="288"/>
      <c r="AR58" s="288"/>
      <c r="AS58" s="288"/>
    </row>
    <row r="59" spans="1:45" ht="66" customHeight="1" outlineLevel="2" x14ac:dyDescent="0.25">
      <c r="A59" s="288"/>
      <c r="B59" s="1301" t="s">
        <v>1400</v>
      </c>
      <c r="C59" s="1168"/>
      <c r="D59" s="1302" t="s">
        <v>1073</v>
      </c>
      <c r="E59" s="1303"/>
      <c r="F59" s="1303"/>
      <c r="G59" s="1303"/>
      <c r="H59" s="1303"/>
      <c r="I59" s="1303"/>
      <c r="J59" s="1303"/>
      <c r="K59" s="1303"/>
      <c r="L59" s="1303"/>
      <c r="M59" s="1303"/>
      <c r="N59" s="1303"/>
      <c r="O59" s="1303"/>
      <c r="P59" s="1303"/>
      <c r="Q59" s="1303"/>
      <c r="R59" s="1303"/>
      <c r="S59" s="1303"/>
      <c r="T59" s="1304"/>
      <c r="U59" s="1291"/>
      <c r="V59" s="1168"/>
      <c r="W59" s="1291" t="s">
        <v>38</v>
      </c>
      <c r="X59" s="1168"/>
      <c r="Y59" s="1305">
        <v>1000</v>
      </c>
      <c r="Z59" s="1168"/>
      <c r="AA59" s="1167"/>
      <c r="AB59" s="1168"/>
      <c r="AC59" s="1167"/>
      <c r="AD59" s="1168"/>
      <c r="AE59" s="1167">
        <f t="shared" si="12"/>
        <v>0</v>
      </c>
      <c r="AF59" s="1168"/>
      <c r="AG59" s="1167">
        <f t="shared" si="13"/>
        <v>0</v>
      </c>
      <c r="AH59" s="1168"/>
      <c r="AI59" s="1167">
        <f t="shared" si="14"/>
        <v>0</v>
      </c>
      <c r="AJ59" s="1180"/>
      <c r="AK59" s="1168"/>
      <c r="AL59" s="288"/>
      <c r="AM59" s="259"/>
      <c r="AN59" s="259"/>
      <c r="AO59" s="288"/>
      <c r="AP59" s="288"/>
      <c r="AQ59" s="288"/>
      <c r="AR59" s="288"/>
      <c r="AS59" s="288"/>
    </row>
    <row r="60" spans="1:45" ht="66" customHeight="1" outlineLevel="2" x14ac:dyDescent="0.25">
      <c r="A60" s="288"/>
      <c r="B60" s="1301" t="s">
        <v>1401</v>
      </c>
      <c r="C60" s="1168"/>
      <c r="D60" s="1302" t="s">
        <v>1074</v>
      </c>
      <c r="E60" s="1303"/>
      <c r="F60" s="1303"/>
      <c r="G60" s="1303"/>
      <c r="H60" s="1303"/>
      <c r="I60" s="1303"/>
      <c r="J60" s="1303"/>
      <c r="K60" s="1303"/>
      <c r="L60" s="1303"/>
      <c r="M60" s="1303"/>
      <c r="N60" s="1303"/>
      <c r="O60" s="1303"/>
      <c r="P60" s="1303"/>
      <c r="Q60" s="1303"/>
      <c r="R60" s="1303"/>
      <c r="S60" s="1303"/>
      <c r="T60" s="1304"/>
      <c r="U60" s="1291"/>
      <c r="V60" s="1168"/>
      <c r="W60" s="1291" t="s">
        <v>38</v>
      </c>
      <c r="X60" s="1168"/>
      <c r="Y60" s="1305">
        <v>300</v>
      </c>
      <c r="Z60" s="1168"/>
      <c r="AA60" s="1167"/>
      <c r="AB60" s="1168"/>
      <c r="AC60" s="1167"/>
      <c r="AD60" s="1168"/>
      <c r="AE60" s="1167">
        <f t="shared" si="12"/>
        <v>0</v>
      </c>
      <c r="AF60" s="1168"/>
      <c r="AG60" s="1167">
        <f t="shared" si="13"/>
        <v>0</v>
      </c>
      <c r="AH60" s="1168"/>
      <c r="AI60" s="1167">
        <f t="shared" si="14"/>
        <v>0</v>
      </c>
      <c r="AJ60" s="1180"/>
      <c r="AK60" s="1168"/>
      <c r="AL60" s="288"/>
      <c r="AM60" s="259"/>
      <c r="AN60" s="259"/>
      <c r="AO60" s="288"/>
      <c r="AP60" s="288"/>
      <c r="AQ60" s="288"/>
      <c r="AR60" s="288"/>
      <c r="AS60" s="288"/>
    </row>
    <row r="61" spans="1:45" ht="66" customHeight="1" outlineLevel="2" x14ac:dyDescent="0.25">
      <c r="A61" s="288"/>
      <c r="B61" s="1301" t="s">
        <v>1402</v>
      </c>
      <c r="C61" s="1168"/>
      <c r="D61" s="1302" t="s">
        <v>1075</v>
      </c>
      <c r="E61" s="1303"/>
      <c r="F61" s="1303"/>
      <c r="G61" s="1303"/>
      <c r="H61" s="1303"/>
      <c r="I61" s="1303"/>
      <c r="J61" s="1303"/>
      <c r="K61" s="1303"/>
      <c r="L61" s="1303"/>
      <c r="M61" s="1303"/>
      <c r="N61" s="1303"/>
      <c r="O61" s="1303"/>
      <c r="P61" s="1303"/>
      <c r="Q61" s="1303"/>
      <c r="R61" s="1303"/>
      <c r="S61" s="1303"/>
      <c r="T61" s="1304"/>
      <c r="U61" s="1291"/>
      <c r="V61" s="1168"/>
      <c r="W61" s="1291" t="s">
        <v>38</v>
      </c>
      <c r="X61" s="1168"/>
      <c r="Y61" s="1305">
        <v>200</v>
      </c>
      <c r="Z61" s="1168"/>
      <c r="AA61" s="1167"/>
      <c r="AB61" s="1168"/>
      <c r="AC61" s="1167"/>
      <c r="AD61" s="1168"/>
      <c r="AE61" s="1167">
        <f t="shared" si="12"/>
        <v>0</v>
      </c>
      <c r="AF61" s="1168"/>
      <c r="AG61" s="1167">
        <f t="shared" si="13"/>
        <v>0</v>
      </c>
      <c r="AH61" s="1168"/>
      <c r="AI61" s="1167">
        <f t="shared" si="14"/>
        <v>0</v>
      </c>
      <c r="AJ61" s="1180"/>
      <c r="AK61" s="1168"/>
      <c r="AL61" s="288"/>
      <c r="AM61" s="259"/>
      <c r="AN61" s="259"/>
      <c r="AO61" s="288"/>
      <c r="AP61" s="288"/>
      <c r="AQ61" s="288"/>
      <c r="AR61" s="288"/>
      <c r="AS61" s="288"/>
    </row>
    <row r="62" spans="1:45" ht="66" customHeight="1" outlineLevel="2" x14ac:dyDescent="0.25">
      <c r="A62" s="288"/>
      <c r="B62" s="1301" t="s">
        <v>1403</v>
      </c>
      <c r="C62" s="1168"/>
      <c r="D62" s="1302" t="s">
        <v>1076</v>
      </c>
      <c r="E62" s="1303"/>
      <c r="F62" s="1303"/>
      <c r="G62" s="1303"/>
      <c r="H62" s="1303"/>
      <c r="I62" s="1303"/>
      <c r="J62" s="1303"/>
      <c r="K62" s="1303"/>
      <c r="L62" s="1303"/>
      <c r="M62" s="1303"/>
      <c r="N62" s="1303"/>
      <c r="O62" s="1303"/>
      <c r="P62" s="1303"/>
      <c r="Q62" s="1303"/>
      <c r="R62" s="1303"/>
      <c r="S62" s="1303"/>
      <c r="T62" s="1304"/>
      <c r="U62" s="1291"/>
      <c r="V62" s="1168"/>
      <c r="W62" s="1291" t="s">
        <v>38</v>
      </c>
      <c r="X62" s="1168"/>
      <c r="Y62" s="1305">
        <v>300</v>
      </c>
      <c r="Z62" s="1168"/>
      <c r="AA62" s="1167"/>
      <c r="AB62" s="1168"/>
      <c r="AC62" s="1167"/>
      <c r="AD62" s="1168"/>
      <c r="AE62" s="1167">
        <f t="shared" si="12"/>
        <v>0</v>
      </c>
      <c r="AF62" s="1168"/>
      <c r="AG62" s="1167">
        <f t="shared" si="13"/>
        <v>0</v>
      </c>
      <c r="AH62" s="1168"/>
      <c r="AI62" s="1167">
        <f t="shared" si="14"/>
        <v>0</v>
      </c>
      <c r="AJ62" s="1180"/>
      <c r="AK62" s="1168"/>
      <c r="AL62" s="288"/>
      <c r="AM62" s="259"/>
      <c r="AN62" s="259"/>
      <c r="AO62" s="288"/>
      <c r="AP62" s="288"/>
      <c r="AQ62" s="288"/>
      <c r="AR62" s="288"/>
      <c r="AS62" s="288"/>
    </row>
    <row r="63" spans="1:45" ht="18" customHeight="1" outlineLevel="1" collapsed="1" x14ac:dyDescent="0.25">
      <c r="A63" s="288"/>
      <c r="B63" s="1297" t="s">
        <v>1114</v>
      </c>
      <c r="C63" s="1168"/>
      <c r="D63" s="1298" t="s">
        <v>155</v>
      </c>
      <c r="E63" s="1180"/>
      <c r="F63" s="1180"/>
      <c r="G63" s="1180"/>
      <c r="H63" s="1180"/>
      <c r="I63" s="1180"/>
      <c r="J63" s="1180"/>
      <c r="K63" s="1180"/>
      <c r="L63" s="1180"/>
      <c r="M63" s="1180"/>
      <c r="N63" s="1180"/>
      <c r="O63" s="1180"/>
      <c r="P63" s="1180"/>
      <c r="Q63" s="1180"/>
      <c r="R63" s="1180"/>
      <c r="S63" s="1180"/>
      <c r="T63" s="1168"/>
      <c r="U63" s="543"/>
      <c r="V63" s="527"/>
      <c r="W63" s="543"/>
      <c r="X63" s="527"/>
      <c r="Y63" s="539"/>
      <c r="Z63" s="527"/>
      <c r="AA63" s="539"/>
      <c r="AB63" s="527"/>
      <c r="AC63" s="526"/>
      <c r="AD63" s="527"/>
      <c r="AE63" s="526"/>
      <c r="AF63" s="527"/>
      <c r="AG63" s="526"/>
      <c r="AH63" s="527"/>
      <c r="AI63" s="1293">
        <f>SUM(AI64:AK65)</f>
        <v>0</v>
      </c>
      <c r="AJ63" s="1180"/>
      <c r="AK63" s="1168"/>
      <c r="AL63" s="288"/>
      <c r="AM63" s="259"/>
      <c r="AN63" s="259"/>
      <c r="AO63" s="288"/>
      <c r="AP63" s="288"/>
      <c r="AQ63" s="288"/>
      <c r="AR63" s="288"/>
      <c r="AS63" s="288"/>
    </row>
    <row r="64" spans="1:45" ht="66" customHeight="1" outlineLevel="1" x14ac:dyDescent="0.25">
      <c r="A64" s="288"/>
      <c r="B64" s="1301" t="s">
        <v>1404</v>
      </c>
      <c r="C64" s="1168"/>
      <c r="D64" s="1302" t="s">
        <v>1077</v>
      </c>
      <c r="E64" s="1303"/>
      <c r="F64" s="1303"/>
      <c r="G64" s="1303"/>
      <c r="H64" s="1303"/>
      <c r="I64" s="1303"/>
      <c r="J64" s="1303"/>
      <c r="K64" s="1303"/>
      <c r="L64" s="1303"/>
      <c r="M64" s="1303"/>
      <c r="N64" s="1303"/>
      <c r="O64" s="1303"/>
      <c r="P64" s="1303"/>
      <c r="Q64" s="1303"/>
      <c r="R64" s="1303"/>
      <c r="S64" s="1303"/>
      <c r="T64" s="1304"/>
      <c r="U64" s="1291"/>
      <c r="V64" s="1168"/>
      <c r="W64" s="1291" t="s">
        <v>39</v>
      </c>
      <c r="X64" s="1168"/>
      <c r="Y64" s="1305">
        <v>8000</v>
      </c>
      <c r="Z64" s="1168"/>
      <c r="AA64" s="1167"/>
      <c r="AB64" s="1168"/>
      <c r="AC64" s="1167"/>
      <c r="AD64" s="1168"/>
      <c r="AE64" s="1167">
        <f>ROUND(Y64*AA64,2)</f>
        <v>0</v>
      </c>
      <c r="AF64" s="1168"/>
      <c r="AG64" s="1167">
        <f>ROUND(Y64*AC64,2)</f>
        <v>0</v>
      </c>
      <c r="AH64" s="1168"/>
      <c r="AI64" s="1167">
        <f>AE64+AG64</f>
        <v>0</v>
      </c>
      <c r="AJ64" s="1180"/>
      <c r="AK64" s="1168"/>
      <c r="AL64" s="288"/>
      <c r="AM64" s="259"/>
      <c r="AN64" s="259"/>
      <c r="AO64" s="288"/>
      <c r="AP64" s="288"/>
      <c r="AQ64" s="288"/>
      <c r="AR64" s="288"/>
      <c r="AS64" s="288"/>
    </row>
    <row r="65" spans="1:45" ht="102.75" customHeight="1" outlineLevel="1" x14ac:dyDescent="0.25">
      <c r="A65" s="288"/>
      <c r="B65" s="1301" t="s">
        <v>1405</v>
      </c>
      <c r="C65" s="1168"/>
      <c r="D65" s="1302" t="s">
        <v>1078</v>
      </c>
      <c r="E65" s="1303"/>
      <c r="F65" s="1303"/>
      <c r="G65" s="1303"/>
      <c r="H65" s="1303"/>
      <c r="I65" s="1303"/>
      <c r="J65" s="1303"/>
      <c r="K65" s="1303"/>
      <c r="L65" s="1303"/>
      <c r="M65" s="1303"/>
      <c r="N65" s="1303"/>
      <c r="O65" s="1303"/>
      <c r="P65" s="1303"/>
      <c r="Q65" s="1303"/>
      <c r="R65" s="1303"/>
      <c r="S65" s="1303"/>
      <c r="T65" s="1304"/>
      <c r="U65" s="1291"/>
      <c r="V65" s="1168"/>
      <c r="W65" s="1291" t="s">
        <v>39</v>
      </c>
      <c r="X65" s="1168"/>
      <c r="Y65" s="1305">
        <v>700</v>
      </c>
      <c r="Z65" s="1168"/>
      <c r="AA65" s="1167"/>
      <c r="AB65" s="1168"/>
      <c r="AC65" s="1167"/>
      <c r="AD65" s="1168"/>
      <c r="AE65" s="1167">
        <f>ROUND(Y65*AA65,2)</f>
        <v>0</v>
      </c>
      <c r="AF65" s="1168"/>
      <c r="AG65" s="1167">
        <f>ROUND(Y65*AC65,2)</f>
        <v>0</v>
      </c>
      <c r="AH65" s="1168"/>
      <c r="AI65" s="1167">
        <f>AE65+AG65</f>
        <v>0</v>
      </c>
      <c r="AJ65" s="1180"/>
      <c r="AK65" s="1168"/>
      <c r="AL65" s="288"/>
      <c r="AM65" s="259"/>
      <c r="AN65" s="259"/>
      <c r="AO65" s="288"/>
      <c r="AP65" s="288"/>
      <c r="AQ65" s="288"/>
      <c r="AR65" s="288"/>
      <c r="AS65" s="288"/>
    </row>
    <row r="66" spans="1:45" ht="18" customHeight="1" outlineLevel="1" x14ac:dyDescent="0.25">
      <c r="A66" s="288"/>
      <c r="B66" s="299"/>
      <c r="C66" s="527"/>
      <c r="D66" s="542"/>
      <c r="E66" s="540"/>
      <c r="F66" s="540"/>
      <c r="G66" s="540"/>
      <c r="H66" s="540"/>
      <c r="I66" s="540"/>
      <c r="J66" s="540"/>
      <c r="K66" s="540"/>
      <c r="L66" s="540"/>
      <c r="M66" s="540"/>
      <c r="N66" s="540"/>
      <c r="O66" s="540"/>
      <c r="P66" s="540"/>
      <c r="Q66" s="540"/>
      <c r="R66" s="540"/>
      <c r="S66" s="540"/>
      <c r="T66" s="541"/>
      <c r="U66" s="543"/>
      <c r="V66" s="527"/>
      <c r="W66" s="543"/>
      <c r="X66" s="527"/>
      <c r="Y66" s="539"/>
      <c r="Z66" s="527"/>
      <c r="AA66" s="539"/>
      <c r="AB66" s="527"/>
      <c r="AC66" s="526"/>
      <c r="AD66" s="527"/>
      <c r="AE66" s="526"/>
      <c r="AF66" s="527"/>
      <c r="AG66" s="526"/>
      <c r="AH66" s="527"/>
      <c r="AI66" s="526"/>
      <c r="AJ66" s="535"/>
      <c r="AK66" s="527"/>
      <c r="AL66" s="288"/>
      <c r="AM66" s="259"/>
      <c r="AN66" s="259"/>
      <c r="AO66" s="288"/>
      <c r="AP66" s="288"/>
      <c r="AQ66" s="288"/>
      <c r="AR66" s="288"/>
      <c r="AS66" s="288"/>
    </row>
    <row r="67" spans="1:45" ht="18" customHeight="1" x14ac:dyDescent="0.25">
      <c r="A67" s="288"/>
      <c r="B67" s="1202">
        <v>3</v>
      </c>
      <c r="C67" s="1168"/>
      <c r="D67" s="1203" t="s">
        <v>157</v>
      </c>
      <c r="E67" s="1180"/>
      <c r="F67" s="1180"/>
      <c r="G67" s="1180"/>
      <c r="H67" s="1180"/>
      <c r="I67" s="1180"/>
      <c r="J67" s="1180"/>
      <c r="K67" s="1180"/>
      <c r="L67" s="1180"/>
      <c r="M67" s="1180"/>
      <c r="N67" s="1180"/>
      <c r="O67" s="1180"/>
      <c r="P67" s="1180"/>
      <c r="Q67" s="1180"/>
      <c r="R67" s="1180"/>
      <c r="S67" s="1180"/>
      <c r="T67" s="1180"/>
      <c r="U67" s="289"/>
      <c r="V67" s="289"/>
      <c r="W67" s="289"/>
      <c r="X67" s="289"/>
      <c r="Y67" s="290"/>
      <c r="Z67" s="290"/>
      <c r="AA67" s="290"/>
      <c r="AB67" s="290"/>
      <c r="AC67" s="290"/>
      <c r="AD67" s="290"/>
      <c r="AE67" s="1204"/>
      <c r="AF67" s="1168"/>
      <c r="AG67" s="1204"/>
      <c r="AH67" s="1168"/>
      <c r="AI67" s="1204">
        <f>AI68+AI89</f>
        <v>0</v>
      </c>
      <c r="AJ67" s="1180"/>
      <c r="AK67" s="1168"/>
      <c r="AL67" s="288"/>
      <c r="AM67" s="259"/>
      <c r="AN67" s="259"/>
      <c r="AO67" s="288"/>
      <c r="AP67" s="288"/>
      <c r="AQ67" s="288"/>
      <c r="AR67" s="288"/>
      <c r="AS67" s="288"/>
    </row>
    <row r="68" spans="1:45" s="293" customFormat="1" ht="15.75" customHeight="1" outlineLevel="1" x14ac:dyDescent="0.25">
      <c r="A68" s="291"/>
      <c r="B68" s="1297" t="s">
        <v>44</v>
      </c>
      <c r="C68" s="1235"/>
      <c r="D68" s="1313" t="s">
        <v>1079</v>
      </c>
      <c r="E68" s="1236"/>
      <c r="F68" s="1236"/>
      <c r="G68" s="1236"/>
      <c r="H68" s="1236"/>
      <c r="I68" s="1236"/>
      <c r="J68" s="1236"/>
      <c r="K68" s="1236"/>
      <c r="L68" s="1236"/>
      <c r="M68" s="1236"/>
      <c r="N68" s="1236"/>
      <c r="O68" s="1236"/>
      <c r="P68" s="1236"/>
      <c r="Q68" s="1236"/>
      <c r="R68" s="1236"/>
      <c r="S68" s="1236"/>
      <c r="T68" s="1235"/>
      <c r="U68" s="1299"/>
      <c r="V68" s="1235"/>
      <c r="W68" s="1300"/>
      <c r="X68" s="1235"/>
      <c r="Y68" s="1293"/>
      <c r="Z68" s="1235"/>
      <c r="AA68" s="1293"/>
      <c r="AB68" s="1235"/>
      <c r="AC68" s="1293"/>
      <c r="AD68" s="1235"/>
      <c r="AE68" s="1293"/>
      <c r="AF68" s="1235"/>
      <c r="AG68" s="1293"/>
      <c r="AH68" s="1235"/>
      <c r="AI68" s="1293">
        <f>SUM(AI69:AK88)</f>
        <v>0</v>
      </c>
      <c r="AJ68" s="1236"/>
      <c r="AK68" s="1235"/>
      <c r="AL68" s="291"/>
      <c r="AM68" s="292"/>
      <c r="AN68" s="292"/>
      <c r="AO68" s="291"/>
      <c r="AP68" s="291"/>
      <c r="AQ68" s="291"/>
      <c r="AR68" s="291"/>
      <c r="AS68" s="291"/>
    </row>
    <row r="69" spans="1:45" s="293" customFormat="1" ht="18" customHeight="1" outlineLevel="2" x14ac:dyDescent="0.25">
      <c r="A69" s="294"/>
      <c r="B69" s="1314" t="s">
        <v>45</v>
      </c>
      <c r="C69" s="1235"/>
      <c r="D69" s="1315" t="s">
        <v>1080</v>
      </c>
      <c r="E69" s="1236"/>
      <c r="F69" s="1236"/>
      <c r="G69" s="1236"/>
      <c r="H69" s="1236"/>
      <c r="I69" s="1236"/>
      <c r="J69" s="1236"/>
      <c r="K69" s="1236"/>
      <c r="L69" s="1236"/>
      <c r="M69" s="1236"/>
      <c r="N69" s="1236"/>
      <c r="O69" s="1236"/>
      <c r="P69" s="1236"/>
      <c r="Q69" s="1236"/>
      <c r="R69" s="1236"/>
      <c r="S69" s="1236"/>
      <c r="T69" s="1235"/>
      <c r="U69" s="1291"/>
      <c r="V69" s="1235"/>
      <c r="W69" s="1291" t="s">
        <v>38</v>
      </c>
      <c r="X69" s="1235"/>
      <c r="Y69" s="1167">
        <v>3</v>
      </c>
      <c r="Z69" s="1235"/>
      <c r="AA69" s="1167"/>
      <c r="AB69" s="1235"/>
      <c r="AC69" s="1167"/>
      <c r="AD69" s="1235"/>
      <c r="AE69" s="1167">
        <f t="shared" ref="AE69:AE89" si="15">ROUND(Y69*AA69,2)</f>
        <v>0</v>
      </c>
      <c r="AF69" s="1235"/>
      <c r="AG69" s="1167">
        <f t="shared" ref="AG69:AG89" si="16">ROUND(Y69*AC69,2)</f>
        <v>0</v>
      </c>
      <c r="AH69" s="1235"/>
      <c r="AI69" s="1167">
        <f t="shared" ref="AI69:AI89" si="17">AE69+AG69</f>
        <v>0</v>
      </c>
      <c r="AJ69" s="1236"/>
      <c r="AK69" s="1235"/>
      <c r="AL69" s="294"/>
      <c r="AM69" s="292"/>
      <c r="AN69" s="292"/>
      <c r="AO69" s="294"/>
      <c r="AP69" s="294"/>
      <c r="AQ69" s="294"/>
      <c r="AR69" s="294"/>
      <c r="AS69" s="294"/>
    </row>
    <row r="70" spans="1:45" s="293" customFormat="1" ht="18" customHeight="1" outlineLevel="2" x14ac:dyDescent="0.25">
      <c r="A70" s="294"/>
      <c r="B70" s="1314" t="s">
        <v>46</v>
      </c>
      <c r="C70" s="1235"/>
      <c r="D70" s="1315" t="s">
        <v>1081</v>
      </c>
      <c r="E70" s="1236"/>
      <c r="F70" s="1236"/>
      <c r="G70" s="1236"/>
      <c r="H70" s="1236"/>
      <c r="I70" s="1236"/>
      <c r="J70" s="1236"/>
      <c r="K70" s="1236"/>
      <c r="L70" s="1236"/>
      <c r="M70" s="1236"/>
      <c r="N70" s="1236"/>
      <c r="O70" s="1236"/>
      <c r="P70" s="1236"/>
      <c r="Q70" s="1236"/>
      <c r="R70" s="1236"/>
      <c r="S70" s="1236"/>
      <c r="T70" s="1235"/>
      <c r="U70" s="1291"/>
      <c r="V70" s="1235"/>
      <c r="W70" s="1291" t="s">
        <v>38</v>
      </c>
      <c r="X70" s="1235"/>
      <c r="Y70" s="1167">
        <v>1</v>
      </c>
      <c r="Z70" s="1235"/>
      <c r="AA70" s="1167"/>
      <c r="AB70" s="1235"/>
      <c r="AC70" s="1167"/>
      <c r="AD70" s="1235"/>
      <c r="AE70" s="1167">
        <f t="shared" si="15"/>
        <v>0</v>
      </c>
      <c r="AF70" s="1235"/>
      <c r="AG70" s="1167">
        <f t="shared" si="16"/>
        <v>0</v>
      </c>
      <c r="AH70" s="1235"/>
      <c r="AI70" s="1167">
        <f t="shared" si="17"/>
        <v>0</v>
      </c>
      <c r="AJ70" s="1236"/>
      <c r="AK70" s="1235"/>
      <c r="AL70" s="294"/>
      <c r="AM70" s="292"/>
      <c r="AN70" s="292"/>
      <c r="AO70" s="294"/>
      <c r="AP70" s="294"/>
      <c r="AQ70" s="294"/>
      <c r="AR70" s="294"/>
      <c r="AS70" s="294"/>
    </row>
    <row r="71" spans="1:45" s="293" customFormat="1" ht="18" customHeight="1" outlineLevel="2" x14ac:dyDescent="0.25">
      <c r="A71" s="294"/>
      <c r="B71" s="1314" t="s">
        <v>47</v>
      </c>
      <c r="C71" s="1235"/>
      <c r="D71" s="1315" t="s">
        <v>2501</v>
      </c>
      <c r="E71" s="1236"/>
      <c r="F71" s="1236"/>
      <c r="G71" s="1236"/>
      <c r="H71" s="1236"/>
      <c r="I71" s="1236"/>
      <c r="J71" s="1236"/>
      <c r="K71" s="1236"/>
      <c r="L71" s="1236"/>
      <c r="M71" s="1236"/>
      <c r="N71" s="1236"/>
      <c r="O71" s="1236"/>
      <c r="P71" s="1236"/>
      <c r="Q71" s="1236"/>
      <c r="R71" s="1236"/>
      <c r="S71" s="1236"/>
      <c r="T71" s="1235"/>
      <c r="U71" s="1291"/>
      <c r="V71" s="1235"/>
      <c r="W71" s="1291" t="s">
        <v>38</v>
      </c>
      <c r="X71" s="1235"/>
      <c r="Y71" s="1167">
        <v>4</v>
      </c>
      <c r="Z71" s="1235"/>
      <c r="AA71" s="1167"/>
      <c r="AB71" s="1235"/>
      <c r="AC71" s="1167"/>
      <c r="AD71" s="1235"/>
      <c r="AE71" s="1167">
        <f t="shared" si="15"/>
        <v>0</v>
      </c>
      <c r="AF71" s="1235"/>
      <c r="AG71" s="1167">
        <f t="shared" si="16"/>
        <v>0</v>
      </c>
      <c r="AH71" s="1235"/>
      <c r="AI71" s="1167">
        <f t="shared" si="17"/>
        <v>0</v>
      </c>
      <c r="AJ71" s="1236"/>
      <c r="AK71" s="1235"/>
      <c r="AL71" s="294"/>
      <c r="AM71" s="292"/>
      <c r="AN71" s="292"/>
      <c r="AO71" s="294"/>
      <c r="AP71" s="294"/>
      <c r="AQ71" s="294"/>
      <c r="AR71" s="294"/>
      <c r="AS71" s="294"/>
    </row>
    <row r="72" spans="1:45" s="293" customFormat="1" ht="18" customHeight="1" outlineLevel="2" x14ac:dyDescent="0.25">
      <c r="A72" s="294"/>
      <c r="B72" s="1314" t="s">
        <v>48</v>
      </c>
      <c r="C72" s="1235"/>
      <c r="D72" s="1290" t="s">
        <v>1082</v>
      </c>
      <c r="E72" s="1316"/>
      <c r="F72" s="1316"/>
      <c r="G72" s="1316"/>
      <c r="H72" s="1316"/>
      <c r="I72" s="1316"/>
      <c r="J72" s="1316"/>
      <c r="K72" s="1316"/>
      <c r="L72" s="1316"/>
      <c r="M72" s="1316"/>
      <c r="N72" s="1316"/>
      <c r="O72" s="1316"/>
      <c r="P72" s="1316"/>
      <c r="Q72" s="1316"/>
      <c r="R72" s="1316"/>
      <c r="S72" s="1316"/>
      <c r="T72" s="1317"/>
      <c r="U72" s="1308"/>
      <c r="V72" s="1235"/>
      <c r="W72" s="1291" t="s">
        <v>38</v>
      </c>
      <c r="X72" s="1235"/>
      <c r="Y72" s="1234">
        <v>9</v>
      </c>
      <c r="Z72" s="1235"/>
      <c r="AA72" s="1234"/>
      <c r="AB72" s="1235"/>
      <c r="AC72" s="1167"/>
      <c r="AD72" s="1235"/>
      <c r="AE72" s="1167">
        <f t="shared" si="15"/>
        <v>0</v>
      </c>
      <c r="AF72" s="1235"/>
      <c r="AG72" s="1167">
        <f t="shared" si="16"/>
        <v>0</v>
      </c>
      <c r="AH72" s="1235"/>
      <c r="AI72" s="1167">
        <f t="shared" si="17"/>
        <v>0</v>
      </c>
      <c r="AJ72" s="1236"/>
      <c r="AK72" s="1235"/>
      <c r="AL72" s="294"/>
      <c r="AM72" s="292"/>
      <c r="AN72" s="292"/>
      <c r="AO72" s="294"/>
      <c r="AP72" s="294"/>
      <c r="AQ72" s="294"/>
      <c r="AR72" s="294"/>
      <c r="AS72" s="294"/>
    </row>
    <row r="73" spans="1:45" s="293" customFormat="1" ht="18" customHeight="1" outlineLevel="2" x14ac:dyDescent="0.25">
      <c r="A73" s="294"/>
      <c r="B73" s="1314" t="s">
        <v>49</v>
      </c>
      <c r="C73" s="1235"/>
      <c r="D73" s="1315" t="s">
        <v>1083</v>
      </c>
      <c r="E73" s="1236"/>
      <c r="F73" s="1236"/>
      <c r="G73" s="1236"/>
      <c r="H73" s="1236"/>
      <c r="I73" s="1236"/>
      <c r="J73" s="1236"/>
      <c r="K73" s="1236"/>
      <c r="L73" s="1236"/>
      <c r="M73" s="1236"/>
      <c r="N73" s="1236"/>
      <c r="O73" s="1236"/>
      <c r="P73" s="1236"/>
      <c r="Q73" s="1236"/>
      <c r="R73" s="1236"/>
      <c r="S73" s="1236"/>
      <c r="T73" s="1235"/>
      <c r="U73" s="1291"/>
      <c r="V73" s="1235"/>
      <c r="W73" s="1291" t="s">
        <v>38</v>
      </c>
      <c r="X73" s="1235"/>
      <c r="Y73" s="1167">
        <v>8</v>
      </c>
      <c r="Z73" s="1235"/>
      <c r="AA73" s="1167"/>
      <c r="AB73" s="1235"/>
      <c r="AC73" s="1167"/>
      <c r="AD73" s="1235"/>
      <c r="AE73" s="1167">
        <f t="shared" si="15"/>
        <v>0</v>
      </c>
      <c r="AF73" s="1235"/>
      <c r="AG73" s="1167">
        <f t="shared" si="16"/>
        <v>0</v>
      </c>
      <c r="AH73" s="1235"/>
      <c r="AI73" s="1167">
        <f t="shared" si="17"/>
        <v>0</v>
      </c>
      <c r="AJ73" s="1236"/>
      <c r="AK73" s="1235"/>
      <c r="AL73" s="294"/>
      <c r="AM73" s="292"/>
      <c r="AN73" s="292"/>
      <c r="AO73" s="294"/>
      <c r="AP73" s="294"/>
      <c r="AQ73" s="294"/>
      <c r="AR73" s="294"/>
      <c r="AS73" s="294"/>
    </row>
    <row r="74" spans="1:45" s="293" customFormat="1" ht="18" customHeight="1" outlineLevel="2" x14ac:dyDescent="0.25">
      <c r="A74" s="294"/>
      <c r="B74" s="1314" t="s">
        <v>50</v>
      </c>
      <c r="C74" s="1235"/>
      <c r="D74" s="1318" t="s">
        <v>1084</v>
      </c>
      <c r="E74" s="1236"/>
      <c r="F74" s="1236"/>
      <c r="G74" s="1236"/>
      <c r="H74" s="1236"/>
      <c r="I74" s="1236"/>
      <c r="J74" s="1236"/>
      <c r="K74" s="1236"/>
      <c r="L74" s="1236"/>
      <c r="M74" s="1236"/>
      <c r="N74" s="1236"/>
      <c r="O74" s="1236"/>
      <c r="P74" s="1236"/>
      <c r="Q74" s="1236"/>
      <c r="R74" s="1236"/>
      <c r="S74" s="1236"/>
      <c r="T74" s="1235"/>
      <c r="U74" s="1291"/>
      <c r="V74" s="1235"/>
      <c r="W74" s="1291" t="s">
        <v>38</v>
      </c>
      <c r="X74" s="1235"/>
      <c r="Y74" s="1167">
        <v>864</v>
      </c>
      <c r="Z74" s="1235"/>
      <c r="AA74" s="1167"/>
      <c r="AB74" s="1235"/>
      <c r="AC74" s="1167"/>
      <c r="AD74" s="1235"/>
      <c r="AE74" s="1167">
        <f t="shared" si="15"/>
        <v>0</v>
      </c>
      <c r="AF74" s="1235"/>
      <c r="AG74" s="1167">
        <f t="shared" si="16"/>
        <v>0</v>
      </c>
      <c r="AH74" s="1235"/>
      <c r="AI74" s="1167">
        <f t="shared" si="17"/>
        <v>0</v>
      </c>
      <c r="AJ74" s="1236"/>
      <c r="AK74" s="1235"/>
      <c r="AL74" s="294"/>
      <c r="AM74" s="292"/>
      <c r="AN74" s="292"/>
      <c r="AO74" s="294"/>
      <c r="AP74" s="294"/>
      <c r="AQ74" s="294"/>
      <c r="AR74" s="294"/>
      <c r="AS74" s="294"/>
    </row>
    <row r="75" spans="1:45" s="293" customFormat="1" ht="18" customHeight="1" outlineLevel="2" x14ac:dyDescent="0.25">
      <c r="A75" s="294"/>
      <c r="B75" s="1314" t="s">
        <v>244</v>
      </c>
      <c r="C75" s="1235"/>
      <c r="D75" s="1290" t="s">
        <v>1085</v>
      </c>
      <c r="E75" s="1316"/>
      <c r="F75" s="1316"/>
      <c r="G75" s="1316"/>
      <c r="H75" s="1316"/>
      <c r="I75" s="1316"/>
      <c r="J75" s="1316"/>
      <c r="K75" s="1316"/>
      <c r="L75" s="1316"/>
      <c r="M75" s="1316"/>
      <c r="N75" s="1316"/>
      <c r="O75" s="1316"/>
      <c r="P75" s="1316"/>
      <c r="Q75" s="1316"/>
      <c r="R75" s="1316"/>
      <c r="S75" s="1316"/>
      <c r="T75" s="1317"/>
      <c r="U75" s="1308"/>
      <c r="V75" s="1235"/>
      <c r="W75" s="1291" t="s">
        <v>38</v>
      </c>
      <c r="X75" s="1235"/>
      <c r="Y75" s="1234">
        <v>9</v>
      </c>
      <c r="Z75" s="1235"/>
      <c r="AA75" s="1234"/>
      <c r="AB75" s="1235"/>
      <c r="AC75" s="1167"/>
      <c r="AD75" s="1235"/>
      <c r="AE75" s="1167">
        <f t="shared" si="15"/>
        <v>0</v>
      </c>
      <c r="AF75" s="1235"/>
      <c r="AG75" s="1167">
        <f t="shared" si="16"/>
        <v>0</v>
      </c>
      <c r="AH75" s="1235"/>
      <c r="AI75" s="1167">
        <f t="shared" si="17"/>
        <v>0</v>
      </c>
      <c r="AJ75" s="1236"/>
      <c r="AK75" s="1235"/>
      <c r="AL75" s="294"/>
      <c r="AM75" s="292"/>
      <c r="AN75" s="292"/>
      <c r="AO75" s="294"/>
      <c r="AP75" s="294"/>
      <c r="AQ75" s="294"/>
      <c r="AR75" s="294"/>
      <c r="AS75" s="294"/>
    </row>
    <row r="76" spans="1:45" s="293" customFormat="1" ht="15.75" outlineLevel="2" x14ac:dyDescent="0.25">
      <c r="A76" s="294"/>
      <c r="B76" s="1314" t="s">
        <v>1181</v>
      </c>
      <c r="C76" s="1235"/>
      <c r="D76" s="1309" t="s">
        <v>1086</v>
      </c>
      <c r="E76" s="1236"/>
      <c r="F76" s="1236"/>
      <c r="G76" s="1236"/>
      <c r="H76" s="1236"/>
      <c r="I76" s="1236"/>
      <c r="J76" s="1236"/>
      <c r="K76" s="1236"/>
      <c r="L76" s="1236"/>
      <c r="M76" s="1236"/>
      <c r="N76" s="1236"/>
      <c r="O76" s="1236"/>
      <c r="P76" s="1236"/>
      <c r="Q76" s="1236"/>
      <c r="R76" s="1236"/>
      <c r="S76" s="1236"/>
      <c r="T76" s="1235"/>
      <c r="U76" s="1291"/>
      <c r="V76" s="1235"/>
      <c r="W76" s="1291" t="s">
        <v>38</v>
      </c>
      <c r="X76" s="1235"/>
      <c r="Y76" s="1167">
        <v>864</v>
      </c>
      <c r="Z76" s="1235"/>
      <c r="AA76" s="1167"/>
      <c r="AB76" s="1235"/>
      <c r="AC76" s="1167"/>
      <c r="AD76" s="1235"/>
      <c r="AE76" s="1167">
        <f t="shared" si="15"/>
        <v>0</v>
      </c>
      <c r="AF76" s="1235"/>
      <c r="AG76" s="1167">
        <f t="shared" si="16"/>
        <v>0</v>
      </c>
      <c r="AH76" s="1235"/>
      <c r="AI76" s="1167">
        <f t="shared" si="17"/>
        <v>0</v>
      </c>
      <c r="AJ76" s="1236"/>
      <c r="AK76" s="1235"/>
      <c r="AL76" s="294"/>
      <c r="AM76" s="292"/>
      <c r="AN76" s="292"/>
      <c r="AO76" s="294"/>
      <c r="AP76" s="294"/>
      <c r="AQ76" s="294"/>
      <c r="AR76" s="294"/>
      <c r="AS76" s="294"/>
    </row>
    <row r="77" spans="1:45" s="293" customFormat="1" ht="15.75" outlineLevel="2" x14ac:dyDescent="0.25">
      <c r="A77" s="294"/>
      <c r="B77" s="1314" t="s">
        <v>1279</v>
      </c>
      <c r="C77" s="1235"/>
      <c r="D77" s="1309" t="s">
        <v>1087</v>
      </c>
      <c r="E77" s="1236"/>
      <c r="F77" s="1236"/>
      <c r="G77" s="1236"/>
      <c r="H77" s="1236"/>
      <c r="I77" s="1236"/>
      <c r="J77" s="1236"/>
      <c r="K77" s="1236"/>
      <c r="L77" s="1236"/>
      <c r="M77" s="1236"/>
      <c r="N77" s="1236"/>
      <c r="O77" s="1236"/>
      <c r="P77" s="1236"/>
      <c r="Q77" s="1236"/>
      <c r="R77" s="1236"/>
      <c r="S77" s="1236"/>
      <c r="T77" s="1235"/>
      <c r="U77" s="1291"/>
      <c r="V77" s="1235"/>
      <c r="W77" s="1291" t="s">
        <v>38</v>
      </c>
      <c r="X77" s="1235"/>
      <c r="Y77" s="1167">
        <v>18</v>
      </c>
      <c r="Z77" s="1235"/>
      <c r="AA77" s="1167"/>
      <c r="AB77" s="1235"/>
      <c r="AC77" s="1167"/>
      <c r="AD77" s="1235"/>
      <c r="AE77" s="1167">
        <f t="shared" si="15"/>
        <v>0</v>
      </c>
      <c r="AF77" s="1235"/>
      <c r="AG77" s="1167">
        <f t="shared" si="16"/>
        <v>0</v>
      </c>
      <c r="AH77" s="1235"/>
      <c r="AI77" s="1167">
        <f t="shared" si="17"/>
        <v>0</v>
      </c>
      <c r="AJ77" s="1236"/>
      <c r="AK77" s="1235"/>
      <c r="AL77" s="294"/>
      <c r="AM77" s="292"/>
      <c r="AN77" s="292"/>
      <c r="AO77" s="294"/>
      <c r="AP77" s="294"/>
      <c r="AQ77" s="294"/>
      <c r="AR77" s="294"/>
      <c r="AS77" s="294"/>
    </row>
    <row r="78" spans="1:45" s="293" customFormat="1" ht="34.5" customHeight="1" outlineLevel="2" x14ac:dyDescent="0.25">
      <c r="A78" s="294"/>
      <c r="B78" s="1314" t="s">
        <v>1280</v>
      </c>
      <c r="C78" s="1235"/>
      <c r="D78" s="1309" t="s">
        <v>1088</v>
      </c>
      <c r="E78" s="1236"/>
      <c r="F78" s="1236"/>
      <c r="G78" s="1236"/>
      <c r="H78" s="1236"/>
      <c r="I78" s="1236"/>
      <c r="J78" s="1236"/>
      <c r="K78" s="1236"/>
      <c r="L78" s="1236"/>
      <c r="M78" s="1236"/>
      <c r="N78" s="1236"/>
      <c r="O78" s="1236"/>
      <c r="P78" s="1236"/>
      <c r="Q78" s="1236"/>
      <c r="R78" s="1236"/>
      <c r="S78" s="1236"/>
      <c r="T78" s="1235"/>
      <c r="U78" s="1291"/>
      <c r="V78" s="1235"/>
      <c r="W78" s="1291" t="s">
        <v>38</v>
      </c>
      <c r="X78" s="1235"/>
      <c r="Y78" s="1167">
        <v>1</v>
      </c>
      <c r="Z78" s="1235"/>
      <c r="AA78" s="1167"/>
      <c r="AB78" s="1235"/>
      <c r="AC78" s="1167"/>
      <c r="AD78" s="1235"/>
      <c r="AE78" s="1167">
        <f t="shared" si="15"/>
        <v>0</v>
      </c>
      <c r="AF78" s="1235"/>
      <c r="AG78" s="1167">
        <f t="shared" si="16"/>
        <v>0</v>
      </c>
      <c r="AH78" s="1235"/>
      <c r="AI78" s="1167">
        <f t="shared" si="17"/>
        <v>0</v>
      </c>
      <c r="AJ78" s="1236"/>
      <c r="AK78" s="1235"/>
      <c r="AL78" s="294"/>
      <c r="AM78" s="292"/>
      <c r="AN78" s="292"/>
      <c r="AO78" s="294"/>
      <c r="AP78" s="294"/>
      <c r="AQ78" s="294"/>
      <c r="AR78" s="294"/>
      <c r="AS78" s="294"/>
    </row>
    <row r="79" spans="1:45" s="293" customFormat="1" ht="18" customHeight="1" outlineLevel="2" x14ac:dyDescent="0.25">
      <c r="A79" s="294"/>
      <c r="B79" s="1314" t="s">
        <v>1281</v>
      </c>
      <c r="C79" s="1235"/>
      <c r="D79" s="1309" t="s">
        <v>1089</v>
      </c>
      <c r="E79" s="1236"/>
      <c r="F79" s="1236"/>
      <c r="G79" s="1236"/>
      <c r="H79" s="1236"/>
      <c r="I79" s="1236"/>
      <c r="J79" s="1236"/>
      <c r="K79" s="1236"/>
      <c r="L79" s="1236"/>
      <c r="M79" s="1236"/>
      <c r="N79" s="1236"/>
      <c r="O79" s="1236"/>
      <c r="P79" s="1236"/>
      <c r="Q79" s="1236"/>
      <c r="R79" s="1236"/>
      <c r="S79" s="1236"/>
      <c r="T79" s="1235"/>
      <c r="U79" s="1291"/>
      <c r="V79" s="1235"/>
      <c r="W79" s="1291" t="s">
        <v>38</v>
      </c>
      <c r="X79" s="1235"/>
      <c r="Y79" s="1167">
        <v>1</v>
      </c>
      <c r="Z79" s="1170"/>
      <c r="AA79" s="1167"/>
      <c r="AB79" s="1235"/>
      <c r="AC79" s="1167"/>
      <c r="AD79" s="1235"/>
      <c r="AE79" s="1167">
        <f t="shared" si="15"/>
        <v>0</v>
      </c>
      <c r="AF79" s="1235"/>
      <c r="AG79" s="1167">
        <f t="shared" si="16"/>
        <v>0</v>
      </c>
      <c r="AH79" s="1235"/>
      <c r="AI79" s="1167">
        <f t="shared" si="17"/>
        <v>0</v>
      </c>
      <c r="AJ79" s="1236"/>
      <c r="AK79" s="1235"/>
      <c r="AL79" s="294"/>
      <c r="AM79" s="292"/>
      <c r="AN79" s="292"/>
      <c r="AO79" s="294"/>
      <c r="AP79" s="294"/>
      <c r="AQ79" s="294"/>
      <c r="AR79" s="294"/>
      <c r="AS79" s="294"/>
    </row>
    <row r="80" spans="1:45" s="293" customFormat="1" ht="18" customHeight="1" outlineLevel="2" x14ac:dyDescent="0.25">
      <c r="A80" s="294"/>
      <c r="B80" s="1314" t="s">
        <v>1282</v>
      </c>
      <c r="C80" s="1235"/>
      <c r="D80" s="1309" t="s">
        <v>1090</v>
      </c>
      <c r="E80" s="1236"/>
      <c r="F80" s="1236"/>
      <c r="G80" s="1236"/>
      <c r="H80" s="1236"/>
      <c r="I80" s="1236"/>
      <c r="J80" s="1236"/>
      <c r="K80" s="1236"/>
      <c r="L80" s="1236"/>
      <c r="M80" s="1236"/>
      <c r="N80" s="1236"/>
      <c r="O80" s="1236"/>
      <c r="P80" s="1236"/>
      <c r="Q80" s="1236"/>
      <c r="R80" s="1236"/>
      <c r="S80" s="1236"/>
      <c r="T80" s="1235"/>
      <c r="U80" s="1291"/>
      <c r="V80" s="1235"/>
      <c r="W80" s="1291" t="s">
        <v>38</v>
      </c>
      <c r="X80" s="1235"/>
      <c r="Y80" s="1167">
        <v>34</v>
      </c>
      <c r="Z80" s="1170"/>
      <c r="AA80" s="1167"/>
      <c r="AB80" s="1235"/>
      <c r="AC80" s="1167"/>
      <c r="AD80" s="1235"/>
      <c r="AE80" s="1167">
        <f t="shared" si="15"/>
        <v>0</v>
      </c>
      <c r="AF80" s="1235"/>
      <c r="AG80" s="1167">
        <f t="shared" si="16"/>
        <v>0</v>
      </c>
      <c r="AH80" s="1235"/>
      <c r="AI80" s="1167">
        <f t="shared" si="17"/>
        <v>0</v>
      </c>
      <c r="AJ80" s="1236"/>
      <c r="AK80" s="1235"/>
      <c r="AL80" s="294"/>
      <c r="AM80" s="292"/>
      <c r="AN80" s="292"/>
      <c r="AO80" s="294"/>
      <c r="AP80" s="294"/>
      <c r="AQ80" s="294"/>
      <c r="AR80" s="294"/>
      <c r="AS80" s="294"/>
    </row>
    <row r="81" spans="1:45" s="293" customFormat="1" ht="44.25" customHeight="1" outlineLevel="2" x14ac:dyDescent="0.25">
      <c r="A81" s="294"/>
      <c r="B81" s="1314" t="s">
        <v>1283</v>
      </c>
      <c r="C81" s="1235"/>
      <c r="D81" s="1309" t="s">
        <v>1091</v>
      </c>
      <c r="E81" s="1236"/>
      <c r="F81" s="1236"/>
      <c r="G81" s="1236"/>
      <c r="H81" s="1236"/>
      <c r="I81" s="1236"/>
      <c r="J81" s="1236"/>
      <c r="K81" s="1236"/>
      <c r="L81" s="1236"/>
      <c r="M81" s="1236"/>
      <c r="N81" s="1236"/>
      <c r="O81" s="1236"/>
      <c r="P81" s="1236"/>
      <c r="Q81" s="1236"/>
      <c r="R81" s="1236"/>
      <c r="S81" s="1236"/>
      <c r="T81" s="1235"/>
      <c r="U81" s="1291"/>
      <c r="V81" s="1235"/>
      <c r="W81" s="1291" t="s">
        <v>38</v>
      </c>
      <c r="X81" s="1235"/>
      <c r="Y81" s="1167">
        <v>64</v>
      </c>
      <c r="Z81" s="1170"/>
      <c r="AA81" s="1167"/>
      <c r="AB81" s="1235"/>
      <c r="AC81" s="1167"/>
      <c r="AD81" s="1235"/>
      <c r="AE81" s="1167">
        <f t="shared" si="15"/>
        <v>0</v>
      </c>
      <c r="AF81" s="1235"/>
      <c r="AG81" s="1167">
        <f t="shared" si="16"/>
        <v>0</v>
      </c>
      <c r="AH81" s="1235"/>
      <c r="AI81" s="1167">
        <f t="shared" si="17"/>
        <v>0</v>
      </c>
      <c r="AJ81" s="1236"/>
      <c r="AK81" s="1235"/>
      <c r="AL81" s="294"/>
      <c r="AM81" s="292"/>
      <c r="AN81" s="292"/>
      <c r="AO81" s="294"/>
      <c r="AP81" s="294"/>
      <c r="AQ81" s="294"/>
      <c r="AR81" s="294"/>
      <c r="AS81" s="294"/>
    </row>
    <row r="82" spans="1:45" s="293" customFormat="1" ht="18" customHeight="1" outlineLevel="2" x14ac:dyDescent="0.25">
      <c r="A82" s="294"/>
      <c r="B82" s="1314" t="s">
        <v>1284</v>
      </c>
      <c r="C82" s="1235"/>
      <c r="D82" s="1309" t="s">
        <v>1092</v>
      </c>
      <c r="E82" s="1236"/>
      <c r="F82" s="1236"/>
      <c r="G82" s="1236"/>
      <c r="H82" s="1236"/>
      <c r="I82" s="1236"/>
      <c r="J82" s="1236"/>
      <c r="K82" s="1236"/>
      <c r="L82" s="1236"/>
      <c r="M82" s="1236"/>
      <c r="N82" s="1236"/>
      <c r="O82" s="1236"/>
      <c r="P82" s="1236"/>
      <c r="Q82" s="1236"/>
      <c r="R82" s="1236"/>
      <c r="S82" s="1236"/>
      <c r="T82" s="1235"/>
      <c r="U82" s="1291"/>
      <c r="V82" s="1235"/>
      <c r="W82" s="1291" t="s">
        <v>38</v>
      </c>
      <c r="X82" s="1235"/>
      <c r="Y82" s="1167">
        <v>1</v>
      </c>
      <c r="Z82" s="1170"/>
      <c r="AA82" s="1167"/>
      <c r="AB82" s="1235"/>
      <c r="AC82" s="1167"/>
      <c r="AD82" s="1235"/>
      <c r="AE82" s="1167">
        <f t="shared" si="15"/>
        <v>0</v>
      </c>
      <c r="AF82" s="1235"/>
      <c r="AG82" s="1167">
        <f t="shared" si="16"/>
        <v>0</v>
      </c>
      <c r="AH82" s="1235"/>
      <c r="AI82" s="1167">
        <f t="shared" si="17"/>
        <v>0</v>
      </c>
      <c r="AJ82" s="1236"/>
      <c r="AK82" s="1235"/>
      <c r="AL82" s="294"/>
      <c r="AM82" s="292"/>
      <c r="AN82" s="292"/>
      <c r="AO82" s="294"/>
      <c r="AP82" s="294"/>
      <c r="AQ82" s="294"/>
      <c r="AR82" s="294"/>
      <c r="AS82" s="294"/>
    </row>
    <row r="83" spans="1:45" s="293" customFormat="1" ht="34.5" customHeight="1" outlineLevel="2" x14ac:dyDescent="0.25">
      <c r="A83" s="294"/>
      <c r="B83" s="1314" t="s">
        <v>1285</v>
      </c>
      <c r="C83" s="1235"/>
      <c r="D83" s="1309" t="s">
        <v>2534</v>
      </c>
      <c r="E83" s="1236"/>
      <c r="F83" s="1236"/>
      <c r="G83" s="1236"/>
      <c r="H83" s="1236"/>
      <c r="I83" s="1236"/>
      <c r="J83" s="1236"/>
      <c r="K83" s="1236"/>
      <c r="L83" s="1236"/>
      <c r="M83" s="1236"/>
      <c r="N83" s="1236"/>
      <c r="O83" s="1236"/>
      <c r="P83" s="1236"/>
      <c r="Q83" s="1236"/>
      <c r="R83" s="1236"/>
      <c r="S83" s="1236"/>
      <c r="T83" s="1235"/>
      <c r="U83" s="1291"/>
      <c r="V83" s="1235"/>
      <c r="W83" s="1291" t="s">
        <v>38</v>
      </c>
      <c r="X83" s="1235"/>
      <c r="Y83" s="1167">
        <v>1</v>
      </c>
      <c r="Z83" s="1170"/>
      <c r="AA83" s="1167"/>
      <c r="AB83" s="1235"/>
      <c r="AC83" s="1167"/>
      <c r="AD83" s="1235"/>
      <c r="AE83" s="1167">
        <f t="shared" si="15"/>
        <v>0</v>
      </c>
      <c r="AF83" s="1235"/>
      <c r="AG83" s="1167">
        <f t="shared" si="16"/>
        <v>0</v>
      </c>
      <c r="AH83" s="1235"/>
      <c r="AI83" s="1167">
        <f t="shared" si="17"/>
        <v>0</v>
      </c>
      <c r="AJ83" s="1236"/>
      <c r="AK83" s="1235"/>
      <c r="AL83" s="294"/>
      <c r="AM83" s="292"/>
      <c r="AN83" s="292"/>
      <c r="AO83" s="294"/>
      <c r="AP83" s="294"/>
      <c r="AQ83" s="294"/>
      <c r="AR83" s="294"/>
      <c r="AS83" s="294"/>
    </row>
    <row r="84" spans="1:45" s="293" customFormat="1" ht="34.5" customHeight="1" outlineLevel="2" x14ac:dyDescent="0.25">
      <c r="A84" s="294"/>
      <c r="B84" s="1314" t="s">
        <v>1286</v>
      </c>
      <c r="C84" s="1235"/>
      <c r="D84" s="1309" t="s">
        <v>1093</v>
      </c>
      <c r="E84" s="1236"/>
      <c r="F84" s="1236"/>
      <c r="G84" s="1236"/>
      <c r="H84" s="1236"/>
      <c r="I84" s="1236"/>
      <c r="J84" s="1236"/>
      <c r="K84" s="1236"/>
      <c r="L84" s="1236"/>
      <c r="M84" s="1236"/>
      <c r="N84" s="1236"/>
      <c r="O84" s="1236"/>
      <c r="P84" s="1236"/>
      <c r="Q84" s="1236"/>
      <c r="R84" s="1236"/>
      <c r="S84" s="1236"/>
      <c r="T84" s="1235"/>
      <c r="U84" s="1291"/>
      <c r="V84" s="1235"/>
      <c r="W84" s="1291" t="s">
        <v>38</v>
      </c>
      <c r="X84" s="1235"/>
      <c r="Y84" s="1167">
        <v>64</v>
      </c>
      <c r="Z84" s="1170"/>
      <c r="AA84" s="571"/>
      <c r="AB84" s="576"/>
      <c r="AC84" s="571"/>
      <c r="AD84" s="576"/>
      <c r="AE84" s="571"/>
      <c r="AF84" s="576"/>
      <c r="AG84" s="571"/>
      <c r="AH84" s="576"/>
      <c r="AI84" s="571"/>
      <c r="AJ84" s="577"/>
      <c r="AK84" s="576"/>
      <c r="AL84" s="294"/>
      <c r="AM84" s="292"/>
      <c r="AN84" s="292"/>
      <c r="AO84" s="294"/>
      <c r="AP84" s="294"/>
      <c r="AQ84" s="294"/>
      <c r="AR84" s="294"/>
      <c r="AS84" s="294"/>
    </row>
    <row r="85" spans="1:45" s="293" customFormat="1" ht="36" customHeight="1" outlineLevel="2" x14ac:dyDescent="0.25">
      <c r="A85" s="294"/>
      <c r="B85" s="1314" t="s">
        <v>1287</v>
      </c>
      <c r="C85" s="1235"/>
      <c r="D85" s="1309" t="s">
        <v>1094</v>
      </c>
      <c r="E85" s="1236"/>
      <c r="F85" s="1236"/>
      <c r="G85" s="1236"/>
      <c r="H85" s="1236"/>
      <c r="I85" s="1236"/>
      <c r="J85" s="1236"/>
      <c r="K85" s="1236"/>
      <c r="L85" s="1236"/>
      <c r="M85" s="1236"/>
      <c r="N85" s="1236"/>
      <c r="O85" s="1236"/>
      <c r="P85" s="1236"/>
      <c r="Q85" s="1236"/>
      <c r="R85" s="1236"/>
      <c r="S85" s="1236"/>
      <c r="T85" s="1235"/>
      <c r="U85" s="1291"/>
      <c r="V85" s="1235"/>
      <c r="W85" s="1291" t="s">
        <v>38</v>
      </c>
      <c r="X85" s="1235"/>
      <c r="Y85" s="1167">
        <v>4</v>
      </c>
      <c r="Z85" s="1170"/>
      <c r="AA85" s="1167"/>
      <c r="AB85" s="1235"/>
      <c r="AC85" s="1167"/>
      <c r="AD85" s="1235"/>
      <c r="AE85" s="1167">
        <f t="shared" si="15"/>
        <v>0</v>
      </c>
      <c r="AF85" s="1235"/>
      <c r="AG85" s="1167">
        <f t="shared" si="16"/>
        <v>0</v>
      </c>
      <c r="AH85" s="1235"/>
      <c r="AI85" s="1167">
        <f t="shared" si="17"/>
        <v>0</v>
      </c>
      <c r="AJ85" s="1236"/>
      <c r="AK85" s="1235"/>
      <c r="AL85" s="294"/>
      <c r="AM85" s="292"/>
      <c r="AN85" s="292"/>
      <c r="AO85" s="294"/>
      <c r="AP85" s="294"/>
      <c r="AQ85" s="294"/>
      <c r="AR85" s="294"/>
      <c r="AS85" s="294"/>
    </row>
    <row r="86" spans="1:45" s="293" customFormat="1" ht="36" customHeight="1" outlineLevel="2" x14ac:dyDescent="0.25">
      <c r="A86" s="294"/>
      <c r="B86" s="1314" t="s">
        <v>1288</v>
      </c>
      <c r="C86" s="1235"/>
      <c r="D86" s="1309" t="s">
        <v>1095</v>
      </c>
      <c r="E86" s="1236"/>
      <c r="F86" s="1236"/>
      <c r="G86" s="1236"/>
      <c r="H86" s="1236"/>
      <c r="I86" s="1236"/>
      <c r="J86" s="1236"/>
      <c r="K86" s="1236"/>
      <c r="L86" s="1236"/>
      <c r="M86" s="1236"/>
      <c r="N86" s="1236"/>
      <c r="O86" s="1236"/>
      <c r="P86" s="1236"/>
      <c r="Q86" s="1236"/>
      <c r="R86" s="1236"/>
      <c r="S86" s="1236"/>
      <c r="T86" s="1235"/>
      <c r="U86" s="1291"/>
      <c r="V86" s="1235"/>
      <c r="W86" s="1291" t="s">
        <v>38</v>
      </c>
      <c r="X86" s="1235"/>
      <c r="Y86" s="1167">
        <v>111</v>
      </c>
      <c r="Z86" s="1170"/>
      <c r="AA86" s="1167"/>
      <c r="AB86" s="1235"/>
      <c r="AC86" s="1167"/>
      <c r="AD86" s="1235"/>
      <c r="AE86" s="1167">
        <f t="shared" si="15"/>
        <v>0</v>
      </c>
      <c r="AF86" s="1235"/>
      <c r="AG86" s="1167">
        <f t="shared" si="16"/>
        <v>0</v>
      </c>
      <c r="AH86" s="1235"/>
      <c r="AI86" s="1167">
        <f t="shared" si="17"/>
        <v>0</v>
      </c>
      <c r="AJ86" s="1236"/>
      <c r="AK86" s="1235"/>
      <c r="AL86" s="294"/>
      <c r="AM86" s="292"/>
      <c r="AN86" s="292"/>
      <c r="AO86" s="294"/>
      <c r="AP86" s="294"/>
      <c r="AQ86" s="294"/>
      <c r="AR86" s="294"/>
      <c r="AS86" s="294"/>
    </row>
    <row r="87" spans="1:45" s="293" customFormat="1" ht="36" customHeight="1" outlineLevel="2" x14ac:dyDescent="0.25">
      <c r="A87" s="294"/>
      <c r="B87" s="1314" t="s">
        <v>1289</v>
      </c>
      <c r="C87" s="1235"/>
      <c r="D87" s="1309" t="s">
        <v>1096</v>
      </c>
      <c r="E87" s="1236"/>
      <c r="F87" s="1236"/>
      <c r="G87" s="1236"/>
      <c r="H87" s="1236"/>
      <c r="I87" s="1236"/>
      <c r="J87" s="1236"/>
      <c r="K87" s="1236"/>
      <c r="L87" s="1236"/>
      <c r="M87" s="1236"/>
      <c r="N87" s="1236"/>
      <c r="O87" s="1236"/>
      <c r="P87" s="1236"/>
      <c r="Q87" s="1236"/>
      <c r="R87" s="1236"/>
      <c r="S87" s="1236"/>
      <c r="T87" s="1235"/>
      <c r="U87" s="1291"/>
      <c r="V87" s="1235"/>
      <c r="W87" s="1291" t="s">
        <v>38</v>
      </c>
      <c r="X87" s="1235"/>
      <c r="Y87" s="1167">
        <v>4</v>
      </c>
      <c r="Z87" s="1170"/>
      <c r="AA87" s="1167"/>
      <c r="AB87" s="1235"/>
      <c r="AC87" s="1167"/>
      <c r="AD87" s="1235"/>
      <c r="AE87" s="1167">
        <f t="shared" si="15"/>
        <v>0</v>
      </c>
      <c r="AF87" s="1235"/>
      <c r="AG87" s="1167">
        <f t="shared" si="16"/>
        <v>0</v>
      </c>
      <c r="AH87" s="1235"/>
      <c r="AI87" s="1167">
        <f t="shared" si="17"/>
        <v>0</v>
      </c>
      <c r="AJ87" s="1236"/>
      <c r="AK87" s="1235"/>
      <c r="AL87" s="294"/>
      <c r="AM87" s="292"/>
      <c r="AN87" s="292"/>
      <c r="AO87" s="294"/>
      <c r="AP87" s="294"/>
      <c r="AQ87" s="294"/>
      <c r="AR87" s="294"/>
      <c r="AS87" s="294"/>
    </row>
    <row r="88" spans="1:45" s="293" customFormat="1" ht="15.75" outlineLevel="2" x14ac:dyDescent="0.25">
      <c r="A88" s="294"/>
      <c r="B88" s="1314"/>
      <c r="C88" s="1235"/>
      <c r="D88" s="1309"/>
      <c r="E88" s="1236"/>
      <c r="F88" s="1236"/>
      <c r="G88" s="1236"/>
      <c r="H88" s="1236"/>
      <c r="I88" s="1236"/>
      <c r="J88" s="1236"/>
      <c r="K88" s="1236"/>
      <c r="L88" s="1236"/>
      <c r="M88" s="1236"/>
      <c r="N88" s="1236"/>
      <c r="O88" s="1236"/>
      <c r="P88" s="1236"/>
      <c r="Q88" s="1236"/>
      <c r="R88" s="1236"/>
      <c r="S88" s="1236"/>
      <c r="T88" s="1235"/>
      <c r="U88" s="1291"/>
      <c r="V88" s="1235"/>
      <c r="W88" s="1291"/>
      <c r="X88" s="1235"/>
      <c r="Y88" s="1167"/>
      <c r="Z88" s="1235"/>
      <c r="AA88" s="1167"/>
      <c r="AB88" s="1235"/>
      <c r="AC88" s="1167"/>
      <c r="AD88" s="1235"/>
      <c r="AE88" s="1167">
        <f t="shared" si="15"/>
        <v>0</v>
      </c>
      <c r="AF88" s="1235"/>
      <c r="AG88" s="1167">
        <f t="shared" si="16"/>
        <v>0</v>
      </c>
      <c r="AH88" s="1235"/>
      <c r="AI88" s="1167">
        <f t="shared" si="17"/>
        <v>0</v>
      </c>
      <c r="AJ88" s="1236"/>
      <c r="AK88" s="1235"/>
      <c r="AL88" s="294"/>
      <c r="AM88" s="292"/>
      <c r="AN88" s="292"/>
      <c r="AO88" s="294"/>
      <c r="AP88" s="294"/>
      <c r="AQ88" s="294"/>
      <c r="AR88" s="294"/>
      <c r="AS88" s="294"/>
    </row>
    <row r="89" spans="1:45" s="293" customFormat="1" ht="15.75" customHeight="1" outlineLevel="1" collapsed="1" x14ac:dyDescent="0.25">
      <c r="A89" s="291"/>
      <c r="B89" s="1297" t="s">
        <v>181</v>
      </c>
      <c r="C89" s="1235"/>
      <c r="D89" s="1313" t="s">
        <v>1097</v>
      </c>
      <c r="E89" s="1236"/>
      <c r="F89" s="1236"/>
      <c r="G89" s="1236"/>
      <c r="H89" s="1236"/>
      <c r="I89" s="1236"/>
      <c r="J89" s="1236"/>
      <c r="K89" s="1236"/>
      <c r="L89" s="1236"/>
      <c r="M89" s="1236"/>
      <c r="N89" s="1236"/>
      <c r="O89" s="1236"/>
      <c r="P89" s="1236"/>
      <c r="Q89" s="1236"/>
      <c r="R89" s="1236"/>
      <c r="S89" s="1236"/>
      <c r="T89" s="1235"/>
      <c r="U89" s="1299"/>
      <c r="V89" s="1235"/>
      <c r="W89" s="1300" t="s">
        <v>1032</v>
      </c>
      <c r="X89" s="1235"/>
      <c r="Y89" s="1293">
        <v>1</v>
      </c>
      <c r="Z89" s="1235"/>
      <c r="AA89" s="1293"/>
      <c r="AB89" s="1235"/>
      <c r="AC89" s="1293"/>
      <c r="AD89" s="1235"/>
      <c r="AE89" s="1293">
        <f t="shared" si="15"/>
        <v>0</v>
      </c>
      <c r="AF89" s="1319"/>
      <c r="AG89" s="1293">
        <f t="shared" si="16"/>
        <v>0</v>
      </c>
      <c r="AH89" s="1319"/>
      <c r="AI89" s="1293">
        <f t="shared" si="17"/>
        <v>0</v>
      </c>
      <c r="AJ89" s="1320"/>
      <c r="AK89" s="1319"/>
      <c r="AL89" s="291"/>
      <c r="AM89" s="292"/>
      <c r="AN89" s="292"/>
      <c r="AO89" s="291"/>
      <c r="AP89" s="291"/>
      <c r="AQ89" s="291"/>
      <c r="AR89" s="291"/>
      <c r="AS89" s="291"/>
    </row>
    <row r="90" spans="1:45" s="293" customFormat="1" ht="18" customHeight="1" outlineLevel="1" x14ac:dyDescent="0.25">
      <c r="A90" s="294"/>
      <c r="B90" s="1314" t="s">
        <v>1293</v>
      </c>
      <c r="C90" s="1235"/>
      <c r="D90" s="1309" t="s">
        <v>1098</v>
      </c>
      <c r="E90" s="1236"/>
      <c r="F90" s="1236"/>
      <c r="G90" s="1236"/>
      <c r="H90" s="1236"/>
      <c r="I90" s="1236"/>
      <c r="J90" s="1236"/>
      <c r="K90" s="1236"/>
      <c r="L90" s="1236"/>
      <c r="M90" s="1236"/>
      <c r="N90" s="1236"/>
      <c r="O90" s="1236"/>
      <c r="P90" s="1236"/>
      <c r="Q90" s="1236"/>
      <c r="R90" s="1236"/>
      <c r="S90" s="1236"/>
      <c r="T90" s="1235"/>
      <c r="U90" s="1291"/>
      <c r="V90" s="1235"/>
      <c r="W90" s="1291"/>
      <c r="X90" s="1235"/>
      <c r="Y90" s="1167"/>
      <c r="Z90" s="1170"/>
      <c r="AA90" s="1167"/>
      <c r="AB90" s="1235"/>
      <c r="AC90" s="1167"/>
      <c r="AD90" s="1235"/>
      <c r="AE90" s="1167"/>
      <c r="AF90" s="1235"/>
      <c r="AG90" s="1167"/>
      <c r="AH90" s="1235"/>
      <c r="AI90" s="1167"/>
      <c r="AJ90" s="1236"/>
      <c r="AK90" s="1235"/>
      <c r="AL90" s="294"/>
      <c r="AM90" s="292"/>
      <c r="AN90" s="292"/>
      <c r="AO90" s="294"/>
      <c r="AP90" s="294"/>
      <c r="AQ90" s="294"/>
      <c r="AR90" s="294"/>
      <c r="AS90" s="294"/>
    </row>
    <row r="91" spans="1:45" s="293" customFormat="1" ht="18" customHeight="1" outlineLevel="1" x14ac:dyDescent="0.25">
      <c r="A91" s="294"/>
      <c r="B91" s="1314" t="s">
        <v>1294</v>
      </c>
      <c r="C91" s="1235"/>
      <c r="D91" s="1309" t="s">
        <v>1099</v>
      </c>
      <c r="E91" s="1236"/>
      <c r="F91" s="1236"/>
      <c r="G91" s="1236"/>
      <c r="H91" s="1236"/>
      <c r="I91" s="1236"/>
      <c r="J91" s="1236"/>
      <c r="K91" s="1236"/>
      <c r="L91" s="1236"/>
      <c r="M91" s="1236"/>
      <c r="N91" s="1236"/>
      <c r="O91" s="1236"/>
      <c r="P91" s="1236"/>
      <c r="Q91" s="1236"/>
      <c r="R91" s="1236"/>
      <c r="S91" s="1236"/>
      <c r="T91" s="1235"/>
      <c r="U91" s="1291"/>
      <c r="V91" s="1235"/>
      <c r="W91" s="1291"/>
      <c r="X91" s="1235"/>
      <c r="Y91" s="1167"/>
      <c r="Z91" s="1170"/>
      <c r="AA91" s="1167"/>
      <c r="AB91" s="1235"/>
      <c r="AC91" s="1167"/>
      <c r="AD91" s="1235"/>
      <c r="AE91" s="1167"/>
      <c r="AF91" s="1235"/>
      <c r="AG91" s="1167"/>
      <c r="AH91" s="1235"/>
      <c r="AI91" s="1167"/>
      <c r="AJ91" s="1236"/>
      <c r="AK91" s="1235"/>
      <c r="AL91" s="294"/>
      <c r="AM91" s="292"/>
      <c r="AN91" s="292"/>
      <c r="AO91" s="294"/>
      <c r="AP91" s="294"/>
      <c r="AQ91" s="294"/>
      <c r="AR91" s="294"/>
      <c r="AS91" s="294"/>
    </row>
    <row r="92" spans="1:45" s="293" customFormat="1" ht="18" customHeight="1" outlineLevel="1" x14ac:dyDescent="0.25">
      <c r="A92" s="294"/>
      <c r="B92" s="1314" t="s">
        <v>1295</v>
      </c>
      <c r="C92" s="1235"/>
      <c r="D92" s="1309" t="s">
        <v>1100</v>
      </c>
      <c r="E92" s="1236"/>
      <c r="F92" s="1236"/>
      <c r="G92" s="1236"/>
      <c r="H92" s="1236"/>
      <c r="I92" s="1236"/>
      <c r="J92" s="1236"/>
      <c r="K92" s="1236"/>
      <c r="L92" s="1236"/>
      <c r="M92" s="1236"/>
      <c r="N92" s="1236"/>
      <c r="O92" s="1236"/>
      <c r="P92" s="1236"/>
      <c r="Q92" s="1236"/>
      <c r="R92" s="1236"/>
      <c r="S92" s="1236"/>
      <c r="T92" s="1235"/>
      <c r="U92" s="1291"/>
      <c r="V92" s="1235"/>
      <c r="W92" s="1291"/>
      <c r="X92" s="1235"/>
      <c r="Y92" s="1167"/>
      <c r="Z92" s="1170"/>
      <c r="AA92" s="1167"/>
      <c r="AB92" s="1235"/>
      <c r="AC92" s="1167"/>
      <c r="AD92" s="1235"/>
      <c r="AE92" s="1167"/>
      <c r="AF92" s="1235"/>
      <c r="AG92" s="1167"/>
      <c r="AH92" s="1235"/>
      <c r="AI92" s="1167"/>
      <c r="AJ92" s="1236"/>
      <c r="AK92" s="1235"/>
      <c r="AL92" s="294"/>
      <c r="AM92" s="292"/>
      <c r="AN92" s="292"/>
      <c r="AO92" s="294"/>
      <c r="AP92" s="294"/>
      <c r="AQ92" s="294"/>
      <c r="AR92" s="294"/>
      <c r="AS92" s="294"/>
    </row>
    <row r="93" spans="1:45" s="293" customFormat="1" ht="18" customHeight="1" outlineLevel="1" x14ac:dyDescent="0.25">
      <c r="A93" s="294"/>
      <c r="B93" s="1314" t="s">
        <v>1296</v>
      </c>
      <c r="C93" s="1235"/>
      <c r="D93" s="1309" t="s">
        <v>1101</v>
      </c>
      <c r="E93" s="1236"/>
      <c r="F93" s="1236"/>
      <c r="G93" s="1236"/>
      <c r="H93" s="1236"/>
      <c r="I93" s="1236"/>
      <c r="J93" s="1236"/>
      <c r="K93" s="1236"/>
      <c r="L93" s="1236"/>
      <c r="M93" s="1236"/>
      <c r="N93" s="1236"/>
      <c r="O93" s="1236"/>
      <c r="P93" s="1236"/>
      <c r="Q93" s="1236"/>
      <c r="R93" s="1236"/>
      <c r="S93" s="1236"/>
      <c r="T93" s="1235"/>
      <c r="U93" s="1291"/>
      <c r="V93" s="1235"/>
      <c r="W93" s="1291"/>
      <c r="X93" s="1235"/>
      <c r="Y93" s="1167"/>
      <c r="Z93" s="1170"/>
      <c r="AA93" s="1167"/>
      <c r="AB93" s="1235"/>
      <c r="AC93" s="1167"/>
      <c r="AD93" s="1235"/>
      <c r="AE93" s="1167"/>
      <c r="AF93" s="1235"/>
      <c r="AG93" s="1167"/>
      <c r="AH93" s="1235"/>
      <c r="AI93" s="1167"/>
      <c r="AJ93" s="1236"/>
      <c r="AK93" s="1235"/>
      <c r="AL93" s="294"/>
      <c r="AM93" s="292"/>
      <c r="AN93" s="292"/>
      <c r="AO93" s="294"/>
      <c r="AP93" s="294"/>
      <c r="AQ93" s="294"/>
      <c r="AR93" s="294"/>
      <c r="AS93" s="294"/>
    </row>
    <row r="94" spans="1:45" s="293" customFormat="1" ht="18" customHeight="1" outlineLevel="1" x14ac:dyDescent="0.25">
      <c r="A94" s="294"/>
      <c r="B94" s="1314" t="s">
        <v>1297</v>
      </c>
      <c r="C94" s="1235"/>
      <c r="D94" s="1309" t="s">
        <v>1102</v>
      </c>
      <c r="E94" s="1236"/>
      <c r="F94" s="1236"/>
      <c r="G94" s="1236"/>
      <c r="H94" s="1236"/>
      <c r="I94" s="1236"/>
      <c r="J94" s="1236"/>
      <c r="K94" s="1236"/>
      <c r="L94" s="1236"/>
      <c r="M94" s="1236"/>
      <c r="N94" s="1236"/>
      <c r="O94" s="1236"/>
      <c r="P94" s="1236"/>
      <c r="Q94" s="1236"/>
      <c r="R94" s="1236"/>
      <c r="S94" s="1236"/>
      <c r="T94" s="1235"/>
      <c r="U94" s="1291"/>
      <c r="V94" s="1235"/>
      <c r="W94" s="1291"/>
      <c r="X94" s="1235"/>
      <c r="Y94" s="1167"/>
      <c r="Z94" s="1170"/>
      <c r="AA94" s="1167"/>
      <c r="AB94" s="1235"/>
      <c r="AC94" s="1167"/>
      <c r="AD94" s="1235"/>
      <c r="AE94" s="1167"/>
      <c r="AF94" s="1235"/>
      <c r="AG94" s="1167"/>
      <c r="AH94" s="1235"/>
      <c r="AI94" s="1167"/>
      <c r="AJ94" s="1236"/>
      <c r="AK94" s="1235"/>
      <c r="AL94" s="294"/>
      <c r="AM94" s="292"/>
      <c r="AN94" s="292"/>
      <c r="AO94" s="294"/>
      <c r="AP94" s="294"/>
      <c r="AQ94" s="294"/>
      <c r="AR94" s="294"/>
      <c r="AS94" s="294"/>
    </row>
    <row r="95" spans="1:45" s="293" customFormat="1" ht="18" customHeight="1" outlineLevel="1" x14ac:dyDescent="0.25">
      <c r="A95" s="294"/>
      <c r="B95" s="1314" t="s">
        <v>1298</v>
      </c>
      <c r="C95" s="1235"/>
      <c r="D95" s="1309" t="s">
        <v>1103</v>
      </c>
      <c r="E95" s="1236"/>
      <c r="F95" s="1236"/>
      <c r="G95" s="1236"/>
      <c r="H95" s="1236"/>
      <c r="I95" s="1236"/>
      <c r="J95" s="1236"/>
      <c r="K95" s="1236"/>
      <c r="L95" s="1236"/>
      <c r="M95" s="1236"/>
      <c r="N95" s="1236"/>
      <c r="O95" s="1236"/>
      <c r="P95" s="1236"/>
      <c r="Q95" s="1236"/>
      <c r="R95" s="1236"/>
      <c r="S95" s="1236"/>
      <c r="T95" s="1235"/>
      <c r="U95" s="1291"/>
      <c r="V95" s="1235"/>
      <c r="W95" s="1291"/>
      <c r="X95" s="1235"/>
      <c r="Y95" s="1167"/>
      <c r="Z95" s="1170"/>
      <c r="AA95" s="1167"/>
      <c r="AB95" s="1235"/>
      <c r="AC95" s="1167"/>
      <c r="AD95" s="1235"/>
      <c r="AE95" s="1167"/>
      <c r="AF95" s="1235"/>
      <c r="AG95" s="1167"/>
      <c r="AH95" s="1235"/>
      <c r="AI95" s="1167"/>
      <c r="AJ95" s="1236"/>
      <c r="AK95" s="1235"/>
      <c r="AL95" s="294"/>
      <c r="AM95" s="292"/>
      <c r="AN95" s="292"/>
      <c r="AO95" s="294"/>
      <c r="AP95" s="294"/>
      <c r="AQ95" s="294"/>
      <c r="AR95" s="294"/>
      <c r="AS95" s="294"/>
    </row>
    <row r="96" spans="1:45" s="293" customFormat="1" ht="18" customHeight="1" outlineLevel="1" x14ac:dyDescent="0.25">
      <c r="A96" s="294"/>
      <c r="B96" s="1314" t="s">
        <v>1299</v>
      </c>
      <c r="C96" s="1235"/>
      <c r="D96" s="1309" t="s">
        <v>1104</v>
      </c>
      <c r="E96" s="1236"/>
      <c r="F96" s="1236"/>
      <c r="G96" s="1236"/>
      <c r="H96" s="1236"/>
      <c r="I96" s="1236"/>
      <c r="J96" s="1236"/>
      <c r="K96" s="1236"/>
      <c r="L96" s="1236"/>
      <c r="M96" s="1236"/>
      <c r="N96" s="1236"/>
      <c r="O96" s="1236"/>
      <c r="P96" s="1236"/>
      <c r="Q96" s="1236"/>
      <c r="R96" s="1236"/>
      <c r="S96" s="1236"/>
      <c r="T96" s="1235"/>
      <c r="U96" s="1291"/>
      <c r="V96" s="1235"/>
      <c r="W96" s="1291"/>
      <c r="X96" s="1235"/>
      <c r="Y96" s="1167"/>
      <c r="Z96" s="1170"/>
      <c r="AA96" s="1167"/>
      <c r="AB96" s="1235"/>
      <c r="AC96" s="1167"/>
      <c r="AD96" s="1235"/>
      <c r="AE96" s="1167"/>
      <c r="AF96" s="1235"/>
      <c r="AG96" s="1167"/>
      <c r="AH96" s="1235"/>
      <c r="AI96" s="1167"/>
      <c r="AJ96" s="1236"/>
      <c r="AK96" s="1235"/>
      <c r="AL96" s="294"/>
      <c r="AM96" s="292"/>
      <c r="AN96" s="292"/>
      <c r="AO96" s="294"/>
      <c r="AP96" s="294"/>
      <c r="AQ96" s="294"/>
      <c r="AR96" s="294"/>
      <c r="AS96" s="294"/>
    </row>
    <row r="97" spans="1:45" s="293" customFormat="1" ht="18" customHeight="1" outlineLevel="1" x14ac:dyDescent="0.25">
      <c r="A97" s="294"/>
      <c r="B97" s="1314" t="s">
        <v>1300</v>
      </c>
      <c r="C97" s="1235"/>
      <c r="D97" s="1309" t="s">
        <v>1105</v>
      </c>
      <c r="E97" s="1236"/>
      <c r="F97" s="1236"/>
      <c r="G97" s="1236"/>
      <c r="H97" s="1236"/>
      <c r="I97" s="1236"/>
      <c r="J97" s="1236"/>
      <c r="K97" s="1236"/>
      <c r="L97" s="1236"/>
      <c r="M97" s="1236"/>
      <c r="N97" s="1236"/>
      <c r="O97" s="1236"/>
      <c r="P97" s="1236"/>
      <c r="Q97" s="1236"/>
      <c r="R97" s="1236"/>
      <c r="S97" s="1236"/>
      <c r="T97" s="1235"/>
      <c r="U97" s="1291"/>
      <c r="V97" s="1235"/>
      <c r="W97" s="1291"/>
      <c r="X97" s="1235"/>
      <c r="Y97" s="1167"/>
      <c r="Z97" s="1170"/>
      <c r="AA97" s="1167"/>
      <c r="AB97" s="1235"/>
      <c r="AC97" s="1167"/>
      <c r="AD97" s="1235"/>
      <c r="AE97" s="1167"/>
      <c r="AF97" s="1235"/>
      <c r="AG97" s="1167"/>
      <c r="AH97" s="1235"/>
      <c r="AI97" s="1167"/>
      <c r="AJ97" s="1236"/>
      <c r="AK97" s="1235"/>
      <c r="AL97" s="294"/>
      <c r="AM97" s="292"/>
      <c r="AN97" s="292"/>
      <c r="AO97" s="294"/>
      <c r="AP97" s="294"/>
      <c r="AQ97" s="294"/>
      <c r="AR97" s="294"/>
      <c r="AS97" s="294"/>
    </row>
    <row r="98" spans="1:45" s="293" customFormat="1" ht="18" customHeight="1" outlineLevel="1" x14ac:dyDescent="0.25">
      <c r="A98" s="294"/>
      <c r="B98" s="1306"/>
      <c r="C98" s="1235"/>
      <c r="D98" s="1290"/>
      <c r="E98" s="1236"/>
      <c r="F98" s="1236"/>
      <c r="G98" s="1236"/>
      <c r="H98" s="1236"/>
      <c r="I98" s="1236"/>
      <c r="J98" s="1236"/>
      <c r="K98" s="1236"/>
      <c r="L98" s="1236"/>
      <c r="M98" s="1236"/>
      <c r="N98" s="1236"/>
      <c r="O98" s="1236"/>
      <c r="P98" s="1236"/>
      <c r="Q98" s="1236"/>
      <c r="R98" s="1236"/>
      <c r="S98" s="1236"/>
      <c r="T98" s="1235"/>
      <c r="U98" s="1308"/>
      <c r="V98" s="1235"/>
      <c r="W98" s="1308"/>
      <c r="X98" s="1235"/>
      <c r="Y98" s="1234"/>
      <c r="Z98" s="1235"/>
      <c r="AA98" s="1234"/>
      <c r="AB98" s="1235"/>
      <c r="AC98" s="1167"/>
      <c r="AD98" s="1235"/>
      <c r="AE98" s="1167"/>
      <c r="AF98" s="1235"/>
      <c r="AG98" s="1167"/>
      <c r="AH98" s="1235"/>
      <c r="AI98" s="1167"/>
      <c r="AJ98" s="1236"/>
      <c r="AK98" s="1235"/>
      <c r="AL98" s="294"/>
      <c r="AM98" s="292"/>
      <c r="AN98" s="292"/>
      <c r="AO98" s="294"/>
      <c r="AP98" s="294"/>
      <c r="AQ98" s="294"/>
      <c r="AR98" s="294"/>
      <c r="AS98" s="294"/>
    </row>
    <row r="99" spans="1:45" ht="18" customHeight="1" x14ac:dyDescent="0.25">
      <c r="A99" s="300"/>
      <c r="B99" s="1321"/>
      <c r="C99" s="1168"/>
      <c r="D99" s="1282" t="s">
        <v>52</v>
      </c>
      <c r="E99" s="1180"/>
      <c r="F99" s="1180"/>
      <c r="G99" s="1180"/>
      <c r="H99" s="1180"/>
      <c r="I99" s="1180"/>
      <c r="J99" s="1180"/>
      <c r="K99" s="1180"/>
      <c r="L99" s="1180"/>
      <c r="M99" s="1180"/>
      <c r="N99" s="1180"/>
      <c r="O99" s="1180"/>
      <c r="P99" s="1180"/>
      <c r="Q99" s="1180"/>
      <c r="R99" s="1180"/>
      <c r="S99" s="1180"/>
      <c r="T99" s="1180"/>
      <c r="U99" s="301"/>
      <c r="V99" s="302"/>
      <c r="W99" s="302"/>
      <c r="X99" s="302"/>
      <c r="Y99" s="303"/>
      <c r="Z99" s="303"/>
      <c r="AA99" s="304"/>
      <c r="AB99" s="304"/>
      <c r="AC99" s="304"/>
      <c r="AD99" s="304"/>
      <c r="AE99" s="305"/>
      <c r="AF99" s="306"/>
      <c r="AG99" s="305"/>
      <c r="AH99" s="306"/>
      <c r="AI99" s="1181">
        <f>AI14+AI17+AI67</f>
        <v>0</v>
      </c>
      <c r="AJ99" s="1180"/>
      <c r="AK99" s="1168"/>
      <c r="AL99" s="300"/>
      <c r="AM99" s="307"/>
      <c r="AN99" s="307"/>
      <c r="AO99" s="300"/>
      <c r="AP99" s="300"/>
      <c r="AQ99" s="300"/>
      <c r="AR99" s="300"/>
      <c r="AS99" s="300"/>
    </row>
    <row r="100" spans="1:45" ht="18" customHeight="1" x14ac:dyDescent="0.25">
      <c r="A100" s="258"/>
      <c r="B100" s="258"/>
      <c r="C100" s="258"/>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9"/>
      <c r="Z100" s="259"/>
      <c r="AA100" s="258"/>
      <c r="AB100" s="258"/>
      <c r="AC100" s="258"/>
      <c r="AD100" s="258"/>
      <c r="AE100" s="258"/>
      <c r="AF100" s="258"/>
      <c r="AG100" s="258"/>
      <c r="AH100" s="258"/>
      <c r="AI100" s="258"/>
      <c r="AJ100" s="258"/>
      <c r="AK100" s="258"/>
      <c r="AL100" s="258"/>
      <c r="AM100" s="258"/>
      <c r="AN100" s="258"/>
    </row>
    <row r="101" spans="1:45" ht="18" customHeight="1" x14ac:dyDescent="0.25">
      <c r="A101" s="258"/>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9"/>
      <c r="Z101" s="259"/>
      <c r="AA101" s="258"/>
      <c r="AB101" s="258"/>
      <c r="AC101" s="258"/>
      <c r="AD101" s="258"/>
      <c r="AE101" s="258"/>
      <c r="AF101" s="258"/>
      <c r="AG101" s="258"/>
      <c r="AH101" s="258"/>
      <c r="AI101" s="258"/>
      <c r="AJ101" s="258"/>
      <c r="AK101" s="258"/>
      <c r="AL101" s="258"/>
      <c r="AM101" s="258"/>
      <c r="AN101" s="258"/>
    </row>
    <row r="102" spans="1:45" ht="18" customHeight="1" x14ac:dyDescent="0.25">
      <c r="A102" s="258"/>
      <c r="B102" s="258"/>
      <c r="C102" s="258"/>
      <c r="D102" s="258"/>
      <c r="E102" s="258"/>
      <c r="F102" s="258"/>
      <c r="G102" s="258"/>
      <c r="H102" s="258"/>
      <c r="I102" s="258"/>
      <c r="J102" s="258"/>
      <c r="K102" s="258"/>
      <c r="L102" s="258"/>
      <c r="M102" s="258"/>
      <c r="N102" s="258"/>
      <c r="O102" s="258"/>
      <c r="P102" s="258"/>
      <c r="Q102" s="258"/>
      <c r="R102" s="258"/>
      <c r="S102" s="258"/>
      <c r="T102" s="258"/>
      <c r="U102" s="258"/>
      <c r="V102" s="258"/>
      <c r="W102" s="258"/>
      <c r="X102" s="258"/>
      <c r="Y102" s="259"/>
      <c r="Z102" s="259"/>
      <c r="AA102" s="258"/>
      <c r="AB102" s="258"/>
      <c r="AC102" s="258"/>
      <c r="AD102" s="258"/>
      <c r="AE102" s="258"/>
      <c r="AF102" s="258"/>
      <c r="AG102" s="258"/>
      <c r="AH102" s="258"/>
      <c r="AI102" s="258"/>
      <c r="AJ102" s="258"/>
      <c r="AK102" s="258"/>
      <c r="AL102" s="258"/>
      <c r="AM102" s="258"/>
      <c r="AN102" s="258"/>
    </row>
    <row r="103" spans="1:45" ht="18" customHeight="1" x14ac:dyDescent="0.25">
      <c r="A103" s="258"/>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9"/>
      <c r="Z103" s="259"/>
      <c r="AA103" s="258"/>
      <c r="AB103" s="258"/>
      <c r="AC103" s="258"/>
      <c r="AD103" s="258"/>
      <c r="AE103" s="258"/>
      <c r="AF103" s="258"/>
      <c r="AG103" s="258"/>
      <c r="AH103" s="258"/>
      <c r="AI103" s="258"/>
      <c r="AJ103" s="258"/>
      <c r="AK103" s="258"/>
      <c r="AL103" s="258"/>
      <c r="AM103" s="258"/>
      <c r="AN103" s="258"/>
    </row>
    <row r="104" spans="1:45" ht="18" customHeight="1" x14ac:dyDescent="0.25">
      <c r="A104" s="258"/>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9"/>
      <c r="Z104" s="259"/>
      <c r="AA104" s="258"/>
      <c r="AB104" s="258"/>
      <c r="AC104" s="258"/>
      <c r="AD104" s="258"/>
      <c r="AE104" s="258"/>
      <c r="AF104" s="258"/>
      <c r="AG104" s="258"/>
      <c r="AH104" s="258"/>
      <c r="AI104" s="258"/>
      <c r="AJ104" s="258"/>
      <c r="AK104" s="258"/>
      <c r="AL104" s="258"/>
      <c r="AM104" s="258"/>
      <c r="AN104" s="258"/>
    </row>
    <row r="105" spans="1:45" ht="18" customHeight="1" x14ac:dyDescent="0.25">
      <c r="A105" s="258"/>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9"/>
      <c r="Z105" s="259"/>
      <c r="AA105" s="258"/>
      <c r="AB105" s="258"/>
      <c r="AC105" s="258"/>
      <c r="AD105" s="258"/>
      <c r="AE105" s="258"/>
      <c r="AF105" s="258"/>
      <c r="AG105" s="258"/>
      <c r="AH105" s="258"/>
      <c r="AI105" s="258"/>
      <c r="AJ105" s="258"/>
      <c r="AK105" s="258"/>
      <c r="AL105" s="258"/>
      <c r="AM105" s="258"/>
      <c r="AN105" s="258"/>
    </row>
    <row r="106" spans="1:45" ht="18" customHeight="1" x14ac:dyDescent="0.25">
      <c r="A106" s="258"/>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9"/>
      <c r="Z106" s="259"/>
      <c r="AA106" s="258"/>
      <c r="AB106" s="258"/>
      <c r="AC106" s="258"/>
      <c r="AD106" s="258"/>
      <c r="AE106" s="258"/>
      <c r="AF106" s="258"/>
      <c r="AG106" s="258"/>
      <c r="AH106" s="258"/>
      <c r="AI106" s="258"/>
      <c r="AJ106" s="258"/>
      <c r="AK106" s="258"/>
      <c r="AL106" s="258"/>
      <c r="AM106" s="258"/>
      <c r="AN106" s="258"/>
    </row>
    <row r="107" spans="1:45" ht="18" customHeight="1" x14ac:dyDescent="0.25">
      <c r="A107" s="258"/>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9"/>
      <c r="Z107" s="259"/>
      <c r="AA107" s="258"/>
      <c r="AB107" s="258"/>
      <c r="AC107" s="258"/>
      <c r="AD107" s="258"/>
      <c r="AE107" s="258"/>
      <c r="AF107" s="258"/>
      <c r="AG107" s="258"/>
      <c r="AH107" s="258"/>
      <c r="AI107" s="258"/>
      <c r="AJ107" s="258"/>
      <c r="AK107" s="258"/>
      <c r="AL107" s="258"/>
      <c r="AM107" s="258"/>
      <c r="AN107" s="258"/>
    </row>
    <row r="108" spans="1:45" ht="18" customHeight="1" x14ac:dyDescent="0.25">
      <c r="A108" s="258"/>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9"/>
      <c r="Z108" s="259"/>
      <c r="AA108" s="258"/>
      <c r="AB108" s="258"/>
      <c r="AC108" s="258"/>
      <c r="AD108" s="258"/>
      <c r="AE108" s="258"/>
      <c r="AF108" s="258"/>
      <c r="AG108" s="258"/>
      <c r="AH108" s="258"/>
      <c r="AI108" s="258"/>
      <c r="AJ108" s="258"/>
      <c r="AK108" s="258"/>
      <c r="AL108" s="258"/>
      <c r="AM108" s="258"/>
      <c r="AN108" s="258"/>
    </row>
    <row r="109" spans="1:45" ht="18" customHeight="1" x14ac:dyDescent="0.25">
      <c r="A109" s="258"/>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9"/>
      <c r="Z109" s="259"/>
      <c r="AA109" s="258"/>
      <c r="AB109" s="258"/>
      <c r="AC109" s="258"/>
      <c r="AD109" s="258"/>
      <c r="AE109" s="258"/>
      <c r="AF109" s="258"/>
      <c r="AG109" s="258"/>
      <c r="AH109" s="258"/>
      <c r="AI109" s="258"/>
      <c r="AJ109" s="258"/>
      <c r="AK109" s="258"/>
      <c r="AL109" s="258"/>
      <c r="AM109" s="258"/>
      <c r="AN109" s="258"/>
    </row>
    <row r="110" spans="1:45" ht="18" customHeight="1" x14ac:dyDescent="0.25">
      <c r="A110" s="258"/>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9"/>
      <c r="Z110" s="259"/>
      <c r="AA110" s="258"/>
      <c r="AB110" s="258"/>
      <c r="AC110" s="258"/>
      <c r="AD110" s="258"/>
      <c r="AE110" s="258"/>
      <c r="AF110" s="258"/>
      <c r="AG110" s="258"/>
      <c r="AH110" s="258"/>
      <c r="AI110" s="258"/>
      <c r="AJ110" s="258"/>
      <c r="AK110" s="258"/>
      <c r="AL110" s="258"/>
      <c r="AM110" s="258"/>
      <c r="AN110" s="258"/>
    </row>
    <row r="111" spans="1:45" ht="18" customHeight="1" x14ac:dyDescent="0.25">
      <c r="A111" s="258"/>
      <c r="B111" s="258"/>
      <c r="C111" s="258"/>
      <c r="D111" s="258"/>
      <c r="E111" s="258"/>
      <c r="F111" s="258"/>
      <c r="G111" s="258"/>
      <c r="H111" s="258"/>
      <c r="I111" s="258"/>
      <c r="J111" s="258"/>
      <c r="K111" s="258"/>
      <c r="L111" s="258"/>
      <c r="M111" s="258"/>
      <c r="N111" s="258"/>
      <c r="O111" s="258"/>
      <c r="P111" s="258"/>
      <c r="Q111" s="258"/>
      <c r="R111" s="258"/>
      <c r="S111" s="258"/>
      <c r="T111" s="258"/>
      <c r="U111" s="258"/>
      <c r="V111" s="258"/>
      <c r="W111" s="258"/>
      <c r="X111" s="258"/>
      <c r="Y111" s="259"/>
      <c r="Z111" s="259"/>
      <c r="AA111" s="258"/>
      <c r="AB111" s="258"/>
      <c r="AC111" s="258"/>
      <c r="AD111" s="258"/>
      <c r="AE111" s="258"/>
      <c r="AF111" s="258"/>
      <c r="AG111" s="258"/>
      <c r="AH111" s="258"/>
      <c r="AI111" s="258"/>
      <c r="AJ111" s="258"/>
      <c r="AK111" s="258"/>
      <c r="AL111" s="258"/>
      <c r="AM111" s="258"/>
      <c r="AN111" s="258"/>
    </row>
    <row r="112" spans="1:45" ht="18" customHeight="1" x14ac:dyDescent="0.25">
      <c r="A112" s="258"/>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9"/>
      <c r="Z112" s="259"/>
      <c r="AA112" s="258"/>
      <c r="AB112" s="258"/>
      <c r="AC112" s="258"/>
      <c r="AD112" s="258"/>
      <c r="AE112" s="258"/>
      <c r="AF112" s="258"/>
      <c r="AG112" s="258"/>
      <c r="AH112" s="258"/>
      <c r="AI112" s="258"/>
      <c r="AJ112" s="258"/>
      <c r="AK112" s="258"/>
      <c r="AL112" s="258"/>
      <c r="AM112" s="258"/>
      <c r="AN112" s="258"/>
    </row>
    <row r="113" spans="1:40" ht="18" customHeight="1" x14ac:dyDescent="0.25">
      <c r="A113" s="258"/>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9"/>
      <c r="Z113" s="259"/>
      <c r="AA113" s="258"/>
      <c r="AB113" s="258"/>
      <c r="AC113" s="258"/>
      <c r="AD113" s="258"/>
      <c r="AE113" s="258"/>
      <c r="AF113" s="258"/>
      <c r="AG113" s="258"/>
      <c r="AH113" s="258"/>
      <c r="AI113" s="258"/>
      <c r="AJ113" s="258"/>
      <c r="AK113" s="258"/>
      <c r="AL113" s="258"/>
      <c r="AM113" s="258"/>
      <c r="AN113" s="258"/>
    </row>
    <row r="114" spans="1:40" ht="18" customHeight="1" x14ac:dyDescent="0.25">
      <c r="A114" s="258"/>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9"/>
      <c r="Z114" s="259"/>
      <c r="AA114" s="258"/>
      <c r="AB114" s="258"/>
      <c r="AC114" s="258"/>
      <c r="AD114" s="258"/>
      <c r="AE114" s="258"/>
      <c r="AF114" s="258"/>
      <c r="AG114" s="258"/>
      <c r="AH114" s="258"/>
      <c r="AI114" s="258"/>
      <c r="AJ114" s="258"/>
      <c r="AK114" s="258"/>
      <c r="AL114" s="258"/>
      <c r="AM114" s="258"/>
      <c r="AN114" s="258"/>
    </row>
    <row r="115" spans="1:40" ht="18" customHeight="1" x14ac:dyDescent="0.25">
      <c r="A115" s="258"/>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9"/>
      <c r="Z115" s="259"/>
      <c r="AA115" s="258"/>
      <c r="AB115" s="258"/>
      <c r="AC115" s="258"/>
      <c r="AD115" s="258"/>
      <c r="AE115" s="258"/>
      <c r="AF115" s="258"/>
      <c r="AG115" s="258"/>
      <c r="AH115" s="258"/>
      <c r="AI115" s="258"/>
      <c r="AJ115" s="258"/>
      <c r="AK115" s="258"/>
      <c r="AL115" s="258"/>
      <c r="AM115" s="258"/>
      <c r="AN115" s="258"/>
    </row>
    <row r="116" spans="1:40" ht="18" customHeight="1" x14ac:dyDescent="0.25">
      <c r="A116" s="258"/>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9"/>
      <c r="Z116" s="259"/>
      <c r="AA116" s="258"/>
      <c r="AB116" s="258"/>
      <c r="AC116" s="258"/>
      <c r="AD116" s="258"/>
      <c r="AE116" s="258"/>
      <c r="AF116" s="258"/>
      <c r="AG116" s="258"/>
      <c r="AH116" s="258"/>
      <c r="AI116" s="258"/>
      <c r="AJ116" s="258"/>
      <c r="AK116" s="258"/>
      <c r="AL116" s="258"/>
      <c r="AM116" s="258"/>
      <c r="AN116" s="258"/>
    </row>
    <row r="117" spans="1:40" ht="18" customHeight="1" x14ac:dyDescent="0.25">
      <c r="A117" s="258"/>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9"/>
      <c r="Z117" s="259"/>
      <c r="AA117" s="258"/>
      <c r="AB117" s="258"/>
      <c r="AC117" s="258"/>
      <c r="AD117" s="258"/>
      <c r="AE117" s="258"/>
      <c r="AF117" s="258"/>
      <c r="AG117" s="258"/>
      <c r="AH117" s="258"/>
      <c r="AI117" s="258"/>
      <c r="AJ117" s="258"/>
      <c r="AK117" s="258"/>
      <c r="AL117" s="258"/>
      <c r="AM117" s="258"/>
      <c r="AN117" s="258"/>
    </row>
    <row r="118" spans="1:40" ht="18" customHeight="1" x14ac:dyDescent="0.25">
      <c r="A118" s="258"/>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9"/>
      <c r="Z118" s="259"/>
      <c r="AA118" s="258"/>
      <c r="AB118" s="258"/>
      <c r="AC118" s="258"/>
      <c r="AD118" s="258"/>
      <c r="AE118" s="258"/>
      <c r="AF118" s="258"/>
      <c r="AG118" s="258"/>
      <c r="AH118" s="258"/>
      <c r="AI118" s="258"/>
      <c r="AJ118" s="258"/>
      <c r="AK118" s="258"/>
      <c r="AL118" s="258"/>
      <c r="AM118" s="258"/>
      <c r="AN118" s="258"/>
    </row>
    <row r="119" spans="1:40" ht="18" customHeight="1" x14ac:dyDescent="0.25">
      <c r="A119" s="258"/>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9"/>
      <c r="Z119" s="259"/>
      <c r="AA119" s="258"/>
      <c r="AB119" s="258"/>
      <c r="AC119" s="258"/>
      <c r="AD119" s="258"/>
      <c r="AE119" s="258"/>
      <c r="AF119" s="258"/>
      <c r="AG119" s="258"/>
      <c r="AH119" s="258"/>
      <c r="AI119" s="258"/>
      <c r="AJ119" s="258"/>
      <c r="AK119" s="258"/>
      <c r="AL119" s="258"/>
      <c r="AM119" s="258"/>
      <c r="AN119" s="258"/>
    </row>
    <row r="120" spans="1:40" ht="18" customHeight="1" x14ac:dyDescent="0.25">
      <c r="A120" s="258"/>
      <c r="B120" s="258"/>
      <c r="C120" s="258"/>
      <c r="D120" s="258"/>
      <c r="E120" s="258"/>
      <c r="F120" s="258"/>
      <c r="G120" s="258"/>
      <c r="H120" s="258"/>
      <c r="I120" s="258"/>
      <c r="J120" s="258"/>
      <c r="K120" s="258"/>
      <c r="L120" s="258"/>
      <c r="M120" s="258"/>
      <c r="N120" s="258"/>
      <c r="O120" s="258"/>
      <c r="P120" s="258"/>
      <c r="Q120" s="258"/>
      <c r="R120" s="258"/>
      <c r="S120" s="258"/>
      <c r="T120" s="258"/>
      <c r="U120" s="258"/>
      <c r="V120" s="258"/>
      <c r="W120" s="258"/>
      <c r="X120" s="258"/>
      <c r="Y120" s="259"/>
      <c r="Z120" s="259"/>
      <c r="AA120" s="258"/>
      <c r="AB120" s="258"/>
      <c r="AC120" s="258"/>
      <c r="AD120" s="258"/>
      <c r="AE120" s="258"/>
      <c r="AF120" s="258"/>
      <c r="AG120" s="258"/>
      <c r="AH120" s="258"/>
      <c r="AI120" s="258"/>
      <c r="AJ120" s="258"/>
      <c r="AK120" s="258"/>
      <c r="AL120" s="258"/>
      <c r="AM120" s="258"/>
      <c r="AN120" s="258"/>
    </row>
    <row r="121" spans="1:40" ht="18" customHeight="1" x14ac:dyDescent="0.25">
      <c r="A121" s="258"/>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9"/>
      <c r="Z121" s="259"/>
      <c r="AA121" s="258"/>
      <c r="AB121" s="258"/>
      <c r="AC121" s="258"/>
      <c r="AD121" s="258"/>
      <c r="AE121" s="258"/>
      <c r="AF121" s="258"/>
      <c r="AG121" s="258"/>
      <c r="AH121" s="258"/>
      <c r="AI121" s="258"/>
      <c r="AJ121" s="258"/>
      <c r="AK121" s="258"/>
      <c r="AL121" s="258"/>
      <c r="AM121" s="258"/>
      <c r="AN121" s="258"/>
    </row>
    <row r="122" spans="1:40" ht="18" customHeight="1" x14ac:dyDescent="0.25">
      <c r="A122" s="258"/>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9"/>
      <c r="Z122" s="259"/>
      <c r="AA122" s="258"/>
      <c r="AB122" s="258"/>
      <c r="AC122" s="258"/>
      <c r="AD122" s="258"/>
      <c r="AE122" s="258"/>
      <c r="AF122" s="258"/>
      <c r="AG122" s="258"/>
      <c r="AH122" s="258"/>
      <c r="AI122" s="258"/>
      <c r="AJ122" s="258"/>
      <c r="AK122" s="258"/>
      <c r="AL122" s="258"/>
      <c r="AM122" s="258"/>
      <c r="AN122" s="258"/>
    </row>
    <row r="123" spans="1:40" ht="18" customHeight="1" x14ac:dyDescent="0.25">
      <c r="A123" s="258"/>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9"/>
      <c r="Z123" s="259"/>
      <c r="AA123" s="258"/>
      <c r="AB123" s="258"/>
      <c r="AC123" s="258"/>
      <c r="AD123" s="258"/>
      <c r="AE123" s="258"/>
      <c r="AF123" s="258"/>
      <c r="AG123" s="258"/>
      <c r="AH123" s="258"/>
      <c r="AI123" s="258"/>
      <c r="AJ123" s="258"/>
      <c r="AK123" s="258"/>
      <c r="AL123" s="258"/>
      <c r="AM123" s="258"/>
      <c r="AN123" s="258"/>
    </row>
    <row r="124" spans="1:40" ht="18" customHeight="1" x14ac:dyDescent="0.25">
      <c r="A124" s="258"/>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9"/>
      <c r="Z124" s="259"/>
      <c r="AA124" s="258"/>
      <c r="AB124" s="258"/>
      <c r="AC124" s="258"/>
      <c r="AD124" s="258"/>
      <c r="AE124" s="258"/>
      <c r="AF124" s="258"/>
      <c r="AG124" s="258"/>
      <c r="AH124" s="258"/>
      <c r="AI124" s="258"/>
      <c r="AJ124" s="258"/>
      <c r="AK124" s="258"/>
      <c r="AL124" s="258"/>
      <c r="AM124" s="258"/>
      <c r="AN124" s="258"/>
    </row>
    <row r="125" spans="1:40" ht="18" customHeight="1" x14ac:dyDescent="0.25">
      <c r="A125" s="258"/>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9"/>
      <c r="Z125" s="259"/>
      <c r="AA125" s="258"/>
      <c r="AB125" s="258"/>
      <c r="AC125" s="258"/>
      <c r="AD125" s="258"/>
      <c r="AE125" s="258"/>
      <c r="AF125" s="258"/>
      <c r="AG125" s="258"/>
      <c r="AH125" s="258"/>
      <c r="AI125" s="258"/>
      <c r="AJ125" s="258"/>
      <c r="AK125" s="258"/>
      <c r="AL125" s="258"/>
      <c r="AM125" s="258"/>
      <c r="AN125" s="258"/>
    </row>
    <row r="126" spans="1:40" ht="18" customHeight="1" x14ac:dyDescent="0.25">
      <c r="A126" s="258"/>
      <c r="B126" s="258"/>
      <c r="C126" s="258"/>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9"/>
      <c r="Z126" s="259"/>
      <c r="AA126" s="258"/>
      <c r="AB126" s="258"/>
      <c r="AC126" s="258"/>
      <c r="AD126" s="258"/>
      <c r="AE126" s="258"/>
      <c r="AF126" s="258"/>
      <c r="AG126" s="258"/>
      <c r="AH126" s="258"/>
      <c r="AI126" s="258"/>
      <c r="AJ126" s="258"/>
      <c r="AK126" s="258"/>
      <c r="AL126" s="258"/>
      <c r="AM126" s="258"/>
      <c r="AN126" s="258"/>
    </row>
    <row r="127" spans="1:40" ht="18" customHeight="1" x14ac:dyDescent="0.25">
      <c r="A127" s="258"/>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9"/>
      <c r="Z127" s="259"/>
      <c r="AA127" s="258"/>
      <c r="AB127" s="258"/>
      <c r="AC127" s="258"/>
      <c r="AD127" s="258"/>
      <c r="AE127" s="258"/>
      <c r="AF127" s="258"/>
      <c r="AG127" s="258"/>
      <c r="AH127" s="258"/>
      <c r="AI127" s="258"/>
      <c r="AJ127" s="258"/>
      <c r="AK127" s="258"/>
      <c r="AL127" s="258"/>
      <c r="AM127" s="258"/>
      <c r="AN127" s="258"/>
    </row>
    <row r="128" spans="1:40" ht="18" customHeight="1" x14ac:dyDescent="0.25">
      <c r="A128" s="258"/>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9"/>
      <c r="Z128" s="259"/>
      <c r="AA128" s="258"/>
      <c r="AB128" s="258"/>
      <c r="AC128" s="258"/>
      <c r="AD128" s="258"/>
      <c r="AE128" s="258"/>
      <c r="AF128" s="258"/>
      <c r="AG128" s="258"/>
      <c r="AH128" s="258"/>
      <c r="AI128" s="258"/>
      <c r="AJ128" s="258"/>
      <c r="AK128" s="258"/>
      <c r="AL128" s="258"/>
      <c r="AM128" s="258"/>
      <c r="AN128" s="258"/>
    </row>
    <row r="129" spans="1:40" ht="18" customHeight="1" x14ac:dyDescent="0.25">
      <c r="A129" s="258"/>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9"/>
      <c r="Z129" s="259"/>
      <c r="AA129" s="258"/>
      <c r="AB129" s="258"/>
      <c r="AC129" s="258"/>
      <c r="AD129" s="258"/>
      <c r="AE129" s="258"/>
      <c r="AF129" s="258"/>
      <c r="AG129" s="258"/>
      <c r="AH129" s="258"/>
      <c r="AI129" s="258"/>
      <c r="AJ129" s="258"/>
      <c r="AK129" s="258"/>
      <c r="AL129" s="258"/>
      <c r="AM129" s="258"/>
      <c r="AN129" s="258"/>
    </row>
    <row r="130" spans="1:40" ht="18" customHeight="1" x14ac:dyDescent="0.25">
      <c r="A130" s="258"/>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9"/>
      <c r="Z130" s="259"/>
      <c r="AA130" s="258"/>
      <c r="AB130" s="258"/>
      <c r="AC130" s="258"/>
      <c r="AD130" s="258"/>
      <c r="AE130" s="258"/>
      <c r="AF130" s="258"/>
      <c r="AG130" s="258"/>
      <c r="AH130" s="258"/>
      <c r="AI130" s="258"/>
      <c r="AJ130" s="258"/>
      <c r="AK130" s="258"/>
      <c r="AL130" s="258"/>
      <c r="AM130" s="258"/>
      <c r="AN130" s="258"/>
    </row>
    <row r="131" spans="1:40" ht="18" customHeight="1" x14ac:dyDescent="0.25">
      <c r="A131" s="258"/>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9"/>
      <c r="Z131" s="259"/>
      <c r="AA131" s="258"/>
      <c r="AB131" s="258"/>
      <c r="AC131" s="258"/>
      <c r="AD131" s="258"/>
      <c r="AE131" s="258"/>
      <c r="AF131" s="258"/>
      <c r="AG131" s="258"/>
      <c r="AH131" s="258"/>
      <c r="AI131" s="258"/>
      <c r="AJ131" s="258"/>
      <c r="AK131" s="258"/>
      <c r="AL131" s="258"/>
      <c r="AM131" s="258"/>
      <c r="AN131" s="258"/>
    </row>
    <row r="132" spans="1:40" ht="18" customHeight="1" x14ac:dyDescent="0.25">
      <c r="A132" s="258"/>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9"/>
      <c r="Z132" s="259"/>
      <c r="AA132" s="258"/>
      <c r="AB132" s="258"/>
      <c r="AC132" s="258"/>
      <c r="AD132" s="258"/>
      <c r="AE132" s="258"/>
      <c r="AF132" s="258"/>
      <c r="AG132" s="258"/>
      <c r="AH132" s="258"/>
      <c r="AI132" s="258"/>
      <c r="AJ132" s="258"/>
      <c r="AK132" s="258"/>
      <c r="AL132" s="258"/>
      <c r="AM132" s="258"/>
      <c r="AN132" s="258"/>
    </row>
    <row r="133" spans="1:40" ht="18" customHeight="1" x14ac:dyDescent="0.25">
      <c r="A133" s="258"/>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9"/>
      <c r="Z133" s="259"/>
      <c r="AA133" s="258"/>
      <c r="AB133" s="258"/>
      <c r="AC133" s="258"/>
      <c r="AD133" s="258"/>
      <c r="AE133" s="258"/>
      <c r="AF133" s="258"/>
      <c r="AG133" s="258"/>
      <c r="AH133" s="258"/>
      <c r="AI133" s="258"/>
      <c r="AJ133" s="258"/>
      <c r="AK133" s="258"/>
      <c r="AL133" s="258"/>
      <c r="AM133" s="258"/>
      <c r="AN133" s="258"/>
    </row>
    <row r="134" spans="1:40" ht="18" customHeight="1" x14ac:dyDescent="0.25">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9"/>
      <c r="Z134" s="259"/>
      <c r="AA134" s="258"/>
      <c r="AB134" s="258"/>
      <c r="AC134" s="258"/>
      <c r="AD134" s="258"/>
      <c r="AE134" s="258"/>
      <c r="AF134" s="258"/>
      <c r="AG134" s="258"/>
      <c r="AH134" s="258"/>
      <c r="AI134" s="258"/>
      <c r="AJ134" s="258"/>
      <c r="AK134" s="258"/>
      <c r="AL134" s="258"/>
      <c r="AM134" s="258"/>
      <c r="AN134" s="258"/>
    </row>
    <row r="135" spans="1:40" ht="18" customHeight="1" x14ac:dyDescent="0.25">
      <c r="A135" s="258"/>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9"/>
      <c r="Z135" s="259"/>
      <c r="AA135" s="258"/>
      <c r="AB135" s="258"/>
      <c r="AC135" s="258"/>
      <c r="AD135" s="258"/>
      <c r="AE135" s="258"/>
      <c r="AF135" s="258"/>
      <c r="AG135" s="258"/>
      <c r="AH135" s="258"/>
      <c r="AI135" s="258"/>
      <c r="AJ135" s="258"/>
      <c r="AK135" s="258"/>
      <c r="AL135" s="258"/>
      <c r="AM135" s="258"/>
      <c r="AN135" s="258"/>
    </row>
    <row r="136" spans="1:40" ht="18" customHeight="1" x14ac:dyDescent="0.25">
      <c r="A136" s="258"/>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9"/>
      <c r="Z136" s="259"/>
      <c r="AA136" s="258"/>
      <c r="AB136" s="258"/>
      <c r="AC136" s="258"/>
      <c r="AD136" s="258"/>
      <c r="AE136" s="258"/>
      <c r="AF136" s="258"/>
      <c r="AG136" s="258"/>
      <c r="AH136" s="258"/>
      <c r="AI136" s="258"/>
      <c r="AJ136" s="258"/>
      <c r="AK136" s="258"/>
      <c r="AL136" s="258"/>
      <c r="AM136" s="258"/>
      <c r="AN136" s="258"/>
    </row>
    <row r="137" spans="1:40" ht="18" customHeight="1" x14ac:dyDescent="0.25">
      <c r="A137" s="258"/>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9"/>
      <c r="Z137" s="259"/>
      <c r="AA137" s="258"/>
      <c r="AB137" s="258"/>
      <c r="AC137" s="258"/>
      <c r="AD137" s="258"/>
      <c r="AE137" s="258"/>
      <c r="AF137" s="258"/>
      <c r="AG137" s="258"/>
      <c r="AH137" s="258"/>
      <c r="AI137" s="258"/>
      <c r="AJ137" s="258"/>
      <c r="AK137" s="258"/>
      <c r="AL137" s="258"/>
      <c r="AM137" s="258"/>
      <c r="AN137" s="258"/>
    </row>
    <row r="138" spans="1:40" ht="18" customHeight="1" x14ac:dyDescent="0.25">
      <c r="A138" s="258"/>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9"/>
      <c r="Z138" s="259"/>
      <c r="AA138" s="258"/>
      <c r="AB138" s="258"/>
      <c r="AC138" s="258"/>
      <c r="AD138" s="258"/>
      <c r="AE138" s="258"/>
      <c r="AF138" s="258"/>
      <c r="AG138" s="258"/>
      <c r="AH138" s="258"/>
      <c r="AI138" s="258"/>
      <c r="AJ138" s="258"/>
      <c r="AK138" s="258"/>
      <c r="AL138" s="258"/>
      <c r="AM138" s="258"/>
      <c r="AN138" s="258"/>
    </row>
    <row r="139" spans="1:40" ht="18" customHeight="1" x14ac:dyDescent="0.25">
      <c r="A139" s="258"/>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9"/>
      <c r="Z139" s="259"/>
      <c r="AA139" s="258"/>
      <c r="AB139" s="258"/>
      <c r="AC139" s="258"/>
      <c r="AD139" s="258"/>
      <c r="AE139" s="258"/>
      <c r="AF139" s="258"/>
      <c r="AG139" s="258"/>
      <c r="AH139" s="258"/>
      <c r="AI139" s="258"/>
      <c r="AJ139" s="258"/>
      <c r="AK139" s="258"/>
      <c r="AL139" s="258"/>
      <c r="AM139" s="258"/>
      <c r="AN139" s="258"/>
    </row>
    <row r="140" spans="1:40" ht="18" customHeight="1" x14ac:dyDescent="0.25">
      <c r="A140" s="258"/>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9"/>
      <c r="Z140" s="259"/>
      <c r="AA140" s="258"/>
      <c r="AB140" s="258"/>
      <c r="AC140" s="258"/>
      <c r="AD140" s="258"/>
      <c r="AE140" s="258"/>
      <c r="AF140" s="258"/>
      <c r="AG140" s="258"/>
      <c r="AH140" s="258"/>
      <c r="AI140" s="258"/>
      <c r="AJ140" s="258"/>
      <c r="AK140" s="258"/>
      <c r="AL140" s="258"/>
      <c r="AM140" s="258"/>
      <c r="AN140" s="258"/>
    </row>
    <row r="141" spans="1:40" ht="18" customHeight="1" x14ac:dyDescent="0.25">
      <c r="A141" s="258"/>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9"/>
      <c r="Z141" s="259"/>
      <c r="AA141" s="258"/>
      <c r="AB141" s="258"/>
      <c r="AC141" s="258"/>
      <c r="AD141" s="258"/>
      <c r="AE141" s="258"/>
      <c r="AF141" s="258"/>
      <c r="AG141" s="258"/>
      <c r="AH141" s="258"/>
      <c r="AI141" s="258"/>
      <c r="AJ141" s="258"/>
      <c r="AK141" s="258"/>
      <c r="AL141" s="258"/>
      <c r="AM141" s="258"/>
      <c r="AN141" s="258"/>
    </row>
    <row r="142" spans="1:40" ht="18" customHeight="1" x14ac:dyDescent="0.25">
      <c r="A142" s="258"/>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9"/>
      <c r="Z142" s="259"/>
      <c r="AA142" s="258"/>
      <c r="AB142" s="258"/>
      <c r="AC142" s="258"/>
      <c r="AD142" s="258"/>
      <c r="AE142" s="258"/>
      <c r="AF142" s="258"/>
      <c r="AG142" s="258"/>
      <c r="AH142" s="258"/>
      <c r="AI142" s="258"/>
      <c r="AJ142" s="258"/>
      <c r="AK142" s="258"/>
      <c r="AL142" s="258"/>
      <c r="AM142" s="258"/>
      <c r="AN142" s="258"/>
    </row>
    <row r="143" spans="1:40" ht="18" customHeight="1" x14ac:dyDescent="0.25">
      <c r="A143" s="258"/>
      <c r="B143" s="258"/>
      <c r="C143" s="258"/>
      <c r="D143" s="258"/>
      <c r="E143" s="258"/>
      <c r="F143" s="258"/>
      <c r="G143" s="258"/>
      <c r="H143" s="258"/>
      <c r="I143" s="258"/>
      <c r="J143" s="258"/>
      <c r="K143" s="258"/>
      <c r="L143" s="258"/>
      <c r="M143" s="258"/>
      <c r="N143" s="258"/>
      <c r="O143" s="258"/>
      <c r="P143" s="258"/>
      <c r="Q143" s="258"/>
      <c r="R143" s="258"/>
      <c r="S143" s="258"/>
      <c r="T143" s="258"/>
      <c r="U143" s="258"/>
      <c r="V143" s="258"/>
      <c r="W143" s="258"/>
      <c r="X143" s="258"/>
      <c r="Y143" s="259"/>
      <c r="Z143" s="259"/>
      <c r="AA143" s="258"/>
      <c r="AB143" s="258"/>
      <c r="AC143" s="258"/>
      <c r="AD143" s="258"/>
      <c r="AE143" s="258"/>
      <c r="AF143" s="258"/>
      <c r="AG143" s="258"/>
      <c r="AH143" s="258"/>
      <c r="AI143" s="258"/>
      <c r="AJ143" s="258"/>
      <c r="AK143" s="258"/>
      <c r="AL143" s="258"/>
      <c r="AM143" s="258"/>
      <c r="AN143" s="258"/>
    </row>
    <row r="144" spans="1:40" ht="18" customHeight="1" x14ac:dyDescent="0.25">
      <c r="A144" s="258"/>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9"/>
      <c r="Z144" s="259"/>
      <c r="AA144" s="258"/>
      <c r="AB144" s="258"/>
      <c r="AC144" s="258"/>
      <c r="AD144" s="258"/>
      <c r="AE144" s="258"/>
      <c r="AF144" s="258"/>
      <c r="AG144" s="258"/>
      <c r="AH144" s="258"/>
      <c r="AI144" s="258"/>
      <c r="AJ144" s="258"/>
      <c r="AK144" s="258"/>
      <c r="AL144" s="258"/>
      <c r="AM144" s="258"/>
      <c r="AN144" s="258"/>
    </row>
    <row r="145" spans="1:40" ht="18" customHeight="1" x14ac:dyDescent="0.25">
      <c r="A145" s="258"/>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9"/>
      <c r="Z145" s="259"/>
      <c r="AA145" s="258"/>
      <c r="AB145" s="258"/>
      <c r="AC145" s="258"/>
      <c r="AD145" s="258"/>
      <c r="AE145" s="258"/>
      <c r="AF145" s="258"/>
      <c r="AG145" s="258"/>
      <c r="AH145" s="258"/>
      <c r="AI145" s="258"/>
      <c r="AJ145" s="258"/>
      <c r="AK145" s="258"/>
      <c r="AL145" s="258"/>
      <c r="AM145" s="258"/>
      <c r="AN145" s="258"/>
    </row>
    <row r="146" spans="1:40" ht="18" customHeight="1" x14ac:dyDescent="0.25">
      <c r="A146" s="258"/>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9"/>
      <c r="Z146" s="259"/>
      <c r="AA146" s="258"/>
      <c r="AB146" s="258"/>
      <c r="AC146" s="258"/>
      <c r="AD146" s="258"/>
      <c r="AE146" s="258"/>
      <c r="AF146" s="258"/>
      <c r="AG146" s="258"/>
      <c r="AH146" s="258"/>
      <c r="AI146" s="258"/>
      <c r="AJ146" s="258"/>
      <c r="AK146" s="258"/>
      <c r="AL146" s="258"/>
      <c r="AM146" s="258"/>
      <c r="AN146" s="258"/>
    </row>
    <row r="147" spans="1:40" ht="18" customHeight="1" x14ac:dyDescent="0.25">
      <c r="A147" s="258"/>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9"/>
      <c r="Z147" s="259"/>
      <c r="AA147" s="258"/>
      <c r="AB147" s="258"/>
      <c r="AC147" s="258"/>
      <c r="AD147" s="258"/>
      <c r="AE147" s="258"/>
      <c r="AF147" s="258"/>
      <c r="AG147" s="258"/>
      <c r="AH147" s="258"/>
      <c r="AI147" s="258"/>
      <c r="AJ147" s="258"/>
      <c r="AK147" s="258"/>
      <c r="AL147" s="258"/>
      <c r="AM147" s="258"/>
      <c r="AN147" s="258"/>
    </row>
    <row r="148" spans="1:40" ht="18" customHeight="1" x14ac:dyDescent="0.25">
      <c r="A148" s="258"/>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9"/>
      <c r="Z148" s="259"/>
      <c r="AA148" s="258"/>
      <c r="AB148" s="258"/>
      <c r="AC148" s="258"/>
      <c r="AD148" s="258"/>
      <c r="AE148" s="258"/>
      <c r="AF148" s="258"/>
      <c r="AG148" s="258"/>
      <c r="AH148" s="258"/>
      <c r="AI148" s="258"/>
      <c r="AJ148" s="258"/>
      <c r="AK148" s="258"/>
      <c r="AL148" s="258"/>
      <c r="AM148" s="258"/>
      <c r="AN148" s="258"/>
    </row>
    <row r="149" spans="1:40" ht="18" customHeight="1" x14ac:dyDescent="0.25">
      <c r="A149" s="258"/>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9"/>
      <c r="Z149" s="259"/>
      <c r="AA149" s="258"/>
      <c r="AB149" s="258"/>
      <c r="AC149" s="258"/>
      <c r="AD149" s="258"/>
      <c r="AE149" s="258"/>
      <c r="AF149" s="258"/>
      <c r="AG149" s="258"/>
      <c r="AH149" s="258"/>
      <c r="AI149" s="258"/>
      <c r="AJ149" s="258"/>
      <c r="AK149" s="258"/>
      <c r="AL149" s="258"/>
      <c r="AM149" s="258"/>
      <c r="AN149" s="258"/>
    </row>
    <row r="150" spans="1:40" ht="18" customHeight="1" x14ac:dyDescent="0.25">
      <c r="A150" s="258"/>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9"/>
      <c r="Z150" s="259"/>
      <c r="AA150" s="258"/>
      <c r="AB150" s="258"/>
      <c r="AC150" s="258"/>
      <c r="AD150" s="258"/>
      <c r="AE150" s="258"/>
      <c r="AF150" s="258"/>
      <c r="AG150" s="258"/>
      <c r="AH150" s="258"/>
      <c r="AI150" s="258"/>
      <c r="AJ150" s="258"/>
      <c r="AK150" s="258"/>
      <c r="AL150" s="258"/>
      <c r="AM150" s="258"/>
      <c r="AN150" s="258"/>
    </row>
    <row r="151" spans="1:40" ht="18" customHeight="1" x14ac:dyDescent="0.25">
      <c r="A151" s="258"/>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9"/>
      <c r="Z151" s="259"/>
      <c r="AA151" s="258"/>
      <c r="AB151" s="258"/>
      <c r="AC151" s="258"/>
      <c r="AD151" s="258"/>
      <c r="AE151" s="258"/>
      <c r="AF151" s="258"/>
      <c r="AG151" s="258"/>
      <c r="AH151" s="258"/>
      <c r="AI151" s="258"/>
      <c r="AJ151" s="258"/>
      <c r="AK151" s="258"/>
      <c r="AL151" s="258"/>
      <c r="AM151" s="258"/>
      <c r="AN151" s="258"/>
    </row>
    <row r="152" spans="1:40" ht="18" customHeight="1" x14ac:dyDescent="0.25">
      <c r="A152" s="258"/>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9"/>
      <c r="Z152" s="259"/>
      <c r="AA152" s="258"/>
      <c r="AB152" s="258"/>
      <c r="AC152" s="258"/>
      <c r="AD152" s="258"/>
      <c r="AE152" s="258"/>
      <c r="AF152" s="258"/>
      <c r="AG152" s="258"/>
      <c r="AH152" s="258"/>
      <c r="AI152" s="258"/>
      <c r="AJ152" s="258"/>
      <c r="AK152" s="258"/>
      <c r="AL152" s="258"/>
      <c r="AM152" s="258"/>
      <c r="AN152" s="258"/>
    </row>
    <row r="153" spans="1:40" ht="18" customHeight="1" x14ac:dyDescent="0.25">
      <c r="A153" s="258"/>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9"/>
      <c r="Z153" s="259"/>
      <c r="AA153" s="258"/>
      <c r="AB153" s="258"/>
      <c r="AC153" s="258"/>
      <c r="AD153" s="258"/>
      <c r="AE153" s="258"/>
      <c r="AF153" s="258"/>
      <c r="AG153" s="258"/>
      <c r="AH153" s="258"/>
      <c r="AI153" s="258"/>
      <c r="AJ153" s="258"/>
      <c r="AK153" s="258"/>
      <c r="AL153" s="258"/>
      <c r="AM153" s="258"/>
      <c r="AN153" s="258"/>
    </row>
    <row r="154" spans="1:40" ht="18" customHeight="1" x14ac:dyDescent="0.25">
      <c r="A154" s="258"/>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9"/>
      <c r="Z154" s="259"/>
      <c r="AA154" s="258"/>
      <c r="AB154" s="258"/>
      <c r="AC154" s="258"/>
      <c r="AD154" s="258"/>
      <c r="AE154" s="258"/>
      <c r="AF154" s="258"/>
      <c r="AG154" s="258"/>
      <c r="AH154" s="258"/>
      <c r="AI154" s="258"/>
      <c r="AJ154" s="258"/>
      <c r="AK154" s="258"/>
      <c r="AL154" s="258"/>
      <c r="AM154" s="258"/>
      <c r="AN154" s="258"/>
    </row>
    <row r="155" spans="1:40" ht="18" customHeight="1" x14ac:dyDescent="0.25">
      <c r="A155" s="258"/>
      <c r="B155" s="258"/>
      <c r="C155" s="258"/>
      <c r="D155" s="258"/>
      <c r="E155" s="258"/>
      <c r="F155" s="258"/>
      <c r="G155" s="258"/>
      <c r="H155" s="258"/>
      <c r="I155" s="258"/>
      <c r="J155" s="258"/>
      <c r="K155" s="258"/>
      <c r="L155" s="258"/>
      <c r="M155" s="258"/>
      <c r="N155" s="258"/>
      <c r="O155" s="258"/>
      <c r="P155" s="258"/>
      <c r="Q155" s="258"/>
      <c r="R155" s="258"/>
      <c r="S155" s="258"/>
      <c r="T155" s="258"/>
      <c r="U155" s="258"/>
      <c r="V155" s="258"/>
      <c r="W155" s="258"/>
      <c r="X155" s="258"/>
      <c r="Y155" s="259"/>
      <c r="Z155" s="259"/>
      <c r="AA155" s="258"/>
      <c r="AB155" s="258"/>
      <c r="AC155" s="258"/>
      <c r="AD155" s="258"/>
      <c r="AE155" s="258"/>
      <c r="AF155" s="258"/>
      <c r="AG155" s="258"/>
      <c r="AH155" s="258"/>
      <c r="AI155" s="258"/>
      <c r="AJ155" s="258"/>
      <c r="AK155" s="258"/>
      <c r="AL155" s="258"/>
      <c r="AM155" s="258"/>
      <c r="AN155" s="258"/>
    </row>
    <row r="156" spans="1:40" ht="18" customHeight="1" x14ac:dyDescent="0.25">
      <c r="A156" s="258"/>
      <c r="B156" s="258"/>
      <c r="C156" s="258"/>
      <c r="D156" s="258"/>
      <c r="E156" s="258"/>
      <c r="F156" s="258"/>
      <c r="G156" s="258"/>
      <c r="H156" s="258"/>
      <c r="I156" s="258"/>
      <c r="J156" s="258"/>
      <c r="K156" s="258"/>
      <c r="L156" s="258"/>
      <c r="M156" s="258"/>
      <c r="N156" s="258"/>
      <c r="O156" s="258"/>
      <c r="P156" s="258"/>
      <c r="Q156" s="258"/>
      <c r="R156" s="258"/>
      <c r="S156" s="258"/>
      <c r="T156" s="258"/>
      <c r="U156" s="258"/>
      <c r="V156" s="258"/>
      <c r="W156" s="258"/>
      <c r="X156" s="258"/>
      <c r="Y156" s="259"/>
      <c r="Z156" s="259"/>
      <c r="AA156" s="258"/>
      <c r="AB156" s="258"/>
      <c r="AC156" s="258"/>
      <c r="AD156" s="258"/>
      <c r="AE156" s="258"/>
      <c r="AF156" s="258"/>
      <c r="AG156" s="258"/>
      <c r="AH156" s="258"/>
      <c r="AI156" s="258"/>
      <c r="AJ156" s="258"/>
      <c r="AK156" s="258"/>
      <c r="AL156" s="258"/>
      <c r="AM156" s="258"/>
      <c r="AN156" s="258"/>
    </row>
    <row r="157" spans="1:40" ht="18" customHeight="1" x14ac:dyDescent="0.25">
      <c r="A157" s="258"/>
      <c r="B157" s="258"/>
      <c r="C157" s="258"/>
      <c r="D157" s="258"/>
      <c r="E157" s="258"/>
      <c r="F157" s="258"/>
      <c r="G157" s="258"/>
      <c r="H157" s="258"/>
      <c r="I157" s="258"/>
      <c r="J157" s="258"/>
      <c r="K157" s="258"/>
      <c r="L157" s="258"/>
      <c r="M157" s="258"/>
      <c r="N157" s="258"/>
      <c r="O157" s="258"/>
      <c r="P157" s="258"/>
      <c r="Q157" s="258"/>
      <c r="R157" s="258"/>
      <c r="S157" s="258"/>
      <c r="T157" s="258"/>
      <c r="U157" s="258"/>
      <c r="V157" s="258"/>
      <c r="W157" s="258"/>
      <c r="X157" s="258"/>
      <c r="Y157" s="259"/>
      <c r="Z157" s="259"/>
      <c r="AA157" s="258"/>
      <c r="AB157" s="258"/>
      <c r="AC157" s="258"/>
      <c r="AD157" s="258"/>
      <c r="AE157" s="258"/>
      <c r="AF157" s="258"/>
      <c r="AG157" s="258"/>
      <c r="AH157" s="258"/>
      <c r="AI157" s="258"/>
      <c r="AJ157" s="258"/>
      <c r="AK157" s="258"/>
      <c r="AL157" s="258"/>
      <c r="AM157" s="258"/>
      <c r="AN157" s="258"/>
    </row>
    <row r="158" spans="1:40" ht="18" customHeight="1" x14ac:dyDescent="0.25">
      <c r="A158" s="258"/>
      <c r="B158" s="258"/>
      <c r="C158" s="258"/>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9"/>
      <c r="Z158" s="259"/>
      <c r="AA158" s="258"/>
      <c r="AB158" s="258"/>
      <c r="AC158" s="258"/>
      <c r="AD158" s="258"/>
      <c r="AE158" s="258"/>
      <c r="AF158" s="258"/>
      <c r="AG158" s="258"/>
      <c r="AH158" s="258"/>
      <c r="AI158" s="258"/>
      <c r="AJ158" s="258"/>
      <c r="AK158" s="258"/>
      <c r="AL158" s="258"/>
      <c r="AM158" s="258"/>
      <c r="AN158" s="258"/>
    </row>
    <row r="159" spans="1:40" ht="18" customHeight="1" x14ac:dyDescent="0.25">
      <c r="A159" s="258"/>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9"/>
      <c r="Z159" s="259"/>
      <c r="AA159" s="258"/>
      <c r="AB159" s="258"/>
      <c r="AC159" s="258"/>
      <c r="AD159" s="258"/>
      <c r="AE159" s="258"/>
      <c r="AF159" s="258"/>
      <c r="AG159" s="258"/>
      <c r="AH159" s="258"/>
      <c r="AI159" s="258"/>
      <c r="AJ159" s="258"/>
      <c r="AK159" s="258"/>
      <c r="AL159" s="258"/>
      <c r="AM159" s="258"/>
      <c r="AN159" s="258"/>
    </row>
    <row r="160" spans="1:40" ht="18" customHeight="1" x14ac:dyDescent="0.25">
      <c r="A160" s="258"/>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9"/>
      <c r="Z160" s="259"/>
      <c r="AA160" s="258"/>
      <c r="AB160" s="258"/>
      <c r="AC160" s="258"/>
      <c r="AD160" s="258"/>
      <c r="AE160" s="258"/>
      <c r="AF160" s="258"/>
      <c r="AG160" s="258"/>
      <c r="AH160" s="258"/>
      <c r="AI160" s="258"/>
      <c r="AJ160" s="258"/>
      <c r="AK160" s="258"/>
      <c r="AL160" s="258"/>
      <c r="AM160" s="258"/>
      <c r="AN160" s="258"/>
    </row>
    <row r="161" spans="1:40" ht="18" customHeight="1" x14ac:dyDescent="0.25">
      <c r="A161" s="258"/>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9"/>
      <c r="Z161" s="259"/>
      <c r="AA161" s="258"/>
      <c r="AB161" s="258"/>
      <c r="AC161" s="258"/>
      <c r="AD161" s="258"/>
      <c r="AE161" s="258"/>
      <c r="AF161" s="258"/>
      <c r="AG161" s="258"/>
      <c r="AH161" s="258"/>
      <c r="AI161" s="258"/>
      <c r="AJ161" s="258"/>
      <c r="AK161" s="258"/>
      <c r="AL161" s="258"/>
      <c r="AM161" s="258"/>
      <c r="AN161" s="258"/>
    </row>
    <row r="162" spans="1:40" ht="18" customHeight="1" x14ac:dyDescent="0.25">
      <c r="A162" s="258"/>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9"/>
      <c r="Z162" s="259"/>
      <c r="AA162" s="258"/>
      <c r="AB162" s="258"/>
      <c r="AC162" s="258"/>
      <c r="AD162" s="258"/>
      <c r="AE162" s="258"/>
      <c r="AF162" s="258"/>
      <c r="AG162" s="258"/>
      <c r="AH162" s="258"/>
      <c r="AI162" s="258"/>
      <c r="AJ162" s="258"/>
      <c r="AK162" s="258"/>
      <c r="AL162" s="258"/>
      <c r="AM162" s="258"/>
      <c r="AN162" s="258"/>
    </row>
    <row r="163" spans="1:40" ht="18" customHeight="1" x14ac:dyDescent="0.25">
      <c r="A163" s="258"/>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9"/>
      <c r="Z163" s="259"/>
      <c r="AA163" s="258"/>
      <c r="AB163" s="258"/>
      <c r="AC163" s="258"/>
      <c r="AD163" s="258"/>
      <c r="AE163" s="258"/>
      <c r="AF163" s="258"/>
      <c r="AG163" s="258"/>
      <c r="AH163" s="258"/>
      <c r="AI163" s="258"/>
      <c r="AJ163" s="258"/>
      <c r="AK163" s="258"/>
      <c r="AL163" s="258"/>
      <c r="AM163" s="258"/>
      <c r="AN163" s="258"/>
    </row>
    <row r="164" spans="1:40" ht="18" customHeight="1" x14ac:dyDescent="0.25">
      <c r="A164" s="258"/>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9"/>
      <c r="Z164" s="259"/>
      <c r="AA164" s="258"/>
      <c r="AB164" s="258"/>
      <c r="AC164" s="258"/>
      <c r="AD164" s="258"/>
      <c r="AE164" s="258"/>
      <c r="AF164" s="258"/>
      <c r="AG164" s="258"/>
      <c r="AH164" s="258"/>
      <c r="AI164" s="258"/>
      <c r="AJ164" s="258"/>
      <c r="AK164" s="258"/>
      <c r="AL164" s="258"/>
      <c r="AM164" s="258"/>
      <c r="AN164" s="258"/>
    </row>
    <row r="165" spans="1:40" ht="18" customHeight="1" x14ac:dyDescent="0.25">
      <c r="A165" s="258"/>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9"/>
      <c r="Z165" s="259"/>
      <c r="AA165" s="258"/>
      <c r="AB165" s="258"/>
      <c r="AC165" s="258"/>
      <c r="AD165" s="258"/>
      <c r="AE165" s="258"/>
      <c r="AF165" s="258"/>
      <c r="AG165" s="258"/>
      <c r="AH165" s="258"/>
      <c r="AI165" s="258"/>
      <c r="AJ165" s="258"/>
      <c r="AK165" s="258"/>
      <c r="AL165" s="258"/>
      <c r="AM165" s="258"/>
      <c r="AN165" s="258"/>
    </row>
    <row r="166" spans="1:40" ht="18" customHeight="1" x14ac:dyDescent="0.25">
      <c r="A166" s="258"/>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9"/>
      <c r="Z166" s="259"/>
      <c r="AA166" s="258"/>
      <c r="AB166" s="258"/>
      <c r="AC166" s="258"/>
      <c r="AD166" s="258"/>
      <c r="AE166" s="258"/>
      <c r="AF166" s="258"/>
      <c r="AG166" s="258"/>
      <c r="AH166" s="258"/>
      <c r="AI166" s="258"/>
      <c r="AJ166" s="258"/>
      <c r="AK166" s="258"/>
      <c r="AL166" s="258"/>
      <c r="AM166" s="258"/>
      <c r="AN166" s="258"/>
    </row>
    <row r="167" spans="1:40" ht="18" customHeight="1" x14ac:dyDescent="0.25">
      <c r="A167" s="258"/>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9"/>
      <c r="Z167" s="259"/>
      <c r="AA167" s="258"/>
      <c r="AB167" s="258"/>
      <c r="AC167" s="258"/>
      <c r="AD167" s="258"/>
      <c r="AE167" s="258"/>
      <c r="AF167" s="258"/>
      <c r="AG167" s="258"/>
      <c r="AH167" s="258"/>
      <c r="AI167" s="258"/>
      <c r="AJ167" s="258"/>
      <c r="AK167" s="258"/>
      <c r="AL167" s="258"/>
      <c r="AM167" s="258"/>
      <c r="AN167" s="258"/>
    </row>
    <row r="168" spans="1:40" ht="18" customHeight="1" x14ac:dyDescent="0.25">
      <c r="A168" s="258"/>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9"/>
      <c r="Z168" s="259"/>
      <c r="AA168" s="258"/>
      <c r="AB168" s="258"/>
      <c r="AC168" s="258"/>
      <c r="AD168" s="258"/>
      <c r="AE168" s="258"/>
      <c r="AF168" s="258"/>
      <c r="AG168" s="258"/>
      <c r="AH168" s="258"/>
      <c r="AI168" s="258"/>
      <c r="AJ168" s="258"/>
      <c r="AK168" s="258"/>
      <c r="AL168" s="258"/>
      <c r="AM168" s="258"/>
      <c r="AN168" s="258"/>
    </row>
    <row r="169" spans="1:40" ht="18" customHeight="1" x14ac:dyDescent="0.25">
      <c r="A169" s="258"/>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9"/>
      <c r="Z169" s="259"/>
      <c r="AA169" s="258"/>
      <c r="AB169" s="258"/>
      <c r="AC169" s="258"/>
      <c r="AD169" s="258"/>
      <c r="AE169" s="258"/>
      <c r="AF169" s="258"/>
      <c r="AG169" s="258"/>
      <c r="AH169" s="258"/>
      <c r="AI169" s="258"/>
      <c r="AJ169" s="258"/>
      <c r="AK169" s="258"/>
      <c r="AL169" s="258"/>
      <c r="AM169" s="258"/>
      <c r="AN169" s="258"/>
    </row>
    <row r="170" spans="1:40" ht="18" customHeight="1" x14ac:dyDescent="0.25">
      <c r="A170" s="258"/>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9"/>
      <c r="Z170" s="259"/>
      <c r="AA170" s="258"/>
      <c r="AB170" s="258"/>
      <c r="AC170" s="258"/>
      <c r="AD170" s="258"/>
      <c r="AE170" s="258"/>
      <c r="AF170" s="258"/>
      <c r="AG170" s="258"/>
      <c r="AH170" s="258"/>
      <c r="AI170" s="258"/>
      <c r="AJ170" s="258"/>
      <c r="AK170" s="258"/>
      <c r="AL170" s="258"/>
      <c r="AM170" s="258"/>
      <c r="AN170" s="258"/>
    </row>
    <row r="171" spans="1:40" ht="18" customHeight="1" x14ac:dyDescent="0.25">
      <c r="A171" s="258"/>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9"/>
      <c r="Z171" s="259"/>
      <c r="AA171" s="258"/>
      <c r="AB171" s="258"/>
      <c r="AC171" s="258"/>
      <c r="AD171" s="258"/>
      <c r="AE171" s="258"/>
      <c r="AF171" s="258"/>
      <c r="AG171" s="258"/>
      <c r="AH171" s="258"/>
      <c r="AI171" s="258"/>
      <c r="AJ171" s="258"/>
      <c r="AK171" s="258"/>
      <c r="AL171" s="258"/>
      <c r="AM171" s="258"/>
      <c r="AN171" s="258"/>
    </row>
    <row r="172" spans="1:40" ht="18" customHeight="1" x14ac:dyDescent="0.25">
      <c r="A172" s="258"/>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9"/>
      <c r="Z172" s="259"/>
      <c r="AA172" s="258"/>
      <c r="AB172" s="258"/>
      <c r="AC172" s="258"/>
      <c r="AD172" s="258"/>
      <c r="AE172" s="258"/>
      <c r="AF172" s="258"/>
      <c r="AG172" s="258"/>
      <c r="AH172" s="258"/>
      <c r="AI172" s="258"/>
      <c r="AJ172" s="258"/>
      <c r="AK172" s="258"/>
      <c r="AL172" s="258"/>
      <c r="AM172" s="258"/>
      <c r="AN172" s="258"/>
    </row>
    <row r="173" spans="1:40" ht="18" customHeight="1" x14ac:dyDescent="0.25">
      <c r="A173" s="258"/>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9"/>
      <c r="Z173" s="259"/>
      <c r="AA173" s="258"/>
      <c r="AB173" s="258"/>
      <c r="AC173" s="258"/>
      <c r="AD173" s="258"/>
      <c r="AE173" s="258"/>
      <c r="AF173" s="258"/>
      <c r="AG173" s="258"/>
      <c r="AH173" s="258"/>
      <c r="AI173" s="258"/>
      <c r="AJ173" s="258"/>
      <c r="AK173" s="258"/>
      <c r="AL173" s="258"/>
      <c r="AM173" s="258"/>
      <c r="AN173" s="258"/>
    </row>
    <row r="174" spans="1:40" ht="18" customHeight="1" x14ac:dyDescent="0.25">
      <c r="A174" s="258"/>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9"/>
      <c r="Z174" s="259"/>
      <c r="AA174" s="258"/>
      <c r="AB174" s="258"/>
      <c r="AC174" s="258"/>
      <c r="AD174" s="258"/>
      <c r="AE174" s="258"/>
      <c r="AF174" s="258"/>
      <c r="AG174" s="258"/>
      <c r="AH174" s="258"/>
      <c r="AI174" s="258"/>
      <c r="AJ174" s="258"/>
      <c r="AK174" s="258"/>
      <c r="AL174" s="258"/>
      <c r="AM174" s="258"/>
      <c r="AN174" s="258"/>
    </row>
    <row r="175" spans="1:40" ht="18" customHeight="1" x14ac:dyDescent="0.25">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9"/>
      <c r="Z175" s="259"/>
      <c r="AA175" s="258"/>
      <c r="AB175" s="258"/>
      <c r="AC175" s="258"/>
      <c r="AD175" s="258"/>
      <c r="AE175" s="258"/>
      <c r="AF175" s="258"/>
      <c r="AG175" s="258"/>
      <c r="AH175" s="258"/>
      <c r="AI175" s="258"/>
      <c r="AJ175" s="258"/>
      <c r="AK175" s="258"/>
      <c r="AL175" s="258"/>
      <c r="AM175" s="258"/>
      <c r="AN175" s="258"/>
    </row>
    <row r="176" spans="1:40" ht="18" customHeight="1" x14ac:dyDescent="0.25">
      <c r="A176" s="258"/>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9"/>
      <c r="Z176" s="259"/>
      <c r="AA176" s="258"/>
      <c r="AB176" s="258"/>
      <c r="AC176" s="258"/>
      <c r="AD176" s="258"/>
      <c r="AE176" s="258"/>
      <c r="AF176" s="258"/>
      <c r="AG176" s="258"/>
      <c r="AH176" s="258"/>
      <c r="AI176" s="258"/>
      <c r="AJ176" s="258"/>
      <c r="AK176" s="258"/>
      <c r="AL176" s="258"/>
      <c r="AM176" s="258"/>
      <c r="AN176" s="258"/>
    </row>
    <row r="177" spans="1:40" ht="18" customHeight="1" x14ac:dyDescent="0.25">
      <c r="A177" s="258"/>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9"/>
      <c r="Z177" s="259"/>
      <c r="AA177" s="258"/>
      <c r="AB177" s="258"/>
      <c r="AC177" s="258"/>
      <c r="AD177" s="258"/>
      <c r="AE177" s="258"/>
      <c r="AF177" s="258"/>
      <c r="AG177" s="258"/>
      <c r="AH177" s="258"/>
      <c r="AI177" s="258"/>
      <c r="AJ177" s="258"/>
      <c r="AK177" s="258"/>
      <c r="AL177" s="258"/>
      <c r="AM177" s="258"/>
      <c r="AN177" s="258"/>
    </row>
    <row r="178" spans="1:40" ht="18" customHeight="1" x14ac:dyDescent="0.25">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9"/>
      <c r="Z178" s="259"/>
      <c r="AA178" s="258"/>
      <c r="AB178" s="258"/>
      <c r="AC178" s="258"/>
      <c r="AD178" s="258"/>
      <c r="AE178" s="258"/>
      <c r="AF178" s="258"/>
      <c r="AG178" s="258"/>
      <c r="AH178" s="258"/>
      <c r="AI178" s="258"/>
      <c r="AJ178" s="258"/>
      <c r="AK178" s="258"/>
      <c r="AL178" s="258"/>
      <c r="AM178" s="258"/>
      <c r="AN178" s="258"/>
    </row>
    <row r="179" spans="1:40" ht="18" customHeight="1" x14ac:dyDescent="0.25">
      <c r="A179" s="258"/>
      <c r="B179" s="258"/>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9"/>
      <c r="Z179" s="259"/>
      <c r="AA179" s="258"/>
      <c r="AB179" s="258"/>
      <c r="AC179" s="258"/>
      <c r="AD179" s="258"/>
      <c r="AE179" s="258"/>
      <c r="AF179" s="258"/>
      <c r="AG179" s="258"/>
      <c r="AH179" s="258"/>
      <c r="AI179" s="258"/>
      <c r="AJ179" s="258"/>
      <c r="AK179" s="258"/>
      <c r="AL179" s="258"/>
      <c r="AM179" s="258"/>
      <c r="AN179" s="258"/>
    </row>
    <row r="180" spans="1:40" ht="18" customHeight="1" x14ac:dyDescent="0.25">
      <c r="A180" s="258"/>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9"/>
      <c r="Z180" s="259"/>
      <c r="AA180" s="258"/>
      <c r="AB180" s="258"/>
      <c r="AC180" s="258"/>
      <c r="AD180" s="258"/>
      <c r="AE180" s="258"/>
      <c r="AF180" s="258"/>
      <c r="AG180" s="258"/>
      <c r="AH180" s="258"/>
      <c r="AI180" s="258"/>
      <c r="AJ180" s="258"/>
      <c r="AK180" s="258"/>
      <c r="AL180" s="258"/>
      <c r="AM180" s="258"/>
      <c r="AN180" s="258"/>
    </row>
    <row r="181" spans="1:40" ht="18" customHeight="1" x14ac:dyDescent="0.25">
      <c r="A181" s="258"/>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9"/>
      <c r="Z181" s="259"/>
      <c r="AA181" s="258"/>
      <c r="AB181" s="258"/>
      <c r="AC181" s="258"/>
      <c r="AD181" s="258"/>
      <c r="AE181" s="258"/>
      <c r="AF181" s="258"/>
      <c r="AG181" s="258"/>
      <c r="AH181" s="258"/>
      <c r="AI181" s="258"/>
      <c r="AJ181" s="258"/>
      <c r="AK181" s="258"/>
      <c r="AL181" s="258"/>
      <c r="AM181" s="258"/>
      <c r="AN181" s="258"/>
    </row>
    <row r="182" spans="1:40" ht="18" customHeight="1" x14ac:dyDescent="0.25">
      <c r="A182" s="258"/>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9"/>
      <c r="Z182" s="259"/>
      <c r="AA182" s="258"/>
      <c r="AB182" s="258"/>
      <c r="AC182" s="258"/>
      <c r="AD182" s="258"/>
      <c r="AE182" s="258"/>
      <c r="AF182" s="258"/>
      <c r="AG182" s="258"/>
      <c r="AH182" s="258"/>
      <c r="AI182" s="258"/>
      <c r="AJ182" s="258"/>
      <c r="AK182" s="258"/>
      <c r="AL182" s="258"/>
      <c r="AM182" s="258"/>
      <c r="AN182" s="258"/>
    </row>
    <row r="183" spans="1:40" ht="18" customHeight="1" x14ac:dyDescent="0.25">
      <c r="A183" s="258"/>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9"/>
      <c r="Z183" s="259"/>
      <c r="AA183" s="258"/>
      <c r="AB183" s="258"/>
      <c r="AC183" s="258"/>
      <c r="AD183" s="258"/>
      <c r="AE183" s="258"/>
      <c r="AF183" s="258"/>
      <c r="AG183" s="258"/>
      <c r="AH183" s="258"/>
      <c r="AI183" s="258"/>
      <c r="AJ183" s="258"/>
      <c r="AK183" s="258"/>
      <c r="AL183" s="258"/>
      <c r="AM183" s="258"/>
      <c r="AN183" s="258"/>
    </row>
    <row r="184" spans="1:40" ht="18" customHeight="1" x14ac:dyDescent="0.25">
      <c r="A184" s="258"/>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9"/>
      <c r="Z184" s="259"/>
      <c r="AA184" s="258"/>
      <c r="AB184" s="258"/>
      <c r="AC184" s="258"/>
      <c r="AD184" s="258"/>
      <c r="AE184" s="258"/>
      <c r="AF184" s="258"/>
      <c r="AG184" s="258"/>
      <c r="AH184" s="258"/>
      <c r="AI184" s="258"/>
      <c r="AJ184" s="258"/>
      <c r="AK184" s="258"/>
      <c r="AL184" s="258"/>
      <c r="AM184" s="258"/>
      <c r="AN184" s="258"/>
    </row>
    <row r="185" spans="1:40" ht="18" customHeight="1" x14ac:dyDescent="0.25">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9"/>
      <c r="Z185" s="259"/>
      <c r="AA185" s="258"/>
      <c r="AB185" s="258"/>
      <c r="AC185" s="258"/>
      <c r="AD185" s="258"/>
      <c r="AE185" s="258"/>
      <c r="AF185" s="258"/>
      <c r="AG185" s="258"/>
      <c r="AH185" s="258"/>
      <c r="AI185" s="258"/>
      <c r="AJ185" s="258"/>
      <c r="AK185" s="258"/>
      <c r="AL185" s="258"/>
      <c r="AM185" s="258"/>
      <c r="AN185" s="258"/>
    </row>
    <row r="186" spans="1:40" ht="18" customHeight="1" x14ac:dyDescent="0.25">
      <c r="A186" s="258"/>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9"/>
      <c r="Z186" s="259"/>
      <c r="AA186" s="258"/>
      <c r="AB186" s="258"/>
      <c r="AC186" s="258"/>
      <c r="AD186" s="258"/>
      <c r="AE186" s="258"/>
      <c r="AF186" s="258"/>
      <c r="AG186" s="258"/>
      <c r="AH186" s="258"/>
      <c r="AI186" s="258"/>
      <c r="AJ186" s="258"/>
      <c r="AK186" s="258"/>
      <c r="AL186" s="258"/>
      <c r="AM186" s="258"/>
      <c r="AN186" s="258"/>
    </row>
    <row r="187" spans="1:40" ht="18" customHeight="1" x14ac:dyDescent="0.25">
      <c r="A187" s="258"/>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9"/>
      <c r="Z187" s="259"/>
      <c r="AA187" s="258"/>
      <c r="AB187" s="258"/>
      <c r="AC187" s="258"/>
      <c r="AD187" s="258"/>
      <c r="AE187" s="258"/>
      <c r="AF187" s="258"/>
      <c r="AG187" s="258"/>
      <c r="AH187" s="258"/>
      <c r="AI187" s="258"/>
      <c r="AJ187" s="258"/>
      <c r="AK187" s="258"/>
      <c r="AL187" s="258"/>
      <c r="AM187" s="258"/>
      <c r="AN187" s="258"/>
    </row>
    <row r="188" spans="1:40" ht="18" customHeight="1" x14ac:dyDescent="0.25">
      <c r="A188" s="258"/>
      <c r="B188" s="258"/>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9"/>
      <c r="Z188" s="259"/>
      <c r="AA188" s="258"/>
      <c r="AB188" s="258"/>
      <c r="AC188" s="258"/>
      <c r="AD188" s="258"/>
      <c r="AE188" s="258"/>
      <c r="AF188" s="258"/>
      <c r="AG188" s="258"/>
      <c r="AH188" s="258"/>
      <c r="AI188" s="258"/>
      <c r="AJ188" s="258"/>
      <c r="AK188" s="258"/>
      <c r="AL188" s="258"/>
      <c r="AM188" s="258"/>
      <c r="AN188" s="258"/>
    </row>
    <row r="189" spans="1:40" ht="18" customHeight="1" x14ac:dyDescent="0.25">
      <c r="A189" s="258"/>
      <c r="B189" s="258"/>
      <c r="C189" s="258"/>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9"/>
      <c r="Z189" s="259"/>
      <c r="AA189" s="258"/>
      <c r="AB189" s="258"/>
      <c r="AC189" s="258"/>
      <c r="AD189" s="258"/>
      <c r="AE189" s="258"/>
      <c r="AF189" s="258"/>
      <c r="AG189" s="258"/>
      <c r="AH189" s="258"/>
      <c r="AI189" s="258"/>
      <c r="AJ189" s="258"/>
      <c r="AK189" s="258"/>
      <c r="AL189" s="258"/>
      <c r="AM189" s="258"/>
      <c r="AN189" s="258"/>
    </row>
    <row r="190" spans="1:40" ht="18" customHeight="1" x14ac:dyDescent="0.25">
      <c r="A190" s="258"/>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9"/>
      <c r="Z190" s="259"/>
      <c r="AA190" s="258"/>
      <c r="AB190" s="258"/>
      <c r="AC190" s="258"/>
      <c r="AD190" s="258"/>
      <c r="AE190" s="258"/>
      <c r="AF190" s="258"/>
      <c r="AG190" s="258"/>
      <c r="AH190" s="258"/>
      <c r="AI190" s="258"/>
      <c r="AJ190" s="258"/>
      <c r="AK190" s="258"/>
      <c r="AL190" s="258"/>
      <c r="AM190" s="258"/>
      <c r="AN190" s="258"/>
    </row>
    <row r="191" spans="1:40" ht="18" customHeight="1" x14ac:dyDescent="0.25">
      <c r="A191" s="258"/>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9"/>
      <c r="Z191" s="259"/>
      <c r="AA191" s="258"/>
      <c r="AB191" s="258"/>
      <c r="AC191" s="258"/>
      <c r="AD191" s="258"/>
      <c r="AE191" s="258"/>
      <c r="AF191" s="258"/>
      <c r="AG191" s="258"/>
      <c r="AH191" s="258"/>
      <c r="AI191" s="258"/>
      <c r="AJ191" s="258"/>
      <c r="AK191" s="258"/>
      <c r="AL191" s="258"/>
      <c r="AM191" s="258"/>
      <c r="AN191" s="258"/>
    </row>
    <row r="192" spans="1:40" ht="18" customHeight="1" x14ac:dyDescent="0.25">
      <c r="A192" s="258"/>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9"/>
      <c r="Z192" s="259"/>
      <c r="AA192" s="258"/>
      <c r="AB192" s="258"/>
      <c r="AC192" s="258"/>
      <c r="AD192" s="258"/>
      <c r="AE192" s="258"/>
      <c r="AF192" s="258"/>
      <c r="AG192" s="258"/>
      <c r="AH192" s="258"/>
      <c r="AI192" s="258"/>
      <c r="AJ192" s="258"/>
      <c r="AK192" s="258"/>
      <c r="AL192" s="258"/>
      <c r="AM192" s="258"/>
      <c r="AN192" s="258"/>
    </row>
    <row r="193" spans="1:40" ht="18" customHeight="1" x14ac:dyDescent="0.25">
      <c r="A193" s="258"/>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9"/>
      <c r="Z193" s="259"/>
      <c r="AA193" s="258"/>
      <c r="AB193" s="258"/>
      <c r="AC193" s="258"/>
      <c r="AD193" s="258"/>
      <c r="AE193" s="258"/>
      <c r="AF193" s="258"/>
      <c r="AG193" s="258"/>
      <c r="AH193" s="258"/>
      <c r="AI193" s="258"/>
      <c r="AJ193" s="258"/>
      <c r="AK193" s="258"/>
      <c r="AL193" s="258"/>
      <c r="AM193" s="258"/>
      <c r="AN193" s="258"/>
    </row>
    <row r="194" spans="1:40" ht="18" customHeight="1" x14ac:dyDescent="0.25">
      <c r="A194" s="258"/>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9"/>
      <c r="Z194" s="259"/>
      <c r="AA194" s="258"/>
      <c r="AB194" s="258"/>
      <c r="AC194" s="258"/>
      <c r="AD194" s="258"/>
      <c r="AE194" s="258"/>
      <c r="AF194" s="258"/>
      <c r="AG194" s="258"/>
      <c r="AH194" s="258"/>
      <c r="AI194" s="258"/>
      <c r="AJ194" s="258"/>
      <c r="AK194" s="258"/>
      <c r="AL194" s="258"/>
      <c r="AM194" s="258"/>
      <c r="AN194" s="258"/>
    </row>
    <row r="195" spans="1:40" ht="18" customHeight="1" x14ac:dyDescent="0.25">
      <c r="A195" s="258"/>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9"/>
      <c r="Z195" s="259"/>
      <c r="AA195" s="258"/>
      <c r="AB195" s="258"/>
      <c r="AC195" s="258"/>
      <c r="AD195" s="258"/>
      <c r="AE195" s="258"/>
      <c r="AF195" s="258"/>
      <c r="AG195" s="258"/>
      <c r="AH195" s="258"/>
      <c r="AI195" s="258"/>
      <c r="AJ195" s="258"/>
      <c r="AK195" s="258"/>
      <c r="AL195" s="258"/>
      <c r="AM195" s="258"/>
      <c r="AN195" s="258"/>
    </row>
    <row r="196" spans="1:40" ht="18" customHeight="1" x14ac:dyDescent="0.25">
      <c r="A196" s="258"/>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9"/>
      <c r="Z196" s="259"/>
      <c r="AA196" s="258"/>
      <c r="AB196" s="258"/>
      <c r="AC196" s="258"/>
      <c r="AD196" s="258"/>
      <c r="AE196" s="258"/>
      <c r="AF196" s="258"/>
      <c r="AG196" s="258"/>
      <c r="AH196" s="258"/>
      <c r="AI196" s="258"/>
      <c r="AJ196" s="258"/>
      <c r="AK196" s="258"/>
      <c r="AL196" s="258"/>
      <c r="AM196" s="258"/>
      <c r="AN196" s="258"/>
    </row>
    <row r="197" spans="1:40" ht="18" customHeight="1" x14ac:dyDescent="0.25">
      <c r="A197" s="258"/>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9"/>
      <c r="Z197" s="259"/>
      <c r="AA197" s="258"/>
      <c r="AB197" s="258"/>
      <c r="AC197" s="258"/>
      <c r="AD197" s="258"/>
      <c r="AE197" s="258"/>
      <c r="AF197" s="258"/>
      <c r="AG197" s="258"/>
      <c r="AH197" s="258"/>
      <c r="AI197" s="258"/>
      <c r="AJ197" s="258"/>
      <c r="AK197" s="258"/>
      <c r="AL197" s="258"/>
      <c r="AM197" s="258"/>
      <c r="AN197" s="258"/>
    </row>
    <row r="198" spans="1:40" ht="18" customHeight="1" x14ac:dyDescent="0.25">
      <c r="A198" s="258"/>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9"/>
      <c r="Z198" s="259"/>
      <c r="AA198" s="258"/>
      <c r="AB198" s="258"/>
      <c r="AC198" s="258"/>
      <c r="AD198" s="258"/>
      <c r="AE198" s="258"/>
      <c r="AF198" s="258"/>
      <c r="AG198" s="258"/>
      <c r="AH198" s="258"/>
      <c r="AI198" s="258"/>
      <c r="AJ198" s="258"/>
      <c r="AK198" s="258"/>
      <c r="AL198" s="258"/>
      <c r="AM198" s="258"/>
      <c r="AN198" s="258"/>
    </row>
    <row r="199" spans="1:40" ht="18" customHeight="1" x14ac:dyDescent="0.25">
      <c r="A199" s="258"/>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9"/>
      <c r="Z199" s="259"/>
      <c r="AA199" s="258"/>
      <c r="AB199" s="258"/>
      <c r="AC199" s="258"/>
      <c r="AD199" s="258"/>
      <c r="AE199" s="258"/>
      <c r="AF199" s="258"/>
      <c r="AG199" s="258"/>
      <c r="AH199" s="258"/>
      <c r="AI199" s="258"/>
      <c r="AJ199" s="258"/>
      <c r="AK199" s="258"/>
      <c r="AL199" s="258"/>
      <c r="AM199" s="258"/>
      <c r="AN199" s="258"/>
    </row>
    <row r="200" spans="1:40" ht="18" customHeight="1" x14ac:dyDescent="0.25">
      <c r="A200" s="258"/>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9"/>
      <c r="Z200" s="259"/>
      <c r="AA200" s="258"/>
      <c r="AB200" s="258"/>
      <c r="AC200" s="258"/>
      <c r="AD200" s="258"/>
      <c r="AE200" s="258"/>
      <c r="AF200" s="258"/>
      <c r="AG200" s="258"/>
      <c r="AH200" s="258"/>
      <c r="AI200" s="258"/>
      <c r="AJ200" s="258"/>
      <c r="AK200" s="258"/>
      <c r="AL200" s="258"/>
      <c r="AM200" s="258"/>
      <c r="AN200" s="258"/>
    </row>
    <row r="201" spans="1:40" ht="18" customHeight="1" x14ac:dyDescent="0.25">
      <c r="A201" s="258"/>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9"/>
      <c r="Z201" s="259"/>
      <c r="AA201" s="258"/>
      <c r="AB201" s="258"/>
      <c r="AC201" s="258"/>
      <c r="AD201" s="258"/>
      <c r="AE201" s="258"/>
      <c r="AF201" s="258"/>
      <c r="AG201" s="258"/>
      <c r="AH201" s="258"/>
      <c r="AI201" s="258"/>
      <c r="AJ201" s="258"/>
      <c r="AK201" s="258"/>
      <c r="AL201" s="258"/>
      <c r="AM201" s="258"/>
      <c r="AN201" s="258"/>
    </row>
    <row r="202" spans="1:40" ht="18" customHeight="1" x14ac:dyDescent="0.25">
      <c r="A202" s="258"/>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9"/>
      <c r="Z202" s="259"/>
      <c r="AA202" s="258"/>
      <c r="AB202" s="258"/>
      <c r="AC202" s="258"/>
      <c r="AD202" s="258"/>
      <c r="AE202" s="258"/>
      <c r="AF202" s="258"/>
      <c r="AG202" s="258"/>
      <c r="AH202" s="258"/>
      <c r="AI202" s="258"/>
      <c r="AJ202" s="258"/>
      <c r="AK202" s="258"/>
      <c r="AL202" s="258"/>
      <c r="AM202" s="258"/>
      <c r="AN202" s="258"/>
    </row>
    <row r="203" spans="1:40" ht="18" customHeight="1" x14ac:dyDescent="0.25">
      <c r="A203" s="258"/>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9"/>
      <c r="Z203" s="259"/>
      <c r="AA203" s="258"/>
      <c r="AB203" s="258"/>
      <c r="AC203" s="258"/>
      <c r="AD203" s="258"/>
      <c r="AE203" s="258"/>
      <c r="AF203" s="258"/>
      <c r="AG203" s="258"/>
      <c r="AH203" s="258"/>
      <c r="AI203" s="258"/>
      <c r="AJ203" s="258"/>
      <c r="AK203" s="258"/>
      <c r="AL203" s="258"/>
      <c r="AM203" s="258"/>
      <c r="AN203" s="258"/>
    </row>
    <row r="204" spans="1:40" ht="18" customHeight="1" x14ac:dyDescent="0.25">
      <c r="A204" s="258"/>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9"/>
      <c r="Z204" s="259"/>
      <c r="AA204" s="258"/>
      <c r="AB204" s="258"/>
      <c r="AC204" s="258"/>
      <c r="AD204" s="258"/>
      <c r="AE204" s="258"/>
      <c r="AF204" s="258"/>
      <c r="AG204" s="258"/>
      <c r="AH204" s="258"/>
      <c r="AI204" s="258"/>
      <c r="AJ204" s="258"/>
      <c r="AK204" s="258"/>
      <c r="AL204" s="258"/>
      <c r="AM204" s="258"/>
      <c r="AN204" s="258"/>
    </row>
    <row r="205" spans="1:40" ht="18" customHeight="1" x14ac:dyDescent="0.25">
      <c r="A205" s="258"/>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9"/>
      <c r="Z205" s="259"/>
      <c r="AA205" s="258"/>
      <c r="AB205" s="258"/>
      <c r="AC205" s="258"/>
      <c r="AD205" s="258"/>
      <c r="AE205" s="258"/>
      <c r="AF205" s="258"/>
      <c r="AG205" s="258"/>
      <c r="AH205" s="258"/>
      <c r="AI205" s="258"/>
      <c r="AJ205" s="258"/>
      <c r="AK205" s="258"/>
      <c r="AL205" s="258"/>
      <c r="AM205" s="258"/>
      <c r="AN205" s="258"/>
    </row>
    <row r="206" spans="1:40" ht="18" customHeight="1" x14ac:dyDescent="0.25">
      <c r="A206" s="258"/>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9"/>
      <c r="Z206" s="259"/>
      <c r="AA206" s="258"/>
      <c r="AB206" s="258"/>
      <c r="AC206" s="258"/>
      <c r="AD206" s="258"/>
      <c r="AE206" s="258"/>
      <c r="AF206" s="258"/>
      <c r="AG206" s="258"/>
      <c r="AH206" s="258"/>
      <c r="AI206" s="258"/>
      <c r="AJ206" s="258"/>
      <c r="AK206" s="258"/>
      <c r="AL206" s="258"/>
      <c r="AM206" s="258"/>
      <c r="AN206" s="258"/>
    </row>
    <row r="207" spans="1:40" ht="18" customHeight="1" x14ac:dyDescent="0.25">
      <c r="A207" s="258"/>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9"/>
      <c r="Z207" s="259"/>
      <c r="AA207" s="258"/>
      <c r="AB207" s="258"/>
      <c r="AC207" s="258"/>
      <c r="AD207" s="258"/>
      <c r="AE207" s="258"/>
      <c r="AF207" s="258"/>
      <c r="AG207" s="258"/>
      <c r="AH207" s="258"/>
      <c r="AI207" s="258"/>
      <c r="AJ207" s="258"/>
      <c r="AK207" s="258"/>
      <c r="AL207" s="258"/>
      <c r="AM207" s="258"/>
      <c r="AN207" s="258"/>
    </row>
    <row r="208" spans="1:40" ht="18" customHeight="1" x14ac:dyDescent="0.25">
      <c r="A208" s="258"/>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9"/>
      <c r="Z208" s="259"/>
      <c r="AA208" s="258"/>
      <c r="AB208" s="258"/>
      <c r="AC208" s="258"/>
      <c r="AD208" s="258"/>
      <c r="AE208" s="258"/>
      <c r="AF208" s="258"/>
      <c r="AG208" s="258"/>
      <c r="AH208" s="258"/>
      <c r="AI208" s="258"/>
      <c r="AJ208" s="258"/>
      <c r="AK208" s="258"/>
      <c r="AL208" s="258"/>
      <c r="AM208" s="258"/>
      <c r="AN208" s="258"/>
    </row>
    <row r="209" spans="1:40" ht="18" customHeight="1" x14ac:dyDescent="0.25">
      <c r="A209" s="258"/>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9"/>
      <c r="Z209" s="259"/>
      <c r="AA209" s="258"/>
      <c r="AB209" s="258"/>
      <c r="AC209" s="258"/>
      <c r="AD209" s="258"/>
      <c r="AE209" s="258"/>
      <c r="AF209" s="258"/>
      <c r="AG209" s="258"/>
      <c r="AH209" s="258"/>
      <c r="AI209" s="258"/>
      <c r="AJ209" s="258"/>
      <c r="AK209" s="258"/>
      <c r="AL209" s="258"/>
      <c r="AM209" s="258"/>
      <c r="AN209" s="258"/>
    </row>
    <row r="210" spans="1:40" ht="18" customHeight="1" x14ac:dyDescent="0.25">
      <c r="A210" s="258"/>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9"/>
      <c r="Z210" s="259"/>
      <c r="AA210" s="258"/>
      <c r="AB210" s="258"/>
      <c r="AC210" s="258"/>
      <c r="AD210" s="258"/>
      <c r="AE210" s="258"/>
      <c r="AF210" s="258"/>
      <c r="AG210" s="258"/>
      <c r="AH210" s="258"/>
      <c r="AI210" s="258"/>
      <c r="AJ210" s="258"/>
      <c r="AK210" s="258"/>
      <c r="AL210" s="258"/>
      <c r="AM210" s="258"/>
      <c r="AN210" s="258"/>
    </row>
    <row r="211" spans="1:40" ht="18" customHeight="1" x14ac:dyDescent="0.25">
      <c r="A211" s="258"/>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9"/>
      <c r="Z211" s="259"/>
      <c r="AA211" s="258"/>
      <c r="AB211" s="258"/>
      <c r="AC211" s="258"/>
      <c r="AD211" s="258"/>
      <c r="AE211" s="258"/>
      <c r="AF211" s="258"/>
      <c r="AG211" s="258"/>
      <c r="AH211" s="258"/>
      <c r="AI211" s="258"/>
      <c r="AJ211" s="258"/>
      <c r="AK211" s="258"/>
      <c r="AL211" s="258"/>
      <c r="AM211" s="258"/>
      <c r="AN211" s="258"/>
    </row>
    <row r="212" spans="1:40" ht="18" customHeight="1" x14ac:dyDescent="0.25">
      <c r="A212" s="258"/>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9"/>
      <c r="Z212" s="259"/>
      <c r="AA212" s="258"/>
      <c r="AB212" s="258"/>
      <c r="AC212" s="258"/>
      <c r="AD212" s="258"/>
      <c r="AE212" s="258"/>
      <c r="AF212" s="258"/>
      <c r="AG212" s="258"/>
      <c r="AH212" s="258"/>
      <c r="AI212" s="258"/>
      <c r="AJ212" s="258"/>
      <c r="AK212" s="258"/>
      <c r="AL212" s="258"/>
      <c r="AM212" s="258"/>
      <c r="AN212" s="258"/>
    </row>
    <row r="213" spans="1:40" ht="18" customHeight="1" x14ac:dyDescent="0.25">
      <c r="A213" s="258"/>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9"/>
      <c r="Z213" s="259"/>
      <c r="AA213" s="258"/>
      <c r="AB213" s="258"/>
      <c r="AC213" s="258"/>
      <c r="AD213" s="258"/>
      <c r="AE213" s="258"/>
      <c r="AF213" s="258"/>
      <c r="AG213" s="258"/>
      <c r="AH213" s="258"/>
      <c r="AI213" s="258"/>
      <c r="AJ213" s="258"/>
      <c r="AK213" s="258"/>
      <c r="AL213" s="258"/>
      <c r="AM213" s="258"/>
      <c r="AN213" s="258"/>
    </row>
    <row r="214" spans="1:40" ht="18" customHeight="1" x14ac:dyDescent="0.25">
      <c r="A214" s="258"/>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9"/>
      <c r="Z214" s="259"/>
      <c r="AA214" s="258"/>
      <c r="AB214" s="258"/>
      <c r="AC214" s="258"/>
      <c r="AD214" s="258"/>
      <c r="AE214" s="258"/>
      <c r="AF214" s="258"/>
      <c r="AG214" s="258"/>
      <c r="AH214" s="258"/>
      <c r="AI214" s="258"/>
      <c r="AJ214" s="258"/>
      <c r="AK214" s="258"/>
      <c r="AL214" s="258"/>
      <c r="AM214" s="258"/>
      <c r="AN214" s="258"/>
    </row>
    <row r="215" spans="1:40" ht="18" customHeight="1" x14ac:dyDescent="0.25">
      <c r="A215" s="258"/>
      <c r="B215" s="258"/>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9"/>
      <c r="Z215" s="259"/>
      <c r="AA215" s="258"/>
      <c r="AB215" s="258"/>
      <c r="AC215" s="258"/>
      <c r="AD215" s="258"/>
      <c r="AE215" s="258"/>
      <c r="AF215" s="258"/>
      <c r="AG215" s="258"/>
      <c r="AH215" s="258"/>
      <c r="AI215" s="258"/>
      <c r="AJ215" s="258"/>
      <c r="AK215" s="258"/>
      <c r="AL215" s="258"/>
      <c r="AM215" s="258"/>
      <c r="AN215" s="258"/>
    </row>
    <row r="216" spans="1:40" ht="18" customHeight="1" x14ac:dyDescent="0.25">
      <c r="A216" s="258"/>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9"/>
      <c r="Z216" s="259"/>
      <c r="AA216" s="258"/>
      <c r="AB216" s="258"/>
      <c r="AC216" s="258"/>
      <c r="AD216" s="258"/>
      <c r="AE216" s="258"/>
      <c r="AF216" s="258"/>
      <c r="AG216" s="258"/>
      <c r="AH216" s="258"/>
      <c r="AI216" s="258"/>
      <c r="AJ216" s="258"/>
      <c r="AK216" s="258"/>
      <c r="AL216" s="258"/>
      <c r="AM216" s="258"/>
      <c r="AN216" s="258"/>
    </row>
    <row r="217" spans="1:40" ht="18" customHeight="1" x14ac:dyDescent="0.25">
      <c r="A217" s="258"/>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9"/>
      <c r="Z217" s="259"/>
      <c r="AA217" s="258"/>
      <c r="AB217" s="258"/>
      <c r="AC217" s="258"/>
      <c r="AD217" s="258"/>
      <c r="AE217" s="258"/>
      <c r="AF217" s="258"/>
      <c r="AG217" s="258"/>
      <c r="AH217" s="258"/>
      <c r="AI217" s="258"/>
      <c r="AJ217" s="258"/>
      <c r="AK217" s="258"/>
      <c r="AL217" s="258"/>
      <c r="AM217" s="258"/>
      <c r="AN217" s="258"/>
    </row>
    <row r="218" spans="1:40" ht="18" customHeight="1" x14ac:dyDescent="0.25">
      <c r="A218" s="258"/>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9"/>
      <c r="Z218" s="259"/>
      <c r="AA218" s="258"/>
      <c r="AB218" s="258"/>
      <c r="AC218" s="258"/>
      <c r="AD218" s="258"/>
      <c r="AE218" s="258"/>
      <c r="AF218" s="258"/>
      <c r="AG218" s="258"/>
      <c r="AH218" s="258"/>
      <c r="AI218" s="258"/>
      <c r="AJ218" s="258"/>
      <c r="AK218" s="258"/>
      <c r="AL218" s="258"/>
      <c r="AM218" s="258"/>
      <c r="AN218" s="258"/>
    </row>
    <row r="219" spans="1:40" ht="18" customHeight="1" x14ac:dyDescent="0.25">
      <c r="A219" s="258"/>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9"/>
      <c r="Z219" s="259"/>
      <c r="AA219" s="258"/>
      <c r="AB219" s="258"/>
      <c r="AC219" s="258"/>
      <c r="AD219" s="258"/>
      <c r="AE219" s="258"/>
      <c r="AF219" s="258"/>
      <c r="AG219" s="258"/>
      <c r="AH219" s="258"/>
      <c r="AI219" s="258"/>
      <c r="AJ219" s="258"/>
      <c r="AK219" s="258"/>
      <c r="AL219" s="258"/>
      <c r="AM219" s="258"/>
      <c r="AN219" s="258"/>
    </row>
    <row r="220" spans="1:40" ht="18" customHeight="1" x14ac:dyDescent="0.25">
      <c r="A220" s="258"/>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9"/>
      <c r="Z220" s="259"/>
      <c r="AA220" s="258"/>
      <c r="AB220" s="258"/>
      <c r="AC220" s="258"/>
      <c r="AD220" s="258"/>
      <c r="AE220" s="258"/>
      <c r="AF220" s="258"/>
      <c r="AG220" s="258"/>
      <c r="AH220" s="258"/>
      <c r="AI220" s="258"/>
      <c r="AJ220" s="258"/>
      <c r="AK220" s="258"/>
      <c r="AL220" s="258"/>
      <c r="AM220" s="258"/>
      <c r="AN220" s="258"/>
    </row>
    <row r="221" spans="1:40" ht="18" customHeight="1" x14ac:dyDescent="0.25">
      <c r="A221" s="258"/>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9"/>
      <c r="Z221" s="259"/>
      <c r="AA221" s="258"/>
      <c r="AB221" s="258"/>
      <c r="AC221" s="258"/>
      <c r="AD221" s="258"/>
      <c r="AE221" s="258"/>
      <c r="AF221" s="258"/>
      <c r="AG221" s="258"/>
      <c r="AH221" s="258"/>
      <c r="AI221" s="258"/>
      <c r="AJ221" s="258"/>
      <c r="AK221" s="258"/>
      <c r="AL221" s="258"/>
      <c r="AM221" s="258"/>
      <c r="AN221" s="258"/>
    </row>
    <row r="222" spans="1:40" ht="18" customHeight="1" x14ac:dyDescent="0.25">
      <c r="A222" s="258"/>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9"/>
      <c r="Z222" s="259"/>
      <c r="AA222" s="258"/>
      <c r="AB222" s="258"/>
      <c r="AC222" s="258"/>
      <c r="AD222" s="258"/>
      <c r="AE222" s="258"/>
      <c r="AF222" s="258"/>
      <c r="AG222" s="258"/>
      <c r="AH222" s="258"/>
      <c r="AI222" s="258"/>
      <c r="AJ222" s="258"/>
      <c r="AK222" s="258"/>
      <c r="AL222" s="258"/>
      <c r="AM222" s="258"/>
      <c r="AN222" s="258"/>
    </row>
    <row r="223" spans="1:40" ht="18" customHeight="1" x14ac:dyDescent="0.25">
      <c r="A223" s="258"/>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9"/>
      <c r="Z223" s="259"/>
      <c r="AA223" s="258"/>
      <c r="AB223" s="258"/>
      <c r="AC223" s="258"/>
      <c r="AD223" s="258"/>
      <c r="AE223" s="258"/>
      <c r="AF223" s="258"/>
      <c r="AG223" s="258"/>
      <c r="AH223" s="258"/>
      <c r="AI223" s="258"/>
      <c r="AJ223" s="258"/>
      <c r="AK223" s="258"/>
      <c r="AL223" s="258"/>
      <c r="AM223" s="258"/>
      <c r="AN223" s="258"/>
    </row>
    <row r="224" spans="1:40" ht="18" customHeight="1" x14ac:dyDescent="0.25">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9"/>
      <c r="Z224" s="259"/>
      <c r="AA224" s="258"/>
      <c r="AB224" s="258"/>
      <c r="AC224" s="258"/>
      <c r="AD224" s="258"/>
      <c r="AE224" s="258"/>
      <c r="AF224" s="258"/>
      <c r="AG224" s="258"/>
      <c r="AH224" s="258"/>
      <c r="AI224" s="258"/>
      <c r="AJ224" s="258"/>
      <c r="AK224" s="258"/>
      <c r="AL224" s="258"/>
      <c r="AM224" s="258"/>
      <c r="AN224" s="258"/>
    </row>
    <row r="225" spans="1:40" ht="18" customHeight="1" x14ac:dyDescent="0.25">
      <c r="A225" s="258"/>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9"/>
      <c r="Z225" s="259"/>
      <c r="AA225" s="258"/>
      <c r="AB225" s="258"/>
      <c r="AC225" s="258"/>
      <c r="AD225" s="258"/>
      <c r="AE225" s="258"/>
      <c r="AF225" s="258"/>
      <c r="AG225" s="258"/>
      <c r="AH225" s="258"/>
      <c r="AI225" s="258"/>
      <c r="AJ225" s="258"/>
      <c r="AK225" s="258"/>
      <c r="AL225" s="258"/>
      <c r="AM225" s="258"/>
      <c r="AN225" s="258"/>
    </row>
    <row r="226" spans="1:40" ht="18" customHeight="1" x14ac:dyDescent="0.25">
      <c r="A226" s="258"/>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9"/>
      <c r="Z226" s="259"/>
      <c r="AA226" s="258"/>
      <c r="AB226" s="258"/>
      <c r="AC226" s="258"/>
      <c r="AD226" s="258"/>
      <c r="AE226" s="258"/>
      <c r="AF226" s="258"/>
      <c r="AG226" s="258"/>
      <c r="AH226" s="258"/>
      <c r="AI226" s="258"/>
      <c r="AJ226" s="258"/>
      <c r="AK226" s="258"/>
      <c r="AL226" s="258"/>
      <c r="AM226" s="258"/>
      <c r="AN226" s="258"/>
    </row>
    <row r="227" spans="1:40" ht="18" customHeight="1" x14ac:dyDescent="0.25">
      <c r="A227" s="258"/>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9"/>
      <c r="Z227" s="259"/>
      <c r="AA227" s="258"/>
      <c r="AB227" s="258"/>
      <c r="AC227" s="258"/>
      <c r="AD227" s="258"/>
      <c r="AE227" s="258"/>
      <c r="AF227" s="258"/>
      <c r="AG227" s="258"/>
      <c r="AH227" s="258"/>
      <c r="AI227" s="258"/>
      <c r="AJ227" s="258"/>
      <c r="AK227" s="258"/>
      <c r="AL227" s="258"/>
      <c r="AM227" s="258"/>
      <c r="AN227" s="258"/>
    </row>
    <row r="228" spans="1:40" ht="18" customHeight="1" x14ac:dyDescent="0.25">
      <c r="A228" s="258"/>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9"/>
      <c r="Z228" s="259"/>
      <c r="AA228" s="258"/>
      <c r="AB228" s="258"/>
      <c r="AC228" s="258"/>
      <c r="AD228" s="258"/>
      <c r="AE228" s="258"/>
      <c r="AF228" s="258"/>
      <c r="AG228" s="258"/>
      <c r="AH228" s="258"/>
      <c r="AI228" s="258"/>
      <c r="AJ228" s="258"/>
      <c r="AK228" s="258"/>
      <c r="AL228" s="258"/>
      <c r="AM228" s="258"/>
      <c r="AN228" s="258"/>
    </row>
    <row r="229" spans="1:40" ht="18" customHeight="1" x14ac:dyDescent="0.25">
      <c r="A229" s="258"/>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9"/>
      <c r="Z229" s="259"/>
      <c r="AA229" s="258"/>
      <c r="AB229" s="258"/>
      <c r="AC229" s="258"/>
      <c r="AD229" s="258"/>
      <c r="AE229" s="258"/>
      <c r="AF229" s="258"/>
      <c r="AG229" s="258"/>
      <c r="AH229" s="258"/>
      <c r="AI229" s="258"/>
      <c r="AJ229" s="258"/>
      <c r="AK229" s="258"/>
      <c r="AL229" s="258"/>
      <c r="AM229" s="258"/>
      <c r="AN229" s="258"/>
    </row>
    <row r="230" spans="1:40" ht="18" customHeight="1" x14ac:dyDescent="0.25">
      <c r="A230" s="258"/>
      <c r="B230" s="258"/>
      <c r="C230" s="258"/>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9"/>
      <c r="Z230" s="259"/>
      <c r="AA230" s="258"/>
      <c r="AB230" s="258"/>
      <c r="AC230" s="258"/>
      <c r="AD230" s="258"/>
      <c r="AE230" s="258"/>
      <c r="AF230" s="258"/>
      <c r="AG230" s="258"/>
      <c r="AH230" s="258"/>
      <c r="AI230" s="258"/>
      <c r="AJ230" s="258"/>
      <c r="AK230" s="258"/>
      <c r="AL230" s="258"/>
      <c r="AM230" s="258"/>
      <c r="AN230" s="258"/>
    </row>
    <row r="231" spans="1:40" ht="18" customHeight="1" x14ac:dyDescent="0.25">
      <c r="A231" s="258"/>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9"/>
      <c r="Z231" s="259"/>
      <c r="AA231" s="258"/>
      <c r="AB231" s="258"/>
      <c r="AC231" s="258"/>
      <c r="AD231" s="258"/>
      <c r="AE231" s="258"/>
      <c r="AF231" s="258"/>
      <c r="AG231" s="258"/>
      <c r="AH231" s="258"/>
      <c r="AI231" s="258"/>
      <c r="AJ231" s="258"/>
      <c r="AK231" s="258"/>
      <c r="AL231" s="258"/>
      <c r="AM231" s="258"/>
      <c r="AN231" s="258"/>
    </row>
    <row r="232" spans="1:40" ht="18" customHeight="1" x14ac:dyDescent="0.25">
      <c r="A232" s="258"/>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9"/>
      <c r="Z232" s="259"/>
      <c r="AA232" s="258"/>
      <c r="AB232" s="258"/>
      <c r="AC232" s="258"/>
      <c r="AD232" s="258"/>
      <c r="AE232" s="258"/>
      <c r="AF232" s="258"/>
      <c r="AG232" s="258"/>
      <c r="AH232" s="258"/>
      <c r="AI232" s="258"/>
      <c r="AJ232" s="258"/>
      <c r="AK232" s="258"/>
      <c r="AL232" s="258"/>
      <c r="AM232" s="258"/>
      <c r="AN232" s="258"/>
    </row>
    <row r="233" spans="1:40" ht="18" customHeight="1" x14ac:dyDescent="0.25">
      <c r="A233" s="258"/>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9"/>
      <c r="Z233" s="259"/>
      <c r="AA233" s="258"/>
      <c r="AB233" s="258"/>
      <c r="AC233" s="258"/>
      <c r="AD233" s="258"/>
      <c r="AE233" s="258"/>
      <c r="AF233" s="258"/>
      <c r="AG233" s="258"/>
      <c r="AH233" s="258"/>
      <c r="AI233" s="258"/>
      <c r="AJ233" s="258"/>
      <c r="AK233" s="258"/>
      <c r="AL233" s="258"/>
      <c r="AM233" s="258"/>
      <c r="AN233" s="258"/>
    </row>
    <row r="234" spans="1:40" ht="18" customHeight="1" x14ac:dyDescent="0.25">
      <c r="A234" s="258"/>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9"/>
      <c r="Z234" s="259"/>
      <c r="AA234" s="258"/>
      <c r="AB234" s="258"/>
      <c r="AC234" s="258"/>
      <c r="AD234" s="258"/>
      <c r="AE234" s="258"/>
      <c r="AF234" s="258"/>
      <c r="AG234" s="258"/>
      <c r="AH234" s="258"/>
      <c r="AI234" s="258"/>
      <c r="AJ234" s="258"/>
      <c r="AK234" s="258"/>
      <c r="AL234" s="258"/>
      <c r="AM234" s="258"/>
      <c r="AN234" s="258"/>
    </row>
    <row r="235" spans="1:40" ht="18" customHeight="1" x14ac:dyDescent="0.25">
      <c r="A235" s="258"/>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9"/>
      <c r="Z235" s="259"/>
      <c r="AA235" s="258"/>
      <c r="AB235" s="258"/>
      <c r="AC235" s="258"/>
      <c r="AD235" s="258"/>
      <c r="AE235" s="258"/>
      <c r="AF235" s="258"/>
      <c r="AG235" s="258"/>
      <c r="AH235" s="258"/>
      <c r="AI235" s="258"/>
      <c r="AJ235" s="258"/>
      <c r="AK235" s="258"/>
      <c r="AL235" s="258"/>
      <c r="AM235" s="258"/>
      <c r="AN235" s="258"/>
    </row>
    <row r="236" spans="1:40" ht="18" customHeight="1" x14ac:dyDescent="0.25">
      <c r="A236" s="258"/>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9"/>
      <c r="Z236" s="259"/>
      <c r="AA236" s="258"/>
      <c r="AB236" s="258"/>
      <c r="AC236" s="258"/>
      <c r="AD236" s="258"/>
      <c r="AE236" s="258"/>
      <c r="AF236" s="258"/>
      <c r="AG236" s="258"/>
      <c r="AH236" s="258"/>
      <c r="AI236" s="258"/>
      <c r="AJ236" s="258"/>
      <c r="AK236" s="258"/>
      <c r="AL236" s="258"/>
      <c r="AM236" s="258"/>
      <c r="AN236" s="258"/>
    </row>
    <row r="237" spans="1:40" ht="18" customHeight="1" x14ac:dyDescent="0.25">
      <c r="A237" s="258"/>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9"/>
      <c r="Z237" s="259"/>
      <c r="AA237" s="258"/>
      <c r="AB237" s="258"/>
      <c r="AC237" s="258"/>
      <c r="AD237" s="258"/>
      <c r="AE237" s="258"/>
      <c r="AF237" s="258"/>
      <c r="AG237" s="258"/>
      <c r="AH237" s="258"/>
      <c r="AI237" s="258"/>
      <c r="AJ237" s="258"/>
      <c r="AK237" s="258"/>
      <c r="AL237" s="258"/>
      <c r="AM237" s="258"/>
      <c r="AN237" s="258"/>
    </row>
    <row r="238" spans="1:40" ht="18" customHeight="1" x14ac:dyDescent="0.25">
      <c r="A238" s="258"/>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9"/>
      <c r="Z238" s="259"/>
      <c r="AA238" s="258"/>
      <c r="AB238" s="258"/>
      <c r="AC238" s="258"/>
      <c r="AD238" s="258"/>
      <c r="AE238" s="258"/>
      <c r="AF238" s="258"/>
      <c r="AG238" s="258"/>
      <c r="AH238" s="258"/>
      <c r="AI238" s="258"/>
      <c r="AJ238" s="258"/>
      <c r="AK238" s="258"/>
      <c r="AL238" s="258"/>
      <c r="AM238" s="258"/>
      <c r="AN238" s="258"/>
    </row>
    <row r="239" spans="1:40" ht="18" customHeight="1" x14ac:dyDescent="0.25">
      <c r="A239" s="258"/>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9"/>
      <c r="Z239" s="259"/>
      <c r="AA239" s="258"/>
      <c r="AB239" s="258"/>
      <c r="AC239" s="258"/>
      <c r="AD239" s="258"/>
      <c r="AE239" s="258"/>
      <c r="AF239" s="258"/>
      <c r="AG239" s="258"/>
      <c r="AH239" s="258"/>
      <c r="AI239" s="258"/>
      <c r="AJ239" s="258"/>
      <c r="AK239" s="258"/>
      <c r="AL239" s="258"/>
      <c r="AM239" s="258"/>
      <c r="AN239" s="258"/>
    </row>
    <row r="240" spans="1:40" ht="18" customHeight="1" x14ac:dyDescent="0.25">
      <c r="A240" s="258"/>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9"/>
      <c r="Z240" s="259"/>
      <c r="AA240" s="258"/>
      <c r="AB240" s="258"/>
      <c r="AC240" s="258"/>
      <c r="AD240" s="258"/>
      <c r="AE240" s="258"/>
      <c r="AF240" s="258"/>
      <c r="AG240" s="258"/>
      <c r="AH240" s="258"/>
      <c r="AI240" s="258"/>
      <c r="AJ240" s="258"/>
      <c r="AK240" s="258"/>
      <c r="AL240" s="258"/>
      <c r="AM240" s="258"/>
      <c r="AN240" s="258"/>
    </row>
    <row r="241" spans="1:40" ht="18" customHeight="1" x14ac:dyDescent="0.25">
      <c r="A241" s="258"/>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9"/>
      <c r="Z241" s="259"/>
      <c r="AA241" s="258"/>
      <c r="AB241" s="258"/>
      <c r="AC241" s="258"/>
      <c r="AD241" s="258"/>
      <c r="AE241" s="258"/>
      <c r="AF241" s="258"/>
      <c r="AG241" s="258"/>
      <c r="AH241" s="258"/>
      <c r="AI241" s="258"/>
      <c r="AJ241" s="258"/>
      <c r="AK241" s="258"/>
      <c r="AL241" s="258"/>
      <c r="AM241" s="258"/>
      <c r="AN241" s="258"/>
    </row>
    <row r="242" spans="1:40" ht="18" customHeight="1" x14ac:dyDescent="0.25">
      <c r="A242" s="258"/>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9"/>
      <c r="Z242" s="259"/>
      <c r="AA242" s="258"/>
      <c r="AB242" s="258"/>
      <c r="AC242" s="258"/>
      <c r="AD242" s="258"/>
      <c r="AE242" s="258"/>
      <c r="AF242" s="258"/>
      <c r="AG242" s="258"/>
      <c r="AH242" s="258"/>
      <c r="AI242" s="258"/>
      <c r="AJ242" s="258"/>
      <c r="AK242" s="258"/>
      <c r="AL242" s="258"/>
      <c r="AM242" s="258"/>
      <c r="AN242" s="258"/>
    </row>
    <row r="243" spans="1:40" ht="18" customHeight="1" x14ac:dyDescent="0.25">
      <c r="A243" s="258"/>
      <c r="B243" s="258"/>
      <c r="C243" s="258"/>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9"/>
      <c r="Z243" s="259"/>
      <c r="AA243" s="258"/>
      <c r="AB243" s="258"/>
      <c r="AC243" s="258"/>
      <c r="AD243" s="258"/>
      <c r="AE243" s="258"/>
      <c r="AF243" s="258"/>
      <c r="AG243" s="258"/>
      <c r="AH243" s="258"/>
      <c r="AI243" s="258"/>
      <c r="AJ243" s="258"/>
      <c r="AK243" s="258"/>
      <c r="AL243" s="258"/>
      <c r="AM243" s="258"/>
      <c r="AN243" s="258"/>
    </row>
    <row r="244" spans="1:40" ht="18" customHeight="1" x14ac:dyDescent="0.25">
      <c r="A244" s="258"/>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9"/>
      <c r="Z244" s="259"/>
      <c r="AA244" s="258"/>
      <c r="AB244" s="258"/>
      <c r="AC244" s="258"/>
      <c r="AD244" s="258"/>
      <c r="AE244" s="258"/>
      <c r="AF244" s="258"/>
      <c r="AG244" s="258"/>
      <c r="AH244" s="258"/>
      <c r="AI244" s="258"/>
      <c r="AJ244" s="258"/>
      <c r="AK244" s="258"/>
      <c r="AL244" s="258"/>
      <c r="AM244" s="258"/>
      <c r="AN244" s="258"/>
    </row>
    <row r="245" spans="1:40" ht="18" customHeight="1" x14ac:dyDescent="0.25">
      <c r="A245" s="258"/>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9"/>
      <c r="Z245" s="259"/>
      <c r="AA245" s="258"/>
      <c r="AB245" s="258"/>
      <c r="AC245" s="258"/>
      <c r="AD245" s="258"/>
      <c r="AE245" s="258"/>
      <c r="AF245" s="258"/>
      <c r="AG245" s="258"/>
      <c r="AH245" s="258"/>
      <c r="AI245" s="258"/>
      <c r="AJ245" s="258"/>
      <c r="AK245" s="258"/>
      <c r="AL245" s="258"/>
      <c r="AM245" s="258"/>
      <c r="AN245" s="258"/>
    </row>
    <row r="246" spans="1:40" ht="18" customHeight="1" x14ac:dyDescent="0.25">
      <c r="A246" s="258"/>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9"/>
      <c r="Z246" s="259"/>
      <c r="AA246" s="258"/>
      <c r="AB246" s="258"/>
      <c r="AC246" s="258"/>
      <c r="AD246" s="258"/>
      <c r="AE246" s="258"/>
      <c r="AF246" s="258"/>
      <c r="AG246" s="258"/>
      <c r="AH246" s="258"/>
      <c r="AI246" s="258"/>
      <c r="AJ246" s="258"/>
      <c r="AK246" s="258"/>
      <c r="AL246" s="258"/>
      <c r="AM246" s="258"/>
      <c r="AN246" s="258"/>
    </row>
    <row r="247" spans="1:40" ht="18" customHeight="1" x14ac:dyDescent="0.25">
      <c r="A247" s="258"/>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9"/>
      <c r="Z247" s="259"/>
      <c r="AA247" s="258"/>
      <c r="AB247" s="258"/>
      <c r="AC247" s="258"/>
      <c r="AD247" s="258"/>
      <c r="AE247" s="258"/>
      <c r="AF247" s="258"/>
      <c r="AG247" s="258"/>
      <c r="AH247" s="258"/>
      <c r="AI247" s="258"/>
      <c r="AJ247" s="258"/>
      <c r="AK247" s="258"/>
      <c r="AL247" s="258"/>
      <c r="AM247" s="258"/>
      <c r="AN247" s="258"/>
    </row>
    <row r="248" spans="1:40" ht="18" customHeight="1" x14ac:dyDescent="0.25">
      <c r="A248" s="258"/>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9"/>
      <c r="Z248" s="259"/>
      <c r="AA248" s="258"/>
      <c r="AB248" s="258"/>
      <c r="AC248" s="258"/>
      <c r="AD248" s="258"/>
      <c r="AE248" s="258"/>
      <c r="AF248" s="258"/>
      <c r="AG248" s="258"/>
      <c r="AH248" s="258"/>
      <c r="AI248" s="258"/>
      <c r="AJ248" s="258"/>
      <c r="AK248" s="258"/>
      <c r="AL248" s="258"/>
      <c r="AM248" s="258"/>
      <c r="AN248" s="258"/>
    </row>
    <row r="249" spans="1:40" ht="18" customHeight="1" x14ac:dyDescent="0.25">
      <c r="A249" s="258"/>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9"/>
      <c r="Z249" s="259"/>
      <c r="AA249" s="258"/>
      <c r="AB249" s="258"/>
      <c r="AC249" s="258"/>
      <c r="AD249" s="258"/>
      <c r="AE249" s="258"/>
      <c r="AF249" s="258"/>
      <c r="AG249" s="258"/>
      <c r="AH249" s="258"/>
      <c r="AI249" s="258"/>
      <c r="AJ249" s="258"/>
      <c r="AK249" s="258"/>
      <c r="AL249" s="258"/>
      <c r="AM249" s="258"/>
      <c r="AN249" s="258"/>
    </row>
    <row r="250" spans="1:40" ht="18" customHeight="1" x14ac:dyDescent="0.25">
      <c r="A250" s="258"/>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9"/>
      <c r="Z250" s="259"/>
      <c r="AA250" s="258"/>
      <c r="AB250" s="258"/>
      <c r="AC250" s="258"/>
      <c r="AD250" s="258"/>
      <c r="AE250" s="258"/>
      <c r="AF250" s="258"/>
      <c r="AG250" s="258"/>
      <c r="AH250" s="258"/>
      <c r="AI250" s="258"/>
      <c r="AJ250" s="258"/>
      <c r="AK250" s="258"/>
      <c r="AL250" s="258"/>
      <c r="AM250" s="258"/>
      <c r="AN250" s="258"/>
    </row>
    <row r="251" spans="1:40" ht="18" customHeight="1" x14ac:dyDescent="0.25">
      <c r="A251" s="258"/>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9"/>
      <c r="Z251" s="259"/>
      <c r="AA251" s="258"/>
      <c r="AB251" s="258"/>
      <c r="AC251" s="258"/>
      <c r="AD251" s="258"/>
      <c r="AE251" s="258"/>
      <c r="AF251" s="258"/>
      <c r="AG251" s="258"/>
      <c r="AH251" s="258"/>
      <c r="AI251" s="258"/>
      <c r="AJ251" s="258"/>
      <c r="AK251" s="258"/>
      <c r="AL251" s="258"/>
      <c r="AM251" s="258"/>
      <c r="AN251" s="258"/>
    </row>
    <row r="252" spans="1:40" ht="18" customHeight="1" x14ac:dyDescent="0.25">
      <c r="A252" s="258"/>
      <c r="B252" s="258"/>
      <c r="C252" s="258"/>
      <c r="D252" s="258"/>
      <c r="E252" s="258"/>
      <c r="F252" s="258"/>
      <c r="G252" s="258"/>
      <c r="H252" s="258"/>
      <c r="I252" s="258"/>
      <c r="J252" s="258"/>
      <c r="K252" s="258"/>
      <c r="L252" s="258"/>
      <c r="M252" s="258"/>
      <c r="N252" s="258"/>
      <c r="O252" s="258"/>
      <c r="P252" s="258"/>
      <c r="Q252" s="258"/>
      <c r="R252" s="258"/>
      <c r="S252" s="258"/>
      <c r="T252" s="258"/>
      <c r="U252" s="258"/>
      <c r="V252" s="258"/>
      <c r="W252" s="258"/>
      <c r="X252" s="258"/>
      <c r="Y252" s="259"/>
      <c r="Z252" s="259"/>
      <c r="AA252" s="258"/>
      <c r="AB252" s="258"/>
      <c r="AC252" s="258"/>
      <c r="AD252" s="258"/>
      <c r="AE252" s="258"/>
      <c r="AF252" s="258"/>
      <c r="AG252" s="258"/>
      <c r="AH252" s="258"/>
      <c r="AI252" s="258"/>
      <c r="AJ252" s="258"/>
      <c r="AK252" s="258"/>
      <c r="AL252" s="258"/>
      <c r="AM252" s="258"/>
      <c r="AN252" s="258"/>
    </row>
    <row r="253" spans="1:40" ht="18" customHeight="1" x14ac:dyDescent="0.25">
      <c r="A253" s="258"/>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9"/>
      <c r="Z253" s="259"/>
      <c r="AA253" s="258"/>
      <c r="AB253" s="258"/>
      <c r="AC253" s="258"/>
      <c r="AD253" s="258"/>
      <c r="AE253" s="258"/>
      <c r="AF253" s="258"/>
      <c r="AG253" s="258"/>
      <c r="AH253" s="258"/>
      <c r="AI253" s="258"/>
      <c r="AJ253" s="258"/>
      <c r="AK253" s="258"/>
      <c r="AL253" s="258"/>
      <c r="AM253" s="258"/>
      <c r="AN253" s="258"/>
    </row>
    <row r="254" spans="1:40" ht="18" customHeight="1" x14ac:dyDescent="0.25">
      <c r="A254" s="258"/>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9"/>
      <c r="Z254" s="259"/>
      <c r="AA254" s="258"/>
      <c r="AB254" s="258"/>
      <c r="AC254" s="258"/>
      <c r="AD254" s="258"/>
      <c r="AE254" s="258"/>
      <c r="AF254" s="258"/>
      <c r="AG254" s="258"/>
      <c r="AH254" s="258"/>
      <c r="AI254" s="258"/>
      <c r="AJ254" s="258"/>
      <c r="AK254" s="258"/>
      <c r="AL254" s="258"/>
      <c r="AM254" s="258"/>
      <c r="AN254" s="258"/>
    </row>
    <row r="255" spans="1:40" ht="18" customHeight="1" x14ac:dyDescent="0.25">
      <c r="A255" s="258"/>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9"/>
      <c r="Z255" s="259"/>
      <c r="AA255" s="258"/>
      <c r="AB255" s="258"/>
      <c r="AC255" s="258"/>
      <c r="AD255" s="258"/>
      <c r="AE255" s="258"/>
      <c r="AF255" s="258"/>
      <c r="AG255" s="258"/>
      <c r="AH255" s="258"/>
      <c r="AI255" s="258"/>
      <c r="AJ255" s="258"/>
      <c r="AK255" s="258"/>
      <c r="AL255" s="258"/>
      <c r="AM255" s="258"/>
      <c r="AN255" s="258"/>
    </row>
    <row r="256" spans="1:40" ht="18" customHeight="1" x14ac:dyDescent="0.25">
      <c r="A256" s="258"/>
      <c r="B256" s="258"/>
      <c r="C256" s="258"/>
      <c r="D256" s="258"/>
      <c r="E256" s="258"/>
      <c r="F256" s="258"/>
      <c r="G256" s="258"/>
      <c r="H256" s="258"/>
      <c r="I256" s="258"/>
      <c r="J256" s="258"/>
      <c r="K256" s="258"/>
      <c r="L256" s="258"/>
      <c r="M256" s="258"/>
      <c r="N256" s="258"/>
      <c r="O256" s="258"/>
      <c r="P256" s="258"/>
      <c r="Q256" s="258"/>
      <c r="R256" s="258"/>
      <c r="S256" s="258"/>
      <c r="T256" s="258"/>
      <c r="U256" s="258"/>
      <c r="V256" s="258"/>
      <c r="W256" s="258"/>
      <c r="X256" s="258"/>
      <c r="Y256" s="259"/>
      <c r="Z256" s="259"/>
      <c r="AA256" s="258"/>
      <c r="AB256" s="258"/>
      <c r="AC256" s="258"/>
      <c r="AD256" s="258"/>
      <c r="AE256" s="258"/>
      <c r="AF256" s="258"/>
      <c r="AG256" s="258"/>
      <c r="AH256" s="258"/>
      <c r="AI256" s="258"/>
      <c r="AJ256" s="258"/>
      <c r="AK256" s="258"/>
      <c r="AL256" s="258"/>
      <c r="AM256" s="258"/>
      <c r="AN256" s="258"/>
    </row>
    <row r="257" spans="1:40" ht="18" customHeight="1" x14ac:dyDescent="0.25">
      <c r="A257" s="258"/>
      <c r="B257" s="258"/>
      <c r="C257" s="258"/>
      <c r="D257" s="258"/>
      <c r="E257" s="258"/>
      <c r="F257" s="258"/>
      <c r="G257" s="258"/>
      <c r="H257" s="258"/>
      <c r="I257" s="258"/>
      <c r="J257" s="258"/>
      <c r="K257" s="258"/>
      <c r="L257" s="258"/>
      <c r="M257" s="258"/>
      <c r="N257" s="258"/>
      <c r="O257" s="258"/>
      <c r="P257" s="258"/>
      <c r="Q257" s="258"/>
      <c r="R257" s="258"/>
      <c r="S257" s="258"/>
      <c r="T257" s="258"/>
      <c r="U257" s="258"/>
      <c r="V257" s="258"/>
      <c r="W257" s="258"/>
      <c r="X257" s="258"/>
      <c r="Y257" s="259"/>
      <c r="Z257" s="259"/>
      <c r="AA257" s="258"/>
      <c r="AB257" s="258"/>
      <c r="AC257" s="258"/>
      <c r="AD257" s="258"/>
      <c r="AE257" s="258"/>
      <c r="AF257" s="258"/>
      <c r="AG257" s="258"/>
      <c r="AH257" s="258"/>
      <c r="AI257" s="258"/>
      <c r="AJ257" s="258"/>
      <c r="AK257" s="258"/>
      <c r="AL257" s="258"/>
      <c r="AM257" s="258"/>
      <c r="AN257" s="258"/>
    </row>
    <row r="258" spans="1:40" ht="18" customHeight="1" x14ac:dyDescent="0.25">
      <c r="A258" s="258"/>
      <c r="B258" s="258"/>
      <c r="C258" s="258"/>
      <c r="D258" s="258"/>
      <c r="E258" s="258"/>
      <c r="F258" s="258"/>
      <c r="G258" s="258"/>
      <c r="H258" s="258"/>
      <c r="I258" s="258"/>
      <c r="J258" s="258"/>
      <c r="K258" s="258"/>
      <c r="L258" s="258"/>
      <c r="M258" s="258"/>
      <c r="N258" s="258"/>
      <c r="O258" s="258"/>
      <c r="P258" s="258"/>
      <c r="Q258" s="258"/>
      <c r="R258" s="258"/>
      <c r="S258" s="258"/>
      <c r="T258" s="258"/>
      <c r="U258" s="258"/>
      <c r="V258" s="258"/>
      <c r="W258" s="258"/>
      <c r="X258" s="258"/>
      <c r="Y258" s="259"/>
      <c r="Z258" s="259"/>
      <c r="AA258" s="258"/>
      <c r="AB258" s="258"/>
      <c r="AC258" s="258"/>
      <c r="AD258" s="258"/>
      <c r="AE258" s="258"/>
      <c r="AF258" s="258"/>
      <c r="AG258" s="258"/>
      <c r="AH258" s="258"/>
      <c r="AI258" s="258"/>
      <c r="AJ258" s="258"/>
      <c r="AK258" s="258"/>
      <c r="AL258" s="258"/>
      <c r="AM258" s="258"/>
      <c r="AN258" s="258"/>
    </row>
    <row r="259" spans="1:40" ht="18" customHeight="1" x14ac:dyDescent="0.25">
      <c r="A259" s="258"/>
      <c r="B259" s="258"/>
      <c r="C259" s="258"/>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9"/>
      <c r="Z259" s="259"/>
      <c r="AA259" s="258"/>
      <c r="AB259" s="258"/>
      <c r="AC259" s="258"/>
      <c r="AD259" s="258"/>
      <c r="AE259" s="258"/>
      <c r="AF259" s="258"/>
      <c r="AG259" s="258"/>
      <c r="AH259" s="258"/>
      <c r="AI259" s="258"/>
      <c r="AJ259" s="258"/>
      <c r="AK259" s="258"/>
      <c r="AL259" s="258"/>
      <c r="AM259" s="258"/>
      <c r="AN259" s="258"/>
    </row>
    <row r="260" spans="1:40" ht="18" customHeight="1" x14ac:dyDescent="0.25">
      <c r="A260" s="258"/>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9"/>
      <c r="Z260" s="259"/>
      <c r="AA260" s="258"/>
      <c r="AB260" s="258"/>
      <c r="AC260" s="258"/>
      <c r="AD260" s="258"/>
      <c r="AE260" s="258"/>
      <c r="AF260" s="258"/>
      <c r="AG260" s="258"/>
      <c r="AH260" s="258"/>
      <c r="AI260" s="258"/>
      <c r="AJ260" s="258"/>
      <c r="AK260" s="258"/>
      <c r="AL260" s="258"/>
      <c r="AM260" s="258"/>
      <c r="AN260" s="258"/>
    </row>
    <row r="261" spans="1:40" ht="18" customHeight="1" x14ac:dyDescent="0.25">
      <c r="A261" s="258"/>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9"/>
      <c r="Z261" s="259"/>
      <c r="AA261" s="258"/>
      <c r="AB261" s="258"/>
      <c r="AC261" s="258"/>
      <c r="AD261" s="258"/>
      <c r="AE261" s="258"/>
      <c r="AF261" s="258"/>
      <c r="AG261" s="258"/>
      <c r="AH261" s="258"/>
      <c r="AI261" s="258"/>
      <c r="AJ261" s="258"/>
      <c r="AK261" s="258"/>
      <c r="AL261" s="258"/>
      <c r="AM261" s="258"/>
      <c r="AN261" s="258"/>
    </row>
    <row r="262" spans="1:40" ht="18" customHeight="1" x14ac:dyDescent="0.25">
      <c r="A262" s="258"/>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9"/>
      <c r="Z262" s="259"/>
      <c r="AA262" s="258"/>
      <c r="AB262" s="258"/>
      <c r="AC262" s="258"/>
      <c r="AD262" s="258"/>
      <c r="AE262" s="258"/>
      <c r="AF262" s="258"/>
      <c r="AG262" s="258"/>
      <c r="AH262" s="258"/>
      <c r="AI262" s="258"/>
      <c r="AJ262" s="258"/>
      <c r="AK262" s="258"/>
      <c r="AL262" s="258"/>
      <c r="AM262" s="258"/>
      <c r="AN262" s="258"/>
    </row>
    <row r="263" spans="1:40" ht="18" customHeight="1" x14ac:dyDescent="0.25">
      <c r="A263" s="258"/>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9"/>
      <c r="Z263" s="259"/>
      <c r="AA263" s="258"/>
      <c r="AB263" s="258"/>
      <c r="AC263" s="258"/>
      <c r="AD263" s="258"/>
      <c r="AE263" s="258"/>
      <c r="AF263" s="258"/>
      <c r="AG263" s="258"/>
      <c r="AH263" s="258"/>
      <c r="AI263" s="258"/>
      <c r="AJ263" s="258"/>
      <c r="AK263" s="258"/>
      <c r="AL263" s="258"/>
      <c r="AM263" s="258"/>
      <c r="AN263" s="258"/>
    </row>
    <row r="264" spans="1:40" ht="18" customHeight="1" x14ac:dyDescent="0.25">
      <c r="A264" s="258"/>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9"/>
      <c r="Z264" s="259"/>
      <c r="AA264" s="258"/>
      <c r="AB264" s="258"/>
      <c r="AC264" s="258"/>
      <c r="AD264" s="258"/>
      <c r="AE264" s="258"/>
      <c r="AF264" s="258"/>
      <c r="AG264" s="258"/>
      <c r="AH264" s="258"/>
      <c r="AI264" s="258"/>
      <c r="AJ264" s="258"/>
      <c r="AK264" s="258"/>
      <c r="AL264" s="258"/>
      <c r="AM264" s="258"/>
      <c r="AN264" s="258"/>
    </row>
    <row r="265" spans="1:40" ht="18" customHeight="1" x14ac:dyDescent="0.25">
      <c r="A265" s="258"/>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9"/>
      <c r="Z265" s="259"/>
      <c r="AA265" s="258"/>
      <c r="AB265" s="258"/>
      <c r="AC265" s="258"/>
      <c r="AD265" s="258"/>
      <c r="AE265" s="258"/>
      <c r="AF265" s="258"/>
      <c r="AG265" s="258"/>
      <c r="AH265" s="258"/>
      <c r="AI265" s="258"/>
      <c r="AJ265" s="258"/>
      <c r="AK265" s="258"/>
      <c r="AL265" s="258"/>
      <c r="AM265" s="258"/>
      <c r="AN265" s="258"/>
    </row>
    <row r="266" spans="1:40" ht="18" customHeight="1" x14ac:dyDescent="0.25">
      <c r="A266" s="258"/>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9"/>
      <c r="Z266" s="259"/>
      <c r="AA266" s="258"/>
      <c r="AB266" s="258"/>
      <c r="AC266" s="258"/>
      <c r="AD266" s="258"/>
      <c r="AE266" s="258"/>
      <c r="AF266" s="258"/>
      <c r="AG266" s="258"/>
      <c r="AH266" s="258"/>
      <c r="AI266" s="258"/>
      <c r="AJ266" s="258"/>
      <c r="AK266" s="258"/>
      <c r="AL266" s="258"/>
      <c r="AM266" s="258"/>
      <c r="AN266" s="258"/>
    </row>
    <row r="267" spans="1:40" ht="18" customHeight="1" x14ac:dyDescent="0.25">
      <c r="A267" s="258"/>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9"/>
      <c r="Z267" s="259"/>
      <c r="AA267" s="258"/>
      <c r="AB267" s="258"/>
      <c r="AC267" s="258"/>
      <c r="AD267" s="258"/>
      <c r="AE267" s="258"/>
      <c r="AF267" s="258"/>
      <c r="AG267" s="258"/>
      <c r="AH267" s="258"/>
      <c r="AI267" s="258"/>
      <c r="AJ267" s="258"/>
      <c r="AK267" s="258"/>
      <c r="AL267" s="258"/>
      <c r="AM267" s="258"/>
      <c r="AN267" s="258"/>
    </row>
    <row r="268" spans="1:40" ht="18" customHeight="1" x14ac:dyDescent="0.25">
      <c r="A268" s="258"/>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9"/>
      <c r="Z268" s="259"/>
      <c r="AA268" s="258"/>
      <c r="AB268" s="258"/>
      <c r="AC268" s="258"/>
      <c r="AD268" s="258"/>
      <c r="AE268" s="258"/>
      <c r="AF268" s="258"/>
      <c r="AG268" s="258"/>
      <c r="AH268" s="258"/>
      <c r="AI268" s="258"/>
      <c r="AJ268" s="258"/>
      <c r="AK268" s="258"/>
      <c r="AL268" s="258"/>
      <c r="AM268" s="258"/>
      <c r="AN268" s="258"/>
    </row>
    <row r="269" spans="1:40" ht="18" customHeight="1" x14ac:dyDescent="0.25">
      <c r="A269" s="258"/>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9"/>
      <c r="Z269" s="259"/>
      <c r="AA269" s="258"/>
      <c r="AB269" s="258"/>
      <c r="AC269" s="258"/>
      <c r="AD269" s="258"/>
      <c r="AE269" s="258"/>
      <c r="AF269" s="258"/>
      <c r="AG269" s="258"/>
      <c r="AH269" s="258"/>
      <c r="AI269" s="258"/>
      <c r="AJ269" s="258"/>
      <c r="AK269" s="258"/>
      <c r="AL269" s="258"/>
      <c r="AM269" s="258"/>
      <c r="AN269" s="258"/>
    </row>
    <row r="270" spans="1:40" ht="18" customHeight="1" x14ac:dyDescent="0.25">
      <c r="A270" s="258"/>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9"/>
      <c r="Z270" s="259"/>
      <c r="AA270" s="258"/>
      <c r="AB270" s="258"/>
      <c r="AC270" s="258"/>
      <c r="AD270" s="258"/>
      <c r="AE270" s="258"/>
      <c r="AF270" s="258"/>
      <c r="AG270" s="258"/>
      <c r="AH270" s="258"/>
      <c r="AI270" s="258"/>
      <c r="AJ270" s="258"/>
      <c r="AK270" s="258"/>
      <c r="AL270" s="258"/>
      <c r="AM270" s="258"/>
      <c r="AN270" s="258"/>
    </row>
    <row r="271" spans="1:40" ht="18" customHeight="1" x14ac:dyDescent="0.25">
      <c r="A271" s="258"/>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9"/>
      <c r="Z271" s="259"/>
      <c r="AA271" s="258"/>
      <c r="AB271" s="258"/>
      <c r="AC271" s="258"/>
      <c r="AD271" s="258"/>
      <c r="AE271" s="258"/>
      <c r="AF271" s="258"/>
      <c r="AG271" s="258"/>
      <c r="AH271" s="258"/>
      <c r="AI271" s="258"/>
      <c r="AJ271" s="258"/>
      <c r="AK271" s="258"/>
      <c r="AL271" s="258"/>
      <c r="AM271" s="258"/>
      <c r="AN271" s="258"/>
    </row>
    <row r="272" spans="1:40" ht="18" customHeight="1" x14ac:dyDescent="0.25">
      <c r="A272" s="258"/>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9"/>
      <c r="Z272" s="259"/>
      <c r="AA272" s="258"/>
      <c r="AB272" s="258"/>
      <c r="AC272" s="258"/>
      <c r="AD272" s="258"/>
      <c r="AE272" s="258"/>
      <c r="AF272" s="258"/>
      <c r="AG272" s="258"/>
      <c r="AH272" s="258"/>
      <c r="AI272" s="258"/>
      <c r="AJ272" s="258"/>
      <c r="AK272" s="258"/>
      <c r="AL272" s="258"/>
      <c r="AM272" s="258"/>
      <c r="AN272" s="258"/>
    </row>
    <row r="273" spans="1:40" ht="18" customHeight="1" x14ac:dyDescent="0.25">
      <c r="A273" s="258"/>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9"/>
      <c r="Z273" s="259"/>
      <c r="AA273" s="258"/>
      <c r="AB273" s="258"/>
      <c r="AC273" s="258"/>
      <c r="AD273" s="258"/>
      <c r="AE273" s="258"/>
      <c r="AF273" s="258"/>
      <c r="AG273" s="258"/>
      <c r="AH273" s="258"/>
      <c r="AI273" s="258"/>
      <c r="AJ273" s="258"/>
      <c r="AK273" s="258"/>
      <c r="AL273" s="258"/>
      <c r="AM273" s="258"/>
      <c r="AN273" s="258"/>
    </row>
    <row r="274" spans="1:40" ht="18" customHeight="1" x14ac:dyDescent="0.25">
      <c r="A274" s="258"/>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9"/>
      <c r="Z274" s="259"/>
      <c r="AA274" s="258"/>
      <c r="AB274" s="258"/>
      <c r="AC274" s="258"/>
      <c r="AD274" s="258"/>
      <c r="AE274" s="258"/>
      <c r="AF274" s="258"/>
      <c r="AG274" s="258"/>
      <c r="AH274" s="258"/>
      <c r="AI274" s="258"/>
      <c r="AJ274" s="258"/>
      <c r="AK274" s="258"/>
      <c r="AL274" s="258"/>
      <c r="AM274" s="258"/>
      <c r="AN274" s="258"/>
    </row>
    <row r="275" spans="1:40" ht="18" customHeight="1" x14ac:dyDescent="0.25">
      <c r="A275" s="258"/>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9"/>
      <c r="Z275" s="259"/>
      <c r="AA275" s="258"/>
      <c r="AB275" s="258"/>
      <c r="AC275" s="258"/>
      <c r="AD275" s="258"/>
      <c r="AE275" s="258"/>
      <c r="AF275" s="258"/>
      <c r="AG275" s="258"/>
      <c r="AH275" s="258"/>
      <c r="AI275" s="258"/>
      <c r="AJ275" s="258"/>
      <c r="AK275" s="258"/>
      <c r="AL275" s="258"/>
      <c r="AM275" s="258"/>
      <c r="AN275" s="258"/>
    </row>
    <row r="276" spans="1:40" ht="18" customHeight="1" x14ac:dyDescent="0.25">
      <c r="A276" s="258"/>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9"/>
      <c r="Z276" s="259"/>
      <c r="AA276" s="258"/>
      <c r="AB276" s="258"/>
      <c r="AC276" s="258"/>
      <c r="AD276" s="258"/>
      <c r="AE276" s="258"/>
      <c r="AF276" s="258"/>
      <c r="AG276" s="258"/>
      <c r="AH276" s="258"/>
      <c r="AI276" s="258"/>
      <c r="AJ276" s="258"/>
      <c r="AK276" s="258"/>
      <c r="AL276" s="258"/>
      <c r="AM276" s="258"/>
      <c r="AN276" s="258"/>
    </row>
    <row r="277" spans="1:40" ht="18" customHeight="1" x14ac:dyDescent="0.25">
      <c r="A277" s="258"/>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9"/>
      <c r="Z277" s="259"/>
      <c r="AA277" s="258"/>
      <c r="AB277" s="258"/>
      <c r="AC277" s="258"/>
      <c r="AD277" s="258"/>
      <c r="AE277" s="258"/>
      <c r="AF277" s="258"/>
      <c r="AG277" s="258"/>
      <c r="AH277" s="258"/>
      <c r="AI277" s="258"/>
      <c r="AJ277" s="258"/>
      <c r="AK277" s="258"/>
      <c r="AL277" s="258"/>
      <c r="AM277" s="258"/>
      <c r="AN277" s="258"/>
    </row>
    <row r="278" spans="1:40" ht="18" customHeight="1" x14ac:dyDescent="0.25">
      <c r="A278" s="258"/>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9"/>
      <c r="Z278" s="259"/>
      <c r="AA278" s="258"/>
      <c r="AB278" s="258"/>
      <c r="AC278" s="258"/>
      <c r="AD278" s="258"/>
      <c r="AE278" s="258"/>
      <c r="AF278" s="258"/>
      <c r="AG278" s="258"/>
      <c r="AH278" s="258"/>
      <c r="AI278" s="258"/>
      <c r="AJ278" s="258"/>
      <c r="AK278" s="258"/>
      <c r="AL278" s="258"/>
      <c r="AM278" s="258"/>
      <c r="AN278" s="258"/>
    </row>
    <row r="279" spans="1:40" ht="18" customHeight="1" x14ac:dyDescent="0.25">
      <c r="A279" s="258"/>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9"/>
      <c r="Z279" s="259"/>
      <c r="AA279" s="258"/>
      <c r="AB279" s="258"/>
      <c r="AC279" s="258"/>
      <c r="AD279" s="258"/>
      <c r="AE279" s="258"/>
      <c r="AF279" s="258"/>
      <c r="AG279" s="258"/>
      <c r="AH279" s="258"/>
      <c r="AI279" s="258"/>
      <c r="AJ279" s="258"/>
      <c r="AK279" s="258"/>
      <c r="AL279" s="258"/>
      <c r="AM279" s="258"/>
      <c r="AN279" s="258"/>
    </row>
    <row r="280" spans="1:40" ht="18" customHeight="1" x14ac:dyDescent="0.25">
      <c r="A280" s="258"/>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9"/>
      <c r="Z280" s="259"/>
      <c r="AA280" s="258"/>
      <c r="AB280" s="258"/>
      <c r="AC280" s="258"/>
      <c r="AD280" s="258"/>
      <c r="AE280" s="258"/>
      <c r="AF280" s="258"/>
      <c r="AG280" s="258"/>
      <c r="AH280" s="258"/>
      <c r="AI280" s="258"/>
      <c r="AJ280" s="258"/>
      <c r="AK280" s="258"/>
      <c r="AL280" s="258"/>
      <c r="AM280" s="258"/>
      <c r="AN280" s="258"/>
    </row>
    <row r="281" spans="1:40" ht="18" customHeight="1" x14ac:dyDescent="0.25">
      <c r="A281" s="258"/>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9"/>
      <c r="Z281" s="259"/>
      <c r="AA281" s="258"/>
      <c r="AB281" s="258"/>
      <c r="AC281" s="258"/>
      <c r="AD281" s="258"/>
      <c r="AE281" s="258"/>
      <c r="AF281" s="258"/>
      <c r="AG281" s="258"/>
      <c r="AH281" s="258"/>
      <c r="AI281" s="258"/>
      <c r="AJ281" s="258"/>
      <c r="AK281" s="258"/>
      <c r="AL281" s="258"/>
      <c r="AM281" s="258"/>
      <c r="AN281" s="258"/>
    </row>
    <row r="282" spans="1:40" ht="18" customHeight="1" x14ac:dyDescent="0.25">
      <c r="A282" s="258"/>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9"/>
      <c r="Z282" s="259"/>
      <c r="AA282" s="258"/>
      <c r="AB282" s="258"/>
      <c r="AC282" s="258"/>
      <c r="AD282" s="258"/>
      <c r="AE282" s="258"/>
      <c r="AF282" s="258"/>
      <c r="AG282" s="258"/>
      <c r="AH282" s="258"/>
      <c r="AI282" s="258"/>
      <c r="AJ282" s="258"/>
      <c r="AK282" s="258"/>
      <c r="AL282" s="258"/>
      <c r="AM282" s="258"/>
      <c r="AN282" s="258"/>
    </row>
    <row r="283" spans="1:40" ht="18" customHeight="1" x14ac:dyDescent="0.25">
      <c r="A283" s="258"/>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9"/>
      <c r="Z283" s="259"/>
      <c r="AA283" s="258"/>
      <c r="AB283" s="258"/>
      <c r="AC283" s="258"/>
      <c r="AD283" s="258"/>
      <c r="AE283" s="258"/>
      <c r="AF283" s="258"/>
      <c r="AG283" s="258"/>
      <c r="AH283" s="258"/>
      <c r="AI283" s="258"/>
      <c r="AJ283" s="258"/>
      <c r="AK283" s="258"/>
      <c r="AL283" s="258"/>
      <c r="AM283" s="258"/>
      <c r="AN283" s="258"/>
    </row>
    <row r="284" spans="1:40" ht="18" customHeight="1" x14ac:dyDescent="0.25">
      <c r="A284" s="258"/>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9"/>
      <c r="Z284" s="259"/>
      <c r="AA284" s="258"/>
      <c r="AB284" s="258"/>
      <c r="AC284" s="258"/>
      <c r="AD284" s="258"/>
      <c r="AE284" s="258"/>
      <c r="AF284" s="258"/>
      <c r="AG284" s="258"/>
      <c r="AH284" s="258"/>
      <c r="AI284" s="258"/>
      <c r="AJ284" s="258"/>
      <c r="AK284" s="258"/>
      <c r="AL284" s="258"/>
      <c r="AM284" s="258"/>
      <c r="AN284" s="258"/>
    </row>
    <row r="285" spans="1:40" ht="18" customHeight="1" x14ac:dyDescent="0.25">
      <c r="A285" s="258"/>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9"/>
      <c r="Z285" s="259"/>
      <c r="AA285" s="258"/>
      <c r="AB285" s="258"/>
      <c r="AC285" s="258"/>
      <c r="AD285" s="258"/>
      <c r="AE285" s="258"/>
      <c r="AF285" s="258"/>
      <c r="AG285" s="258"/>
      <c r="AH285" s="258"/>
      <c r="AI285" s="258"/>
      <c r="AJ285" s="258"/>
      <c r="AK285" s="258"/>
      <c r="AL285" s="258"/>
      <c r="AM285" s="258"/>
      <c r="AN285" s="258"/>
    </row>
    <row r="286" spans="1:40" ht="18" customHeight="1" x14ac:dyDescent="0.25">
      <c r="A286" s="258"/>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9"/>
      <c r="Z286" s="259"/>
      <c r="AA286" s="258"/>
      <c r="AB286" s="258"/>
      <c r="AC286" s="258"/>
      <c r="AD286" s="258"/>
      <c r="AE286" s="258"/>
      <c r="AF286" s="258"/>
      <c r="AG286" s="258"/>
      <c r="AH286" s="258"/>
      <c r="AI286" s="258"/>
      <c r="AJ286" s="258"/>
      <c r="AK286" s="258"/>
      <c r="AL286" s="258"/>
      <c r="AM286" s="258"/>
      <c r="AN286" s="258"/>
    </row>
    <row r="287" spans="1:40" ht="18" customHeight="1" x14ac:dyDescent="0.25">
      <c r="A287" s="258"/>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9"/>
      <c r="Z287" s="259"/>
      <c r="AA287" s="258"/>
      <c r="AB287" s="258"/>
      <c r="AC287" s="258"/>
      <c r="AD287" s="258"/>
      <c r="AE287" s="258"/>
      <c r="AF287" s="258"/>
      <c r="AG287" s="258"/>
      <c r="AH287" s="258"/>
      <c r="AI287" s="258"/>
      <c r="AJ287" s="258"/>
      <c r="AK287" s="258"/>
      <c r="AL287" s="258"/>
      <c r="AM287" s="258"/>
      <c r="AN287" s="258"/>
    </row>
    <row r="288" spans="1:40" ht="18" customHeight="1" x14ac:dyDescent="0.25">
      <c r="A288" s="258"/>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9"/>
      <c r="Z288" s="259"/>
      <c r="AA288" s="258"/>
      <c r="AB288" s="258"/>
      <c r="AC288" s="258"/>
      <c r="AD288" s="258"/>
      <c r="AE288" s="258"/>
      <c r="AF288" s="258"/>
      <c r="AG288" s="258"/>
      <c r="AH288" s="258"/>
      <c r="AI288" s="258"/>
      <c r="AJ288" s="258"/>
      <c r="AK288" s="258"/>
      <c r="AL288" s="258"/>
      <c r="AM288" s="258"/>
      <c r="AN288" s="258"/>
    </row>
    <row r="289" spans="1:40" ht="18" customHeight="1" x14ac:dyDescent="0.25">
      <c r="A289" s="258"/>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9"/>
      <c r="Z289" s="259"/>
      <c r="AA289" s="258"/>
      <c r="AB289" s="258"/>
      <c r="AC289" s="258"/>
      <c r="AD289" s="258"/>
      <c r="AE289" s="258"/>
      <c r="AF289" s="258"/>
      <c r="AG289" s="258"/>
      <c r="AH289" s="258"/>
      <c r="AI289" s="258"/>
      <c r="AJ289" s="258"/>
      <c r="AK289" s="258"/>
      <c r="AL289" s="258"/>
      <c r="AM289" s="258"/>
      <c r="AN289" s="258"/>
    </row>
    <row r="290" spans="1:40" ht="18" customHeight="1" x14ac:dyDescent="0.25">
      <c r="A290" s="258"/>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9"/>
      <c r="Z290" s="259"/>
      <c r="AA290" s="258"/>
      <c r="AB290" s="258"/>
      <c r="AC290" s="258"/>
      <c r="AD290" s="258"/>
      <c r="AE290" s="258"/>
      <c r="AF290" s="258"/>
      <c r="AG290" s="258"/>
      <c r="AH290" s="258"/>
      <c r="AI290" s="258"/>
      <c r="AJ290" s="258"/>
      <c r="AK290" s="258"/>
      <c r="AL290" s="258"/>
      <c r="AM290" s="258"/>
      <c r="AN290" s="258"/>
    </row>
    <row r="291" spans="1:40" ht="18" customHeight="1" x14ac:dyDescent="0.25">
      <c r="A291" s="258"/>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9"/>
      <c r="Z291" s="259"/>
      <c r="AA291" s="258"/>
      <c r="AB291" s="258"/>
      <c r="AC291" s="258"/>
      <c r="AD291" s="258"/>
      <c r="AE291" s="258"/>
      <c r="AF291" s="258"/>
      <c r="AG291" s="258"/>
      <c r="AH291" s="258"/>
      <c r="AI291" s="258"/>
      <c r="AJ291" s="258"/>
      <c r="AK291" s="258"/>
      <c r="AL291" s="258"/>
      <c r="AM291" s="258"/>
      <c r="AN291" s="258"/>
    </row>
    <row r="292" spans="1:40" ht="18" customHeight="1" x14ac:dyDescent="0.25">
      <c r="A292" s="258"/>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9"/>
      <c r="Z292" s="259"/>
      <c r="AA292" s="258"/>
      <c r="AB292" s="258"/>
      <c r="AC292" s="258"/>
      <c r="AD292" s="258"/>
      <c r="AE292" s="258"/>
      <c r="AF292" s="258"/>
      <c r="AG292" s="258"/>
      <c r="AH292" s="258"/>
      <c r="AI292" s="258"/>
      <c r="AJ292" s="258"/>
      <c r="AK292" s="258"/>
      <c r="AL292" s="258"/>
      <c r="AM292" s="258"/>
      <c r="AN292" s="258"/>
    </row>
    <row r="293" spans="1:40" ht="18" customHeight="1" x14ac:dyDescent="0.25">
      <c r="A293" s="258"/>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9"/>
      <c r="Z293" s="259"/>
      <c r="AA293" s="258"/>
      <c r="AB293" s="258"/>
      <c r="AC293" s="258"/>
      <c r="AD293" s="258"/>
      <c r="AE293" s="258"/>
      <c r="AF293" s="258"/>
      <c r="AG293" s="258"/>
      <c r="AH293" s="258"/>
      <c r="AI293" s="258"/>
      <c r="AJ293" s="258"/>
      <c r="AK293" s="258"/>
      <c r="AL293" s="258"/>
      <c r="AM293" s="258"/>
      <c r="AN293" s="258"/>
    </row>
    <row r="294" spans="1:40" ht="18" customHeight="1" x14ac:dyDescent="0.25">
      <c r="A294" s="258"/>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9"/>
      <c r="Z294" s="259"/>
      <c r="AA294" s="258"/>
      <c r="AB294" s="258"/>
      <c r="AC294" s="258"/>
      <c r="AD294" s="258"/>
      <c r="AE294" s="258"/>
      <c r="AF294" s="258"/>
      <c r="AG294" s="258"/>
      <c r="AH294" s="258"/>
      <c r="AI294" s="258"/>
      <c r="AJ294" s="258"/>
      <c r="AK294" s="258"/>
      <c r="AL294" s="258"/>
      <c r="AM294" s="258"/>
      <c r="AN294" s="258"/>
    </row>
    <row r="295" spans="1:40" ht="18" customHeight="1" x14ac:dyDescent="0.25">
      <c r="A295" s="258"/>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9"/>
      <c r="Z295" s="259"/>
      <c r="AA295" s="258"/>
      <c r="AB295" s="258"/>
      <c r="AC295" s="258"/>
      <c r="AD295" s="258"/>
      <c r="AE295" s="258"/>
      <c r="AF295" s="258"/>
      <c r="AG295" s="258"/>
      <c r="AH295" s="258"/>
      <c r="AI295" s="258"/>
      <c r="AJ295" s="258"/>
      <c r="AK295" s="258"/>
      <c r="AL295" s="258"/>
      <c r="AM295" s="258"/>
      <c r="AN295" s="258"/>
    </row>
    <row r="296" spans="1:40" ht="18" customHeight="1" x14ac:dyDescent="0.25">
      <c r="A296" s="258"/>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9"/>
      <c r="Z296" s="259"/>
      <c r="AA296" s="258"/>
      <c r="AB296" s="258"/>
      <c r="AC296" s="258"/>
      <c r="AD296" s="258"/>
      <c r="AE296" s="258"/>
      <c r="AF296" s="258"/>
      <c r="AG296" s="258"/>
      <c r="AH296" s="258"/>
      <c r="AI296" s="258"/>
      <c r="AJ296" s="258"/>
      <c r="AK296" s="258"/>
      <c r="AL296" s="258"/>
      <c r="AM296" s="258"/>
      <c r="AN296" s="258"/>
    </row>
    <row r="297" spans="1:40" ht="18" customHeight="1" x14ac:dyDescent="0.25">
      <c r="A297" s="258"/>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9"/>
      <c r="Z297" s="259"/>
      <c r="AA297" s="258"/>
      <c r="AB297" s="258"/>
      <c r="AC297" s="258"/>
      <c r="AD297" s="258"/>
      <c r="AE297" s="258"/>
      <c r="AF297" s="258"/>
      <c r="AG297" s="258"/>
      <c r="AH297" s="258"/>
      <c r="AI297" s="258"/>
      <c r="AJ297" s="258"/>
      <c r="AK297" s="258"/>
      <c r="AL297" s="258"/>
      <c r="AM297" s="258"/>
      <c r="AN297" s="258"/>
    </row>
    <row r="298" spans="1:40" ht="18" customHeight="1" x14ac:dyDescent="0.25">
      <c r="A298" s="258"/>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9"/>
      <c r="Z298" s="259"/>
      <c r="AA298" s="258"/>
      <c r="AB298" s="258"/>
      <c r="AC298" s="258"/>
      <c r="AD298" s="258"/>
      <c r="AE298" s="258"/>
      <c r="AF298" s="258"/>
      <c r="AG298" s="258"/>
      <c r="AH298" s="258"/>
      <c r="AI298" s="258"/>
      <c r="AJ298" s="258"/>
      <c r="AK298" s="258"/>
      <c r="AL298" s="258"/>
      <c r="AM298" s="258"/>
      <c r="AN298" s="258"/>
    </row>
    <row r="299" spans="1:40" ht="18" customHeight="1" x14ac:dyDescent="0.25">
      <c r="A299" s="258"/>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9"/>
      <c r="Z299" s="259"/>
      <c r="AA299" s="258"/>
      <c r="AB299" s="258"/>
      <c r="AC299" s="258"/>
      <c r="AD299" s="258"/>
      <c r="AE299" s="258"/>
      <c r="AF299" s="258"/>
      <c r="AG299" s="258"/>
      <c r="AH299" s="258"/>
      <c r="AI299" s="258"/>
      <c r="AJ299" s="258"/>
      <c r="AK299" s="258"/>
      <c r="AL299" s="258"/>
      <c r="AM299" s="258"/>
      <c r="AN299" s="258"/>
    </row>
    <row r="300" spans="1:40" ht="18" customHeight="1" x14ac:dyDescent="0.25">
      <c r="A300" s="258"/>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9"/>
      <c r="Z300" s="259"/>
      <c r="AA300" s="258"/>
      <c r="AB300" s="258"/>
      <c r="AC300" s="258"/>
      <c r="AD300" s="258"/>
      <c r="AE300" s="258"/>
      <c r="AF300" s="258"/>
      <c r="AG300" s="258"/>
      <c r="AH300" s="258"/>
      <c r="AI300" s="258"/>
      <c r="AJ300" s="258"/>
      <c r="AK300" s="258"/>
      <c r="AL300" s="258"/>
      <c r="AM300" s="258"/>
      <c r="AN300" s="258"/>
    </row>
    <row r="301" spans="1:40" ht="18" customHeight="1" x14ac:dyDescent="0.25">
      <c r="A301" s="258"/>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9"/>
      <c r="Z301" s="259"/>
      <c r="AA301" s="258"/>
      <c r="AB301" s="258"/>
      <c r="AC301" s="258"/>
      <c r="AD301" s="258"/>
      <c r="AE301" s="258"/>
      <c r="AF301" s="258"/>
      <c r="AG301" s="258"/>
      <c r="AH301" s="258"/>
      <c r="AI301" s="258"/>
      <c r="AJ301" s="258"/>
      <c r="AK301" s="258"/>
      <c r="AL301" s="258"/>
      <c r="AM301" s="258"/>
      <c r="AN301" s="258"/>
    </row>
    <row r="302" spans="1:40" ht="18" customHeight="1" x14ac:dyDescent="0.25">
      <c r="A302" s="258"/>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9"/>
      <c r="Z302" s="259"/>
      <c r="AA302" s="258"/>
      <c r="AB302" s="258"/>
      <c r="AC302" s="258"/>
      <c r="AD302" s="258"/>
      <c r="AE302" s="258"/>
      <c r="AF302" s="258"/>
      <c r="AG302" s="258"/>
      <c r="AH302" s="258"/>
      <c r="AI302" s="258"/>
      <c r="AJ302" s="258"/>
      <c r="AK302" s="258"/>
      <c r="AL302" s="258"/>
      <c r="AM302" s="258"/>
      <c r="AN302" s="258"/>
    </row>
    <row r="303" spans="1:40" ht="18" customHeight="1" x14ac:dyDescent="0.25">
      <c r="A303" s="258"/>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9"/>
      <c r="Z303" s="259"/>
      <c r="AA303" s="258"/>
      <c r="AB303" s="258"/>
      <c r="AC303" s="258"/>
      <c r="AD303" s="258"/>
      <c r="AE303" s="258"/>
      <c r="AF303" s="258"/>
      <c r="AG303" s="258"/>
      <c r="AH303" s="258"/>
      <c r="AI303" s="258"/>
      <c r="AJ303" s="258"/>
      <c r="AK303" s="258"/>
      <c r="AL303" s="258"/>
      <c r="AM303" s="258"/>
      <c r="AN303" s="258"/>
    </row>
    <row r="304" spans="1:40" ht="18" customHeight="1" x14ac:dyDescent="0.25">
      <c r="A304" s="258"/>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9"/>
      <c r="Z304" s="259"/>
      <c r="AA304" s="258"/>
      <c r="AB304" s="258"/>
      <c r="AC304" s="258"/>
      <c r="AD304" s="258"/>
      <c r="AE304" s="258"/>
      <c r="AF304" s="258"/>
      <c r="AG304" s="258"/>
      <c r="AH304" s="258"/>
      <c r="AI304" s="258"/>
      <c r="AJ304" s="258"/>
      <c r="AK304" s="258"/>
      <c r="AL304" s="258"/>
      <c r="AM304" s="258"/>
      <c r="AN304" s="258"/>
    </row>
    <row r="305" spans="1:40" ht="18" customHeight="1" x14ac:dyDescent="0.25">
      <c r="A305" s="258"/>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9"/>
      <c r="Z305" s="259"/>
      <c r="AA305" s="258"/>
      <c r="AB305" s="258"/>
      <c r="AC305" s="258"/>
      <c r="AD305" s="258"/>
      <c r="AE305" s="258"/>
      <c r="AF305" s="258"/>
      <c r="AG305" s="258"/>
      <c r="AH305" s="258"/>
      <c r="AI305" s="258"/>
      <c r="AJ305" s="258"/>
      <c r="AK305" s="258"/>
      <c r="AL305" s="258"/>
      <c r="AM305" s="258"/>
      <c r="AN305" s="258"/>
    </row>
    <row r="306" spans="1:40" ht="18" customHeight="1" x14ac:dyDescent="0.25">
      <c r="A306" s="258"/>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9"/>
      <c r="Z306" s="259"/>
      <c r="AA306" s="258"/>
      <c r="AB306" s="258"/>
      <c r="AC306" s="258"/>
      <c r="AD306" s="258"/>
      <c r="AE306" s="258"/>
      <c r="AF306" s="258"/>
      <c r="AG306" s="258"/>
      <c r="AH306" s="258"/>
      <c r="AI306" s="258"/>
      <c r="AJ306" s="258"/>
      <c r="AK306" s="258"/>
      <c r="AL306" s="258"/>
      <c r="AM306" s="258"/>
      <c r="AN306" s="258"/>
    </row>
    <row r="307" spans="1:40" ht="18" customHeight="1" x14ac:dyDescent="0.25">
      <c r="A307" s="258"/>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9"/>
      <c r="Z307" s="259"/>
      <c r="AA307" s="258"/>
      <c r="AB307" s="258"/>
      <c r="AC307" s="258"/>
      <c r="AD307" s="258"/>
      <c r="AE307" s="258"/>
      <c r="AF307" s="258"/>
      <c r="AG307" s="258"/>
      <c r="AH307" s="258"/>
      <c r="AI307" s="258"/>
      <c r="AJ307" s="258"/>
      <c r="AK307" s="258"/>
      <c r="AL307" s="258"/>
      <c r="AM307" s="258"/>
      <c r="AN307" s="258"/>
    </row>
    <row r="308" spans="1:40" ht="18" customHeight="1" x14ac:dyDescent="0.25">
      <c r="A308" s="258"/>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9"/>
      <c r="Z308" s="259"/>
      <c r="AA308" s="258"/>
      <c r="AB308" s="258"/>
      <c r="AC308" s="258"/>
      <c r="AD308" s="258"/>
      <c r="AE308" s="258"/>
      <c r="AF308" s="258"/>
      <c r="AG308" s="258"/>
      <c r="AH308" s="258"/>
      <c r="AI308" s="258"/>
      <c r="AJ308" s="258"/>
      <c r="AK308" s="258"/>
      <c r="AL308" s="258"/>
      <c r="AM308" s="258"/>
      <c r="AN308" s="258"/>
    </row>
    <row r="309" spans="1:40" ht="18" customHeight="1" x14ac:dyDescent="0.25">
      <c r="A309" s="258"/>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9"/>
      <c r="Z309" s="259"/>
      <c r="AA309" s="258"/>
      <c r="AB309" s="258"/>
      <c r="AC309" s="258"/>
      <c r="AD309" s="258"/>
      <c r="AE309" s="258"/>
      <c r="AF309" s="258"/>
      <c r="AG309" s="258"/>
      <c r="AH309" s="258"/>
      <c r="AI309" s="258"/>
      <c r="AJ309" s="258"/>
      <c r="AK309" s="258"/>
      <c r="AL309" s="258"/>
      <c r="AM309" s="258"/>
      <c r="AN309" s="258"/>
    </row>
    <row r="310" spans="1:40" ht="18" customHeight="1" x14ac:dyDescent="0.25">
      <c r="A310" s="258"/>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9"/>
      <c r="Z310" s="259"/>
      <c r="AA310" s="258"/>
      <c r="AB310" s="258"/>
      <c r="AC310" s="258"/>
      <c r="AD310" s="258"/>
      <c r="AE310" s="258"/>
      <c r="AF310" s="258"/>
      <c r="AG310" s="258"/>
      <c r="AH310" s="258"/>
      <c r="AI310" s="258"/>
      <c r="AJ310" s="258"/>
      <c r="AK310" s="258"/>
      <c r="AL310" s="258"/>
      <c r="AM310" s="258"/>
      <c r="AN310" s="258"/>
    </row>
    <row r="311" spans="1:40" ht="18" customHeight="1" x14ac:dyDescent="0.25">
      <c r="A311" s="258"/>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9"/>
      <c r="Z311" s="259"/>
      <c r="AA311" s="258"/>
      <c r="AB311" s="258"/>
      <c r="AC311" s="258"/>
      <c r="AD311" s="258"/>
      <c r="AE311" s="258"/>
      <c r="AF311" s="258"/>
      <c r="AG311" s="258"/>
      <c r="AH311" s="258"/>
      <c r="AI311" s="258"/>
      <c r="AJ311" s="258"/>
      <c r="AK311" s="258"/>
      <c r="AL311" s="258"/>
      <c r="AM311" s="258"/>
      <c r="AN311" s="258"/>
    </row>
    <row r="312" spans="1:40" ht="18" customHeight="1" x14ac:dyDescent="0.25">
      <c r="A312" s="258"/>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9"/>
      <c r="Z312" s="259"/>
      <c r="AA312" s="258"/>
      <c r="AB312" s="258"/>
      <c r="AC312" s="258"/>
      <c r="AD312" s="258"/>
      <c r="AE312" s="258"/>
      <c r="AF312" s="258"/>
      <c r="AG312" s="258"/>
      <c r="AH312" s="258"/>
      <c r="AI312" s="258"/>
      <c r="AJ312" s="258"/>
      <c r="AK312" s="258"/>
      <c r="AL312" s="258"/>
      <c r="AM312" s="258"/>
      <c r="AN312" s="258"/>
    </row>
    <row r="313" spans="1:40" ht="18" customHeight="1" x14ac:dyDescent="0.25">
      <c r="A313" s="258"/>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9"/>
      <c r="Z313" s="259"/>
      <c r="AA313" s="258"/>
      <c r="AB313" s="258"/>
      <c r="AC313" s="258"/>
      <c r="AD313" s="258"/>
      <c r="AE313" s="258"/>
      <c r="AF313" s="258"/>
      <c r="AG313" s="258"/>
      <c r="AH313" s="258"/>
      <c r="AI313" s="258"/>
      <c r="AJ313" s="258"/>
      <c r="AK313" s="258"/>
      <c r="AL313" s="258"/>
      <c r="AM313" s="258"/>
      <c r="AN313" s="258"/>
    </row>
    <row r="314" spans="1:40" ht="18" customHeight="1" x14ac:dyDescent="0.25">
      <c r="A314" s="258"/>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9"/>
      <c r="Z314" s="259"/>
      <c r="AA314" s="258"/>
      <c r="AB314" s="258"/>
      <c r="AC314" s="258"/>
      <c r="AD314" s="258"/>
      <c r="AE314" s="258"/>
      <c r="AF314" s="258"/>
      <c r="AG314" s="258"/>
      <c r="AH314" s="258"/>
      <c r="AI314" s="258"/>
      <c r="AJ314" s="258"/>
      <c r="AK314" s="258"/>
      <c r="AL314" s="258"/>
      <c r="AM314" s="258"/>
      <c r="AN314" s="258"/>
    </row>
    <row r="315" spans="1:40" ht="18" customHeight="1" x14ac:dyDescent="0.25">
      <c r="A315" s="258"/>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9"/>
      <c r="Z315" s="259"/>
      <c r="AA315" s="258"/>
      <c r="AB315" s="258"/>
      <c r="AC315" s="258"/>
      <c r="AD315" s="258"/>
      <c r="AE315" s="258"/>
      <c r="AF315" s="258"/>
      <c r="AG315" s="258"/>
      <c r="AH315" s="258"/>
      <c r="AI315" s="258"/>
      <c r="AJ315" s="258"/>
      <c r="AK315" s="258"/>
      <c r="AL315" s="258"/>
      <c r="AM315" s="258"/>
      <c r="AN315" s="258"/>
    </row>
    <row r="316" spans="1:40" ht="18" customHeight="1" x14ac:dyDescent="0.25">
      <c r="A316" s="258"/>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9"/>
      <c r="Z316" s="259"/>
      <c r="AA316" s="258"/>
      <c r="AB316" s="258"/>
      <c r="AC316" s="258"/>
      <c r="AD316" s="258"/>
      <c r="AE316" s="258"/>
      <c r="AF316" s="258"/>
      <c r="AG316" s="258"/>
      <c r="AH316" s="258"/>
      <c r="AI316" s="258"/>
      <c r="AJ316" s="258"/>
      <c r="AK316" s="258"/>
      <c r="AL316" s="258"/>
      <c r="AM316" s="258"/>
      <c r="AN316" s="258"/>
    </row>
    <row r="317" spans="1:40" ht="18" customHeight="1" x14ac:dyDescent="0.25">
      <c r="A317" s="258"/>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9"/>
      <c r="Z317" s="259"/>
      <c r="AA317" s="258"/>
      <c r="AB317" s="258"/>
      <c r="AC317" s="258"/>
      <c r="AD317" s="258"/>
      <c r="AE317" s="258"/>
      <c r="AF317" s="258"/>
      <c r="AG317" s="258"/>
      <c r="AH317" s="258"/>
      <c r="AI317" s="258"/>
      <c r="AJ317" s="258"/>
      <c r="AK317" s="258"/>
      <c r="AL317" s="258"/>
      <c r="AM317" s="258"/>
      <c r="AN317" s="258"/>
    </row>
    <row r="318" spans="1:40" ht="18" customHeight="1" x14ac:dyDescent="0.25">
      <c r="A318" s="258"/>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9"/>
      <c r="Z318" s="259"/>
      <c r="AA318" s="258"/>
      <c r="AB318" s="258"/>
      <c r="AC318" s="258"/>
      <c r="AD318" s="258"/>
      <c r="AE318" s="258"/>
      <c r="AF318" s="258"/>
      <c r="AG318" s="258"/>
      <c r="AH318" s="258"/>
      <c r="AI318" s="258"/>
      <c r="AJ318" s="258"/>
      <c r="AK318" s="258"/>
      <c r="AL318" s="258"/>
      <c r="AM318" s="258"/>
      <c r="AN318" s="258"/>
    </row>
    <row r="319" spans="1:40" ht="18" customHeight="1" x14ac:dyDescent="0.25">
      <c r="A319" s="258"/>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9"/>
      <c r="Z319" s="259"/>
      <c r="AA319" s="258"/>
      <c r="AB319" s="258"/>
      <c r="AC319" s="258"/>
      <c r="AD319" s="258"/>
      <c r="AE319" s="258"/>
      <c r="AF319" s="258"/>
      <c r="AG319" s="258"/>
      <c r="AH319" s="258"/>
      <c r="AI319" s="258"/>
      <c r="AJ319" s="258"/>
      <c r="AK319" s="258"/>
      <c r="AL319" s="258"/>
      <c r="AM319" s="258"/>
      <c r="AN319" s="258"/>
    </row>
    <row r="320" spans="1:40" ht="18" customHeight="1" x14ac:dyDescent="0.25">
      <c r="A320" s="258"/>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9"/>
      <c r="Z320" s="259"/>
      <c r="AA320" s="258"/>
      <c r="AB320" s="258"/>
      <c r="AC320" s="258"/>
      <c r="AD320" s="258"/>
      <c r="AE320" s="258"/>
      <c r="AF320" s="258"/>
      <c r="AG320" s="258"/>
      <c r="AH320" s="258"/>
      <c r="AI320" s="258"/>
      <c r="AJ320" s="258"/>
      <c r="AK320" s="258"/>
      <c r="AL320" s="258"/>
      <c r="AM320" s="258"/>
      <c r="AN320" s="258"/>
    </row>
    <row r="321" spans="1:40" ht="18" customHeight="1" x14ac:dyDescent="0.25">
      <c r="A321" s="258"/>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9"/>
      <c r="Z321" s="259"/>
      <c r="AA321" s="258"/>
      <c r="AB321" s="258"/>
      <c r="AC321" s="258"/>
      <c r="AD321" s="258"/>
      <c r="AE321" s="258"/>
      <c r="AF321" s="258"/>
      <c r="AG321" s="258"/>
      <c r="AH321" s="258"/>
      <c r="AI321" s="258"/>
      <c r="AJ321" s="258"/>
      <c r="AK321" s="258"/>
      <c r="AL321" s="258"/>
      <c r="AM321" s="258"/>
      <c r="AN321" s="258"/>
    </row>
    <row r="322" spans="1:40" ht="18" customHeight="1" x14ac:dyDescent="0.25">
      <c r="A322" s="258"/>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9"/>
      <c r="Z322" s="259"/>
      <c r="AA322" s="258"/>
      <c r="AB322" s="258"/>
      <c r="AC322" s="258"/>
      <c r="AD322" s="258"/>
      <c r="AE322" s="258"/>
      <c r="AF322" s="258"/>
      <c r="AG322" s="258"/>
      <c r="AH322" s="258"/>
      <c r="AI322" s="258"/>
      <c r="AJ322" s="258"/>
      <c r="AK322" s="258"/>
      <c r="AL322" s="258"/>
      <c r="AM322" s="258"/>
      <c r="AN322" s="258"/>
    </row>
    <row r="323" spans="1:40" ht="18" customHeight="1" x14ac:dyDescent="0.25">
      <c r="A323" s="258"/>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9"/>
      <c r="Z323" s="259"/>
      <c r="AA323" s="258"/>
      <c r="AB323" s="258"/>
      <c r="AC323" s="258"/>
      <c r="AD323" s="258"/>
      <c r="AE323" s="258"/>
      <c r="AF323" s="258"/>
      <c r="AG323" s="258"/>
      <c r="AH323" s="258"/>
      <c r="AI323" s="258"/>
      <c r="AJ323" s="258"/>
      <c r="AK323" s="258"/>
      <c r="AL323" s="258"/>
      <c r="AM323" s="258"/>
      <c r="AN323" s="258"/>
    </row>
    <row r="324" spans="1:40" ht="18" customHeight="1" x14ac:dyDescent="0.25">
      <c r="A324" s="258"/>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9"/>
      <c r="Z324" s="259"/>
      <c r="AA324" s="258"/>
      <c r="AB324" s="258"/>
      <c r="AC324" s="258"/>
      <c r="AD324" s="258"/>
      <c r="AE324" s="258"/>
      <c r="AF324" s="258"/>
      <c r="AG324" s="258"/>
      <c r="AH324" s="258"/>
      <c r="AI324" s="258"/>
      <c r="AJ324" s="258"/>
      <c r="AK324" s="258"/>
      <c r="AL324" s="258"/>
      <c r="AM324" s="258"/>
      <c r="AN324" s="258"/>
    </row>
    <row r="325" spans="1:40" ht="18" customHeight="1" x14ac:dyDescent="0.25">
      <c r="A325" s="258"/>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9"/>
      <c r="Z325" s="259"/>
      <c r="AA325" s="258"/>
      <c r="AB325" s="258"/>
      <c r="AC325" s="258"/>
      <c r="AD325" s="258"/>
      <c r="AE325" s="258"/>
      <c r="AF325" s="258"/>
      <c r="AG325" s="258"/>
      <c r="AH325" s="258"/>
      <c r="AI325" s="258"/>
      <c r="AJ325" s="258"/>
      <c r="AK325" s="258"/>
      <c r="AL325" s="258"/>
      <c r="AM325" s="258"/>
      <c r="AN325" s="258"/>
    </row>
    <row r="326" spans="1:40" ht="18" customHeight="1" x14ac:dyDescent="0.25">
      <c r="A326" s="258"/>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9"/>
      <c r="Z326" s="259"/>
      <c r="AA326" s="258"/>
      <c r="AB326" s="258"/>
      <c r="AC326" s="258"/>
      <c r="AD326" s="258"/>
      <c r="AE326" s="258"/>
      <c r="AF326" s="258"/>
      <c r="AG326" s="258"/>
      <c r="AH326" s="258"/>
      <c r="AI326" s="258"/>
      <c r="AJ326" s="258"/>
      <c r="AK326" s="258"/>
      <c r="AL326" s="258"/>
      <c r="AM326" s="258"/>
      <c r="AN326" s="258"/>
    </row>
    <row r="327" spans="1:40" ht="18" customHeight="1" x14ac:dyDescent="0.25">
      <c r="A327" s="258"/>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9"/>
      <c r="Z327" s="259"/>
      <c r="AA327" s="258"/>
      <c r="AB327" s="258"/>
      <c r="AC327" s="258"/>
      <c r="AD327" s="258"/>
      <c r="AE327" s="258"/>
      <c r="AF327" s="258"/>
      <c r="AG327" s="258"/>
      <c r="AH327" s="258"/>
      <c r="AI327" s="258"/>
      <c r="AJ327" s="258"/>
      <c r="AK327" s="258"/>
      <c r="AL327" s="258"/>
      <c r="AM327" s="258"/>
      <c r="AN327" s="258"/>
    </row>
    <row r="328" spans="1:40" ht="18" customHeight="1" x14ac:dyDescent="0.25">
      <c r="A328" s="258"/>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9"/>
      <c r="Z328" s="259"/>
      <c r="AA328" s="258"/>
      <c r="AB328" s="258"/>
      <c r="AC328" s="258"/>
      <c r="AD328" s="258"/>
      <c r="AE328" s="258"/>
      <c r="AF328" s="258"/>
      <c r="AG328" s="258"/>
      <c r="AH328" s="258"/>
      <c r="AI328" s="258"/>
      <c r="AJ328" s="258"/>
      <c r="AK328" s="258"/>
      <c r="AL328" s="258"/>
      <c r="AM328" s="258"/>
      <c r="AN328" s="258"/>
    </row>
    <row r="329" spans="1:40" ht="18" customHeight="1" x14ac:dyDescent="0.25">
      <c r="A329" s="258"/>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9"/>
      <c r="Z329" s="259"/>
      <c r="AA329" s="258"/>
      <c r="AB329" s="258"/>
      <c r="AC329" s="258"/>
      <c r="AD329" s="258"/>
      <c r="AE329" s="258"/>
      <c r="AF329" s="258"/>
      <c r="AG329" s="258"/>
      <c r="AH329" s="258"/>
      <c r="AI329" s="258"/>
      <c r="AJ329" s="258"/>
      <c r="AK329" s="258"/>
      <c r="AL329" s="258"/>
      <c r="AM329" s="258"/>
      <c r="AN329" s="258"/>
    </row>
    <row r="330" spans="1:40" ht="18" customHeight="1" x14ac:dyDescent="0.25">
      <c r="A330" s="258"/>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9"/>
      <c r="Z330" s="259"/>
      <c r="AA330" s="258"/>
      <c r="AB330" s="258"/>
      <c r="AC330" s="258"/>
      <c r="AD330" s="258"/>
      <c r="AE330" s="258"/>
      <c r="AF330" s="258"/>
      <c r="AG330" s="258"/>
      <c r="AH330" s="258"/>
      <c r="AI330" s="258"/>
      <c r="AJ330" s="258"/>
      <c r="AK330" s="258"/>
      <c r="AL330" s="258"/>
      <c r="AM330" s="258"/>
      <c r="AN330" s="258"/>
    </row>
    <row r="331" spans="1:40" ht="18" customHeight="1" x14ac:dyDescent="0.25">
      <c r="A331" s="258"/>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9"/>
      <c r="Z331" s="259"/>
      <c r="AA331" s="258"/>
      <c r="AB331" s="258"/>
      <c r="AC331" s="258"/>
      <c r="AD331" s="258"/>
      <c r="AE331" s="258"/>
      <c r="AF331" s="258"/>
      <c r="AG331" s="258"/>
      <c r="AH331" s="258"/>
      <c r="AI331" s="258"/>
      <c r="AJ331" s="258"/>
      <c r="AK331" s="258"/>
      <c r="AL331" s="258"/>
      <c r="AM331" s="258"/>
      <c r="AN331" s="258"/>
    </row>
    <row r="332" spans="1:40" ht="18" customHeight="1" x14ac:dyDescent="0.25">
      <c r="A332" s="258"/>
      <c r="B332" s="258"/>
      <c r="C332" s="258"/>
      <c r="D332" s="258"/>
      <c r="E332" s="258"/>
      <c r="F332" s="258"/>
      <c r="G332" s="258"/>
      <c r="H332" s="258"/>
      <c r="I332" s="258"/>
      <c r="J332" s="258"/>
      <c r="K332" s="258"/>
      <c r="L332" s="258"/>
      <c r="M332" s="258"/>
      <c r="N332" s="258"/>
      <c r="O332" s="258"/>
      <c r="P332" s="258"/>
      <c r="Q332" s="258"/>
      <c r="R332" s="258"/>
      <c r="S332" s="258"/>
      <c r="T332" s="258"/>
      <c r="U332" s="258"/>
      <c r="V332" s="258"/>
      <c r="W332" s="258"/>
      <c r="X332" s="258"/>
      <c r="Y332" s="259"/>
      <c r="Z332" s="259"/>
      <c r="AA332" s="258"/>
      <c r="AB332" s="258"/>
      <c r="AC332" s="258"/>
      <c r="AD332" s="258"/>
      <c r="AE332" s="258"/>
      <c r="AF332" s="258"/>
      <c r="AG332" s="258"/>
      <c r="AH332" s="258"/>
      <c r="AI332" s="258"/>
      <c r="AJ332" s="258"/>
      <c r="AK332" s="258"/>
      <c r="AL332" s="258"/>
      <c r="AM332" s="258"/>
      <c r="AN332" s="258"/>
    </row>
    <row r="333" spans="1:40" ht="18" customHeight="1" x14ac:dyDescent="0.25">
      <c r="A333" s="258"/>
      <c r="B333" s="258"/>
      <c r="C333" s="258"/>
      <c r="D333" s="258"/>
      <c r="E333" s="258"/>
      <c r="F333" s="258"/>
      <c r="G333" s="258"/>
      <c r="H333" s="258"/>
      <c r="I333" s="258"/>
      <c r="J333" s="258"/>
      <c r="K333" s="258"/>
      <c r="L333" s="258"/>
      <c r="M333" s="258"/>
      <c r="N333" s="258"/>
      <c r="O333" s="258"/>
      <c r="P333" s="258"/>
      <c r="Q333" s="258"/>
      <c r="R333" s="258"/>
      <c r="S333" s="258"/>
      <c r="T333" s="258"/>
      <c r="U333" s="258"/>
      <c r="V333" s="258"/>
      <c r="W333" s="258"/>
      <c r="X333" s="258"/>
      <c r="Y333" s="259"/>
      <c r="Z333" s="259"/>
      <c r="AA333" s="258"/>
      <c r="AB333" s="258"/>
      <c r="AC333" s="258"/>
      <c r="AD333" s="258"/>
      <c r="AE333" s="258"/>
      <c r="AF333" s="258"/>
      <c r="AG333" s="258"/>
      <c r="AH333" s="258"/>
      <c r="AI333" s="258"/>
      <c r="AJ333" s="258"/>
      <c r="AK333" s="258"/>
      <c r="AL333" s="258"/>
      <c r="AM333" s="258"/>
      <c r="AN333" s="258"/>
    </row>
    <row r="334" spans="1:40" ht="18" customHeight="1" x14ac:dyDescent="0.25">
      <c r="A334" s="258"/>
      <c r="B334" s="258"/>
      <c r="C334" s="258"/>
      <c r="D334" s="258"/>
      <c r="E334" s="258"/>
      <c r="F334" s="258"/>
      <c r="G334" s="258"/>
      <c r="H334" s="258"/>
      <c r="I334" s="258"/>
      <c r="J334" s="258"/>
      <c r="K334" s="258"/>
      <c r="L334" s="258"/>
      <c r="M334" s="258"/>
      <c r="N334" s="258"/>
      <c r="O334" s="258"/>
      <c r="P334" s="258"/>
      <c r="Q334" s="258"/>
      <c r="R334" s="258"/>
      <c r="S334" s="258"/>
      <c r="T334" s="258"/>
      <c r="U334" s="258"/>
      <c r="V334" s="258"/>
      <c r="W334" s="258"/>
      <c r="X334" s="258"/>
      <c r="Y334" s="259"/>
      <c r="Z334" s="259"/>
      <c r="AA334" s="258"/>
      <c r="AB334" s="258"/>
      <c r="AC334" s="258"/>
      <c r="AD334" s="258"/>
      <c r="AE334" s="258"/>
      <c r="AF334" s="258"/>
      <c r="AG334" s="258"/>
      <c r="AH334" s="258"/>
      <c r="AI334" s="258"/>
      <c r="AJ334" s="258"/>
      <c r="AK334" s="258"/>
      <c r="AL334" s="258"/>
      <c r="AM334" s="258"/>
      <c r="AN334" s="258"/>
    </row>
    <row r="335" spans="1:40" ht="18" customHeight="1" x14ac:dyDescent="0.25">
      <c r="A335" s="258"/>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9"/>
      <c r="Z335" s="259"/>
      <c r="AA335" s="258"/>
      <c r="AB335" s="258"/>
      <c r="AC335" s="258"/>
      <c r="AD335" s="258"/>
      <c r="AE335" s="258"/>
      <c r="AF335" s="258"/>
      <c r="AG335" s="258"/>
      <c r="AH335" s="258"/>
      <c r="AI335" s="258"/>
      <c r="AJ335" s="258"/>
      <c r="AK335" s="258"/>
      <c r="AL335" s="258"/>
      <c r="AM335" s="258"/>
      <c r="AN335" s="258"/>
    </row>
    <row r="336" spans="1:40" ht="18" customHeight="1" x14ac:dyDescent="0.25">
      <c r="A336" s="258"/>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9"/>
      <c r="Z336" s="259"/>
      <c r="AA336" s="258"/>
      <c r="AB336" s="258"/>
      <c r="AC336" s="258"/>
      <c r="AD336" s="258"/>
      <c r="AE336" s="258"/>
      <c r="AF336" s="258"/>
      <c r="AG336" s="258"/>
      <c r="AH336" s="258"/>
      <c r="AI336" s="258"/>
      <c r="AJ336" s="258"/>
      <c r="AK336" s="258"/>
      <c r="AL336" s="258"/>
      <c r="AM336" s="258"/>
      <c r="AN336" s="258"/>
    </row>
    <row r="337" spans="1:40" ht="18" customHeight="1" x14ac:dyDescent="0.25">
      <c r="A337" s="258"/>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9"/>
      <c r="Z337" s="259"/>
      <c r="AA337" s="258"/>
      <c r="AB337" s="258"/>
      <c r="AC337" s="258"/>
      <c r="AD337" s="258"/>
      <c r="AE337" s="258"/>
      <c r="AF337" s="258"/>
      <c r="AG337" s="258"/>
      <c r="AH337" s="258"/>
      <c r="AI337" s="258"/>
      <c r="AJ337" s="258"/>
      <c r="AK337" s="258"/>
      <c r="AL337" s="258"/>
      <c r="AM337" s="258"/>
      <c r="AN337" s="258"/>
    </row>
    <row r="338" spans="1:40" ht="18" customHeight="1" x14ac:dyDescent="0.25">
      <c r="A338" s="258"/>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9"/>
      <c r="Z338" s="259"/>
      <c r="AA338" s="258"/>
      <c r="AB338" s="258"/>
      <c r="AC338" s="258"/>
      <c r="AD338" s="258"/>
      <c r="AE338" s="258"/>
      <c r="AF338" s="258"/>
      <c r="AG338" s="258"/>
      <c r="AH338" s="258"/>
      <c r="AI338" s="258"/>
      <c r="AJ338" s="258"/>
      <c r="AK338" s="258"/>
      <c r="AL338" s="258"/>
      <c r="AM338" s="258"/>
      <c r="AN338" s="258"/>
    </row>
    <row r="339" spans="1:40" ht="18" customHeight="1" x14ac:dyDescent="0.25">
      <c r="A339" s="258"/>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9"/>
      <c r="Z339" s="259"/>
      <c r="AA339" s="258"/>
      <c r="AB339" s="258"/>
      <c r="AC339" s="258"/>
      <c r="AD339" s="258"/>
      <c r="AE339" s="258"/>
      <c r="AF339" s="258"/>
      <c r="AG339" s="258"/>
      <c r="AH339" s="258"/>
      <c r="AI339" s="258"/>
      <c r="AJ339" s="258"/>
      <c r="AK339" s="258"/>
      <c r="AL339" s="258"/>
      <c r="AM339" s="258"/>
      <c r="AN339" s="258"/>
    </row>
    <row r="340" spans="1:40" ht="18" customHeight="1" x14ac:dyDescent="0.25">
      <c r="A340" s="258"/>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9"/>
      <c r="Z340" s="259"/>
      <c r="AA340" s="258"/>
      <c r="AB340" s="258"/>
      <c r="AC340" s="258"/>
      <c r="AD340" s="258"/>
      <c r="AE340" s="258"/>
      <c r="AF340" s="258"/>
      <c r="AG340" s="258"/>
      <c r="AH340" s="258"/>
      <c r="AI340" s="258"/>
      <c r="AJ340" s="258"/>
      <c r="AK340" s="258"/>
      <c r="AL340" s="258"/>
      <c r="AM340" s="258"/>
      <c r="AN340" s="258"/>
    </row>
    <row r="341" spans="1:40" ht="18" customHeight="1" x14ac:dyDescent="0.25">
      <c r="A341" s="258"/>
      <c r="B341" s="258"/>
      <c r="C341" s="258"/>
      <c r="D341" s="258"/>
      <c r="E341" s="258"/>
      <c r="F341" s="258"/>
      <c r="G341" s="258"/>
      <c r="H341" s="258"/>
      <c r="I341" s="258"/>
      <c r="J341" s="258"/>
      <c r="K341" s="258"/>
      <c r="L341" s="258"/>
      <c r="M341" s="258"/>
      <c r="N341" s="258"/>
      <c r="O341" s="258"/>
      <c r="P341" s="258"/>
      <c r="Q341" s="258"/>
      <c r="R341" s="258"/>
      <c r="S341" s="258"/>
      <c r="T341" s="258"/>
      <c r="U341" s="258"/>
      <c r="V341" s="258"/>
      <c r="W341" s="258"/>
      <c r="X341" s="258"/>
      <c r="Y341" s="259"/>
      <c r="Z341" s="259"/>
      <c r="AA341" s="258"/>
      <c r="AB341" s="258"/>
      <c r="AC341" s="258"/>
      <c r="AD341" s="258"/>
      <c r="AE341" s="258"/>
      <c r="AF341" s="258"/>
      <c r="AG341" s="258"/>
      <c r="AH341" s="258"/>
      <c r="AI341" s="258"/>
      <c r="AJ341" s="258"/>
      <c r="AK341" s="258"/>
      <c r="AL341" s="258"/>
      <c r="AM341" s="258"/>
      <c r="AN341" s="258"/>
    </row>
    <row r="342" spans="1:40" ht="18" customHeight="1" x14ac:dyDescent="0.25">
      <c r="A342" s="258"/>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9"/>
      <c r="Z342" s="259"/>
      <c r="AA342" s="258"/>
      <c r="AB342" s="258"/>
      <c r="AC342" s="258"/>
      <c r="AD342" s="258"/>
      <c r="AE342" s="258"/>
      <c r="AF342" s="258"/>
      <c r="AG342" s="258"/>
      <c r="AH342" s="258"/>
      <c r="AI342" s="258"/>
      <c r="AJ342" s="258"/>
      <c r="AK342" s="258"/>
      <c r="AL342" s="258"/>
      <c r="AM342" s="258"/>
      <c r="AN342" s="258"/>
    </row>
    <row r="343" spans="1:40" ht="18" customHeight="1" x14ac:dyDescent="0.25">
      <c r="A343" s="258"/>
      <c r="B343" s="258"/>
      <c r="C343" s="258"/>
      <c r="D343" s="258"/>
      <c r="E343" s="258"/>
      <c r="F343" s="258"/>
      <c r="G343" s="258"/>
      <c r="H343" s="258"/>
      <c r="I343" s="258"/>
      <c r="J343" s="258"/>
      <c r="K343" s="258"/>
      <c r="L343" s="258"/>
      <c r="M343" s="258"/>
      <c r="N343" s="258"/>
      <c r="O343" s="258"/>
      <c r="P343" s="258"/>
      <c r="Q343" s="258"/>
      <c r="R343" s="258"/>
      <c r="S343" s="258"/>
      <c r="T343" s="258"/>
      <c r="U343" s="258"/>
      <c r="V343" s="258"/>
      <c r="W343" s="258"/>
      <c r="X343" s="258"/>
      <c r="Y343" s="259"/>
      <c r="Z343" s="259"/>
      <c r="AA343" s="258"/>
      <c r="AB343" s="258"/>
      <c r="AC343" s="258"/>
      <c r="AD343" s="258"/>
      <c r="AE343" s="258"/>
      <c r="AF343" s="258"/>
      <c r="AG343" s="258"/>
      <c r="AH343" s="258"/>
      <c r="AI343" s="258"/>
      <c r="AJ343" s="258"/>
      <c r="AK343" s="258"/>
      <c r="AL343" s="258"/>
      <c r="AM343" s="258"/>
      <c r="AN343" s="258"/>
    </row>
    <row r="344" spans="1:40" ht="18" customHeight="1" x14ac:dyDescent="0.25">
      <c r="A344" s="258"/>
      <c r="B344" s="258"/>
      <c r="C344" s="258"/>
      <c r="D344" s="258"/>
      <c r="E344" s="258"/>
      <c r="F344" s="258"/>
      <c r="G344" s="258"/>
      <c r="H344" s="258"/>
      <c r="I344" s="258"/>
      <c r="J344" s="258"/>
      <c r="K344" s="258"/>
      <c r="L344" s="258"/>
      <c r="M344" s="258"/>
      <c r="N344" s="258"/>
      <c r="O344" s="258"/>
      <c r="P344" s="258"/>
      <c r="Q344" s="258"/>
      <c r="R344" s="258"/>
      <c r="S344" s="258"/>
      <c r="T344" s="258"/>
      <c r="U344" s="258"/>
      <c r="V344" s="258"/>
      <c r="W344" s="258"/>
      <c r="X344" s="258"/>
      <c r="Y344" s="259"/>
      <c r="Z344" s="259"/>
      <c r="AA344" s="258"/>
      <c r="AB344" s="258"/>
      <c r="AC344" s="258"/>
      <c r="AD344" s="258"/>
      <c r="AE344" s="258"/>
      <c r="AF344" s="258"/>
      <c r="AG344" s="258"/>
      <c r="AH344" s="258"/>
      <c r="AI344" s="258"/>
      <c r="AJ344" s="258"/>
      <c r="AK344" s="258"/>
      <c r="AL344" s="258"/>
      <c r="AM344" s="258"/>
      <c r="AN344" s="258"/>
    </row>
    <row r="345" spans="1:40" ht="18" customHeight="1" x14ac:dyDescent="0.25">
      <c r="A345" s="258"/>
      <c r="B345" s="258"/>
      <c r="C345" s="258"/>
      <c r="D345" s="258"/>
      <c r="E345" s="258"/>
      <c r="F345" s="258"/>
      <c r="G345" s="258"/>
      <c r="H345" s="258"/>
      <c r="I345" s="258"/>
      <c r="J345" s="258"/>
      <c r="K345" s="258"/>
      <c r="L345" s="258"/>
      <c r="M345" s="258"/>
      <c r="N345" s="258"/>
      <c r="O345" s="258"/>
      <c r="P345" s="258"/>
      <c r="Q345" s="258"/>
      <c r="R345" s="258"/>
      <c r="S345" s="258"/>
      <c r="T345" s="258"/>
      <c r="U345" s="258"/>
      <c r="V345" s="258"/>
      <c r="W345" s="258"/>
      <c r="X345" s="258"/>
      <c r="Y345" s="259"/>
      <c r="Z345" s="259"/>
      <c r="AA345" s="258"/>
      <c r="AB345" s="258"/>
      <c r="AC345" s="258"/>
      <c r="AD345" s="258"/>
      <c r="AE345" s="258"/>
      <c r="AF345" s="258"/>
      <c r="AG345" s="258"/>
      <c r="AH345" s="258"/>
      <c r="AI345" s="258"/>
      <c r="AJ345" s="258"/>
      <c r="AK345" s="258"/>
      <c r="AL345" s="258"/>
      <c r="AM345" s="258"/>
      <c r="AN345" s="258"/>
    </row>
    <row r="346" spans="1:40" ht="18" customHeight="1" x14ac:dyDescent="0.25">
      <c r="A346" s="258"/>
      <c r="B346" s="258"/>
      <c r="C346" s="258"/>
      <c r="D346" s="258"/>
      <c r="E346" s="258"/>
      <c r="F346" s="258"/>
      <c r="G346" s="258"/>
      <c r="H346" s="258"/>
      <c r="I346" s="258"/>
      <c r="J346" s="258"/>
      <c r="K346" s="258"/>
      <c r="L346" s="258"/>
      <c r="M346" s="258"/>
      <c r="N346" s="258"/>
      <c r="O346" s="258"/>
      <c r="P346" s="258"/>
      <c r="Q346" s="258"/>
      <c r="R346" s="258"/>
      <c r="S346" s="258"/>
      <c r="T346" s="258"/>
      <c r="U346" s="258"/>
      <c r="V346" s="258"/>
      <c r="W346" s="258"/>
      <c r="X346" s="258"/>
      <c r="Y346" s="259"/>
      <c r="Z346" s="259"/>
      <c r="AA346" s="258"/>
      <c r="AB346" s="258"/>
      <c r="AC346" s="258"/>
      <c r="AD346" s="258"/>
      <c r="AE346" s="258"/>
      <c r="AF346" s="258"/>
      <c r="AG346" s="258"/>
      <c r="AH346" s="258"/>
      <c r="AI346" s="258"/>
      <c r="AJ346" s="258"/>
      <c r="AK346" s="258"/>
      <c r="AL346" s="258"/>
      <c r="AM346" s="258"/>
      <c r="AN346" s="258"/>
    </row>
    <row r="347" spans="1:40" ht="18" customHeight="1" x14ac:dyDescent="0.25">
      <c r="A347" s="258"/>
      <c r="B347" s="258"/>
      <c r="C347" s="258"/>
      <c r="D347" s="258"/>
      <c r="E347" s="258"/>
      <c r="F347" s="258"/>
      <c r="G347" s="258"/>
      <c r="H347" s="258"/>
      <c r="I347" s="258"/>
      <c r="J347" s="258"/>
      <c r="K347" s="258"/>
      <c r="L347" s="258"/>
      <c r="M347" s="258"/>
      <c r="N347" s="258"/>
      <c r="O347" s="258"/>
      <c r="P347" s="258"/>
      <c r="Q347" s="258"/>
      <c r="R347" s="258"/>
      <c r="S347" s="258"/>
      <c r="T347" s="258"/>
      <c r="U347" s="258"/>
      <c r="V347" s="258"/>
      <c r="W347" s="258"/>
      <c r="X347" s="258"/>
      <c r="Y347" s="259"/>
      <c r="Z347" s="259"/>
      <c r="AA347" s="258"/>
      <c r="AB347" s="258"/>
      <c r="AC347" s="258"/>
      <c r="AD347" s="258"/>
      <c r="AE347" s="258"/>
      <c r="AF347" s="258"/>
      <c r="AG347" s="258"/>
      <c r="AH347" s="258"/>
      <c r="AI347" s="258"/>
      <c r="AJ347" s="258"/>
      <c r="AK347" s="258"/>
      <c r="AL347" s="258"/>
      <c r="AM347" s="258"/>
      <c r="AN347" s="258"/>
    </row>
    <row r="348" spans="1:40" ht="18" customHeight="1" x14ac:dyDescent="0.25">
      <c r="A348" s="258"/>
      <c r="B348" s="258"/>
      <c r="C348" s="258"/>
      <c r="D348" s="258"/>
      <c r="E348" s="258"/>
      <c r="F348" s="258"/>
      <c r="G348" s="258"/>
      <c r="H348" s="258"/>
      <c r="I348" s="258"/>
      <c r="J348" s="258"/>
      <c r="K348" s="258"/>
      <c r="L348" s="258"/>
      <c r="M348" s="258"/>
      <c r="N348" s="258"/>
      <c r="O348" s="258"/>
      <c r="P348" s="258"/>
      <c r="Q348" s="258"/>
      <c r="R348" s="258"/>
      <c r="S348" s="258"/>
      <c r="T348" s="258"/>
      <c r="U348" s="258"/>
      <c r="V348" s="258"/>
      <c r="W348" s="258"/>
      <c r="X348" s="258"/>
      <c r="Y348" s="259"/>
      <c r="Z348" s="259"/>
      <c r="AA348" s="258"/>
      <c r="AB348" s="258"/>
      <c r="AC348" s="258"/>
      <c r="AD348" s="258"/>
      <c r="AE348" s="258"/>
      <c r="AF348" s="258"/>
      <c r="AG348" s="258"/>
      <c r="AH348" s="258"/>
      <c r="AI348" s="258"/>
      <c r="AJ348" s="258"/>
      <c r="AK348" s="258"/>
      <c r="AL348" s="258"/>
      <c r="AM348" s="258"/>
      <c r="AN348" s="258"/>
    </row>
    <row r="349" spans="1:40" ht="18" customHeight="1" x14ac:dyDescent="0.25">
      <c r="A349" s="258"/>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9"/>
      <c r="Z349" s="259"/>
      <c r="AA349" s="258"/>
      <c r="AB349" s="258"/>
      <c r="AC349" s="258"/>
      <c r="AD349" s="258"/>
      <c r="AE349" s="258"/>
      <c r="AF349" s="258"/>
      <c r="AG349" s="258"/>
      <c r="AH349" s="258"/>
      <c r="AI349" s="258"/>
      <c r="AJ349" s="258"/>
      <c r="AK349" s="258"/>
      <c r="AL349" s="258"/>
      <c r="AM349" s="258"/>
      <c r="AN349" s="258"/>
    </row>
    <row r="350" spans="1:40" ht="18" customHeight="1" x14ac:dyDescent="0.25">
      <c r="A350" s="258"/>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9"/>
      <c r="Z350" s="259"/>
      <c r="AA350" s="258"/>
      <c r="AB350" s="258"/>
      <c r="AC350" s="258"/>
      <c r="AD350" s="258"/>
      <c r="AE350" s="258"/>
      <c r="AF350" s="258"/>
      <c r="AG350" s="258"/>
      <c r="AH350" s="258"/>
      <c r="AI350" s="258"/>
      <c r="AJ350" s="258"/>
      <c r="AK350" s="258"/>
      <c r="AL350" s="258"/>
      <c r="AM350" s="258"/>
      <c r="AN350" s="258"/>
    </row>
    <row r="351" spans="1:40" ht="18" customHeight="1" x14ac:dyDescent="0.25">
      <c r="A351" s="258"/>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9"/>
      <c r="Z351" s="259"/>
      <c r="AA351" s="258"/>
      <c r="AB351" s="258"/>
      <c r="AC351" s="258"/>
      <c r="AD351" s="258"/>
      <c r="AE351" s="258"/>
      <c r="AF351" s="258"/>
      <c r="AG351" s="258"/>
      <c r="AH351" s="258"/>
      <c r="AI351" s="258"/>
      <c r="AJ351" s="258"/>
      <c r="AK351" s="258"/>
      <c r="AL351" s="258"/>
      <c r="AM351" s="258"/>
      <c r="AN351" s="258"/>
    </row>
    <row r="352" spans="1:40" ht="18" customHeight="1" x14ac:dyDescent="0.25">
      <c r="A352" s="258"/>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9"/>
      <c r="Z352" s="259"/>
      <c r="AA352" s="258"/>
      <c r="AB352" s="258"/>
      <c r="AC352" s="258"/>
      <c r="AD352" s="258"/>
      <c r="AE352" s="258"/>
      <c r="AF352" s="258"/>
      <c r="AG352" s="258"/>
      <c r="AH352" s="258"/>
      <c r="AI352" s="258"/>
      <c r="AJ352" s="258"/>
      <c r="AK352" s="258"/>
      <c r="AL352" s="258"/>
      <c r="AM352" s="258"/>
      <c r="AN352" s="258"/>
    </row>
    <row r="353" spans="1:40" ht="18" customHeight="1" x14ac:dyDescent="0.25">
      <c r="A353" s="258"/>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9"/>
      <c r="Z353" s="259"/>
      <c r="AA353" s="258"/>
      <c r="AB353" s="258"/>
      <c r="AC353" s="258"/>
      <c r="AD353" s="258"/>
      <c r="AE353" s="258"/>
      <c r="AF353" s="258"/>
      <c r="AG353" s="258"/>
      <c r="AH353" s="258"/>
      <c r="AI353" s="258"/>
      <c r="AJ353" s="258"/>
      <c r="AK353" s="258"/>
      <c r="AL353" s="258"/>
      <c r="AM353" s="258"/>
      <c r="AN353" s="258"/>
    </row>
    <row r="354" spans="1:40" ht="18" customHeight="1" x14ac:dyDescent="0.25">
      <c r="A354" s="258"/>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9"/>
      <c r="Z354" s="259"/>
      <c r="AA354" s="258"/>
      <c r="AB354" s="258"/>
      <c r="AC354" s="258"/>
      <c r="AD354" s="258"/>
      <c r="AE354" s="258"/>
      <c r="AF354" s="258"/>
      <c r="AG354" s="258"/>
      <c r="AH354" s="258"/>
      <c r="AI354" s="258"/>
      <c r="AJ354" s="258"/>
      <c r="AK354" s="258"/>
      <c r="AL354" s="258"/>
      <c r="AM354" s="258"/>
      <c r="AN354" s="258"/>
    </row>
    <row r="355" spans="1:40" ht="18" customHeight="1" x14ac:dyDescent="0.25">
      <c r="A355" s="258"/>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9"/>
      <c r="Z355" s="259"/>
      <c r="AA355" s="258"/>
      <c r="AB355" s="258"/>
      <c r="AC355" s="258"/>
      <c r="AD355" s="258"/>
      <c r="AE355" s="258"/>
      <c r="AF355" s="258"/>
      <c r="AG355" s="258"/>
      <c r="AH355" s="258"/>
      <c r="AI355" s="258"/>
      <c r="AJ355" s="258"/>
      <c r="AK355" s="258"/>
      <c r="AL355" s="258"/>
      <c r="AM355" s="258"/>
      <c r="AN355" s="258"/>
    </row>
    <row r="356" spans="1:40" ht="18" customHeight="1" x14ac:dyDescent="0.25">
      <c r="A356" s="258"/>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9"/>
      <c r="Z356" s="259"/>
      <c r="AA356" s="258"/>
      <c r="AB356" s="258"/>
      <c r="AC356" s="258"/>
      <c r="AD356" s="258"/>
      <c r="AE356" s="258"/>
      <c r="AF356" s="258"/>
      <c r="AG356" s="258"/>
      <c r="AH356" s="258"/>
      <c r="AI356" s="258"/>
      <c r="AJ356" s="258"/>
      <c r="AK356" s="258"/>
      <c r="AL356" s="258"/>
      <c r="AM356" s="258"/>
      <c r="AN356" s="258"/>
    </row>
    <row r="357" spans="1:40" ht="18" customHeight="1" x14ac:dyDescent="0.25">
      <c r="A357" s="258"/>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9"/>
      <c r="Z357" s="259"/>
      <c r="AA357" s="258"/>
      <c r="AB357" s="258"/>
      <c r="AC357" s="258"/>
      <c r="AD357" s="258"/>
      <c r="AE357" s="258"/>
      <c r="AF357" s="258"/>
      <c r="AG357" s="258"/>
      <c r="AH357" s="258"/>
      <c r="AI357" s="258"/>
      <c r="AJ357" s="258"/>
      <c r="AK357" s="258"/>
      <c r="AL357" s="258"/>
      <c r="AM357" s="258"/>
      <c r="AN357" s="258"/>
    </row>
    <row r="358" spans="1:40" ht="18" customHeight="1" x14ac:dyDescent="0.25">
      <c r="A358" s="258"/>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9"/>
      <c r="Z358" s="259"/>
      <c r="AA358" s="258"/>
      <c r="AB358" s="258"/>
      <c r="AC358" s="258"/>
      <c r="AD358" s="258"/>
      <c r="AE358" s="258"/>
      <c r="AF358" s="258"/>
      <c r="AG358" s="258"/>
      <c r="AH358" s="258"/>
      <c r="AI358" s="258"/>
      <c r="AJ358" s="258"/>
      <c r="AK358" s="258"/>
      <c r="AL358" s="258"/>
      <c r="AM358" s="258"/>
      <c r="AN358" s="258"/>
    </row>
    <row r="359" spans="1:40" ht="18" customHeight="1" x14ac:dyDescent="0.25">
      <c r="A359" s="258"/>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9"/>
      <c r="Z359" s="259"/>
      <c r="AA359" s="258"/>
      <c r="AB359" s="258"/>
      <c r="AC359" s="258"/>
      <c r="AD359" s="258"/>
      <c r="AE359" s="258"/>
      <c r="AF359" s="258"/>
      <c r="AG359" s="258"/>
      <c r="AH359" s="258"/>
      <c r="AI359" s="258"/>
      <c r="AJ359" s="258"/>
      <c r="AK359" s="258"/>
      <c r="AL359" s="258"/>
      <c r="AM359" s="258"/>
      <c r="AN359" s="258"/>
    </row>
    <row r="360" spans="1:40" ht="18" customHeight="1" x14ac:dyDescent="0.25">
      <c r="A360" s="258"/>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9"/>
      <c r="Z360" s="259"/>
      <c r="AA360" s="258"/>
      <c r="AB360" s="258"/>
      <c r="AC360" s="258"/>
      <c r="AD360" s="258"/>
      <c r="AE360" s="258"/>
      <c r="AF360" s="258"/>
      <c r="AG360" s="258"/>
      <c r="AH360" s="258"/>
      <c r="AI360" s="258"/>
      <c r="AJ360" s="258"/>
      <c r="AK360" s="258"/>
      <c r="AL360" s="258"/>
      <c r="AM360" s="258"/>
      <c r="AN360" s="258"/>
    </row>
    <row r="361" spans="1:40" ht="18" customHeight="1" x14ac:dyDescent="0.25">
      <c r="A361" s="258"/>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9"/>
      <c r="Z361" s="259"/>
      <c r="AA361" s="258"/>
      <c r="AB361" s="258"/>
      <c r="AC361" s="258"/>
      <c r="AD361" s="258"/>
      <c r="AE361" s="258"/>
      <c r="AF361" s="258"/>
      <c r="AG361" s="258"/>
      <c r="AH361" s="258"/>
      <c r="AI361" s="258"/>
      <c r="AJ361" s="258"/>
      <c r="AK361" s="258"/>
      <c r="AL361" s="258"/>
      <c r="AM361" s="258"/>
      <c r="AN361" s="258"/>
    </row>
    <row r="362" spans="1:40" ht="18" customHeight="1" x14ac:dyDescent="0.25">
      <c r="A362" s="258"/>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9"/>
      <c r="Z362" s="259"/>
      <c r="AA362" s="258"/>
      <c r="AB362" s="258"/>
      <c r="AC362" s="258"/>
      <c r="AD362" s="258"/>
      <c r="AE362" s="258"/>
      <c r="AF362" s="258"/>
      <c r="AG362" s="258"/>
      <c r="AH362" s="258"/>
      <c r="AI362" s="258"/>
      <c r="AJ362" s="258"/>
      <c r="AK362" s="258"/>
      <c r="AL362" s="258"/>
      <c r="AM362" s="258"/>
      <c r="AN362" s="258"/>
    </row>
    <row r="363" spans="1:40" ht="18" customHeight="1" x14ac:dyDescent="0.25">
      <c r="A363" s="258"/>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9"/>
      <c r="Z363" s="259"/>
      <c r="AA363" s="258"/>
      <c r="AB363" s="258"/>
      <c r="AC363" s="258"/>
      <c r="AD363" s="258"/>
      <c r="AE363" s="258"/>
      <c r="AF363" s="258"/>
      <c r="AG363" s="258"/>
      <c r="AH363" s="258"/>
      <c r="AI363" s="258"/>
      <c r="AJ363" s="258"/>
      <c r="AK363" s="258"/>
      <c r="AL363" s="258"/>
      <c r="AM363" s="258"/>
      <c r="AN363" s="258"/>
    </row>
    <row r="364" spans="1:40" ht="18" customHeight="1" x14ac:dyDescent="0.25">
      <c r="A364" s="258"/>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9"/>
      <c r="Z364" s="259"/>
      <c r="AA364" s="258"/>
      <c r="AB364" s="258"/>
      <c r="AC364" s="258"/>
      <c r="AD364" s="258"/>
      <c r="AE364" s="258"/>
      <c r="AF364" s="258"/>
      <c r="AG364" s="258"/>
      <c r="AH364" s="258"/>
      <c r="AI364" s="258"/>
      <c r="AJ364" s="258"/>
      <c r="AK364" s="258"/>
      <c r="AL364" s="258"/>
      <c r="AM364" s="258"/>
      <c r="AN364" s="258"/>
    </row>
    <row r="365" spans="1:40" ht="18" customHeight="1" x14ac:dyDescent="0.25">
      <c r="A365" s="258"/>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9"/>
      <c r="Z365" s="259"/>
      <c r="AA365" s="258"/>
      <c r="AB365" s="258"/>
      <c r="AC365" s="258"/>
      <c r="AD365" s="258"/>
      <c r="AE365" s="258"/>
      <c r="AF365" s="258"/>
      <c r="AG365" s="258"/>
      <c r="AH365" s="258"/>
      <c r="AI365" s="258"/>
      <c r="AJ365" s="258"/>
      <c r="AK365" s="258"/>
      <c r="AL365" s="258"/>
      <c r="AM365" s="258"/>
      <c r="AN365" s="258"/>
    </row>
    <row r="366" spans="1:40" ht="18" customHeight="1" x14ac:dyDescent="0.25">
      <c r="A366" s="258"/>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9"/>
      <c r="Z366" s="259"/>
      <c r="AA366" s="258"/>
      <c r="AB366" s="258"/>
      <c r="AC366" s="258"/>
      <c r="AD366" s="258"/>
      <c r="AE366" s="258"/>
      <c r="AF366" s="258"/>
      <c r="AG366" s="258"/>
      <c r="AH366" s="258"/>
      <c r="AI366" s="258"/>
      <c r="AJ366" s="258"/>
      <c r="AK366" s="258"/>
      <c r="AL366" s="258"/>
      <c r="AM366" s="258"/>
      <c r="AN366" s="258"/>
    </row>
    <row r="367" spans="1:40" ht="18" customHeight="1" x14ac:dyDescent="0.25">
      <c r="A367" s="258"/>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9"/>
      <c r="Z367" s="259"/>
      <c r="AA367" s="258"/>
      <c r="AB367" s="258"/>
      <c r="AC367" s="258"/>
      <c r="AD367" s="258"/>
      <c r="AE367" s="258"/>
      <c r="AF367" s="258"/>
      <c r="AG367" s="258"/>
      <c r="AH367" s="258"/>
      <c r="AI367" s="258"/>
      <c r="AJ367" s="258"/>
      <c r="AK367" s="258"/>
      <c r="AL367" s="258"/>
      <c r="AM367" s="258"/>
      <c r="AN367" s="258"/>
    </row>
    <row r="368" spans="1:40" ht="18" customHeight="1" x14ac:dyDescent="0.25">
      <c r="A368" s="258"/>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9"/>
      <c r="Z368" s="259"/>
      <c r="AA368" s="258"/>
      <c r="AB368" s="258"/>
      <c r="AC368" s="258"/>
      <c r="AD368" s="258"/>
      <c r="AE368" s="258"/>
      <c r="AF368" s="258"/>
      <c r="AG368" s="258"/>
      <c r="AH368" s="258"/>
      <c r="AI368" s="258"/>
      <c r="AJ368" s="258"/>
      <c r="AK368" s="258"/>
      <c r="AL368" s="258"/>
      <c r="AM368" s="258"/>
      <c r="AN368" s="258"/>
    </row>
    <row r="369" spans="1:40" ht="18" customHeight="1" x14ac:dyDescent="0.25">
      <c r="A369" s="258"/>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9"/>
      <c r="Z369" s="259"/>
      <c r="AA369" s="258"/>
      <c r="AB369" s="258"/>
      <c r="AC369" s="258"/>
      <c r="AD369" s="258"/>
      <c r="AE369" s="258"/>
      <c r="AF369" s="258"/>
      <c r="AG369" s="258"/>
      <c r="AH369" s="258"/>
      <c r="AI369" s="258"/>
      <c r="AJ369" s="258"/>
      <c r="AK369" s="258"/>
      <c r="AL369" s="258"/>
      <c r="AM369" s="258"/>
      <c r="AN369" s="258"/>
    </row>
    <row r="370" spans="1:40" ht="18" customHeight="1" x14ac:dyDescent="0.25">
      <c r="A370" s="258"/>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9"/>
      <c r="Z370" s="259"/>
      <c r="AA370" s="258"/>
      <c r="AB370" s="258"/>
      <c r="AC370" s="258"/>
      <c r="AD370" s="258"/>
      <c r="AE370" s="258"/>
      <c r="AF370" s="258"/>
      <c r="AG370" s="258"/>
      <c r="AH370" s="258"/>
      <c r="AI370" s="258"/>
      <c r="AJ370" s="258"/>
      <c r="AK370" s="258"/>
      <c r="AL370" s="258"/>
      <c r="AM370" s="258"/>
      <c r="AN370" s="258"/>
    </row>
    <row r="371" spans="1:40" ht="18" customHeight="1" x14ac:dyDescent="0.25">
      <c r="A371" s="258"/>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9"/>
      <c r="Z371" s="259"/>
      <c r="AA371" s="258"/>
      <c r="AB371" s="258"/>
      <c r="AC371" s="258"/>
      <c r="AD371" s="258"/>
      <c r="AE371" s="258"/>
      <c r="AF371" s="258"/>
      <c r="AG371" s="258"/>
      <c r="AH371" s="258"/>
      <c r="AI371" s="258"/>
      <c r="AJ371" s="258"/>
      <c r="AK371" s="258"/>
      <c r="AL371" s="258"/>
      <c r="AM371" s="258"/>
      <c r="AN371" s="258"/>
    </row>
    <row r="372" spans="1:40" ht="18" customHeight="1" x14ac:dyDescent="0.25">
      <c r="A372" s="258"/>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9"/>
      <c r="Z372" s="259"/>
      <c r="AA372" s="258"/>
      <c r="AB372" s="258"/>
      <c r="AC372" s="258"/>
      <c r="AD372" s="258"/>
      <c r="AE372" s="258"/>
      <c r="AF372" s="258"/>
      <c r="AG372" s="258"/>
      <c r="AH372" s="258"/>
      <c r="AI372" s="258"/>
      <c r="AJ372" s="258"/>
      <c r="AK372" s="258"/>
      <c r="AL372" s="258"/>
      <c r="AM372" s="258"/>
      <c r="AN372" s="258"/>
    </row>
    <row r="373" spans="1:40" ht="18" customHeight="1" x14ac:dyDescent="0.25">
      <c r="A373" s="258"/>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9"/>
      <c r="Z373" s="259"/>
      <c r="AA373" s="258"/>
      <c r="AB373" s="258"/>
      <c r="AC373" s="258"/>
      <c r="AD373" s="258"/>
      <c r="AE373" s="258"/>
      <c r="AF373" s="258"/>
      <c r="AG373" s="258"/>
      <c r="AH373" s="258"/>
      <c r="AI373" s="258"/>
      <c r="AJ373" s="258"/>
      <c r="AK373" s="258"/>
      <c r="AL373" s="258"/>
      <c r="AM373" s="258"/>
      <c r="AN373" s="258"/>
    </row>
    <row r="374" spans="1:40" ht="18" customHeight="1" x14ac:dyDescent="0.25">
      <c r="A374" s="258"/>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9"/>
      <c r="Z374" s="259"/>
      <c r="AA374" s="258"/>
      <c r="AB374" s="258"/>
      <c r="AC374" s="258"/>
      <c r="AD374" s="258"/>
      <c r="AE374" s="258"/>
      <c r="AF374" s="258"/>
      <c r="AG374" s="258"/>
      <c r="AH374" s="258"/>
      <c r="AI374" s="258"/>
      <c r="AJ374" s="258"/>
      <c r="AK374" s="258"/>
      <c r="AL374" s="258"/>
      <c r="AM374" s="258"/>
      <c r="AN374" s="258"/>
    </row>
    <row r="375" spans="1:40" ht="18" customHeight="1" x14ac:dyDescent="0.25">
      <c r="A375" s="258"/>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9"/>
      <c r="Z375" s="259"/>
      <c r="AA375" s="258"/>
      <c r="AB375" s="258"/>
      <c r="AC375" s="258"/>
      <c r="AD375" s="258"/>
      <c r="AE375" s="258"/>
      <c r="AF375" s="258"/>
      <c r="AG375" s="258"/>
      <c r="AH375" s="258"/>
      <c r="AI375" s="258"/>
      <c r="AJ375" s="258"/>
      <c r="AK375" s="258"/>
      <c r="AL375" s="258"/>
      <c r="AM375" s="258"/>
      <c r="AN375" s="258"/>
    </row>
    <row r="376" spans="1:40" ht="18" customHeight="1" x14ac:dyDescent="0.25">
      <c r="A376" s="258"/>
      <c r="B376" s="258"/>
      <c r="C376" s="258"/>
      <c r="D376" s="258"/>
      <c r="E376" s="258"/>
      <c r="F376" s="258"/>
      <c r="G376" s="258"/>
      <c r="H376" s="258"/>
      <c r="I376" s="258"/>
      <c r="J376" s="258"/>
      <c r="K376" s="258"/>
      <c r="L376" s="258"/>
      <c r="M376" s="258"/>
      <c r="N376" s="258"/>
      <c r="O376" s="258"/>
      <c r="P376" s="258"/>
      <c r="Q376" s="258"/>
      <c r="R376" s="258"/>
      <c r="S376" s="258"/>
      <c r="T376" s="258"/>
      <c r="U376" s="258"/>
      <c r="V376" s="258"/>
      <c r="W376" s="258"/>
      <c r="X376" s="258"/>
      <c r="Y376" s="259"/>
      <c r="Z376" s="259"/>
      <c r="AA376" s="258"/>
      <c r="AB376" s="258"/>
      <c r="AC376" s="258"/>
      <c r="AD376" s="258"/>
      <c r="AE376" s="258"/>
      <c r="AF376" s="258"/>
      <c r="AG376" s="258"/>
      <c r="AH376" s="258"/>
      <c r="AI376" s="258"/>
      <c r="AJ376" s="258"/>
      <c r="AK376" s="258"/>
      <c r="AL376" s="258"/>
      <c r="AM376" s="258"/>
      <c r="AN376" s="258"/>
    </row>
    <row r="377" spans="1:40" ht="18" customHeight="1" x14ac:dyDescent="0.25">
      <c r="A377" s="258"/>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9"/>
      <c r="Z377" s="259"/>
      <c r="AA377" s="258"/>
      <c r="AB377" s="258"/>
      <c r="AC377" s="258"/>
      <c r="AD377" s="258"/>
      <c r="AE377" s="258"/>
      <c r="AF377" s="258"/>
      <c r="AG377" s="258"/>
      <c r="AH377" s="258"/>
      <c r="AI377" s="258"/>
      <c r="AJ377" s="258"/>
      <c r="AK377" s="258"/>
      <c r="AL377" s="258"/>
      <c r="AM377" s="258"/>
      <c r="AN377" s="258"/>
    </row>
    <row r="378" spans="1:40" ht="18" customHeight="1" x14ac:dyDescent="0.25">
      <c r="A378" s="258"/>
      <c r="B378" s="258"/>
      <c r="C378" s="258"/>
      <c r="D378" s="258"/>
      <c r="E378" s="258"/>
      <c r="F378" s="258"/>
      <c r="G378" s="258"/>
      <c r="H378" s="258"/>
      <c r="I378" s="258"/>
      <c r="J378" s="258"/>
      <c r="K378" s="258"/>
      <c r="L378" s="258"/>
      <c r="M378" s="258"/>
      <c r="N378" s="258"/>
      <c r="O378" s="258"/>
      <c r="P378" s="258"/>
      <c r="Q378" s="258"/>
      <c r="R378" s="258"/>
      <c r="S378" s="258"/>
      <c r="T378" s="258"/>
      <c r="U378" s="258"/>
      <c r="V378" s="258"/>
      <c r="W378" s="258"/>
      <c r="X378" s="258"/>
      <c r="Y378" s="259"/>
      <c r="Z378" s="259"/>
      <c r="AA378" s="258"/>
      <c r="AB378" s="258"/>
      <c r="AC378" s="258"/>
      <c r="AD378" s="258"/>
      <c r="AE378" s="258"/>
      <c r="AF378" s="258"/>
      <c r="AG378" s="258"/>
      <c r="AH378" s="258"/>
      <c r="AI378" s="258"/>
      <c r="AJ378" s="258"/>
      <c r="AK378" s="258"/>
      <c r="AL378" s="258"/>
      <c r="AM378" s="258"/>
      <c r="AN378" s="258"/>
    </row>
    <row r="379" spans="1:40" ht="18" customHeight="1" x14ac:dyDescent="0.25">
      <c r="A379" s="258"/>
      <c r="B379" s="258"/>
      <c r="C379" s="258"/>
      <c r="D379" s="258"/>
      <c r="E379" s="258"/>
      <c r="F379" s="258"/>
      <c r="G379" s="258"/>
      <c r="H379" s="258"/>
      <c r="I379" s="258"/>
      <c r="J379" s="258"/>
      <c r="K379" s="258"/>
      <c r="L379" s="258"/>
      <c r="M379" s="258"/>
      <c r="N379" s="258"/>
      <c r="O379" s="258"/>
      <c r="P379" s="258"/>
      <c r="Q379" s="258"/>
      <c r="R379" s="258"/>
      <c r="S379" s="258"/>
      <c r="T379" s="258"/>
      <c r="U379" s="258"/>
      <c r="V379" s="258"/>
      <c r="W379" s="258"/>
      <c r="X379" s="258"/>
      <c r="Y379" s="259"/>
      <c r="Z379" s="259"/>
      <c r="AA379" s="258"/>
      <c r="AB379" s="258"/>
      <c r="AC379" s="258"/>
      <c r="AD379" s="258"/>
      <c r="AE379" s="258"/>
      <c r="AF379" s="258"/>
      <c r="AG379" s="258"/>
      <c r="AH379" s="258"/>
      <c r="AI379" s="258"/>
      <c r="AJ379" s="258"/>
      <c r="AK379" s="258"/>
      <c r="AL379" s="258"/>
      <c r="AM379" s="258"/>
      <c r="AN379" s="258"/>
    </row>
    <row r="380" spans="1:40" ht="18" customHeight="1" x14ac:dyDescent="0.25">
      <c r="A380" s="258"/>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9"/>
      <c r="Z380" s="259"/>
      <c r="AA380" s="258"/>
      <c r="AB380" s="258"/>
      <c r="AC380" s="258"/>
      <c r="AD380" s="258"/>
      <c r="AE380" s="258"/>
      <c r="AF380" s="258"/>
      <c r="AG380" s="258"/>
      <c r="AH380" s="258"/>
      <c r="AI380" s="258"/>
      <c r="AJ380" s="258"/>
      <c r="AK380" s="258"/>
      <c r="AL380" s="258"/>
      <c r="AM380" s="258"/>
      <c r="AN380" s="258"/>
    </row>
    <row r="381" spans="1:40" ht="18" customHeight="1" x14ac:dyDescent="0.25">
      <c r="A381" s="258"/>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9"/>
      <c r="Z381" s="259"/>
      <c r="AA381" s="258"/>
      <c r="AB381" s="258"/>
      <c r="AC381" s="258"/>
      <c r="AD381" s="258"/>
      <c r="AE381" s="258"/>
      <c r="AF381" s="258"/>
      <c r="AG381" s="258"/>
      <c r="AH381" s="258"/>
      <c r="AI381" s="258"/>
      <c r="AJ381" s="258"/>
      <c r="AK381" s="258"/>
      <c r="AL381" s="258"/>
      <c r="AM381" s="258"/>
      <c r="AN381" s="258"/>
    </row>
    <row r="382" spans="1:40" ht="18" customHeight="1" x14ac:dyDescent="0.25">
      <c r="A382" s="258"/>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9"/>
      <c r="Z382" s="259"/>
      <c r="AA382" s="258"/>
      <c r="AB382" s="258"/>
      <c r="AC382" s="258"/>
      <c r="AD382" s="258"/>
      <c r="AE382" s="258"/>
      <c r="AF382" s="258"/>
      <c r="AG382" s="258"/>
      <c r="AH382" s="258"/>
      <c r="AI382" s="258"/>
      <c r="AJ382" s="258"/>
      <c r="AK382" s="258"/>
      <c r="AL382" s="258"/>
      <c r="AM382" s="258"/>
      <c r="AN382" s="258"/>
    </row>
    <row r="383" spans="1:40" ht="18" customHeight="1" x14ac:dyDescent="0.25">
      <c r="A383" s="258"/>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9"/>
      <c r="Z383" s="259"/>
      <c r="AA383" s="258"/>
      <c r="AB383" s="258"/>
      <c r="AC383" s="258"/>
      <c r="AD383" s="258"/>
      <c r="AE383" s="258"/>
      <c r="AF383" s="258"/>
      <c r="AG383" s="258"/>
      <c r="AH383" s="258"/>
      <c r="AI383" s="258"/>
      <c r="AJ383" s="258"/>
      <c r="AK383" s="258"/>
      <c r="AL383" s="258"/>
      <c r="AM383" s="258"/>
      <c r="AN383" s="258"/>
    </row>
    <row r="384" spans="1:40" ht="18" customHeight="1" x14ac:dyDescent="0.25">
      <c r="A384" s="258"/>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9"/>
      <c r="Z384" s="259"/>
      <c r="AA384" s="258"/>
      <c r="AB384" s="258"/>
      <c r="AC384" s="258"/>
      <c r="AD384" s="258"/>
      <c r="AE384" s="258"/>
      <c r="AF384" s="258"/>
      <c r="AG384" s="258"/>
      <c r="AH384" s="258"/>
      <c r="AI384" s="258"/>
      <c r="AJ384" s="258"/>
      <c r="AK384" s="258"/>
      <c r="AL384" s="258"/>
      <c r="AM384" s="258"/>
      <c r="AN384" s="258"/>
    </row>
    <row r="385" spans="1:40" ht="18" customHeight="1" x14ac:dyDescent="0.25">
      <c r="A385" s="258"/>
      <c r="B385" s="258"/>
      <c r="C385" s="258"/>
      <c r="D385" s="258"/>
      <c r="E385" s="258"/>
      <c r="F385" s="258"/>
      <c r="G385" s="258"/>
      <c r="H385" s="258"/>
      <c r="I385" s="258"/>
      <c r="J385" s="258"/>
      <c r="K385" s="258"/>
      <c r="L385" s="258"/>
      <c r="M385" s="258"/>
      <c r="N385" s="258"/>
      <c r="O385" s="258"/>
      <c r="P385" s="258"/>
      <c r="Q385" s="258"/>
      <c r="R385" s="258"/>
      <c r="S385" s="258"/>
      <c r="T385" s="258"/>
      <c r="U385" s="258"/>
      <c r="V385" s="258"/>
      <c r="W385" s="258"/>
      <c r="X385" s="258"/>
      <c r="Y385" s="259"/>
      <c r="Z385" s="259"/>
      <c r="AA385" s="258"/>
      <c r="AB385" s="258"/>
      <c r="AC385" s="258"/>
      <c r="AD385" s="258"/>
      <c r="AE385" s="258"/>
      <c r="AF385" s="258"/>
      <c r="AG385" s="258"/>
      <c r="AH385" s="258"/>
      <c r="AI385" s="258"/>
      <c r="AJ385" s="258"/>
      <c r="AK385" s="258"/>
      <c r="AL385" s="258"/>
      <c r="AM385" s="258"/>
      <c r="AN385" s="258"/>
    </row>
    <row r="386" spans="1:40" ht="18" customHeight="1" x14ac:dyDescent="0.25">
      <c r="A386" s="258"/>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9"/>
      <c r="Z386" s="259"/>
      <c r="AA386" s="258"/>
      <c r="AB386" s="258"/>
      <c r="AC386" s="258"/>
      <c r="AD386" s="258"/>
      <c r="AE386" s="258"/>
      <c r="AF386" s="258"/>
      <c r="AG386" s="258"/>
      <c r="AH386" s="258"/>
      <c r="AI386" s="258"/>
      <c r="AJ386" s="258"/>
      <c r="AK386" s="258"/>
      <c r="AL386" s="258"/>
      <c r="AM386" s="258"/>
      <c r="AN386" s="258"/>
    </row>
    <row r="387" spans="1:40" ht="18" customHeight="1" x14ac:dyDescent="0.25">
      <c r="A387" s="258"/>
      <c r="B387" s="258"/>
      <c r="C387" s="258"/>
      <c r="D387" s="258"/>
      <c r="E387" s="258"/>
      <c r="F387" s="258"/>
      <c r="G387" s="258"/>
      <c r="H387" s="258"/>
      <c r="I387" s="258"/>
      <c r="J387" s="258"/>
      <c r="K387" s="258"/>
      <c r="L387" s="258"/>
      <c r="M387" s="258"/>
      <c r="N387" s="258"/>
      <c r="O387" s="258"/>
      <c r="P387" s="258"/>
      <c r="Q387" s="258"/>
      <c r="R387" s="258"/>
      <c r="S387" s="258"/>
      <c r="T387" s="258"/>
      <c r="U387" s="258"/>
      <c r="V387" s="258"/>
      <c r="W387" s="258"/>
      <c r="X387" s="258"/>
      <c r="Y387" s="259"/>
      <c r="Z387" s="259"/>
      <c r="AA387" s="258"/>
      <c r="AB387" s="258"/>
      <c r="AC387" s="258"/>
      <c r="AD387" s="258"/>
      <c r="AE387" s="258"/>
      <c r="AF387" s="258"/>
      <c r="AG387" s="258"/>
      <c r="AH387" s="258"/>
      <c r="AI387" s="258"/>
      <c r="AJ387" s="258"/>
      <c r="AK387" s="258"/>
      <c r="AL387" s="258"/>
      <c r="AM387" s="258"/>
      <c r="AN387" s="258"/>
    </row>
    <row r="388" spans="1:40" ht="18" customHeight="1" x14ac:dyDescent="0.25">
      <c r="A388" s="258"/>
      <c r="B388" s="258"/>
      <c r="C388" s="258"/>
      <c r="D388" s="258"/>
      <c r="E388" s="258"/>
      <c r="F388" s="258"/>
      <c r="G388" s="258"/>
      <c r="H388" s="258"/>
      <c r="I388" s="258"/>
      <c r="J388" s="258"/>
      <c r="K388" s="258"/>
      <c r="L388" s="258"/>
      <c r="M388" s="258"/>
      <c r="N388" s="258"/>
      <c r="O388" s="258"/>
      <c r="P388" s="258"/>
      <c r="Q388" s="258"/>
      <c r="R388" s="258"/>
      <c r="S388" s="258"/>
      <c r="T388" s="258"/>
      <c r="U388" s="258"/>
      <c r="V388" s="258"/>
      <c r="W388" s="258"/>
      <c r="X388" s="258"/>
      <c r="Y388" s="259"/>
      <c r="Z388" s="259"/>
      <c r="AA388" s="258"/>
      <c r="AB388" s="258"/>
      <c r="AC388" s="258"/>
      <c r="AD388" s="258"/>
      <c r="AE388" s="258"/>
      <c r="AF388" s="258"/>
      <c r="AG388" s="258"/>
      <c r="AH388" s="258"/>
      <c r="AI388" s="258"/>
      <c r="AJ388" s="258"/>
      <c r="AK388" s="258"/>
      <c r="AL388" s="258"/>
      <c r="AM388" s="258"/>
      <c r="AN388" s="258"/>
    </row>
    <row r="389" spans="1:40" ht="18" customHeight="1" x14ac:dyDescent="0.25">
      <c r="A389" s="258"/>
      <c r="B389" s="258"/>
      <c r="C389" s="258"/>
      <c r="D389" s="258"/>
      <c r="E389" s="258"/>
      <c r="F389" s="258"/>
      <c r="G389" s="258"/>
      <c r="H389" s="258"/>
      <c r="I389" s="258"/>
      <c r="J389" s="258"/>
      <c r="K389" s="258"/>
      <c r="L389" s="258"/>
      <c r="M389" s="258"/>
      <c r="N389" s="258"/>
      <c r="O389" s="258"/>
      <c r="P389" s="258"/>
      <c r="Q389" s="258"/>
      <c r="R389" s="258"/>
      <c r="S389" s="258"/>
      <c r="T389" s="258"/>
      <c r="U389" s="258"/>
      <c r="V389" s="258"/>
      <c r="W389" s="258"/>
      <c r="X389" s="258"/>
      <c r="Y389" s="259"/>
      <c r="Z389" s="259"/>
      <c r="AA389" s="258"/>
      <c r="AB389" s="258"/>
      <c r="AC389" s="258"/>
      <c r="AD389" s="258"/>
      <c r="AE389" s="258"/>
      <c r="AF389" s="258"/>
      <c r="AG389" s="258"/>
      <c r="AH389" s="258"/>
      <c r="AI389" s="258"/>
      <c r="AJ389" s="258"/>
      <c r="AK389" s="258"/>
      <c r="AL389" s="258"/>
      <c r="AM389" s="258"/>
      <c r="AN389" s="258"/>
    </row>
    <row r="390" spans="1:40" ht="18" customHeight="1" x14ac:dyDescent="0.25">
      <c r="A390" s="258"/>
      <c r="B390" s="258"/>
      <c r="C390" s="258"/>
      <c r="D390" s="258"/>
      <c r="E390" s="258"/>
      <c r="F390" s="258"/>
      <c r="G390" s="258"/>
      <c r="H390" s="258"/>
      <c r="I390" s="258"/>
      <c r="J390" s="258"/>
      <c r="K390" s="258"/>
      <c r="L390" s="258"/>
      <c r="M390" s="258"/>
      <c r="N390" s="258"/>
      <c r="O390" s="258"/>
      <c r="P390" s="258"/>
      <c r="Q390" s="258"/>
      <c r="R390" s="258"/>
      <c r="S390" s="258"/>
      <c r="T390" s="258"/>
      <c r="U390" s="258"/>
      <c r="V390" s="258"/>
      <c r="W390" s="258"/>
      <c r="X390" s="258"/>
      <c r="Y390" s="259"/>
      <c r="Z390" s="259"/>
      <c r="AA390" s="258"/>
      <c r="AB390" s="258"/>
      <c r="AC390" s="258"/>
      <c r="AD390" s="258"/>
      <c r="AE390" s="258"/>
      <c r="AF390" s="258"/>
      <c r="AG390" s="258"/>
      <c r="AH390" s="258"/>
      <c r="AI390" s="258"/>
      <c r="AJ390" s="258"/>
      <c r="AK390" s="258"/>
      <c r="AL390" s="258"/>
      <c r="AM390" s="258"/>
      <c r="AN390" s="258"/>
    </row>
    <row r="391" spans="1:40" ht="18" customHeight="1" x14ac:dyDescent="0.25">
      <c r="A391" s="258"/>
      <c r="B391" s="258"/>
      <c r="C391" s="258"/>
      <c r="D391" s="258"/>
      <c r="E391" s="258"/>
      <c r="F391" s="258"/>
      <c r="G391" s="258"/>
      <c r="H391" s="258"/>
      <c r="I391" s="258"/>
      <c r="J391" s="258"/>
      <c r="K391" s="258"/>
      <c r="L391" s="258"/>
      <c r="M391" s="258"/>
      <c r="N391" s="258"/>
      <c r="O391" s="258"/>
      <c r="P391" s="258"/>
      <c r="Q391" s="258"/>
      <c r="R391" s="258"/>
      <c r="S391" s="258"/>
      <c r="T391" s="258"/>
      <c r="U391" s="258"/>
      <c r="V391" s="258"/>
      <c r="W391" s="258"/>
      <c r="X391" s="258"/>
      <c r="Y391" s="259"/>
      <c r="Z391" s="259"/>
      <c r="AA391" s="258"/>
      <c r="AB391" s="258"/>
      <c r="AC391" s="258"/>
      <c r="AD391" s="258"/>
      <c r="AE391" s="258"/>
      <c r="AF391" s="258"/>
      <c r="AG391" s="258"/>
      <c r="AH391" s="258"/>
      <c r="AI391" s="258"/>
      <c r="AJ391" s="258"/>
      <c r="AK391" s="258"/>
      <c r="AL391" s="258"/>
      <c r="AM391" s="258"/>
      <c r="AN391" s="258"/>
    </row>
    <row r="392" spans="1:40" ht="18" customHeight="1" x14ac:dyDescent="0.25">
      <c r="A392" s="258"/>
      <c r="B392" s="258"/>
      <c r="C392" s="258"/>
      <c r="D392" s="258"/>
      <c r="E392" s="258"/>
      <c r="F392" s="258"/>
      <c r="G392" s="258"/>
      <c r="H392" s="258"/>
      <c r="I392" s="258"/>
      <c r="J392" s="258"/>
      <c r="K392" s="258"/>
      <c r="L392" s="258"/>
      <c r="M392" s="258"/>
      <c r="N392" s="258"/>
      <c r="O392" s="258"/>
      <c r="P392" s="258"/>
      <c r="Q392" s="258"/>
      <c r="R392" s="258"/>
      <c r="S392" s="258"/>
      <c r="T392" s="258"/>
      <c r="U392" s="258"/>
      <c r="V392" s="258"/>
      <c r="W392" s="258"/>
      <c r="X392" s="258"/>
      <c r="Y392" s="259"/>
      <c r="Z392" s="259"/>
      <c r="AA392" s="258"/>
      <c r="AB392" s="258"/>
      <c r="AC392" s="258"/>
      <c r="AD392" s="258"/>
      <c r="AE392" s="258"/>
      <c r="AF392" s="258"/>
      <c r="AG392" s="258"/>
      <c r="AH392" s="258"/>
      <c r="AI392" s="258"/>
      <c r="AJ392" s="258"/>
      <c r="AK392" s="258"/>
      <c r="AL392" s="258"/>
      <c r="AM392" s="258"/>
      <c r="AN392" s="258"/>
    </row>
    <row r="393" spans="1:40" ht="18" customHeight="1" x14ac:dyDescent="0.25">
      <c r="A393" s="258"/>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9"/>
      <c r="Z393" s="259"/>
      <c r="AA393" s="258"/>
      <c r="AB393" s="258"/>
      <c r="AC393" s="258"/>
      <c r="AD393" s="258"/>
      <c r="AE393" s="258"/>
      <c r="AF393" s="258"/>
      <c r="AG393" s="258"/>
      <c r="AH393" s="258"/>
      <c r="AI393" s="258"/>
      <c r="AJ393" s="258"/>
      <c r="AK393" s="258"/>
      <c r="AL393" s="258"/>
      <c r="AM393" s="258"/>
      <c r="AN393" s="258"/>
    </row>
    <row r="394" spans="1:40" ht="18" customHeight="1" x14ac:dyDescent="0.25">
      <c r="A394" s="258"/>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9"/>
      <c r="Z394" s="259"/>
      <c r="AA394" s="258"/>
      <c r="AB394" s="258"/>
      <c r="AC394" s="258"/>
      <c r="AD394" s="258"/>
      <c r="AE394" s="258"/>
      <c r="AF394" s="258"/>
      <c r="AG394" s="258"/>
      <c r="AH394" s="258"/>
      <c r="AI394" s="258"/>
      <c r="AJ394" s="258"/>
      <c r="AK394" s="258"/>
      <c r="AL394" s="258"/>
      <c r="AM394" s="258"/>
      <c r="AN394" s="258"/>
    </row>
    <row r="395" spans="1:40" ht="18" customHeight="1" x14ac:dyDescent="0.25">
      <c r="A395" s="258"/>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9"/>
      <c r="Z395" s="259"/>
      <c r="AA395" s="258"/>
      <c r="AB395" s="258"/>
      <c r="AC395" s="258"/>
      <c r="AD395" s="258"/>
      <c r="AE395" s="258"/>
      <c r="AF395" s="258"/>
      <c r="AG395" s="258"/>
      <c r="AH395" s="258"/>
      <c r="AI395" s="258"/>
      <c r="AJ395" s="258"/>
      <c r="AK395" s="258"/>
      <c r="AL395" s="258"/>
      <c r="AM395" s="258"/>
      <c r="AN395" s="258"/>
    </row>
    <row r="396" spans="1:40" ht="18" customHeight="1" x14ac:dyDescent="0.25">
      <c r="A396" s="258"/>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9"/>
      <c r="Z396" s="259"/>
      <c r="AA396" s="258"/>
      <c r="AB396" s="258"/>
      <c r="AC396" s="258"/>
      <c r="AD396" s="258"/>
      <c r="AE396" s="258"/>
      <c r="AF396" s="258"/>
      <c r="AG396" s="258"/>
      <c r="AH396" s="258"/>
      <c r="AI396" s="258"/>
      <c r="AJ396" s="258"/>
      <c r="AK396" s="258"/>
      <c r="AL396" s="258"/>
      <c r="AM396" s="258"/>
      <c r="AN396" s="258"/>
    </row>
    <row r="397" spans="1:40" ht="18" customHeight="1" x14ac:dyDescent="0.25">
      <c r="A397" s="258"/>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9"/>
      <c r="Z397" s="259"/>
      <c r="AA397" s="258"/>
      <c r="AB397" s="258"/>
      <c r="AC397" s="258"/>
      <c r="AD397" s="258"/>
      <c r="AE397" s="258"/>
      <c r="AF397" s="258"/>
      <c r="AG397" s="258"/>
      <c r="AH397" s="258"/>
      <c r="AI397" s="258"/>
      <c r="AJ397" s="258"/>
      <c r="AK397" s="258"/>
      <c r="AL397" s="258"/>
      <c r="AM397" s="258"/>
      <c r="AN397" s="258"/>
    </row>
    <row r="398" spans="1:40" ht="18" customHeight="1" x14ac:dyDescent="0.25">
      <c r="A398" s="258"/>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9"/>
      <c r="Z398" s="259"/>
      <c r="AA398" s="258"/>
      <c r="AB398" s="258"/>
      <c r="AC398" s="258"/>
      <c r="AD398" s="258"/>
      <c r="AE398" s="258"/>
      <c r="AF398" s="258"/>
      <c r="AG398" s="258"/>
      <c r="AH398" s="258"/>
      <c r="AI398" s="258"/>
      <c r="AJ398" s="258"/>
      <c r="AK398" s="258"/>
      <c r="AL398" s="258"/>
      <c r="AM398" s="258"/>
      <c r="AN398" s="258"/>
    </row>
    <row r="399" spans="1:40" ht="18" customHeight="1" x14ac:dyDescent="0.25">
      <c r="A399" s="258"/>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9"/>
      <c r="Z399" s="259"/>
      <c r="AA399" s="258"/>
      <c r="AB399" s="258"/>
      <c r="AC399" s="258"/>
      <c r="AD399" s="258"/>
      <c r="AE399" s="258"/>
      <c r="AF399" s="258"/>
      <c r="AG399" s="258"/>
      <c r="AH399" s="258"/>
      <c r="AI399" s="258"/>
      <c r="AJ399" s="258"/>
      <c r="AK399" s="258"/>
      <c r="AL399" s="258"/>
      <c r="AM399" s="258"/>
      <c r="AN399" s="258"/>
    </row>
    <row r="400" spans="1:40" ht="18" customHeight="1" x14ac:dyDescent="0.25">
      <c r="A400" s="258"/>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9"/>
      <c r="Z400" s="259"/>
      <c r="AA400" s="258"/>
      <c r="AB400" s="258"/>
      <c r="AC400" s="258"/>
      <c r="AD400" s="258"/>
      <c r="AE400" s="258"/>
      <c r="AF400" s="258"/>
      <c r="AG400" s="258"/>
      <c r="AH400" s="258"/>
      <c r="AI400" s="258"/>
      <c r="AJ400" s="258"/>
      <c r="AK400" s="258"/>
      <c r="AL400" s="258"/>
      <c r="AM400" s="258"/>
      <c r="AN400" s="258"/>
    </row>
    <row r="401" spans="1:40" ht="18" customHeight="1" x14ac:dyDescent="0.25">
      <c r="A401" s="258"/>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9"/>
      <c r="Z401" s="259"/>
      <c r="AA401" s="258"/>
      <c r="AB401" s="258"/>
      <c r="AC401" s="258"/>
      <c r="AD401" s="258"/>
      <c r="AE401" s="258"/>
      <c r="AF401" s="258"/>
      <c r="AG401" s="258"/>
      <c r="AH401" s="258"/>
      <c r="AI401" s="258"/>
      <c r="AJ401" s="258"/>
      <c r="AK401" s="258"/>
      <c r="AL401" s="258"/>
      <c r="AM401" s="258"/>
      <c r="AN401" s="258"/>
    </row>
    <row r="402" spans="1:40" ht="18" customHeight="1" x14ac:dyDescent="0.25">
      <c r="A402" s="258"/>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9"/>
      <c r="Z402" s="259"/>
      <c r="AA402" s="258"/>
      <c r="AB402" s="258"/>
      <c r="AC402" s="258"/>
      <c r="AD402" s="258"/>
      <c r="AE402" s="258"/>
      <c r="AF402" s="258"/>
      <c r="AG402" s="258"/>
      <c r="AH402" s="258"/>
      <c r="AI402" s="258"/>
      <c r="AJ402" s="258"/>
      <c r="AK402" s="258"/>
      <c r="AL402" s="258"/>
      <c r="AM402" s="258"/>
      <c r="AN402" s="258"/>
    </row>
    <row r="403" spans="1:40" ht="18" customHeight="1" x14ac:dyDescent="0.25">
      <c r="A403" s="258"/>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9"/>
      <c r="Z403" s="259"/>
      <c r="AA403" s="258"/>
      <c r="AB403" s="258"/>
      <c r="AC403" s="258"/>
      <c r="AD403" s="258"/>
      <c r="AE403" s="258"/>
      <c r="AF403" s="258"/>
      <c r="AG403" s="258"/>
      <c r="AH403" s="258"/>
      <c r="AI403" s="258"/>
      <c r="AJ403" s="258"/>
      <c r="AK403" s="258"/>
      <c r="AL403" s="258"/>
      <c r="AM403" s="258"/>
      <c r="AN403" s="258"/>
    </row>
    <row r="404" spans="1:40" ht="18" customHeight="1" x14ac:dyDescent="0.25">
      <c r="A404" s="258"/>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9"/>
      <c r="Z404" s="259"/>
      <c r="AA404" s="258"/>
      <c r="AB404" s="258"/>
      <c r="AC404" s="258"/>
      <c r="AD404" s="258"/>
      <c r="AE404" s="258"/>
      <c r="AF404" s="258"/>
      <c r="AG404" s="258"/>
      <c r="AH404" s="258"/>
      <c r="AI404" s="258"/>
      <c r="AJ404" s="258"/>
      <c r="AK404" s="258"/>
      <c r="AL404" s="258"/>
      <c r="AM404" s="258"/>
      <c r="AN404" s="258"/>
    </row>
    <row r="405" spans="1:40" ht="18" customHeight="1" x14ac:dyDescent="0.25">
      <c r="A405" s="258"/>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9"/>
      <c r="Z405" s="259"/>
      <c r="AA405" s="258"/>
      <c r="AB405" s="258"/>
      <c r="AC405" s="258"/>
      <c r="AD405" s="258"/>
      <c r="AE405" s="258"/>
      <c r="AF405" s="258"/>
      <c r="AG405" s="258"/>
      <c r="AH405" s="258"/>
      <c r="AI405" s="258"/>
      <c r="AJ405" s="258"/>
      <c r="AK405" s="258"/>
      <c r="AL405" s="258"/>
      <c r="AM405" s="258"/>
      <c r="AN405" s="258"/>
    </row>
    <row r="406" spans="1:40" ht="18" customHeight="1" x14ac:dyDescent="0.25">
      <c r="A406" s="258"/>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9"/>
      <c r="Z406" s="259"/>
      <c r="AA406" s="258"/>
      <c r="AB406" s="258"/>
      <c r="AC406" s="258"/>
      <c r="AD406" s="258"/>
      <c r="AE406" s="258"/>
      <c r="AF406" s="258"/>
      <c r="AG406" s="258"/>
      <c r="AH406" s="258"/>
      <c r="AI406" s="258"/>
      <c r="AJ406" s="258"/>
      <c r="AK406" s="258"/>
      <c r="AL406" s="258"/>
      <c r="AM406" s="258"/>
      <c r="AN406" s="258"/>
    </row>
    <row r="407" spans="1:40" ht="18" customHeight="1" x14ac:dyDescent="0.25">
      <c r="A407" s="258"/>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9"/>
      <c r="Z407" s="259"/>
      <c r="AA407" s="258"/>
      <c r="AB407" s="258"/>
      <c r="AC407" s="258"/>
      <c r="AD407" s="258"/>
      <c r="AE407" s="258"/>
      <c r="AF407" s="258"/>
      <c r="AG407" s="258"/>
      <c r="AH407" s="258"/>
      <c r="AI407" s="258"/>
      <c r="AJ407" s="258"/>
      <c r="AK407" s="258"/>
      <c r="AL407" s="258"/>
      <c r="AM407" s="258"/>
      <c r="AN407" s="258"/>
    </row>
    <row r="408" spans="1:40" ht="18" customHeight="1" x14ac:dyDescent="0.25">
      <c r="A408" s="258"/>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9"/>
      <c r="Z408" s="259"/>
      <c r="AA408" s="258"/>
      <c r="AB408" s="258"/>
      <c r="AC408" s="258"/>
      <c r="AD408" s="258"/>
      <c r="AE408" s="258"/>
      <c r="AF408" s="258"/>
      <c r="AG408" s="258"/>
      <c r="AH408" s="258"/>
      <c r="AI408" s="258"/>
      <c r="AJ408" s="258"/>
      <c r="AK408" s="258"/>
      <c r="AL408" s="258"/>
      <c r="AM408" s="258"/>
      <c r="AN408" s="258"/>
    </row>
    <row r="409" spans="1:40" ht="18" customHeight="1" x14ac:dyDescent="0.25">
      <c r="A409" s="258"/>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9"/>
      <c r="Z409" s="259"/>
      <c r="AA409" s="258"/>
      <c r="AB409" s="258"/>
      <c r="AC409" s="258"/>
      <c r="AD409" s="258"/>
      <c r="AE409" s="258"/>
      <c r="AF409" s="258"/>
      <c r="AG409" s="258"/>
      <c r="AH409" s="258"/>
      <c r="AI409" s="258"/>
      <c r="AJ409" s="258"/>
      <c r="AK409" s="258"/>
      <c r="AL409" s="258"/>
      <c r="AM409" s="258"/>
      <c r="AN409" s="258"/>
    </row>
    <row r="410" spans="1:40" ht="18" customHeight="1" x14ac:dyDescent="0.25">
      <c r="A410" s="258"/>
      <c r="B410" s="258"/>
      <c r="C410" s="258"/>
      <c r="D410" s="258"/>
      <c r="E410" s="258"/>
      <c r="F410" s="258"/>
      <c r="G410" s="258"/>
      <c r="H410" s="258"/>
      <c r="I410" s="258"/>
      <c r="J410" s="258"/>
      <c r="K410" s="258"/>
      <c r="L410" s="258"/>
      <c r="M410" s="258"/>
      <c r="N410" s="258"/>
      <c r="O410" s="258"/>
      <c r="P410" s="258"/>
      <c r="Q410" s="258"/>
      <c r="R410" s="258"/>
      <c r="S410" s="258"/>
      <c r="T410" s="258"/>
      <c r="U410" s="258"/>
      <c r="V410" s="258"/>
      <c r="W410" s="258"/>
      <c r="X410" s="258"/>
      <c r="Y410" s="259"/>
      <c r="Z410" s="259"/>
      <c r="AA410" s="258"/>
      <c r="AB410" s="258"/>
      <c r="AC410" s="258"/>
      <c r="AD410" s="258"/>
      <c r="AE410" s="258"/>
      <c r="AF410" s="258"/>
      <c r="AG410" s="258"/>
      <c r="AH410" s="258"/>
      <c r="AI410" s="258"/>
      <c r="AJ410" s="258"/>
      <c r="AK410" s="258"/>
      <c r="AL410" s="258"/>
      <c r="AM410" s="258"/>
      <c r="AN410" s="258"/>
    </row>
    <row r="411" spans="1:40" ht="18" customHeight="1" x14ac:dyDescent="0.25">
      <c r="A411" s="258"/>
      <c r="B411" s="258"/>
      <c r="C411" s="258"/>
      <c r="D411" s="258"/>
      <c r="E411" s="258"/>
      <c r="F411" s="258"/>
      <c r="G411" s="258"/>
      <c r="H411" s="258"/>
      <c r="I411" s="258"/>
      <c r="J411" s="258"/>
      <c r="K411" s="258"/>
      <c r="L411" s="258"/>
      <c r="M411" s="258"/>
      <c r="N411" s="258"/>
      <c r="O411" s="258"/>
      <c r="P411" s="258"/>
      <c r="Q411" s="258"/>
      <c r="R411" s="258"/>
      <c r="S411" s="258"/>
      <c r="T411" s="258"/>
      <c r="U411" s="258"/>
      <c r="V411" s="258"/>
      <c r="W411" s="258"/>
      <c r="X411" s="258"/>
      <c r="Y411" s="259"/>
      <c r="Z411" s="259"/>
      <c r="AA411" s="258"/>
      <c r="AB411" s="258"/>
      <c r="AC411" s="258"/>
      <c r="AD411" s="258"/>
      <c r="AE411" s="258"/>
      <c r="AF411" s="258"/>
      <c r="AG411" s="258"/>
      <c r="AH411" s="258"/>
      <c r="AI411" s="258"/>
      <c r="AJ411" s="258"/>
      <c r="AK411" s="258"/>
      <c r="AL411" s="258"/>
      <c r="AM411" s="258"/>
      <c r="AN411" s="258"/>
    </row>
    <row r="412" spans="1:40" ht="18" customHeight="1" x14ac:dyDescent="0.25">
      <c r="A412" s="258"/>
      <c r="B412" s="258"/>
      <c r="C412" s="258"/>
      <c r="D412" s="258"/>
      <c r="E412" s="258"/>
      <c r="F412" s="258"/>
      <c r="G412" s="258"/>
      <c r="H412" s="258"/>
      <c r="I412" s="258"/>
      <c r="J412" s="258"/>
      <c r="K412" s="258"/>
      <c r="L412" s="258"/>
      <c r="M412" s="258"/>
      <c r="N412" s="258"/>
      <c r="O412" s="258"/>
      <c r="P412" s="258"/>
      <c r="Q412" s="258"/>
      <c r="R412" s="258"/>
      <c r="S412" s="258"/>
      <c r="T412" s="258"/>
      <c r="U412" s="258"/>
      <c r="V412" s="258"/>
      <c r="W412" s="258"/>
      <c r="X412" s="258"/>
      <c r="Y412" s="259"/>
      <c r="Z412" s="259"/>
      <c r="AA412" s="258"/>
      <c r="AB412" s="258"/>
      <c r="AC412" s="258"/>
      <c r="AD412" s="258"/>
      <c r="AE412" s="258"/>
      <c r="AF412" s="258"/>
      <c r="AG412" s="258"/>
      <c r="AH412" s="258"/>
      <c r="AI412" s="258"/>
      <c r="AJ412" s="258"/>
      <c r="AK412" s="258"/>
      <c r="AL412" s="258"/>
      <c r="AM412" s="258"/>
      <c r="AN412" s="258"/>
    </row>
    <row r="413" spans="1:40" ht="18" customHeight="1" x14ac:dyDescent="0.25">
      <c r="A413" s="258"/>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9"/>
      <c r="Z413" s="259"/>
      <c r="AA413" s="258"/>
      <c r="AB413" s="258"/>
      <c r="AC413" s="258"/>
      <c r="AD413" s="258"/>
      <c r="AE413" s="258"/>
      <c r="AF413" s="258"/>
      <c r="AG413" s="258"/>
      <c r="AH413" s="258"/>
      <c r="AI413" s="258"/>
      <c r="AJ413" s="258"/>
      <c r="AK413" s="258"/>
      <c r="AL413" s="258"/>
      <c r="AM413" s="258"/>
      <c r="AN413" s="258"/>
    </row>
    <row r="414" spans="1:40" ht="18" customHeight="1" x14ac:dyDescent="0.25">
      <c r="A414" s="258"/>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9"/>
      <c r="Z414" s="259"/>
      <c r="AA414" s="258"/>
      <c r="AB414" s="258"/>
      <c r="AC414" s="258"/>
      <c r="AD414" s="258"/>
      <c r="AE414" s="258"/>
      <c r="AF414" s="258"/>
      <c r="AG414" s="258"/>
      <c r="AH414" s="258"/>
      <c r="AI414" s="258"/>
      <c r="AJ414" s="258"/>
      <c r="AK414" s="258"/>
      <c r="AL414" s="258"/>
      <c r="AM414" s="258"/>
      <c r="AN414" s="258"/>
    </row>
    <row r="415" spans="1:40" ht="18" customHeight="1" x14ac:dyDescent="0.25">
      <c r="A415" s="258"/>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9"/>
      <c r="Z415" s="259"/>
      <c r="AA415" s="258"/>
      <c r="AB415" s="258"/>
      <c r="AC415" s="258"/>
      <c r="AD415" s="258"/>
      <c r="AE415" s="258"/>
      <c r="AF415" s="258"/>
      <c r="AG415" s="258"/>
      <c r="AH415" s="258"/>
      <c r="AI415" s="258"/>
      <c r="AJ415" s="258"/>
      <c r="AK415" s="258"/>
      <c r="AL415" s="258"/>
      <c r="AM415" s="258"/>
      <c r="AN415" s="258"/>
    </row>
    <row r="416" spans="1:40" ht="18" customHeight="1" x14ac:dyDescent="0.25">
      <c r="A416" s="258"/>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9"/>
      <c r="Z416" s="259"/>
      <c r="AA416" s="258"/>
      <c r="AB416" s="258"/>
      <c r="AC416" s="258"/>
      <c r="AD416" s="258"/>
      <c r="AE416" s="258"/>
      <c r="AF416" s="258"/>
      <c r="AG416" s="258"/>
      <c r="AH416" s="258"/>
      <c r="AI416" s="258"/>
      <c r="AJ416" s="258"/>
      <c r="AK416" s="258"/>
      <c r="AL416" s="258"/>
      <c r="AM416" s="258"/>
      <c r="AN416" s="258"/>
    </row>
    <row r="417" spans="1:40" ht="18" customHeight="1" x14ac:dyDescent="0.25">
      <c r="A417" s="258"/>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9"/>
      <c r="Z417" s="259"/>
      <c r="AA417" s="258"/>
      <c r="AB417" s="258"/>
      <c r="AC417" s="258"/>
      <c r="AD417" s="258"/>
      <c r="AE417" s="258"/>
      <c r="AF417" s="258"/>
      <c r="AG417" s="258"/>
      <c r="AH417" s="258"/>
      <c r="AI417" s="258"/>
      <c r="AJ417" s="258"/>
      <c r="AK417" s="258"/>
      <c r="AL417" s="258"/>
      <c r="AM417" s="258"/>
      <c r="AN417" s="258"/>
    </row>
    <row r="418" spans="1:40" ht="18" customHeight="1" x14ac:dyDescent="0.25">
      <c r="A418" s="258"/>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9"/>
      <c r="Z418" s="259"/>
      <c r="AA418" s="258"/>
      <c r="AB418" s="258"/>
      <c r="AC418" s="258"/>
      <c r="AD418" s="258"/>
      <c r="AE418" s="258"/>
      <c r="AF418" s="258"/>
      <c r="AG418" s="258"/>
      <c r="AH418" s="258"/>
      <c r="AI418" s="258"/>
      <c r="AJ418" s="258"/>
      <c r="AK418" s="258"/>
      <c r="AL418" s="258"/>
      <c r="AM418" s="258"/>
      <c r="AN418" s="258"/>
    </row>
    <row r="419" spans="1:40" ht="18" customHeight="1" x14ac:dyDescent="0.25">
      <c r="A419" s="258"/>
      <c r="B419" s="258"/>
      <c r="C419" s="258"/>
      <c r="D419" s="258"/>
      <c r="E419" s="258"/>
      <c r="F419" s="258"/>
      <c r="G419" s="258"/>
      <c r="H419" s="258"/>
      <c r="I419" s="258"/>
      <c r="J419" s="258"/>
      <c r="K419" s="258"/>
      <c r="L419" s="258"/>
      <c r="M419" s="258"/>
      <c r="N419" s="258"/>
      <c r="O419" s="258"/>
      <c r="P419" s="258"/>
      <c r="Q419" s="258"/>
      <c r="R419" s="258"/>
      <c r="S419" s="258"/>
      <c r="T419" s="258"/>
      <c r="U419" s="258"/>
      <c r="V419" s="258"/>
      <c r="W419" s="258"/>
      <c r="X419" s="258"/>
      <c r="Y419" s="259"/>
      <c r="Z419" s="259"/>
      <c r="AA419" s="258"/>
      <c r="AB419" s="258"/>
      <c r="AC419" s="258"/>
      <c r="AD419" s="258"/>
      <c r="AE419" s="258"/>
      <c r="AF419" s="258"/>
      <c r="AG419" s="258"/>
      <c r="AH419" s="258"/>
      <c r="AI419" s="258"/>
      <c r="AJ419" s="258"/>
      <c r="AK419" s="258"/>
      <c r="AL419" s="258"/>
      <c r="AM419" s="258"/>
      <c r="AN419" s="258"/>
    </row>
    <row r="420" spans="1:40" ht="18" customHeight="1" x14ac:dyDescent="0.25">
      <c r="A420" s="258"/>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9"/>
      <c r="Z420" s="259"/>
      <c r="AA420" s="258"/>
      <c r="AB420" s="258"/>
      <c r="AC420" s="258"/>
      <c r="AD420" s="258"/>
      <c r="AE420" s="258"/>
      <c r="AF420" s="258"/>
      <c r="AG420" s="258"/>
      <c r="AH420" s="258"/>
      <c r="AI420" s="258"/>
      <c r="AJ420" s="258"/>
      <c r="AK420" s="258"/>
      <c r="AL420" s="258"/>
      <c r="AM420" s="258"/>
      <c r="AN420" s="258"/>
    </row>
    <row r="421" spans="1:40" ht="18" customHeight="1" x14ac:dyDescent="0.25">
      <c r="A421" s="258"/>
      <c r="B421" s="258"/>
      <c r="C421" s="258"/>
      <c r="D421" s="258"/>
      <c r="E421" s="258"/>
      <c r="F421" s="258"/>
      <c r="G421" s="258"/>
      <c r="H421" s="258"/>
      <c r="I421" s="258"/>
      <c r="J421" s="258"/>
      <c r="K421" s="258"/>
      <c r="L421" s="258"/>
      <c r="M421" s="258"/>
      <c r="N421" s="258"/>
      <c r="O421" s="258"/>
      <c r="P421" s="258"/>
      <c r="Q421" s="258"/>
      <c r="R421" s="258"/>
      <c r="S421" s="258"/>
      <c r="T421" s="258"/>
      <c r="U421" s="258"/>
      <c r="V421" s="258"/>
      <c r="W421" s="258"/>
      <c r="X421" s="258"/>
      <c r="Y421" s="259"/>
      <c r="Z421" s="259"/>
      <c r="AA421" s="258"/>
      <c r="AB421" s="258"/>
      <c r="AC421" s="258"/>
      <c r="AD421" s="258"/>
      <c r="AE421" s="258"/>
      <c r="AF421" s="258"/>
      <c r="AG421" s="258"/>
      <c r="AH421" s="258"/>
      <c r="AI421" s="258"/>
      <c r="AJ421" s="258"/>
      <c r="AK421" s="258"/>
      <c r="AL421" s="258"/>
      <c r="AM421" s="258"/>
      <c r="AN421" s="258"/>
    </row>
    <row r="422" spans="1:40" ht="18" customHeight="1" x14ac:dyDescent="0.25">
      <c r="A422" s="258"/>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9"/>
      <c r="Z422" s="259"/>
      <c r="AA422" s="258"/>
      <c r="AB422" s="258"/>
      <c r="AC422" s="258"/>
      <c r="AD422" s="258"/>
      <c r="AE422" s="258"/>
      <c r="AF422" s="258"/>
      <c r="AG422" s="258"/>
      <c r="AH422" s="258"/>
      <c r="AI422" s="258"/>
      <c r="AJ422" s="258"/>
      <c r="AK422" s="258"/>
      <c r="AL422" s="258"/>
      <c r="AM422" s="258"/>
      <c r="AN422" s="258"/>
    </row>
    <row r="423" spans="1:40" ht="18" customHeight="1" x14ac:dyDescent="0.25">
      <c r="A423" s="258"/>
      <c r="B423" s="258"/>
      <c r="C423" s="258"/>
      <c r="D423" s="258"/>
      <c r="E423" s="258"/>
      <c r="F423" s="258"/>
      <c r="G423" s="258"/>
      <c r="H423" s="258"/>
      <c r="I423" s="258"/>
      <c r="J423" s="258"/>
      <c r="K423" s="258"/>
      <c r="L423" s="258"/>
      <c r="M423" s="258"/>
      <c r="N423" s="258"/>
      <c r="O423" s="258"/>
      <c r="P423" s="258"/>
      <c r="Q423" s="258"/>
      <c r="R423" s="258"/>
      <c r="S423" s="258"/>
      <c r="T423" s="258"/>
      <c r="U423" s="258"/>
      <c r="V423" s="258"/>
      <c r="W423" s="258"/>
      <c r="X423" s="258"/>
      <c r="Y423" s="259"/>
      <c r="Z423" s="259"/>
      <c r="AA423" s="258"/>
      <c r="AB423" s="258"/>
      <c r="AC423" s="258"/>
      <c r="AD423" s="258"/>
      <c r="AE423" s="258"/>
      <c r="AF423" s="258"/>
      <c r="AG423" s="258"/>
      <c r="AH423" s="258"/>
      <c r="AI423" s="258"/>
      <c r="AJ423" s="258"/>
      <c r="AK423" s="258"/>
      <c r="AL423" s="258"/>
      <c r="AM423" s="258"/>
      <c r="AN423" s="258"/>
    </row>
    <row r="424" spans="1:40" ht="18" customHeight="1" x14ac:dyDescent="0.25">
      <c r="A424" s="258"/>
      <c r="B424" s="258"/>
      <c r="C424" s="258"/>
      <c r="D424" s="258"/>
      <c r="E424" s="258"/>
      <c r="F424" s="258"/>
      <c r="G424" s="258"/>
      <c r="H424" s="258"/>
      <c r="I424" s="258"/>
      <c r="J424" s="258"/>
      <c r="K424" s="258"/>
      <c r="L424" s="258"/>
      <c r="M424" s="258"/>
      <c r="N424" s="258"/>
      <c r="O424" s="258"/>
      <c r="P424" s="258"/>
      <c r="Q424" s="258"/>
      <c r="R424" s="258"/>
      <c r="S424" s="258"/>
      <c r="T424" s="258"/>
      <c r="U424" s="258"/>
      <c r="V424" s="258"/>
      <c r="W424" s="258"/>
      <c r="X424" s="258"/>
      <c r="Y424" s="259"/>
      <c r="Z424" s="259"/>
      <c r="AA424" s="258"/>
      <c r="AB424" s="258"/>
      <c r="AC424" s="258"/>
      <c r="AD424" s="258"/>
      <c r="AE424" s="258"/>
      <c r="AF424" s="258"/>
      <c r="AG424" s="258"/>
      <c r="AH424" s="258"/>
      <c r="AI424" s="258"/>
      <c r="AJ424" s="258"/>
      <c r="AK424" s="258"/>
      <c r="AL424" s="258"/>
      <c r="AM424" s="258"/>
      <c r="AN424" s="258"/>
    </row>
    <row r="425" spans="1:40" ht="18" customHeight="1" x14ac:dyDescent="0.25">
      <c r="A425" s="258"/>
      <c r="B425" s="258"/>
      <c r="C425" s="258"/>
      <c r="D425" s="258"/>
      <c r="E425" s="258"/>
      <c r="F425" s="258"/>
      <c r="G425" s="258"/>
      <c r="H425" s="258"/>
      <c r="I425" s="258"/>
      <c r="J425" s="258"/>
      <c r="K425" s="258"/>
      <c r="L425" s="258"/>
      <c r="M425" s="258"/>
      <c r="N425" s="258"/>
      <c r="O425" s="258"/>
      <c r="P425" s="258"/>
      <c r="Q425" s="258"/>
      <c r="R425" s="258"/>
      <c r="S425" s="258"/>
      <c r="T425" s="258"/>
      <c r="U425" s="258"/>
      <c r="V425" s="258"/>
      <c r="W425" s="258"/>
      <c r="X425" s="258"/>
      <c r="Y425" s="259"/>
      <c r="Z425" s="259"/>
      <c r="AA425" s="258"/>
      <c r="AB425" s="258"/>
      <c r="AC425" s="258"/>
      <c r="AD425" s="258"/>
      <c r="AE425" s="258"/>
      <c r="AF425" s="258"/>
      <c r="AG425" s="258"/>
      <c r="AH425" s="258"/>
      <c r="AI425" s="258"/>
      <c r="AJ425" s="258"/>
      <c r="AK425" s="258"/>
      <c r="AL425" s="258"/>
      <c r="AM425" s="258"/>
      <c r="AN425" s="258"/>
    </row>
    <row r="426" spans="1:40" ht="18" customHeight="1" x14ac:dyDescent="0.25">
      <c r="A426" s="258"/>
      <c r="B426" s="258"/>
      <c r="C426" s="258"/>
      <c r="D426" s="258"/>
      <c r="E426" s="258"/>
      <c r="F426" s="258"/>
      <c r="G426" s="258"/>
      <c r="H426" s="258"/>
      <c r="I426" s="258"/>
      <c r="J426" s="258"/>
      <c r="K426" s="258"/>
      <c r="L426" s="258"/>
      <c r="M426" s="258"/>
      <c r="N426" s="258"/>
      <c r="O426" s="258"/>
      <c r="P426" s="258"/>
      <c r="Q426" s="258"/>
      <c r="R426" s="258"/>
      <c r="S426" s="258"/>
      <c r="T426" s="258"/>
      <c r="U426" s="258"/>
      <c r="V426" s="258"/>
      <c r="W426" s="258"/>
      <c r="X426" s="258"/>
      <c r="Y426" s="259"/>
      <c r="Z426" s="259"/>
      <c r="AA426" s="258"/>
      <c r="AB426" s="258"/>
      <c r="AC426" s="258"/>
      <c r="AD426" s="258"/>
      <c r="AE426" s="258"/>
      <c r="AF426" s="258"/>
      <c r="AG426" s="258"/>
      <c r="AH426" s="258"/>
      <c r="AI426" s="258"/>
      <c r="AJ426" s="258"/>
      <c r="AK426" s="258"/>
      <c r="AL426" s="258"/>
      <c r="AM426" s="258"/>
      <c r="AN426" s="258"/>
    </row>
    <row r="427" spans="1:40" ht="18" customHeight="1" x14ac:dyDescent="0.25">
      <c r="A427" s="258"/>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9"/>
      <c r="Z427" s="259"/>
      <c r="AA427" s="258"/>
      <c r="AB427" s="258"/>
      <c r="AC427" s="258"/>
      <c r="AD427" s="258"/>
      <c r="AE427" s="258"/>
      <c r="AF427" s="258"/>
      <c r="AG427" s="258"/>
      <c r="AH427" s="258"/>
      <c r="AI427" s="258"/>
      <c r="AJ427" s="258"/>
      <c r="AK427" s="258"/>
      <c r="AL427" s="258"/>
      <c r="AM427" s="258"/>
      <c r="AN427" s="258"/>
    </row>
    <row r="428" spans="1:40" ht="18" customHeight="1" x14ac:dyDescent="0.25">
      <c r="A428" s="258"/>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9"/>
      <c r="Z428" s="259"/>
      <c r="AA428" s="258"/>
      <c r="AB428" s="258"/>
      <c r="AC428" s="258"/>
      <c r="AD428" s="258"/>
      <c r="AE428" s="258"/>
      <c r="AF428" s="258"/>
      <c r="AG428" s="258"/>
      <c r="AH428" s="258"/>
      <c r="AI428" s="258"/>
      <c r="AJ428" s="258"/>
      <c r="AK428" s="258"/>
      <c r="AL428" s="258"/>
      <c r="AM428" s="258"/>
      <c r="AN428" s="258"/>
    </row>
    <row r="429" spans="1:40" ht="18" customHeight="1" x14ac:dyDescent="0.25">
      <c r="A429" s="258"/>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9"/>
      <c r="Z429" s="259"/>
      <c r="AA429" s="258"/>
      <c r="AB429" s="258"/>
      <c r="AC429" s="258"/>
      <c r="AD429" s="258"/>
      <c r="AE429" s="258"/>
      <c r="AF429" s="258"/>
      <c r="AG429" s="258"/>
      <c r="AH429" s="258"/>
      <c r="AI429" s="258"/>
      <c r="AJ429" s="258"/>
      <c r="AK429" s="258"/>
      <c r="AL429" s="258"/>
      <c r="AM429" s="258"/>
      <c r="AN429" s="258"/>
    </row>
    <row r="430" spans="1:40" ht="18" customHeight="1" x14ac:dyDescent="0.25">
      <c r="A430" s="258"/>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9"/>
      <c r="Z430" s="259"/>
      <c r="AA430" s="258"/>
      <c r="AB430" s="258"/>
      <c r="AC430" s="258"/>
      <c r="AD430" s="258"/>
      <c r="AE430" s="258"/>
      <c r="AF430" s="258"/>
      <c r="AG430" s="258"/>
      <c r="AH430" s="258"/>
      <c r="AI430" s="258"/>
      <c r="AJ430" s="258"/>
      <c r="AK430" s="258"/>
      <c r="AL430" s="258"/>
      <c r="AM430" s="258"/>
      <c r="AN430" s="258"/>
    </row>
    <row r="431" spans="1:40" ht="18" customHeight="1" x14ac:dyDescent="0.25">
      <c r="A431" s="258"/>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9"/>
      <c r="Z431" s="259"/>
      <c r="AA431" s="258"/>
      <c r="AB431" s="258"/>
      <c r="AC431" s="258"/>
      <c r="AD431" s="258"/>
      <c r="AE431" s="258"/>
      <c r="AF431" s="258"/>
      <c r="AG431" s="258"/>
      <c r="AH431" s="258"/>
      <c r="AI431" s="258"/>
      <c r="AJ431" s="258"/>
      <c r="AK431" s="258"/>
      <c r="AL431" s="258"/>
      <c r="AM431" s="258"/>
      <c r="AN431" s="258"/>
    </row>
    <row r="432" spans="1:40" ht="18" customHeight="1" x14ac:dyDescent="0.25">
      <c r="A432" s="258"/>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9"/>
      <c r="Z432" s="259"/>
      <c r="AA432" s="258"/>
      <c r="AB432" s="258"/>
      <c r="AC432" s="258"/>
      <c r="AD432" s="258"/>
      <c r="AE432" s="258"/>
      <c r="AF432" s="258"/>
      <c r="AG432" s="258"/>
      <c r="AH432" s="258"/>
      <c r="AI432" s="258"/>
      <c r="AJ432" s="258"/>
      <c r="AK432" s="258"/>
      <c r="AL432" s="258"/>
      <c r="AM432" s="258"/>
      <c r="AN432" s="258"/>
    </row>
    <row r="433" spans="1:40" ht="18" customHeight="1" x14ac:dyDescent="0.25">
      <c r="A433" s="258"/>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9"/>
      <c r="Z433" s="259"/>
      <c r="AA433" s="258"/>
      <c r="AB433" s="258"/>
      <c r="AC433" s="258"/>
      <c r="AD433" s="258"/>
      <c r="AE433" s="258"/>
      <c r="AF433" s="258"/>
      <c r="AG433" s="258"/>
      <c r="AH433" s="258"/>
      <c r="AI433" s="258"/>
      <c r="AJ433" s="258"/>
      <c r="AK433" s="258"/>
      <c r="AL433" s="258"/>
      <c r="AM433" s="258"/>
      <c r="AN433" s="258"/>
    </row>
    <row r="434" spans="1:40" ht="18" customHeight="1" x14ac:dyDescent="0.25">
      <c r="A434" s="258"/>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9"/>
      <c r="Z434" s="259"/>
      <c r="AA434" s="258"/>
      <c r="AB434" s="258"/>
      <c r="AC434" s="258"/>
      <c r="AD434" s="258"/>
      <c r="AE434" s="258"/>
      <c r="AF434" s="258"/>
      <c r="AG434" s="258"/>
      <c r="AH434" s="258"/>
      <c r="AI434" s="258"/>
      <c r="AJ434" s="258"/>
      <c r="AK434" s="258"/>
      <c r="AL434" s="258"/>
      <c r="AM434" s="258"/>
      <c r="AN434" s="258"/>
    </row>
    <row r="435" spans="1:40" ht="18" customHeight="1" x14ac:dyDescent="0.25">
      <c r="A435" s="258"/>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9"/>
      <c r="Z435" s="259"/>
      <c r="AA435" s="258"/>
      <c r="AB435" s="258"/>
      <c r="AC435" s="258"/>
      <c r="AD435" s="258"/>
      <c r="AE435" s="258"/>
      <c r="AF435" s="258"/>
      <c r="AG435" s="258"/>
      <c r="AH435" s="258"/>
      <c r="AI435" s="258"/>
      <c r="AJ435" s="258"/>
      <c r="AK435" s="258"/>
      <c r="AL435" s="258"/>
      <c r="AM435" s="258"/>
      <c r="AN435" s="258"/>
    </row>
    <row r="436" spans="1:40" ht="18" customHeight="1" x14ac:dyDescent="0.25">
      <c r="A436" s="258"/>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9"/>
      <c r="Z436" s="259"/>
      <c r="AA436" s="258"/>
      <c r="AB436" s="258"/>
      <c r="AC436" s="258"/>
      <c r="AD436" s="258"/>
      <c r="AE436" s="258"/>
      <c r="AF436" s="258"/>
      <c r="AG436" s="258"/>
      <c r="AH436" s="258"/>
      <c r="AI436" s="258"/>
      <c r="AJ436" s="258"/>
      <c r="AK436" s="258"/>
      <c r="AL436" s="258"/>
      <c r="AM436" s="258"/>
      <c r="AN436" s="258"/>
    </row>
    <row r="437" spans="1:40" ht="18" customHeight="1" x14ac:dyDescent="0.25">
      <c r="A437" s="258"/>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9"/>
      <c r="Z437" s="259"/>
      <c r="AA437" s="258"/>
      <c r="AB437" s="258"/>
      <c r="AC437" s="258"/>
      <c r="AD437" s="258"/>
      <c r="AE437" s="258"/>
      <c r="AF437" s="258"/>
      <c r="AG437" s="258"/>
      <c r="AH437" s="258"/>
      <c r="AI437" s="258"/>
      <c r="AJ437" s="258"/>
      <c r="AK437" s="258"/>
      <c r="AL437" s="258"/>
      <c r="AM437" s="258"/>
      <c r="AN437" s="258"/>
    </row>
    <row r="438" spans="1:40" ht="18" customHeight="1" x14ac:dyDescent="0.25">
      <c r="A438" s="258"/>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9"/>
      <c r="Z438" s="259"/>
      <c r="AA438" s="258"/>
      <c r="AB438" s="258"/>
      <c r="AC438" s="258"/>
      <c r="AD438" s="258"/>
      <c r="AE438" s="258"/>
      <c r="AF438" s="258"/>
      <c r="AG438" s="258"/>
      <c r="AH438" s="258"/>
      <c r="AI438" s="258"/>
      <c r="AJ438" s="258"/>
      <c r="AK438" s="258"/>
      <c r="AL438" s="258"/>
      <c r="AM438" s="258"/>
      <c r="AN438" s="258"/>
    </row>
    <row r="439" spans="1:40" ht="18" customHeight="1" x14ac:dyDescent="0.25">
      <c r="A439" s="258"/>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9"/>
      <c r="Z439" s="259"/>
      <c r="AA439" s="258"/>
      <c r="AB439" s="258"/>
      <c r="AC439" s="258"/>
      <c r="AD439" s="258"/>
      <c r="AE439" s="258"/>
      <c r="AF439" s="258"/>
      <c r="AG439" s="258"/>
      <c r="AH439" s="258"/>
      <c r="AI439" s="258"/>
      <c r="AJ439" s="258"/>
      <c r="AK439" s="258"/>
      <c r="AL439" s="258"/>
      <c r="AM439" s="258"/>
      <c r="AN439" s="258"/>
    </row>
    <row r="440" spans="1:40" ht="18" customHeight="1" x14ac:dyDescent="0.25">
      <c r="A440" s="258"/>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9"/>
      <c r="Z440" s="259"/>
      <c r="AA440" s="258"/>
      <c r="AB440" s="258"/>
      <c r="AC440" s="258"/>
      <c r="AD440" s="258"/>
      <c r="AE440" s="258"/>
      <c r="AF440" s="258"/>
      <c r="AG440" s="258"/>
      <c r="AH440" s="258"/>
      <c r="AI440" s="258"/>
      <c r="AJ440" s="258"/>
      <c r="AK440" s="258"/>
      <c r="AL440" s="258"/>
      <c r="AM440" s="258"/>
      <c r="AN440" s="258"/>
    </row>
    <row r="441" spans="1:40" ht="18" customHeight="1" x14ac:dyDescent="0.25">
      <c r="A441" s="258"/>
      <c r="B441" s="258"/>
      <c r="C441" s="258"/>
      <c r="D441" s="258"/>
      <c r="E441" s="258"/>
      <c r="F441" s="258"/>
      <c r="G441" s="258"/>
      <c r="H441" s="258"/>
      <c r="I441" s="258"/>
      <c r="J441" s="258"/>
      <c r="K441" s="258"/>
      <c r="L441" s="258"/>
      <c r="M441" s="258"/>
      <c r="N441" s="258"/>
      <c r="O441" s="258"/>
      <c r="P441" s="258"/>
      <c r="Q441" s="258"/>
      <c r="R441" s="258"/>
      <c r="S441" s="258"/>
      <c r="T441" s="258"/>
      <c r="U441" s="258"/>
      <c r="V441" s="258"/>
      <c r="W441" s="258"/>
      <c r="X441" s="258"/>
      <c r="Y441" s="259"/>
      <c r="Z441" s="259"/>
      <c r="AA441" s="258"/>
      <c r="AB441" s="258"/>
      <c r="AC441" s="258"/>
      <c r="AD441" s="258"/>
      <c r="AE441" s="258"/>
      <c r="AF441" s="258"/>
      <c r="AG441" s="258"/>
      <c r="AH441" s="258"/>
      <c r="AI441" s="258"/>
      <c r="AJ441" s="258"/>
      <c r="AK441" s="258"/>
      <c r="AL441" s="258"/>
      <c r="AM441" s="258"/>
      <c r="AN441" s="258"/>
    </row>
    <row r="442" spans="1:40" ht="18" customHeight="1" x14ac:dyDescent="0.25">
      <c r="A442" s="258"/>
      <c r="B442" s="258"/>
      <c r="C442" s="258"/>
      <c r="D442" s="258"/>
      <c r="E442" s="258"/>
      <c r="F442" s="258"/>
      <c r="G442" s="258"/>
      <c r="H442" s="258"/>
      <c r="I442" s="258"/>
      <c r="J442" s="258"/>
      <c r="K442" s="258"/>
      <c r="L442" s="258"/>
      <c r="M442" s="258"/>
      <c r="N442" s="258"/>
      <c r="O442" s="258"/>
      <c r="P442" s="258"/>
      <c r="Q442" s="258"/>
      <c r="R442" s="258"/>
      <c r="S442" s="258"/>
      <c r="T442" s="258"/>
      <c r="U442" s="258"/>
      <c r="V442" s="258"/>
      <c r="W442" s="258"/>
      <c r="X442" s="258"/>
      <c r="Y442" s="259"/>
      <c r="Z442" s="259"/>
      <c r="AA442" s="258"/>
      <c r="AB442" s="258"/>
      <c r="AC442" s="258"/>
      <c r="AD442" s="258"/>
      <c r="AE442" s="258"/>
      <c r="AF442" s="258"/>
      <c r="AG442" s="258"/>
      <c r="AH442" s="258"/>
      <c r="AI442" s="258"/>
      <c r="AJ442" s="258"/>
      <c r="AK442" s="258"/>
      <c r="AL442" s="258"/>
      <c r="AM442" s="258"/>
      <c r="AN442" s="258"/>
    </row>
    <row r="443" spans="1:40" ht="18" customHeight="1" x14ac:dyDescent="0.25">
      <c r="A443" s="258"/>
      <c r="B443" s="258"/>
      <c r="C443" s="258"/>
      <c r="D443" s="258"/>
      <c r="E443" s="258"/>
      <c r="F443" s="258"/>
      <c r="G443" s="258"/>
      <c r="H443" s="258"/>
      <c r="I443" s="258"/>
      <c r="J443" s="258"/>
      <c r="K443" s="258"/>
      <c r="L443" s="258"/>
      <c r="M443" s="258"/>
      <c r="N443" s="258"/>
      <c r="O443" s="258"/>
      <c r="P443" s="258"/>
      <c r="Q443" s="258"/>
      <c r="R443" s="258"/>
      <c r="S443" s="258"/>
      <c r="T443" s="258"/>
      <c r="U443" s="258"/>
      <c r="V443" s="258"/>
      <c r="W443" s="258"/>
      <c r="X443" s="258"/>
      <c r="Y443" s="259"/>
      <c r="Z443" s="259"/>
      <c r="AA443" s="258"/>
      <c r="AB443" s="258"/>
      <c r="AC443" s="258"/>
      <c r="AD443" s="258"/>
      <c r="AE443" s="258"/>
      <c r="AF443" s="258"/>
      <c r="AG443" s="258"/>
      <c r="AH443" s="258"/>
      <c r="AI443" s="258"/>
      <c r="AJ443" s="258"/>
      <c r="AK443" s="258"/>
      <c r="AL443" s="258"/>
      <c r="AM443" s="258"/>
      <c r="AN443" s="258"/>
    </row>
    <row r="444" spans="1:40" ht="18" customHeight="1" x14ac:dyDescent="0.25">
      <c r="A444" s="258"/>
      <c r="B444" s="258"/>
      <c r="C444" s="258"/>
      <c r="D444" s="258"/>
      <c r="E444" s="258"/>
      <c r="F444" s="258"/>
      <c r="G444" s="258"/>
      <c r="H444" s="258"/>
      <c r="I444" s="258"/>
      <c r="J444" s="258"/>
      <c r="K444" s="258"/>
      <c r="L444" s="258"/>
      <c r="M444" s="258"/>
      <c r="N444" s="258"/>
      <c r="O444" s="258"/>
      <c r="P444" s="258"/>
      <c r="Q444" s="258"/>
      <c r="R444" s="258"/>
      <c r="S444" s="258"/>
      <c r="T444" s="258"/>
      <c r="U444" s="258"/>
      <c r="V444" s="258"/>
      <c r="W444" s="258"/>
      <c r="X444" s="258"/>
      <c r="Y444" s="259"/>
      <c r="Z444" s="259"/>
      <c r="AA444" s="258"/>
      <c r="AB444" s="258"/>
      <c r="AC444" s="258"/>
      <c r="AD444" s="258"/>
      <c r="AE444" s="258"/>
      <c r="AF444" s="258"/>
      <c r="AG444" s="258"/>
      <c r="AH444" s="258"/>
      <c r="AI444" s="258"/>
      <c r="AJ444" s="258"/>
      <c r="AK444" s="258"/>
      <c r="AL444" s="258"/>
      <c r="AM444" s="258"/>
      <c r="AN444" s="258"/>
    </row>
    <row r="445" spans="1:40" ht="18" customHeight="1" x14ac:dyDescent="0.25">
      <c r="A445" s="258"/>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9"/>
      <c r="Z445" s="259"/>
      <c r="AA445" s="258"/>
      <c r="AB445" s="258"/>
      <c r="AC445" s="258"/>
      <c r="AD445" s="258"/>
      <c r="AE445" s="258"/>
      <c r="AF445" s="258"/>
      <c r="AG445" s="258"/>
      <c r="AH445" s="258"/>
      <c r="AI445" s="258"/>
      <c r="AJ445" s="258"/>
      <c r="AK445" s="258"/>
      <c r="AL445" s="258"/>
      <c r="AM445" s="258"/>
      <c r="AN445" s="258"/>
    </row>
    <row r="446" spans="1:40" ht="18" customHeight="1" x14ac:dyDescent="0.25">
      <c r="A446" s="258"/>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9"/>
      <c r="Z446" s="259"/>
      <c r="AA446" s="258"/>
      <c r="AB446" s="258"/>
      <c r="AC446" s="258"/>
      <c r="AD446" s="258"/>
      <c r="AE446" s="258"/>
      <c r="AF446" s="258"/>
      <c r="AG446" s="258"/>
      <c r="AH446" s="258"/>
      <c r="AI446" s="258"/>
      <c r="AJ446" s="258"/>
      <c r="AK446" s="258"/>
      <c r="AL446" s="258"/>
      <c r="AM446" s="258"/>
      <c r="AN446" s="258"/>
    </row>
    <row r="447" spans="1:40" ht="18" customHeight="1" x14ac:dyDescent="0.25">
      <c r="A447" s="258"/>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9"/>
      <c r="Z447" s="259"/>
      <c r="AA447" s="258"/>
      <c r="AB447" s="258"/>
      <c r="AC447" s="258"/>
      <c r="AD447" s="258"/>
      <c r="AE447" s="258"/>
      <c r="AF447" s="258"/>
      <c r="AG447" s="258"/>
      <c r="AH447" s="258"/>
      <c r="AI447" s="258"/>
      <c r="AJ447" s="258"/>
      <c r="AK447" s="258"/>
      <c r="AL447" s="258"/>
      <c r="AM447" s="258"/>
      <c r="AN447" s="258"/>
    </row>
    <row r="448" spans="1:40" ht="18" customHeight="1" x14ac:dyDescent="0.25">
      <c r="A448" s="258"/>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9"/>
      <c r="Z448" s="259"/>
      <c r="AA448" s="258"/>
      <c r="AB448" s="258"/>
      <c r="AC448" s="258"/>
      <c r="AD448" s="258"/>
      <c r="AE448" s="258"/>
      <c r="AF448" s="258"/>
      <c r="AG448" s="258"/>
      <c r="AH448" s="258"/>
      <c r="AI448" s="258"/>
      <c r="AJ448" s="258"/>
      <c r="AK448" s="258"/>
      <c r="AL448" s="258"/>
      <c r="AM448" s="258"/>
      <c r="AN448" s="258"/>
    </row>
    <row r="449" spans="1:40" ht="18" customHeight="1" x14ac:dyDescent="0.25">
      <c r="A449" s="258"/>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9"/>
      <c r="Z449" s="259"/>
      <c r="AA449" s="258"/>
      <c r="AB449" s="258"/>
      <c r="AC449" s="258"/>
      <c r="AD449" s="258"/>
      <c r="AE449" s="258"/>
      <c r="AF449" s="258"/>
      <c r="AG449" s="258"/>
      <c r="AH449" s="258"/>
      <c r="AI449" s="258"/>
      <c r="AJ449" s="258"/>
      <c r="AK449" s="258"/>
      <c r="AL449" s="258"/>
      <c r="AM449" s="258"/>
      <c r="AN449" s="258"/>
    </row>
    <row r="450" spans="1:40" ht="18" customHeight="1" x14ac:dyDescent="0.25">
      <c r="A450" s="258"/>
      <c r="B450" s="258"/>
      <c r="C450" s="258"/>
      <c r="D450" s="258"/>
      <c r="E450" s="258"/>
      <c r="F450" s="258"/>
      <c r="G450" s="258"/>
      <c r="H450" s="258"/>
      <c r="I450" s="258"/>
      <c r="J450" s="258"/>
      <c r="K450" s="258"/>
      <c r="L450" s="258"/>
      <c r="M450" s="258"/>
      <c r="N450" s="258"/>
      <c r="O450" s="258"/>
      <c r="P450" s="258"/>
      <c r="Q450" s="258"/>
      <c r="R450" s="258"/>
      <c r="S450" s="258"/>
      <c r="T450" s="258"/>
      <c r="U450" s="258"/>
      <c r="V450" s="258"/>
      <c r="W450" s="258"/>
      <c r="X450" s="258"/>
      <c r="Y450" s="259"/>
      <c r="Z450" s="259"/>
      <c r="AA450" s="258"/>
      <c r="AB450" s="258"/>
      <c r="AC450" s="258"/>
      <c r="AD450" s="258"/>
      <c r="AE450" s="258"/>
      <c r="AF450" s="258"/>
      <c r="AG450" s="258"/>
      <c r="AH450" s="258"/>
      <c r="AI450" s="258"/>
      <c r="AJ450" s="258"/>
      <c r="AK450" s="258"/>
      <c r="AL450" s="258"/>
      <c r="AM450" s="258"/>
      <c r="AN450" s="258"/>
    </row>
    <row r="451" spans="1:40" ht="18" customHeight="1" x14ac:dyDescent="0.25">
      <c r="A451" s="258"/>
      <c r="B451" s="258"/>
      <c r="C451" s="258"/>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9"/>
      <c r="Z451" s="259"/>
      <c r="AA451" s="258"/>
      <c r="AB451" s="258"/>
      <c r="AC451" s="258"/>
      <c r="AD451" s="258"/>
      <c r="AE451" s="258"/>
      <c r="AF451" s="258"/>
      <c r="AG451" s="258"/>
      <c r="AH451" s="258"/>
      <c r="AI451" s="258"/>
      <c r="AJ451" s="258"/>
      <c r="AK451" s="258"/>
      <c r="AL451" s="258"/>
      <c r="AM451" s="258"/>
      <c r="AN451" s="258"/>
    </row>
    <row r="452" spans="1:40" ht="18" customHeight="1" x14ac:dyDescent="0.25">
      <c r="A452" s="258"/>
      <c r="B452" s="258"/>
      <c r="C452" s="258"/>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9"/>
      <c r="Z452" s="259"/>
      <c r="AA452" s="258"/>
      <c r="AB452" s="258"/>
      <c r="AC452" s="258"/>
      <c r="AD452" s="258"/>
      <c r="AE452" s="258"/>
      <c r="AF452" s="258"/>
      <c r="AG452" s="258"/>
      <c r="AH452" s="258"/>
      <c r="AI452" s="258"/>
      <c r="AJ452" s="258"/>
      <c r="AK452" s="258"/>
      <c r="AL452" s="258"/>
      <c r="AM452" s="258"/>
      <c r="AN452" s="258"/>
    </row>
    <row r="453" spans="1:40" ht="18" customHeight="1" x14ac:dyDescent="0.25">
      <c r="A453" s="258"/>
      <c r="B453" s="258"/>
      <c r="C453" s="258"/>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9"/>
      <c r="Z453" s="259"/>
      <c r="AA453" s="258"/>
      <c r="AB453" s="258"/>
      <c r="AC453" s="258"/>
      <c r="AD453" s="258"/>
      <c r="AE453" s="258"/>
      <c r="AF453" s="258"/>
      <c r="AG453" s="258"/>
      <c r="AH453" s="258"/>
      <c r="AI453" s="258"/>
      <c r="AJ453" s="258"/>
      <c r="AK453" s="258"/>
      <c r="AL453" s="258"/>
      <c r="AM453" s="258"/>
      <c r="AN453" s="258"/>
    </row>
    <row r="454" spans="1:40" ht="18" customHeight="1" x14ac:dyDescent="0.25">
      <c r="A454" s="258"/>
      <c r="B454" s="258"/>
      <c r="C454" s="258"/>
      <c r="D454" s="258"/>
      <c r="E454" s="258"/>
      <c r="F454" s="258"/>
      <c r="G454" s="258"/>
      <c r="H454" s="258"/>
      <c r="I454" s="258"/>
      <c r="J454" s="258"/>
      <c r="K454" s="258"/>
      <c r="L454" s="258"/>
      <c r="M454" s="258"/>
      <c r="N454" s="258"/>
      <c r="O454" s="258"/>
      <c r="P454" s="258"/>
      <c r="Q454" s="258"/>
      <c r="R454" s="258"/>
      <c r="S454" s="258"/>
      <c r="T454" s="258"/>
      <c r="U454" s="258"/>
      <c r="V454" s="258"/>
      <c r="W454" s="258"/>
      <c r="X454" s="258"/>
      <c r="Y454" s="259"/>
      <c r="Z454" s="259"/>
      <c r="AA454" s="258"/>
      <c r="AB454" s="258"/>
      <c r="AC454" s="258"/>
      <c r="AD454" s="258"/>
      <c r="AE454" s="258"/>
      <c r="AF454" s="258"/>
      <c r="AG454" s="258"/>
      <c r="AH454" s="258"/>
      <c r="AI454" s="258"/>
      <c r="AJ454" s="258"/>
      <c r="AK454" s="258"/>
      <c r="AL454" s="258"/>
      <c r="AM454" s="258"/>
      <c r="AN454" s="258"/>
    </row>
    <row r="455" spans="1:40" ht="18" customHeight="1" x14ac:dyDescent="0.25">
      <c r="A455" s="258"/>
      <c r="B455" s="258"/>
      <c r="C455" s="258"/>
      <c r="D455" s="258"/>
      <c r="E455" s="258"/>
      <c r="F455" s="258"/>
      <c r="G455" s="258"/>
      <c r="H455" s="258"/>
      <c r="I455" s="258"/>
      <c r="J455" s="258"/>
      <c r="K455" s="258"/>
      <c r="L455" s="258"/>
      <c r="M455" s="258"/>
      <c r="N455" s="258"/>
      <c r="O455" s="258"/>
      <c r="P455" s="258"/>
      <c r="Q455" s="258"/>
      <c r="R455" s="258"/>
      <c r="S455" s="258"/>
      <c r="T455" s="258"/>
      <c r="U455" s="258"/>
      <c r="V455" s="258"/>
      <c r="W455" s="258"/>
      <c r="X455" s="258"/>
      <c r="Y455" s="259"/>
      <c r="Z455" s="259"/>
      <c r="AA455" s="258"/>
      <c r="AB455" s="258"/>
      <c r="AC455" s="258"/>
      <c r="AD455" s="258"/>
      <c r="AE455" s="258"/>
      <c r="AF455" s="258"/>
      <c r="AG455" s="258"/>
      <c r="AH455" s="258"/>
      <c r="AI455" s="258"/>
      <c r="AJ455" s="258"/>
      <c r="AK455" s="258"/>
      <c r="AL455" s="258"/>
      <c r="AM455" s="258"/>
      <c r="AN455" s="258"/>
    </row>
    <row r="456" spans="1:40" ht="18" customHeight="1" x14ac:dyDescent="0.25">
      <c r="A456" s="258"/>
      <c r="B456" s="258"/>
      <c r="C456" s="258"/>
      <c r="D456" s="258"/>
      <c r="E456" s="258"/>
      <c r="F456" s="258"/>
      <c r="G456" s="258"/>
      <c r="H456" s="258"/>
      <c r="I456" s="258"/>
      <c r="J456" s="258"/>
      <c r="K456" s="258"/>
      <c r="L456" s="258"/>
      <c r="M456" s="258"/>
      <c r="N456" s="258"/>
      <c r="O456" s="258"/>
      <c r="P456" s="258"/>
      <c r="Q456" s="258"/>
      <c r="R456" s="258"/>
      <c r="S456" s="258"/>
      <c r="T456" s="258"/>
      <c r="U456" s="258"/>
      <c r="V456" s="258"/>
      <c r="W456" s="258"/>
      <c r="X456" s="258"/>
      <c r="Y456" s="259"/>
      <c r="Z456" s="259"/>
      <c r="AA456" s="258"/>
      <c r="AB456" s="258"/>
      <c r="AC456" s="258"/>
      <c r="AD456" s="258"/>
      <c r="AE456" s="258"/>
      <c r="AF456" s="258"/>
      <c r="AG456" s="258"/>
      <c r="AH456" s="258"/>
      <c r="AI456" s="258"/>
      <c r="AJ456" s="258"/>
      <c r="AK456" s="258"/>
      <c r="AL456" s="258"/>
      <c r="AM456" s="258"/>
      <c r="AN456" s="258"/>
    </row>
    <row r="457" spans="1:40" ht="18" customHeight="1" x14ac:dyDescent="0.25">
      <c r="A457" s="258"/>
      <c r="B457" s="258"/>
      <c r="C457" s="258"/>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9"/>
      <c r="Z457" s="259"/>
      <c r="AA457" s="258"/>
      <c r="AB457" s="258"/>
      <c r="AC457" s="258"/>
      <c r="AD457" s="258"/>
      <c r="AE457" s="258"/>
      <c r="AF457" s="258"/>
      <c r="AG457" s="258"/>
      <c r="AH457" s="258"/>
      <c r="AI457" s="258"/>
      <c r="AJ457" s="258"/>
      <c r="AK457" s="258"/>
      <c r="AL457" s="258"/>
      <c r="AM457" s="258"/>
      <c r="AN457" s="258"/>
    </row>
    <row r="458" spans="1:40" ht="18" customHeight="1" x14ac:dyDescent="0.25">
      <c r="A458" s="258"/>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9"/>
      <c r="Z458" s="259"/>
      <c r="AA458" s="258"/>
      <c r="AB458" s="258"/>
      <c r="AC458" s="258"/>
      <c r="AD458" s="258"/>
      <c r="AE458" s="258"/>
      <c r="AF458" s="258"/>
      <c r="AG458" s="258"/>
      <c r="AH458" s="258"/>
      <c r="AI458" s="258"/>
      <c r="AJ458" s="258"/>
      <c r="AK458" s="258"/>
      <c r="AL458" s="258"/>
      <c r="AM458" s="258"/>
      <c r="AN458" s="258"/>
    </row>
    <row r="459" spans="1:40" ht="18" customHeight="1" x14ac:dyDescent="0.25">
      <c r="A459" s="258"/>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9"/>
      <c r="Z459" s="259"/>
      <c r="AA459" s="258"/>
      <c r="AB459" s="258"/>
      <c r="AC459" s="258"/>
      <c r="AD459" s="258"/>
      <c r="AE459" s="258"/>
      <c r="AF459" s="258"/>
      <c r="AG459" s="258"/>
      <c r="AH459" s="258"/>
      <c r="AI459" s="258"/>
      <c r="AJ459" s="258"/>
      <c r="AK459" s="258"/>
      <c r="AL459" s="258"/>
      <c r="AM459" s="258"/>
      <c r="AN459" s="258"/>
    </row>
    <row r="460" spans="1:40" ht="18" customHeight="1" x14ac:dyDescent="0.25">
      <c r="A460" s="258"/>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9"/>
      <c r="Z460" s="259"/>
      <c r="AA460" s="258"/>
      <c r="AB460" s="258"/>
      <c r="AC460" s="258"/>
      <c r="AD460" s="258"/>
      <c r="AE460" s="258"/>
      <c r="AF460" s="258"/>
      <c r="AG460" s="258"/>
      <c r="AH460" s="258"/>
      <c r="AI460" s="258"/>
      <c r="AJ460" s="258"/>
      <c r="AK460" s="258"/>
      <c r="AL460" s="258"/>
      <c r="AM460" s="258"/>
      <c r="AN460" s="258"/>
    </row>
    <row r="461" spans="1:40" ht="18" customHeight="1" x14ac:dyDescent="0.25">
      <c r="A461" s="258"/>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9"/>
      <c r="Z461" s="259"/>
      <c r="AA461" s="258"/>
      <c r="AB461" s="258"/>
      <c r="AC461" s="258"/>
      <c r="AD461" s="258"/>
      <c r="AE461" s="258"/>
      <c r="AF461" s="258"/>
      <c r="AG461" s="258"/>
      <c r="AH461" s="258"/>
      <c r="AI461" s="258"/>
      <c r="AJ461" s="258"/>
      <c r="AK461" s="258"/>
      <c r="AL461" s="258"/>
      <c r="AM461" s="258"/>
      <c r="AN461" s="258"/>
    </row>
    <row r="462" spans="1:40" ht="18" customHeight="1" x14ac:dyDescent="0.25">
      <c r="A462" s="258"/>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9"/>
      <c r="Z462" s="259"/>
      <c r="AA462" s="258"/>
      <c r="AB462" s="258"/>
      <c r="AC462" s="258"/>
      <c r="AD462" s="258"/>
      <c r="AE462" s="258"/>
      <c r="AF462" s="258"/>
      <c r="AG462" s="258"/>
      <c r="AH462" s="258"/>
      <c r="AI462" s="258"/>
      <c r="AJ462" s="258"/>
      <c r="AK462" s="258"/>
      <c r="AL462" s="258"/>
      <c r="AM462" s="258"/>
      <c r="AN462" s="258"/>
    </row>
    <row r="463" spans="1:40" ht="18" customHeight="1" x14ac:dyDescent="0.25">
      <c r="A463" s="258"/>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9"/>
      <c r="Z463" s="259"/>
      <c r="AA463" s="258"/>
      <c r="AB463" s="258"/>
      <c r="AC463" s="258"/>
      <c r="AD463" s="258"/>
      <c r="AE463" s="258"/>
      <c r="AF463" s="258"/>
      <c r="AG463" s="258"/>
      <c r="AH463" s="258"/>
      <c r="AI463" s="258"/>
      <c r="AJ463" s="258"/>
      <c r="AK463" s="258"/>
      <c r="AL463" s="258"/>
      <c r="AM463" s="258"/>
      <c r="AN463" s="258"/>
    </row>
    <row r="464" spans="1:40" ht="18" customHeight="1" x14ac:dyDescent="0.25">
      <c r="A464" s="258"/>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9"/>
      <c r="Z464" s="259"/>
      <c r="AA464" s="258"/>
      <c r="AB464" s="258"/>
      <c r="AC464" s="258"/>
      <c r="AD464" s="258"/>
      <c r="AE464" s="258"/>
      <c r="AF464" s="258"/>
      <c r="AG464" s="258"/>
      <c r="AH464" s="258"/>
      <c r="AI464" s="258"/>
      <c r="AJ464" s="258"/>
      <c r="AK464" s="258"/>
      <c r="AL464" s="258"/>
      <c r="AM464" s="258"/>
      <c r="AN464" s="258"/>
    </row>
    <row r="465" spans="1:40" ht="18" customHeight="1" x14ac:dyDescent="0.25">
      <c r="A465" s="258"/>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9"/>
      <c r="Z465" s="259"/>
      <c r="AA465" s="258"/>
      <c r="AB465" s="258"/>
      <c r="AC465" s="258"/>
      <c r="AD465" s="258"/>
      <c r="AE465" s="258"/>
      <c r="AF465" s="258"/>
      <c r="AG465" s="258"/>
      <c r="AH465" s="258"/>
      <c r="AI465" s="258"/>
      <c r="AJ465" s="258"/>
      <c r="AK465" s="258"/>
      <c r="AL465" s="258"/>
      <c r="AM465" s="258"/>
      <c r="AN465" s="258"/>
    </row>
    <row r="466" spans="1:40" ht="18" customHeight="1" x14ac:dyDescent="0.25">
      <c r="A466" s="258"/>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9"/>
      <c r="Z466" s="259"/>
      <c r="AA466" s="258"/>
      <c r="AB466" s="258"/>
      <c r="AC466" s="258"/>
      <c r="AD466" s="258"/>
      <c r="AE466" s="258"/>
      <c r="AF466" s="258"/>
      <c r="AG466" s="258"/>
      <c r="AH466" s="258"/>
      <c r="AI466" s="258"/>
      <c r="AJ466" s="258"/>
      <c r="AK466" s="258"/>
      <c r="AL466" s="258"/>
      <c r="AM466" s="258"/>
      <c r="AN466" s="258"/>
    </row>
    <row r="467" spans="1:40" ht="18" customHeight="1" x14ac:dyDescent="0.25">
      <c r="A467" s="258"/>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9"/>
      <c r="Z467" s="259"/>
      <c r="AA467" s="258"/>
      <c r="AB467" s="258"/>
      <c r="AC467" s="258"/>
      <c r="AD467" s="258"/>
      <c r="AE467" s="258"/>
      <c r="AF467" s="258"/>
      <c r="AG467" s="258"/>
      <c r="AH467" s="258"/>
      <c r="AI467" s="258"/>
      <c r="AJ467" s="258"/>
      <c r="AK467" s="258"/>
      <c r="AL467" s="258"/>
      <c r="AM467" s="258"/>
      <c r="AN467" s="258"/>
    </row>
    <row r="468" spans="1:40" ht="18" customHeight="1" x14ac:dyDescent="0.25">
      <c r="A468" s="258"/>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9"/>
      <c r="Z468" s="259"/>
      <c r="AA468" s="258"/>
      <c r="AB468" s="258"/>
      <c r="AC468" s="258"/>
      <c r="AD468" s="258"/>
      <c r="AE468" s="258"/>
      <c r="AF468" s="258"/>
      <c r="AG468" s="258"/>
      <c r="AH468" s="258"/>
      <c r="AI468" s="258"/>
      <c r="AJ468" s="258"/>
      <c r="AK468" s="258"/>
      <c r="AL468" s="258"/>
      <c r="AM468" s="258"/>
      <c r="AN468" s="258"/>
    </row>
    <row r="469" spans="1:40" ht="18" customHeight="1" x14ac:dyDescent="0.25">
      <c r="A469" s="258"/>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9"/>
      <c r="Z469" s="259"/>
      <c r="AA469" s="258"/>
      <c r="AB469" s="258"/>
      <c r="AC469" s="258"/>
      <c r="AD469" s="258"/>
      <c r="AE469" s="258"/>
      <c r="AF469" s="258"/>
      <c r="AG469" s="258"/>
      <c r="AH469" s="258"/>
      <c r="AI469" s="258"/>
      <c r="AJ469" s="258"/>
      <c r="AK469" s="258"/>
      <c r="AL469" s="258"/>
      <c r="AM469" s="258"/>
      <c r="AN469" s="258"/>
    </row>
    <row r="470" spans="1:40" ht="18" customHeight="1" x14ac:dyDescent="0.25">
      <c r="A470" s="258"/>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9"/>
      <c r="Z470" s="259"/>
      <c r="AA470" s="258"/>
      <c r="AB470" s="258"/>
      <c r="AC470" s="258"/>
      <c r="AD470" s="258"/>
      <c r="AE470" s="258"/>
      <c r="AF470" s="258"/>
      <c r="AG470" s="258"/>
      <c r="AH470" s="258"/>
      <c r="AI470" s="258"/>
      <c r="AJ470" s="258"/>
      <c r="AK470" s="258"/>
      <c r="AL470" s="258"/>
      <c r="AM470" s="258"/>
      <c r="AN470" s="258"/>
    </row>
    <row r="471" spans="1:40" ht="18" customHeight="1" x14ac:dyDescent="0.25">
      <c r="A471" s="258"/>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9"/>
      <c r="Z471" s="259"/>
      <c r="AA471" s="258"/>
      <c r="AB471" s="258"/>
      <c r="AC471" s="258"/>
      <c r="AD471" s="258"/>
      <c r="AE471" s="258"/>
      <c r="AF471" s="258"/>
      <c r="AG471" s="258"/>
      <c r="AH471" s="258"/>
      <c r="AI471" s="258"/>
      <c r="AJ471" s="258"/>
      <c r="AK471" s="258"/>
      <c r="AL471" s="258"/>
      <c r="AM471" s="258"/>
      <c r="AN471" s="258"/>
    </row>
    <row r="472" spans="1:40" ht="18" customHeight="1" x14ac:dyDescent="0.25">
      <c r="A472" s="258"/>
      <c r="B472" s="258"/>
      <c r="C472" s="258"/>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9"/>
      <c r="Z472" s="259"/>
      <c r="AA472" s="258"/>
      <c r="AB472" s="258"/>
      <c r="AC472" s="258"/>
      <c r="AD472" s="258"/>
      <c r="AE472" s="258"/>
      <c r="AF472" s="258"/>
      <c r="AG472" s="258"/>
      <c r="AH472" s="258"/>
      <c r="AI472" s="258"/>
      <c r="AJ472" s="258"/>
      <c r="AK472" s="258"/>
      <c r="AL472" s="258"/>
      <c r="AM472" s="258"/>
      <c r="AN472" s="258"/>
    </row>
    <row r="473" spans="1:40" ht="18" customHeight="1" x14ac:dyDescent="0.25">
      <c r="A473" s="258"/>
      <c r="B473" s="258"/>
      <c r="C473" s="258"/>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9"/>
      <c r="Z473" s="259"/>
      <c r="AA473" s="258"/>
      <c r="AB473" s="258"/>
      <c r="AC473" s="258"/>
      <c r="AD473" s="258"/>
      <c r="AE473" s="258"/>
      <c r="AF473" s="258"/>
      <c r="AG473" s="258"/>
      <c r="AH473" s="258"/>
      <c r="AI473" s="258"/>
      <c r="AJ473" s="258"/>
      <c r="AK473" s="258"/>
      <c r="AL473" s="258"/>
      <c r="AM473" s="258"/>
      <c r="AN473" s="258"/>
    </row>
    <row r="474" spans="1:40" ht="18" customHeight="1" x14ac:dyDescent="0.25">
      <c r="A474" s="258"/>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9"/>
      <c r="Z474" s="259"/>
      <c r="AA474" s="258"/>
      <c r="AB474" s="258"/>
      <c r="AC474" s="258"/>
      <c r="AD474" s="258"/>
      <c r="AE474" s="258"/>
      <c r="AF474" s="258"/>
      <c r="AG474" s="258"/>
      <c r="AH474" s="258"/>
      <c r="AI474" s="258"/>
      <c r="AJ474" s="258"/>
      <c r="AK474" s="258"/>
      <c r="AL474" s="258"/>
      <c r="AM474" s="258"/>
      <c r="AN474" s="258"/>
    </row>
    <row r="475" spans="1:40" ht="18" customHeight="1" x14ac:dyDescent="0.25">
      <c r="A475" s="258"/>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9"/>
      <c r="Z475" s="259"/>
      <c r="AA475" s="258"/>
      <c r="AB475" s="258"/>
      <c r="AC475" s="258"/>
      <c r="AD475" s="258"/>
      <c r="AE475" s="258"/>
      <c r="AF475" s="258"/>
      <c r="AG475" s="258"/>
      <c r="AH475" s="258"/>
      <c r="AI475" s="258"/>
      <c r="AJ475" s="258"/>
      <c r="AK475" s="258"/>
      <c r="AL475" s="258"/>
      <c r="AM475" s="258"/>
      <c r="AN475" s="258"/>
    </row>
    <row r="476" spans="1:40" ht="18" customHeight="1" x14ac:dyDescent="0.25">
      <c r="A476" s="258"/>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9"/>
      <c r="Z476" s="259"/>
      <c r="AA476" s="258"/>
      <c r="AB476" s="258"/>
      <c r="AC476" s="258"/>
      <c r="AD476" s="258"/>
      <c r="AE476" s="258"/>
      <c r="AF476" s="258"/>
      <c r="AG476" s="258"/>
      <c r="AH476" s="258"/>
      <c r="AI476" s="258"/>
      <c r="AJ476" s="258"/>
      <c r="AK476" s="258"/>
      <c r="AL476" s="258"/>
      <c r="AM476" s="258"/>
      <c r="AN476" s="258"/>
    </row>
    <row r="477" spans="1:40" ht="18" customHeight="1" x14ac:dyDescent="0.25">
      <c r="A477" s="258"/>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9"/>
      <c r="Z477" s="259"/>
      <c r="AA477" s="258"/>
      <c r="AB477" s="258"/>
      <c r="AC477" s="258"/>
      <c r="AD477" s="258"/>
      <c r="AE477" s="258"/>
      <c r="AF477" s="258"/>
      <c r="AG477" s="258"/>
      <c r="AH477" s="258"/>
      <c r="AI477" s="258"/>
      <c r="AJ477" s="258"/>
      <c r="AK477" s="258"/>
      <c r="AL477" s="258"/>
      <c r="AM477" s="258"/>
      <c r="AN477" s="258"/>
    </row>
    <row r="478" spans="1:40" ht="18" customHeight="1" x14ac:dyDescent="0.25">
      <c r="A478" s="258"/>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9"/>
      <c r="Z478" s="259"/>
      <c r="AA478" s="258"/>
      <c r="AB478" s="258"/>
      <c r="AC478" s="258"/>
      <c r="AD478" s="258"/>
      <c r="AE478" s="258"/>
      <c r="AF478" s="258"/>
      <c r="AG478" s="258"/>
      <c r="AH478" s="258"/>
      <c r="AI478" s="258"/>
      <c r="AJ478" s="258"/>
      <c r="AK478" s="258"/>
      <c r="AL478" s="258"/>
      <c r="AM478" s="258"/>
      <c r="AN478" s="258"/>
    </row>
    <row r="479" spans="1:40" ht="18" customHeight="1" x14ac:dyDescent="0.25">
      <c r="A479" s="258"/>
      <c r="B479" s="258"/>
      <c r="C479" s="258"/>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9"/>
      <c r="Z479" s="259"/>
      <c r="AA479" s="258"/>
      <c r="AB479" s="258"/>
      <c r="AC479" s="258"/>
      <c r="AD479" s="258"/>
      <c r="AE479" s="258"/>
      <c r="AF479" s="258"/>
      <c r="AG479" s="258"/>
      <c r="AH479" s="258"/>
      <c r="AI479" s="258"/>
      <c r="AJ479" s="258"/>
      <c r="AK479" s="258"/>
      <c r="AL479" s="258"/>
      <c r="AM479" s="258"/>
      <c r="AN479" s="258"/>
    </row>
    <row r="480" spans="1:40" ht="18" customHeight="1" x14ac:dyDescent="0.25">
      <c r="A480" s="258"/>
      <c r="B480" s="258"/>
      <c r="C480" s="258"/>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9"/>
      <c r="Z480" s="259"/>
      <c r="AA480" s="258"/>
      <c r="AB480" s="258"/>
      <c r="AC480" s="258"/>
      <c r="AD480" s="258"/>
      <c r="AE480" s="258"/>
      <c r="AF480" s="258"/>
      <c r="AG480" s="258"/>
      <c r="AH480" s="258"/>
      <c r="AI480" s="258"/>
      <c r="AJ480" s="258"/>
      <c r="AK480" s="258"/>
      <c r="AL480" s="258"/>
      <c r="AM480" s="258"/>
      <c r="AN480" s="258"/>
    </row>
    <row r="481" spans="1:40" ht="18" customHeight="1" x14ac:dyDescent="0.25">
      <c r="A481" s="258"/>
      <c r="B481" s="258"/>
      <c r="C481" s="258"/>
      <c r="D481" s="258"/>
      <c r="E481" s="258"/>
      <c r="F481" s="258"/>
      <c r="G481" s="258"/>
      <c r="H481" s="258"/>
      <c r="I481" s="258"/>
      <c r="J481" s="258"/>
      <c r="K481" s="258"/>
      <c r="L481" s="258"/>
      <c r="M481" s="258"/>
      <c r="N481" s="258"/>
      <c r="O481" s="258"/>
      <c r="P481" s="258"/>
      <c r="Q481" s="258"/>
      <c r="R481" s="258"/>
      <c r="S481" s="258"/>
      <c r="T481" s="258"/>
      <c r="U481" s="258"/>
      <c r="V481" s="258"/>
      <c r="W481" s="258"/>
      <c r="X481" s="258"/>
      <c r="Y481" s="259"/>
      <c r="Z481" s="259"/>
      <c r="AA481" s="258"/>
      <c r="AB481" s="258"/>
      <c r="AC481" s="258"/>
      <c r="AD481" s="258"/>
      <c r="AE481" s="258"/>
      <c r="AF481" s="258"/>
      <c r="AG481" s="258"/>
      <c r="AH481" s="258"/>
      <c r="AI481" s="258"/>
      <c r="AJ481" s="258"/>
      <c r="AK481" s="258"/>
      <c r="AL481" s="258"/>
      <c r="AM481" s="258"/>
      <c r="AN481" s="258"/>
    </row>
    <row r="482" spans="1:40" ht="18" customHeight="1" x14ac:dyDescent="0.25">
      <c r="A482" s="258"/>
      <c r="B482" s="258"/>
      <c r="C482" s="258"/>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9"/>
      <c r="Z482" s="259"/>
      <c r="AA482" s="258"/>
      <c r="AB482" s="258"/>
      <c r="AC482" s="258"/>
      <c r="AD482" s="258"/>
      <c r="AE482" s="258"/>
      <c r="AF482" s="258"/>
      <c r="AG482" s="258"/>
      <c r="AH482" s="258"/>
      <c r="AI482" s="258"/>
      <c r="AJ482" s="258"/>
      <c r="AK482" s="258"/>
      <c r="AL482" s="258"/>
      <c r="AM482" s="258"/>
      <c r="AN482" s="258"/>
    </row>
    <row r="483" spans="1:40" ht="18" customHeight="1" x14ac:dyDescent="0.25">
      <c r="A483" s="258"/>
      <c r="B483" s="258"/>
      <c r="C483" s="258"/>
      <c r="D483" s="258"/>
      <c r="E483" s="258"/>
      <c r="F483" s="258"/>
      <c r="G483" s="258"/>
      <c r="H483" s="258"/>
      <c r="I483" s="258"/>
      <c r="J483" s="258"/>
      <c r="K483" s="258"/>
      <c r="L483" s="258"/>
      <c r="M483" s="258"/>
      <c r="N483" s="258"/>
      <c r="O483" s="258"/>
      <c r="P483" s="258"/>
      <c r="Q483" s="258"/>
      <c r="R483" s="258"/>
      <c r="S483" s="258"/>
      <c r="T483" s="258"/>
      <c r="U483" s="258"/>
      <c r="V483" s="258"/>
      <c r="W483" s="258"/>
      <c r="X483" s="258"/>
      <c r="Y483" s="259"/>
      <c r="Z483" s="259"/>
      <c r="AA483" s="258"/>
      <c r="AB483" s="258"/>
      <c r="AC483" s="258"/>
      <c r="AD483" s="258"/>
      <c r="AE483" s="258"/>
      <c r="AF483" s="258"/>
      <c r="AG483" s="258"/>
      <c r="AH483" s="258"/>
      <c r="AI483" s="258"/>
      <c r="AJ483" s="258"/>
      <c r="AK483" s="258"/>
      <c r="AL483" s="258"/>
      <c r="AM483" s="258"/>
      <c r="AN483" s="258"/>
    </row>
    <row r="484" spans="1:40" ht="18" customHeight="1" x14ac:dyDescent="0.25">
      <c r="A484" s="258"/>
      <c r="B484" s="258"/>
      <c r="C484" s="258"/>
      <c r="D484" s="258"/>
      <c r="E484" s="258"/>
      <c r="F484" s="258"/>
      <c r="G484" s="258"/>
      <c r="H484" s="258"/>
      <c r="I484" s="258"/>
      <c r="J484" s="258"/>
      <c r="K484" s="258"/>
      <c r="L484" s="258"/>
      <c r="M484" s="258"/>
      <c r="N484" s="258"/>
      <c r="O484" s="258"/>
      <c r="P484" s="258"/>
      <c r="Q484" s="258"/>
      <c r="R484" s="258"/>
      <c r="S484" s="258"/>
      <c r="T484" s="258"/>
      <c r="U484" s="258"/>
      <c r="V484" s="258"/>
      <c r="W484" s="258"/>
      <c r="X484" s="258"/>
      <c r="Y484" s="259"/>
      <c r="Z484" s="259"/>
      <c r="AA484" s="258"/>
      <c r="AB484" s="258"/>
      <c r="AC484" s="258"/>
      <c r="AD484" s="258"/>
      <c r="AE484" s="258"/>
      <c r="AF484" s="258"/>
      <c r="AG484" s="258"/>
      <c r="AH484" s="258"/>
      <c r="AI484" s="258"/>
      <c r="AJ484" s="258"/>
      <c r="AK484" s="258"/>
      <c r="AL484" s="258"/>
      <c r="AM484" s="258"/>
      <c r="AN484" s="258"/>
    </row>
    <row r="485" spans="1:40" ht="18" customHeight="1" x14ac:dyDescent="0.25">
      <c r="A485" s="258"/>
      <c r="B485" s="258"/>
      <c r="C485" s="258"/>
      <c r="D485" s="258"/>
      <c r="E485" s="258"/>
      <c r="F485" s="258"/>
      <c r="G485" s="258"/>
      <c r="H485" s="258"/>
      <c r="I485" s="258"/>
      <c r="J485" s="258"/>
      <c r="K485" s="258"/>
      <c r="L485" s="258"/>
      <c r="M485" s="258"/>
      <c r="N485" s="258"/>
      <c r="O485" s="258"/>
      <c r="P485" s="258"/>
      <c r="Q485" s="258"/>
      <c r="R485" s="258"/>
      <c r="S485" s="258"/>
      <c r="T485" s="258"/>
      <c r="U485" s="258"/>
      <c r="V485" s="258"/>
      <c r="W485" s="258"/>
      <c r="X485" s="258"/>
      <c r="Y485" s="259"/>
      <c r="Z485" s="259"/>
      <c r="AA485" s="258"/>
      <c r="AB485" s="258"/>
      <c r="AC485" s="258"/>
      <c r="AD485" s="258"/>
      <c r="AE485" s="258"/>
      <c r="AF485" s="258"/>
      <c r="AG485" s="258"/>
      <c r="AH485" s="258"/>
      <c r="AI485" s="258"/>
      <c r="AJ485" s="258"/>
      <c r="AK485" s="258"/>
      <c r="AL485" s="258"/>
      <c r="AM485" s="258"/>
      <c r="AN485" s="258"/>
    </row>
    <row r="486" spans="1:40" ht="18" customHeight="1" x14ac:dyDescent="0.25">
      <c r="A486" s="258"/>
      <c r="B486" s="258"/>
      <c r="C486" s="258"/>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9"/>
      <c r="Z486" s="259"/>
      <c r="AA486" s="258"/>
      <c r="AB486" s="258"/>
      <c r="AC486" s="258"/>
      <c r="AD486" s="258"/>
      <c r="AE486" s="258"/>
      <c r="AF486" s="258"/>
      <c r="AG486" s="258"/>
      <c r="AH486" s="258"/>
      <c r="AI486" s="258"/>
      <c r="AJ486" s="258"/>
      <c r="AK486" s="258"/>
      <c r="AL486" s="258"/>
      <c r="AM486" s="258"/>
      <c r="AN486" s="258"/>
    </row>
    <row r="487" spans="1:40" ht="18" customHeight="1" x14ac:dyDescent="0.25">
      <c r="A487" s="258"/>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9"/>
      <c r="Z487" s="259"/>
      <c r="AA487" s="258"/>
      <c r="AB487" s="258"/>
      <c r="AC487" s="258"/>
      <c r="AD487" s="258"/>
      <c r="AE487" s="258"/>
      <c r="AF487" s="258"/>
      <c r="AG487" s="258"/>
      <c r="AH487" s="258"/>
      <c r="AI487" s="258"/>
      <c r="AJ487" s="258"/>
      <c r="AK487" s="258"/>
      <c r="AL487" s="258"/>
      <c r="AM487" s="258"/>
      <c r="AN487" s="258"/>
    </row>
    <row r="488" spans="1:40" ht="18" customHeight="1" x14ac:dyDescent="0.25">
      <c r="A488" s="258"/>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9"/>
      <c r="Z488" s="259"/>
      <c r="AA488" s="258"/>
      <c r="AB488" s="258"/>
      <c r="AC488" s="258"/>
      <c r="AD488" s="258"/>
      <c r="AE488" s="258"/>
      <c r="AF488" s="258"/>
      <c r="AG488" s="258"/>
      <c r="AH488" s="258"/>
      <c r="AI488" s="258"/>
      <c r="AJ488" s="258"/>
      <c r="AK488" s="258"/>
      <c r="AL488" s="258"/>
      <c r="AM488" s="258"/>
      <c r="AN488" s="258"/>
    </row>
    <row r="489" spans="1:40" ht="18" customHeight="1" x14ac:dyDescent="0.25">
      <c r="A489" s="258"/>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9"/>
      <c r="Z489" s="259"/>
      <c r="AA489" s="258"/>
      <c r="AB489" s="258"/>
      <c r="AC489" s="258"/>
      <c r="AD489" s="258"/>
      <c r="AE489" s="258"/>
      <c r="AF489" s="258"/>
      <c r="AG489" s="258"/>
      <c r="AH489" s="258"/>
      <c r="AI489" s="258"/>
      <c r="AJ489" s="258"/>
      <c r="AK489" s="258"/>
      <c r="AL489" s="258"/>
      <c r="AM489" s="258"/>
      <c r="AN489" s="258"/>
    </row>
    <row r="490" spans="1:40" ht="18" customHeight="1" x14ac:dyDescent="0.25">
      <c r="A490" s="258"/>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9"/>
      <c r="Z490" s="259"/>
      <c r="AA490" s="258"/>
      <c r="AB490" s="258"/>
      <c r="AC490" s="258"/>
      <c r="AD490" s="258"/>
      <c r="AE490" s="258"/>
      <c r="AF490" s="258"/>
      <c r="AG490" s="258"/>
      <c r="AH490" s="258"/>
      <c r="AI490" s="258"/>
      <c r="AJ490" s="258"/>
      <c r="AK490" s="258"/>
      <c r="AL490" s="258"/>
      <c r="AM490" s="258"/>
      <c r="AN490" s="258"/>
    </row>
    <row r="491" spans="1:40" ht="18" customHeight="1" x14ac:dyDescent="0.25">
      <c r="A491" s="258"/>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9"/>
      <c r="Z491" s="259"/>
      <c r="AA491" s="258"/>
      <c r="AB491" s="258"/>
      <c r="AC491" s="258"/>
      <c r="AD491" s="258"/>
      <c r="AE491" s="258"/>
      <c r="AF491" s="258"/>
      <c r="AG491" s="258"/>
      <c r="AH491" s="258"/>
      <c r="AI491" s="258"/>
      <c r="AJ491" s="258"/>
      <c r="AK491" s="258"/>
      <c r="AL491" s="258"/>
      <c r="AM491" s="258"/>
      <c r="AN491" s="258"/>
    </row>
    <row r="492" spans="1:40" ht="18" customHeight="1" x14ac:dyDescent="0.25">
      <c r="A492" s="258"/>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9"/>
      <c r="Z492" s="259"/>
      <c r="AA492" s="258"/>
      <c r="AB492" s="258"/>
      <c r="AC492" s="258"/>
      <c r="AD492" s="258"/>
      <c r="AE492" s="258"/>
      <c r="AF492" s="258"/>
      <c r="AG492" s="258"/>
      <c r="AH492" s="258"/>
      <c r="AI492" s="258"/>
      <c r="AJ492" s="258"/>
      <c r="AK492" s="258"/>
      <c r="AL492" s="258"/>
      <c r="AM492" s="258"/>
      <c r="AN492" s="258"/>
    </row>
    <row r="493" spans="1:40" ht="18" customHeight="1" x14ac:dyDescent="0.25">
      <c r="A493" s="258"/>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9"/>
      <c r="Z493" s="259"/>
      <c r="AA493" s="258"/>
      <c r="AB493" s="258"/>
      <c r="AC493" s="258"/>
      <c r="AD493" s="258"/>
      <c r="AE493" s="258"/>
      <c r="AF493" s="258"/>
      <c r="AG493" s="258"/>
      <c r="AH493" s="258"/>
      <c r="AI493" s="258"/>
      <c r="AJ493" s="258"/>
      <c r="AK493" s="258"/>
      <c r="AL493" s="258"/>
      <c r="AM493" s="258"/>
      <c r="AN493" s="258"/>
    </row>
    <row r="494" spans="1:40" ht="18" customHeight="1" x14ac:dyDescent="0.25">
      <c r="A494" s="258"/>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9"/>
      <c r="Z494" s="259"/>
      <c r="AA494" s="258"/>
      <c r="AB494" s="258"/>
      <c r="AC494" s="258"/>
      <c r="AD494" s="258"/>
      <c r="AE494" s="258"/>
      <c r="AF494" s="258"/>
      <c r="AG494" s="258"/>
      <c r="AH494" s="258"/>
      <c r="AI494" s="258"/>
      <c r="AJ494" s="258"/>
      <c r="AK494" s="258"/>
      <c r="AL494" s="258"/>
      <c r="AM494" s="258"/>
      <c r="AN494" s="258"/>
    </row>
    <row r="495" spans="1:40" ht="18" customHeight="1" x14ac:dyDescent="0.25">
      <c r="A495" s="258"/>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9"/>
      <c r="Z495" s="259"/>
      <c r="AA495" s="258"/>
      <c r="AB495" s="258"/>
      <c r="AC495" s="258"/>
      <c r="AD495" s="258"/>
      <c r="AE495" s="258"/>
      <c r="AF495" s="258"/>
      <c r="AG495" s="258"/>
      <c r="AH495" s="258"/>
      <c r="AI495" s="258"/>
      <c r="AJ495" s="258"/>
      <c r="AK495" s="258"/>
      <c r="AL495" s="258"/>
      <c r="AM495" s="258"/>
      <c r="AN495" s="258"/>
    </row>
    <row r="496" spans="1:40" ht="18" customHeight="1" x14ac:dyDescent="0.25">
      <c r="A496" s="258"/>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9"/>
      <c r="Z496" s="259"/>
      <c r="AA496" s="258"/>
      <c r="AB496" s="258"/>
      <c r="AC496" s="258"/>
      <c r="AD496" s="258"/>
      <c r="AE496" s="258"/>
      <c r="AF496" s="258"/>
      <c r="AG496" s="258"/>
      <c r="AH496" s="258"/>
      <c r="AI496" s="258"/>
      <c r="AJ496" s="258"/>
      <c r="AK496" s="258"/>
      <c r="AL496" s="258"/>
      <c r="AM496" s="258"/>
      <c r="AN496" s="258"/>
    </row>
    <row r="497" spans="1:40" ht="18" customHeight="1" x14ac:dyDescent="0.25">
      <c r="A497" s="258"/>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9"/>
      <c r="Z497" s="259"/>
      <c r="AA497" s="258"/>
      <c r="AB497" s="258"/>
      <c r="AC497" s="258"/>
      <c r="AD497" s="258"/>
      <c r="AE497" s="258"/>
      <c r="AF497" s="258"/>
      <c r="AG497" s="258"/>
      <c r="AH497" s="258"/>
      <c r="AI497" s="258"/>
      <c r="AJ497" s="258"/>
      <c r="AK497" s="258"/>
      <c r="AL497" s="258"/>
      <c r="AM497" s="258"/>
      <c r="AN497" s="258"/>
    </row>
    <row r="498" spans="1:40" ht="18" customHeight="1" x14ac:dyDescent="0.25">
      <c r="A498" s="258"/>
      <c r="B498" s="258"/>
      <c r="C498" s="258"/>
      <c r="D498" s="258"/>
      <c r="E498" s="258"/>
      <c r="F498" s="258"/>
      <c r="G498" s="258"/>
      <c r="H498" s="258"/>
      <c r="I498" s="258"/>
      <c r="J498" s="258"/>
      <c r="K498" s="258"/>
      <c r="L498" s="258"/>
      <c r="M498" s="258"/>
      <c r="N498" s="258"/>
      <c r="O498" s="258"/>
      <c r="P498" s="258"/>
      <c r="Q498" s="258"/>
      <c r="R498" s="258"/>
      <c r="S498" s="258"/>
      <c r="T498" s="258"/>
      <c r="U498" s="258"/>
      <c r="V498" s="258"/>
      <c r="W498" s="258"/>
      <c r="X498" s="258"/>
      <c r="Y498" s="259"/>
      <c r="Z498" s="259"/>
      <c r="AA498" s="258"/>
      <c r="AB498" s="258"/>
      <c r="AC498" s="258"/>
      <c r="AD498" s="258"/>
      <c r="AE498" s="258"/>
      <c r="AF498" s="258"/>
      <c r="AG498" s="258"/>
      <c r="AH498" s="258"/>
      <c r="AI498" s="258"/>
      <c r="AJ498" s="258"/>
      <c r="AK498" s="258"/>
      <c r="AL498" s="258"/>
      <c r="AM498" s="258"/>
      <c r="AN498" s="258"/>
    </row>
    <row r="499" spans="1:40" ht="18" customHeight="1" x14ac:dyDescent="0.25">
      <c r="A499" s="258"/>
      <c r="B499" s="258"/>
      <c r="C499" s="258"/>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9"/>
      <c r="Z499" s="259"/>
      <c r="AA499" s="258"/>
      <c r="AB499" s="258"/>
      <c r="AC499" s="258"/>
      <c r="AD499" s="258"/>
      <c r="AE499" s="258"/>
      <c r="AF499" s="258"/>
      <c r="AG499" s="258"/>
      <c r="AH499" s="258"/>
      <c r="AI499" s="258"/>
      <c r="AJ499" s="258"/>
      <c r="AK499" s="258"/>
      <c r="AL499" s="258"/>
      <c r="AM499" s="258"/>
      <c r="AN499" s="258"/>
    </row>
    <row r="500" spans="1:40" ht="18" customHeight="1" x14ac:dyDescent="0.25">
      <c r="A500" s="258"/>
      <c r="B500" s="258"/>
      <c r="C500" s="258"/>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9"/>
      <c r="Z500" s="259"/>
      <c r="AA500" s="258"/>
      <c r="AB500" s="258"/>
      <c r="AC500" s="258"/>
      <c r="AD500" s="258"/>
      <c r="AE500" s="258"/>
      <c r="AF500" s="258"/>
      <c r="AG500" s="258"/>
      <c r="AH500" s="258"/>
      <c r="AI500" s="258"/>
      <c r="AJ500" s="258"/>
      <c r="AK500" s="258"/>
      <c r="AL500" s="258"/>
      <c r="AM500" s="258"/>
      <c r="AN500" s="258"/>
    </row>
    <row r="501" spans="1:40" ht="18" customHeight="1" x14ac:dyDescent="0.25">
      <c r="A501" s="258"/>
      <c r="B501" s="258"/>
      <c r="C501" s="258"/>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9"/>
      <c r="Z501" s="259"/>
      <c r="AA501" s="258"/>
      <c r="AB501" s="258"/>
      <c r="AC501" s="258"/>
      <c r="AD501" s="258"/>
      <c r="AE501" s="258"/>
      <c r="AF501" s="258"/>
      <c r="AG501" s="258"/>
      <c r="AH501" s="258"/>
      <c r="AI501" s="258"/>
      <c r="AJ501" s="258"/>
      <c r="AK501" s="258"/>
      <c r="AL501" s="258"/>
      <c r="AM501" s="258"/>
      <c r="AN501" s="258"/>
    </row>
    <row r="502" spans="1:40" ht="18" customHeight="1" x14ac:dyDescent="0.25">
      <c r="A502" s="258"/>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9"/>
      <c r="Z502" s="259"/>
      <c r="AA502" s="258"/>
      <c r="AB502" s="258"/>
      <c r="AC502" s="258"/>
      <c r="AD502" s="258"/>
      <c r="AE502" s="258"/>
      <c r="AF502" s="258"/>
      <c r="AG502" s="258"/>
      <c r="AH502" s="258"/>
      <c r="AI502" s="258"/>
      <c r="AJ502" s="258"/>
      <c r="AK502" s="258"/>
      <c r="AL502" s="258"/>
      <c r="AM502" s="258"/>
      <c r="AN502" s="258"/>
    </row>
    <row r="503" spans="1:40" ht="18" customHeight="1" x14ac:dyDescent="0.25">
      <c r="A503" s="258"/>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9"/>
      <c r="Z503" s="259"/>
      <c r="AA503" s="258"/>
      <c r="AB503" s="258"/>
      <c r="AC503" s="258"/>
      <c r="AD503" s="258"/>
      <c r="AE503" s="258"/>
      <c r="AF503" s="258"/>
      <c r="AG503" s="258"/>
      <c r="AH503" s="258"/>
      <c r="AI503" s="258"/>
      <c r="AJ503" s="258"/>
      <c r="AK503" s="258"/>
      <c r="AL503" s="258"/>
      <c r="AM503" s="258"/>
      <c r="AN503" s="258"/>
    </row>
    <row r="504" spans="1:40" ht="18" customHeight="1" x14ac:dyDescent="0.25">
      <c r="A504" s="258"/>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9"/>
      <c r="Z504" s="259"/>
      <c r="AA504" s="258"/>
      <c r="AB504" s="258"/>
      <c r="AC504" s="258"/>
      <c r="AD504" s="258"/>
      <c r="AE504" s="258"/>
      <c r="AF504" s="258"/>
      <c r="AG504" s="258"/>
      <c r="AH504" s="258"/>
      <c r="AI504" s="258"/>
      <c r="AJ504" s="258"/>
      <c r="AK504" s="258"/>
      <c r="AL504" s="258"/>
      <c r="AM504" s="258"/>
      <c r="AN504" s="258"/>
    </row>
    <row r="505" spans="1:40" ht="18" customHeight="1" x14ac:dyDescent="0.25">
      <c r="A505" s="258"/>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9"/>
      <c r="Z505" s="259"/>
      <c r="AA505" s="258"/>
      <c r="AB505" s="258"/>
      <c r="AC505" s="258"/>
      <c r="AD505" s="258"/>
      <c r="AE505" s="258"/>
      <c r="AF505" s="258"/>
      <c r="AG505" s="258"/>
      <c r="AH505" s="258"/>
      <c r="AI505" s="258"/>
      <c r="AJ505" s="258"/>
      <c r="AK505" s="258"/>
      <c r="AL505" s="258"/>
      <c r="AM505" s="258"/>
      <c r="AN505" s="258"/>
    </row>
    <row r="506" spans="1:40" ht="18" customHeight="1" x14ac:dyDescent="0.25">
      <c r="A506" s="258"/>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9"/>
      <c r="Z506" s="259"/>
      <c r="AA506" s="258"/>
      <c r="AB506" s="258"/>
      <c r="AC506" s="258"/>
      <c r="AD506" s="258"/>
      <c r="AE506" s="258"/>
      <c r="AF506" s="258"/>
      <c r="AG506" s="258"/>
      <c r="AH506" s="258"/>
      <c r="AI506" s="258"/>
      <c r="AJ506" s="258"/>
      <c r="AK506" s="258"/>
      <c r="AL506" s="258"/>
      <c r="AM506" s="258"/>
      <c r="AN506" s="258"/>
    </row>
    <row r="507" spans="1:40" ht="18" customHeight="1" x14ac:dyDescent="0.25">
      <c r="A507" s="258"/>
      <c r="B507" s="258"/>
      <c r="C507" s="258"/>
      <c r="D507" s="258"/>
      <c r="E507" s="258"/>
      <c r="F507" s="258"/>
      <c r="G507" s="258"/>
      <c r="H507" s="258"/>
      <c r="I507" s="258"/>
      <c r="J507" s="258"/>
      <c r="K507" s="258"/>
      <c r="L507" s="258"/>
      <c r="M507" s="258"/>
      <c r="N507" s="258"/>
      <c r="O507" s="258"/>
      <c r="P507" s="258"/>
      <c r="Q507" s="258"/>
      <c r="R507" s="258"/>
      <c r="S507" s="258"/>
      <c r="T507" s="258"/>
      <c r="U507" s="258"/>
      <c r="V507" s="258"/>
      <c r="W507" s="258"/>
      <c r="X507" s="258"/>
      <c r="Y507" s="259"/>
      <c r="Z507" s="259"/>
      <c r="AA507" s="258"/>
      <c r="AB507" s="258"/>
      <c r="AC507" s="258"/>
      <c r="AD507" s="258"/>
      <c r="AE507" s="258"/>
      <c r="AF507" s="258"/>
      <c r="AG507" s="258"/>
      <c r="AH507" s="258"/>
      <c r="AI507" s="258"/>
      <c r="AJ507" s="258"/>
      <c r="AK507" s="258"/>
      <c r="AL507" s="258"/>
      <c r="AM507" s="258"/>
      <c r="AN507" s="258"/>
    </row>
    <row r="508" spans="1:40" ht="18" customHeight="1" x14ac:dyDescent="0.25">
      <c r="A508" s="258"/>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9"/>
      <c r="Z508" s="259"/>
      <c r="AA508" s="258"/>
      <c r="AB508" s="258"/>
      <c r="AC508" s="258"/>
      <c r="AD508" s="258"/>
      <c r="AE508" s="258"/>
      <c r="AF508" s="258"/>
      <c r="AG508" s="258"/>
      <c r="AH508" s="258"/>
      <c r="AI508" s="258"/>
      <c r="AJ508" s="258"/>
      <c r="AK508" s="258"/>
      <c r="AL508" s="258"/>
      <c r="AM508" s="258"/>
      <c r="AN508" s="258"/>
    </row>
    <row r="509" spans="1:40" ht="18" customHeight="1" x14ac:dyDescent="0.25">
      <c r="A509" s="258"/>
      <c r="B509" s="258"/>
      <c r="C509" s="258"/>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9"/>
      <c r="Z509" s="259"/>
      <c r="AA509" s="258"/>
      <c r="AB509" s="258"/>
      <c r="AC509" s="258"/>
      <c r="AD509" s="258"/>
      <c r="AE509" s="258"/>
      <c r="AF509" s="258"/>
      <c r="AG509" s="258"/>
      <c r="AH509" s="258"/>
      <c r="AI509" s="258"/>
      <c r="AJ509" s="258"/>
      <c r="AK509" s="258"/>
      <c r="AL509" s="258"/>
      <c r="AM509" s="258"/>
      <c r="AN509" s="258"/>
    </row>
    <row r="510" spans="1:40" ht="18" customHeight="1" x14ac:dyDescent="0.25">
      <c r="A510" s="258"/>
      <c r="B510" s="258"/>
      <c r="C510" s="258"/>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9"/>
      <c r="Z510" s="259"/>
      <c r="AA510" s="258"/>
      <c r="AB510" s="258"/>
      <c r="AC510" s="258"/>
      <c r="AD510" s="258"/>
      <c r="AE510" s="258"/>
      <c r="AF510" s="258"/>
      <c r="AG510" s="258"/>
      <c r="AH510" s="258"/>
      <c r="AI510" s="258"/>
      <c r="AJ510" s="258"/>
      <c r="AK510" s="258"/>
      <c r="AL510" s="258"/>
      <c r="AM510" s="258"/>
      <c r="AN510" s="258"/>
    </row>
    <row r="511" spans="1:40" ht="18" customHeight="1" x14ac:dyDescent="0.25">
      <c r="A511" s="258"/>
      <c r="B511" s="258"/>
      <c r="C511" s="258"/>
      <c r="D511" s="258"/>
      <c r="E511" s="258"/>
      <c r="F511" s="258"/>
      <c r="G511" s="258"/>
      <c r="H511" s="258"/>
      <c r="I511" s="258"/>
      <c r="J511" s="258"/>
      <c r="K511" s="258"/>
      <c r="L511" s="258"/>
      <c r="M511" s="258"/>
      <c r="N511" s="258"/>
      <c r="O511" s="258"/>
      <c r="P511" s="258"/>
      <c r="Q511" s="258"/>
      <c r="R511" s="258"/>
      <c r="S511" s="258"/>
      <c r="T511" s="258"/>
      <c r="U511" s="258"/>
      <c r="V511" s="258"/>
      <c r="W511" s="258"/>
      <c r="X511" s="258"/>
      <c r="Y511" s="259"/>
      <c r="Z511" s="259"/>
      <c r="AA511" s="258"/>
      <c r="AB511" s="258"/>
      <c r="AC511" s="258"/>
      <c r="AD511" s="258"/>
      <c r="AE511" s="258"/>
      <c r="AF511" s="258"/>
      <c r="AG511" s="258"/>
      <c r="AH511" s="258"/>
      <c r="AI511" s="258"/>
      <c r="AJ511" s="258"/>
      <c r="AK511" s="258"/>
      <c r="AL511" s="258"/>
      <c r="AM511" s="258"/>
      <c r="AN511" s="258"/>
    </row>
    <row r="512" spans="1:40" ht="18" customHeight="1" x14ac:dyDescent="0.25">
      <c r="A512" s="258"/>
      <c r="B512" s="258"/>
      <c r="C512" s="258"/>
      <c r="D512" s="258"/>
      <c r="E512" s="258"/>
      <c r="F512" s="258"/>
      <c r="G512" s="258"/>
      <c r="H512" s="258"/>
      <c r="I512" s="258"/>
      <c r="J512" s="258"/>
      <c r="K512" s="258"/>
      <c r="L512" s="258"/>
      <c r="M512" s="258"/>
      <c r="N512" s="258"/>
      <c r="O512" s="258"/>
      <c r="P512" s="258"/>
      <c r="Q512" s="258"/>
      <c r="R512" s="258"/>
      <c r="S512" s="258"/>
      <c r="T512" s="258"/>
      <c r="U512" s="258"/>
      <c r="V512" s="258"/>
      <c r="W512" s="258"/>
      <c r="X512" s="258"/>
      <c r="Y512" s="259"/>
      <c r="Z512" s="259"/>
      <c r="AA512" s="258"/>
      <c r="AB512" s="258"/>
      <c r="AC512" s="258"/>
      <c r="AD512" s="258"/>
      <c r="AE512" s="258"/>
      <c r="AF512" s="258"/>
      <c r="AG512" s="258"/>
      <c r="AH512" s="258"/>
      <c r="AI512" s="258"/>
      <c r="AJ512" s="258"/>
      <c r="AK512" s="258"/>
      <c r="AL512" s="258"/>
      <c r="AM512" s="258"/>
      <c r="AN512" s="258"/>
    </row>
    <row r="513" spans="1:40" ht="18" customHeight="1" x14ac:dyDescent="0.25">
      <c r="A513" s="258"/>
      <c r="B513" s="258"/>
      <c r="C513" s="258"/>
      <c r="D513" s="258"/>
      <c r="E513" s="258"/>
      <c r="F513" s="258"/>
      <c r="G513" s="258"/>
      <c r="H513" s="258"/>
      <c r="I513" s="258"/>
      <c r="J513" s="258"/>
      <c r="K513" s="258"/>
      <c r="L513" s="258"/>
      <c r="M513" s="258"/>
      <c r="N513" s="258"/>
      <c r="O513" s="258"/>
      <c r="P513" s="258"/>
      <c r="Q513" s="258"/>
      <c r="R513" s="258"/>
      <c r="S513" s="258"/>
      <c r="T513" s="258"/>
      <c r="U513" s="258"/>
      <c r="V513" s="258"/>
      <c r="W513" s="258"/>
      <c r="X513" s="258"/>
      <c r="Y513" s="259"/>
      <c r="Z513" s="259"/>
      <c r="AA513" s="258"/>
      <c r="AB513" s="258"/>
      <c r="AC513" s="258"/>
      <c r="AD513" s="258"/>
      <c r="AE513" s="258"/>
      <c r="AF513" s="258"/>
      <c r="AG513" s="258"/>
      <c r="AH513" s="258"/>
      <c r="AI513" s="258"/>
      <c r="AJ513" s="258"/>
      <c r="AK513" s="258"/>
      <c r="AL513" s="258"/>
      <c r="AM513" s="258"/>
      <c r="AN513" s="258"/>
    </row>
    <row r="514" spans="1:40" ht="18" customHeight="1" x14ac:dyDescent="0.25">
      <c r="A514" s="258"/>
      <c r="B514" s="258"/>
      <c r="C514" s="258"/>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9"/>
      <c r="Z514" s="259"/>
      <c r="AA514" s="258"/>
      <c r="AB514" s="258"/>
      <c r="AC514" s="258"/>
      <c r="AD514" s="258"/>
      <c r="AE514" s="258"/>
      <c r="AF514" s="258"/>
      <c r="AG514" s="258"/>
      <c r="AH514" s="258"/>
      <c r="AI514" s="258"/>
      <c r="AJ514" s="258"/>
      <c r="AK514" s="258"/>
      <c r="AL514" s="258"/>
      <c r="AM514" s="258"/>
      <c r="AN514" s="258"/>
    </row>
    <row r="515" spans="1:40" ht="18" customHeight="1" x14ac:dyDescent="0.25">
      <c r="A515" s="258"/>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9"/>
      <c r="Z515" s="259"/>
      <c r="AA515" s="258"/>
      <c r="AB515" s="258"/>
      <c r="AC515" s="258"/>
      <c r="AD515" s="258"/>
      <c r="AE515" s="258"/>
      <c r="AF515" s="258"/>
      <c r="AG515" s="258"/>
      <c r="AH515" s="258"/>
      <c r="AI515" s="258"/>
      <c r="AJ515" s="258"/>
      <c r="AK515" s="258"/>
      <c r="AL515" s="258"/>
      <c r="AM515" s="258"/>
      <c r="AN515" s="258"/>
    </row>
    <row r="516" spans="1:40" ht="18" customHeight="1" x14ac:dyDescent="0.25">
      <c r="A516" s="258"/>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9"/>
      <c r="Z516" s="259"/>
      <c r="AA516" s="258"/>
      <c r="AB516" s="258"/>
      <c r="AC516" s="258"/>
      <c r="AD516" s="258"/>
      <c r="AE516" s="258"/>
      <c r="AF516" s="258"/>
      <c r="AG516" s="258"/>
      <c r="AH516" s="258"/>
      <c r="AI516" s="258"/>
      <c r="AJ516" s="258"/>
      <c r="AK516" s="258"/>
      <c r="AL516" s="258"/>
      <c r="AM516" s="258"/>
      <c r="AN516" s="258"/>
    </row>
    <row r="517" spans="1:40" ht="18" customHeight="1" x14ac:dyDescent="0.25">
      <c r="A517" s="258"/>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9"/>
      <c r="Z517" s="259"/>
      <c r="AA517" s="258"/>
      <c r="AB517" s="258"/>
      <c r="AC517" s="258"/>
      <c r="AD517" s="258"/>
      <c r="AE517" s="258"/>
      <c r="AF517" s="258"/>
      <c r="AG517" s="258"/>
      <c r="AH517" s="258"/>
      <c r="AI517" s="258"/>
      <c r="AJ517" s="258"/>
      <c r="AK517" s="258"/>
      <c r="AL517" s="258"/>
      <c r="AM517" s="258"/>
      <c r="AN517" s="258"/>
    </row>
    <row r="518" spans="1:40" ht="18" customHeight="1" x14ac:dyDescent="0.25">
      <c r="A518" s="258"/>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9"/>
      <c r="Z518" s="259"/>
      <c r="AA518" s="258"/>
      <c r="AB518" s="258"/>
      <c r="AC518" s="258"/>
      <c r="AD518" s="258"/>
      <c r="AE518" s="258"/>
      <c r="AF518" s="258"/>
      <c r="AG518" s="258"/>
      <c r="AH518" s="258"/>
      <c r="AI518" s="258"/>
      <c r="AJ518" s="258"/>
      <c r="AK518" s="258"/>
      <c r="AL518" s="258"/>
      <c r="AM518" s="258"/>
      <c r="AN518" s="258"/>
    </row>
    <row r="519" spans="1:40" ht="18" customHeight="1" x14ac:dyDescent="0.25">
      <c r="A519" s="258"/>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9"/>
      <c r="Z519" s="259"/>
      <c r="AA519" s="258"/>
      <c r="AB519" s="258"/>
      <c r="AC519" s="258"/>
      <c r="AD519" s="258"/>
      <c r="AE519" s="258"/>
      <c r="AF519" s="258"/>
      <c r="AG519" s="258"/>
      <c r="AH519" s="258"/>
      <c r="AI519" s="258"/>
      <c r="AJ519" s="258"/>
      <c r="AK519" s="258"/>
      <c r="AL519" s="258"/>
      <c r="AM519" s="258"/>
      <c r="AN519" s="258"/>
    </row>
    <row r="520" spans="1:40" ht="18" customHeight="1" x14ac:dyDescent="0.25">
      <c r="A520" s="258"/>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9"/>
      <c r="Z520" s="259"/>
      <c r="AA520" s="258"/>
      <c r="AB520" s="258"/>
      <c r="AC520" s="258"/>
      <c r="AD520" s="258"/>
      <c r="AE520" s="258"/>
      <c r="AF520" s="258"/>
      <c r="AG520" s="258"/>
      <c r="AH520" s="258"/>
      <c r="AI520" s="258"/>
      <c r="AJ520" s="258"/>
      <c r="AK520" s="258"/>
      <c r="AL520" s="258"/>
      <c r="AM520" s="258"/>
      <c r="AN520" s="258"/>
    </row>
    <row r="521" spans="1:40" ht="18" customHeight="1" x14ac:dyDescent="0.25">
      <c r="A521" s="258"/>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9"/>
      <c r="Z521" s="259"/>
      <c r="AA521" s="258"/>
      <c r="AB521" s="258"/>
      <c r="AC521" s="258"/>
      <c r="AD521" s="258"/>
      <c r="AE521" s="258"/>
      <c r="AF521" s="258"/>
      <c r="AG521" s="258"/>
      <c r="AH521" s="258"/>
      <c r="AI521" s="258"/>
      <c r="AJ521" s="258"/>
      <c r="AK521" s="258"/>
      <c r="AL521" s="258"/>
      <c r="AM521" s="258"/>
      <c r="AN521" s="258"/>
    </row>
    <row r="522" spans="1:40" ht="18" customHeight="1" x14ac:dyDescent="0.25">
      <c r="A522" s="258"/>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9"/>
      <c r="Z522" s="259"/>
      <c r="AA522" s="258"/>
      <c r="AB522" s="258"/>
      <c r="AC522" s="258"/>
      <c r="AD522" s="258"/>
      <c r="AE522" s="258"/>
      <c r="AF522" s="258"/>
      <c r="AG522" s="258"/>
      <c r="AH522" s="258"/>
      <c r="AI522" s="258"/>
      <c r="AJ522" s="258"/>
      <c r="AK522" s="258"/>
      <c r="AL522" s="258"/>
      <c r="AM522" s="258"/>
      <c r="AN522" s="258"/>
    </row>
    <row r="523" spans="1:40" ht="18" customHeight="1" x14ac:dyDescent="0.25">
      <c r="A523" s="258"/>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9"/>
      <c r="Z523" s="259"/>
      <c r="AA523" s="258"/>
      <c r="AB523" s="258"/>
      <c r="AC523" s="258"/>
      <c r="AD523" s="258"/>
      <c r="AE523" s="258"/>
      <c r="AF523" s="258"/>
      <c r="AG523" s="258"/>
      <c r="AH523" s="258"/>
      <c r="AI523" s="258"/>
      <c r="AJ523" s="258"/>
      <c r="AK523" s="258"/>
      <c r="AL523" s="258"/>
      <c r="AM523" s="258"/>
      <c r="AN523" s="258"/>
    </row>
    <row r="524" spans="1:40" ht="18" customHeight="1" x14ac:dyDescent="0.25">
      <c r="A524" s="258"/>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9"/>
      <c r="Z524" s="259"/>
      <c r="AA524" s="258"/>
      <c r="AB524" s="258"/>
      <c r="AC524" s="258"/>
      <c r="AD524" s="258"/>
      <c r="AE524" s="258"/>
      <c r="AF524" s="258"/>
      <c r="AG524" s="258"/>
      <c r="AH524" s="258"/>
      <c r="AI524" s="258"/>
      <c r="AJ524" s="258"/>
      <c r="AK524" s="258"/>
      <c r="AL524" s="258"/>
      <c r="AM524" s="258"/>
      <c r="AN524" s="258"/>
    </row>
    <row r="525" spans="1:40" ht="18" customHeight="1" x14ac:dyDescent="0.25">
      <c r="A525" s="258"/>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9"/>
      <c r="Z525" s="259"/>
      <c r="AA525" s="258"/>
      <c r="AB525" s="258"/>
      <c r="AC525" s="258"/>
      <c r="AD525" s="258"/>
      <c r="AE525" s="258"/>
      <c r="AF525" s="258"/>
      <c r="AG525" s="258"/>
      <c r="AH525" s="258"/>
      <c r="AI525" s="258"/>
      <c r="AJ525" s="258"/>
      <c r="AK525" s="258"/>
      <c r="AL525" s="258"/>
      <c r="AM525" s="258"/>
      <c r="AN525" s="258"/>
    </row>
    <row r="526" spans="1:40" ht="18" customHeight="1" x14ac:dyDescent="0.25">
      <c r="A526" s="258"/>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9"/>
      <c r="Z526" s="259"/>
      <c r="AA526" s="258"/>
      <c r="AB526" s="258"/>
      <c r="AC526" s="258"/>
      <c r="AD526" s="258"/>
      <c r="AE526" s="258"/>
      <c r="AF526" s="258"/>
      <c r="AG526" s="258"/>
      <c r="AH526" s="258"/>
      <c r="AI526" s="258"/>
      <c r="AJ526" s="258"/>
      <c r="AK526" s="258"/>
      <c r="AL526" s="258"/>
      <c r="AM526" s="258"/>
      <c r="AN526" s="258"/>
    </row>
    <row r="527" spans="1:40" ht="18" customHeight="1" x14ac:dyDescent="0.25">
      <c r="A527" s="258"/>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9"/>
      <c r="Z527" s="259"/>
      <c r="AA527" s="258"/>
      <c r="AB527" s="258"/>
      <c r="AC527" s="258"/>
      <c r="AD527" s="258"/>
      <c r="AE527" s="258"/>
      <c r="AF527" s="258"/>
      <c r="AG527" s="258"/>
      <c r="AH527" s="258"/>
      <c r="AI527" s="258"/>
      <c r="AJ527" s="258"/>
      <c r="AK527" s="258"/>
      <c r="AL527" s="258"/>
      <c r="AM527" s="258"/>
      <c r="AN527" s="258"/>
    </row>
    <row r="528" spans="1:40" ht="18" customHeight="1" x14ac:dyDescent="0.25">
      <c r="A528" s="258"/>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9"/>
      <c r="Z528" s="259"/>
      <c r="AA528" s="258"/>
      <c r="AB528" s="258"/>
      <c r="AC528" s="258"/>
      <c r="AD528" s="258"/>
      <c r="AE528" s="258"/>
      <c r="AF528" s="258"/>
      <c r="AG528" s="258"/>
      <c r="AH528" s="258"/>
      <c r="AI528" s="258"/>
      <c r="AJ528" s="258"/>
      <c r="AK528" s="258"/>
      <c r="AL528" s="258"/>
      <c r="AM528" s="258"/>
      <c r="AN528" s="258"/>
    </row>
    <row r="529" spans="1:40" ht="18" customHeight="1" x14ac:dyDescent="0.25">
      <c r="A529" s="258"/>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9"/>
      <c r="Z529" s="259"/>
      <c r="AA529" s="258"/>
      <c r="AB529" s="258"/>
      <c r="AC529" s="258"/>
      <c r="AD529" s="258"/>
      <c r="AE529" s="258"/>
      <c r="AF529" s="258"/>
      <c r="AG529" s="258"/>
      <c r="AH529" s="258"/>
      <c r="AI529" s="258"/>
      <c r="AJ529" s="258"/>
      <c r="AK529" s="258"/>
      <c r="AL529" s="258"/>
      <c r="AM529" s="258"/>
      <c r="AN529" s="258"/>
    </row>
    <row r="530" spans="1:40" ht="18" customHeight="1" x14ac:dyDescent="0.25">
      <c r="A530" s="258"/>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9"/>
      <c r="Z530" s="259"/>
      <c r="AA530" s="258"/>
      <c r="AB530" s="258"/>
      <c r="AC530" s="258"/>
      <c r="AD530" s="258"/>
      <c r="AE530" s="258"/>
      <c r="AF530" s="258"/>
      <c r="AG530" s="258"/>
      <c r="AH530" s="258"/>
      <c r="AI530" s="258"/>
      <c r="AJ530" s="258"/>
      <c r="AK530" s="258"/>
      <c r="AL530" s="258"/>
      <c r="AM530" s="258"/>
      <c r="AN530" s="258"/>
    </row>
    <row r="531" spans="1:40" ht="18" customHeight="1" x14ac:dyDescent="0.25">
      <c r="A531" s="258"/>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9"/>
      <c r="Z531" s="259"/>
      <c r="AA531" s="258"/>
      <c r="AB531" s="258"/>
      <c r="AC531" s="258"/>
      <c r="AD531" s="258"/>
      <c r="AE531" s="258"/>
      <c r="AF531" s="258"/>
      <c r="AG531" s="258"/>
      <c r="AH531" s="258"/>
      <c r="AI531" s="258"/>
      <c r="AJ531" s="258"/>
      <c r="AK531" s="258"/>
      <c r="AL531" s="258"/>
      <c r="AM531" s="258"/>
      <c r="AN531" s="258"/>
    </row>
    <row r="532" spans="1:40" ht="18" customHeight="1" x14ac:dyDescent="0.25">
      <c r="A532" s="258"/>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9"/>
      <c r="Z532" s="259"/>
      <c r="AA532" s="258"/>
      <c r="AB532" s="258"/>
      <c r="AC532" s="258"/>
      <c r="AD532" s="258"/>
      <c r="AE532" s="258"/>
      <c r="AF532" s="258"/>
      <c r="AG532" s="258"/>
      <c r="AH532" s="258"/>
      <c r="AI532" s="258"/>
      <c r="AJ532" s="258"/>
      <c r="AK532" s="258"/>
      <c r="AL532" s="258"/>
      <c r="AM532" s="258"/>
      <c r="AN532" s="258"/>
    </row>
    <row r="533" spans="1:40" ht="18" customHeight="1" x14ac:dyDescent="0.25">
      <c r="A533" s="258"/>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9"/>
      <c r="Z533" s="259"/>
      <c r="AA533" s="258"/>
      <c r="AB533" s="258"/>
      <c r="AC533" s="258"/>
      <c r="AD533" s="258"/>
      <c r="AE533" s="258"/>
      <c r="AF533" s="258"/>
      <c r="AG533" s="258"/>
      <c r="AH533" s="258"/>
      <c r="AI533" s="258"/>
      <c r="AJ533" s="258"/>
      <c r="AK533" s="258"/>
      <c r="AL533" s="258"/>
      <c r="AM533" s="258"/>
      <c r="AN533" s="258"/>
    </row>
    <row r="534" spans="1:40" ht="18" customHeight="1" x14ac:dyDescent="0.25">
      <c r="A534" s="258"/>
      <c r="B534" s="258"/>
      <c r="C534" s="258"/>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9"/>
      <c r="Z534" s="259"/>
      <c r="AA534" s="258"/>
      <c r="AB534" s="258"/>
      <c r="AC534" s="258"/>
      <c r="AD534" s="258"/>
      <c r="AE534" s="258"/>
      <c r="AF534" s="258"/>
      <c r="AG534" s="258"/>
      <c r="AH534" s="258"/>
      <c r="AI534" s="258"/>
      <c r="AJ534" s="258"/>
      <c r="AK534" s="258"/>
      <c r="AL534" s="258"/>
      <c r="AM534" s="258"/>
      <c r="AN534" s="258"/>
    </row>
    <row r="535" spans="1:40" ht="18" customHeight="1" x14ac:dyDescent="0.25">
      <c r="A535" s="258"/>
      <c r="B535" s="258"/>
      <c r="C535" s="258"/>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9"/>
      <c r="Z535" s="259"/>
      <c r="AA535" s="258"/>
      <c r="AB535" s="258"/>
      <c r="AC535" s="258"/>
      <c r="AD535" s="258"/>
      <c r="AE535" s="258"/>
      <c r="AF535" s="258"/>
      <c r="AG535" s="258"/>
      <c r="AH535" s="258"/>
      <c r="AI535" s="258"/>
      <c r="AJ535" s="258"/>
      <c r="AK535" s="258"/>
      <c r="AL535" s="258"/>
      <c r="AM535" s="258"/>
      <c r="AN535" s="258"/>
    </row>
    <row r="536" spans="1:40" ht="18" customHeight="1" x14ac:dyDescent="0.25">
      <c r="A536" s="258"/>
      <c r="B536" s="258"/>
      <c r="C536" s="258"/>
      <c r="D536" s="258"/>
      <c r="E536" s="258"/>
      <c r="F536" s="258"/>
      <c r="G536" s="258"/>
      <c r="H536" s="258"/>
      <c r="I536" s="258"/>
      <c r="J536" s="258"/>
      <c r="K536" s="258"/>
      <c r="L536" s="258"/>
      <c r="M536" s="258"/>
      <c r="N536" s="258"/>
      <c r="O536" s="258"/>
      <c r="P536" s="258"/>
      <c r="Q536" s="258"/>
      <c r="R536" s="258"/>
      <c r="S536" s="258"/>
      <c r="T536" s="258"/>
      <c r="U536" s="258"/>
      <c r="V536" s="258"/>
      <c r="W536" s="258"/>
      <c r="X536" s="258"/>
      <c r="Y536" s="259"/>
      <c r="Z536" s="259"/>
      <c r="AA536" s="258"/>
      <c r="AB536" s="258"/>
      <c r="AC536" s="258"/>
      <c r="AD536" s="258"/>
      <c r="AE536" s="258"/>
      <c r="AF536" s="258"/>
      <c r="AG536" s="258"/>
      <c r="AH536" s="258"/>
      <c r="AI536" s="258"/>
      <c r="AJ536" s="258"/>
      <c r="AK536" s="258"/>
      <c r="AL536" s="258"/>
      <c r="AM536" s="258"/>
      <c r="AN536" s="258"/>
    </row>
    <row r="537" spans="1:40" ht="18" customHeight="1" x14ac:dyDescent="0.25">
      <c r="A537" s="258"/>
      <c r="B537" s="258"/>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9"/>
      <c r="Z537" s="259"/>
      <c r="AA537" s="258"/>
      <c r="AB537" s="258"/>
      <c r="AC537" s="258"/>
      <c r="AD537" s="258"/>
      <c r="AE537" s="258"/>
      <c r="AF537" s="258"/>
      <c r="AG537" s="258"/>
      <c r="AH537" s="258"/>
      <c r="AI537" s="258"/>
      <c r="AJ537" s="258"/>
      <c r="AK537" s="258"/>
      <c r="AL537" s="258"/>
      <c r="AM537" s="258"/>
      <c r="AN537" s="258"/>
    </row>
    <row r="538" spans="1:40" ht="18" customHeight="1" x14ac:dyDescent="0.25">
      <c r="A538" s="258"/>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9"/>
      <c r="Z538" s="259"/>
      <c r="AA538" s="258"/>
      <c r="AB538" s="258"/>
      <c r="AC538" s="258"/>
      <c r="AD538" s="258"/>
      <c r="AE538" s="258"/>
      <c r="AF538" s="258"/>
      <c r="AG538" s="258"/>
      <c r="AH538" s="258"/>
      <c r="AI538" s="258"/>
      <c r="AJ538" s="258"/>
      <c r="AK538" s="258"/>
      <c r="AL538" s="258"/>
      <c r="AM538" s="258"/>
      <c r="AN538" s="258"/>
    </row>
    <row r="539" spans="1:40" ht="18" customHeight="1" x14ac:dyDescent="0.25">
      <c r="A539" s="258"/>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9"/>
      <c r="Z539" s="259"/>
      <c r="AA539" s="258"/>
      <c r="AB539" s="258"/>
      <c r="AC539" s="258"/>
      <c r="AD539" s="258"/>
      <c r="AE539" s="258"/>
      <c r="AF539" s="258"/>
      <c r="AG539" s="258"/>
      <c r="AH539" s="258"/>
      <c r="AI539" s="258"/>
      <c r="AJ539" s="258"/>
      <c r="AK539" s="258"/>
      <c r="AL539" s="258"/>
      <c r="AM539" s="258"/>
      <c r="AN539" s="258"/>
    </row>
    <row r="540" spans="1:40" ht="18" customHeight="1" x14ac:dyDescent="0.25">
      <c r="A540" s="258"/>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9"/>
      <c r="Z540" s="259"/>
      <c r="AA540" s="258"/>
      <c r="AB540" s="258"/>
      <c r="AC540" s="258"/>
      <c r="AD540" s="258"/>
      <c r="AE540" s="258"/>
      <c r="AF540" s="258"/>
      <c r="AG540" s="258"/>
      <c r="AH540" s="258"/>
      <c r="AI540" s="258"/>
      <c r="AJ540" s="258"/>
      <c r="AK540" s="258"/>
      <c r="AL540" s="258"/>
      <c r="AM540" s="258"/>
      <c r="AN540" s="258"/>
    </row>
    <row r="541" spans="1:40" ht="18" customHeight="1" x14ac:dyDescent="0.25">
      <c r="A541" s="258"/>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9"/>
      <c r="Z541" s="259"/>
      <c r="AA541" s="258"/>
      <c r="AB541" s="258"/>
      <c r="AC541" s="258"/>
      <c r="AD541" s="258"/>
      <c r="AE541" s="258"/>
      <c r="AF541" s="258"/>
      <c r="AG541" s="258"/>
      <c r="AH541" s="258"/>
      <c r="AI541" s="258"/>
      <c r="AJ541" s="258"/>
      <c r="AK541" s="258"/>
      <c r="AL541" s="258"/>
      <c r="AM541" s="258"/>
      <c r="AN541" s="258"/>
    </row>
    <row r="542" spans="1:40" ht="18" customHeight="1" x14ac:dyDescent="0.25">
      <c r="A542" s="258"/>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9"/>
      <c r="Z542" s="259"/>
      <c r="AA542" s="258"/>
      <c r="AB542" s="258"/>
      <c r="AC542" s="258"/>
      <c r="AD542" s="258"/>
      <c r="AE542" s="258"/>
      <c r="AF542" s="258"/>
      <c r="AG542" s="258"/>
      <c r="AH542" s="258"/>
      <c r="AI542" s="258"/>
      <c r="AJ542" s="258"/>
      <c r="AK542" s="258"/>
      <c r="AL542" s="258"/>
      <c r="AM542" s="258"/>
      <c r="AN542" s="258"/>
    </row>
    <row r="543" spans="1:40" ht="18" customHeight="1" x14ac:dyDescent="0.25">
      <c r="A543" s="258"/>
      <c r="B543" s="258"/>
      <c r="C543" s="258"/>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9"/>
      <c r="Z543" s="259"/>
      <c r="AA543" s="258"/>
      <c r="AB543" s="258"/>
      <c r="AC543" s="258"/>
      <c r="AD543" s="258"/>
      <c r="AE543" s="258"/>
      <c r="AF543" s="258"/>
      <c r="AG543" s="258"/>
      <c r="AH543" s="258"/>
      <c r="AI543" s="258"/>
      <c r="AJ543" s="258"/>
      <c r="AK543" s="258"/>
      <c r="AL543" s="258"/>
      <c r="AM543" s="258"/>
      <c r="AN543" s="258"/>
    </row>
    <row r="544" spans="1:40" ht="18" customHeight="1" x14ac:dyDescent="0.25">
      <c r="A544" s="258"/>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9"/>
      <c r="Z544" s="259"/>
      <c r="AA544" s="258"/>
      <c r="AB544" s="258"/>
      <c r="AC544" s="258"/>
      <c r="AD544" s="258"/>
      <c r="AE544" s="258"/>
      <c r="AF544" s="258"/>
      <c r="AG544" s="258"/>
      <c r="AH544" s="258"/>
      <c r="AI544" s="258"/>
      <c r="AJ544" s="258"/>
      <c r="AK544" s="258"/>
      <c r="AL544" s="258"/>
      <c r="AM544" s="258"/>
      <c r="AN544" s="258"/>
    </row>
    <row r="545" spans="1:40" ht="18" customHeight="1" x14ac:dyDescent="0.25">
      <c r="A545" s="258"/>
      <c r="B545" s="258"/>
      <c r="C545" s="258"/>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9"/>
      <c r="Z545" s="259"/>
      <c r="AA545" s="258"/>
      <c r="AB545" s="258"/>
      <c r="AC545" s="258"/>
      <c r="AD545" s="258"/>
      <c r="AE545" s="258"/>
      <c r="AF545" s="258"/>
      <c r="AG545" s="258"/>
      <c r="AH545" s="258"/>
      <c r="AI545" s="258"/>
      <c r="AJ545" s="258"/>
      <c r="AK545" s="258"/>
      <c r="AL545" s="258"/>
      <c r="AM545" s="258"/>
      <c r="AN545" s="258"/>
    </row>
    <row r="546" spans="1:40" ht="18" customHeight="1" x14ac:dyDescent="0.25">
      <c r="A546" s="258"/>
      <c r="B546" s="258"/>
      <c r="C546" s="258"/>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9"/>
      <c r="Z546" s="259"/>
      <c r="AA546" s="258"/>
      <c r="AB546" s="258"/>
      <c r="AC546" s="258"/>
      <c r="AD546" s="258"/>
      <c r="AE546" s="258"/>
      <c r="AF546" s="258"/>
      <c r="AG546" s="258"/>
      <c r="AH546" s="258"/>
      <c r="AI546" s="258"/>
      <c r="AJ546" s="258"/>
      <c r="AK546" s="258"/>
      <c r="AL546" s="258"/>
      <c r="AM546" s="258"/>
      <c r="AN546" s="258"/>
    </row>
    <row r="547" spans="1:40" ht="18" customHeight="1" x14ac:dyDescent="0.25">
      <c r="A547" s="258"/>
      <c r="B547" s="258"/>
      <c r="C547" s="258"/>
      <c r="D547" s="258"/>
      <c r="E547" s="258"/>
      <c r="F547" s="258"/>
      <c r="G547" s="258"/>
      <c r="H547" s="258"/>
      <c r="I547" s="258"/>
      <c r="J547" s="258"/>
      <c r="K547" s="258"/>
      <c r="L547" s="258"/>
      <c r="M547" s="258"/>
      <c r="N547" s="258"/>
      <c r="O547" s="258"/>
      <c r="P547" s="258"/>
      <c r="Q547" s="258"/>
      <c r="R547" s="258"/>
      <c r="S547" s="258"/>
      <c r="T547" s="258"/>
      <c r="U547" s="258"/>
      <c r="V547" s="258"/>
      <c r="W547" s="258"/>
      <c r="X547" s="258"/>
      <c r="Y547" s="259"/>
      <c r="Z547" s="259"/>
      <c r="AA547" s="258"/>
      <c r="AB547" s="258"/>
      <c r="AC547" s="258"/>
      <c r="AD547" s="258"/>
      <c r="AE547" s="258"/>
      <c r="AF547" s="258"/>
      <c r="AG547" s="258"/>
      <c r="AH547" s="258"/>
      <c r="AI547" s="258"/>
      <c r="AJ547" s="258"/>
      <c r="AK547" s="258"/>
      <c r="AL547" s="258"/>
      <c r="AM547" s="258"/>
      <c r="AN547" s="258"/>
    </row>
    <row r="548" spans="1:40" ht="18" customHeight="1" x14ac:dyDescent="0.25">
      <c r="A548" s="258"/>
      <c r="B548" s="258"/>
      <c r="C548" s="258"/>
      <c r="D548" s="258"/>
      <c r="E548" s="258"/>
      <c r="F548" s="258"/>
      <c r="G548" s="258"/>
      <c r="H548" s="258"/>
      <c r="I548" s="258"/>
      <c r="J548" s="258"/>
      <c r="K548" s="258"/>
      <c r="L548" s="258"/>
      <c r="M548" s="258"/>
      <c r="N548" s="258"/>
      <c r="O548" s="258"/>
      <c r="P548" s="258"/>
      <c r="Q548" s="258"/>
      <c r="R548" s="258"/>
      <c r="S548" s="258"/>
      <c r="T548" s="258"/>
      <c r="U548" s="258"/>
      <c r="V548" s="258"/>
      <c r="W548" s="258"/>
      <c r="X548" s="258"/>
      <c r="Y548" s="259"/>
      <c r="Z548" s="259"/>
      <c r="AA548" s="258"/>
      <c r="AB548" s="258"/>
      <c r="AC548" s="258"/>
      <c r="AD548" s="258"/>
      <c r="AE548" s="258"/>
      <c r="AF548" s="258"/>
      <c r="AG548" s="258"/>
      <c r="AH548" s="258"/>
      <c r="AI548" s="258"/>
      <c r="AJ548" s="258"/>
      <c r="AK548" s="258"/>
      <c r="AL548" s="258"/>
      <c r="AM548" s="258"/>
      <c r="AN548" s="258"/>
    </row>
    <row r="549" spans="1:40" ht="18" customHeight="1" x14ac:dyDescent="0.25">
      <c r="A549" s="258"/>
      <c r="B549" s="258"/>
      <c r="C549" s="258"/>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9"/>
      <c r="Z549" s="259"/>
      <c r="AA549" s="258"/>
      <c r="AB549" s="258"/>
      <c r="AC549" s="258"/>
      <c r="AD549" s="258"/>
      <c r="AE549" s="258"/>
      <c r="AF549" s="258"/>
      <c r="AG549" s="258"/>
      <c r="AH549" s="258"/>
      <c r="AI549" s="258"/>
      <c r="AJ549" s="258"/>
      <c r="AK549" s="258"/>
      <c r="AL549" s="258"/>
      <c r="AM549" s="258"/>
      <c r="AN549" s="258"/>
    </row>
    <row r="550" spans="1:40" ht="18" customHeight="1" x14ac:dyDescent="0.25">
      <c r="A550" s="258"/>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9"/>
      <c r="Z550" s="259"/>
      <c r="AA550" s="258"/>
      <c r="AB550" s="258"/>
      <c r="AC550" s="258"/>
      <c r="AD550" s="258"/>
      <c r="AE550" s="258"/>
      <c r="AF550" s="258"/>
      <c r="AG550" s="258"/>
      <c r="AH550" s="258"/>
      <c r="AI550" s="258"/>
      <c r="AJ550" s="258"/>
      <c r="AK550" s="258"/>
      <c r="AL550" s="258"/>
      <c r="AM550" s="258"/>
      <c r="AN550" s="258"/>
    </row>
    <row r="551" spans="1:40" ht="18" customHeight="1" x14ac:dyDescent="0.25">
      <c r="A551" s="258"/>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9"/>
      <c r="Z551" s="259"/>
      <c r="AA551" s="258"/>
      <c r="AB551" s="258"/>
      <c r="AC551" s="258"/>
      <c r="AD551" s="258"/>
      <c r="AE551" s="258"/>
      <c r="AF551" s="258"/>
      <c r="AG551" s="258"/>
      <c r="AH551" s="258"/>
      <c r="AI551" s="258"/>
      <c r="AJ551" s="258"/>
      <c r="AK551" s="258"/>
      <c r="AL551" s="258"/>
      <c r="AM551" s="258"/>
      <c r="AN551" s="258"/>
    </row>
    <row r="552" spans="1:40" ht="18" customHeight="1" x14ac:dyDescent="0.25">
      <c r="A552" s="258"/>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9"/>
      <c r="Z552" s="259"/>
      <c r="AA552" s="258"/>
      <c r="AB552" s="258"/>
      <c r="AC552" s="258"/>
      <c r="AD552" s="258"/>
      <c r="AE552" s="258"/>
      <c r="AF552" s="258"/>
      <c r="AG552" s="258"/>
      <c r="AH552" s="258"/>
      <c r="AI552" s="258"/>
      <c r="AJ552" s="258"/>
      <c r="AK552" s="258"/>
      <c r="AL552" s="258"/>
      <c r="AM552" s="258"/>
      <c r="AN552" s="258"/>
    </row>
    <row r="553" spans="1:40" ht="18" customHeight="1" x14ac:dyDescent="0.25">
      <c r="A553" s="258"/>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9"/>
      <c r="Z553" s="259"/>
      <c r="AA553" s="258"/>
      <c r="AB553" s="258"/>
      <c r="AC553" s="258"/>
      <c r="AD553" s="258"/>
      <c r="AE553" s="258"/>
      <c r="AF553" s="258"/>
      <c r="AG553" s="258"/>
      <c r="AH553" s="258"/>
      <c r="AI553" s="258"/>
      <c r="AJ553" s="258"/>
      <c r="AK553" s="258"/>
      <c r="AL553" s="258"/>
      <c r="AM553" s="258"/>
      <c r="AN553" s="258"/>
    </row>
    <row r="554" spans="1:40" ht="18" customHeight="1" x14ac:dyDescent="0.25">
      <c r="A554" s="258"/>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9"/>
      <c r="Z554" s="259"/>
      <c r="AA554" s="258"/>
      <c r="AB554" s="258"/>
      <c r="AC554" s="258"/>
      <c r="AD554" s="258"/>
      <c r="AE554" s="258"/>
      <c r="AF554" s="258"/>
      <c r="AG554" s="258"/>
      <c r="AH554" s="258"/>
      <c r="AI554" s="258"/>
      <c r="AJ554" s="258"/>
      <c r="AK554" s="258"/>
      <c r="AL554" s="258"/>
      <c r="AM554" s="258"/>
      <c r="AN554" s="258"/>
    </row>
    <row r="555" spans="1:40" ht="18" customHeight="1" x14ac:dyDescent="0.25">
      <c r="A555" s="258"/>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9"/>
      <c r="Z555" s="259"/>
      <c r="AA555" s="258"/>
      <c r="AB555" s="258"/>
      <c r="AC555" s="258"/>
      <c r="AD555" s="258"/>
      <c r="AE555" s="258"/>
      <c r="AF555" s="258"/>
      <c r="AG555" s="258"/>
      <c r="AH555" s="258"/>
      <c r="AI555" s="258"/>
      <c r="AJ555" s="258"/>
      <c r="AK555" s="258"/>
      <c r="AL555" s="258"/>
      <c r="AM555" s="258"/>
      <c r="AN555" s="258"/>
    </row>
    <row r="556" spans="1:40" ht="18" customHeight="1" x14ac:dyDescent="0.25">
      <c r="A556" s="258"/>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9"/>
      <c r="Z556" s="259"/>
      <c r="AA556" s="258"/>
      <c r="AB556" s="258"/>
      <c r="AC556" s="258"/>
      <c r="AD556" s="258"/>
      <c r="AE556" s="258"/>
      <c r="AF556" s="258"/>
      <c r="AG556" s="258"/>
      <c r="AH556" s="258"/>
      <c r="AI556" s="258"/>
      <c r="AJ556" s="258"/>
      <c r="AK556" s="258"/>
      <c r="AL556" s="258"/>
      <c r="AM556" s="258"/>
      <c r="AN556" s="258"/>
    </row>
    <row r="557" spans="1:40" ht="18" customHeight="1" x14ac:dyDescent="0.25">
      <c r="A557" s="258"/>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9"/>
      <c r="Z557" s="259"/>
      <c r="AA557" s="258"/>
      <c r="AB557" s="258"/>
      <c r="AC557" s="258"/>
      <c r="AD557" s="258"/>
      <c r="AE557" s="258"/>
      <c r="AF557" s="258"/>
      <c r="AG557" s="258"/>
      <c r="AH557" s="258"/>
      <c r="AI557" s="258"/>
      <c r="AJ557" s="258"/>
      <c r="AK557" s="258"/>
      <c r="AL557" s="258"/>
      <c r="AM557" s="258"/>
      <c r="AN557" s="258"/>
    </row>
    <row r="558" spans="1:40" ht="18" customHeight="1" x14ac:dyDescent="0.25">
      <c r="A558" s="258"/>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9"/>
      <c r="Z558" s="259"/>
      <c r="AA558" s="258"/>
      <c r="AB558" s="258"/>
      <c r="AC558" s="258"/>
      <c r="AD558" s="258"/>
      <c r="AE558" s="258"/>
      <c r="AF558" s="258"/>
      <c r="AG558" s="258"/>
      <c r="AH558" s="258"/>
      <c r="AI558" s="258"/>
      <c r="AJ558" s="258"/>
      <c r="AK558" s="258"/>
      <c r="AL558" s="258"/>
      <c r="AM558" s="258"/>
      <c r="AN558" s="258"/>
    </row>
    <row r="559" spans="1:40" ht="18" customHeight="1" x14ac:dyDescent="0.25">
      <c r="A559" s="258"/>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9"/>
      <c r="Z559" s="259"/>
      <c r="AA559" s="258"/>
      <c r="AB559" s="258"/>
      <c r="AC559" s="258"/>
      <c r="AD559" s="258"/>
      <c r="AE559" s="258"/>
      <c r="AF559" s="258"/>
      <c r="AG559" s="258"/>
      <c r="AH559" s="258"/>
      <c r="AI559" s="258"/>
      <c r="AJ559" s="258"/>
      <c r="AK559" s="258"/>
      <c r="AL559" s="258"/>
      <c r="AM559" s="258"/>
      <c r="AN559" s="258"/>
    </row>
    <row r="560" spans="1:40" ht="18" customHeight="1" x14ac:dyDescent="0.25">
      <c r="A560" s="258"/>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9"/>
      <c r="Z560" s="259"/>
      <c r="AA560" s="258"/>
      <c r="AB560" s="258"/>
      <c r="AC560" s="258"/>
      <c r="AD560" s="258"/>
      <c r="AE560" s="258"/>
      <c r="AF560" s="258"/>
      <c r="AG560" s="258"/>
      <c r="AH560" s="258"/>
      <c r="AI560" s="258"/>
      <c r="AJ560" s="258"/>
      <c r="AK560" s="258"/>
      <c r="AL560" s="258"/>
      <c r="AM560" s="258"/>
      <c r="AN560" s="258"/>
    </row>
    <row r="561" spans="1:40" ht="18" customHeight="1" x14ac:dyDescent="0.25">
      <c r="A561" s="258"/>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9"/>
      <c r="Z561" s="259"/>
      <c r="AA561" s="258"/>
      <c r="AB561" s="258"/>
      <c r="AC561" s="258"/>
      <c r="AD561" s="258"/>
      <c r="AE561" s="258"/>
      <c r="AF561" s="258"/>
      <c r="AG561" s="258"/>
      <c r="AH561" s="258"/>
      <c r="AI561" s="258"/>
      <c r="AJ561" s="258"/>
      <c r="AK561" s="258"/>
      <c r="AL561" s="258"/>
      <c r="AM561" s="258"/>
      <c r="AN561" s="258"/>
    </row>
    <row r="562" spans="1:40" ht="18" customHeight="1" x14ac:dyDescent="0.25">
      <c r="A562" s="258"/>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9"/>
      <c r="Z562" s="259"/>
      <c r="AA562" s="258"/>
      <c r="AB562" s="258"/>
      <c r="AC562" s="258"/>
      <c r="AD562" s="258"/>
      <c r="AE562" s="258"/>
      <c r="AF562" s="258"/>
      <c r="AG562" s="258"/>
      <c r="AH562" s="258"/>
      <c r="AI562" s="258"/>
      <c r="AJ562" s="258"/>
      <c r="AK562" s="258"/>
      <c r="AL562" s="258"/>
      <c r="AM562" s="258"/>
      <c r="AN562" s="258"/>
    </row>
    <row r="563" spans="1:40" ht="18" customHeight="1" x14ac:dyDescent="0.25">
      <c r="A563" s="258"/>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9"/>
      <c r="Z563" s="259"/>
      <c r="AA563" s="258"/>
      <c r="AB563" s="258"/>
      <c r="AC563" s="258"/>
      <c r="AD563" s="258"/>
      <c r="AE563" s="258"/>
      <c r="AF563" s="258"/>
      <c r="AG563" s="258"/>
      <c r="AH563" s="258"/>
      <c r="AI563" s="258"/>
      <c r="AJ563" s="258"/>
      <c r="AK563" s="258"/>
      <c r="AL563" s="258"/>
      <c r="AM563" s="258"/>
      <c r="AN563" s="258"/>
    </row>
    <row r="564" spans="1:40" ht="18" customHeight="1" x14ac:dyDescent="0.25">
      <c r="A564" s="258"/>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9"/>
      <c r="Z564" s="259"/>
      <c r="AA564" s="258"/>
      <c r="AB564" s="258"/>
      <c r="AC564" s="258"/>
      <c r="AD564" s="258"/>
      <c r="AE564" s="258"/>
      <c r="AF564" s="258"/>
      <c r="AG564" s="258"/>
      <c r="AH564" s="258"/>
      <c r="AI564" s="258"/>
      <c r="AJ564" s="258"/>
      <c r="AK564" s="258"/>
      <c r="AL564" s="258"/>
      <c r="AM564" s="258"/>
      <c r="AN564" s="258"/>
    </row>
    <row r="565" spans="1:40" ht="18" customHeight="1" x14ac:dyDescent="0.25">
      <c r="A565" s="258"/>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9"/>
      <c r="Z565" s="259"/>
      <c r="AA565" s="258"/>
      <c r="AB565" s="258"/>
      <c r="AC565" s="258"/>
      <c r="AD565" s="258"/>
      <c r="AE565" s="258"/>
      <c r="AF565" s="258"/>
      <c r="AG565" s="258"/>
      <c r="AH565" s="258"/>
      <c r="AI565" s="258"/>
      <c r="AJ565" s="258"/>
      <c r="AK565" s="258"/>
      <c r="AL565" s="258"/>
      <c r="AM565" s="258"/>
      <c r="AN565" s="258"/>
    </row>
    <row r="566" spans="1:40" ht="18" customHeight="1" x14ac:dyDescent="0.25">
      <c r="A566" s="258"/>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9"/>
      <c r="Z566" s="259"/>
      <c r="AA566" s="258"/>
      <c r="AB566" s="258"/>
      <c r="AC566" s="258"/>
      <c r="AD566" s="258"/>
      <c r="AE566" s="258"/>
      <c r="AF566" s="258"/>
      <c r="AG566" s="258"/>
      <c r="AH566" s="258"/>
      <c r="AI566" s="258"/>
      <c r="AJ566" s="258"/>
      <c r="AK566" s="258"/>
      <c r="AL566" s="258"/>
      <c r="AM566" s="258"/>
      <c r="AN566" s="258"/>
    </row>
    <row r="567" spans="1:40" ht="18" customHeight="1" x14ac:dyDescent="0.25">
      <c r="A567" s="258"/>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9"/>
      <c r="Z567" s="259"/>
      <c r="AA567" s="258"/>
      <c r="AB567" s="258"/>
      <c r="AC567" s="258"/>
      <c r="AD567" s="258"/>
      <c r="AE567" s="258"/>
      <c r="AF567" s="258"/>
      <c r="AG567" s="258"/>
      <c r="AH567" s="258"/>
      <c r="AI567" s="258"/>
      <c r="AJ567" s="258"/>
      <c r="AK567" s="258"/>
      <c r="AL567" s="258"/>
      <c r="AM567" s="258"/>
      <c r="AN567" s="258"/>
    </row>
    <row r="568" spans="1:40" ht="18" customHeight="1" x14ac:dyDescent="0.25">
      <c r="A568" s="258"/>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9"/>
      <c r="Z568" s="259"/>
      <c r="AA568" s="258"/>
      <c r="AB568" s="258"/>
      <c r="AC568" s="258"/>
      <c r="AD568" s="258"/>
      <c r="AE568" s="258"/>
      <c r="AF568" s="258"/>
      <c r="AG568" s="258"/>
      <c r="AH568" s="258"/>
      <c r="AI568" s="258"/>
      <c r="AJ568" s="258"/>
      <c r="AK568" s="258"/>
      <c r="AL568" s="258"/>
      <c r="AM568" s="258"/>
      <c r="AN568" s="258"/>
    </row>
    <row r="569" spans="1:40" ht="18" customHeight="1" x14ac:dyDescent="0.25">
      <c r="A569" s="258"/>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9"/>
      <c r="Z569" s="259"/>
      <c r="AA569" s="258"/>
      <c r="AB569" s="258"/>
      <c r="AC569" s="258"/>
      <c r="AD569" s="258"/>
      <c r="AE569" s="258"/>
      <c r="AF569" s="258"/>
      <c r="AG569" s="258"/>
      <c r="AH569" s="258"/>
      <c r="AI569" s="258"/>
      <c r="AJ569" s="258"/>
      <c r="AK569" s="258"/>
      <c r="AL569" s="258"/>
      <c r="AM569" s="258"/>
      <c r="AN569" s="258"/>
    </row>
    <row r="570" spans="1:40" ht="18" customHeight="1" x14ac:dyDescent="0.25">
      <c r="A570" s="258"/>
      <c r="B570" s="258"/>
      <c r="C570" s="258"/>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9"/>
      <c r="Z570" s="259"/>
      <c r="AA570" s="258"/>
      <c r="AB570" s="258"/>
      <c r="AC570" s="258"/>
      <c r="AD570" s="258"/>
      <c r="AE570" s="258"/>
      <c r="AF570" s="258"/>
      <c r="AG570" s="258"/>
      <c r="AH570" s="258"/>
      <c r="AI570" s="258"/>
      <c r="AJ570" s="258"/>
      <c r="AK570" s="258"/>
      <c r="AL570" s="258"/>
      <c r="AM570" s="258"/>
      <c r="AN570" s="258"/>
    </row>
    <row r="571" spans="1:40" ht="18" customHeight="1" x14ac:dyDescent="0.25">
      <c r="A571" s="258"/>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9"/>
      <c r="Z571" s="259"/>
      <c r="AA571" s="258"/>
      <c r="AB571" s="258"/>
      <c r="AC571" s="258"/>
      <c r="AD571" s="258"/>
      <c r="AE571" s="258"/>
      <c r="AF571" s="258"/>
      <c r="AG571" s="258"/>
      <c r="AH571" s="258"/>
      <c r="AI571" s="258"/>
      <c r="AJ571" s="258"/>
      <c r="AK571" s="258"/>
      <c r="AL571" s="258"/>
      <c r="AM571" s="258"/>
      <c r="AN571" s="258"/>
    </row>
    <row r="572" spans="1:40" ht="18" customHeight="1" x14ac:dyDescent="0.25">
      <c r="A572" s="258"/>
      <c r="B572" s="258"/>
      <c r="C572" s="258"/>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9"/>
      <c r="Z572" s="259"/>
      <c r="AA572" s="258"/>
      <c r="AB572" s="258"/>
      <c r="AC572" s="258"/>
      <c r="AD572" s="258"/>
      <c r="AE572" s="258"/>
      <c r="AF572" s="258"/>
      <c r="AG572" s="258"/>
      <c r="AH572" s="258"/>
      <c r="AI572" s="258"/>
      <c r="AJ572" s="258"/>
      <c r="AK572" s="258"/>
      <c r="AL572" s="258"/>
      <c r="AM572" s="258"/>
      <c r="AN572" s="258"/>
    </row>
    <row r="573" spans="1:40" ht="18" customHeight="1" x14ac:dyDescent="0.25">
      <c r="A573" s="258"/>
      <c r="B573" s="258"/>
      <c r="C573" s="258"/>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9"/>
      <c r="Z573" s="259"/>
      <c r="AA573" s="258"/>
      <c r="AB573" s="258"/>
      <c r="AC573" s="258"/>
      <c r="AD573" s="258"/>
      <c r="AE573" s="258"/>
      <c r="AF573" s="258"/>
      <c r="AG573" s="258"/>
      <c r="AH573" s="258"/>
      <c r="AI573" s="258"/>
      <c r="AJ573" s="258"/>
      <c r="AK573" s="258"/>
      <c r="AL573" s="258"/>
      <c r="AM573" s="258"/>
      <c r="AN573" s="258"/>
    </row>
    <row r="574" spans="1:40" ht="18" customHeight="1" x14ac:dyDescent="0.25">
      <c r="A574" s="258"/>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9"/>
      <c r="Z574" s="259"/>
      <c r="AA574" s="258"/>
      <c r="AB574" s="258"/>
      <c r="AC574" s="258"/>
      <c r="AD574" s="258"/>
      <c r="AE574" s="258"/>
      <c r="AF574" s="258"/>
      <c r="AG574" s="258"/>
      <c r="AH574" s="258"/>
      <c r="AI574" s="258"/>
      <c r="AJ574" s="258"/>
      <c r="AK574" s="258"/>
      <c r="AL574" s="258"/>
      <c r="AM574" s="258"/>
      <c r="AN574" s="258"/>
    </row>
    <row r="575" spans="1:40" ht="18" customHeight="1" x14ac:dyDescent="0.25">
      <c r="A575" s="258"/>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9"/>
      <c r="Z575" s="259"/>
      <c r="AA575" s="258"/>
      <c r="AB575" s="258"/>
      <c r="AC575" s="258"/>
      <c r="AD575" s="258"/>
      <c r="AE575" s="258"/>
      <c r="AF575" s="258"/>
      <c r="AG575" s="258"/>
      <c r="AH575" s="258"/>
      <c r="AI575" s="258"/>
      <c r="AJ575" s="258"/>
      <c r="AK575" s="258"/>
      <c r="AL575" s="258"/>
      <c r="AM575" s="258"/>
      <c r="AN575" s="258"/>
    </row>
    <row r="576" spans="1:40" ht="18" customHeight="1" x14ac:dyDescent="0.25">
      <c r="A576" s="258"/>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9"/>
      <c r="Z576" s="259"/>
      <c r="AA576" s="258"/>
      <c r="AB576" s="258"/>
      <c r="AC576" s="258"/>
      <c r="AD576" s="258"/>
      <c r="AE576" s="258"/>
      <c r="AF576" s="258"/>
      <c r="AG576" s="258"/>
      <c r="AH576" s="258"/>
      <c r="AI576" s="258"/>
      <c r="AJ576" s="258"/>
      <c r="AK576" s="258"/>
      <c r="AL576" s="258"/>
      <c r="AM576" s="258"/>
      <c r="AN576" s="258"/>
    </row>
    <row r="577" spans="1:40" ht="18" customHeight="1" x14ac:dyDescent="0.25">
      <c r="A577" s="258"/>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9"/>
      <c r="Z577" s="259"/>
      <c r="AA577" s="258"/>
      <c r="AB577" s="258"/>
      <c r="AC577" s="258"/>
      <c r="AD577" s="258"/>
      <c r="AE577" s="258"/>
      <c r="AF577" s="258"/>
      <c r="AG577" s="258"/>
      <c r="AH577" s="258"/>
      <c r="AI577" s="258"/>
      <c r="AJ577" s="258"/>
      <c r="AK577" s="258"/>
      <c r="AL577" s="258"/>
      <c r="AM577" s="258"/>
      <c r="AN577" s="258"/>
    </row>
    <row r="578" spans="1:40" ht="18" customHeight="1" x14ac:dyDescent="0.25">
      <c r="A578" s="258"/>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9"/>
      <c r="Z578" s="259"/>
      <c r="AA578" s="258"/>
      <c r="AB578" s="258"/>
      <c r="AC578" s="258"/>
      <c r="AD578" s="258"/>
      <c r="AE578" s="258"/>
      <c r="AF578" s="258"/>
      <c r="AG578" s="258"/>
      <c r="AH578" s="258"/>
      <c r="AI578" s="258"/>
      <c r="AJ578" s="258"/>
      <c r="AK578" s="258"/>
      <c r="AL578" s="258"/>
      <c r="AM578" s="258"/>
      <c r="AN578" s="258"/>
    </row>
    <row r="579" spans="1:40" ht="18" customHeight="1" x14ac:dyDescent="0.25">
      <c r="A579" s="258"/>
      <c r="B579" s="258"/>
      <c r="C579" s="258"/>
      <c r="D579" s="258"/>
      <c r="E579" s="258"/>
      <c r="F579" s="258"/>
      <c r="G579" s="258"/>
      <c r="H579" s="258"/>
      <c r="I579" s="258"/>
      <c r="J579" s="258"/>
      <c r="K579" s="258"/>
      <c r="L579" s="258"/>
      <c r="M579" s="258"/>
      <c r="N579" s="258"/>
      <c r="O579" s="258"/>
      <c r="P579" s="258"/>
      <c r="Q579" s="258"/>
      <c r="R579" s="258"/>
      <c r="S579" s="258"/>
      <c r="T579" s="258"/>
      <c r="U579" s="258"/>
      <c r="V579" s="258"/>
      <c r="W579" s="258"/>
      <c r="X579" s="258"/>
      <c r="Y579" s="259"/>
      <c r="Z579" s="259"/>
      <c r="AA579" s="258"/>
      <c r="AB579" s="258"/>
      <c r="AC579" s="258"/>
      <c r="AD579" s="258"/>
      <c r="AE579" s="258"/>
      <c r="AF579" s="258"/>
      <c r="AG579" s="258"/>
      <c r="AH579" s="258"/>
      <c r="AI579" s="258"/>
      <c r="AJ579" s="258"/>
      <c r="AK579" s="258"/>
      <c r="AL579" s="258"/>
      <c r="AM579" s="258"/>
      <c r="AN579" s="258"/>
    </row>
    <row r="580" spans="1:40" ht="18" customHeight="1" x14ac:dyDescent="0.25">
      <c r="A580" s="258"/>
      <c r="B580" s="258"/>
      <c r="C580" s="258"/>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9"/>
      <c r="Z580" s="259"/>
      <c r="AA580" s="258"/>
      <c r="AB580" s="258"/>
      <c r="AC580" s="258"/>
      <c r="AD580" s="258"/>
      <c r="AE580" s="258"/>
      <c r="AF580" s="258"/>
      <c r="AG580" s="258"/>
      <c r="AH580" s="258"/>
      <c r="AI580" s="258"/>
      <c r="AJ580" s="258"/>
      <c r="AK580" s="258"/>
      <c r="AL580" s="258"/>
      <c r="AM580" s="258"/>
      <c r="AN580" s="258"/>
    </row>
    <row r="581" spans="1:40" ht="18" customHeight="1" x14ac:dyDescent="0.25">
      <c r="A581" s="258"/>
      <c r="B581" s="258"/>
      <c r="C581" s="258"/>
      <c r="D581" s="258"/>
      <c r="E581" s="258"/>
      <c r="F581" s="258"/>
      <c r="G581" s="258"/>
      <c r="H581" s="258"/>
      <c r="I581" s="258"/>
      <c r="J581" s="258"/>
      <c r="K581" s="258"/>
      <c r="L581" s="258"/>
      <c r="M581" s="258"/>
      <c r="N581" s="258"/>
      <c r="O581" s="258"/>
      <c r="P581" s="258"/>
      <c r="Q581" s="258"/>
      <c r="R581" s="258"/>
      <c r="S581" s="258"/>
      <c r="T581" s="258"/>
      <c r="U581" s="258"/>
      <c r="V581" s="258"/>
      <c r="W581" s="258"/>
      <c r="X581" s="258"/>
      <c r="Y581" s="259"/>
      <c r="Z581" s="259"/>
      <c r="AA581" s="258"/>
      <c r="AB581" s="258"/>
      <c r="AC581" s="258"/>
      <c r="AD581" s="258"/>
      <c r="AE581" s="258"/>
      <c r="AF581" s="258"/>
      <c r="AG581" s="258"/>
      <c r="AH581" s="258"/>
      <c r="AI581" s="258"/>
      <c r="AJ581" s="258"/>
      <c r="AK581" s="258"/>
      <c r="AL581" s="258"/>
      <c r="AM581" s="258"/>
      <c r="AN581" s="258"/>
    </row>
    <row r="582" spans="1:40" ht="18" customHeight="1" x14ac:dyDescent="0.25">
      <c r="A582" s="258"/>
      <c r="B582" s="258"/>
      <c r="C582" s="258"/>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9"/>
      <c r="Z582" s="259"/>
      <c r="AA582" s="258"/>
      <c r="AB582" s="258"/>
      <c r="AC582" s="258"/>
      <c r="AD582" s="258"/>
      <c r="AE582" s="258"/>
      <c r="AF582" s="258"/>
      <c r="AG582" s="258"/>
      <c r="AH582" s="258"/>
      <c r="AI582" s="258"/>
      <c r="AJ582" s="258"/>
      <c r="AK582" s="258"/>
      <c r="AL582" s="258"/>
      <c r="AM582" s="258"/>
      <c r="AN582" s="258"/>
    </row>
    <row r="583" spans="1:40" ht="18" customHeight="1" x14ac:dyDescent="0.25">
      <c r="A583" s="258"/>
      <c r="B583" s="258"/>
      <c r="C583" s="258"/>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9"/>
      <c r="Z583" s="259"/>
      <c r="AA583" s="258"/>
      <c r="AB583" s="258"/>
      <c r="AC583" s="258"/>
      <c r="AD583" s="258"/>
      <c r="AE583" s="258"/>
      <c r="AF583" s="258"/>
      <c r="AG583" s="258"/>
      <c r="AH583" s="258"/>
      <c r="AI583" s="258"/>
      <c r="AJ583" s="258"/>
      <c r="AK583" s="258"/>
      <c r="AL583" s="258"/>
      <c r="AM583" s="258"/>
      <c r="AN583" s="258"/>
    </row>
    <row r="584" spans="1:40" ht="18" customHeight="1" x14ac:dyDescent="0.25">
      <c r="A584" s="258"/>
      <c r="B584" s="258"/>
      <c r="C584" s="258"/>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9"/>
      <c r="Z584" s="259"/>
      <c r="AA584" s="258"/>
      <c r="AB584" s="258"/>
      <c r="AC584" s="258"/>
      <c r="AD584" s="258"/>
      <c r="AE584" s="258"/>
      <c r="AF584" s="258"/>
      <c r="AG584" s="258"/>
      <c r="AH584" s="258"/>
      <c r="AI584" s="258"/>
      <c r="AJ584" s="258"/>
      <c r="AK584" s="258"/>
      <c r="AL584" s="258"/>
      <c r="AM584" s="258"/>
      <c r="AN584" s="258"/>
    </row>
    <row r="585" spans="1:40" ht="18" customHeight="1" x14ac:dyDescent="0.25">
      <c r="A585" s="258"/>
      <c r="B585" s="258"/>
      <c r="C585" s="258"/>
      <c r="D585" s="258"/>
      <c r="E585" s="258"/>
      <c r="F585" s="258"/>
      <c r="G585" s="258"/>
      <c r="H585" s="258"/>
      <c r="I585" s="258"/>
      <c r="J585" s="258"/>
      <c r="K585" s="258"/>
      <c r="L585" s="258"/>
      <c r="M585" s="258"/>
      <c r="N585" s="258"/>
      <c r="O585" s="258"/>
      <c r="P585" s="258"/>
      <c r="Q585" s="258"/>
      <c r="R585" s="258"/>
      <c r="S585" s="258"/>
      <c r="T585" s="258"/>
      <c r="U585" s="258"/>
      <c r="V585" s="258"/>
      <c r="W585" s="258"/>
      <c r="X585" s="258"/>
      <c r="Y585" s="259"/>
      <c r="Z585" s="259"/>
      <c r="AA585" s="258"/>
      <c r="AB585" s="258"/>
      <c r="AC585" s="258"/>
      <c r="AD585" s="258"/>
      <c r="AE585" s="258"/>
      <c r="AF585" s="258"/>
      <c r="AG585" s="258"/>
      <c r="AH585" s="258"/>
      <c r="AI585" s="258"/>
      <c r="AJ585" s="258"/>
      <c r="AK585" s="258"/>
      <c r="AL585" s="258"/>
      <c r="AM585" s="258"/>
      <c r="AN585" s="258"/>
    </row>
    <row r="586" spans="1:40" ht="18" customHeight="1" x14ac:dyDescent="0.25">
      <c r="A586" s="258"/>
      <c r="B586" s="258"/>
      <c r="C586" s="258"/>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9"/>
      <c r="Z586" s="259"/>
      <c r="AA586" s="258"/>
      <c r="AB586" s="258"/>
      <c r="AC586" s="258"/>
      <c r="AD586" s="258"/>
      <c r="AE586" s="258"/>
      <c r="AF586" s="258"/>
      <c r="AG586" s="258"/>
      <c r="AH586" s="258"/>
      <c r="AI586" s="258"/>
      <c r="AJ586" s="258"/>
      <c r="AK586" s="258"/>
      <c r="AL586" s="258"/>
      <c r="AM586" s="258"/>
      <c r="AN586" s="258"/>
    </row>
    <row r="587" spans="1:40" ht="18" customHeight="1" x14ac:dyDescent="0.25">
      <c r="A587" s="258"/>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9"/>
      <c r="Z587" s="259"/>
      <c r="AA587" s="258"/>
      <c r="AB587" s="258"/>
      <c r="AC587" s="258"/>
      <c r="AD587" s="258"/>
      <c r="AE587" s="258"/>
      <c r="AF587" s="258"/>
      <c r="AG587" s="258"/>
      <c r="AH587" s="258"/>
      <c r="AI587" s="258"/>
      <c r="AJ587" s="258"/>
      <c r="AK587" s="258"/>
      <c r="AL587" s="258"/>
      <c r="AM587" s="258"/>
      <c r="AN587" s="258"/>
    </row>
    <row r="588" spans="1:40" ht="18" customHeight="1" x14ac:dyDescent="0.25">
      <c r="A588" s="258"/>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9"/>
      <c r="Z588" s="259"/>
      <c r="AA588" s="258"/>
      <c r="AB588" s="258"/>
      <c r="AC588" s="258"/>
      <c r="AD588" s="258"/>
      <c r="AE588" s="258"/>
      <c r="AF588" s="258"/>
      <c r="AG588" s="258"/>
      <c r="AH588" s="258"/>
      <c r="AI588" s="258"/>
      <c r="AJ588" s="258"/>
      <c r="AK588" s="258"/>
      <c r="AL588" s="258"/>
      <c r="AM588" s="258"/>
      <c r="AN588" s="258"/>
    </row>
    <row r="589" spans="1:40" ht="18" customHeight="1" x14ac:dyDescent="0.25">
      <c r="A589" s="258"/>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9"/>
      <c r="Z589" s="259"/>
      <c r="AA589" s="258"/>
      <c r="AB589" s="258"/>
      <c r="AC589" s="258"/>
      <c r="AD589" s="258"/>
      <c r="AE589" s="258"/>
      <c r="AF589" s="258"/>
      <c r="AG589" s="258"/>
      <c r="AH589" s="258"/>
      <c r="AI589" s="258"/>
      <c r="AJ589" s="258"/>
      <c r="AK589" s="258"/>
      <c r="AL589" s="258"/>
      <c r="AM589" s="258"/>
      <c r="AN589" s="258"/>
    </row>
    <row r="590" spans="1:40" ht="18" customHeight="1" x14ac:dyDescent="0.25">
      <c r="A590" s="258"/>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9"/>
      <c r="Z590" s="259"/>
      <c r="AA590" s="258"/>
      <c r="AB590" s="258"/>
      <c r="AC590" s="258"/>
      <c r="AD590" s="258"/>
      <c r="AE590" s="258"/>
      <c r="AF590" s="258"/>
      <c r="AG590" s="258"/>
      <c r="AH590" s="258"/>
      <c r="AI590" s="258"/>
      <c r="AJ590" s="258"/>
      <c r="AK590" s="258"/>
      <c r="AL590" s="258"/>
      <c r="AM590" s="258"/>
      <c r="AN590" s="258"/>
    </row>
    <row r="591" spans="1:40" ht="18" customHeight="1" x14ac:dyDescent="0.25">
      <c r="A591" s="258"/>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9"/>
      <c r="Z591" s="259"/>
      <c r="AA591" s="258"/>
      <c r="AB591" s="258"/>
      <c r="AC591" s="258"/>
      <c r="AD591" s="258"/>
      <c r="AE591" s="258"/>
      <c r="AF591" s="258"/>
      <c r="AG591" s="258"/>
      <c r="AH591" s="258"/>
      <c r="AI591" s="258"/>
      <c r="AJ591" s="258"/>
      <c r="AK591" s="258"/>
      <c r="AL591" s="258"/>
      <c r="AM591" s="258"/>
      <c r="AN591" s="258"/>
    </row>
    <row r="592" spans="1:40" ht="18" customHeight="1" x14ac:dyDescent="0.25">
      <c r="A592" s="258"/>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9"/>
      <c r="Z592" s="259"/>
      <c r="AA592" s="258"/>
      <c r="AB592" s="258"/>
      <c r="AC592" s="258"/>
      <c r="AD592" s="258"/>
      <c r="AE592" s="258"/>
      <c r="AF592" s="258"/>
      <c r="AG592" s="258"/>
      <c r="AH592" s="258"/>
      <c r="AI592" s="258"/>
      <c r="AJ592" s="258"/>
      <c r="AK592" s="258"/>
      <c r="AL592" s="258"/>
      <c r="AM592" s="258"/>
      <c r="AN592" s="258"/>
    </row>
    <row r="593" spans="1:40" ht="18" customHeight="1" x14ac:dyDescent="0.25">
      <c r="A593" s="258"/>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9"/>
      <c r="Z593" s="259"/>
      <c r="AA593" s="258"/>
      <c r="AB593" s="258"/>
      <c r="AC593" s="258"/>
      <c r="AD593" s="258"/>
      <c r="AE593" s="258"/>
      <c r="AF593" s="258"/>
      <c r="AG593" s="258"/>
      <c r="AH593" s="258"/>
      <c r="AI593" s="258"/>
      <c r="AJ593" s="258"/>
      <c r="AK593" s="258"/>
      <c r="AL593" s="258"/>
      <c r="AM593" s="258"/>
      <c r="AN593" s="258"/>
    </row>
    <row r="594" spans="1:40" ht="18" customHeight="1" x14ac:dyDescent="0.25">
      <c r="A594" s="258"/>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9"/>
      <c r="Z594" s="259"/>
      <c r="AA594" s="258"/>
      <c r="AB594" s="258"/>
      <c r="AC594" s="258"/>
      <c r="AD594" s="258"/>
      <c r="AE594" s="258"/>
      <c r="AF594" s="258"/>
      <c r="AG594" s="258"/>
      <c r="AH594" s="258"/>
      <c r="AI594" s="258"/>
      <c r="AJ594" s="258"/>
      <c r="AK594" s="258"/>
      <c r="AL594" s="258"/>
      <c r="AM594" s="258"/>
      <c r="AN594" s="258"/>
    </row>
    <row r="595" spans="1:40" ht="18" customHeight="1" x14ac:dyDescent="0.25">
      <c r="A595" s="258"/>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9"/>
      <c r="Z595" s="259"/>
      <c r="AA595" s="258"/>
      <c r="AB595" s="258"/>
      <c r="AC595" s="258"/>
      <c r="AD595" s="258"/>
      <c r="AE595" s="258"/>
      <c r="AF595" s="258"/>
      <c r="AG595" s="258"/>
      <c r="AH595" s="258"/>
      <c r="AI595" s="258"/>
      <c r="AJ595" s="258"/>
      <c r="AK595" s="258"/>
      <c r="AL595" s="258"/>
      <c r="AM595" s="258"/>
      <c r="AN595" s="258"/>
    </row>
    <row r="596" spans="1:40" ht="18" customHeight="1" x14ac:dyDescent="0.25">
      <c r="A596" s="258"/>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9"/>
      <c r="Z596" s="259"/>
      <c r="AA596" s="258"/>
      <c r="AB596" s="258"/>
      <c r="AC596" s="258"/>
      <c r="AD596" s="258"/>
      <c r="AE596" s="258"/>
      <c r="AF596" s="258"/>
      <c r="AG596" s="258"/>
      <c r="AH596" s="258"/>
      <c r="AI596" s="258"/>
      <c r="AJ596" s="258"/>
      <c r="AK596" s="258"/>
      <c r="AL596" s="258"/>
      <c r="AM596" s="258"/>
      <c r="AN596" s="258"/>
    </row>
    <row r="597" spans="1:40" ht="18" customHeight="1" x14ac:dyDescent="0.25">
      <c r="A597" s="258"/>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9"/>
      <c r="Z597" s="259"/>
      <c r="AA597" s="258"/>
      <c r="AB597" s="258"/>
      <c r="AC597" s="258"/>
      <c r="AD597" s="258"/>
      <c r="AE597" s="258"/>
      <c r="AF597" s="258"/>
      <c r="AG597" s="258"/>
      <c r="AH597" s="258"/>
      <c r="AI597" s="258"/>
      <c r="AJ597" s="258"/>
      <c r="AK597" s="258"/>
      <c r="AL597" s="258"/>
      <c r="AM597" s="258"/>
      <c r="AN597" s="258"/>
    </row>
    <row r="598" spans="1:40" ht="18" customHeight="1" x14ac:dyDescent="0.25">
      <c r="A598" s="258"/>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9"/>
      <c r="Z598" s="259"/>
      <c r="AA598" s="258"/>
      <c r="AB598" s="258"/>
      <c r="AC598" s="258"/>
      <c r="AD598" s="258"/>
      <c r="AE598" s="258"/>
      <c r="AF598" s="258"/>
      <c r="AG598" s="258"/>
      <c r="AH598" s="258"/>
      <c r="AI598" s="258"/>
      <c r="AJ598" s="258"/>
      <c r="AK598" s="258"/>
      <c r="AL598" s="258"/>
      <c r="AM598" s="258"/>
      <c r="AN598" s="258"/>
    </row>
    <row r="599" spans="1:40" ht="18" customHeight="1" x14ac:dyDescent="0.25">
      <c r="A599" s="258"/>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9"/>
      <c r="Z599" s="259"/>
      <c r="AA599" s="258"/>
      <c r="AB599" s="258"/>
      <c r="AC599" s="258"/>
      <c r="AD599" s="258"/>
      <c r="AE599" s="258"/>
      <c r="AF599" s="258"/>
      <c r="AG599" s="258"/>
      <c r="AH599" s="258"/>
      <c r="AI599" s="258"/>
      <c r="AJ599" s="258"/>
      <c r="AK599" s="258"/>
      <c r="AL599" s="258"/>
      <c r="AM599" s="258"/>
      <c r="AN599" s="258"/>
    </row>
    <row r="600" spans="1:40" ht="18" customHeight="1" x14ac:dyDescent="0.25">
      <c r="A600" s="258"/>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9"/>
      <c r="Z600" s="259"/>
      <c r="AA600" s="258"/>
      <c r="AB600" s="258"/>
      <c r="AC600" s="258"/>
      <c r="AD600" s="258"/>
      <c r="AE600" s="258"/>
      <c r="AF600" s="258"/>
      <c r="AG600" s="258"/>
      <c r="AH600" s="258"/>
      <c r="AI600" s="258"/>
      <c r="AJ600" s="258"/>
      <c r="AK600" s="258"/>
      <c r="AL600" s="258"/>
      <c r="AM600" s="258"/>
      <c r="AN600" s="258"/>
    </row>
    <row r="601" spans="1:40" ht="18" customHeight="1" x14ac:dyDescent="0.25">
      <c r="A601" s="258"/>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9"/>
      <c r="Z601" s="259"/>
      <c r="AA601" s="258"/>
      <c r="AB601" s="258"/>
      <c r="AC601" s="258"/>
      <c r="AD601" s="258"/>
      <c r="AE601" s="258"/>
      <c r="AF601" s="258"/>
      <c r="AG601" s="258"/>
      <c r="AH601" s="258"/>
      <c r="AI601" s="258"/>
      <c r="AJ601" s="258"/>
      <c r="AK601" s="258"/>
      <c r="AL601" s="258"/>
      <c r="AM601" s="258"/>
      <c r="AN601" s="258"/>
    </row>
    <row r="602" spans="1:40" ht="18" customHeight="1" x14ac:dyDescent="0.25">
      <c r="A602" s="258"/>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9"/>
      <c r="Z602" s="259"/>
      <c r="AA602" s="258"/>
      <c r="AB602" s="258"/>
      <c r="AC602" s="258"/>
      <c r="AD602" s="258"/>
      <c r="AE602" s="258"/>
      <c r="AF602" s="258"/>
      <c r="AG602" s="258"/>
      <c r="AH602" s="258"/>
      <c r="AI602" s="258"/>
      <c r="AJ602" s="258"/>
      <c r="AK602" s="258"/>
      <c r="AL602" s="258"/>
      <c r="AM602" s="258"/>
      <c r="AN602" s="258"/>
    </row>
    <row r="603" spans="1:40" ht="18" customHeight="1" x14ac:dyDescent="0.25">
      <c r="A603" s="258"/>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9"/>
      <c r="Z603" s="259"/>
      <c r="AA603" s="258"/>
      <c r="AB603" s="258"/>
      <c r="AC603" s="258"/>
      <c r="AD603" s="258"/>
      <c r="AE603" s="258"/>
      <c r="AF603" s="258"/>
      <c r="AG603" s="258"/>
      <c r="AH603" s="258"/>
      <c r="AI603" s="258"/>
      <c r="AJ603" s="258"/>
      <c r="AK603" s="258"/>
      <c r="AL603" s="258"/>
      <c r="AM603" s="258"/>
      <c r="AN603" s="258"/>
    </row>
    <row r="604" spans="1:40" ht="18" customHeight="1" x14ac:dyDescent="0.25">
      <c r="A604" s="258"/>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9"/>
      <c r="Z604" s="259"/>
      <c r="AA604" s="258"/>
      <c r="AB604" s="258"/>
      <c r="AC604" s="258"/>
      <c r="AD604" s="258"/>
      <c r="AE604" s="258"/>
      <c r="AF604" s="258"/>
      <c r="AG604" s="258"/>
      <c r="AH604" s="258"/>
      <c r="AI604" s="258"/>
      <c r="AJ604" s="258"/>
      <c r="AK604" s="258"/>
      <c r="AL604" s="258"/>
      <c r="AM604" s="258"/>
      <c r="AN604" s="258"/>
    </row>
    <row r="605" spans="1:40" ht="18" customHeight="1" x14ac:dyDescent="0.25">
      <c r="A605" s="258"/>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9"/>
      <c r="Z605" s="259"/>
      <c r="AA605" s="258"/>
      <c r="AB605" s="258"/>
      <c r="AC605" s="258"/>
      <c r="AD605" s="258"/>
      <c r="AE605" s="258"/>
      <c r="AF605" s="258"/>
      <c r="AG605" s="258"/>
      <c r="AH605" s="258"/>
      <c r="AI605" s="258"/>
      <c r="AJ605" s="258"/>
      <c r="AK605" s="258"/>
      <c r="AL605" s="258"/>
      <c r="AM605" s="258"/>
      <c r="AN605" s="258"/>
    </row>
    <row r="606" spans="1:40" ht="18" customHeight="1" x14ac:dyDescent="0.25">
      <c r="A606" s="258"/>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9"/>
      <c r="Z606" s="259"/>
      <c r="AA606" s="258"/>
      <c r="AB606" s="258"/>
      <c r="AC606" s="258"/>
      <c r="AD606" s="258"/>
      <c r="AE606" s="258"/>
      <c r="AF606" s="258"/>
      <c r="AG606" s="258"/>
      <c r="AH606" s="258"/>
      <c r="AI606" s="258"/>
      <c r="AJ606" s="258"/>
      <c r="AK606" s="258"/>
      <c r="AL606" s="258"/>
      <c r="AM606" s="258"/>
      <c r="AN606" s="258"/>
    </row>
    <row r="607" spans="1:40" ht="18" customHeight="1" x14ac:dyDescent="0.25">
      <c r="A607" s="258"/>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9"/>
      <c r="Z607" s="259"/>
      <c r="AA607" s="258"/>
      <c r="AB607" s="258"/>
      <c r="AC607" s="258"/>
      <c r="AD607" s="258"/>
      <c r="AE607" s="258"/>
      <c r="AF607" s="258"/>
      <c r="AG607" s="258"/>
      <c r="AH607" s="258"/>
      <c r="AI607" s="258"/>
      <c r="AJ607" s="258"/>
      <c r="AK607" s="258"/>
      <c r="AL607" s="258"/>
      <c r="AM607" s="258"/>
      <c r="AN607" s="258"/>
    </row>
    <row r="608" spans="1:40" ht="18" customHeight="1" x14ac:dyDescent="0.25">
      <c r="A608" s="258"/>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9"/>
      <c r="Z608" s="259"/>
      <c r="AA608" s="258"/>
      <c r="AB608" s="258"/>
      <c r="AC608" s="258"/>
      <c r="AD608" s="258"/>
      <c r="AE608" s="258"/>
      <c r="AF608" s="258"/>
      <c r="AG608" s="258"/>
      <c r="AH608" s="258"/>
      <c r="AI608" s="258"/>
      <c r="AJ608" s="258"/>
      <c r="AK608" s="258"/>
      <c r="AL608" s="258"/>
      <c r="AM608" s="258"/>
      <c r="AN608" s="258"/>
    </row>
    <row r="609" spans="1:40" ht="18" customHeight="1" x14ac:dyDescent="0.25">
      <c r="A609" s="258"/>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9"/>
      <c r="Z609" s="259"/>
      <c r="AA609" s="258"/>
      <c r="AB609" s="258"/>
      <c r="AC609" s="258"/>
      <c r="AD609" s="258"/>
      <c r="AE609" s="258"/>
      <c r="AF609" s="258"/>
      <c r="AG609" s="258"/>
      <c r="AH609" s="258"/>
      <c r="AI609" s="258"/>
      <c r="AJ609" s="258"/>
      <c r="AK609" s="258"/>
      <c r="AL609" s="258"/>
      <c r="AM609" s="258"/>
      <c r="AN609" s="258"/>
    </row>
    <row r="610" spans="1:40" ht="18" customHeight="1" x14ac:dyDescent="0.25">
      <c r="A610" s="258"/>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9"/>
      <c r="Z610" s="259"/>
      <c r="AA610" s="258"/>
      <c r="AB610" s="258"/>
      <c r="AC610" s="258"/>
      <c r="AD610" s="258"/>
      <c r="AE610" s="258"/>
      <c r="AF610" s="258"/>
      <c r="AG610" s="258"/>
      <c r="AH610" s="258"/>
      <c r="AI610" s="258"/>
      <c r="AJ610" s="258"/>
      <c r="AK610" s="258"/>
      <c r="AL610" s="258"/>
      <c r="AM610" s="258"/>
      <c r="AN610" s="258"/>
    </row>
    <row r="611" spans="1:40" ht="18" customHeight="1" x14ac:dyDescent="0.25">
      <c r="A611" s="258"/>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9"/>
      <c r="Z611" s="259"/>
      <c r="AA611" s="258"/>
      <c r="AB611" s="258"/>
      <c r="AC611" s="258"/>
      <c r="AD611" s="258"/>
      <c r="AE611" s="258"/>
      <c r="AF611" s="258"/>
      <c r="AG611" s="258"/>
      <c r="AH611" s="258"/>
      <c r="AI611" s="258"/>
      <c r="AJ611" s="258"/>
      <c r="AK611" s="258"/>
      <c r="AL611" s="258"/>
      <c r="AM611" s="258"/>
      <c r="AN611" s="258"/>
    </row>
    <row r="612" spans="1:40" ht="18" customHeight="1" x14ac:dyDescent="0.25">
      <c r="A612" s="258"/>
      <c r="B612" s="258"/>
      <c r="C612" s="258"/>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9"/>
      <c r="Z612" s="259"/>
      <c r="AA612" s="258"/>
      <c r="AB612" s="258"/>
      <c r="AC612" s="258"/>
      <c r="AD612" s="258"/>
      <c r="AE612" s="258"/>
      <c r="AF612" s="258"/>
      <c r="AG612" s="258"/>
      <c r="AH612" s="258"/>
      <c r="AI612" s="258"/>
      <c r="AJ612" s="258"/>
      <c r="AK612" s="258"/>
      <c r="AL612" s="258"/>
      <c r="AM612" s="258"/>
      <c r="AN612" s="258"/>
    </row>
    <row r="613" spans="1:40" ht="18" customHeight="1" x14ac:dyDescent="0.25">
      <c r="A613" s="258"/>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9"/>
      <c r="Z613" s="259"/>
      <c r="AA613" s="258"/>
      <c r="AB613" s="258"/>
      <c r="AC613" s="258"/>
      <c r="AD613" s="258"/>
      <c r="AE613" s="258"/>
      <c r="AF613" s="258"/>
      <c r="AG613" s="258"/>
      <c r="AH613" s="258"/>
      <c r="AI613" s="258"/>
      <c r="AJ613" s="258"/>
      <c r="AK613" s="258"/>
      <c r="AL613" s="258"/>
      <c r="AM613" s="258"/>
      <c r="AN613" s="258"/>
    </row>
    <row r="614" spans="1:40" ht="18" customHeight="1" x14ac:dyDescent="0.25">
      <c r="A614" s="258"/>
      <c r="B614" s="258"/>
      <c r="C614" s="258"/>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9"/>
      <c r="Z614" s="259"/>
      <c r="AA614" s="258"/>
      <c r="AB614" s="258"/>
      <c r="AC614" s="258"/>
      <c r="AD614" s="258"/>
      <c r="AE614" s="258"/>
      <c r="AF614" s="258"/>
      <c r="AG614" s="258"/>
      <c r="AH614" s="258"/>
      <c r="AI614" s="258"/>
      <c r="AJ614" s="258"/>
      <c r="AK614" s="258"/>
      <c r="AL614" s="258"/>
      <c r="AM614" s="258"/>
      <c r="AN614" s="258"/>
    </row>
    <row r="615" spans="1:40" ht="18" customHeight="1" x14ac:dyDescent="0.25">
      <c r="A615" s="258"/>
      <c r="B615" s="258"/>
      <c r="C615" s="258"/>
      <c r="D615" s="258"/>
      <c r="E615" s="258"/>
      <c r="F615" s="258"/>
      <c r="G615" s="258"/>
      <c r="H615" s="258"/>
      <c r="I615" s="258"/>
      <c r="J615" s="258"/>
      <c r="K615" s="258"/>
      <c r="L615" s="258"/>
      <c r="M615" s="258"/>
      <c r="N615" s="258"/>
      <c r="O615" s="258"/>
      <c r="P615" s="258"/>
      <c r="Q615" s="258"/>
      <c r="R615" s="258"/>
      <c r="S615" s="258"/>
      <c r="T615" s="258"/>
      <c r="U615" s="258"/>
      <c r="V615" s="258"/>
      <c r="W615" s="258"/>
      <c r="X615" s="258"/>
      <c r="Y615" s="259"/>
      <c r="Z615" s="259"/>
      <c r="AA615" s="258"/>
      <c r="AB615" s="258"/>
      <c r="AC615" s="258"/>
      <c r="AD615" s="258"/>
      <c r="AE615" s="258"/>
      <c r="AF615" s="258"/>
      <c r="AG615" s="258"/>
      <c r="AH615" s="258"/>
      <c r="AI615" s="258"/>
      <c r="AJ615" s="258"/>
      <c r="AK615" s="258"/>
      <c r="AL615" s="258"/>
      <c r="AM615" s="258"/>
      <c r="AN615" s="258"/>
    </row>
    <row r="616" spans="1:40" ht="18" customHeight="1" x14ac:dyDescent="0.25">
      <c r="A616" s="258"/>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9"/>
      <c r="Z616" s="259"/>
      <c r="AA616" s="258"/>
      <c r="AB616" s="258"/>
      <c r="AC616" s="258"/>
      <c r="AD616" s="258"/>
      <c r="AE616" s="258"/>
      <c r="AF616" s="258"/>
      <c r="AG616" s="258"/>
      <c r="AH616" s="258"/>
      <c r="AI616" s="258"/>
      <c r="AJ616" s="258"/>
      <c r="AK616" s="258"/>
      <c r="AL616" s="258"/>
      <c r="AM616" s="258"/>
      <c r="AN616" s="258"/>
    </row>
    <row r="617" spans="1:40" ht="18" customHeight="1" x14ac:dyDescent="0.25">
      <c r="A617" s="258"/>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9"/>
      <c r="Z617" s="259"/>
      <c r="AA617" s="258"/>
      <c r="AB617" s="258"/>
      <c r="AC617" s="258"/>
      <c r="AD617" s="258"/>
      <c r="AE617" s="258"/>
      <c r="AF617" s="258"/>
      <c r="AG617" s="258"/>
      <c r="AH617" s="258"/>
      <c r="AI617" s="258"/>
      <c r="AJ617" s="258"/>
      <c r="AK617" s="258"/>
      <c r="AL617" s="258"/>
      <c r="AM617" s="258"/>
      <c r="AN617" s="258"/>
    </row>
    <row r="618" spans="1:40" ht="18" customHeight="1" x14ac:dyDescent="0.25">
      <c r="A618" s="258"/>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9"/>
      <c r="Z618" s="259"/>
      <c r="AA618" s="258"/>
      <c r="AB618" s="258"/>
      <c r="AC618" s="258"/>
      <c r="AD618" s="258"/>
      <c r="AE618" s="258"/>
      <c r="AF618" s="258"/>
      <c r="AG618" s="258"/>
      <c r="AH618" s="258"/>
      <c r="AI618" s="258"/>
      <c r="AJ618" s="258"/>
      <c r="AK618" s="258"/>
      <c r="AL618" s="258"/>
      <c r="AM618" s="258"/>
      <c r="AN618" s="258"/>
    </row>
    <row r="619" spans="1:40" ht="18" customHeight="1" x14ac:dyDescent="0.25">
      <c r="A619" s="258"/>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9"/>
      <c r="Z619" s="259"/>
      <c r="AA619" s="258"/>
      <c r="AB619" s="258"/>
      <c r="AC619" s="258"/>
      <c r="AD619" s="258"/>
      <c r="AE619" s="258"/>
      <c r="AF619" s="258"/>
      <c r="AG619" s="258"/>
      <c r="AH619" s="258"/>
      <c r="AI619" s="258"/>
      <c r="AJ619" s="258"/>
      <c r="AK619" s="258"/>
      <c r="AL619" s="258"/>
      <c r="AM619" s="258"/>
      <c r="AN619" s="258"/>
    </row>
    <row r="620" spans="1:40" ht="18" customHeight="1" x14ac:dyDescent="0.25">
      <c r="A620" s="258"/>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9"/>
      <c r="Z620" s="259"/>
      <c r="AA620" s="258"/>
      <c r="AB620" s="258"/>
      <c r="AC620" s="258"/>
      <c r="AD620" s="258"/>
      <c r="AE620" s="258"/>
      <c r="AF620" s="258"/>
      <c r="AG620" s="258"/>
      <c r="AH620" s="258"/>
      <c r="AI620" s="258"/>
      <c r="AJ620" s="258"/>
      <c r="AK620" s="258"/>
      <c r="AL620" s="258"/>
      <c r="AM620" s="258"/>
      <c r="AN620" s="258"/>
    </row>
    <row r="621" spans="1:40" ht="18" customHeight="1" x14ac:dyDescent="0.25">
      <c r="A621" s="258"/>
      <c r="B621" s="258"/>
      <c r="C621" s="258"/>
      <c r="D621" s="258"/>
      <c r="E621" s="258"/>
      <c r="F621" s="258"/>
      <c r="G621" s="258"/>
      <c r="H621" s="258"/>
      <c r="I621" s="258"/>
      <c r="J621" s="258"/>
      <c r="K621" s="258"/>
      <c r="L621" s="258"/>
      <c r="M621" s="258"/>
      <c r="N621" s="258"/>
      <c r="O621" s="258"/>
      <c r="P621" s="258"/>
      <c r="Q621" s="258"/>
      <c r="R621" s="258"/>
      <c r="S621" s="258"/>
      <c r="T621" s="258"/>
      <c r="U621" s="258"/>
      <c r="V621" s="258"/>
      <c r="W621" s="258"/>
      <c r="X621" s="258"/>
      <c r="Y621" s="259"/>
      <c r="Z621" s="259"/>
      <c r="AA621" s="258"/>
      <c r="AB621" s="258"/>
      <c r="AC621" s="258"/>
      <c r="AD621" s="258"/>
      <c r="AE621" s="258"/>
      <c r="AF621" s="258"/>
      <c r="AG621" s="258"/>
      <c r="AH621" s="258"/>
      <c r="AI621" s="258"/>
      <c r="AJ621" s="258"/>
      <c r="AK621" s="258"/>
      <c r="AL621" s="258"/>
      <c r="AM621" s="258"/>
      <c r="AN621" s="258"/>
    </row>
    <row r="622" spans="1:40" ht="18" customHeight="1" x14ac:dyDescent="0.25">
      <c r="A622" s="258"/>
      <c r="B622" s="258"/>
      <c r="C622" s="258"/>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9"/>
      <c r="Z622" s="259"/>
      <c r="AA622" s="258"/>
      <c r="AB622" s="258"/>
      <c r="AC622" s="258"/>
      <c r="AD622" s="258"/>
      <c r="AE622" s="258"/>
      <c r="AF622" s="258"/>
      <c r="AG622" s="258"/>
      <c r="AH622" s="258"/>
      <c r="AI622" s="258"/>
      <c r="AJ622" s="258"/>
      <c r="AK622" s="258"/>
      <c r="AL622" s="258"/>
      <c r="AM622" s="258"/>
      <c r="AN622" s="258"/>
    </row>
    <row r="623" spans="1:40" ht="18" customHeight="1" x14ac:dyDescent="0.25">
      <c r="A623" s="258"/>
      <c r="B623" s="258"/>
      <c r="C623" s="258"/>
      <c r="D623" s="258"/>
      <c r="E623" s="258"/>
      <c r="F623" s="258"/>
      <c r="G623" s="258"/>
      <c r="H623" s="258"/>
      <c r="I623" s="258"/>
      <c r="J623" s="258"/>
      <c r="K623" s="258"/>
      <c r="L623" s="258"/>
      <c r="M623" s="258"/>
      <c r="N623" s="258"/>
      <c r="O623" s="258"/>
      <c r="P623" s="258"/>
      <c r="Q623" s="258"/>
      <c r="R623" s="258"/>
      <c r="S623" s="258"/>
      <c r="T623" s="258"/>
      <c r="U623" s="258"/>
      <c r="V623" s="258"/>
      <c r="W623" s="258"/>
      <c r="X623" s="258"/>
      <c r="Y623" s="259"/>
      <c r="Z623" s="259"/>
      <c r="AA623" s="258"/>
      <c r="AB623" s="258"/>
      <c r="AC623" s="258"/>
      <c r="AD623" s="258"/>
      <c r="AE623" s="258"/>
      <c r="AF623" s="258"/>
      <c r="AG623" s="258"/>
      <c r="AH623" s="258"/>
      <c r="AI623" s="258"/>
      <c r="AJ623" s="258"/>
      <c r="AK623" s="258"/>
      <c r="AL623" s="258"/>
      <c r="AM623" s="258"/>
      <c r="AN623" s="258"/>
    </row>
    <row r="624" spans="1:40" ht="18" customHeight="1" x14ac:dyDescent="0.25">
      <c r="A624" s="258"/>
      <c r="B624" s="258"/>
      <c r="C624" s="258"/>
      <c r="D624" s="258"/>
      <c r="E624" s="258"/>
      <c r="F624" s="258"/>
      <c r="G624" s="258"/>
      <c r="H624" s="258"/>
      <c r="I624" s="258"/>
      <c r="J624" s="258"/>
      <c r="K624" s="258"/>
      <c r="L624" s="258"/>
      <c r="M624" s="258"/>
      <c r="N624" s="258"/>
      <c r="O624" s="258"/>
      <c r="P624" s="258"/>
      <c r="Q624" s="258"/>
      <c r="R624" s="258"/>
      <c r="S624" s="258"/>
      <c r="T624" s="258"/>
      <c r="U624" s="258"/>
      <c r="V624" s="258"/>
      <c r="W624" s="258"/>
      <c r="X624" s="258"/>
      <c r="Y624" s="259"/>
      <c r="Z624" s="259"/>
      <c r="AA624" s="258"/>
      <c r="AB624" s="258"/>
      <c r="AC624" s="258"/>
      <c r="AD624" s="258"/>
      <c r="AE624" s="258"/>
      <c r="AF624" s="258"/>
      <c r="AG624" s="258"/>
      <c r="AH624" s="258"/>
      <c r="AI624" s="258"/>
      <c r="AJ624" s="258"/>
      <c r="AK624" s="258"/>
      <c r="AL624" s="258"/>
      <c r="AM624" s="258"/>
      <c r="AN624" s="258"/>
    </row>
    <row r="625" spans="1:40" ht="18" customHeight="1" x14ac:dyDescent="0.25">
      <c r="A625" s="258"/>
      <c r="B625" s="258"/>
      <c r="C625" s="258"/>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9"/>
      <c r="Z625" s="259"/>
      <c r="AA625" s="258"/>
      <c r="AB625" s="258"/>
      <c r="AC625" s="258"/>
      <c r="AD625" s="258"/>
      <c r="AE625" s="258"/>
      <c r="AF625" s="258"/>
      <c r="AG625" s="258"/>
      <c r="AH625" s="258"/>
      <c r="AI625" s="258"/>
      <c r="AJ625" s="258"/>
      <c r="AK625" s="258"/>
      <c r="AL625" s="258"/>
      <c r="AM625" s="258"/>
      <c r="AN625" s="258"/>
    </row>
    <row r="626" spans="1:40" ht="18" customHeight="1" x14ac:dyDescent="0.25">
      <c r="A626" s="258"/>
      <c r="B626" s="258"/>
      <c r="C626" s="258"/>
      <c r="D626" s="258"/>
      <c r="E626" s="258"/>
      <c r="F626" s="258"/>
      <c r="G626" s="258"/>
      <c r="H626" s="258"/>
      <c r="I626" s="258"/>
      <c r="J626" s="258"/>
      <c r="K626" s="258"/>
      <c r="L626" s="258"/>
      <c r="M626" s="258"/>
      <c r="N626" s="258"/>
      <c r="O626" s="258"/>
      <c r="P626" s="258"/>
      <c r="Q626" s="258"/>
      <c r="R626" s="258"/>
      <c r="S626" s="258"/>
      <c r="T626" s="258"/>
      <c r="U626" s="258"/>
      <c r="V626" s="258"/>
      <c r="W626" s="258"/>
      <c r="X626" s="258"/>
      <c r="Y626" s="259"/>
      <c r="Z626" s="259"/>
      <c r="AA626" s="258"/>
      <c r="AB626" s="258"/>
      <c r="AC626" s="258"/>
      <c r="AD626" s="258"/>
      <c r="AE626" s="258"/>
      <c r="AF626" s="258"/>
      <c r="AG626" s="258"/>
      <c r="AH626" s="258"/>
      <c r="AI626" s="258"/>
      <c r="AJ626" s="258"/>
      <c r="AK626" s="258"/>
      <c r="AL626" s="258"/>
      <c r="AM626" s="258"/>
      <c r="AN626" s="258"/>
    </row>
    <row r="627" spans="1:40" ht="18" customHeight="1" x14ac:dyDescent="0.25">
      <c r="A627" s="258"/>
      <c r="B627" s="258"/>
      <c r="C627" s="258"/>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9"/>
      <c r="Z627" s="259"/>
      <c r="AA627" s="258"/>
      <c r="AB627" s="258"/>
      <c r="AC627" s="258"/>
      <c r="AD627" s="258"/>
      <c r="AE627" s="258"/>
      <c r="AF627" s="258"/>
      <c r="AG627" s="258"/>
      <c r="AH627" s="258"/>
      <c r="AI627" s="258"/>
      <c r="AJ627" s="258"/>
      <c r="AK627" s="258"/>
      <c r="AL627" s="258"/>
      <c r="AM627" s="258"/>
      <c r="AN627" s="258"/>
    </row>
    <row r="628" spans="1:40" ht="18" customHeight="1" x14ac:dyDescent="0.25">
      <c r="A628" s="258"/>
      <c r="B628" s="258"/>
      <c r="C628" s="258"/>
      <c r="D628" s="258"/>
      <c r="E628" s="258"/>
      <c r="F628" s="258"/>
      <c r="G628" s="258"/>
      <c r="H628" s="258"/>
      <c r="I628" s="258"/>
      <c r="J628" s="258"/>
      <c r="K628" s="258"/>
      <c r="L628" s="258"/>
      <c r="M628" s="258"/>
      <c r="N628" s="258"/>
      <c r="O628" s="258"/>
      <c r="P628" s="258"/>
      <c r="Q628" s="258"/>
      <c r="R628" s="258"/>
      <c r="S628" s="258"/>
      <c r="T628" s="258"/>
      <c r="U628" s="258"/>
      <c r="V628" s="258"/>
      <c r="W628" s="258"/>
      <c r="X628" s="258"/>
      <c r="Y628" s="259"/>
      <c r="Z628" s="259"/>
      <c r="AA628" s="258"/>
      <c r="AB628" s="258"/>
      <c r="AC628" s="258"/>
      <c r="AD628" s="258"/>
      <c r="AE628" s="258"/>
      <c r="AF628" s="258"/>
      <c r="AG628" s="258"/>
      <c r="AH628" s="258"/>
      <c r="AI628" s="258"/>
      <c r="AJ628" s="258"/>
      <c r="AK628" s="258"/>
      <c r="AL628" s="258"/>
      <c r="AM628" s="258"/>
      <c r="AN628" s="258"/>
    </row>
    <row r="629" spans="1:40" ht="18" customHeight="1" x14ac:dyDescent="0.25">
      <c r="A629" s="258"/>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9"/>
      <c r="Z629" s="259"/>
      <c r="AA629" s="258"/>
      <c r="AB629" s="258"/>
      <c r="AC629" s="258"/>
      <c r="AD629" s="258"/>
      <c r="AE629" s="258"/>
      <c r="AF629" s="258"/>
      <c r="AG629" s="258"/>
      <c r="AH629" s="258"/>
      <c r="AI629" s="258"/>
      <c r="AJ629" s="258"/>
      <c r="AK629" s="258"/>
      <c r="AL629" s="258"/>
      <c r="AM629" s="258"/>
      <c r="AN629" s="258"/>
    </row>
    <row r="630" spans="1:40" ht="18" customHeight="1" x14ac:dyDescent="0.25">
      <c r="A630" s="258"/>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9"/>
      <c r="Z630" s="259"/>
      <c r="AA630" s="258"/>
      <c r="AB630" s="258"/>
      <c r="AC630" s="258"/>
      <c r="AD630" s="258"/>
      <c r="AE630" s="258"/>
      <c r="AF630" s="258"/>
      <c r="AG630" s="258"/>
      <c r="AH630" s="258"/>
      <c r="AI630" s="258"/>
      <c r="AJ630" s="258"/>
      <c r="AK630" s="258"/>
      <c r="AL630" s="258"/>
      <c r="AM630" s="258"/>
      <c r="AN630" s="258"/>
    </row>
    <row r="631" spans="1:40" ht="18" customHeight="1" x14ac:dyDescent="0.25">
      <c r="A631" s="258"/>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9"/>
      <c r="Z631" s="259"/>
      <c r="AA631" s="258"/>
      <c r="AB631" s="258"/>
      <c r="AC631" s="258"/>
      <c r="AD631" s="258"/>
      <c r="AE631" s="258"/>
      <c r="AF631" s="258"/>
      <c r="AG631" s="258"/>
      <c r="AH631" s="258"/>
      <c r="AI631" s="258"/>
      <c r="AJ631" s="258"/>
      <c r="AK631" s="258"/>
      <c r="AL631" s="258"/>
      <c r="AM631" s="258"/>
      <c r="AN631" s="258"/>
    </row>
    <row r="632" spans="1:40" ht="18" customHeight="1" x14ac:dyDescent="0.25">
      <c r="A632" s="258"/>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9"/>
      <c r="Z632" s="259"/>
      <c r="AA632" s="258"/>
      <c r="AB632" s="258"/>
      <c r="AC632" s="258"/>
      <c r="AD632" s="258"/>
      <c r="AE632" s="258"/>
      <c r="AF632" s="258"/>
      <c r="AG632" s="258"/>
      <c r="AH632" s="258"/>
      <c r="AI632" s="258"/>
      <c r="AJ632" s="258"/>
      <c r="AK632" s="258"/>
      <c r="AL632" s="258"/>
      <c r="AM632" s="258"/>
      <c r="AN632" s="258"/>
    </row>
    <row r="633" spans="1:40" ht="18" customHeight="1" x14ac:dyDescent="0.25">
      <c r="A633" s="258"/>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9"/>
      <c r="Z633" s="259"/>
      <c r="AA633" s="258"/>
      <c r="AB633" s="258"/>
      <c r="AC633" s="258"/>
      <c r="AD633" s="258"/>
      <c r="AE633" s="258"/>
      <c r="AF633" s="258"/>
      <c r="AG633" s="258"/>
      <c r="AH633" s="258"/>
      <c r="AI633" s="258"/>
      <c r="AJ633" s="258"/>
      <c r="AK633" s="258"/>
      <c r="AL633" s="258"/>
      <c r="AM633" s="258"/>
      <c r="AN633" s="258"/>
    </row>
    <row r="634" spans="1:40" ht="18" customHeight="1" x14ac:dyDescent="0.25">
      <c r="A634" s="258"/>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9"/>
      <c r="Z634" s="259"/>
      <c r="AA634" s="258"/>
      <c r="AB634" s="258"/>
      <c r="AC634" s="258"/>
      <c r="AD634" s="258"/>
      <c r="AE634" s="258"/>
      <c r="AF634" s="258"/>
      <c r="AG634" s="258"/>
      <c r="AH634" s="258"/>
      <c r="AI634" s="258"/>
      <c r="AJ634" s="258"/>
      <c r="AK634" s="258"/>
      <c r="AL634" s="258"/>
      <c r="AM634" s="258"/>
      <c r="AN634" s="258"/>
    </row>
    <row r="635" spans="1:40" ht="18" customHeight="1" x14ac:dyDescent="0.25">
      <c r="A635" s="258"/>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9"/>
      <c r="Z635" s="259"/>
      <c r="AA635" s="258"/>
      <c r="AB635" s="258"/>
      <c r="AC635" s="258"/>
      <c r="AD635" s="258"/>
      <c r="AE635" s="258"/>
      <c r="AF635" s="258"/>
      <c r="AG635" s="258"/>
      <c r="AH635" s="258"/>
      <c r="AI635" s="258"/>
      <c r="AJ635" s="258"/>
      <c r="AK635" s="258"/>
      <c r="AL635" s="258"/>
      <c r="AM635" s="258"/>
      <c r="AN635" s="258"/>
    </row>
    <row r="636" spans="1:40" ht="18" customHeight="1" x14ac:dyDescent="0.25">
      <c r="A636" s="258"/>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9"/>
      <c r="Z636" s="259"/>
      <c r="AA636" s="258"/>
      <c r="AB636" s="258"/>
      <c r="AC636" s="258"/>
      <c r="AD636" s="258"/>
      <c r="AE636" s="258"/>
      <c r="AF636" s="258"/>
      <c r="AG636" s="258"/>
      <c r="AH636" s="258"/>
      <c r="AI636" s="258"/>
      <c r="AJ636" s="258"/>
      <c r="AK636" s="258"/>
      <c r="AL636" s="258"/>
      <c r="AM636" s="258"/>
      <c r="AN636" s="258"/>
    </row>
    <row r="637" spans="1:40" ht="18" customHeight="1" x14ac:dyDescent="0.25">
      <c r="A637" s="258"/>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9"/>
      <c r="Z637" s="259"/>
      <c r="AA637" s="258"/>
      <c r="AB637" s="258"/>
      <c r="AC637" s="258"/>
      <c r="AD637" s="258"/>
      <c r="AE637" s="258"/>
      <c r="AF637" s="258"/>
      <c r="AG637" s="258"/>
      <c r="AH637" s="258"/>
      <c r="AI637" s="258"/>
      <c r="AJ637" s="258"/>
      <c r="AK637" s="258"/>
      <c r="AL637" s="258"/>
      <c r="AM637" s="258"/>
      <c r="AN637" s="258"/>
    </row>
    <row r="638" spans="1:40" ht="18" customHeight="1" x14ac:dyDescent="0.25">
      <c r="A638" s="258"/>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9"/>
      <c r="Z638" s="259"/>
      <c r="AA638" s="258"/>
      <c r="AB638" s="258"/>
      <c r="AC638" s="258"/>
      <c r="AD638" s="258"/>
      <c r="AE638" s="258"/>
      <c r="AF638" s="258"/>
      <c r="AG638" s="258"/>
      <c r="AH638" s="258"/>
      <c r="AI638" s="258"/>
      <c r="AJ638" s="258"/>
      <c r="AK638" s="258"/>
      <c r="AL638" s="258"/>
      <c r="AM638" s="258"/>
      <c r="AN638" s="258"/>
    </row>
    <row r="639" spans="1:40" ht="18" customHeight="1" x14ac:dyDescent="0.25">
      <c r="A639" s="258"/>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9"/>
      <c r="Z639" s="259"/>
      <c r="AA639" s="258"/>
      <c r="AB639" s="258"/>
      <c r="AC639" s="258"/>
      <c r="AD639" s="258"/>
      <c r="AE639" s="258"/>
      <c r="AF639" s="258"/>
      <c r="AG639" s="258"/>
      <c r="AH639" s="258"/>
      <c r="AI639" s="258"/>
      <c r="AJ639" s="258"/>
      <c r="AK639" s="258"/>
      <c r="AL639" s="258"/>
      <c r="AM639" s="258"/>
      <c r="AN639" s="258"/>
    </row>
    <row r="640" spans="1:40" ht="18" customHeight="1" x14ac:dyDescent="0.25">
      <c r="A640" s="258"/>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9"/>
      <c r="Z640" s="259"/>
      <c r="AA640" s="258"/>
      <c r="AB640" s="258"/>
      <c r="AC640" s="258"/>
      <c r="AD640" s="258"/>
      <c r="AE640" s="258"/>
      <c r="AF640" s="258"/>
      <c r="AG640" s="258"/>
      <c r="AH640" s="258"/>
      <c r="AI640" s="258"/>
      <c r="AJ640" s="258"/>
      <c r="AK640" s="258"/>
      <c r="AL640" s="258"/>
      <c r="AM640" s="258"/>
      <c r="AN640" s="258"/>
    </row>
    <row r="641" spans="1:40" ht="18" customHeight="1" x14ac:dyDescent="0.25">
      <c r="A641" s="258"/>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9"/>
      <c r="Z641" s="259"/>
      <c r="AA641" s="258"/>
      <c r="AB641" s="258"/>
      <c r="AC641" s="258"/>
      <c r="AD641" s="258"/>
      <c r="AE641" s="258"/>
      <c r="AF641" s="258"/>
      <c r="AG641" s="258"/>
      <c r="AH641" s="258"/>
      <c r="AI641" s="258"/>
      <c r="AJ641" s="258"/>
      <c r="AK641" s="258"/>
      <c r="AL641" s="258"/>
      <c r="AM641" s="258"/>
      <c r="AN641" s="258"/>
    </row>
    <row r="642" spans="1:40" ht="18" customHeight="1" x14ac:dyDescent="0.25">
      <c r="A642" s="258"/>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9"/>
      <c r="Z642" s="259"/>
      <c r="AA642" s="258"/>
      <c r="AB642" s="258"/>
      <c r="AC642" s="258"/>
      <c r="AD642" s="258"/>
      <c r="AE642" s="258"/>
      <c r="AF642" s="258"/>
      <c r="AG642" s="258"/>
      <c r="AH642" s="258"/>
      <c r="AI642" s="258"/>
      <c r="AJ642" s="258"/>
      <c r="AK642" s="258"/>
      <c r="AL642" s="258"/>
      <c r="AM642" s="258"/>
      <c r="AN642" s="258"/>
    </row>
    <row r="643" spans="1:40" ht="18" customHeight="1" x14ac:dyDescent="0.25">
      <c r="A643" s="258"/>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9"/>
      <c r="Z643" s="259"/>
      <c r="AA643" s="258"/>
      <c r="AB643" s="258"/>
      <c r="AC643" s="258"/>
      <c r="AD643" s="258"/>
      <c r="AE643" s="258"/>
      <c r="AF643" s="258"/>
      <c r="AG643" s="258"/>
      <c r="AH643" s="258"/>
      <c r="AI643" s="258"/>
      <c r="AJ643" s="258"/>
      <c r="AK643" s="258"/>
      <c r="AL643" s="258"/>
      <c r="AM643" s="258"/>
      <c r="AN643" s="258"/>
    </row>
    <row r="644" spans="1:40" ht="18" customHeight="1" x14ac:dyDescent="0.25">
      <c r="A644" s="258"/>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9"/>
      <c r="Z644" s="259"/>
      <c r="AA644" s="258"/>
      <c r="AB644" s="258"/>
      <c r="AC644" s="258"/>
      <c r="AD644" s="258"/>
      <c r="AE644" s="258"/>
      <c r="AF644" s="258"/>
      <c r="AG644" s="258"/>
      <c r="AH644" s="258"/>
      <c r="AI644" s="258"/>
      <c r="AJ644" s="258"/>
      <c r="AK644" s="258"/>
      <c r="AL644" s="258"/>
      <c r="AM644" s="258"/>
      <c r="AN644" s="258"/>
    </row>
    <row r="645" spans="1:40" ht="18" customHeight="1" x14ac:dyDescent="0.25">
      <c r="A645" s="258"/>
      <c r="B645" s="258"/>
      <c r="C645" s="258"/>
      <c r="D645" s="258"/>
      <c r="E645" s="258"/>
      <c r="F645" s="258"/>
      <c r="G645" s="258"/>
      <c r="H645" s="258"/>
      <c r="I645" s="258"/>
      <c r="J645" s="258"/>
      <c r="K645" s="258"/>
      <c r="L645" s="258"/>
      <c r="M645" s="258"/>
      <c r="N645" s="258"/>
      <c r="O645" s="258"/>
      <c r="P645" s="258"/>
      <c r="Q645" s="258"/>
      <c r="R645" s="258"/>
      <c r="S645" s="258"/>
      <c r="T645" s="258"/>
      <c r="U645" s="258"/>
      <c r="V645" s="258"/>
      <c r="W645" s="258"/>
      <c r="X645" s="258"/>
      <c r="Y645" s="259"/>
      <c r="Z645" s="259"/>
      <c r="AA645" s="258"/>
      <c r="AB645" s="258"/>
      <c r="AC645" s="258"/>
      <c r="AD645" s="258"/>
      <c r="AE645" s="258"/>
      <c r="AF645" s="258"/>
      <c r="AG645" s="258"/>
      <c r="AH645" s="258"/>
      <c r="AI645" s="258"/>
      <c r="AJ645" s="258"/>
      <c r="AK645" s="258"/>
      <c r="AL645" s="258"/>
      <c r="AM645" s="258"/>
      <c r="AN645" s="258"/>
    </row>
    <row r="646" spans="1:40" ht="18" customHeight="1" x14ac:dyDescent="0.25">
      <c r="A646" s="258"/>
      <c r="B646" s="258"/>
      <c r="C646" s="258"/>
      <c r="D646" s="258"/>
      <c r="E646" s="258"/>
      <c r="F646" s="258"/>
      <c r="G646" s="258"/>
      <c r="H646" s="258"/>
      <c r="I646" s="258"/>
      <c r="J646" s="258"/>
      <c r="K646" s="258"/>
      <c r="L646" s="258"/>
      <c r="M646" s="258"/>
      <c r="N646" s="258"/>
      <c r="O646" s="258"/>
      <c r="P646" s="258"/>
      <c r="Q646" s="258"/>
      <c r="R646" s="258"/>
      <c r="S646" s="258"/>
      <c r="T646" s="258"/>
      <c r="U646" s="258"/>
      <c r="V646" s="258"/>
      <c r="W646" s="258"/>
      <c r="X646" s="258"/>
      <c r="Y646" s="259"/>
      <c r="Z646" s="259"/>
      <c r="AA646" s="258"/>
      <c r="AB646" s="258"/>
      <c r="AC646" s="258"/>
      <c r="AD646" s="258"/>
      <c r="AE646" s="258"/>
      <c r="AF646" s="258"/>
      <c r="AG646" s="258"/>
      <c r="AH646" s="258"/>
      <c r="AI646" s="258"/>
      <c r="AJ646" s="258"/>
      <c r="AK646" s="258"/>
      <c r="AL646" s="258"/>
      <c r="AM646" s="258"/>
      <c r="AN646" s="258"/>
    </row>
    <row r="647" spans="1:40" ht="18" customHeight="1" x14ac:dyDescent="0.25">
      <c r="A647" s="258"/>
      <c r="B647" s="258"/>
      <c r="C647" s="258"/>
      <c r="D647" s="258"/>
      <c r="E647" s="258"/>
      <c r="F647" s="258"/>
      <c r="G647" s="258"/>
      <c r="H647" s="258"/>
      <c r="I647" s="258"/>
      <c r="J647" s="258"/>
      <c r="K647" s="258"/>
      <c r="L647" s="258"/>
      <c r="M647" s="258"/>
      <c r="N647" s="258"/>
      <c r="O647" s="258"/>
      <c r="P647" s="258"/>
      <c r="Q647" s="258"/>
      <c r="R647" s="258"/>
      <c r="S647" s="258"/>
      <c r="T647" s="258"/>
      <c r="U647" s="258"/>
      <c r="V647" s="258"/>
      <c r="W647" s="258"/>
      <c r="X647" s="258"/>
      <c r="Y647" s="259"/>
      <c r="Z647" s="259"/>
      <c r="AA647" s="258"/>
      <c r="AB647" s="258"/>
      <c r="AC647" s="258"/>
      <c r="AD647" s="258"/>
      <c r="AE647" s="258"/>
      <c r="AF647" s="258"/>
      <c r="AG647" s="258"/>
      <c r="AH647" s="258"/>
      <c r="AI647" s="258"/>
      <c r="AJ647" s="258"/>
      <c r="AK647" s="258"/>
      <c r="AL647" s="258"/>
      <c r="AM647" s="258"/>
      <c r="AN647" s="258"/>
    </row>
    <row r="648" spans="1:40" ht="18" customHeight="1" x14ac:dyDescent="0.25">
      <c r="A648" s="258"/>
      <c r="B648" s="258"/>
      <c r="C648" s="258"/>
      <c r="D648" s="258"/>
      <c r="E648" s="258"/>
      <c r="F648" s="258"/>
      <c r="G648" s="258"/>
      <c r="H648" s="258"/>
      <c r="I648" s="258"/>
      <c r="J648" s="258"/>
      <c r="K648" s="258"/>
      <c r="L648" s="258"/>
      <c r="M648" s="258"/>
      <c r="N648" s="258"/>
      <c r="O648" s="258"/>
      <c r="P648" s="258"/>
      <c r="Q648" s="258"/>
      <c r="R648" s="258"/>
      <c r="S648" s="258"/>
      <c r="T648" s="258"/>
      <c r="U648" s="258"/>
      <c r="V648" s="258"/>
      <c r="W648" s="258"/>
      <c r="X648" s="258"/>
      <c r="Y648" s="259"/>
      <c r="Z648" s="259"/>
      <c r="AA648" s="258"/>
      <c r="AB648" s="258"/>
      <c r="AC648" s="258"/>
      <c r="AD648" s="258"/>
      <c r="AE648" s="258"/>
      <c r="AF648" s="258"/>
      <c r="AG648" s="258"/>
      <c r="AH648" s="258"/>
      <c r="AI648" s="258"/>
      <c r="AJ648" s="258"/>
      <c r="AK648" s="258"/>
      <c r="AL648" s="258"/>
      <c r="AM648" s="258"/>
      <c r="AN648" s="258"/>
    </row>
    <row r="649" spans="1:40" ht="18" customHeight="1" x14ac:dyDescent="0.25">
      <c r="A649" s="258"/>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9"/>
      <c r="Z649" s="259"/>
      <c r="AA649" s="258"/>
      <c r="AB649" s="258"/>
      <c r="AC649" s="258"/>
      <c r="AD649" s="258"/>
      <c r="AE649" s="258"/>
      <c r="AF649" s="258"/>
      <c r="AG649" s="258"/>
      <c r="AH649" s="258"/>
      <c r="AI649" s="258"/>
      <c r="AJ649" s="258"/>
      <c r="AK649" s="258"/>
      <c r="AL649" s="258"/>
      <c r="AM649" s="258"/>
      <c r="AN649" s="258"/>
    </row>
    <row r="650" spans="1:40" ht="18" customHeight="1" x14ac:dyDescent="0.25">
      <c r="A650" s="258"/>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9"/>
      <c r="Z650" s="259"/>
      <c r="AA650" s="258"/>
      <c r="AB650" s="258"/>
      <c r="AC650" s="258"/>
      <c r="AD650" s="258"/>
      <c r="AE650" s="258"/>
      <c r="AF650" s="258"/>
      <c r="AG650" s="258"/>
      <c r="AH650" s="258"/>
      <c r="AI650" s="258"/>
      <c r="AJ650" s="258"/>
      <c r="AK650" s="258"/>
      <c r="AL650" s="258"/>
      <c r="AM650" s="258"/>
      <c r="AN650" s="258"/>
    </row>
    <row r="651" spans="1:40" ht="18" customHeight="1" x14ac:dyDescent="0.25">
      <c r="A651" s="258"/>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9"/>
      <c r="Z651" s="259"/>
      <c r="AA651" s="258"/>
      <c r="AB651" s="258"/>
      <c r="AC651" s="258"/>
      <c r="AD651" s="258"/>
      <c r="AE651" s="258"/>
      <c r="AF651" s="258"/>
      <c r="AG651" s="258"/>
      <c r="AH651" s="258"/>
      <c r="AI651" s="258"/>
      <c r="AJ651" s="258"/>
      <c r="AK651" s="258"/>
      <c r="AL651" s="258"/>
      <c r="AM651" s="258"/>
      <c r="AN651" s="258"/>
    </row>
    <row r="652" spans="1:40" ht="18" customHeight="1" x14ac:dyDescent="0.25">
      <c r="A652" s="258"/>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9"/>
      <c r="Z652" s="259"/>
      <c r="AA652" s="258"/>
      <c r="AB652" s="258"/>
      <c r="AC652" s="258"/>
      <c r="AD652" s="258"/>
      <c r="AE652" s="258"/>
      <c r="AF652" s="258"/>
      <c r="AG652" s="258"/>
      <c r="AH652" s="258"/>
      <c r="AI652" s="258"/>
      <c r="AJ652" s="258"/>
      <c r="AK652" s="258"/>
      <c r="AL652" s="258"/>
      <c r="AM652" s="258"/>
      <c r="AN652" s="258"/>
    </row>
    <row r="653" spans="1:40" ht="18" customHeight="1" x14ac:dyDescent="0.25">
      <c r="A653" s="258"/>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9"/>
      <c r="Z653" s="259"/>
      <c r="AA653" s="258"/>
      <c r="AB653" s="258"/>
      <c r="AC653" s="258"/>
      <c r="AD653" s="258"/>
      <c r="AE653" s="258"/>
      <c r="AF653" s="258"/>
      <c r="AG653" s="258"/>
      <c r="AH653" s="258"/>
      <c r="AI653" s="258"/>
      <c r="AJ653" s="258"/>
      <c r="AK653" s="258"/>
      <c r="AL653" s="258"/>
      <c r="AM653" s="258"/>
      <c r="AN653" s="258"/>
    </row>
    <row r="654" spans="1:40" ht="18" customHeight="1" x14ac:dyDescent="0.25">
      <c r="A654" s="258"/>
      <c r="B654" s="258"/>
      <c r="C654" s="258"/>
      <c r="D654" s="258"/>
      <c r="E654" s="258"/>
      <c r="F654" s="258"/>
      <c r="G654" s="258"/>
      <c r="H654" s="258"/>
      <c r="I654" s="258"/>
      <c r="J654" s="258"/>
      <c r="K654" s="258"/>
      <c r="L654" s="258"/>
      <c r="M654" s="258"/>
      <c r="N654" s="258"/>
      <c r="O654" s="258"/>
      <c r="P654" s="258"/>
      <c r="Q654" s="258"/>
      <c r="R654" s="258"/>
      <c r="S654" s="258"/>
      <c r="T654" s="258"/>
      <c r="U654" s="258"/>
      <c r="V654" s="258"/>
      <c r="W654" s="258"/>
      <c r="X654" s="258"/>
      <c r="Y654" s="259"/>
      <c r="Z654" s="259"/>
      <c r="AA654" s="258"/>
      <c r="AB654" s="258"/>
      <c r="AC654" s="258"/>
      <c r="AD654" s="258"/>
      <c r="AE654" s="258"/>
      <c r="AF654" s="258"/>
      <c r="AG654" s="258"/>
      <c r="AH654" s="258"/>
      <c r="AI654" s="258"/>
      <c r="AJ654" s="258"/>
      <c r="AK654" s="258"/>
      <c r="AL654" s="258"/>
      <c r="AM654" s="258"/>
      <c r="AN654" s="258"/>
    </row>
    <row r="655" spans="1:40" ht="18" customHeight="1" x14ac:dyDescent="0.25">
      <c r="A655" s="258"/>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9"/>
      <c r="Z655" s="259"/>
      <c r="AA655" s="258"/>
      <c r="AB655" s="258"/>
      <c r="AC655" s="258"/>
      <c r="AD655" s="258"/>
      <c r="AE655" s="258"/>
      <c r="AF655" s="258"/>
      <c r="AG655" s="258"/>
      <c r="AH655" s="258"/>
      <c r="AI655" s="258"/>
      <c r="AJ655" s="258"/>
      <c r="AK655" s="258"/>
      <c r="AL655" s="258"/>
      <c r="AM655" s="258"/>
      <c r="AN655" s="258"/>
    </row>
    <row r="656" spans="1:40" ht="18" customHeight="1" x14ac:dyDescent="0.25">
      <c r="A656" s="258"/>
      <c r="B656" s="258"/>
      <c r="C656" s="258"/>
      <c r="D656" s="258"/>
      <c r="E656" s="258"/>
      <c r="F656" s="258"/>
      <c r="G656" s="258"/>
      <c r="H656" s="258"/>
      <c r="I656" s="258"/>
      <c r="J656" s="258"/>
      <c r="K656" s="258"/>
      <c r="L656" s="258"/>
      <c r="M656" s="258"/>
      <c r="N656" s="258"/>
      <c r="O656" s="258"/>
      <c r="P656" s="258"/>
      <c r="Q656" s="258"/>
      <c r="R656" s="258"/>
      <c r="S656" s="258"/>
      <c r="T656" s="258"/>
      <c r="U656" s="258"/>
      <c r="V656" s="258"/>
      <c r="W656" s="258"/>
      <c r="X656" s="258"/>
      <c r="Y656" s="259"/>
      <c r="Z656" s="259"/>
      <c r="AA656" s="258"/>
      <c r="AB656" s="258"/>
      <c r="AC656" s="258"/>
      <c r="AD656" s="258"/>
      <c r="AE656" s="258"/>
      <c r="AF656" s="258"/>
      <c r="AG656" s="258"/>
      <c r="AH656" s="258"/>
      <c r="AI656" s="258"/>
      <c r="AJ656" s="258"/>
      <c r="AK656" s="258"/>
      <c r="AL656" s="258"/>
      <c r="AM656" s="258"/>
      <c r="AN656" s="258"/>
    </row>
    <row r="657" spans="1:40" ht="18" customHeight="1" x14ac:dyDescent="0.25">
      <c r="A657" s="258"/>
      <c r="B657" s="258"/>
      <c r="C657" s="258"/>
      <c r="D657" s="258"/>
      <c r="E657" s="258"/>
      <c r="F657" s="258"/>
      <c r="G657" s="258"/>
      <c r="H657" s="258"/>
      <c r="I657" s="258"/>
      <c r="J657" s="258"/>
      <c r="K657" s="258"/>
      <c r="L657" s="258"/>
      <c r="M657" s="258"/>
      <c r="N657" s="258"/>
      <c r="O657" s="258"/>
      <c r="P657" s="258"/>
      <c r="Q657" s="258"/>
      <c r="R657" s="258"/>
      <c r="S657" s="258"/>
      <c r="T657" s="258"/>
      <c r="U657" s="258"/>
      <c r="V657" s="258"/>
      <c r="W657" s="258"/>
      <c r="X657" s="258"/>
      <c r="Y657" s="259"/>
      <c r="Z657" s="259"/>
      <c r="AA657" s="258"/>
      <c r="AB657" s="258"/>
      <c r="AC657" s="258"/>
      <c r="AD657" s="258"/>
      <c r="AE657" s="258"/>
      <c r="AF657" s="258"/>
      <c r="AG657" s="258"/>
      <c r="AH657" s="258"/>
      <c r="AI657" s="258"/>
      <c r="AJ657" s="258"/>
      <c r="AK657" s="258"/>
      <c r="AL657" s="258"/>
      <c r="AM657" s="258"/>
      <c r="AN657" s="258"/>
    </row>
    <row r="658" spans="1:40" ht="18" customHeight="1" x14ac:dyDescent="0.25">
      <c r="A658" s="258"/>
      <c r="B658" s="258"/>
      <c r="C658" s="258"/>
      <c r="D658" s="258"/>
      <c r="E658" s="258"/>
      <c r="F658" s="258"/>
      <c r="G658" s="258"/>
      <c r="H658" s="258"/>
      <c r="I658" s="258"/>
      <c r="J658" s="258"/>
      <c r="K658" s="258"/>
      <c r="L658" s="258"/>
      <c r="M658" s="258"/>
      <c r="N658" s="258"/>
      <c r="O658" s="258"/>
      <c r="P658" s="258"/>
      <c r="Q658" s="258"/>
      <c r="R658" s="258"/>
      <c r="S658" s="258"/>
      <c r="T658" s="258"/>
      <c r="U658" s="258"/>
      <c r="V658" s="258"/>
      <c r="W658" s="258"/>
      <c r="X658" s="258"/>
      <c r="Y658" s="259"/>
      <c r="Z658" s="259"/>
      <c r="AA658" s="258"/>
      <c r="AB658" s="258"/>
      <c r="AC658" s="258"/>
      <c r="AD658" s="258"/>
      <c r="AE658" s="258"/>
      <c r="AF658" s="258"/>
      <c r="AG658" s="258"/>
      <c r="AH658" s="258"/>
      <c r="AI658" s="258"/>
      <c r="AJ658" s="258"/>
      <c r="AK658" s="258"/>
      <c r="AL658" s="258"/>
      <c r="AM658" s="258"/>
      <c r="AN658" s="258"/>
    </row>
    <row r="659" spans="1:40" ht="18" customHeight="1" x14ac:dyDescent="0.25">
      <c r="A659" s="258"/>
      <c r="B659" s="258"/>
      <c r="C659" s="258"/>
      <c r="D659" s="258"/>
      <c r="E659" s="258"/>
      <c r="F659" s="258"/>
      <c r="G659" s="258"/>
      <c r="H659" s="258"/>
      <c r="I659" s="258"/>
      <c r="J659" s="258"/>
      <c r="K659" s="258"/>
      <c r="L659" s="258"/>
      <c r="M659" s="258"/>
      <c r="N659" s="258"/>
      <c r="O659" s="258"/>
      <c r="P659" s="258"/>
      <c r="Q659" s="258"/>
      <c r="R659" s="258"/>
      <c r="S659" s="258"/>
      <c r="T659" s="258"/>
      <c r="U659" s="258"/>
      <c r="V659" s="258"/>
      <c r="W659" s="258"/>
      <c r="X659" s="258"/>
      <c r="Y659" s="259"/>
      <c r="Z659" s="259"/>
      <c r="AA659" s="258"/>
      <c r="AB659" s="258"/>
      <c r="AC659" s="258"/>
      <c r="AD659" s="258"/>
      <c r="AE659" s="258"/>
      <c r="AF659" s="258"/>
      <c r="AG659" s="258"/>
      <c r="AH659" s="258"/>
      <c r="AI659" s="258"/>
      <c r="AJ659" s="258"/>
      <c r="AK659" s="258"/>
      <c r="AL659" s="258"/>
      <c r="AM659" s="258"/>
      <c r="AN659" s="258"/>
    </row>
    <row r="660" spans="1:40" ht="18" customHeight="1" x14ac:dyDescent="0.25">
      <c r="A660" s="258"/>
      <c r="B660" s="258"/>
      <c r="C660" s="258"/>
      <c r="D660" s="258"/>
      <c r="E660" s="258"/>
      <c r="F660" s="258"/>
      <c r="G660" s="258"/>
      <c r="H660" s="258"/>
      <c r="I660" s="258"/>
      <c r="J660" s="258"/>
      <c r="K660" s="258"/>
      <c r="L660" s="258"/>
      <c r="M660" s="258"/>
      <c r="N660" s="258"/>
      <c r="O660" s="258"/>
      <c r="P660" s="258"/>
      <c r="Q660" s="258"/>
      <c r="R660" s="258"/>
      <c r="S660" s="258"/>
      <c r="T660" s="258"/>
      <c r="U660" s="258"/>
      <c r="V660" s="258"/>
      <c r="W660" s="258"/>
      <c r="X660" s="258"/>
      <c r="Y660" s="259"/>
      <c r="Z660" s="259"/>
      <c r="AA660" s="258"/>
      <c r="AB660" s="258"/>
      <c r="AC660" s="258"/>
      <c r="AD660" s="258"/>
      <c r="AE660" s="258"/>
      <c r="AF660" s="258"/>
      <c r="AG660" s="258"/>
      <c r="AH660" s="258"/>
      <c r="AI660" s="258"/>
      <c r="AJ660" s="258"/>
      <c r="AK660" s="258"/>
      <c r="AL660" s="258"/>
      <c r="AM660" s="258"/>
      <c r="AN660" s="258"/>
    </row>
    <row r="661" spans="1:40" ht="18" customHeight="1" x14ac:dyDescent="0.25">
      <c r="A661" s="258"/>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9"/>
      <c r="Z661" s="259"/>
      <c r="AA661" s="258"/>
      <c r="AB661" s="258"/>
      <c r="AC661" s="258"/>
      <c r="AD661" s="258"/>
      <c r="AE661" s="258"/>
      <c r="AF661" s="258"/>
      <c r="AG661" s="258"/>
      <c r="AH661" s="258"/>
      <c r="AI661" s="258"/>
      <c r="AJ661" s="258"/>
      <c r="AK661" s="258"/>
      <c r="AL661" s="258"/>
      <c r="AM661" s="258"/>
      <c r="AN661" s="258"/>
    </row>
    <row r="662" spans="1:40" ht="18" customHeight="1" x14ac:dyDescent="0.25">
      <c r="A662" s="258"/>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9"/>
      <c r="Z662" s="259"/>
      <c r="AA662" s="258"/>
      <c r="AB662" s="258"/>
      <c r="AC662" s="258"/>
      <c r="AD662" s="258"/>
      <c r="AE662" s="258"/>
      <c r="AF662" s="258"/>
      <c r="AG662" s="258"/>
      <c r="AH662" s="258"/>
      <c r="AI662" s="258"/>
      <c r="AJ662" s="258"/>
      <c r="AK662" s="258"/>
      <c r="AL662" s="258"/>
      <c r="AM662" s="258"/>
      <c r="AN662" s="258"/>
    </row>
    <row r="663" spans="1:40" ht="18" customHeight="1" x14ac:dyDescent="0.25">
      <c r="A663" s="258"/>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9"/>
      <c r="Z663" s="259"/>
      <c r="AA663" s="258"/>
      <c r="AB663" s="258"/>
      <c r="AC663" s="258"/>
      <c r="AD663" s="258"/>
      <c r="AE663" s="258"/>
      <c r="AF663" s="258"/>
      <c r="AG663" s="258"/>
      <c r="AH663" s="258"/>
      <c r="AI663" s="258"/>
      <c r="AJ663" s="258"/>
      <c r="AK663" s="258"/>
      <c r="AL663" s="258"/>
      <c r="AM663" s="258"/>
      <c r="AN663" s="258"/>
    </row>
    <row r="664" spans="1:40" ht="18" customHeight="1" x14ac:dyDescent="0.25">
      <c r="A664" s="258"/>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9"/>
      <c r="Z664" s="259"/>
      <c r="AA664" s="258"/>
      <c r="AB664" s="258"/>
      <c r="AC664" s="258"/>
      <c r="AD664" s="258"/>
      <c r="AE664" s="258"/>
      <c r="AF664" s="258"/>
      <c r="AG664" s="258"/>
      <c r="AH664" s="258"/>
      <c r="AI664" s="258"/>
      <c r="AJ664" s="258"/>
      <c r="AK664" s="258"/>
      <c r="AL664" s="258"/>
      <c r="AM664" s="258"/>
      <c r="AN664" s="258"/>
    </row>
    <row r="665" spans="1:40" ht="18" customHeight="1" x14ac:dyDescent="0.25">
      <c r="A665" s="258"/>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9"/>
      <c r="Z665" s="259"/>
      <c r="AA665" s="258"/>
      <c r="AB665" s="258"/>
      <c r="AC665" s="258"/>
      <c r="AD665" s="258"/>
      <c r="AE665" s="258"/>
      <c r="AF665" s="258"/>
      <c r="AG665" s="258"/>
      <c r="AH665" s="258"/>
      <c r="AI665" s="258"/>
      <c r="AJ665" s="258"/>
      <c r="AK665" s="258"/>
      <c r="AL665" s="258"/>
      <c r="AM665" s="258"/>
      <c r="AN665" s="258"/>
    </row>
    <row r="666" spans="1:40" ht="18" customHeight="1" x14ac:dyDescent="0.25">
      <c r="A666" s="258"/>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9"/>
      <c r="Z666" s="259"/>
      <c r="AA666" s="258"/>
      <c r="AB666" s="258"/>
      <c r="AC666" s="258"/>
      <c r="AD666" s="258"/>
      <c r="AE666" s="258"/>
      <c r="AF666" s="258"/>
      <c r="AG666" s="258"/>
      <c r="AH666" s="258"/>
      <c r="AI666" s="258"/>
      <c r="AJ666" s="258"/>
      <c r="AK666" s="258"/>
      <c r="AL666" s="258"/>
      <c r="AM666" s="258"/>
      <c r="AN666" s="258"/>
    </row>
    <row r="667" spans="1:40" ht="18" customHeight="1" x14ac:dyDescent="0.25">
      <c r="A667" s="258"/>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9"/>
      <c r="Z667" s="259"/>
      <c r="AA667" s="258"/>
      <c r="AB667" s="258"/>
      <c r="AC667" s="258"/>
      <c r="AD667" s="258"/>
      <c r="AE667" s="258"/>
      <c r="AF667" s="258"/>
      <c r="AG667" s="258"/>
      <c r="AH667" s="258"/>
      <c r="AI667" s="258"/>
      <c r="AJ667" s="258"/>
      <c r="AK667" s="258"/>
      <c r="AL667" s="258"/>
      <c r="AM667" s="258"/>
      <c r="AN667" s="258"/>
    </row>
    <row r="668" spans="1:40" ht="18" customHeight="1" x14ac:dyDescent="0.25">
      <c r="A668" s="258"/>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9"/>
      <c r="Z668" s="259"/>
      <c r="AA668" s="258"/>
      <c r="AB668" s="258"/>
      <c r="AC668" s="258"/>
      <c r="AD668" s="258"/>
      <c r="AE668" s="258"/>
      <c r="AF668" s="258"/>
      <c r="AG668" s="258"/>
      <c r="AH668" s="258"/>
      <c r="AI668" s="258"/>
      <c r="AJ668" s="258"/>
      <c r="AK668" s="258"/>
      <c r="AL668" s="258"/>
      <c r="AM668" s="258"/>
      <c r="AN668" s="258"/>
    </row>
    <row r="669" spans="1:40" ht="18" customHeight="1" x14ac:dyDescent="0.25">
      <c r="A669" s="258"/>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9"/>
      <c r="Z669" s="259"/>
      <c r="AA669" s="258"/>
      <c r="AB669" s="258"/>
      <c r="AC669" s="258"/>
      <c r="AD669" s="258"/>
      <c r="AE669" s="258"/>
      <c r="AF669" s="258"/>
      <c r="AG669" s="258"/>
      <c r="AH669" s="258"/>
      <c r="AI669" s="258"/>
      <c r="AJ669" s="258"/>
      <c r="AK669" s="258"/>
      <c r="AL669" s="258"/>
      <c r="AM669" s="258"/>
      <c r="AN669" s="258"/>
    </row>
    <row r="670" spans="1:40" ht="18" customHeight="1" x14ac:dyDescent="0.25">
      <c r="A670" s="258"/>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9"/>
      <c r="Z670" s="259"/>
      <c r="AA670" s="258"/>
      <c r="AB670" s="258"/>
      <c r="AC670" s="258"/>
      <c r="AD670" s="258"/>
      <c r="AE670" s="258"/>
      <c r="AF670" s="258"/>
      <c r="AG670" s="258"/>
      <c r="AH670" s="258"/>
      <c r="AI670" s="258"/>
      <c r="AJ670" s="258"/>
      <c r="AK670" s="258"/>
      <c r="AL670" s="258"/>
      <c r="AM670" s="258"/>
      <c r="AN670" s="258"/>
    </row>
    <row r="671" spans="1:40" ht="18" customHeight="1" x14ac:dyDescent="0.25">
      <c r="A671" s="258"/>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9"/>
      <c r="Z671" s="259"/>
      <c r="AA671" s="258"/>
      <c r="AB671" s="258"/>
      <c r="AC671" s="258"/>
      <c r="AD671" s="258"/>
      <c r="AE671" s="258"/>
      <c r="AF671" s="258"/>
      <c r="AG671" s="258"/>
      <c r="AH671" s="258"/>
      <c r="AI671" s="258"/>
      <c r="AJ671" s="258"/>
      <c r="AK671" s="258"/>
      <c r="AL671" s="258"/>
      <c r="AM671" s="258"/>
      <c r="AN671" s="258"/>
    </row>
    <row r="672" spans="1:40" ht="18" customHeight="1" x14ac:dyDescent="0.25">
      <c r="A672" s="258"/>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9"/>
      <c r="Z672" s="259"/>
      <c r="AA672" s="258"/>
      <c r="AB672" s="258"/>
      <c r="AC672" s="258"/>
      <c r="AD672" s="258"/>
      <c r="AE672" s="258"/>
      <c r="AF672" s="258"/>
      <c r="AG672" s="258"/>
      <c r="AH672" s="258"/>
      <c r="AI672" s="258"/>
      <c r="AJ672" s="258"/>
      <c r="AK672" s="258"/>
      <c r="AL672" s="258"/>
      <c r="AM672" s="258"/>
      <c r="AN672" s="258"/>
    </row>
    <row r="673" spans="1:40" ht="18" customHeight="1" x14ac:dyDescent="0.25">
      <c r="A673" s="258"/>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9"/>
      <c r="Z673" s="259"/>
      <c r="AA673" s="258"/>
      <c r="AB673" s="258"/>
      <c r="AC673" s="258"/>
      <c r="AD673" s="258"/>
      <c r="AE673" s="258"/>
      <c r="AF673" s="258"/>
      <c r="AG673" s="258"/>
      <c r="AH673" s="258"/>
      <c r="AI673" s="258"/>
      <c r="AJ673" s="258"/>
      <c r="AK673" s="258"/>
      <c r="AL673" s="258"/>
      <c r="AM673" s="258"/>
      <c r="AN673" s="258"/>
    </row>
    <row r="674" spans="1:40" ht="18" customHeight="1" x14ac:dyDescent="0.25">
      <c r="A674" s="258"/>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9"/>
      <c r="Z674" s="259"/>
      <c r="AA674" s="258"/>
      <c r="AB674" s="258"/>
      <c r="AC674" s="258"/>
      <c r="AD674" s="258"/>
      <c r="AE674" s="258"/>
      <c r="AF674" s="258"/>
      <c r="AG674" s="258"/>
      <c r="AH674" s="258"/>
      <c r="AI674" s="258"/>
      <c r="AJ674" s="258"/>
      <c r="AK674" s="258"/>
      <c r="AL674" s="258"/>
      <c r="AM674" s="258"/>
      <c r="AN674" s="258"/>
    </row>
    <row r="675" spans="1:40" ht="18" customHeight="1" x14ac:dyDescent="0.25">
      <c r="A675" s="258"/>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9"/>
      <c r="Z675" s="259"/>
      <c r="AA675" s="258"/>
      <c r="AB675" s="258"/>
      <c r="AC675" s="258"/>
      <c r="AD675" s="258"/>
      <c r="AE675" s="258"/>
      <c r="AF675" s="258"/>
      <c r="AG675" s="258"/>
      <c r="AH675" s="258"/>
      <c r="AI675" s="258"/>
      <c r="AJ675" s="258"/>
      <c r="AK675" s="258"/>
      <c r="AL675" s="258"/>
      <c r="AM675" s="258"/>
      <c r="AN675" s="258"/>
    </row>
    <row r="676" spans="1:40" ht="18" customHeight="1" x14ac:dyDescent="0.25">
      <c r="A676" s="258"/>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9"/>
      <c r="Z676" s="259"/>
      <c r="AA676" s="258"/>
      <c r="AB676" s="258"/>
      <c r="AC676" s="258"/>
      <c r="AD676" s="258"/>
      <c r="AE676" s="258"/>
      <c r="AF676" s="258"/>
      <c r="AG676" s="258"/>
      <c r="AH676" s="258"/>
      <c r="AI676" s="258"/>
      <c r="AJ676" s="258"/>
      <c r="AK676" s="258"/>
      <c r="AL676" s="258"/>
      <c r="AM676" s="258"/>
      <c r="AN676" s="258"/>
    </row>
    <row r="677" spans="1:40" ht="18" customHeight="1" x14ac:dyDescent="0.25">
      <c r="A677" s="258"/>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9"/>
      <c r="Z677" s="259"/>
      <c r="AA677" s="258"/>
      <c r="AB677" s="258"/>
      <c r="AC677" s="258"/>
      <c r="AD677" s="258"/>
      <c r="AE677" s="258"/>
      <c r="AF677" s="258"/>
      <c r="AG677" s="258"/>
      <c r="AH677" s="258"/>
      <c r="AI677" s="258"/>
      <c r="AJ677" s="258"/>
      <c r="AK677" s="258"/>
      <c r="AL677" s="258"/>
      <c r="AM677" s="258"/>
      <c r="AN677" s="258"/>
    </row>
    <row r="678" spans="1:40" ht="18" customHeight="1" x14ac:dyDescent="0.25">
      <c r="A678" s="258"/>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9"/>
      <c r="Z678" s="259"/>
      <c r="AA678" s="258"/>
      <c r="AB678" s="258"/>
      <c r="AC678" s="258"/>
      <c r="AD678" s="258"/>
      <c r="AE678" s="258"/>
      <c r="AF678" s="258"/>
      <c r="AG678" s="258"/>
      <c r="AH678" s="258"/>
      <c r="AI678" s="258"/>
      <c r="AJ678" s="258"/>
      <c r="AK678" s="258"/>
      <c r="AL678" s="258"/>
      <c r="AM678" s="258"/>
      <c r="AN678" s="258"/>
    </row>
    <row r="679" spans="1:40" ht="18" customHeight="1" x14ac:dyDescent="0.25">
      <c r="A679" s="258"/>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9"/>
      <c r="Z679" s="259"/>
      <c r="AA679" s="258"/>
      <c r="AB679" s="258"/>
      <c r="AC679" s="258"/>
      <c r="AD679" s="258"/>
      <c r="AE679" s="258"/>
      <c r="AF679" s="258"/>
      <c r="AG679" s="258"/>
      <c r="AH679" s="258"/>
      <c r="AI679" s="258"/>
      <c r="AJ679" s="258"/>
      <c r="AK679" s="258"/>
      <c r="AL679" s="258"/>
      <c r="AM679" s="258"/>
      <c r="AN679" s="258"/>
    </row>
    <row r="680" spans="1:40" ht="18" customHeight="1" x14ac:dyDescent="0.25">
      <c r="A680" s="258"/>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9"/>
      <c r="Z680" s="259"/>
      <c r="AA680" s="258"/>
      <c r="AB680" s="258"/>
      <c r="AC680" s="258"/>
      <c r="AD680" s="258"/>
      <c r="AE680" s="258"/>
      <c r="AF680" s="258"/>
      <c r="AG680" s="258"/>
      <c r="AH680" s="258"/>
      <c r="AI680" s="258"/>
      <c r="AJ680" s="258"/>
      <c r="AK680" s="258"/>
      <c r="AL680" s="258"/>
      <c r="AM680" s="258"/>
      <c r="AN680" s="258"/>
    </row>
    <row r="681" spans="1:40" ht="18" customHeight="1" x14ac:dyDescent="0.25">
      <c r="A681" s="258"/>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9"/>
      <c r="Z681" s="259"/>
      <c r="AA681" s="258"/>
      <c r="AB681" s="258"/>
      <c r="AC681" s="258"/>
      <c r="AD681" s="258"/>
      <c r="AE681" s="258"/>
      <c r="AF681" s="258"/>
      <c r="AG681" s="258"/>
      <c r="AH681" s="258"/>
      <c r="AI681" s="258"/>
      <c r="AJ681" s="258"/>
      <c r="AK681" s="258"/>
      <c r="AL681" s="258"/>
      <c r="AM681" s="258"/>
      <c r="AN681" s="258"/>
    </row>
    <row r="682" spans="1:40" ht="18" customHeight="1" x14ac:dyDescent="0.25">
      <c r="A682" s="258"/>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9"/>
      <c r="Z682" s="259"/>
      <c r="AA682" s="258"/>
      <c r="AB682" s="258"/>
      <c r="AC682" s="258"/>
      <c r="AD682" s="258"/>
      <c r="AE682" s="258"/>
      <c r="AF682" s="258"/>
      <c r="AG682" s="258"/>
      <c r="AH682" s="258"/>
      <c r="AI682" s="258"/>
      <c r="AJ682" s="258"/>
      <c r="AK682" s="258"/>
      <c r="AL682" s="258"/>
      <c r="AM682" s="258"/>
      <c r="AN682" s="258"/>
    </row>
    <row r="683" spans="1:40" ht="18" customHeight="1" x14ac:dyDescent="0.25">
      <c r="A683" s="258"/>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9"/>
      <c r="Z683" s="259"/>
      <c r="AA683" s="258"/>
      <c r="AB683" s="258"/>
      <c r="AC683" s="258"/>
      <c r="AD683" s="258"/>
      <c r="AE683" s="258"/>
      <c r="AF683" s="258"/>
      <c r="AG683" s="258"/>
      <c r="AH683" s="258"/>
      <c r="AI683" s="258"/>
      <c r="AJ683" s="258"/>
      <c r="AK683" s="258"/>
      <c r="AL683" s="258"/>
      <c r="AM683" s="258"/>
      <c r="AN683" s="258"/>
    </row>
    <row r="684" spans="1:40" ht="18" customHeight="1" x14ac:dyDescent="0.25">
      <c r="A684" s="258"/>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9"/>
      <c r="Z684" s="259"/>
      <c r="AA684" s="258"/>
      <c r="AB684" s="258"/>
      <c r="AC684" s="258"/>
      <c r="AD684" s="258"/>
      <c r="AE684" s="258"/>
      <c r="AF684" s="258"/>
      <c r="AG684" s="258"/>
      <c r="AH684" s="258"/>
      <c r="AI684" s="258"/>
      <c r="AJ684" s="258"/>
      <c r="AK684" s="258"/>
      <c r="AL684" s="258"/>
      <c r="AM684" s="258"/>
      <c r="AN684" s="258"/>
    </row>
    <row r="685" spans="1:40" ht="18" customHeight="1" x14ac:dyDescent="0.25">
      <c r="A685" s="258"/>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9"/>
      <c r="Z685" s="259"/>
      <c r="AA685" s="258"/>
      <c r="AB685" s="258"/>
      <c r="AC685" s="258"/>
      <c r="AD685" s="258"/>
      <c r="AE685" s="258"/>
      <c r="AF685" s="258"/>
      <c r="AG685" s="258"/>
      <c r="AH685" s="258"/>
      <c r="AI685" s="258"/>
      <c r="AJ685" s="258"/>
      <c r="AK685" s="258"/>
      <c r="AL685" s="258"/>
      <c r="AM685" s="258"/>
      <c r="AN685" s="258"/>
    </row>
    <row r="686" spans="1:40" ht="18" customHeight="1" x14ac:dyDescent="0.25">
      <c r="A686" s="258"/>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9"/>
      <c r="Z686" s="259"/>
      <c r="AA686" s="258"/>
      <c r="AB686" s="258"/>
      <c r="AC686" s="258"/>
      <c r="AD686" s="258"/>
      <c r="AE686" s="258"/>
      <c r="AF686" s="258"/>
      <c r="AG686" s="258"/>
      <c r="AH686" s="258"/>
      <c r="AI686" s="258"/>
      <c r="AJ686" s="258"/>
      <c r="AK686" s="258"/>
      <c r="AL686" s="258"/>
      <c r="AM686" s="258"/>
      <c r="AN686" s="258"/>
    </row>
    <row r="687" spans="1:40" ht="18" customHeight="1" x14ac:dyDescent="0.25">
      <c r="A687" s="258"/>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9"/>
      <c r="Z687" s="259"/>
      <c r="AA687" s="258"/>
      <c r="AB687" s="258"/>
      <c r="AC687" s="258"/>
      <c r="AD687" s="258"/>
      <c r="AE687" s="258"/>
      <c r="AF687" s="258"/>
      <c r="AG687" s="258"/>
      <c r="AH687" s="258"/>
      <c r="AI687" s="258"/>
      <c r="AJ687" s="258"/>
      <c r="AK687" s="258"/>
      <c r="AL687" s="258"/>
      <c r="AM687" s="258"/>
      <c r="AN687" s="258"/>
    </row>
    <row r="688" spans="1:40" ht="18" customHeight="1" x14ac:dyDescent="0.25">
      <c r="A688" s="258"/>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9"/>
      <c r="Z688" s="259"/>
      <c r="AA688" s="258"/>
      <c r="AB688" s="258"/>
      <c r="AC688" s="258"/>
      <c r="AD688" s="258"/>
      <c r="AE688" s="258"/>
      <c r="AF688" s="258"/>
      <c r="AG688" s="258"/>
      <c r="AH688" s="258"/>
      <c r="AI688" s="258"/>
      <c r="AJ688" s="258"/>
      <c r="AK688" s="258"/>
      <c r="AL688" s="258"/>
      <c r="AM688" s="258"/>
      <c r="AN688" s="258"/>
    </row>
    <row r="689" spans="1:40" ht="18" customHeight="1" x14ac:dyDescent="0.25">
      <c r="A689" s="258"/>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9"/>
      <c r="Z689" s="259"/>
      <c r="AA689" s="258"/>
      <c r="AB689" s="258"/>
      <c r="AC689" s="258"/>
      <c r="AD689" s="258"/>
      <c r="AE689" s="258"/>
      <c r="AF689" s="258"/>
      <c r="AG689" s="258"/>
      <c r="AH689" s="258"/>
      <c r="AI689" s="258"/>
      <c r="AJ689" s="258"/>
      <c r="AK689" s="258"/>
      <c r="AL689" s="258"/>
      <c r="AM689" s="258"/>
      <c r="AN689" s="258"/>
    </row>
    <row r="690" spans="1:40" ht="18" customHeight="1" x14ac:dyDescent="0.25">
      <c r="A690" s="258"/>
      <c r="B690" s="258"/>
      <c r="C690" s="258"/>
      <c r="D690" s="258"/>
      <c r="E690" s="258"/>
      <c r="F690" s="258"/>
      <c r="G690" s="258"/>
      <c r="H690" s="258"/>
      <c r="I690" s="258"/>
      <c r="J690" s="258"/>
      <c r="K690" s="258"/>
      <c r="L690" s="258"/>
      <c r="M690" s="258"/>
      <c r="N690" s="258"/>
      <c r="O690" s="258"/>
      <c r="P690" s="258"/>
      <c r="Q690" s="258"/>
      <c r="R690" s="258"/>
      <c r="S690" s="258"/>
      <c r="T690" s="258"/>
      <c r="U690" s="258"/>
      <c r="V690" s="258"/>
      <c r="W690" s="258"/>
      <c r="X690" s="258"/>
      <c r="Y690" s="259"/>
      <c r="Z690" s="259"/>
      <c r="AA690" s="258"/>
      <c r="AB690" s="258"/>
      <c r="AC690" s="258"/>
      <c r="AD690" s="258"/>
      <c r="AE690" s="258"/>
      <c r="AF690" s="258"/>
      <c r="AG690" s="258"/>
      <c r="AH690" s="258"/>
      <c r="AI690" s="258"/>
      <c r="AJ690" s="258"/>
      <c r="AK690" s="258"/>
      <c r="AL690" s="258"/>
      <c r="AM690" s="258"/>
      <c r="AN690" s="258"/>
    </row>
    <row r="691" spans="1:40" ht="18" customHeight="1" x14ac:dyDescent="0.25">
      <c r="A691" s="258"/>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9"/>
      <c r="Z691" s="259"/>
      <c r="AA691" s="258"/>
      <c r="AB691" s="258"/>
      <c r="AC691" s="258"/>
      <c r="AD691" s="258"/>
      <c r="AE691" s="258"/>
      <c r="AF691" s="258"/>
      <c r="AG691" s="258"/>
      <c r="AH691" s="258"/>
      <c r="AI691" s="258"/>
      <c r="AJ691" s="258"/>
      <c r="AK691" s="258"/>
      <c r="AL691" s="258"/>
      <c r="AM691" s="258"/>
      <c r="AN691" s="258"/>
    </row>
    <row r="692" spans="1:40" ht="18" customHeight="1" x14ac:dyDescent="0.25">
      <c r="A692" s="258"/>
      <c r="B692" s="258"/>
      <c r="C692" s="258"/>
      <c r="D692" s="258"/>
      <c r="E692" s="258"/>
      <c r="F692" s="258"/>
      <c r="G692" s="258"/>
      <c r="H692" s="258"/>
      <c r="I692" s="258"/>
      <c r="J692" s="258"/>
      <c r="K692" s="258"/>
      <c r="L692" s="258"/>
      <c r="M692" s="258"/>
      <c r="N692" s="258"/>
      <c r="O692" s="258"/>
      <c r="P692" s="258"/>
      <c r="Q692" s="258"/>
      <c r="R692" s="258"/>
      <c r="S692" s="258"/>
      <c r="T692" s="258"/>
      <c r="U692" s="258"/>
      <c r="V692" s="258"/>
      <c r="W692" s="258"/>
      <c r="X692" s="258"/>
      <c r="Y692" s="259"/>
      <c r="Z692" s="259"/>
      <c r="AA692" s="258"/>
      <c r="AB692" s="258"/>
      <c r="AC692" s="258"/>
      <c r="AD692" s="258"/>
      <c r="AE692" s="258"/>
      <c r="AF692" s="258"/>
      <c r="AG692" s="258"/>
      <c r="AH692" s="258"/>
      <c r="AI692" s="258"/>
      <c r="AJ692" s="258"/>
      <c r="AK692" s="258"/>
      <c r="AL692" s="258"/>
      <c r="AM692" s="258"/>
      <c r="AN692" s="258"/>
    </row>
    <row r="693" spans="1:40" ht="18" customHeight="1" x14ac:dyDescent="0.25">
      <c r="A693" s="258"/>
      <c r="B693" s="258"/>
      <c r="C693" s="258"/>
      <c r="D693" s="258"/>
      <c r="E693" s="258"/>
      <c r="F693" s="258"/>
      <c r="G693" s="258"/>
      <c r="H693" s="258"/>
      <c r="I693" s="258"/>
      <c r="J693" s="258"/>
      <c r="K693" s="258"/>
      <c r="L693" s="258"/>
      <c r="M693" s="258"/>
      <c r="N693" s="258"/>
      <c r="O693" s="258"/>
      <c r="P693" s="258"/>
      <c r="Q693" s="258"/>
      <c r="R693" s="258"/>
      <c r="S693" s="258"/>
      <c r="T693" s="258"/>
      <c r="U693" s="258"/>
      <c r="V693" s="258"/>
      <c r="W693" s="258"/>
      <c r="X693" s="258"/>
      <c r="Y693" s="259"/>
      <c r="Z693" s="259"/>
      <c r="AA693" s="258"/>
      <c r="AB693" s="258"/>
      <c r="AC693" s="258"/>
      <c r="AD693" s="258"/>
      <c r="AE693" s="258"/>
      <c r="AF693" s="258"/>
      <c r="AG693" s="258"/>
      <c r="AH693" s="258"/>
      <c r="AI693" s="258"/>
      <c r="AJ693" s="258"/>
      <c r="AK693" s="258"/>
      <c r="AL693" s="258"/>
      <c r="AM693" s="258"/>
      <c r="AN693" s="258"/>
    </row>
    <row r="694" spans="1:40" ht="18" customHeight="1" x14ac:dyDescent="0.25">
      <c r="A694" s="258"/>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9"/>
      <c r="Z694" s="259"/>
      <c r="AA694" s="258"/>
      <c r="AB694" s="258"/>
      <c r="AC694" s="258"/>
      <c r="AD694" s="258"/>
      <c r="AE694" s="258"/>
      <c r="AF694" s="258"/>
      <c r="AG694" s="258"/>
      <c r="AH694" s="258"/>
      <c r="AI694" s="258"/>
      <c r="AJ694" s="258"/>
      <c r="AK694" s="258"/>
      <c r="AL694" s="258"/>
      <c r="AM694" s="258"/>
      <c r="AN694" s="258"/>
    </row>
    <row r="695" spans="1:40" ht="18" customHeight="1" x14ac:dyDescent="0.25">
      <c r="A695" s="258"/>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9"/>
      <c r="Z695" s="259"/>
      <c r="AA695" s="258"/>
      <c r="AB695" s="258"/>
      <c r="AC695" s="258"/>
      <c r="AD695" s="258"/>
      <c r="AE695" s="258"/>
      <c r="AF695" s="258"/>
      <c r="AG695" s="258"/>
      <c r="AH695" s="258"/>
      <c r="AI695" s="258"/>
      <c r="AJ695" s="258"/>
      <c r="AK695" s="258"/>
      <c r="AL695" s="258"/>
      <c r="AM695" s="258"/>
      <c r="AN695" s="258"/>
    </row>
    <row r="696" spans="1:40" ht="18" customHeight="1" x14ac:dyDescent="0.25">
      <c r="A696" s="258"/>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9"/>
      <c r="Z696" s="259"/>
      <c r="AA696" s="258"/>
      <c r="AB696" s="258"/>
      <c r="AC696" s="258"/>
      <c r="AD696" s="258"/>
      <c r="AE696" s="258"/>
      <c r="AF696" s="258"/>
      <c r="AG696" s="258"/>
      <c r="AH696" s="258"/>
      <c r="AI696" s="258"/>
      <c r="AJ696" s="258"/>
      <c r="AK696" s="258"/>
      <c r="AL696" s="258"/>
      <c r="AM696" s="258"/>
      <c r="AN696" s="258"/>
    </row>
    <row r="697" spans="1:40" ht="18" customHeight="1" x14ac:dyDescent="0.25">
      <c r="A697" s="258"/>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9"/>
      <c r="Z697" s="259"/>
      <c r="AA697" s="258"/>
      <c r="AB697" s="258"/>
      <c r="AC697" s="258"/>
      <c r="AD697" s="258"/>
      <c r="AE697" s="258"/>
      <c r="AF697" s="258"/>
      <c r="AG697" s="258"/>
      <c r="AH697" s="258"/>
      <c r="AI697" s="258"/>
      <c r="AJ697" s="258"/>
      <c r="AK697" s="258"/>
      <c r="AL697" s="258"/>
      <c r="AM697" s="258"/>
      <c r="AN697" s="258"/>
    </row>
    <row r="698" spans="1:40" ht="18" customHeight="1" x14ac:dyDescent="0.25">
      <c r="A698" s="258"/>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9"/>
      <c r="Z698" s="259"/>
      <c r="AA698" s="258"/>
      <c r="AB698" s="258"/>
      <c r="AC698" s="258"/>
      <c r="AD698" s="258"/>
      <c r="AE698" s="258"/>
      <c r="AF698" s="258"/>
      <c r="AG698" s="258"/>
      <c r="AH698" s="258"/>
      <c r="AI698" s="258"/>
      <c r="AJ698" s="258"/>
      <c r="AK698" s="258"/>
      <c r="AL698" s="258"/>
      <c r="AM698" s="258"/>
      <c r="AN698" s="258"/>
    </row>
    <row r="699" spans="1:40" ht="18" customHeight="1" x14ac:dyDescent="0.25">
      <c r="A699" s="258"/>
      <c r="B699" s="258"/>
      <c r="C699" s="258"/>
      <c r="D699" s="258"/>
      <c r="E699" s="258"/>
      <c r="F699" s="258"/>
      <c r="G699" s="258"/>
      <c r="H699" s="258"/>
      <c r="I699" s="258"/>
      <c r="J699" s="258"/>
      <c r="K699" s="258"/>
      <c r="L699" s="258"/>
      <c r="M699" s="258"/>
      <c r="N699" s="258"/>
      <c r="O699" s="258"/>
      <c r="P699" s="258"/>
      <c r="Q699" s="258"/>
      <c r="R699" s="258"/>
      <c r="S699" s="258"/>
      <c r="T699" s="258"/>
      <c r="U699" s="258"/>
      <c r="V699" s="258"/>
      <c r="W699" s="258"/>
      <c r="X699" s="258"/>
      <c r="Y699" s="259"/>
      <c r="Z699" s="259"/>
      <c r="AA699" s="258"/>
      <c r="AB699" s="258"/>
      <c r="AC699" s="258"/>
      <c r="AD699" s="258"/>
      <c r="AE699" s="258"/>
      <c r="AF699" s="258"/>
      <c r="AG699" s="258"/>
      <c r="AH699" s="258"/>
      <c r="AI699" s="258"/>
      <c r="AJ699" s="258"/>
      <c r="AK699" s="258"/>
      <c r="AL699" s="258"/>
      <c r="AM699" s="258"/>
      <c r="AN699" s="258"/>
    </row>
    <row r="700" spans="1:40" ht="18" customHeight="1" x14ac:dyDescent="0.25">
      <c r="A700" s="258"/>
      <c r="B700" s="258"/>
      <c r="C700" s="258"/>
      <c r="D700" s="258"/>
      <c r="E700" s="258"/>
      <c r="F700" s="258"/>
      <c r="G700" s="258"/>
      <c r="H700" s="258"/>
      <c r="I700" s="258"/>
      <c r="J700" s="258"/>
      <c r="K700" s="258"/>
      <c r="L700" s="258"/>
      <c r="M700" s="258"/>
      <c r="N700" s="258"/>
      <c r="O700" s="258"/>
      <c r="P700" s="258"/>
      <c r="Q700" s="258"/>
      <c r="R700" s="258"/>
      <c r="S700" s="258"/>
      <c r="T700" s="258"/>
      <c r="U700" s="258"/>
      <c r="V700" s="258"/>
      <c r="W700" s="258"/>
      <c r="X700" s="258"/>
      <c r="Y700" s="259"/>
      <c r="Z700" s="259"/>
      <c r="AA700" s="258"/>
      <c r="AB700" s="258"/>
      <c r="AC700" s="258"/>
      <c r="AD700" s="258"/>
      <c r="AE700" s="258"/>
      <c r="AF700" s="258"/>
      <c r="AG700" s="258"/>
      <c r="AH700" s="258"/>
      <c r="AI700" s="258"/>
      <c r="AJ700" s="258"/>
      <c r="AK700" s="258"/>
      <c r="AL700" s="258"/>
      <c r="AM700" s="258"/>
      <c r="AN700" s="258"/>
    </row>
    <row r="701" spans="1:40" ht="18" customHeight="1" x14ac:dyDescent="0.25">
      <c r="A701" s="258"/>
      <c r="B701" s="258"/>
      <c r="C701" s="258"/>
      <c r="D701" s="258"/>
      <c r="E701" s="258"/>
      <c r="F701" s="258"/>
      <c r="G701" s="258"/>
      <c r="H701" s="258"/>
      <c r="I701" s="258"/>
      <c r="J701" s="258"/>
      <c r="K701" s="258"/>
      <c r="L701" s="258"/>
      <c r="M701" s="258"/>
      <c r="N701" s="258"/>
      <c r="O701" s="258"/>
      <c r="P701" s="258"/>
      <c r="Q701" s="258"/>
      <c r="R701" s="258"/>
      <c r="S701" s="258"/>
      <c r="T701" s="258"/>
      <c r="U701" s="258"/>
      <c r="V701" s="258"/>
      <c r="W701" s="258"/>
      <c r="X701" s="258"/>
      <c r="Y701" s="259"/>
      <c r="Z701" s="259"/>
      <c r="AA701" s="258"/>
      <c r="AB701" s="258"/>
      <c r="AC701" s="258"/>
      <c r="AD701" s="258"/>
      <c r="AE701" s="258"/>
      <c r="AF701" s="258"/>
      <c r="AG701" s="258"/>
      <c r="AH701" s="258"/>
      <c r="AI701" s="258"/>
      <c r="AJ701" s="258"/>
      <c r="AK701" s="258"/>
      <c r="AL701" s="258"/>
      <c r="AM701" s="258"/>
      <c r="AN701" s="258"/>
    </row>
    <row r="702" spans="1:40" ht="18" customHeight="1" x14ac:dyDescent="0.25">
      <c r="A702" s="258"/>
      <c r="B702" s="258"/>
      <c r="C702" s="258"/>
      <c r="D702" s="258"/>
      <c r="E702" s="258"/>
      <c r="F702" s="258"/>
      <c r="G702" s="258"/>
      <c r="H702" s="258"/>
      <c r="I702" s="258"/>
      <c r="J702" s="258"/>
      <c r="K702" s="258"/>
      <c r="L702" s="258"/>
      <c r="M702" s="258"/>
      <c r="N702" s="258"/>
      <c r="O702" s="258"/>
      <c r="P702" s="258"/>
      <c r="Q702" s="258"/>
      <c r="R702" s="258"/>
      <c r="S702" s="258"/>
      <c r="T702" s="258"/>
      <c r="U702" s="258"/>
      <c r="V702" s="258"/>
      <c r="W702" s="258"/>
      <c r="X702" s="258"/>
      <c r="Y702" s="259"/>
      <c r="Z702" s="259"/>
      <c r="AA702" s="258"/>
      <c r="AB702" s="258"/>
      <c r="AC702" s="258"/>
      <c r="AD702" s="258"/>
      <c r="AE702" s="258"/>
      <c r="AF702" s="258"/>
      <c r="AG702" s="258"/>
      <c r="AH702" s="258"/>
      <c r="AI702" s="258"/>
      <c r="AJ702" s="258"/>
      <c r="AK702" s="258"/>
      <c r="AL702" s="258"/>
      <c r="AM702" s="258"/>
      <c r="AN702" s="258"/>
    </row>
    <row r="703" spans="1:40" ht="18" customHeight="1" x14ac:dyDescent="0.25">
      <c r="A703" s="258"/>
      <c r="B703" s="258"/>
      <c r="C703" s="258"/>
      <c r="D703" s="258"/>
      <c r="E703" s="258"/>
      <c r="F703" s="258"/>
      <c r="G703" s="258"/>
      <c r="H703" s="258"/>
      <c r="I703" s="258"/>
      <c r="J703" s="258"/>
      <c r="K703" s="258"/>
      <c r="L703" s="258"/>
      <c r="M703" s="258"/>
      <c r="N703" s="258"/>
      <c r="O703" s="258"/>
      <c r="P703" s="258"/>
      <c r="Q703" s="258"/>
      <c r="R703" s="258"/>
      <c r="S703" s="258"/>
      <c r="T703" s="258"/>
      <c r="U703" s="258"/>
      <c r="V703" s="258"/>
      <c r="W703" s="258"/>
      <c r="X703" s="258"/>
      <c r="Y703" s="259"/>
      <c r="Z703" s="259"/>
      <c r="AA703" s="258"/>
      <c r="AB703" s="258"/>
      <c r="AC703" s="258"/>
      <c r="AD703" s="258"/>
      <c r="AE703" s="258"/>
      <c r="AF703" s="258"/>
      <c r="AG703" s="258"/>
      <c r="AH703" s="258"/>
      <c r="AI703" s="258"/>
      <c r="AJ703" s="258"/>
      <c r="AK703" s="258"/>
      <c r="AL703" s="258"/>
      <c r="AM703" s="258"/>
      <c r="AN703" s="258"/>
    </row>
    <row r="704" spans="1:40" ht="18" customHeight="1" x14ac:dyDescent="0.25">
      <c r="A704" s="258"/>
      <c r="B704" s="258"/>
      <c r="C704" s="258"/>
      <c r="D704" s="258"/>
      <c r="E704" s="258"/>
      <c r="F704" s="258"/>
      <c r="G704" s="258"/>
      <c r="H704" s="258"/>
      <c r="I704" s="258"/>
      <c r="J704" s="258"/>
      <c r="K704" s="258"/>
      <c r="L704" s="258"/>
      <c r="M704" s="258"/>
      <c r="N704" s="258"/>
      <c r="O704" s="258"/>
      <c r="P704" s="258"/>
      <c r="Q704" s="258"/>
      <c r="R704" s="258"/>
      <c r="S704" s="258"/>
      <c r="T704" s="258"/>
      <c r="U704" s="258"/>
      <c r="V704" s="258"/>
      <c r="W704" s="258"/>
      <c r="X704" s="258"/>
      <c r="Y704" s="259"/>
      <c r="Z704" s="259"/>
      <c r="AA704" s="258"/>
      <c r="AB704" s="258"/>
      <c r="AC704" s="258"/>
      <c r="AD704" s="258"/>
      <c r="AE704" s="258"/>
      <c r="AF704" s="258"/>
      <c r="AG704" s="258"/>
      <c r="AH704" s="258"/>
      <c r="AI704" s="258"/>
      <c r="AJ704" s="258"/>
      <c r="AK704" s="258"/>
      <c r="AL704" s="258"/>
      <c r="AM704" s="258"/>
      <c r="AN704" s="258"/>
    </row>
    <row r="705" spans="1:40" ht="18" customHeight="1" x14ac:dyDescent="0.25">
      <c r="A705" s="258"/>
      <c r="B705" s="258"/>
      <c r="C705" s="258"/>
      <c r="D705" s="258"/>
      <c r="E705" s="258"/>
      <c r="F705" s="258"/>
      <c r="G705" s="258"/>
      <c r="H705" s="258"/>
      <c r="I705" s="258"/>
      <c r="J705" s="258"/>
      <c r="K705" s="258"/>
      <c r="L705" s="258"/>
      <c r="M705" s="258"/>
      <c r="N705" s="258"/>
      <c r="O705" s="258"/>
      <c r="P705" s="258"/>
      <c r="Q705" s="258"/>
      <c r="R705" s="258"/>
      <c r="S705" s="258"/>
      <c r="T705" s="258"/>
      <c r="U705" s="258"/>
      <c r="V705" s="258"/>
      <c r="W705" s="258"/>
      <c r="X705" s="258"/>
      <c r="Y705" s="259"/>
      <c r="Z705" s="259"/>
      <c r="AA705" s="258"/>
      <c r="AB705" s="258"/>
      <c r="AC705" s="258"/>
      <c r="AD705" s="258"/>
      <c r="AE705" s="258"/>
      <c r="AF705" s="258"/>
      <c r="AG705" s="258"/>
      <c r="AH705" s="258"/>
      <c r="AI705" s="258"/>
      <c r="AJ705" s="258"/>
      <c r="AK705" s="258"/>
      <c r="AL705" s="258"/>
      <c r="AM705" s="258"/>
      <c r="AN705" s="258"/>
    </row>
    <row r="706" spans="1:40" ht="18" customHeight="1" x14ac:dyDescent="0.25">
      <c r="A706" s="258"/>
      <c r="B706" s="258"/>
      <c r="C706" s="258"/>
      <c r="D706" s="258"/>
      <c r="E706" s="258"/>
      <c r="F706" s="258"/>
      <c r="G706" s="258"/>
      <c r="H706" s="258"/>
      <c r="I706" s="258"/>
      <c r="J706" s="258"/>
      <c r="K706" s="258"/>
      <c r="L706" s="258"/>
      <c r="M706" s="258"/>
      <c r="N706" s="258"/>
      <c r="O706" s="258"/>
      <c r="P706" s="258"/>
      <c r="Q706" s="258"/>
      <c r="R706" s="258"/>
      <c r="S706" s="258"/>
      <c r="T706" s="258"/>
      <c r="U706" s="258"/>
      <c r="V706" s="258"/>
      <c r="W706" s="258"/>
      <c r="X706" s="258"/>
      <c r="Y706" s="259"/>
      <c r="Z706" s="259"/>
      <c r="AA706" s="258"/>
      <c r="AB706" s="258"/>
      <c r="AC706" s="258"/>
      <c r="AD706" s="258"/>
      <c r="AE706" s="258"/>
      <c r="AF706" s="258"/>
      <c r="AG706" s="258"/>
      <c r="AH706" s="258"/>
      <c r="AI706" s="258"/>
      <c r="AJ706" s="258"/>
      <c r="AK706" s="258"/>
      <c r="AL706" s="258"/>
      <c r="AM706" s="258"/>
      <c r="AN706" s="258"/>
    </row>
    <row r="707" spans="1:40" ht="18" customHeight="1" x14ac:dyDescent="0.25">
      <c r="A707" s="258"/>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9"/>
      <c r="Z707" s="259"/>
      <c r="AA707" s="258"/>
      <c r="AB707" s="258"/>
      <c r="AC707" s="258"/>
      <c r="AD707" s="258"/>
      <c r="AE707" s="258"/>
      <c r="AF707" s="258"/>
      <c r="AG707" s="258"/>
      <c r="AH707" s="258"/>
      <c r="AI707" s="258"/>
      <c r="AJ707" s="258"/>
      <c r="AK707" s="258"/>
      <c r="AL707" s="258"/>
      <c r="AM707" s="258"/>
      <c r="AN707" s="258"/>
    </row>
    <row r="708" spans="1:40" ht="18" customHeight="1" x14ac:dyDescent="0.25">
      <c r="A708" s="258"/>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9"/>
      <c r="Z708" s="259"/>
      <c r="AA708" s="258"/>
      <c r="AB708" s="258"/>
      <c r="AC708" s="258"/>
      <c r="AD708" s="258"/>
      <c r="AE708" s="258"/>
      <c r="AF708" s="258"/>
      <c r="AG708" s="258"/>
      <c r="AH708" s="258"/>
      <c r="AI708" s="258"/>
      <c r="AJ708" s="258"/>
      <c r="AK708" s="258"/>
      <c r="AL708" s="258"/>
      <c r="AM708" s="258"/>
      <c r="AN708" s="258"/>
    </row>
    <row r="709" spans="1:40" ht="18" customHeight="1" x14ac:dyDescent="0.25">
      <c r="A709" s="258"/>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9"/>
      <c r="Z709" s="259"/>
      <c r="AA709" s="258"/>
      <c r="AB709" s="258"/>
      <c r="AC709" s="258"/>
      <c r="AD709" s="258"/>
      <c r="AE709" s="258"/>
      <c r="AF709" s="258"/>
      <c r="AG709" s="258"/>
      <c r="AH709" s="258"/>
      <c r="AI709" s="258"/>
      <c r="AJ709" s="258"/>
      <c r="AK709" s="258"/>
      <c r="AL709" s="258"/>
      <c r="AM709" s="258"/>
      <c r="AN709" s="258"/>
    </row>
    <row r="710" spans="1:40" ht="18" customHeight="1" x14ac:dyDescent="0.25">
      <c r="A710" s="258"/>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9"/>
      <c r="Z710" s="259"/>
      <c r="AA710" s="258"/>
      <c r="AB710" s="258"/>
      <c r="AC710" s="258"/>
      <c r="AD710" s="258"/>
      <c r="AE710" s="258"/>
      <c r="AF710" s="258"/>
      <c r="AG710" s="258"/>
      <c r="AH710" s="258"/>
      <c r="AI710" s="258"/>
      <c r="AJ710" s="258"/>
      <c r="AK710" s="258"/>
      <c r="AL710" s="258"/>
      <c r="AM710" s="258"/>
      <c r="AN710" s="258"/>
    </row>
    <row r="711" spans="1:40" ht="18" customHeight="1" x14ac:dyDescent="0.25">
      <c r="A711" s="258"/>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9"/>
      <c r="Z711" s="259"/>
      <c r="AA711" s="258"/>
      <c r="AB711" s="258"/>
      <c r="AC711" s="258"/>
      <c r="AD711" s="258"/>
      <c r="AE711" s="258"/>
      <c r="AF711" s="258"/>
      <c r="AG711" s="258"/>
      <c r="AH711" s="258"/>
      <c r="AI711" s="258"/>
      <c r="AJ711" s="258"/>
      <c r="AK711" s="258"/>
      <c r="AL711" s="258"/>
      <c r="AM711" s="258"/>
      <c r="AN711" s="258"/>
    </row>
    <row r="712" spans="1:40" ht="18" customHeight="1" x14ac:dyDescent="0.25">
      <c r="A712" s="258"/>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9"/>
      <c r="Z712" s="259"/>
      <c r="AA712" s="258"/>
      <c r="AB712" s="258"/>
      <c r="AC712" s="258"/>
      <c r="AD712" s="258"/>
      <c r="AE712" s="258"/>
      <c r="AF712" s="258"/>
      <c r="AG712" s="258"/>
      <c r="AH712" s="258"/>
      <c r="AI712" s="258"/>
      <c r="AJ712" s="258"/>
      <c r="AK712" s="258"/>
      <c r="AL712" s="258"/>
      <c r="AM712" s="258"/>
      <c r="AN712" s="258"/>
    </row>
    <row r="713" spans="1:40" ht="18" customHeight="1" x14ac:dyDescent="0.25">
      <c r="A713" s="258"/>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9"/>
      <c r="Z713" s="259"/>
      <c r="AA713" s="258"/>
      <c r="AB713" s="258"/>
      <c r="AC713" s="258"/>
      <c r="AD713" s="258"/>
      <c r="AE713" s="258"/>
      <c r="AF713" s="258"/>
      <c r="AG713" s="258"/>
      <c r="AH713" s="258"/>
      <c r="AI713" s="258"/>
      <c r="AJ713" s="258"/>
      <c r="AK713" s="258"/>
      <c r="AL713" s="258"/>
      <c r="AM713" s="258"/>
      <c r="AN713" s="258"/>
    </row>
    <row r="714" spans="1:40" ht="18" customHeight="1" x14ac:dyDescent="0.25">
      <c r="A714" s="258"/>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9"/>
      <c r="Z714" s="259"/>
      <c r="AA714" s="258"/>
      <c r="AB714" s="258"/>
      <c r="AC714" s="258"/>
      <c r="AD714" s="258"/>
      <c r="AE714" s="258"/>
      <c r="AF714" s="258"/>
      <c r="AG714" s="258"/>
      <c r="AH714" s="258"/>
      <c r="AI714" s="258"/>
      <c r="AJ714" s="258"/>
      <c r="AK714" s="258"/>
      <c r="AL714" s="258"/>
      <c r="AM714" s="258"/>
      <c r="AN714" s="258"/>
    </row>
    <row r="715" spans="1:40" ht="18" customHeight="1" x14ac:dyDescent="0.25">
      <c r="A715" s="258"/>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9"/>
      <c r="Z715" s="259"/>
      <c r="AA715" s="258"/>
      <c r="AB715" s="258"/>
      <c r="AC715" s="258"/>
      <c r="AD715" s="258"/>
      <c r="AE715" s="258"/>
      <c r="AF715" s="258"/>
      <c r="AG715" s="258"/>
      <c r="AH715" s="258"/>
      <c r="AI715" s="258"/>
      <c r="AJ715" s="258"/>
      <c r="AK715" s="258"/>
      <c r="AL715" s="258"/>
      <c r="AM715" s="258"/>
      <c r="AN715" s="258"/>
    </row>
    <row r="716" spans="1:40" ht="18" customHeight="1" x14ac:dyDescent="0.25">
      <c r="A716" s="258"/>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9"/>
      <c r="Z716" s="259"/>
      <c r="AA716" s="258"/>
      <c r="AB716" s="258"/>
      <c r="AC716" s="258"/>
      <c r="AD716" s="258"/>
      <c r="AE716" s="258"/>
      <c r="AF716" s="258"/>
      <c r="AG716" s="258"/>
      <c r="AH716" s="258"/>
      <c r="AI716" s="258"/>
      <c r="AJ716" s="258"/>
      <c r="AK716" s="258"/>
      <c r="AL716" s="258"/>
      <c r="AM716" s="258"/>
      <c r="AN716" s="258"/>
    </row>
    <row r="717" spans="1:40" ht="18" customHeight="1" x14ac:dyDescent="0.25">
      <c r="A717" s="258"/>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9"/>
      <c r="Z717" s="259"/>
      <c r="AA717" s="258"/>
      <c r="AB717" s="258"/>
      <c r="AC717" s="258"/>
      <c r="AD717" s="258"/>
      <c r="AE717" s="258"/>
      <c r="AF717" s="258"/>
      <c r="AG717" s="258"/>
      <c r="AH717" s="258"/>
      <c r="AI717" s="258"/>
      <c r="AJ717" s="258"/>
      <c r="AK717" s="258"/>
      <c r="AL717" s="258"/>
      <c r="AM717" s="258"/>
      <c r="AN717" s="258"/>
    </row>
    <row r="718" spans="1:40" ht="18" customHeight="1" x14ac:dyDescent="0.25">
      <c r="A718" s="258"/>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9"/>
      <c r="Z718" s="259"/>
      <c r="AA718" s="258"/>
      <c r="AB718" s="258"/>
      <c r="AC718" s="258"/>
      <c r="AD718" s="258"/>
      <c r="AE718" s="258"/>
      <c r="AF718" s="258"/>
      <c r="AG718" s="258"/>
      <c r="AH718" s="258"/>
      <c r="AI718" s="258"/>
      <c r="AJ718" s="258"/>
      <c r="AK718" s="258"/>
      <c r="AL718" s="258"/>
      <c r="AM718" s="258"/>
      <c r="AN718" s="258"/>
    </row>
    <row r="719" spans="1:40" ht="18" customHeight="1" x14ac:dyDescent="0.25">
      <c r="A719" s="258"/>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9"/>
      <c r="Z719" s="259"/>
      <c r="AA719" s="258"/>
      <c r="AB719" s="258"/>
      <c r="AC719" s="258"/>
      <c r="AD719" s="258"/>
      <c r="AE719" s="258"/>
      <c r="AF719" s="258"/>
      <c r="AG719" s="258"/>
      <c r="AH719" s="258"/>
      <c r="AI719" s="258"/>
      <c r="AJ719" s="258"/>
      <c r="AK719" s="258"/>
      <c r="AL719" s="258"/>
      <c r="AM719" s="258"/>
      <c r="AN719" s="258"/>
    </row>
    <row r="720" spans="1:40" ht="18" customHeight="1" x14ac:dyDescent="0.25">
      <c r="A720" s="258"/>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9"/>
      <c r="Z720" s="259"/>
      <c r="AA720" s="258"/>
      <c r="AB720" s="258"/>
      <c r="AC720" s="258"/>
      <c r="AD720" s="258"/>
      <c r="AE720" s="258"/>
      <c r="AF720" s="258"/>
      <c r="AG720" s="258"/>
      <c r="AH720" s="258"/>
      <c r="AI720" s="258"/>
      <c r="AJ720" s="258"/>
      <c r="AK720" s="258"/>
      <c r="AL720" s="258"/>
      <c r="AM720" s="258"/>
      <c r="AN720" s="258"/>
    </row>
    <row r="721" spans="1:40" ht="18" customHeight="1" x14ac:dyDescent="0.25">
      <c r="A721" s="258"/>
      <c r="B721" s="258"/>
      <c r="C721" s="258"/>
      <c r="D721" s="258"/>
      <c r="E721" s="258"/>
      <c r="F721" s="258"/>
      <c r="G721" s="258"/>
      <c r="H721" s="258"/>
      <c r="I721" s="258"/>
      <c r="J721" s="258"/>
      <c r="K721" s="258"/>
      <c r="L721" s="258"/>
      <c r="M721" s="258"/>
      <c r="N721" s="258"/>
      <c r="O721" s="258"/>
      <c r="P721" s="258"/>
      <c r="Q721" s="258"/>
      <c r="R721" s="258"/>
      <c r="S721" s="258"/>
      <c r="T721" s="258"/>
      <c r="U721" s="258"/>
      <c r="V721" s="258"/>
      <c r="W721" s="258"/>
      <c r="X721" s="258"/>
      <c r="Y721" s="259"/>
      <c r="Z721" s="259"/>
      <c r="AA721" s="258"/>
      <c r="AB721" s="258"/>
      <c r="AC721" s="258"/>
      <c r="AD721" s="258"/>
      <c r="AE721" s="258"/>
      <c r="AF721" s="258"/>
      <c r="AG721" s="258"/>
      <c r="AH721" s="258"/>
      <c r="AI721" s="258"/>
      <c r="AJ721" s="258"/>
      <c r="AK721" s="258"/>
      <c r="AL721" s="258"/>
      <c r="AM721" s="258"/>
      <c r="AN721" s="258"/>
    </row>
    <row r="722" spans="1:40" ht="18" customHeight="1" x14ac:dyDescent="0.25">
      <c r="A722" s="258"/>
      <c r="B722" s="258"/>
      <c r="C722" s="258"/>
      <c r="D722" s="258"/>
      <c r="E722" s="258"/>
      <c r="F722" s="258"/>
      <c r="G722" s="258"/>
      <c r="H722" s="258"/>
      <c r="I722" s="258"/>
      <c r="J722" s="258"/>
      <c r="K722" s="258"/>
      <c r="L722" s="258"/>
      <c r="M722" s="258"/>
      <c r="N722" s="258"/>
      <c r="O722" s="258"/>
      <c r="P722" s="258"/>
      <c r="Q722" s="258"/>
      <c r="R722" s="258"/>
      <c r="S722" s="258"/>
      <c r="T722" s="258"/>
      <c r="U722" s="258"/>
      <c r="V722" s="258"/>
      <c r="W722" s="258"/>
      <c r="X722" s="258"/>
      <c r="Y722" s="259"/>
      <c r="Z722" s="259"/>
      <c r="AA722" s="258"/>
      <c r="AB722" s="258"/>
      <c r="AC722" s="258"/>
      <c r="AD722" s="258"/>
      <c r="AE722" s="258"/>
      <c r="AF722" s="258"/>
      <c r="AG722" s="258"/>
      <c r="AH722" s="258"/>
      <c r="AI722" s="258"/>
      <c r="AJ722" s="258"/>
      <c r="AK722" s="258"/>
      <c r="AL722" s="258"/>
      <c r="AM722" s="258"/>
      <c r="AN722" s="258"/>
    </row>
    <row r="723" spans="1:40" ht="18" customHeight="1" x14ac:dyDescent="0.25">
      <c r="A723" s="258"/>
      <c r="B723" s="258"/>
      <c r="C723" s="258"/>
      <c r="D723" s="258"/>
      <c r="E723" s="258"/>
      <c r="F723" s="258"/>
      <c r="G723" s="258"/>
      <c r="H723" s="258"/>
      <c r="I723" s="258"/>
      <c r="J723" s="258"/>
      <c r="K723" s="258"/>
      <c r="L723" s="258"/>
      <c r="M723" s="258"/>
      <c r="N723" s="258"/>
      <c r="O723" s="258"/>
      <c r="P723" s="258"/>
      <c r="Q723" s="258"/>
      <c r="R723" s="258"/>
      <c r="S723" s="258"/>
      <c r="T723" s="258"/>
      <c r="U723" s="258"/>
      <c r="V723" s="258"/>
      <c r="W723" s="258"/>
      <c r="X723" s="258"/>
      <c r="Y723" s="259"/>
      <c r="Z723" s="259"/>
      <c r="AA723" s="258"/>
      <c r="AB723" s="258"/>
      <c r="AC723" s="258"/>
      <c r="AD723" s="258"/>
      <c r="AE723" s="258"/>
      <c r="AF723" s="258"/>
      <c r="AG723" s="258"/>
      <c r="AH723" s="258"/>
      <c r="AI723" s="258"/>
      <c r="AJ723" s="258"/>
      <c r="AK723" s="258"/>
      <c r="AL723" s="258"/>
      <c r="AM723" s="258"/>
      <c r="AN723" s="258"/>
    </row>
    <row r="724" spans="1:40" ht="18" customHeight="1" x14ac:dyDescent="0.25">
      <c r="A724" s="258"/>
      <c r="B724" s="258"/>
      <c r="C724" s="258"/>
      <c r="D724" s="258"/>
      <c r="E724" s="258"/>
      <c r="F724" s="258"/>
      <c r="G724" s="258"/>
      <c r="H724" s="258"/>
      <c r="I724" s="258"/>
      <c r="J724" s="258"/>
      <c r="K724" s="258"/>
      <c r="L724" s="258"/>
      <c r="M724" s="258"/>
      <c r="N724" s="258"/>
      <c r="O724" s="258"/>
      <c r="P724" s="258"/>
      <c r="Q724" s="258"/>
      <c r="R724" s="258"/>
      <c r="S724" s="258"/>
      <c r="T724" s="258"/>
      <c r="U724" s="258"/>
      <c r="V724" s="258"/>
      <c r="W724" s="258"/>
      <c r="X724" s="258"/>
      <c r="Y724" s="259"/>
      <c r="Z724" s="259"/>
      <c r="AA724" s="258"/>
      <c r="AB724" s="258"/>
      <c r="AC724" s="258"/>
      <c r="AD724" s="258"/>
      <c r="AE724" s="258"/>
      <c r="AF724" s="258"/>
      <c r="AG724" s="258"/>
      <c r="AH724" s="258"/>
      <c r="AI724" s="258"/>
      <c r="AJ724" s="258"/>
      <c r="AK724" s="258"/>
      <c r="AL724" s="258"/>
      <c r="AM724" s="258"/>
      <c r="AN724" s="258"/>
    </row>
    <row r="725" spans="1:40" ht="18" customHeight="1" x14ac:dyDescent="0.25">
      <c r="A725" s="258"/>
      <c r="B725" s="258"/>
      <c r="C725" s="258"/>
      <c r="D725" s="258"/>
      <c r="E725" s="258"/>
      <c r="F725" s="258"/>
      <c r="G725" s="258"/>
      <c r="H725" s="258"/>
      <c r="I725" s="258"/>
      <c r="J725" s="258"/>
      <c r="K725" s="258"/>
      <c r="L725" s="258"/>
      <c r="M725" s="258"/>
      <c r="N725" s="258"/>
      <c r="O725" s="258"/>
      <c r="P725" s="258"/>
      <c r="Q725" s="258"/>
      <c r="R725" s="258"/>
      <c r="S725" s="258"/>
      <c r="T725" s="258"/>
      <c r="U725" s="258"/>
      <c r="V725" s="258"/>
      <c r="W725" s="258"/>
      <c r="X725" s="258"/>
      <c r="Y725" s="259"/>
      <c r="Z725" s="259"/>
      <c r="AA725" s="258"/>
      <c r="AB725" s="258"/>
      <c r="AC725" s="258"/>
      <c r="AD725" s="258"/>
      <c r="AE725" s="258"/>
      <c r="AF725" s="258"/>
      <c r="AG725" s="258"/>
      <c r="AH725" s="258"/>
      <c r="AI725" s="258"/>
      <c r="AJ725" s="258"/>
      <c r="AK725" s="258"/>
      <c r="AL725" s="258"/>
      <c r="AM725" s="258"/>
      <c r="AN725" s="258"/>
    </row>
    <row r="726" spans="1:40" ht="18" customHeight="1" x14ac:dyDescent="0.25">
      <c r="A726" s="258"/>
      <c r="B726" s="258"/>
      <c r="C726" s="258"/>
      <c r="D726" s="258"/>
      <c r="E726" s="258"/>
      <c r="F726" s="258"/>
      <c r="G726" s="258"/>
      <c r="H726" s="258"/>
      <c r="I726" s="258"/>
      <c r="J726" s="258"/>
      <c r="K726" s="258"/>
      <c r="L726" s="258"/>
      <c r="M726" s="258"/>
      <c r="N726" s="258"/>
      <c r="O726" s="258"/>
      <c r="P726" s="258"/>
      <c r="Q726" s="258"/>
      <c r="R726" s="258"/>
      <c r="S726" s="258"/>
      <c r="T726" s="258"/>
      <c r="U726" s="258"/>
      <c r="V726" s="258"/>
      <c r="W726" s="258"/>
      <c r="X726" s="258"/>
      <c r="Y726" s="259"/>
      <c r="Z726" s="259"/>
      <c r="AA726" s="258"/>
      <c r="AB726" s="258"/>
      <c r="AC726" s="258"/>
      <c r="AD726" s="258"/>
      <c r="AE726" s="258"/>
      <c r="AF726" s="258"/>
      <c r="AG726" s="258"/>
      <c r="AH726" s="258"/>
      <c r="AI726" s="258"/>
      <c r="AJ726" s="258"/>
      <c r="AK726" s="258"/>
      <c r="AL726" s="258"/>
      <c r="AM726" s="258"/>
      <c r="AN726" s="258"/>
    </row>
    <row r="727" spans="1:40" ht="18" customHeight="1" x14ac:dyDescent="0.25">
      <c r="A727" s="258"/>
      <c r="B727" s="258"/>
      <c r="C727" s="258"/>
      <c r="D727" s="258"/>
      <c r="E727" s="258"/>
      <c r="F727" s="258"/>
      <c r="G727" s="258"/>
      <c r="H727" s="258"/>
      <c r="I727" s="258"/>
      <c r="J727" s="258"/>
      <c r="K727" s="258"/>
      <c r="L727" s="258"/>
      <c r="M727" s="258"/>
      <c r="N727" s="258"/>
      <c r="O727" s="258"/>
      <c r="P727" s="258"/>
      <c r="Q727" s="258"/>
      <c r="R727" s="258"/>
      <c r="S727" s="258"/>
      <c r="T727" s="258"/>
      <c r="U727" s="258"/>
      <c r="V727" s="258"/>
      <c r="W727" s="258"/>
      <c r="X727" s="258"/>
      <c r="Y727" s="259"/>
      <c r="Z727" s="259"/>
      <c r="AA727" s="258"/>
      <c r="AB727" s="258"/>
      <c r="AC727" s="258"/>
      <c r="AD727" s="258"/>
      <c r="AE727" s="258"/>
      <c r="AF727" s="258"/>
      <c r="AG727" s="258"/>
      <c r="AH727" s="258"/>
      <c r="AI727" s="258"/>
      <c r="AJ727" s="258"/>
      <c r="AK727" s="258"/>
      <c r="AL727" s="258"/>
      <c r="AM727" s="258"/>
      <c r="AN727" s="258"/>
    </row>
    <row r="728" spans="1:40" ht="18" customHeight="1" x14ac:dyDescent="0.25">
      <c r="A728" s="258"/>
      <c r="B728" s="258"/>
      <c r="C728" s="258"/>
      <c r="D728" s="258"/>
      <c r="E728" s="258"/>
      <c r="F728" s="258"/>
      <c r="G728" s="258"/>
      <c r="H728" s="258"/>
      <c r="I728" s="258"/>
      <c r="J728" s="258"/>
      <c r="K728" s="258"/>
      <c r="L728" s="258"/>
      <c r="M728" s="258"/>
      <c r="N728" s="258"/>
      <c r="O728" s="258"/>
      <c r="P728" s="258"/>
      <c r="Q728" s="258"/>
      <c r="R728" s="258"/>
      <c r="S728" s="258"/>
      <c r="T728" s="258"/>
      <c r="U728" s="258"/>
      <c r="V728" s="258"/>
      <c r="W728" s="258"/>
      <c r="X728" s="258"/>
      <c r="Y728" s="259"/>
      <c r="Z728" s="259"/>
      <c r="AA728" s="258"/>
      <c r="AB728" s="258"/>
      <c r="AC728" s="258"/>
      <c r="AD728" s="258"/>
      <c r="AE728" s="258"/>
      <c r="AF728" s="258"/>
      <c r="AG728" s="258"/>
      <c r="AH728" s="258"/>
      <c r="AI728" s="258"/>
      <c r="AJ728" s="258"/>
      <c r="AK728" s="258"/>
      <c r="AL728" s="258"/>
      <c r="AM728" s="258"/>
      <c r="AN728" s="258"/>
    </row>
    <row r="729" spans="1:40" ht="18" customHeight="1" x14ac:dyDescent="0.25">
      <c r="A729" s="258"/>
      <c r="B729" s="258"/>
      <c r="C729" s="258"/>
      <c r="D729" s="258"/>
      <c r="E729" s="258"/>
      <c r="F729" s="258"/>
      <c r="G729" s="258"/>
      <c r="H729" s="258"/>
      <c r="I729" s="258"/>
      <c r="J729" s="258"/>
      <c r="K729" s="258"/>
      <c r="L729" s="258"/>
      <c r="M729" s="258"/>
      <c r="N729" s="258"/>
      <c r="O729" s="258"/>
      <c r="P729" s="258"/>
      <c r="Q729" s="258"/>
      <c r="R729" s="258"/>
      <c r="S729" s="258"/>
      <c r="T729" s="258"/>
      <c r="U729" s="258"/>
      <c r="V729" s="258"/>
      <c r="W729" s="258"/>
      <c r="X729" s="258"/>
      <c r="Y729" s="259"/>
      <c r="Z729" s="259"/>
      <c r="AA729" s="258"/>
      <c r="AB729" s="258"/>
      <c r="AC729" s="258"/>
      <c r="AD729" s="258"/>
      <c r="AE729" s="258"/>
      <c r="AF729" s="258"/>
      <c r="AG729" s="258"/>
      <c r="AH729" s="258"/>
      <c r="AI729" s="258"/>
      <c r="AJ729" s="258"/>
      <c r="AK729" s="258"/>
      <c r="AL729" s="258"/>
      <c r="AM729" s="258"/>
      <c r="AN729" s="258"/>
    </row>
    <row r="730" spans="1:40" ht="18" customHeight="1" x14ac:dyDescent="0.25">
      <c r="A730" s="258"/>
      <c r="B730" s="258"/>
      <c r="C730" s="258"/>
      <c r="D730" s="258"/>
      <c r="E730" s="258"/>
      <c r="F730" s="258"/>
      <c r="G730" s="258"/>
      <c r="H730" s="258"/>
      <c r="I730" s="258"/>
      <c r="J730" s="258"/>
      <c r="K730" s="258"/>
      <c r="L730" s="258"/>
      <c r="M730" s="258"/>
      <c r="N730" s="258"/>
      <c r="O730" s="258"/>
      <c r="P730" s="258"/>
      <c r="Q730" s="258"/>
      <c r="R730" s="258"/>
      <c r="S730" s="258"/>
      <c r="T730" s="258"/>
      <c r="U730" s="258"/>
      <c r="V730" s="258"/>
      <c r="W730" s="258"/>
      <c r="X730" s="258"/>
      <c r="Y730" s="259"/>
      <c r="Z730" s="259"/>
      <c r="AA730" s="258"/>
      <c r="AB730" s="258"/>
      <c r="AC730" s="258"/>
      <c r="AD730" s="258"/>
      <c r="AE730" s="258"/>
      <c r="AF730" s="258"/>
      <c r="AG730" s="258"/>
      <c r="AH730" s="258"/>
      <c r="AI730" s="258"/>
      <c r="AJ730" s="258"/>
      <c r="AK730" s="258"/>
      <c r="AL730" s="258"/>
      <c r="AM730" s="258"/>
      <c r="AN730" s="258"/>
    </row>
    <row r="731" spans="1:40" ht="18" customHeight="1" x14ac:dyDescent="0.25">
      <c r="A731" s="258"/>
      <c r="B731" s="258"/>
      <c r="C731" s="258"/>
      <c r="D731" s="258"/>
      <c r="E731" s="258"/>
      <c r="F731" s="258"/>
      <c r="G731" s="258"/>
      <c r="H731" s="258"/>
      <c r="I731" s="258"/>
      <c r="J731" s="258"/>
      <c r="K731" s="258"/>
      <c r="L731" s="258"/>
      <c r="M731" s="258"/>
      <c r="N731" s="258"/>
      <c r="O731" s="258"/>
      <c r="P731" s="258"/>
      <c r="Q731" s="258"/>
      <c r="R731" s="258"/>
      <c r="S731" s="258"/>
      <c r="T731" s="258"/>
      <c r="U731" s="258"/>
      <c r="V731" s="258"/>
      <c r="W731" s="258"/>
      <c r="X731" s="258"/>
      <c r="Y731" s="259"/>
      <c r="Z731" s="259"/>
      <c r="AA731" s="258"/>
      <c r="AB731" s="258"/>
      <c r="AC731" s="258"/>
      <c r="AD731" s="258"/>
      <c r="AE731" s="258"/>
      <c r="AF731" s="258"/>
      <c r="AG731" s="258"/>
      <c r="AH731" s="258"/>
      <c r="AI731" s="258"/>
      <c r="AJ731" s="258"/>
      <c r="AK731" s="258"/>
      <c r="AL731" s="258"/>
      <c r="AM731" s="258"/>
      <c r="AN731" s="258"/>
    </row>
    <row r="732" spans="1:40" ht="18" customHeight="1" x14ac:dyDescent="0.25">
      <c r="A732" s="258"/>
      <c r="B732" s="258"/>
      <c r="C732" s="258"/>
      <c r="D732" s="258"/>
      <c r="E732" s="258"/>
      <c r="F732" s="258"/>
      <c r="G732" s="258"/>
      <c r="H732" s="258"/>
      <c r="I732" s="258"/>
      <c r="J732" s="258"/>
      <c r="K732" s="258"/>
      <c r="L732" s="258"/>
      <c r="M732" s="258"/>
      <c r="N732" s="258"/>
      <c r="O732" s="258"/>
      <c r="P732" s="258"/>
      <c r="Q732" s="258"/>
      <c r="R732" s="258"/>
      <c r="S732" s="258"/>
      <c r="T732" s="258"/>
      <c r="U732" s="258"/>
      <c r="V732" s="258"/>
      <c r="W732" s="258"/>
      <c r="X732" s="258"/>
      <c r="Y732" s="259"/>
      <c r="Z732" s="259"/>
      <c r="AA732" s="258"/>
      <c r="AB732" s="258"/>
      <c r="AC732" s="258"/>
      <c r="AD732" s="258"/>
      <c r="AE732" s="258"/>
      <c r="AF732" s="258"/>
      <c r="AG732" s="258"/>
      <c r="AH732" s="258"/>
      <c r="AI732" s="258"/>
      <c r="AJ732" s="258"/>
      <c r="AK732" s="258"/>
      <c r="AL732" s="258"/>
      <c r="AM732" s="258"/>
      <c r="AN732" s="258"/>
    </row>
    <row r="733" spans="1:40" ht="18" customHeight="1" x14ac:dyDescent="0.25">
      <c r="A733" s="258"/>
      <c r="B733" s="258"/>
      <c r="C733" s="258"/>
      <c r="D733" s="258"/>
      <c r="E733" s="258"/>
      <c r="F733" s="258"/>
      <c r="G733" s="258"/>
      <c r="H733" s="258"/>
      <c r="I733" s="258"/>
      <c r="J733" s="258"/>
      <c r="K733" s="258"/>
      <c r="L733" s="258"/>
      <c r="M733" s="258"/>
      <c r="N733" s="258"/>
      <c r="O733" s="258"/>
      <c r="P733" s="258"/>
      <c r="Q733" s="258"/>
      <c r="R733" s="258"/>
      <c r="S733" s="258"/>
      <c r="T733" s="258"/>
      <c r="U733" s="258"/>
      <c r="V733" s="258"/>
      <c r="W733" s="258"/>
      <c r="X733" s="258"/>
      <c r="Y733" s="259"/>
      <c r="Z733" s="259"/>
      <c r="AA733" s="258"/>
      <c r="AB733" s="258"/>
      <c r="AC733" s="258"/>
      <c r="AD733" s="258"/>
      <c r="AE733" s="258"/>
      <c r="AF733" s="258"/>
      <c r="AG733" s="258"/>
      <c r="AH733" s="258"/>
      <c r="AI733" s="258"/>
      <c r="AJ733" s="258"/>
      <c r="AK733" s="258"/>
      <c r="AL733" s="258"/>
      <c r="AM733" s="258"/>
      <c r="AN733" s="258"/>
    </row>
    <row r="734" spans="1:40" ht="18" customHeight="1" x14ac:dyDescent="0.25">
      <c r="A734" s="258"/>
      <c r="B734" s="258"/>
      <c r="C734" s="258"/>
      <c r="D734" s="258"/>
      <c r="E734" s="258"/>
      <c r="F734" s="258"/>
      <c r="G734" s="258"/>
      <c r="H734" s="258"/>
      <c r="I734" s="258"/>
      <c r="J734" s="258"/>
      <c r="K734" s="258"/>
      <c r="L734" s="258"/>
      <c r="M734" s="258"/>
      <c r="N734" s="258"/>
      <c r="O734" s="258"/>
      <c r="P734" s="258"/>
      <c r="Q734" s="258"/>
      <c r="R734" s="258"/>
      <c r="S734" s="258"/>
      <c r="T734" s="258"/>
      <c r="U734" s="258"/>
      <c r="V734" s="258"/>
      <c r="W734" s="258"/>
      <c r="X734" s="258"/>
      <c r="Y734" s="259"/>
      <c r="Z734" s="259"/>
      <c r="AA734" s="258"/>
      <c r="AB734" s="258"/>
      <c r="AC734" s="258"/>
      <c r="AD734" s="258"/>
      <c r="AE734" s="258"/>
      <c r="AF734" s="258"/>
      <c r="AG734" s="258"/>
      <c r="AH734" s="258"/>
      <c r="AI734" s="258"/>
      <c r="AJ734" s="258"/>
      <c r="AK734" s="258"/>
      <c r="AL734" s="258"/>
      <c r="AM734" s="258"/>
      <c r="AN734" s="258"/>
    </row>
    <row r="735" spans="1:40" ht="18" customHeight="1" x14ac:dyDescent="0.25">
      <c r="A735" s="258"/>
      <c r="B735" s="258"/>
      <c r="C735" s="258"/>
      <c r="D735" s="258"/>
      <c r="E735" s="258"/>
      <c r="F735" s="258"/>
      <c r="G735" s="258"/>
      <c r="H735" s="258"/>
      <c r="I735" s="258"/>
      <c r="J735" s="258"/>
      <c r="K735" s="258"/>
      <c r="L735" s="258"/>
      <c r="M735" s="258"/>
      <c r="N735" s="258"/>
      <c r="O735" s="258"/>
      <c r="P735" s="258"/>
      <c r="Q735" s="258"/>
      <c r="R735" s="258"/>
      <c r="S735" s="258"/>
      <c r="T735" s="258"/>
      <c r="U735" s="258"/>
      <c r="V735" s="258"/>
      <c r="W735" s="258"/>
      <c r="X735" s="258"/>
      <c r="Y735" s="259"/>
      <c r="Z735" s="259"/>
      <c r="AA735" s="258"/>
      <c r="AB735" s="258"/>
      <c r="AC735" s="258"/>
      <c r="AD735" s="258"/>
      <c r="AE735" s="258"/>
      <c r="AF735" s="258"/>
      <c r="AG735" s="258"/>
      <c r="AH735" s="258"/>
      <c r="AI735" s="258"/>
      <c r="AJ735" s="258"/>
      <c r="AK735" s="258"/>
      <c r="AL735" s="258"/>
      <c r="AM735" s="258"/>
      <c r="AN735" s="258"/>
    </row>
    <row r="736" spans="1:40" ht="18" customHeight="1" x14ac:dyDescent="0.25">
      <c r="A736" s="258"/>
      <c r="B736" s="258"/>
      <c r="C736" s="258"/>
      <c r="D736" s="258"/>
      <c r="E736" s="258"/>
      <c r="F736" s="258"/>
      <c r="G736" s="258"/>
      <c r="H736" s="258"/>
      <c r="I736" s="258"/>
      <c r="J736" s="258"/>
      <c r="K736" s="258"/>
      <c r="L736" s="258"/>
      <c r="M736" s="258"/>
      <c r="N736" s="258"/>
      <c r="O736" s="258"/>
      <c r="P736" s="258"/>
      <c r="Q736" s="258"/>
      <c r="R736" s="258"/>
      <c r="S736" s="258"/>
      <c r="T736" s="258"/>
      <c r="U736" s="258"/>
      <c r="V736" s="258"/>
      <c r="W736" s="258"/>
      <c r="X736" s="258"/>
      <c r="Y736" s="259"/>
      <c r="Z736" s="259"/>
      <c r="AA736" s="258"/>
      <c r="AB736" s="258"/>
      <c r="AC736" s="258"/>
      <c r="AD736" s="258"/>
      <c r="AE736" s="258"/>
      <c r="AF736" s="258"/>
      <c r="AG736" s="258"/>
      <c r="AH736" s="258"/>
      <c r="AI736" s="258"/>
      <c r="AJ736" s="258"/>
      <c r="AK736" s="258"/>
      <c r="AL736" s="258"/>
      <c r="AM736" s="258"/>
      <c r="AN736" s="258"/>
    </row>
    <row r="737" spans="1:40" ht="18" customHeight="1" x14ac:dyDescent="0.25">
      <c r="A737" s="258"/>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9"/>
      <c r="Z737" s="259"/>
      <c r="AA737" s="258"/>
      <c r="AB737" s="258"/>
      <c r="AC737" s="258"/>
      <c r="AD737" s="258"/>
      <c r="AE737" s="258"/>
      <c r="AF737" s="258"/>
      <c r="AG737" s="258"/>
      <c r="AH737" s="258"/>
      <c r="AI737" s="258"/>
      <c r="AJ737" s="258"/>
      <c r="AK737" s="258"/>
      <c r="AL737" s="258"/>
      <c r="AM737" s="258"/>
      <c r="AN737" s="258"/>
    </row>
    <row r="738" spans="1:40" ht="18" customHeight="1" x14ac:dyDescent="0.25">
      <c r="A738" s="258"/>
      <c r="B738" s="258"/>
      <c r="C738" s="258"/>
      <c r="D738" s="258"/>
      <c r="E738" s="258"/>
      <c r="F738" s="258"/>
      <c r="G738" s="258"/>
      <c r="H738" s="258"/>
      <c r="I738" s="258"/>
      <c r="J738" s="258"/>
      <c r="K738" s="258"/>
      <c r="L738" s="258"/>
      <c r="M738" s="258"/>
      <c r="N738" s="258"/>
      <c r="O738" s="258"/>
      <c r="P738" s="258"/>
      <c r="Q738" s="258"/>
      <c r="R738" s="258"/>
      <c r="S738" s="258"/>
      <c r="T738" s="258"/>
      <c r="U738" s="258"/>
      <c r="V738" s="258"/>
      <c r="W738" s="258"/>
      <c r="X738" s="258"/>
      <c r="Y738" s="259"/>
      <c r="Z738" s="259"/>
      <c r="AA738" s="258"/>
      <c r="AB738" s="258"/>
      <c r="AC738" s="258"/>
      <c r="AD738" s="258"/>
      <c r="AE738" s="258"/>
      <c r="AF738" s="258"/>
      <c r="AG738" s="258"/>
      <c r="AH738" s="258"/>
      <c r="AI738" s="258"/>
      <c r="AJ738" s="258"/>
      <c r="AK738" s="258"/>
      <c r="AL738" s="258"/>
      <c r="AM738" s="258"/>
      <c r="AN738" s="258"/>
    </row>
    <row r="739" spans="1:40" ht="18" customHeight="1" x14ac:dyDescent="0.25">
      <c r="A739" s="258"/>
      <c r="B739" s="258"/>
      <c r="C739" s="258"/>
      <c r="D739" s="258"/>
      <c r="E739" s="258"/>
      <c r="F739" s="258"/>
      <c r="G739" s="258"/>
      <c r="H739" s="258"/>
      <c r="I739" s="258"/>
      <c r="J739" s="258"/>
      <c r="K739" s="258"/>
      <c r="L739" s="258"/>
      <c r="M739" s="258"/>
      <c r="N739" s="258"/>
      <c r="O739" s="258"/>
      <c r="P739" s="258"/>
      <c r="Q739" s="258"/>
      <c r="R739" s="258"/>
      <c r="S739" s="258"/>
      <c r="T739" s="258"/>
      <c r="U739" s="258"/>
      <c r="V739" s="258"/>
      <c r="W739" s="258"/>
      <c r="X739" s="258"/>
      <c r="Y739" s="259"/>
      <c r="Z739" s="259"/>
      <c r="AA739" s="258"/>
      <c r="AB739" s="258"/>
      <c r="AC739" s="258"/>
      <c r="AD739" s="258"/>
      <c r="AE739" s="258"/>
      <c r="AF739" s="258"/>
      <c r="AG739" s="258"/>
      <c r="AH739" s="258"/>
      <c r="AI739" s="258"/>
      <c r="AJ739" s="258"/>
      <c r="AK739" s="258"/>
      <c r="AL739" s="258"/>
      <c r="AM739" s="258"/>
      <c r="AN739" s="258"/>
    </row>
    <row r="740" spans="1:40" ht="18" customHeight="1" x14ac:dyDescent="0.25">
      <c r="A740" s="258"/>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9"/>
      <c r="Z740" s="259"/>
      <c r="AA740" s="258"/>
      <c r="AB740" s="258"/>
      <c r="AC740" s="258"/>
      <c r="AD740" s="258"/>
      <c r="AE740" s="258"/>
      <c r="AF740" s="258"/>
      <c r="AG740" s="258"/>
      <c r="AH740" s="258"/>
      <c r="AI740" s="258"/>
      <c r="AJ740" s="258"/>
      <c r="AK740" s="258"/>
      <c r="AL740" s="258"/>
      <c r="AM740" s="258"/>
      <c r="AN740" s="258"/>
    </row>
    <row r="741" spans="1:40" ht="18" customHeight="1" x14ac:dyDescent="0.25">
      <c r="A741" s="258"/>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9"/>
      <c r="Z741" s="259"/>
      <c r="AA741" s="258"/>
      <c r="AB741" s="258"/>
      <c r="AC741" s="258"/>
      <c r="AD741" s="258"/>
      <c r="AE741" s="258"/>
      <c r="AF741" s="258"/>
      <c r="AG741" s="258"/>
      <c r="AH741" s="258"/>
      <c r="AI741" s="258"/>
      <c r="AJ741" s="258"/>
      <c r="AK741" s="258"/>
      <c r="AL741" s="258"/>
      <c r="AM741" s="258"/>
      <c r="AN741" s="258"/>
    </row>
    <row r="742" spans="1:40" ht="18" customHeight="1" x14ac:dyDescent="0.25">
      <c r="A742" s="258"/>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9"/>
      <c r="Z742" s="259"/>
      <c r="AA742" s="258"/>
      <c r="AB742" s="258"/>
      <c r="AC742" s="258"/>
      <c r="AD742" s="258"/>
      <c r="AE742" s="258"/>
      <c r="AF742" s="258"/>
      <c r="AG742" s="258"/>
      <c r="AH742" s="258"/>
      <c r="AI742" s="258"/>
      <c r="AJ742" s="258"/>
      <c r="AK742" s="258"/>
      <c r="AL742" s="258"/>
      <c r="AM742" s="258"/>
      <c r="AN742" s="258"/>
    </row>
    <row r="743" spans="1:40" ht="18" customHeight="1" x14ac:dyDescent="0.25">
      <c r="A743" s="258"/>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9"/>
      <c r="Z743" s="259"/>
      <c r="AA743" s="258"/>
      <c r="AB743" s="258"/>
      <c r="AC743" s="258"/>
      <c r="AD743" s="258"/>
      <c r="AE743" s="258"/>
      <c r="AF743" s="258"/>
      <c r="AG743" s="258"/>
      <c r="AH743" s="258"/>
      <c r="AI743" s="258"/>
      <c r="AJ743" s="258"/>
      <c r="AK743" s="258"/>
      <c r="AL743" s="258"/>
      <c r="AM743" s="258"/>
      <c r="AN743" s="258"/>
    </row>
    <row r="744" spans="1:40" ht="18" customHeight="1" x14ac:dyDescent="0.25">
      <c r="A744" s="258"/>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9"/>
      <c r="Z744" s="259"/>
      <c r="AA744" s="258"/>
      <c r="AB744" s="258"/>
      <c r="AC744" s="258"/>
      <c r="AD744" s="258"/>
      <c r="AE744" s="258"/>
      <c r="AF744" s="258"/>
      <c r="AG744" s="258"/>
      <c r="AH744" s="258"/>
      <c r="AI744" s="258"/>
      <c r="AJ744" s="258"/>
      <c r="AK744" s="258"/>
      <c r="AL744" s="258"/>
      <c r="AM744" s="258"/>
      <c r="AN744" s="258"/>
    </row>
    <row r="745" spans="1:40" ht="18" customHeight="1" x14ac:dyDescent="0.25">
      <c r="A745" s="258"/>
      <c r="B745" s="258"/>
      <c r="C745" s="258"/>
      <c r="D745" s="258"/>
      <c r="E745" s="258"/>
      <c r="F745" s="258"/>
      <c r="G745" s="258"/>
      <c r="H745" s="258"/>
      <c r="I745" s="258"/>
      <c r="J745" s="258"/>
      <c r="K745" s="258"/>
      <c r="L745" s="258"/>
      <c r="M745" s="258"/>
      <c r="N745" s="258"/>
      <c r="O745" s="258"/>
      <c r="P745" s="258"/>
      <c r="Q745" s="258"/>
      <c r="R745" s="258"/>
      <c r="S745" s="258"/>
      <c r="T745" s="258"/>
      <c r="U745" s="258"/>
      <c r="V745" s="258"/>
      <c r="W745" s="258"/>
      <c r="X745" s="258"/>
      <c r="Y745" s="259"/>
      <c r="Z745" s="259"/>
      <c r="AA745" s="258"/>
      <c r="AB745" s="258"/>
      <c r="AC745" s="258"/>
      <c r="AD745" s="258"/>
      <c r="AE745" s="258"/>
      <c r="AF745" s="258"/>
      <c r="AG745" s="258"/>
      <c r="AH745" s="258"/>
      <c r="AI745" s="258"/>
      <c r="AJ745" s="258"/>
      <c r="AK745" s="258"/>
      <c r="AL745" s="258"/>
      <c r="AM745" s="258"/>
      <c r="AN745" s="258"/>
    </row>
    <row r="746" spans="1:40" ht="18" customHeight="1" x14ac:dyDescent="0.25">
      <c r="A746" s="258"/>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9"/>
      <c r="Z746" s="259"/>
      <c r="AA746" s="258"/>
      <c r="AB746" s="258"/>
      <c r="AC746" s="258"/>
      <c r="AD746" s="258"/>
      <c r="AE746" s="258"/>
      <c r="AF746" s="258"/>
      <c r="AG746" s="258"/>
      <c r="AH746" s="258"/>
      <c r="AI746" s="258"/>
      <c r="AJ746" s="258"/>
      <c r="AK746" s="258"/>
      <c r="AL746" s="258"/>
      <c r="AM746" s="258"/>
      <c r="AN746" s="258"/>
    </row>
    <row r="747" spans="1:40" ht="18" customHeight="1" x14ac:dyDescent="0.25">
      <c r="A747" s="258"/>
      <c r="B747" s="258"/>
      <c r="C747" s="258"/>
      <c r="D747" s="258"/>
      <c r="E747" s="258"/>
      <c r="F747" s="258"/>
      <c r="G747" s="258"/>
      <c r="H747" s="258"/>
      <c r="I747" s="258"/>
      <c r="J747" s="258"/>
      <c r="K747" s="258"/>
      <c r="L747" s="258"/>
      <c r="M747" s="258"/>
      <c r="N747" s="258"/>
      <c r="O747" s="258"/>
      <c r="P747" s="258"/>
      <c r="Q747" s="258"/>
      <c r="R747" s="258"/>
      <c r="S747" s="258"/>
      <c r="T747" s="258"/>
      <c r="U747" s="258"/>
      <c r="V747" s="258"/>
      <c r="W747" s="258"/>
      <c r="X747" s="258"/>
      <c r="Y747" s="259"/>
      <c r="Z747" s="259"/>
      <c r="AA747" s="258"/>
      <c r="AB747" s="258"/>
      <c r="AC747" s="258"/>
      <c r="AD747" s="258"/>
      <c r="AE747" s="258"/>
      <c r="AF747" s="258"/>
      <c r="AG747" s="258"/>
      <c r="AH747" s="258"/>
      <c r="AI747" s="258"/>
      <c r="AJ747" s="258"/>
      <c r="AK747" s="258"/>
      <c r="AL747" s="258"/>
      <c r="AM747" s="258"/>
      <c r="AN747" s="258"/>
    </row>
    <row r="748" spans="1:40" ht="18" customHeight="1" x14ac:dyDescent="0.25">
      <c r="A748" s="258"/>
      <c r="B748" s="258"/>
      <c r="C748" s="258"/>
      <c r="D748" s="258"/>
      <c r="E748" s="258"/>
      <c r="F748" s="258"/>
      <c r="G748" s="258"/>
      <c r="H748" s="258"/>
      <c r="I748" s="258"/>
      <c r="J748" s="258"/>
      <c r="K748" s="258"/>
      <c r="L748" s="258"/>
      <c r="M748" s="258"/>
      <c r="N748" s="258"/>
      <c r="O748" s="258"/>
      <c r="P748" s="258"/>
      <c r="Q748" s="258"/>
      <c r="R748" s="258"/>
      <c r="S748" s="258"/>
      <c r="T748" s="258"/>
      <c r="U748" s="258"/>
      <c r="V748" s="258"/>
      <c r="W748" s="258"/>
      <c r="X748" s="258"/>
      <c r="Y748" s="259"/>
      <c r="Z748" s="259"/>
      <c r="AA748" s="258"/>
      <c r="AB748" s="258"/>
      <c r="AC748" s="258"/>
      <c r="AD748" s="258"/>
      <c r="AE748" s="258"/>
      <c r="AF748" s="258"/>
      <c r="AG748" s="258"/>
      <c r="AH748" s="258"/>
      <c r="AI748" s="258"/>
      <c r="AJ748" s="258"/>
      <c r="AK748" s="258"/>
      <c r="AL748" s="258"/>
      <c r="AM748" s="258"/>
      <c r="AN748" s="258"/>
    </row>
    <row r="749" spans="1:40" ht="18" customHeight="1" x14ac:dyDescent="0.25">
      <c r="A749" s="258"/>
      <c r="B749" s="258"/>
      <c r="C749" s="258"/>
      <c r="D749" s="258"/>
      <c r="E749" s="258"/>
      <c r="F749" s="258"/>
      <c r="G749" s="258"/>
      <c r="H749" s="258"/>
      <c r="I749" s="258"/>
      <c r="J749" s="258"/>
      <c r="K749" s="258"/>
      <c r="L749" s="258"/>
      <c r="M749" s="258"/>
      <c r="N749" s="258"/>
      <c r="O749" s="258"/>
      <c r="P749" s="258"/>
      <c r="Q749" s="258"/>
      <c r="R749" s="258"/>
      <c r="S749" s="258"/>
      <c r="T749" s="258"/>
      <c r="U749" s="258"/>
      <c r="V749" s="258"/>
      <c r="W749" s="258"/>
      <c r="X749" s="258"/>
      <c r="Y749" s="259"/>
      <c r="Z749" s="259"/>
      <c r="AA749" s="258"/>
      <c r="AB749" s="258"/>
      <c r="AC749" s="258"/>
      <c r="AD749" s="258"/>
      <c r="AE749" s="258"/>
      <c r="AF749" s="258"/>
      <c r="AG749" s="258"/>
      <c r="AH749" s="258"/>
      <c r="AI749" s="258"/>
      <c r="AJ749" s="258"/>
      <c r="AK749" s="258"/>
      <c r="AL749" s="258"/>
      <c r="AM749" s="258"/>
      <c r="AN749" s="258"/>
    </row>
    <row r="750" spans="1:40" ht="18" customHeight="1" x14ac:dyDescent="0.25">
      <c r="A750" s="258"/>
      <c r="B750" s="258"/>
      <c r="C750" s="258"/>
      <c r="D750" s="258"/>
      <c r="E750" s="258"/>
      <c r="F750" s="258"/>
      <c r="G750" s="258"/>
      <c r="H750" s="258"/>
      <c r="I750" s="258"/>
      <c r="J750" s="258"/>
      <c r="K750" s="258"/>
      <c r="L750" s="258"/>
      <c r="M750" s="258"/>
      <c r="N750" s="258"/>
      <c r="O750" s="258"/>
      <c r="P750" s="258"/>
      <c r="Q750" s="258"/>
      <c r="R750" s="258"/>
      <c r="S750" s="258"/>
      <c r="T750" s="258"/>
      <c r="U750" s="258"/>
      <c r="V750" s="258"/>
      <c r="W750" s="258"/>
      <c r="X750" s="258"/>
      <c r="Y750" s="259"/>
      <c r="Z750" s="259"/>
      <c r="AA750" s="258"/>
      <c r="AB750" s="258"/>
      <c r="AC750" s="258"/>
      <c r="AD750" s="258"/>
      <c r="AE750" s="258"/>
      <c r="AF750" s="258"/>
      <c r="AG750" s="258"/>
      <c r="AH750" s="258"/>
      <c r="AI750" s="258"/>
      <c r="AJ750" s="258"/>
      <c r="AK750" s="258"/>
      <c r="AL750" s="258"/>
      <c r="AM750" s="258"/>
      <c r="AN750" s="258"/>
    </row>
    <row r="751" spans="1:40" ht="18" customHeight="1" x14ac:dyDescent="0.25">
      <c r="A751" s="258"/>
      <c r="B751" s="258"/>
      <c r="C751" s="258"/>
      <c r="D751" s="258"/>
      <c r="E751" s="258"/>
      <c r="F751" s="258"/>
      <c r="G751" s="258"/>
      <c r="H751" s="258"/>
      <c r="I751" s="258"/>
      <c r="J751" s="258"/>
      <c r="K751" s="258"/>
      <c r="L751" s="258"/>
      <c r="M751" s="258"/>
      <c r="N751" s="258"/>
      <c r="O751" s="258"/>
      <c r="P751" s="258"/>
      <c r="Q751" s="258"/>
      <c r="R751" s="258"/>
      <c r="S751" s="258"/>
      <c r="T751" s="258"/>
      <c r="U751" s="258"/>
      <c r="V751" s="258"/>
      <c r="W751" s="258"/>
      <c r="X751" s="258"/>
      <c r="Y751" s="259"/>
      <c r="Z751" s="259"/>
      <c r="AA751" s="258"/>
      <c r="AB751" s="258"/>
      <c r="AC751" s="258"/>
      <c r="AD751" s="258"/>
      <c r="AE751" s="258"/>
      <c r="AF751" s="258"/>
      <c r="AG751" s="258"/>
      <c r="AH751" s="258"/>
      <c r="AI751" s="258"/>
      <c r="AJ751" s="258"/>
      <c r="AK751" s="258"/>
      <c r="AL751" s="258"/>
      <c r="AM751" s="258"/>
      <c r="AN751" s="258"/>
    </row>
    <row r="752" spans="1:40" ht="18" customHeight="1" x14ac:dyDescent="0.25">
      <c r="A752" s="258"/>
      <c r="B752" s="258"/>
      <c r="C752" s="258"/>
      <c r="D752" s="258"/>
      <c r="E752" s="258"/>
      <c r="F752" s="258"/>
      <c r="G752" s="258"/>
      <c r="H752" s="258"/>
      <c r="I752" s="258"/>
      <c r="J752" s="258"/>
      <c r="K752" s="258"/>
      <c r="L752" s="258"/>
      <c r="M752" s="258"/>
      <c r="N752" s="258"/>
      <c r="O752" s="258"/>
      <c r="P752" s="258"/>
      <c r="Q752" s="258"/>
      <c r="R752" s="258"/>
      <c r="S752" s="258"/>
      <c r="T752" s="258"/>
      <c r="U752" s="258"/>
      <c r="V752" s="258"/>
      <c r="W752" s="258"/>
      <c r="X752" s="258"/>
      <c r="Y752" s="259"/>
      <c r="Z752" s="259"/>
      <c r="AA752" s="258"/>
      <c r="AB752" s="258"/>
      <c r="AC752" s="258"/>
      <c r="AD752" s="258"/>
      <c r="AE752" s="258"/>
      <c r="AF752" s="258"/>
      <c r="AG752" s="258"/>
      <c r="AH752" s="258"/>
      <c r="AI752" s="258"/>
      <c r="AJ752" s="258"/>
      <c r="AK752" s="258"/>
      <c r="AL752" s="258"/>
      <c r="AM752" s="258"/>
      <c r="AN752" s="258"/>
    </row>
    <row r="753" spans="1:40" ht="18" customHeight="1" x14ac:dyDescent="0.25">
      <c r="A753" s="258"/>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9"/>
      <c r="Z753" s="259"/>
      <c r="AA753" s="258"/>
      <c r="AB753" s="258"/>
      <c r="AC753" s="258"/>
      <c r="AD753" s="258"/>
      <c r="AE753" s="258"/>
      <c r="AF753" s="258"/>
      <c r="AG753" s="258"/>
      <c r="AH753" s="258"/>
      <c r="AI753" s="258"/>
      <c r="AJ753" s="258"/>
      <c r="AK753" s="258"/>
      <c r="AL753" s="258"/>
      <c r="AM753" s="258"/>
      <c r="AN753" s="258"/>
    </row>
    <row r="754" spans="1:40" ht="18" customHeight="1" x14ac:dyDescent="0.25">
      <c r="A754" s="258"/>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9"/>
      <c r="Z754" s="259"/>
      <c r="AA754" s="258"/>
      <c r="AB754" s="258"/>
      <c r="AC754" s="258"/>
      <c r="AD754" s="258"/>
      <c r="AE754" s="258"/>
      <c r="AF754" s="258"/>
      <c r="AG754" s="258"/>
      <c r="AH754" s="258"/>
      <c r="AI754" s="258"/>
      <c r="AJ754" s="258"/>
      <c r="AK754" s="258"/>
      <c r="AL754" s="258"/>
      <c r="AM754" s="258"/>
      <c r="AN754" s="258"/>
    </row>
    <row r="755" spans="1:40" ht="18" customHeight="1" x14ac:dyDescent="0.25">
      <c r="A755" s="258"/>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9"/>
      <c r="Z755" s="259"/>
      <c r="AA755" s="258"/>
      <c r="AB755" s="258"/>
      <c r="AC755" s="258"/>
      <c r="AD755" s="258"/>
      <c r="AE755" s="258"/>
      <c r="AF755" s="258"/>
      <c r="AG755" s="258"/>
      <c r="AH755" s="258"/>
      <c r="AI755" s="258"/>
      <c r="AJ755" s="258"/>
      <c r="AK755" s="258"/>
      <c r="AL755" s="258"/>
      <c r="AM755" s="258"/>
      <c r="AN755" s="258"/>
    </row>
    <row r="756" spans="1:40" ht="18" customHeight="1" x14ac:dyDescent="0.25">
      <c r="A756" s="258"/>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9"/>
      <c r="Z756" s="259"/>
      <c r="AA756" s="258"/>
      <c r="AB756" s="258"/>
      <c r="AC756" s="258"/>
      <c r="AD756" s="258"/>
      <c r="AE756" s="258"/>
      <c r="AF756" s="258"/>
      <c r="AG756" s="258"/>
      <c r="AH756" s="258"/>
      <c r="AI756" s="258"/>
      <c r="AJ756" s="258"/>
      <c r="AK756" s="258"/>
      <c r="AL756" s="258"/>
      <c r="AM756" s="258"/>
      <c r="AN756" s="258"/>
    </row>
    <row r="757" spans="1:40" ht="18" customHeight="1" x14ac:dyDescent="0.25">
      <c r="A757" s="258"/>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9"/>
      <c r="Z757" s="259"/>
      <c r="AA757" s="258"/>
      <c r="AB757" s="258"/>
      <c r="AC757" s="258"/>
      <c r="AD757" s="258"/>
      <c r="AE757" s="258"/>
      <c r="AF757" s="258"/>
      <c r="AG757" s="258"/>
      <c r="AH757" s="258"/>
      <c r="AI757" s="258"/>
      <c r="AJ757" s="258"/>
      <c r="AK757" s="258"/>
      <c r="AL757" s="258"/>
      <c r="AM757" s="258"/>
      <c r="AN757" s="258"/>
    </row>
    <row r="758" spans="1:40" ht="18" customHeight="1" x14ac:dyDescent="0.25">
      <c r="A758" s="258"/>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9"/>
      <c r="Z758" s="259"/>
      <c r="AA758" s="258"/>
      <c r="AB758" s="258"/>
      <c r="AC758" s="258"/>
      <c r="AD758" s="258"/>
      <c r="AE758" s="258"/>
      <c r="AF758" s="258"/>
      <c r="AG758" s="258"/>
      <c r="AH758" s="258"/>
      <c r="AI758" s="258"/>
      <c r="AJ758" s="258"/>
      <c r="AK758" s="258"/>
      <c r="AL758" s="258"/>
      <c r="AM758" s="258"/>
      <c r="AN758" s="258"/>
    </row>
    <row r="759" spans="1:40" ht="18" customHeight="1" x14ac:dyDescent="0.25">
      <c r="A759" s="258"/>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9"/>
      <c r="Z759" s="259"/>
      <c r="AA759" s="258"/>
      <c r="AB759" s="258"/>
      <c r="AC759" s="258"/>
      <c r="AD759" s="258"/>
      <c r="AE759" s="258"/>
      <c r="AF759" s="258"/>
      <c r="AG759" s="258"/>
      <c r="AH759" s="258"/>
      <c r="AI759" s="258"/>
      <c r="AJ759" s="258"/>
      <c r="AK759" s="258"/>
      <c r="AL759" s="258"/>
      <c r="AM759" s="258"/>
      <c r="AN759" s="258"/>
    </row>
    <row r="760" spans="1:40" ht="18" customHeight="1" x14ac:dyDescent="0.25">
      <c r="A760" s="258"/>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9"/>
      <c r="Z760" s="259"/>
      <c r="AA760" s="258"/>
      <c r="AB760" s="258"/>
      <c r="AC760" s="258"/>
      <c r="AD760" s="258"/>
      <c r="AE760" s="258"/>
      <c r="AF760" s="258"/>
      <c r="AG760" s="258"/>
      <c r="AH760" s="258"/>
      <c r="AI760" s="258"/>
      <c r="AJ760" s="258"/>
      <c r="AK760" s="258"/>
      <c r="AL760" s="258"/>
      <c r="AM760" s="258"/>
      <c r="AN760" s="258"/>
    </row>
    <row r="761" spans="1:40" ht="18" customHeight="1" x14ac:dyDescent="0.25">
      <c r="A761" s="258"/>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9"/>
      <c r="Z761" s="259"/>
      <c r="AA761" s="258"/>
      <c r="AB761" s="258"/>
      <c r="AC761" s="258"/>
      <c r="AD761" s="258"/>
      <c r="AE761" s="258"/>
      <c r="AF761" s="258"/>
      <c r="AG761" s="258"/>
      <c r="AH761" s="258"/>
      <c r="AI761" s="258"/>
      <c r="AJ761" s="258"/>
      <c r="AK761" s="258"/>
      <c r="AL761" s="258"/>
      <c r="AM761" s="258"/>
      <c r="AN761" s="258"/>
    </row>
    <row r="762" spans="1:40" ht="18" customHeight="1" x14ac:dyDescent="0.25">
      <c r="A762" s="258"/>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9"/>
      <c r="Z762" s="259"/>
      <c r="AA762" s="258"/>
      <c r="AB762" s="258"/>
      <c r="AC762" s="258"/>
      <c r="AD762" s="258"/>
      <c r="AE762" s="258"/>
      <c r="AF762" s="258"/>
      <c r="AG762" s="258"/>
      <c r="AH762" s="258"/>
      <c r="AI762" s="258"/>
      <c r="AJ762" s="258"/>
      <c r="AK762" s="258"/>
      <c r="AL762" s="258"/>
      <c r="AM762" s="258"/>
      <c r="AN762" s="258"/>
    </row>
    <row r="763" spans="1:40" ht="18" customHeight="1" x14ac:dyDescent="0.25">
      <c r="A763" s="258"/>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9"/>
      <c r="Z763" s="259"/>
      <c r="AA763" s="258"/>
      <c r="AB763" s="258"/>
      <c r="AC763" s="258"/>
      <c r="AD763" s="258"/>
      <c r="AE763" s="258"/>
      <c r="AF763" s="258"/>
      <c r="AG763" s="258"/>
      <c r="AH763" s="258"/>
      <c r="AI763" s="258"/>
      <c r="AJ763" s="258"/>
      <c r="AK763" s="258"/>
      <c r="AL763" s="258"/>
      <c r="AM763" s="258"/>
      <c r="AN763" s="258"/>
    </row>
    <row r="764" spans="1:40" ht="18" customHeight="1" x14ac:dyDescent="0.25">
      <c r="A764" s="258"/>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9"/>
      <c r="Z764" s="259"/>
      <c r="AA764" s="258"/>
      <c r="AB764" s="258"/>
      <c r="AC764" s="258"/>
      <c r="AD764" s="258"/>
      <c r="AE764" s="258"/>
      <c r="AF764" s="258"/>
      <c r="AG764" s="258"/>
      <c r="AH764" s="258"/>
      <c r="AI764" s="258"/>
      <c r="AJ764" s="258"/>
      <c r="AK764" s="258"/>
      <c r="AL764" s="258"/>
      <c r="AM764" s="258"/>
      <c r="AN764" s="258"/>
    </row>
    <row r="765" spans="1:40" ht="18" customHeight="1" x14ac:dyDescent="0.25">
      <c r="A765" s="258"/>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9"/>
      <c r="Z765" s="259"/>
      <c r="AA765" s="258"/>
      <c r="AB765" s="258"/>
      <c r="AC765" s="258"/>
      <c r="AD765" s="258"/>
      <c r="AE765" s="258"/>
      <c r="AF765" s="258"/>
      <c r="AG765" s="258"/>
      <c r="AH765" s="258"/>
      <c r="AI765" s="258"/>
      <c r="AJ765" s="258"/>
      <c r="AK765" s="258"/>
      <c r="AL765" s="258"/>
      <c r="AM765" s="258"/>
      <c r="AN765" s="258"/>
    </row>
    <row r="766" spans="1:40" ht="18" customHeight="1" x14ac:dyDescent="0.25">
      <c r="A766" s="258"/>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9"/>
      <c r="Z766" s="259"/>
      <c r="AA766" s="258"/>
      <c r="AB766" s="258"/>
      <c r="AC766" s="258"/>
      <c r="AD766" s="258"/>
      <c r="AE766" s="258"/>
      <c r="AF766" s="258"/>
      <c r="AG766" s="258"/>
      <c r="AH766" s="258"/>
      <c r="AI766" s="258"/>
      <c r="AJ766" s="258"/>
      <c r="AK766" s="258"/>
      <c r="AL766" s="258"/>
      <c r="AM766" s="258"/>
      <c r="AN766" s="258"/>
    </row>
    <row r="767" spans="1:40" ht="18" customHeight="1" x14ac:dyDescent="0.25">
      <c r="A767" s="258"/>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9"/>
      <c r="Z767" s="259"/>
      <c r="AA767" s="258"/>
      <c r="AB767" s="258"/>
      <c r="AC767" s="258"/>
      <c r="AD767" s="258"/>
      <c r="AE767" s="258"/>
      <c r="AF767" s="258"/>
      <c r="AG767" s="258"/>
      <c r="AH767" s="258"/>
      <c r="AI767" s="258"/>
      <c r="AJ767" s="258"/>
      <c r="AK767" s="258"/>
      <c r="AL767" s="258"/>
      <c r="AM767" s="258"/>
      <c r="AN767" s="258"/>
    </row>
    <row r="768" spans="1:40" ht="18" customHeight="1" x14ac:dyDescent="0.25">
      <c r="A768" s="258"/>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9"/>
      <c r="Z768" s="259"/>
      <c r="AA768" s="258"/>
      <c r="AB768" s="258"/>
      <c r="AC768" s="258"/>
      <c r="AD768" s="258"/>
      <c r="AE768" s="258"/>
      <c r="AF768" s="258"/>
      <c r="AG768" s="258"/>
      <c r="AH768" s="258"/>
      <c r="AI768" s="258"/>
      <c r="AJ768" s="258"/>
      <c r="AK768" s="258"/>
      <c r="AL768" s="258"/>
      <c r="AM768" s="258"/>
      <c r="AN768" s="258"/>
    </row>
    <row r="769" spans="1:40" ht="18" customHeight="1" x14ac:dyDescent="0.25">
      <c r="A769" s="258"/>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9"/>
      <c r="Z769" s="259"/>
      <c r="AA769" s="258"/>
      <c r="AB769" s="258"/>
      <c r="AC769" s="258"/>
      <c r="AD769" s="258"/>
      <c r="AE769" s="258"/>
      <c r="AF769" s="258"/>
      <c r="AG769" s="258"/>
      <c r="AH769" s="258"/>
      <c r="AI769" s="258"/>
      <c r="AJ769" s="258"/>
      <c r="AK769" s="258"/>
      <c r="AL769" s="258"/>
      <c r="AM769" s="258"/>
      <c r="AN769" s="258"/>
    </row>
    <row r="770" spans="1:40" ht="18" customHeight="1" x14ac:dyDescent="0.25">
      <c r="A770" s="258"/>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9"/>
      <c r="Z770" s="259"/>
      <c r="AA770" s="258"/>
      <c r="AB770" s="258"/>
      <c r="AC770" s="258"/>
      <c r="AD770" s="258"/>
      <c r="AE770" s="258"/>
      <c r="AF770" s="258"/>
      <c r="AG770" s="258"/>
      <c r="AH770" s="258"/>
      <c r="AI770" s="258"/>
      <c r="AJ770" s="258"/>
      <c r="AK770" s="258"/>
      <c r="AL770" s="258"/>
      <c r="AM770" s="258"/>
      <c r="AN770" s="258"/>
    </row>
    <row r="771" spans="1:40" ht="18" customHeight="1" x14ac:dyDescent="0.25">
      <c r="A771" s="258"/>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9"/>
      <c r="Z771" s="259"/>
      <c r="AA771" s="258"/>
      <c r="AB771" s="258"/>
      <c r="AC771" s="258"/>
      <c r="AD771" s="258"/>
      <c r="AE771" s="258"/>
      <c r="AF771" s="258"/>
      <c r="AG771" s="258"/>
      <c r="AH771" s="258"/>
      <c r="AI771" s="258"/>
      <c r="AJ771" s="258"/>
      <c r="AK771" s="258"/>
      <c r="AL771" s="258"/>
      <c r="AM771" s="258"/>
      <c r="AN771" s="258"/>
    </row>
    <row r="772" spans="1:40" ht="18" customHeight="1" x14ac:dyDescent="0.25">
      <c r="A772" s="258"/>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9"/>
      <c r="Z772" s="259"/>
      <c r="AA772" s="258"/>
      <c r="AB772" s="258"/>
      <c r="AC772" s="258"/>
      <c r="AD772" s="258"/>
      <c r="AE772" s="258"/>
      <c r="AF772" s="258"/>
      <c r="AG772" s="258"/>
      <c r="AH772" s="258"/>
      <c r="AI772" s="258"/>
      <c r="AJ772" s="258"/>
      <c r="AK772" s="258"/>
      <c r="AL772" s="258"/>
      <c r="AM772" s="258"/>
      <c r="AN772" s="258"/>
    </row>
    <row r="773" spans="1:40" ht="18" customHeight="1" x14ac:dyDescent="0.25">
      <c r="A773" s="258"/>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9"/>
      <c r="Z773" s="259"/>
      <c r="AA773" s="258"/>
      <c r="AB773" s="258"/>
      <c r="AC773" s="258"/>
      <c r="AD773" s="258"/>
      <c r="AE773" s="258"/>
      <c r="AF773" s="258"/>
      <c r="AG773" s="258"/>
      <c r="AH773" s="258"/>
      <c r="AI773" s="258"/>
      <c r="AJ773" s="258"/>
      <c r="AK773" s="258"/>
      <c r="AL773" s="258"/>
      <c r="AM773" s="258"/>
      <c r="AN773" s="258"/>
    </row>
    <row r="774" spans="1:40" ht="18" customHeight="1" x14ac:dyDescent="0.25">
      <c r="A774" s="258"/>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9"/>
      <c r="Z774" s="259"/>
      <c r="AA774" s="258"/>
      <c r="AB774" s="258"/>
      <c r="AC774" s="258"/>
      <c r="AD774" s="258"/>
      <c r="AE774" s="258"/>
      <c r="AF774" s="258"/>
      <c r="AG774" s="258"/>
      <c r="AH774" s="258"/>
      <c r="AI774" s="258"/>
      <c r="AJ774" s="258"/>
      <c r="AK774" s="258"/>
      <c r="AL774" s="258"/>
      <c r="AM774" s="258"/>
      <c r="AN774" s="258"/>
    </row>
    <row r="775" spans="1:40" ht="18" customHeight="1" x14ac:dyDescent="0.25">
      <c r="A775" s="258"/>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9"/>
      <c r="Z775" s="259"/>
      <c r="AA775" s="258"/>
      <c r="AB775" s="258"/>
      <c r="AC775" s="258"/>
      <c r="AD775" s="258"/>
      <c r="AE775" s="258"/>
      <c r="AF775" s="258"/>
      <c r="AG775" s="258"/>
      <c r="AH775" s="258"/>
      <c r="AI775" s="258"/>
      <c r="AJ775" s="258"/>
      <c r="AK775" s="258"/>
      <c r="AL775" s="258"/>
      <c r="AM775" s="258"/>
      <c r="AN775" s="258"/>
    </row>
    <row r="776" spans="1:40" ht="18" customHeight="1" x14ac:dyDescent="0.25">
      <c r="A776" s="258"/>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9"/>
      <c r="Z776" s="259"/>
      <c r="AA776" s="258"/>
      <c r="AB776" s="258"/>
      <c r="AC776" s="258"/>
      <c r="AD776" s="258"/>
      <c r="AE776" s="258"/>
      <c r="AF776" s="258"/>
      <c r="AG776" s="258"/>
      <c r="AH776" s="258"/>
      <c r="AI776" s="258"/>
      <c r="AJ776" s="258"/>
      <c r="AK776" s="258"/>
      <c r="AL776" s="258"/>
      <c r="AM776" s="258"/>
      <c r="AN776" s="258"/>
    </row>
    <row r="777" spans="1:40" ht="18" customHeight="1" x14ac:dyDescent="0.25">
      <c r="A777" s="258"/>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9"/>
      <c r="Z777" s="259"/>
      <c r="AA777" s="258"/>
      <c r="AB777" s="258"/>
      <c r="AC777" s="258"/>
      <c r="AD777" s="258"/>
      <c r="AE777" s="258"/>
      <c r="AF777" s="258"/>
      <c r="AG777" s="258"/>
      <c r="AH777" s="258"/>
      <c r="AI777" s="258"/>
      <c r="AJ777" s="258"/>
      <c r="AK777" s="258"/>
      <c r="AL777" s="258"/>
      <c r="AM777" s="258"/>
      <c r="AN777" s="258"/>
    </row>
    <row r="778" spans="1:40" ht="18" customHeight="1" x14ac:dyDescent="0.25">
      <c r="A778" s="258"/>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9"/>
      <c r="Z778" s="259"/>
      <c r="AA778" s="258"/>
      <c r="AB778" s="258"/>
      <c r="AC778" s="258"/>
      <c r="AD778" s="258"/>
      <c r="AE778" s="258"/>
      <c r="AF778" s="258"/>
      <c r="AG778" s="258"/>
      <c r="AH778" s="258"/>
      <c r="AI778" s="258"/>
      <c r="AJ778" s="258"/>
      <c r="AK778" s="258"/>
      <c r="AL778" s="258"/>
      <c r="AM778" s="258"/>
      <c r="AN778" s="258"/>
    </row>
    <row r="779" spans="1:40" ht="18" customHeight="1" x14ac:dyDescent="0.25">
      <c r="A779" s="258"/>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9"/>
      <c r="Z779" s="259"/>
      <c r="AA779" s="258"/>
      <c r="AB779" s="258"/>
      <c r="AC779" s="258"/>
      <c r="AD779" s="258"/>
      <c r="AE779" s="258"/>
      <c r="AF779" s="258"/>
      <c r="AG779" s="258"/>
      <c r="AH779" s="258"/>
      <c r="AI779" s="258"/>
      <c r="AJ779" s="258"/>
      <c r="AK779" s="258"/>
      <c r="AL779" s="258"/>
      <c r="AM779" s="258"/>
      <c r="AN779" s="258"/>
    </row>
    <row r="780" spans="1:40" ht="18" customHeight="1" x14ac:dyDescent="0.25">
      <c r="A780" s="258"/>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9"/>
      <c r="Z780" s="259"/>
      <c r="AA780" s="258"/>
      <c r="AB780" s="258"/>
      <c r="AC780" s="258"/>
      <c r="AD780" s="258"/>
      <c r="AE780" s="258"/>
      <c r="AF780" s="258"/>
      <c r="AG780" s="258"/>
      <c r="AH780" s="258"/>
      <c r="AI780" s="258"/>
      <c r="AJ780" s="258"/>
      <c r="AK780" s="258"/>
      <c r="AL780" s="258"/>
      <c r="AM780" s="258"/>
      <c r="AN780" s="258"/>
    </row>
    <row r="781" spans="1:40" ht="18" customHeight="1" x14ac:dyDescent="0.25">
      <c r="A781" s="258"/>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9"/>
      <c r="Z781" s="259"/>
      <c r="AA781" s="258"/>
      <c r="AB781" s="258"/>
      <c r="AC781" s="258"/>
      <c r="AD781" s="258"/>
      <c r="AE781" s="258"/>
      <c r="AF781" s="258"/>
      <c r="AG781" s="258"/>
      <c r="AH781" s="258"/>
      <c r="AI781" s="258"/>
      <c r="AJ781" s="258"/>
      <c r="AK781" s="258"/>
      <c r="AL781" s="258"/>
      <c r="AM781" s="258"/>
      <c r="AN781" s="258"/>
    </row>
    <row r="782" spans="1:40" ht="18" customHeight="1" x14ac:dyDescent="0.25">
      <c r="A782" s="258"/>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9"/>
      <c r="Z782" s="259"/>
      <c r="AA782" s="258"/>
      <c r="AB782" s="258"/>
      <c r="AC782" s="258"/>
      <c r="AD782" s="258"/>
      <c r="AE782" s="258"/>
      <c r="AF782" s="258"/>
      <c r="AG782" s="258"/>
      <c r="AH782" s="258"/>
      <c r="AI782" s="258"/>
      <c r="AJ782" s="258"/>
      <c r="AK782" s="258"/>
      <c r="AL782" s="258"/>
      <c r="AM782" s="258"/>
      <c r="AN782" s="258"/>
    </row>
    <row r="783" spans="1:40" ht="18" customHeight="1" x14ac:dyDescent="0.25">
      <c r="A783" s="258"/>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9"/>
      <c r="Z783" s="259"/>
      <c r="AA783" s="258"/>
      <c r="AB783" s="258"/>
      <c r="AC783" s="258"/>
      <c r="AD783" s="258"/>
      <c r="AE783" s="258"/>
      <c r="AF783" s="258"/>
      <c r="AG783" s="258"/>
      <c r="AH783" s="258"/>
      <c r="AI783" s="258"/>
      <c r="AJ783" s="258"/>
      <c r="AK783" s="258"/>
      <c r="AL783" s="258"/>
      <c r="AM783" s="258"/>
      <c r="AN783" s="258"/>
    </row>
    <row r="784" spans="1:40" ht="18" customHeight="1" x14ac:dyDescent="0.25">
      <c r="A784" s="258"/>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9"/>
      <c r="Z784" s="259"/>
      <c r="AA784" s="258"/>
      <c r="AB784" s="258"/>
      <c r="AC784" s="258"/>
      <c r="AD784" s="258"/>
      <c r="AE784" s="258"/>
      <c r="AF784" s="258"/>
      <c r="AG784" s="258"/>
      <c r="AH784" s="258"/>
      <c r="AI784" s="258"/>
      <c r="AJ784" s="258"/>
      <c r="AK784" s="258"/>
      <c r="AL784" s="258"/>
      <c r="AM784" s="258"/>
      <c r="AN784" s="258"/>
    </row>
    <row r="785" spans="1:40" ht="18" customHeight="1" x14ac:dyDescent="0.25">
      <c r="A785" s="258"/>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9"/>
      <c r="Z785" s="259"/>
      <c r="AA785" s="258"/>
      <c r="AB785" s="258"/>
      <c r="AC785" s="258"/>
      <c r="AD785" s="258"/>
      <c r="AE785" s="258"/>
      <c r="AF785" s="258"/>
      <c r="AG785" s="258"/>
      <c r="AH785" s="258"/>
      <c r="AI785" s="258"/>
      <c r="AJ785" s="258"/>
      <c r="AK785" s="258"/>
      <c r="AL785" s="258"/>
      <c r="AM785" s="258"/>
      <c r="AN785" s="258"/>
    </row>
    <row r="786" spans="1:40" ht="18" customHeight="1" x14ac:dyDescent="0.25">
      <c r="A786" s="258"/>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9"/>
      <c r="Z786" s="259"/>
      <c r="AA786" s="258"/>
      <c r="AB786" s="258"/>
      <c r="AC786" s="258"/>
      <c r="AD786" s="258"/>
      <c r="AE786" s="258"/>
      <c r="AF786" s="258"/>
      <c r="AG786" s="258"/>
      <c r="AH786" s="258"/>
      <c r="AI786" s="258"/>
      <c r="AJ786" s="258"/>
      <c r="AK786" s="258"/>
      <c r="AL786" s="258"/>
      <c r="AM786" s="258"/>
      <c r="AN786" s="258"/>
    </row>
    <row r="787" spans="1:40" ht="18" customHeight="1" x14ac:dyDescent="0.25">
      <c r="A787" s="258"/>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9"/>
      <c r="Z787" s="259"/>
      <c r="AA787" s="258"/>
      <c r="AB787" s="258"/>
      <c r="AC787" s="258"/>
      <c r="AD787" s="258"/>
      <c r="AE787" s="258"/>
      <c r="AF787" s="258"/>
      <c r="AG787" s="258"/>
      <c r="AH787" s="258"/>
      <c r="AI787" s="258"/>
      <c r="AJ787" s="258"/>
      <c r="AK787" s="258"/>
      <c r="AL787" s="258"/>
      <c r="AM787" s="258"/>
      <c r="AN787" s="258"/>
    </row>
    <row r="788" spans="1:40" ht="18" customHeight="1" x14ac:dyDescent="0.25">
      <c r="A788" s="258"/>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9"/>
      <c r="Z788" s="259"/>
      <c r="AA788" s="258"/>
      <c r="AB788" s="258"/>
      <c r="AC788" s="258"/>
      <c r="AD788" s="258"/>
      <c r="AE788" s="258"/>
      <c r="AF788" s="258"/>
      <c r="AG788" s="258"/>
      <c r="AH788" s="258"/>
      <c r="AI788" s="258"/>
      <c r="AJ788" s="258"/>
      <c r="AK788" s="258"/>
      <c r="AL788" s="258"/>
      <c r="AM788" s="258"/>
      <c r="AN788" s="258"/>
    </row>
    <row r="789" spans="1:40" ht="18" customHeight="1" x14ac:dyDescent="0.25">
      <c r="A789" s="258"/>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9"/>
      <c r="Z789" s="259"/>
      <c r="AA789" s="258"/>
      <c r="AB789" s="258"/>
      <c r="AC789" s="258"/>
      <c r="AD789" s="258"/>
      <c r="AE789" s="258"/>
      <c r="AF789" s="258"/>
      <c r="AG789" s="258"/>
      <c r="AH789" s="258"/>
      <c r="AI789" s="258"/>
      <c r="AJ789" s="258"/>
      <c r="AK789" s="258"/>
      <c r="AL789" s="258"/>
      <c r="AM789" s="258"/>
      <c r="AN789" s="258"/>
    </row>
    <row r="790" spans="1:40" ht="18" customHeight="1" x14ac:dyDescent="0.25">
      <c r="A790" s="258"/>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9"/>
      <c r="Z790" s="259"/>
      <c r="AA790" s="258"/>
      <c r="AB790" s="258"/>
      <c r="AC790" s="258"/>
      <c r="AD790" s="258"/>
      <c r="AE790" s="258"/>
      <c r="AF790" s="258"/>
      <c r="AG790" s="258"/>
      <c r="AH790" s="258"/>
      <c r="AI790" s="258"/>
      <c r="AJ790" s="258"/>
      <c r="AK790" s="258"/>
      <c r="AL790" s="258"/>
      <c r="AM790" s="258"/>
      <c r="AN790" s="258"/>
    </row>
    <row r="791" spans="1:40" ht="18" customHeight="1" x14ac:dyDescent="0.25">
      <c r="A791" s="258"/>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9"/>
      <c r="Z791" s="259"/>
      <c r="AA791" s="258"/>
      <c r="AB791" s="258"/>
      <c r="AC791" s="258"/>
      <c r="AD791" s="258"/>
      <c r="AE791" s="258"/>
      <c r="AF791" s="258"/>
      <c r="AG791" s="258"/>
      <c r="AH791" s="258"/>
      <c r="AI791" s="258"/>
      <c r="AJ791" s="258"/>
      <c r="AK791" s="258"/>
      <c r="AL791" s="258"/>
      <c r="AM791" s="258"/>
      <c r="AN791" s="258"/>
    </row>
    <row r="792" spans="1:40" ht="18" customHeight="1" x14ac:dyDescent="0.25">
      <c r="A792" s="258"/>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9"/>
      <c r="Z792" s="259"/>
      <c r="AA792" s="258"/>
      <c r="AB792" s="258"/>
      <c r="AC792" s="258"/>
      <c r="AD792" s="258"/>
      <c r="AE792" s="258"/>
      <c r="AF792" s="258"/>
      <c r="AG792" s="258"/>
      <c r="AH792" s="258"/>
      <c r="AI792" s="258"/>
      <c r="AJ792" s="258"/>
      <c r="AK792" s="258"/>
      <c r="AL792" s="258"/>
      <c r="AM792" s="258"/>
      <c r="AN792" s="258"/>
    </row>
    <row r="793" spans="1:40" ht="18" customHeight="1" x14ac:dyDescent="0.25">
      <c r="A793" s="258"/>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9"/>
      <c r="Z793" s="259"/>
      <c r="AA793" s="258"/>
      <c r="AB793" s="258"/>
      <c r="AC793" s="258"/>
      <c r="AD793" s="258"/>
      <c r="AE793" s="258"/>
      <c r="AF793" s="258"/>
      <c r="AG793" s="258"/>
      <c r="AH793" s="258"/>
      <c r="AI793" s="258"/>
      <c r="AJ793" s="258"/>
      <c r="AK793" s="258"/>
      <c r="AL793" s="258"/>
      <c r="AM793" s="258"/>
      <c r="AN793" s="258"/>
    </row>
    <row r="794" spans="1:40" ht="18" customHeight="1" x14ac:dyDescent="0.25">
      <c r="A794" s="258"/>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9"/>
      <c r="Z794" s="259"/>
      <c r="AA794" s="258"/>
      <c r="AB794" s="258"/>
      <c r="AC794" s="258"/>
      <c r="AD794" s="258"/>
      <c r="AE794" s="258"/>
      <c r="AF794" s="258"/>
      <c r="AG794" s="258"/>
      <c r="AH794" s="258"/>
      <c r="AI794" s="258"/>
      <c r="AJ794" s="258"/>
      <c r="AK794" s="258"/>
      <c r="AL794" s="258"/>
      <c r="AM794" s="258"/>
      <c r="AN794" s="258"/>
    </row>
    <row r="795" spans="1:40" ht="18" customHeight="1" x14ac:dyDescent="0.25">
      <c r="A795" s="258"/>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9"/>
      <c r="Z795" s="259"/>
      <c r="AA795" s="258"/>
      <c r="AB795" s="258"/>
      <c r="AC795" s="258"/>
      <c r="AD795" s="258"/>
      <c r="AE795" s="258"/>
      <c r="AF795" s="258"/>
      <c r="AG795" s="258"/>
      <c r="AH795" s="258"/>
      <c r="AI795" s="258"/>
      <c r="AJ795" s="258"/>
      <c r="AK795" s="258"/>
      <c r="AL795" s="258"/>
      <c r="AM795" s="258"/>
      <c r="AN795" s="258"/>
    </row>
    <row r="796" spans="1:40" ht="18" customHeight="1" x14ac:dyDescent="0.25">
      <c r="A796" s="258"/>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9"/>
      <c r="Z796" s="259"/>
      <c r="AA796" s="258"/>
      <c r="AB796" s="258"/>
      <c r="AC796" s="258"/>
      <c r="AD796" s="258"/>
      <c r="AE796" s="258"/>
      <c r="AF796" s="258"/>
      <c r="AG796" s="258"/>
      <c r="AH796" s="258"/>
      <c r="AI796" s="258"/>
      <c r="AJ796" s="258"/>
      <c r="AK796" s="258"/>
      <c r="AL796" s="258"/>
      <c r="AM796" s="258"/>
      <c r="AN796" s="258"/>
    </row>
    <row r="797" spans="1:40" ht="18" customHeight="1" x14ac:dyDescent="0.25">
      <c r="A797" s="258"/>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9"/>
      <c r="Z797" s="259"/>
      <c r="AA797" s="258"/>
      <c r="AB797" s="258"/>
      <c r="AC797" s="258"/>
      <c r="AD797" s="258"/>
      <c r="AE797" s="258"/>
      <c r="AF797" s="258"/>
      <c r="AG797" s="258"/>
      <c r="AH797" s="258"/>
      <c r="AI797" s="258"/>
      <c r="AJ797" s="258"/>
      <c r="AK797" s="258"/>
      <c r="AL797" s="258"/>
      <c r="AM797" s="258"/>
      <c r="AN797" s="258"/>
    </row>
    <row r="798" spans="1:40" ht="18" customHeight="1" x14ac:dyDescent="0.25">
      <c r="A798" s="258"/>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9"/>
      <c r="Z798" s="259"/>
      <c r="AA798" s="258"/>
      <c r="AB798" s="258"/>
      <c r="AC798" s="258"/>
      <c r="AD798" s="258"/>
      <c r="AE798" s="258"/>
      <c r="AF798" s="258"/>
      <c r="AG798" s="258"/>
      <c r="AH798" s="258"/>
      <c r="AI798" s="258"/>
      <c r="AJ798" s="258"/>
      <c r="AK798" s="258"/>
      <c r="AL798" s="258"/>
      <c r="AM798" s="258"/>
      <c r="AN798" s="258"/>
    </row>
    <row r="799" spans="1:40" ht="18" customHeight="1" x14ac:dyDescent="0.25">
      <c r="A799" s="258"/>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9"/>
      <c r="Z799" s="259"/>
      <c r="AA799" s="258"/>
      <c r="AB799" s="258"/>
      <c r="AC799" s="258"/>
      <c r="AD799" s="258"/>
      <c r="AE799" s="258"/>
      <c r="AF799" s="258"/>
      <c r="AG799" s="258"/>
      <c r="AH799" s="258"/>
      <c r="AI799" s="258"/>
      <c r="AJ799" s="258"/>
      <c r="AK799" s="258"/>
      <c r="AL799" s="258"/>
      <c r="AM799" s="258"/>
      <c r="AN799" s="258"/>
    </row>
    <row r="800" spans="1:40" ht="18" customHeight="1" x14ac:dyDescent="0.25">
      <c r="A800" s="258"/>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9"/>
      <c r="Z800" s="259"/>
      <c r="AA800" s="258"/>
      <c r="AB800" s="258"/>
      <c r="AC800" s="258"/>
      <c r="AD800" s="258"/>
      <c r="AE800" s="258"/>
      <c r="AF800" s="258"/>
      <c r="AG800" s="258"/>
      <c r="AH800" s="258"/>
      <c r="AI800" s="258"/>
      <c r="AJ800" s="258"/>
      <c r="AK800" s="258"/>
      <c r="AL800" s="258"/>
      <c r="AM800" s="258"/>
      <c r="AN800" s="258"/>
    </row>
    <row r="801" spans="1:40" ht="18" customHeight="1" x14ac:dyDescent="0.25">
      <c r="A801" s="258"/>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9"/>
      <c r="Z801" s="259"/>
      <c r="AA801" s="258"/>
      <c r="AB801" s="258"/>
      <c r="AC801" s="258"/>
      <c r="AD801" s="258"/>
      <c r="AE801" s="258"/>
      <c r="AF801" s="258"/>
      <c r="AG801" s="258"/>
      <c r="AH801" s="258"/>
      <c r="AI801" s="258"/>
      <c r="AJ801" s="258"/>
      <c r="AK801" s="258"/>
      <c r="AL801" s="258"/>
      <c r="AM801" s="258"/>
      <c r="AN801" s="258"/>
    </row>
    <row r="802" spans="1:40" ht="18" customHeight="1" x14ac:dyDescent="0.25">
      <c r="A802" s="258"/>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9"/>
      <c r="Z802" s="259"/>
      <c r="AA802" s="258"/>
      <c r="AB802" s="258"/>
      <c r="AC802" s="258"/>
      <c r="AD802" s="258"/>
      <c r="AE802" s="258"/>
      <c r="AF802" s="258"/>
      <c r="AG802" s="258"/>
      <c r="AH802" s="258"/>
      <c r="AI802" s="258"/>
      <c r="AJ802" s="258"/>
      <c r="AK802" s="258"/>
      <c r="AL802" s="258"/>
      <c r="AM802" s="258"/>
      <c r="AN802" s="258"/>
    </row>
    <row r="803" spans="1:40" ht="18" customHeight="1" x14ac:dyDescent="0.25">
      <c r="A803" s="258"/>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9"/>
      <c r="Z803" s="259"/>
      <c r="AA803" s="258"/>
      <c r="AB803" s="258"/>
      <c r="AC803" s="258"/>
      <c r="AD803" s="258"/>
      <c r="AE803" s="258"/>
      <c r="AF803" s="258"/>
      <c r="AG803" s="258"/>
      <c r="AH803" s="258"/>
      <c r="AI803" s="258"/>
      <c r="AJ803" s="258"/>
      <c r="AK803" s="258"/>
      <c r="AL803" s="258"/>
      <c r="AM803" s="258"/>
      <c r="AN803" s="258"/>
    </row>
    <row r="804" spans="1:40" ht="18" customHeight="1" x14ac:dyDescent="0.25">
      <c r="A804" s="258"/>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9"/>
      <c r="Z804" s="259"/>
      <c r="AA804" s="258"/>
      <c r="AB804" s="258"/>
      <c r="AC804" s="258"/>
      <c r="AD804" s="258"/>
      <c r="AE804" s="258"/>
      <c r="AF804" s="258"/>
      <c r="AG804" s="258"/>
      <c r="AH804" s="258"/>
      <c r="AI804" s="258"/>
      <c r="AJ804" s="258"/>
      <c r="AK804" s="258"/>
      <c r="AL804" s="258"/>
      <c r="AM804" s="258"/>
      <c r="AN804" s="258"/>
    </row>
    <row r="805" spans="1:40" ht="18" customHeight="1" x14ac:dyDescent="0.25">
      <c r="A805" s="258"/>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9"/>
      <c r="Z805" s="259"/>
      <c r="AA805" s="258"/>
      <c r="AB805" s="258"/>
      <c r="AC805" s="258"/>
      <c r="AD805" s="258"/>
      <c r="AE805" s="258"/>
      <c r="AF805" s="258"/>
      <c r="AG805" s="258"/>
      <c r="AH805" s="258"/>
      <c r="AI805" s="258"/>
      <c r="AJ805" s="258"/>
      <c r="AK805" s="258"/>
      <c r="AL805" s="258"/>
      <c r="AM805" s="258"/>
      <c r="AN805" s="258"/>
    </row>
    <row r="806" spans="1:40" ht="18" customHeight="1" x14ac:dyDescent="0.25">
      <c r="A806" s="258"/>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9"/>
      <c r="Z806" s="259"/>
      <c r="AA806" s="258"/>
      <c r="AB806" s="258"/>
      <c r="AC806" s="258"/>
      <c r="AD806" s="258"/>
      <c r="AE806" s="258"/>
      <c r="AF806" s="258"/>
      <c r="AG806" s="258"/>
      <c r="AH806" s="258"/>
      <c r="AI806" s="258"/>
      <c r="AJ806" s="258"/>
      <c r="AK806" s="258"/>
      <c r="AL806" s="258"/>
      <c r="AM806" s="258"/>
      <c r="AN806" s="258"/>
    </row>
    <row r="807" spans="1:40" ht="18" customHeight="1" x14ac:dyDescent="0.25">
      <c r="A807" s="258"/>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9"/>
      <c r="Z807" s="259"/>
      <c r="AA807" s="258"/>
      <c r="AB807" s="258"/>
      <c r="AC807" s="258"/>
      <c r="AD807" s="258"/>
      <c r="AE807" s="258"/>
      <c r="AF807" s="258"/>
      <c r="AG807" s="258"/>
      <c r="AH807" s="258"/>
      <c r="AI807" s="258"/>
      <c r="AJ807" s="258"/>
      <c r="AK807" s="258"/>
      <c r="AL807" s="258"/>
      <c r="AM807" s="258"/>
      <c r="AN807" s="258"/>
    </row>
    <row r="808" spans="1:40" ht="18" customHeight="1" x14ac:dyDescent="0.25">
      <c r="A808" s="258"/>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9"/>
      <c r="Z808" s="259"/>
      <c r="AA808" s="258"/>
      <c r="AB808" s="258"/>
      <c r="AC808" s="258"/>
      <c r="AD808" s="258"/>
      <c r="AE808" s="258"/>
      <c r="AF808" s="258"/>
      <c r="AG808" s="258"/>
      <c r="AH808" s="258"/>
      <c r="AI808" s="258"/>
      <c r="AJ808" s="258"/>
      <c r="AK808" s="258"/>
      <c r="AL808" s="258"/>
      <c r="AM808" s="258"/>
      <c r="AN808" s="258"/>
    </row>
    <row r="809" spans="1:40" ht="18" customHeight="1" x14ac:dyDescent="0.25">
      <c r="A809" s="258"/>
      <c r="B809" s="258"/>
      <c r="C809" s="258"/>
      <c r="D809" s="258"/>
      <c r="E809" s="258"/>
      <c r="F809" s="258"/>
      <c r="G809" s="258"/>
      <c r="H809" s="258"/>
      <c r="I809" s="258"/>
      <c r="J809" s="258"/>
      <c r="K809" s="258"/>
      <c r="L809" s="258"/>
      <c r="M809" s="258"/>
      <c r="N809" s="258"/>
      <c r="O809" s="258"/>
      <c r="P809" s="258"/>
      <c r="Q809" s="258"/>
      <c r="R809" s="258"/>
      <c r="S809" s="258"/>
      <c r="T809" s="258"/>
      <c r="U809" s="258"/>
      <c r="V809" s="258"/>
      <c r="W809" s="258"/>
      <c r="X809" s="258"/>
      <c r="Y809" s="259"/>
      <c r="Z809" s="259"/>
      <c r="AA809" s="258"/>
      <c r="AB809" s="258"/>
      <c r="AC809" s="258"/>
      <c r="AD809" s="258"/>
      <c r="AE809" s="258"/>
      <c r="AF809" s="258"/>
      <c r="AG809" s="258"/>
      <c r="AH809" s="258"/>
      <c r="AI809" s="258"/>
      <c r="AJ809" s="258"/>
      <c r="AK809" s="258"/>
      <c r="AL809" s="258"/>
      <c r="AM809" s="258"/>
      <c r="AN809" s="258"/>
    </row>
    <row r="810" spans="1:40" ht="18" customHeight="1" x14ac:dyDescent="0.25">
      <c r="A810" s="258"/>
      <c r="B810" s="258"/>
      <c r="C810" s="258"/>
      <c r="D810" s="258"/>
      <c r="E810" s="258"/>
      <c r="F810" s="258"/>
      <c r="G810" s="258"/>
      <c r="H810" s="258"/>
      <c r="I810" s="258"/>
      <c r="J810" s="258"/>
      <c r="K810" s="258"/>
      <c r="L810" s="258"/>
      <c r="M810" s="258"/>
      <c r="N810" s="258"/>
      <c r="O810" s="258"/>
      <c r="P810" s="258"/>
      <c r="Q810" s="258"/>
      <c r="R810" s="258"/>
      <c r="S810" s="258"/>
      <c r="T810" s="258"/>
      <c r="U810" s="258"/>
      <c r="V810" s="258"/>
      <c r="W810" s="258"/>
      <c r="X810" s="258"/>
      <c r="Y810" s="259"/>
      <c r="Z810" s="259"/>
      <c r="AA810" s="258"/>
      <c r="AB810" s="258"/>
      <c r="AC810" s="258"/>
      <c r="AD810" s="258"/>
      <c r="AE810" s="258"/>
      <c r="AF810" s="258"/>
      <c r="AG810" s="258"/>
      <c r="AH810" s="258"/>
      <c r="AI810" s="258"/>
      <c r="AJ810" s="258"/>
      <c r="AK810" s="258"/>
      <c r="AL810" s="258"/>
      <c r="AM810" s="258"/>
      <c r="AN810" s="258"/>
    </row>
    <row r="811" spans="1:40" ht="18" customHeight="1" x14ac:dyDescent="0.25">
      <c r="A811" s="258"/>
      <c r="B811" s="258"/>
      <c r="C811" s="258"/>
      <c r="D811" s="258"/>
      <c r="E811" s="258"/>
      <c r="F811" s="258"/>
      <c r="G811" s="258"/>
      <c r="H811" s="258"/>
      <c r="I811" s="258"/>
      <c r="J811" s="258"/>
      <c r="K811" s="258"/>
      <c r="L811" s="258"/>
      <c r="M811" s="258"/>
      <c r="N811" s="258"/>
      <c r="O811" s="258"/>
      <c r="P811" s="258"/>
      <c r="Q811" s="258"/>
      <c r="R811" s="258"/>
      <c r="S811" s="258"/>
      <c r="T811" s="258"/>
      <c r="U811" s="258"/>
      <c r="V811" s="258"/>
      <c r="W811" s="258"/>
      <c r="X811" s="258"/>
      <c r="Y811" s="259"/>
      <c r="Z811" s="259"/>
      <c r="AA811" s="258"/>
      <c r="AB811" s="258"/>
      <c r="AC811" s="258"/>
      <c r="AD811" s="258"/>
      <c r="AE811" s="258"/>
      <c r="AF811" s="258"/>
      <c r="AG811" s="258"/>
      <c r="AH811" s="258"/>
      <c r="AI811" s="258"/>
      <c r="AJ811" s="258"/>
      <c r="AK811" s="258"/>
      <c r="AL811" s="258"/>
      <c r="AM811" s="258"/>
      <c r="AN811" s="258"/>
    </row>
    <row r="812" spans="1:40" ht="18" customHeight="1" x14ac:dyDescent="0.25">
      <c r="A812" s="258"/>
      <c r="B812" s="258"/>
      <c r="C812" s="258"/>
      <c r="D812" s="258"/>
      <c r="E812" s="258"/>
      <c r="F812" s="258"/>
      <c r="G812" s="258"/>
      <c r="H812" s="258"/>
      <c r="I812" s="258"/>
      <c r="J812" s="258"/>
      <c r="K812" s="258"/>
      <c r="L812" s="258"/>
      <c r="M812" s="258"/>
      <c r="N812" s="258"/>
      <c r="O812" s="258"/>
      <c r="P812" s="258"/>
      <c r="Q812" s="258"/>
      <c r="R812" s="258"/>
      <c r="S812" s="258"/>
      <c r="T812" s="258"/>
      <c r="U812" s="258"/>
      <c r="V812" s="258"/>
      <c r="W812" s="258"/>
      <c r="X812" s="258"/>
      <c r="Y812" s="259"/>
      <c r="Z812" s="259"/>
      <c r="AA812" s="258"/>
      <c r="AB812" s="258"/>
      <c r="AC812" s="258"/>
      <c r="AD812" s="258"/>
      <c r="AE812" s="258"/>
      <c r="AF812" s="258"/>
      <c r="AG812" s="258"/>
      <c r="AH812" s="258"/>
      <c r="AI812" s="258"/>
      <c r="AJ812" s="258"/>
      <c r="AK812" s="258"/>
      <c r="AL812" s="258"/>
      <c r="AM812" s="258"/>
      <c r="AN812" s="258"/>
    </row>
    <row r="813" spans="1:40" ht="18" customHeight="1" x14ac:dyDescent="0.25">
      <c r="A813" s="258"/>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9"/>
      <c r="Z813" s="259"/>
      <c r="AA813" s="258"/>
      <c r="AB813" s="258"/>
      <c r="AC813" s="258"/>
      <c r="AD813" s="258"/>
      <c r="AE813" s="258"/>
      <c r="AF813" s="258"/>
      <c r="AG813" s="258"/>
      <c r="AH813" s="258"/>
      <c r="AI813" s="258"/>
      <c r="AJ813" s="258"/>
      <c r="AK813" s="258"/>
      <c r="AL813" s="258"/>
      <c r="AM813" s="258"/>
      <c r="AN813" s="258"/>
    </row>
    <row r="814" spans="1:40" ht="18" customHeight="1" x14ac:dyDescent="0.25">
      <c r="A814" s="258"/>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9"/>
      <c r="Z814" s="259"/>
      <c r="AA814" s="258"/>
      <c r="AB814" s="258"/>
      <c r="AC814" s="258"/>
      <c r="AD814" s="258"/>
      <c r="AE814" s="258"/>
      <c r="AF814" s="258"/>
      <c r="AG814" s="258"/>
      <c r="AH814" s="258"/>
      <c r="AI814" s="258"/>
      <c r="AJ814" s="258"/>
      <c r="AK814" s="258"/>
      <c r="AL814" s="258"/>
      <c r="AM814" s="258"/>
      <c r="AN814" s="258"/>
    </row>
    <row r="815" spans="1:40" ht="18" customHeight="1" x14ac:dyDescent="0.25">
      <c r="A815" s="258"/>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9"/>
      <c r="Z815" s="259"/>
      <c r="AA815" s="258"/>
      <c r="AB815" s="258"/>
      <c r="AC815" s="258"/>
      <c r="AD815" s="258"/>
      <c r="AE815" s="258"/>
      <c r="AF815" s="258"/>
      <c r="AG815" s="258"/>
      <c r="AH815" s="258"/>
      <c r="AI815" s="258"/>
      <c r="AJ815" s="258"/>
      <c r="AK815" s="258"/>
      <c r="AL815" s="258"/>
      <c r="AM815" s="258"/>
      <c r="AN815" s="258"/>
    </row>
    <row r="816" spans="1:40" ht="18" customHeight="1" x14ac:dyDescent="0.25">
      <c r="A816" s="258"/>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9"/>
      <c r="Z816" s="259"/>
      <c r="AA816" s="258"/>
      <c r="AB816" s="258"/>
      <c r="AC816" s="258"/>
      <c r="AD816" s="258"/>
      <c r="AE816" s="258"/>
      <c r="AF816" s="258"/>
      <c r="AG816" s="258"/>
      <c r="AH816" s="258"/>
      <c r="AI816" s="258"/>
      <c r="AJ816" s="258"/>
      <c r="AK816" s="258"/>
      <c r="AL816" s="258"/>
      <c r="AM816" s="258"/>
      <c r="AN816" s="258"/>
    </row>
    <row r="817" spans="1:40" ht="18" customHeight="1" x14ac:dyDescent="0.25">
      <c r="A817" s="258"/>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9"/>
      <c r="Z817" s="259"/>
      <c r="AA817" s="258"/>
      <c r="AB817" s="258"/>
      <c r="AC817" s="258"/>
      <c r="AD817" s="258"/>
      <c r="AE817" s="258"/>
      <c r="AF817" s="258"/>
      <c r="AG817" s="258"/>
      <c r="AH817" s="258"/>
      <c r="AI817" s="258"/>
      <c r="AJ817" s="258"/>
      <c r="AK817" s="258"/>
      <c r="AL817" s="258"/>
      <c r="AM817" s="258"/>
      <c r="AN817" s="258"/>
    </row>
    <row r="818" spans="1:40" ht="18" customHeight="1" x14ac:dyDescent="0.25">
      <c r="A818" s="258"/>
      <c r="B818" s="258"/>
      <c r="C818" s="258"/>
      <c r="D818" s="258"/>
      <c r="E818" s="258"/>
      <c r="F818" s="258"/>
      <c r="G818" s="258"/>
      <c r="H818" s="258"/>
      <c r="I818" s="258"/>
      <c r="J818" s="258"/>
      <c r="K818" s="258"/>
      <c r="L818" s="258"/>
      <c r="M818" s="258"/>
      <c r="N818" s="258"/>
      <c r="O818" s="258"/>
      <c r="P818" s="258"/>
      <c r="Q818" s="258"/>
      <c r="R818" s="258"/>
      <c r="S818" s="258"/>
      <c r="T818" s="258"/>
      <c r="U818" s="258"/>
      <c r="V818" s="258"/>
      <c r="W818" s="258"/>
      <c r="X818" s="258"/>
      <c r="Y818" s="259"/>
      <c r="Z818" s="259"/>
      <c r="AA818" s="258"/>
      <c r="AB818" s="258"/>
      <c r="AC818" s="258"/>
      <c r="AD818" s="258"/>
      <c r="AE818" s="258"/>
      <c r="AF818" s="258"/>
      <c r="AG818" s="258"/>
      <c r="AH818" s="258"/>
      <c r="AI818" s="258"/>
      <c r="AJ818" s="258"/>
      <c r="AK818" s="258"/>
      <c r="AL818" s="258"/>
      <c r="AM818" s="258"/>
      <c r="AN818" s="258"/>
    </row>
    <row r="819" spans="1:40" ht="18" customHeight="1" x14ac:dyDescent="0.25">
      <c r="A819" s="258"/>
      <c r="B819" s="258"/>
      <c r="C819" s="258"/>
      <c r="D819" s="258"/>
      <c r="E819" s="258"/>
      <c r="F819" s="258"/>
      <c r="G819" s="258"/>
      <c r="H819" s="258"/>
      <c r="I819" s="258"/>
      <c r="J819" s="258"/>
      <c r="K819" s="258"/>
      <c r="L819" s="258"/>
      <c r="M819" s="258"/>
      <c r="N819" s="258"/>
      <c r="O819" s="258"/>
      <c r="P819" s="258"/>
      <c r="Q819" s="258"/>
      <c r="R819" s="258"/>
      <c r="S819" s="258"/>
      <c r="T819" s="258"/>
      <c r="U819" s="258"/>
      <c r="V819" s="258"/>
      <c r="W819" s="258"/>
      <c r="X819" s="258"/>
      <c r="Y819" s="259"/>
      <c r="Z819" s="259"/>
      <c r="AA819" s="258"/>
      <c r="AB819" s="258"/>
      <c r="AC819" s="258"/>
      <c r="AD819" s="258"/>
      <c r="AE819" s="258"/>
      <c r="AF819" s="258"/>
      <c r="AG819" s="258"/>
      <c r="AH819" s="258"/>
      <c r="AI819" s="258"/>
      <c r="AJ819" s="258"/>
      <c r="AK819" s="258"/>
      <c r="AL819" s="258"/>
      <c r="AM819" s="258"/>
      <c r="AN819" s="258"/>
    </row>
    <row r="820" spans="1:40" ht="18" customHeight="1" x14ac:dyDescent="0.25">
      <c r="A820" s="258"/>
      <c r="B820" s="258"/>
      <c r="C820" s="258"/>
      <c r="D820" s="258"/>
      <c r="E820" s="258"/>
      <c r="F820" s="258"/>
      <c r="G820" s="258"/>
      <c r="H820" s="258"/>
      <c r="I820" s="258"/>
      <c r="J820" s="258"/>
      <c r="K820" s="258"/>
      <c r="L820" s="258"/>
      <c r="M820" s="258"/>
      <c r="N820" s="258"/>
      <c r="O820" s="258"/>
      <c r="P820" s="258"/>
      <c r="Q820" s="258"/>
      <c r="R820" s="258"/>
      <c r="S820" s="258"/>
      <c r="T820" s="258"/>
      <c r="U820" s="258"/>
      <c r="V820" s="258"/>
      <c r="W820" s="258"/>
      <c r="X820" s="258"/>
      <c r="Y820" s="259"/>
      <c r="Z820" s="259"/>
      <c r="AA820" s="258"/>
      <c r="AB820" s="258"/>
      <c r="AC820" s="258"/>
      <c r="AD820" s="258"/>
      <c r="AE820" s="258"/>
      <c r="AF820" s="258"/>
      <c r="AG820" s="258"/>
      <c r="AH820" s="258"/>
      <c r="AI820" s="258"/>
      <c r="AJ820" s="258"/>
      <c r="AK820" s="258"/>
      <c r="AL820" s="258"/>
      <c r="AM820" s="258"/>
      <c r="AN820" s="258"/>
    </row>
    <row r="821" spans="1:40" ht="18" customHeight="1" x14ac:dyDescent="0.25">
      <c r="A821" s="258"/>
      <c r="B821" s="258"/>
      <c r="C821" s="258"/>
      <c r="D821" s="258"/>
      <c r="E821" s="258"/>
      <c r="F821" s="258"/>
      <c r="G821" s="258"/>
      <c r="H821" s="258"/>
      <c r="I821" s="258"/>
      <c r="J821" s="258"/>
      <c r="K821" s="258"/>
      <c r="L821" s="258"/>
      <c r="M821" s="258"/>
      <c r="N821" s="258"/>
      <c r="O821" s="258"/>
      <c r="P821" s="258"/>
      <c r="Q821" s="258"/>
      <c r="R821" s="258"/>
      <c r="S821" s="258"/>
      <c r="T821" s="258"/>
      <c r="U821" s="258"/>
      <c r="V821" s="258"/>
      <c r="W821" s="258"/>
      <c r="X821" s="258"/>
      <c r="Y821" s="259"/>
      <c r="Z821" s="259"/>
      <c r="AA821" s="258"/>
      <c r="AB821" s="258"/>
      <c r="AC821" s="258"/>
      <c r="AD821" s="258"/>
      <c r="AE821" s="258"/>
      <c r="AF821" s="258"/>
      <c r="AG821" s="258"/>
      <c r="AH821" s="258"/>
      <c r="AI821" s="258"/>
      <c r="AJ821" s="258"/>
      <c r="AK821" s="258"/>
      <c r="AL821" s="258"/>
      <c r="AM821" s="258"/>
      <c r="AN821" s="258"/>
    </row>
  </sheetData>
  <mergeCells count="834">
    <mergeCell ref="Y84:Z84"/>
    <mergeCell ref="B99:C99"/>
    <mergeCell ref="D99:T99"/>
    <mergeCell ref="AI99:AK99"/>
    <mergeCell ref="AC97:AD97"/>
    <mergeCell ref="AE97:AF97"/>
    <mergeCell ref="AG97:AH97"/>
    <mergeCell ref="AI97:AK97"/>
    <mergeCell ref="B98:C98"/>
    <mergeCell ref="D98:T98"/>
    <mergeCell ref="U98:V98"/>
    <mergeCell ref="W98:X98"/>
    <mergeCell ref="Y98:Z98"/>
    <mergeCell ref="AA98:AB98"/>
    <mergeCell ref="AI96:AK96"/>
    <mergeCell ref="B97:C97"/>
    <mergeCell ref="D97:T97"/>
    <mergeCell ref="U97:V97"/>
    <mergeCell ref="W97:X97"/>
    <mergeCell ref="Y97:Z97"/>
    <mergeCell ref="AA97:AB97"/>
    <mergeCell ref="AC98:AD98"/>
    <mergeCell ref="AE98:AF98"/>
    <mergeCell ref="AG98:AH98"/>
    <mergeCell ref="AI98:AK98"/>
    <mergeCell ref="B96:C96"/>
    <mergeCell ref="D96:T96"/>
    <mergeCell ref="U96:V96"/>
    <mergeCell ref="W96:X96"/>
    <mergeCell ref="Y96:Z96"/>
    <mergeCell ref="AA96:AB96"/>
    <mergeCell ref="AC96:AD96"/>
    <mergeCell ref="AE96:AF96"/>
    <mergeCell ref="AG96:AH96"/>
    <mergeCell ref="AI94:AK94"/>
    <mergeCell ref="B95:C95"/>
    <mergeCell ref="D95:T95"/>
    <mergeCell ref="U95:V95"/>
    <mergeCell ref="W95:X95"/>
    <mergeCell ref="Y95:Z95"/>
    <mergeCell ref="AA95:AB95"/>
    <mergeCell ref="AC95:AD95"/>
    <mergeCell ref="AE95:AF95"/>
    <mergeCell ref="AG95:AH95"/>
    <mergeCell ref="AI95:AK95"/>
    <mergeCell ref="B94:C94"/>
    <mergeCell ref="D94:T94"/>
    <mergeCell ref="U94:V94"/>
    <mergeCell ref="W94:X94"/>
    <mergeCell ref="Y94:Z94"/>
    <mergeCell ref="AA94:AB94"/>
    <mergeCell ref="AC94:AD94"/>
    <mergeCell ref="AE94:AF94"/>
    <mergeCell ref="AG94:AH94"/>
    <mergeCell ref="AI92:AK92"/>
    <mergeCell ref="B93:C93"/>
    <mergeCell ref="D93:T93"/>
    <mergeCell ref="U93:V93"/>
    <mergeCell ref="W93:X93"/>
    <mergeCell ref="Y93:Z93"/>
    <mergeCell ref="AA93:AB93"/>
    <mergeCell ref="AC93:AD93"/>
    <mergeCell ref="AE93:AF93"/>
    <mergeCell ref="AG93:AH93"/>
    <mergeCell ref="AI93:AK93"/>
    <mergeCell ref="B92:C92"/>
    <mergeCell ref="D92:T92"/>
    <mergeCell ref="U92:V92"/>
    <mergeCell ref="W92:X92"/>
    <mergeCell ref="Y92:Z92"/>
    <mergeCell ref="AA92:AB92"/>
    <mergeCell ref="AC92:AD92"/>
    <mergeCell ref="AE92:AF92"/>
    <mergeCell ref="AG92:AH92"/>
    <mergeCell ref="AI90:AK90"/>
    <mergeCell ref="B91:C91"/>
    <mergeCell ref="D91:T91"/>
    <mergeCell ref="U91:V91"/>
    <mergeCell ref="W91:X91"/>
    <mergeCell ref="Y91:Z91"/>
    <mergeCell ref="AA91:AB91"/>
    <mergeCell ref="AC91:AD91"/>
    <mergeCell ref="AE91:AF91"/>
    <mergeCell ref="AG91:AH91"/>
    <mergeCell ref="AI91:AK91"/>
    <mergeCell ref="B90:C90"/>
    <mergeCell ref="D90:T90"/>
    <mergeCell ref="U90:V90"/>
    <mergeCell ref="W90:X90"/>
    <mergeCell ref="Y90:Z90"/>
    <mergeCell ref="AA90:AB90"/>
    <mergeCell ref="AC90:AD90"/>
    <mergeCell ref="AE90:AF90"/>
    <mergeCell ref="AG90:AH90"/>
    <mergeCell ref="AI88:AK88"/>
    <mergeCell ref="B89:C89"/>
    <mergeCell ref="D89:T89"/>
    <mergeCell ref="U89:V89"/>
    <mergeCell ref="W89:X89"/>
    <mergeCell ref="Y89:Z89"/>
    <mergeCell ref="AA89:AB89"/>
    <mergeCell ref="AC89:AD89"/>
    <mergeCell ref="AE89:AF89"/>
    <mergeCell ref="AG89:AH89"/>
    <mergeCell ref="AI89:AK89"/>
    <mergeCell ref="B88:C88"/>
    <mergeCell ref="D88:T88"/>
    <mergeCell ref="U88:V88"/>
    <mergeCell ref="W88:X88"/>
    <mergeCell ref="Y88:Z88"/>
    <mergeCell ref="AA88:AB88"/>
    <mergeCell ref="AC88:AD88"/>
    <mergeCell ref="AE88:AF88"/>
    <mergeCell ref="AG88:AH88"/>
    <mergeCell ref="AI86:AK86"/>
    <mergeCell ref="B87:C87"/>
    <mergeCell ref="D87:T87"/>
    <mergeCell ref="U87:V87"/>
    <mergeCell ref="W87:X87"/>
    <mergeCell ref="Y87:Z87"/>
    <mergeCell ref="AA87:AB87"/>
    <mergeCell ref="AC87:AD87"/>
    <mergeCell ref="AE87:AF87"/>
    <mergeCell ref="AG87:AH87"/>
    <mergeCell ref="AI87:AK87"/>
    <mergeCell ref="B86:C86"/>
    <mergeCell ref="D86:T86"/>
    <mergeCell ref="U86:V86"/>
    <mergeCell ref="W86:X86"/>
    <mergeCell ref="Y86:Z86"/>
    <mergeCell ref="AA86:AB86"/>
    <mergeCell ref="AC86:AD86"/>
    <mergeCell ref="AE86:AF86"/>
    <mergeCell ref="AG86:AH86"/>
    <mergeCell ref="AI83:AK83"/>
    <mergeCell ref="B85:C85"/>
    <mergeCell ref="D85:T85"/>
    <mergeCell ref="U85:V85"/>
    <mergeCell ref="W85:X85"/>
    <mergeCell ref="Y85:Z85"/>
    <mergeCell ref="AA85:AB85"/>
    <mergeCell ref="AC85:AD85"/>
    <mergeCell ref="AE85:AF85"/>
    <mergeCell ref="AG85:AH85"/>
    <mergeCell ref="AI85:AK85"/>
    <mergeCell ref="B83:C83"/>
    <mergeCell ref="D83:T83"/>
    <mergeCell ref="U83:V83"/>
    <mergeCell ref="W83:X83"/>
    <mergeCell ref="Y83:Z83"/>
    <mergeCell ref="AA83:AB83"/>
    <mergeCell ref="AC83:AD83"/>
    <mergeCell ref="AE83:AF83"/>
    <mergeCell ref="AG83:AH83"/>
    <mergeCell ref="B84:C84"/>
    <mergeCell ref="D84:T84"/>
    <mergeCell ref="U84:V84"/>
    <mergeCell ref="W84:X84"/>
    <mergeCell ref="AI81:AK81"/>
    <mergeCell ref="B82:C82"/>
    <mergeCell ref="D82:T82"/>
    <mergeCell ref="U82:V82"/>
    <mergeCell ref="W82:X82"/>
    <mergeCell ref="Y82:Z82"/>
    <mergeCell ref="AA82:AB82"/>
    <mergeCell ref="AC82:AD82"/>
    <mergeCell ref="AE82:AF82"/>
    <mergeCell ref="AG82:AH82"/>
    <mergeCell ref="AI82:AK82"/>
    <mergeCell ref="B81:C81"/>
    <mergeCell ref="D81:T81"/>
    <mergeCell ref="U81:V81"/>
    <mergeCell ref="W81:X81"/>
    <mergeCell ref="Y81:Z81"/>
    <mergeCell ref="AA81:AB81"/>
    <mergeCell ref="AC81:AD81"/>
    <mergeCell ref="AE81:AF81"/>
    <mergeCell ref="AG81:AH81"/>
    <mergeCell ref="AI79:AK79"/>
    <mergeCell ref="B80:C80"/>
    <mergeCell ref="D80:T80"/>
    <mergeCell ref="U80:V80"/>
    <mergeCell ref="W80:X80"/>
    <mergeCell ref="Y80:Z80"/>
    <mergeCell ref="AA80:AB80"/>
    <mergeCell ref="AC80:AD80"/>
    <mergeCell ref="AE80:AF80"/>
    <mergeCell ref="AG80:AH80"/>
    <mergeCell ref="AI80:AK80"/>
    <mergeCell ref="B79:C79"/>
    <mergeCell ref="D79:T79"/>
    <mergeCell ref="U79:V79"/>
    <mergeCell ref="W79:X79"/>
    <mergeCell ref="Y79:Z79"/>
    <mergeCell ref="AA79:AB79"/>
    <mergeCell ref="AC79:AD79"/>
    <mergeCell ref="AE79:AF79"/>
    <mergeCell ref="AG79:AH79"/>
    <mergeCell ref="AI77:AK77"/>
    <mergeCell ref="B78:C78"/>
    <mergeCell ref="D78:T78"/>
    <mergeCell ref="U78:V78"/>
    <mergeCell ref="W78:X78"/>
    <mergeCell ref="Y78:Z78"/>
    <mergeCell ref="AA78:AB78"/>
    <mergeCell ref="AC78:AD78"/>
    <mergeCell ref="AE78:AF78"/>
    <mergeCell ref="AG78:AH78"/>
    <mergeCell ref="AI78:AK78"/>
    <mergeCell ref="B77:C77"/>
    <mergeCell ref="D77:T77"/>
    <mergeCell ref="U77:V77"/>
    <mergeCell ref="W77:X77"/>
    <mergeCell ref="Y77:Z77"/>
    <mergeCell ref="AA77:AB77"/>
    <mergeCell ref="AC77:AD77"/>
    <mergeCell ref="AE77:AF77"/>
    <mergeCell ref="AG77:AH77"/>
    <mergeCell ref="AI75:AK75"/>
    <mergeCell ref="B76:C76"/>
    <mergeCell ref="D76:T76"/>
    <mergeCell ref="U76:V76"/>
    <mergeCell ref="W76:X76"/>
    <mergeCell ref="Y76:Z76"/>
    <mergeCell ref="AA76:AB76"/>
    <mergeCell ref="AC76:AD76"/>
    <mergeCell ref="AE76:AF76"/>
    <mergeCell ref="AG76:AH76"/>
    <mergeCell ref="AI76:AK76"/>
    <mergeCell ref="B75:C75"/>
    <mergeCell ref="D75:T75"/>
    <mergeCell ref="U75:V75"/>
    <mergeCell ref="W75:X75"/>
    <mergeCell ref="Y75:Z75"/>
    <mergeCell ref="AA75:AB75"/>
    <mergeCell ref="AC75:AD75"/>
    <mergeCell ref="AE75:AF75"/>
    <mergeCell ref="AG75:AH75"/>
    <mergeCell ref="AI73:AK73"/>
    <mergeCell ref="B74:C74"/>
    <mergeCell ref="D74:T74"/>
    <mergeCell ref="U74:V74"/>
    <mergeCell ref="W74:X74"/>
    <mergeCell ref="Y74:Z74"/>
    <mergeCell ref="AA74:AB74"/>
    <mergeCell ref="AC74:AD74"/>
    <mergeCell ref="AE74:AF74"/>
    <mergeCell ref="AG74:AH74"/>
    <mergeCell ref="AI74:AK74"/>
    <mergeCell ref="B73:C73"/>
    <mergeCell ref="D73:T73"/>
    <mergeCell ref="U73:V73"/>
    <mergeCell ref="W73:X73"/>
    <mergeCell ref="Y73:Z73"/>
    <mergeCell ref="AA73:AB73"/>
    <mergeCell ref="AC73:AD73"/>
    <mergeCell ref="AE73:AF73"/>
    <mergeCell ref="AG73:AH73"/>
    <mergeCell ref="AI71:AK71"/>
    <mergeCell ref="B72:C72"/>
    <mergeCell ref="D72:T72"/>
    <mergeCell ref="U72:V72"/>
    <mergeCell ref="W72:X72"/>
    <mergeCell ref="Y72:Z72"/>
    <mergeCell ref="AA72:AB72"/>
    <mergeCell ref="AC72:AD72"/>
    <mergeCell ref="AE72:AF72"/>
    <mergeCell ref="AG72:AH72"/>
    <mergeCell ref="AI72:AK72"/>
    <mergeCell ref="B71:C71"/>
    <mergeCell ref="D71:T71"/>
    <mergeCell ref="U71:V71"/>
    <mergeCell ref="W71:X71"/>
    <mergeCell ref="Y71:Z71"/>
    <mergeCell ref="AA71:AB71"/>
    <mergeCell ref="AC71:AD71"/>
    <mergeCell ref="AE71:AF71"/>
    <mergeCell ref="AG71:AH71"/>
    <mergeCell ref="AC69:AD69"/>
    <mergeCell ref="AE69:AF69"/>
    <mergeCell ref="AG69:AH69"/>
    <mergeCell ref="AI69:AK69"/>
    <mergeCell ref="B70:C70"/>
    <mergeCell ref="D70:T70"/>
    <mergeCell ref="U70:V70"/>
    <mergeCell ref="W70:X70"/>
    <mergeCell ref="Y70:Z70"/>
    <mergeCell ref="AA70:AB70"/>
    <mergeCell ref="AC70:AD70"/>
    <mergeCell ref="AE70:AF70"/>
    <mergeCell ref="AG70:AH70"/>
    <mergeCell ref="AI70:AK70"/>
    <mergeCell ref="B69:C69"/>
    <mergeCell ref="D69:T69"/>
    <mergeCell ref="U69:V69"/>
    <mergeCell ref="W69:X69"/>
    <mergeCell ref="Y69:Z69"/>
    <mergeCell ref="AA69:AB69"/>
    <mergeCell ref="B68:C68"/>
    <mergeCell ref="D68:T68"/>
    <mergeCell ref="U68:V68"/>
    <mergeCell ref="W68:X68"/>
    <mergeCell ref="Y68:Z68"/>
    <mergeCell ref="AA68:AB68"/>
    <mergeCell ref="B67:C67"/>
    <mergeCell ref="D67:T67"/>
    <mergeCell ref="AE67:AF67"/>
    <mergeCell ref="AG67:AH67"/>
    <mergeCell ref="AI67:AK67"/>
    <mergeCell ref="AC68:AD68"/>
    <mergeCell ref="AE68:AF68"/>
    <mergeCell ref="AG68:AH68"/>
    <mergeCell ref="AI68:AK68"/>
    <mergeCell ref="AC64:AD64"/>
    <mergeCell ref="AE64:AF64"/>
    <mergeCell ref="AG64:AH64"/>
    <mergeCell ref="AI64:AK64"/>
    <mergeCell ref="AC65:AD65"/>
    <mergeCell ref="AE65:AF65"/>
    <mergeCell ref="AG65:AH65"/>
    <mergeCell ref="AI65:AK65"/>
    <mergeCell ref="B65:C65"/>
    <mergeCell ref="D65:T65"/>
    <mergeCell ref="U65:V65"/>
    <mergeCell ref="W65:X65"/>
    <mergeCell ref="Y65:Z65"/>
    <mergeCell ref="AA65:AB65"/>
    <mergeCell ref="B64:C64"/>
    <mergeCell ref="D64:T64"/>
    <mergeCell ref="U64:V64"/>
    <mergeCell ref="W64:X64"/>
    <mergeCell ref="Y64:Z64"/>
    <mergeCell ref="AA64:AB64"/>
    <mergeCell ref="B63:C63"/>
    <mergeCell ref="D63:T63"/>
    <mergeCell ref="AI63:AK63"/>
    <mergeCell ref="AC61:AD61"/>
    <mergeCell ref="AE61:AF61"/>
    <mergeCell ref="AG61:AH61"/>
    <mergeCell ref="AI61:AK61"/>
    <mergeCell ref="B62:C62"/>
    <mergeCell ref="D62:T62"/>
    <mergeCell ref="U62:V62"/>
    <mergeCell ref="W62:X62"/>
    <mergeCell ref="Y62:Z62"/>
    <mergeCell ref="AA62:AB62"/>
    <mergeCell ref="AI60:AK60"/>
    <mergeCell ref="B61:C61"/>
    <mergeCell ref="D61:T61"/>
    <mergeCell ref="U61:V61"/>
    <mergeCell ref="W61:X61"/>
    <mergeCell ref="Y61:Z61"/>
    <mergeCell ref="AA61:AB61"/>
    <mergeCell ref="AC62:AD62"/>
    <mergeCell ref="AE62:AF62"/>
    <mergeCell ref="AG62:AH62"/>
    <mergeCell ref="AI62:AK62"/>
    <mergeCell ref="B60:C60"/>
    <mergeCell ref="D60:T60"/>
    <mergeCell ref="U60:V60"/>
    <mergeCell ref="W60:X60"/>
    <mergeCell ref="Y60:Z60"/>
    <mergeCell ref="AA60:AB60"/>
    <mergeCell ref="AC60:AD60"/>
    <mergeCell ref="AE60:AF60"/>
    <mergeCell ref="AG60:AH60"/>
    <mergeCell ref="AI58:AK58"/>
    <mergeCell ref="B59:C59"/>
    <mergeCell ref="D59:T59"/>
    <mergeCell ref="U59:V59"/>
    <mergeCell ref="W59:X59"/>
    <mergeCell ref="Y59:Z59"/>
    <mergeCell ref="AA59:AB59"/>
    <mergeCell ref="AC59:AD59"/>
    <mergeCell ref="AE59:AF59"/>
    <mergeCell ref="AG59:AH59"/>
    <mergeCell ref="AI59:AK59"/>
    <mergeCell ref="B58:C58"/>
    <mergeCell ref="D58:T58"/>
    <mergeCell ref="U58:V58"/>
    <mergeCell ref="W58:X58"/>
    <mergeCell ref="Y58:Z58"/>
    <mergeCell ref="AA58:AB58"/>
    <mergeCell ref="AC58:AD58"/>
    <mergeCell ref="AE58:AF58"/>
    <mergeCell ref="AG58:AH58"/>
    <mergeCell ref="AC56:AD56"/>
    <mergeCell ref="AE56:AF56"/>
    <mergeCell ref="AG56:AH56"/>
    <mergeCell ref="AI56:AK56"/>
    <mergeCell ref="B57:C57"/>
    <mergeCell ref="D57:T57"/>
    <mergeCell ref="U57:V57"/>
    <mergeCell ref="W57:X57"/>
    <mergeCell ref="Y57:Z57"/>
    <mergeCell ref="AA57:AB57"/>
    <mergeCell ref="B56:C56"/>
    <mergeCell ref="D56:T56"/>
    <mergeCell ref="U56:V56"/>
    <mergeCell ref="W56:X56"/>
    <mergeCell ref="Y56:Z56"/>
    <mergeCell ref="AA56:AB56"/>
    <mergeCell ref="AC57:AD57"/>
    <mergeCell ref="AE57:AF57"/>
    <mergeCell ref="AG57:AH57"/>
    <mergeCell ref="AI57:AK57"/>
    <mergeCell ref="AC54:AD54"/>
    <mergeCell ref="AE54:AF54"/>
    <mergeCell ref="AG54:AH54"/>
    <mergeCell ref="AI54:AK54"/>
    <mergeCell ref="B55:C55"/>
    <mergeCell ref="D55:T55"/>
    <mergeCell ref="AI55:AK55"/>
    <mergeCell ref="B54:C54"/>
    <mergeCell ref="D54:T54"/>
    <mergeCell ref="U54:V54"/>
    <mergeCell ref="W54:X54"/>
    <mergeCell ref="Y54:Z54"/>
    <mergeCell ref="AA54:AB54"/>
    <mergeCell ref="AI52:AK52"/>
    <mergeCell ref="B53:C53"/>
    <mergeCell ref="D53:T53"/>
    <mergeCell ref="AI53:AK53"/>
    <mergeCell ref="AC51:AD51"/>
    <mergeCell ref="AE51:AF51"/>
    <mergeCell ref="AG51:AH51"/>
    <mergeCell ref="AI51:AK51"/>
    <mergeCell ref="B52:C52"/>
    <mergeCell ref="D52:T52"/>
    <mergeCell ref="U52:V52"/>
    <mergeCell ref="W52:X52"/>
    <mergeCell ref="Y52:Z52"/>
    <mergeCell ref="AA52:AB52"/>
    <mergeCell ref="B51:C51"/>
    <mergeCell ref="D51:T51"/>
    <mergeCell ref="U51:V51"/>
    <mergeCell ref="W51:X51"/>
    <mergeCell ref="Y51:Z51"/>
    <mergeCell ref="AA51:AB51"/>
    <mergeCell ref="AC52:AD52"/>
    <mergeCell ref="AE52:AF52"/>
    <mergeCell ref="AG52:AH52"/>
    <mergeCell ref="AI49:AK49"/>
    <mergeCell ref="B50:C50"/>
    <mergeCell ref="D50:T50"/>
    <mergeCell ref="U50:V50"/>
    <mergeCell ref="W50:X50"/>
    <mergeCell ref="Y50:Z50"/>
    <mergeCell ref="AA50:AB50"/>
    <mergeCell ref="AC50:AD50"/>
    <mergeCell ref="AE50:AF50"/>
    <mergeCell ref="AG50:AH50"/>
    <mergeCell ref="AI50:AK50"/>
    <mergeCell ref="B49:C49"/>
    <mergeCell ref="D49:T49"/>
    <mergeCell ref="U49:V49"/>
    <mergeCell ref="W49:X49"/>
    <mergeCell ref="Y49:Z49"/>
    <mergeCell ref="AA49:AB49"/>
    <mergeCell ref="AC49:AD49"/>
    <mergeCell ref="AE49:AF49"/>
    <mergeCell ref="AG49:AH49"/>
    <mergeCell ref="AI47:AK47"/>
    <mergeCell ref="B48:C48"/>
    <mergeCell ref="D48:T48"/>
    <mergeCell ref="U48:V48"/>
    <mergeCell ref="W48:X48"/>
    <mergeCell ref="Y48:Z48"/>
    <mergeCell ref="AA48:AB48"/>
    <mergeCell ref="AC48:AD48"/>
    <mergeCell ref="AE48:AF48"/>
    <mergeCell ref="AG48:AH48"/>
    <mergeCell ref="AI48:AK48"/>
    <mergeCell ref="B47:C47"/>
    <mergeCell ref="D47:T47"/>
    <mergeCell ref="U47:V47"/>
    <mergeCell ref="W47:X47"/>
    <mergeCell ref="Y47:Z47"/>
    <mergeCell ref="AA47:AB47"/>
    <mergeCell ref="AC47:AD47"/>
    <mergeCell ref="AE47:AF47"/>
    <mergeCell ref="AG47:AH47"/>
    <mergeCell ref="AI45:AK45"/>
    <mergeCell ref="B46:C46"/>
    <mergeCell ref="D46:T46"/>
    <mergeCell ref="U46:V46"/>
    <mergeCell ref="W46:X46"/>
    <mergeCell ref="Y46:Z46"/>
    <mergeCell ref="AA46:AB46"/>
    <mergeCell ref="AC46:AD46"/>
    <mergeCell ref="AE46:AF46"/>
    <mergeCell ref="AG46:AH46"/>
    <mergeCell ref="AI46:AK46"/>
    <mergeCell ref="B45:C45"/>
    <mergeCell ref="D45:T45"/>
    <mergeCell ref="U45:V45"/>
    <mergeCell ref="W45:X45"/>
    <mergeCell ref="Y45:Z45"/>
    <mergeCell ref="AA45:AB45"/>
    <mergeCell ref="AC45:AD45"/>
    <mergeCell ref="AE45:AF45"/>
    <mergeCell ref="AG45:AH45"/>
    <mergeCell ref="AI43:AK43"/>
    <mergeCell ref="B44:C44"/>
    <mergeCell ref="D44:T44"/>
    <mergeCell ref="U44:V44"/>
    <mergeCell ref="W44:X44"/>
    <mergeCell ref="Y44:Z44"/>
    <mergeCell ref="AA44:AB44"/>
    <mergeCell ref="AC44:AD44"/>
    <mergeCell ref="AE44:AF44"/>
    <mergeCell ref="AG44:AH44"/>
    <mergeCell ref="AI44:AK44"/>
    <mergeCell ref="B43:C43"/>
    <mergeCell ref="D43:T43"/>
    <mergeCell ref="U43:V43"/>
    <mergeCell ref="W43:X43"/>
    <mergeCell ref="Y43:Z43"/>
    <mergeCell ref="AA43:AB43"/>
    <mergeCell ref="AC43:AD43"/>
    <mergeCell ref="AE43:AF43"/>
    <mergeCell ref="AG43:AH43"/>
    <mergeCell ref="AI41:AK41"/>
    <mergeCell ref="B42:C42"/>
    <mergeCell ref="D42:T42"/>
    <mergeCell ref="U42:V42"/>
    <mergeCell ref="W42:X42"/>
    <mergeCell ref="Y42:Z42"/>
    <mergeCell ref="AA42:AB42"/>
    <mergeCell ref="AC42:AD42"/>
    <mergeCell ref="AE42:AF42"/>
    <mergeCell ref="AG42:AH42"/>
    <mergeCell ref="AI42:AK42"/>
    <mergeCell ref="B41:C41"/>
    <mergeCell ref="D41:T41"/>
    <mergeCell ref="U41:V41"/>
    <mergeCell ref="W41:X41"/>
    <mergeCell ref="Y41:Z41"/>
    <mergeCell ref="AA41:AB41"/>
    <mergeCell ref="AC41:AD41"/>
    <mergeCell ref="AE41:AF41"/>
    <mergeCell ref="AG41:AH41"/>
    <mergeCell ref="AI39:AK39"/>
    <mergeCell ref="B40:C40"/>
    <mergeCell ref="D40:T40"/>
    <mergeCell ref="U40:V40"/>
    <mergeCell ref="W40:X40"/>
    <mergeCell ref="Y40:Z40"/>
    <mergeCell ref="AA40:AB40"/>
    <mergeCell ref="AC40:AD40"/>
    <mergeCell ref="AE40:AF40"/>
    <mergeCell ref="AG40:AH40"/>
    <mergeCell ref="AI40:AK40"/>
    <mergeCell ref="B39:C39"/>
    <mergeCell ref="D39:T39"/>
    <mergeCell ref="U39:V39"/>
    <mergeCell ref="W39:X39"/>
    <mergeCell ref="Y39:Z39"/>
    <mergeCell ref="AA39:AB39"/>
    <mergeCell ref="AC39:AD39"/>
    <mergeCell ref="AE39:AF39"/>
    <mergeCell ref="AG39:AH39"/>
    <mergeCell ref="AI37:AK37"/>
    <mergeCell ref="B38:C38"/>
    <mergeCell ref="D38:T38"/>
    <mergeCell ref="U38:V38"/>
    <mergeCell ref="W38:X38"/>
    <mergeCell ref="Y38:Z38"/>
    <mergeCell ref="AA38:AB38"/>
    <mergeCell ref="AC38:AD38"/>
    <mergeCell ref="AE38:AF38"/>
    <mergeCell ref="AG38:AH38"/>
    <mergeCell ref="AI38:AK38"/>
    <mergeCell ref="B37:C37"/>
    <mergeCell ref="D37:T37"/>
    <mergeCell ref="U37:V37"/>
    <mergeCell ref="W37:X37"/>
    <mergeCell ref="Y37:Z37"/>
    <mergeCell ref="AA37:AB37"/>
    <mergeCell ref="AC37:AD37"/>
    <mergeCell ref="AE37:AF37"/>
    <mergeCell ref="AG37:AH37"/>
    <mergeCell ref="AI35:AK35"/>
    <mergeCell ref="B36:C36"/>
    <mergeCell ref="D36:T36"/>
    <mergeCell ref="U36:V36"/>
    <mergeCell ref="W36:X36"/>
    <mergeCell ref="Y36:Z36"/>
    <mergeCell ref="AA36:AB36"/>
    <mergeCell ref="AC36:AD36"/>
    <mergeCell ref="AE36:AF36"/>
    <mergeCell ref="AG36:AH36"/>
    <mergeCell ref="AI36:AK36"/>
    <mergeCell ref="B35:C35"/>
    <mergeCell ref="D35:T35"/>
    <mergeCell ref="U35:V35"/>
    <mergeCell ref="W35:X35"/>
    <mergeCell ref="Y35:Z35"/>
    <mergeCell ref="AA35:AB35"/>
    <mergeCell ref="AC35:AD35"/>
    <mergeCell ref="AE35:AF35"/>
    <mergeCell ref="AG35:AH35"/>
    <mergeCell ref="AI33:AK33"/>
    <mergeCell ref="B34:C34"/>
    <mergeCell ref="D34:T34"/>
    <mergeCell ref="U34:V34"/>
    <mergeCell ref="W34:X34"/>
    <mergeCell ref="Y34:Z34"/>
    <mergeCell ref="AA34:AB34"/>
    <mergeCell ref="AC34:AD34"/>
    <mergeCell ref="AE34:AF34"/>
    <mergeCell ref="AG34:AH34"/>
    <mergeCell ref="AI34:AK34"/>
    <mergeCell ref="B33:C33"/>
    <mergeCell ref="D33:T33"/>
    <mergeCell ref="U33:V33"/>
    <mergeCell ref="W33:X33"/>
    <mergeCell ref="Y33:Z33"/>
    <mergeCell ref="AA33:AB33"/>
    <mergeCell ref="AC33:AD33"/>
    <mergeCell ref="AE33:AF33"/>
    <mergeCell ref="AG33:AH33"/>
    <mergeCell ref="AI31:AK31"/>
    <mergeCell ref="B32:C32"/>
    <mergeCell ref="D32:T32"/>
    <mergeCell ref="U32:V32"/>
    <mergeCell ref="W32:X32"/>
    <mergeCell ref="Y32:Z32"/>
    <mergeCell ref="AA32:AB32"/>
    <mergeCell ref="AC32:AD32"/>
    <mergeCell ref="AE32:AF32"/>
    <mergeCell ref="AG32:AH32"/>
    <mergeCell ref="AI32:AK32"/>
    <mergeCell ref="B31:C31"/>
    <mergeCell ref="D31:T31"/>
    <mergeCell ref="U31:V31"/>
    <mergeCell ref="W31:X31"/>
    <mergeCell ref="Y31:Z31"/>
    <mergeCell ref="AA31:AB31"/>
    <mergeCell ref="AC31:AD31"/>
    <mergeCell ref="AE31:AF31"/>
    <mergeCell ref="AG31:AH31"/>
    <mergeCell ref="AI29:AK29"/>
    <mergeCell ref="B30:C30"/>
    <mergeCell ref="D30:T30"/>
    <mergeCell ref="U30:V30"/>
    <mergeCell ref="W30:X30"/>
    <mergeCell ref="Y30:Z30"/>
    <mergeCell ref="AA30:AB30"/>
    <mergeCell ref="AC30:AD30"/>
    <mergeCell ref="AE30:AF30"/>
    <mergeCell ref="AG30:AH30"/>
    <mergeCell ref="AI30:AK30"/>
    <mergeCell ref="B29:C29"/>
    <mergeCell ref="D29:T29"/>
    <mergeCell ref="U29:V29"/>
    <mergeCell ref="W29:X29"/>
    <mergeCell ref="Y29:Z29"/>
    <mergeCell ref="AA29:AB29"/>
    <mergeCell ref="AC29:AD29"/>
    <mergeCell ref="AE29:AF29"/>
    <mergeCell ref="AG29:AH29"/>
    <mergeCell ref="AI27:AK27"/>
    <mergeCell ref="B28:C28"/>
    <mergeCell ref="D28:T28"/>
    <mergeCell ref="U28:V28"/>
    <mergeCell ref="W28:X28"/>
    <mergeCell ref="Y28:Z28"/>
    <mergeCell ref="AA28:AB28"/>
    <mergeCell ref="AC28:AD28"/>
    <mergeCell ref="AE28:AF28"/>
    <mergeCell ref="AG28:AH28"/>
    <mergeCell ref="AI28:AK28"/>
    <mergeCell ref="B27:C27"/>
    <mergeCell ref="D27:T27"/>
    <mergeCell ref="U27:V27"/>
    <mergeCell ref="W27:X27"/>
    <mergeCell ref="Y27:Z27"/>
    <mergeCell ref="AA27:AB27"/>
    <mergeCell ref="AC27:AD27"/>
    <mergeCell ref="AE27:AF27"/>
    <mergeCell ref="AG27:AH27"/>
    <mergeCell ref="AI25:AK25"/>
    <mergeCell ref="B26:C26"/>
    <mergeCell ref="D26:T26"/>
    <mergeCell ref="U26:V26"/>
    <mergeCell ref="W26:X26"/>
    <mergeCell ref="Y26:Z26"/>
    <mergeCell ref="AA26:AB26"/>
    <mergeCell ref="AC26:AD26"/>
    <mergeCell ref="AE26:AF26"/>
    <mergeCell ref="AG26:AH26"/>
    <mergeCell ref="AI26:AK26"/>
    <mergeCell ref="B25:C25"/>
    <mergeCell ref="D25:T25"/>
    <mergeCell ref="U25:V25"/>
    <mergeCell ref="W25:X25"/>
    <mergeCell ref="Y25:Z25"/>
    <mergeCell ref="AA25:AB25"/>
    <mergeCell ref="AC25:AD25"/>
    <mergeCell ref="AE25:AF25"/>
    <mergeCell ref="AG25:AH25"/>
    <mergeCell ref="AI23:AK23"/>
    <mergeCell ref="B24:C24"/>
    <mergeCell ref="D24:T24"/>
    <mergeCell ref="U24:V24"/>
    <mergeCell ref="W24:X24"/>
    <mergeCell ref="Y24:Z24"/>
    <mergeCell ref="AA24:AB24"/>
    <mergeCell ref="AC24:AD24"/>
    <mergeCell ref="AE24:AF24"/>
    <mergeCell ref="AG24:AH24"/>
    <mergeCell ref="AI24:AK24"/>
    <mergeCell ref="B23:C23"/>
    <mergeCell ref="D23:T23"/>
    <mergeCell ref="U23:V23"/>
    <mergeCell ref="W23:X23"/>
    <mergeCell ref="Y23:Z23"/>
    <mergeCell ref="AA23:AB23"/>
    <mergeCell ref="AC23:AD23"/>
    <mergeCell ref="AE23:AF23"/>
    <mergeCell ref="AG23:AH23"/>
    <mergeCell ref="AI21:AK21"/>
    <mergeCell ref="B22:C22"/>
    <mergeCell ref="D22:T22"/>
    <mergeCell ref="U22:V22"/>
    <mergeCell ref="W22:X22"/>
    <mergeCell ref="Y22:Z22"/>
    <mergeCell ref="AA22:AB22"/>
    <mergeCell ref="AC22:AD22"/>
    <mergeCell ref="AE22:AF22"/>
    <mergeCell ref="AG22:AH22"/>
    <mergeCell ref="AI22:AK22"/>
    <mergeCell ref="B21:C21"/>
    <mergeCell ref="D21:T21"/>
    <mergeCell ref="U21:V21"/>
    <mergeCell ref="W21:X21"/>
    <mergeCell ref="Y21:Z21"/>
    <mergeCell ref="AA21:AB21"/>
    <mergeCell ref="AC21:AD21"/>
    <mergeCell ref="AE21:AF21"/>
    <mergeCell ref="AG21:AH21"/>
    <mergeCell ref="AC19:AD19"/>
    <mergeCell ref="AE19:AF19"/>
    <mergeCell ref="AG19:AH19"/>
    <mergeCell ref="AI19:AK19"/>
    <mergeCell ref="B20:C20"/>
    <mergeCell ref="D20:T20"/>
    <mergeCell ref="U20:V20"/>
    <mergeCell ref="W20:X20"/>
    <mergeCell ref="Y20:Z20"/>
    <mergeCell ref="AA20:AB20"/>
    <mergeCell ref="AC20:AD20"/>
    <mergeCell ref="AE20:AF20"/>
    <mergeCell ref="AG20:AH20"/>
    <mergeCell ref="AI20:AK20"/>
    <mergeCell ref="B19:C19"/>
    <mergeCell ref="D19:T19"/>
    <mergeCell ref="U19:V19"/>
    <mergeCell ref="W19:X19"/>
    <mergeCell ref="Y19:Z19"/>
    <mergeCell ref="AA19:AB19"/>
    <mergeCell ref="AG17:AH17"/>
    <mergeCell ref="AI17:AK17"/>
    <mergeCell ref="AC18:AD18"/>
    <mergeCell ref="AE18:AF18"/>
    <mergeCell ref="AG18:AH18"/>
    <mergeCell ref="AI18:AK18"/>
    <mergeCell ref="B16:C16"/>
    <mergeCell ref="D16:T16"/>
    <mergeCell ref="W16:X16"/>
    <mergeCell ref="Y16:Z16"/>
    <mergeCell ref="AA16:AB16"/>
    <mergeCell ref="AC16:AD16"/>
    <mergeCell ref="AE16:AF16"/>
    <mergeCell ref="AG16:AH16"/>
    <mergeCell ref="AI16:AK16"/>
    <mergeCell ref="B18:C18"/>
    <mergeCell ref="D18:T18"/>
    <mergeCell ref="U18:V18"/>
    <mergeCell ref="W18:X18"/>
    <mergeCell ref="Y18:Z18"/>
    <mergeCell ref="AA18:AB18"/>
    <mergeCell ref="B17:C17"/>
    <mergeCell ref="D17:T17"/>
    <mergeCell ref="AE17:AF17"/>
    <mergeCell ref="B14:C14"/>
    <mergeCell ref="D14:T14"/>
    <mergeCell ref="AE14:AF14"/>
    <mergeCell ref="AG14:AH14"/>
    <mergeCell ref="AI14:AK14"/>
    <mergeCell ref="B15:C15"/>
    <mergeCell ref="D15:T15"/>
    <mergeCell ref="U15:V15"/>
    <mergeCell ref="W15:X15"/>
    <mergeCell ref="Y15:Z15"/>
    <mergeCell ref="AA15:AB15"/>
    <mergeCell ref="AC15:AD15"/>
    <mergeCell ref="AE15:AF15"/>
    <mergeCell ref="AG15:AH15"/>
    <mergeCell ref="AI15:AK15"/>
    <mergeCell ref="AE12:AF12"/>
    <mergeCell ref="AG12:AH12"/>
    <mergeCell ref="AI12:AK12"/>
    <mergeCell ref="B13:C13"/>
    <mergeCell ref="D13:T13"/>
    <mergeCell ref="U13:V13"/>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s>
  <dataValidations count="1">
    <dataValidation allowBlank="1" showErrorMessage="1" errorTitle="EXCESSO DE CARACTERES" error="Esta célula está configurada para aceitar o máximo de 70 caracteres. Por gentileza, revise o texte e remova o excesso de caracteres." sqref="D50" xr:uid="{00000000-0002-0000-0900-000000000000}"/>
  </dataValidations>
  <printOptions horizontalCentered="1"/>
  <pageMargins left="0.59055118110236227" right="0.59055118110236227" top="0.78740157480314965" bottom="0.78740157480314965" header="0" footer="0"/>
  <pageSetup paperSize="9" scale="48" fitToHeight="0" orientation="landscape" r:id="rId1"/>
  <rowBreaks count="2" manualBreakCount="2">
    <brk id="31" min="1" max="38" man="1"/>
    <brk id="66" min="1" max="3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outlinePr summaryBelow="0"/>
    <pageSetUpPr fitToPage="1"/>
  </sheetPr>
  <dimension ref="A1:AS908"/>
  <sheetViews>
    <sheetView showGridLines="0" view="pageBreakPreview" zoomScale="60" zoomScaleNormal="55" workbookViewId="0">
      <pane ySplit="12" topLeftCell="A13" activePane="bottomLeft" state="frozen"/>
      <selection pane="bottomLeft" activeCell="D17" sqref="D17:T17"/>
    </sheetView>
  </sheetViews>
  <sheetFormatPr defaultColWidth="12.625" defaultRowHeight="15" customHeight="1" outlineLevelRow="1" x14ac:dyDescent="0.2"/>
  <cols>
    <col min="1" max="1" width="2.375" style="469" customWidth="1"/>
    <col min="2" max="2" width="5.875" style="469" customWidth="1"/>
    <col min="3" max="3" width="3.125" style="469" customWidth="1"/>
    <col min="4" max="4" width="5.875" style="469" customWidth="1"/>
    <col min="5" max="5" width="2.5" style="469" customWidth="1"/>
    <col min="6" max="6" width="5.875" style="469" customWidth="1"/>
    <col min="7" max="7" width="10.75" style="469" customWidth="1"/>
    <col min="8" max="9" width="5.875" style="469" customWidth="1"/>
    <col min="10" max="10" width="4.5" style="469" customWidth="1"/>
    <col min="11" max="11" width="10.25" style="469" customWidth="1"/>
    <col min="12" max="12" width="9.625" style="469" customWidth="1"/>
    <col min="13" max="14" width="5.875" style="469" customWidth="1"/>
    <col min="15" max="15" width="10" style="469" customWidth="1"/>
    <col min="16" max="18" width="5.875" style="469" customWidth="1"/>
    <col min="19" max="19" width="19.75" style="469" customWidth="1"/>
    <col min="20" max="20" width="5.875" style="469" customWidth="1"/>
    <col min="21" max="21" width="5.875" style="469" hidden="1" customWidth="1"/>
    <col min="22" max="22" width="15.625" style="469" customWidth="1"/>
    <col min="23" max="23" width="6.625" style="469" customWidth="1"/>
    <col min="24" max="24" width="5.875" style="469" customWidth="1"/>
    <col min="25" max="25" width="4.375" style="469" customWidth="1"/>
    <col min="26" max="26" width="14.625" style="469" customWidth="1"/>
    <col min="27" max="34" width="6.75" style="1745" customWidth="1"/>
    <col min="35" max="37" width="5.875" style="1745" customWidth="1"/>
    <col min="38" max="38" width="5.875" style="469" customWidth="1"/>
    <col min="39" max="39" width="14.5" style="469" customWidth="1"/>
    <col min="40" max="40" width="15.5" style="469" customWidth="1"/>
    <col min="41" max="16384" width="12.625" style="469"/>
  </cols>
  <sheetData>
    <row r="1" spans="1:45" ht="18" customHeight="1" x14ac:dyDescent="0.25">
      <c r="A1" s="467"/>
      <c r="B1" s="467"/>
      <c r="C1" s="467"/>
      <c r="D1" s="467"/>
      <c r="E1" s="467"/>
      <c r="F1" s="467"/>
      <c r="G1" s="467"/>
      <c r="H1" s="467"/>
      <c r="I1" s="467"/>
      <c r="J1" s="467"/>
      <c r="K1" s="467"/>
      <c r="L1" s="467"/>
      <c r="M1" s="467"/>
      <c r="N1" s="467"/>
      <c r="O1" s="467"/>
      <c r="P1" s="467"/>
      <c r="Q1" s="467"/>
      <c r="R1" s="467"/>
      <c r="S1" s="467"/>
      <c r="T1" s="467"/>
      <c r="U1" s="467"/>
      <c r="V1" s="467"/>
      <c r="W1" s="467"/>
      <c r="X1" s="467"/>
      <c r="Y1" s="468"/>
      <c r="Z1" s="468"/>
      <c r="AA1" s="1728"/>
      <c r="AB1" s="1728"/>
      <c r="AC1" s="1728"/>
      <c r="AD1" s="1728"/>
      <c r="AE1" s="1728"/>
      <c r="AF1" s="1728"/>
      <c r="AG1" s="1728"/>
      <c r="AH1" s="1728"/>
      <c r="AI1" s="1728"/>
      <c r="AJ1" s="1728"/>
      <c r="AK1" s="1728"/>
      <c r="AL1" s="467"/>
      <c r="AM1" s="467"/>
      <c r="AN1" s="467"/>
    </row>
    <row r="2" spans="1:45" ht="18" customHeight="1" x14ac:dyDescent="0.25">
      <c r="A2" s="467"/>
      <c r="B2" s="1388"/>
      <c r="C2" s="1385"/>
      <c r="D2" s="1385"/>
      <c r="E2" s="1385"/>
      <c r="F2" s="1385"/>
      <c r="G2" s="1392" t="s">
        <v>0</v>
      </c>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6"/>
      <c r="AL2" s="467"/>
      <c r="AM2" s="467"/>
      <c r="AN2" s="467"/>
    </row>
    <row r="3" spans="1:45" ht="18" customHeight="1" x14ac:dyDescent="0.25">
      <c r="A3" s="467"/>
      <c r="B3" s="1389"/>
      <c r="C3" s="1390"/>
      <c r="D3" s="1390"/>
      <c r="E3" s="1390"/>
      <c r="F3" s="1390"/>
      <c r="G3" s="1391"/>
      <c r="H3" s="1380"/>
      <c r="I3" s="1380"/>
      <c r="J3" s="1380"/>
      <c r="K3" s="1380"/>
      <c r="L3" s="1380"/>
      <c r="M3" s="1380"/>
      <c r="N3" s="1380"/>
      <c r="O3" s="1380"/>
      <c r="P3" s="1380"/>
      <c r="Q3" s="1380"/>
      <c r="R3" s="1380"/>
      <c r="S3" s="1380"/>
      <c r="T3" s="1380"/>
      <c r="U3" s="1380"/>
      <c r="V3" s="1380"/>
      <c r="W3" s="1380"/>
      <c r="X3" s="1380"/>
      <c r="Y3" s="1380"/>
      <c r="Z3" s="1380"/>
      <c r="AA3" s="1380"/>
      <c r="AB3" s="1380"/>
      <c r="AC3" s="1380"/>
      <c r="AD3" s="1380"/>
      <c r="AE3" s="1380"/>
      <c r="AF3" s="1380"/>
      <c r="AG3" s="1380"/>
      <c r="AH3" s="1380"/>
      <c r="AI3" s="1380"/>
      <c r="AJ3" s="1380"/>
      <c r="AK3" s="1381"/>
      <c r="AL3" s="467"/>
      <c r="AM3" s="467"/>
      <c r="AN3" s="467"/>
    </row>
    <row r="4" spans="1:45" ht="18" customHeight="1" x14ac:dyDescent="0.25">
      <c r="A4" s="467"/>
      <c r="B4" s="1389"/>
      <c r="C4" s="1390"/>
      <c r="D4" s="1390"/>
      <c r="E4" s="1390"/>
      <c r="F4" s="1390"/>
      <c r="G4" s="470" t="s">
        <v>2</v>
      </c>
      <c r="H4" s="471"/>
      <c r="I4" s="471"/>
      <c r="J4" s="471"/>
      <c r="K4" s="471"/>
      <c r="L4" s="471"/>
      <c r="M4" s="471"/>
      <c r="N4" s="471"/>
      <c r="O4" s="471"/>
      <c r="P4" s="471"/>
      <c r="Q4" s="471"/>
      <c r="R4" s="471"/>
      <c r="S4" s="470" t="s">
        <v>16</v>
      </c>
      <c r="T4" s="471"/>
      <c r="U4" s="471"/>
      <c r="V4" s="471"/>
      <c r="W4" s="472"/>
      <c r="X4" s="1393" t="s">
        <v>1</v>
      </c>
      <c r="Y4" s="1378"/>
      <c r="Z4" s="1378"/>
      <c r="AA4" s="1378"/>
      <c r="AB4" s="1378"/>
      <c r="AC4" s="1370"/>
      <c r="AD4" s="1384"/>
      <c r="AE4" s="1729"/>
      <c r="AF4" s="1729"/>
      <c r="AG4" s="1729"/>
      <c r="AH4" s="1729"/>
      <c r="AI4" s="1729"/>
      <c r="AJ4" s="1729"/>
      <c r="AK4" s="1730"/>
      <c r="AL4" s="467"/>
      <c r="AM4" s="467"/>
      <c r="AN4" s="467"/>
    </row>
    <row r="5" spans="1:45" ht="18" customHeight="1" x14ac:dyDescent="0.25">
      <c r="A5" s="467"/>
      <c r="B5" s="1389"/>
      <c r="C5" s="1390"/>
      <c r="D5" s="1390"/>
      <c r="E5" s="1390"/>
      <c r="F5" s="1390"/>
      <c r="G5" s="1382" t="s">
        <v>22</v>
      </c>
      <c r="H5" s="1380"/>
      <c r="I5" s="1380"/>
      <c r="J5" s="1380"/>
      <c r="K5" s="1380"/>
      <c r="L5" s="1380"/>
      <c r="M5" s="1380"/>
      <c r="N5" s="1380"/>
      <c r="O5" s="1380"/>
      <c r="P5" s="1380"/>
      <c r="Q5" s="1380"/>
      <c r="R5" s="1381"/>
      <c r="S5" s="1195" t="str">
        <f>Capa!W4</f>
        <v>DI-1100-PE-GE-EC-0001_R00</v>
      </c>
      <c r="T5" s="1177"/>
      <c r="U5" s="1177"/>
      <c r="V5" s="1177"/>
      <c r="W5" s="1178"/>
      <c r="X5" s="473"/>
      <c r="Y5" s="474"/>
      <c r="Z5" s="474"/>
      <c r="AA5" s="475"/>
      <c r="AB5" s="475"/>
      <c r="AC5" s="476"/>
      <c r="AD5" s="1387"/>
      <c r="AE5" s="1731"/>
      <c r="AF5" s="1731"/>
      <c r="AG5" s="1731"/>
      <c r="AH5" s="1731"/>
      <c r="AI5" s="1731"/>
      <c r="AJ5" s="1731"/>
      <c r="AK5" s="1732"/>
      <c r="AL5" s="467"/>
      <c r="AM5" s="467"/>
      <c r="AN5" s="467"/>
    </row>
    <row r="6" spans="1:45" ht="18" customHeight="1" x14ac:dyDescent="0.25">
      <c r="A6" s="467"/>
      <c r="B6" s="1389"/>
      <c r="C6" s="1390"/>
      <c r="D6" s="1390"/>
      <c r="E6" s="1390"/>
      <c r="F6" s="1390"/>
      <c r="G6" s="477" t="s">
        <v>5</v>
      </c>
      <c r="H6" s="478"/>
      <c r="I6" s="478"/>
      <c r="J6" s="479"/>
      <c r="K6" s="477" t="s">
        <v>6</v>
      </c>
      <c r="L6" s="478"/>
      <c r="M6" s="478"/>
      <c r="N6" s="479"/>
      <c r="O6" s="477" t="s">
        <v>7</v>
      </c>
      <c r="P6" s="478"/>
      <c r="Q6" s="478"/>
      <c r="R6" s="479"/>
      <c r="S6" s="470" t="s">
        <v>17</v>
      </c>
      <c r="T6" s="471"/>
      <c r="U6" s="471"/>
      <c r="V6" s="471"/>
      <c r="W6" s="472"/>
      <c r="X6" s="480"/>
      <c r="Y6" s="481"/>
      <c r="Z6" s="482" t="s">
        <v>3</v>
      </c>
      <c r="AA6" s="475"/>
      <c r="AB6" s="475"/>
      <c r="AC6" s="476"/>
      <c r="AD6" s="1394"/>
      <c r="AE6" s="1731"/>
      <c r="AF6" s="1731"/>
      <c r="AG6" s="1731"/>
      <c r="AH6" s="1731"/>
      <c r="AI6" s="1731"/>
      <c r="AJ6" s="1731"/>
      <c r="AK6" s="1732"/>
      <c r="AL6" s="467"/>
      <c r="AM6" s="467"/>
      <c r="AN6" s="467"/>
    </row>
    <row r="7" spans="1:45" ht="18" customHeight="1" x14ac:dyDescent="0.25">
      <c r="A7" s="467"/>
      <c r="B7" s="1389"/>
      <c r="C7" s="1390"/>
      <c r="D7" s="1390"/>
      <c r="E7" s="1390"/>
      <c r="F7" s="1390"/>
      <c r="G7" s="1382"/>
      <c r="H7" s="1380"/>
      <c r="I7" s="1380"/>
      <c r="J7" s="1381"/>
      <c r="K7" s="1382"/>
      <c r="L7" s="1380"/>
      <c r="M7" s="1380"/>
      <c r="N7" s="1381"/>
      <c r="O7" s="1382"/>
      <c r="P7" s="1380"/>
      <c r="Q7" s="1380"/>
      <c r="R7" s="1381"/>
      <c r="S7" s="1383" t="s">
        <v>9</v>
      </c>
      <c r="T7" s="1380"/>
      <c r="U7" s="1380"/>
      <c r="V7" s="1380"/>
      <c r="W7" s="1381"/>
      <c r="X7" s="483"/>
      <c r="Y7" s="481"/>
      <c r="Z7" s="482" t="s">
        <v>4</v>
      </c>
      <c r="AA7" s="475"/>
      <c r="AB7" s="475"/>
      <c r="AC7" s="476"/>
      <c r="AD7" s="1733"/>
      <c r="AE7" s="1734"/>
      <c r="AF7" s="1734"/>
      <c r="AG7" s="1734"/>
      <c r="AH7" s="1734"/>
      <c r="AI7" s="1734"/>
      <c r="AJ7" s="1734"/>
      <c r="AK7" s="1735"/>
      <c r="AL7" s="467"/>
      <c r="AM7" s="467"/>
      <c r="AN7" s="467"/>
    </row>
    <row r="8" spans="1:45" ht="18" customHeight="1" x14ac:dyDescent="0.25">
      <c r="A8" s="467"/>
      <c r="B8" s="1389"/>
      <c r="C8" s="1390"/>
      <c r="D8" s="1390"/>
      <c r="E8" s="1390"/>
      <c r="F8" s="1390"/>
      <c r="G8" s="477" t="s">
        <v>19</v>
      </c>
      <c r="H8" s="478"/>
      <c r="I8" s="478"/>
      <c r="J8" s="478"/>
      <c r="K8" s="478"/>
      <c r="L8" s="478"/>
      <c r="M8" s="478"/>
      <c r="N8" s="478"/>
      <c r="O8" s="478"/>
      <c r="P8" s="478"/>
      <c r="Q8" s="478"/>
      <c r="R8" s="478"/>
      <c r="S8" s="477" t="s">
        <v>11</v>
      </c>
      <c r="T8" s="484"/>
      <c r="U8" s="485"/>
      <c r="V8" s="477" t="s">
        <v>12</v>
      </c>
      <c r="W8" s="486"/>
      <c r="X8" s="487"/>
      <c r="Y8" s="481"/>
      <c r="Z8" s="482" t="s">
        <v>8</v>
      </c>
      <c r="AA8" s="475"/>
      <c r="AB8" s="475"/>
      <c r="AC8" s="476"/>
      <c r="AD8" s="1384"/>
      <c r="AE8" s="1729"/>
      <c r="AF8" s="1729"/>
      <c r="AG8" s="1729"/>
      <c r="AH8" s="1729"/>
      <c r="AI8" s="1729"/>
      <c r="AJ8" s="1729"/>
      <c r="AK8" s="1730"/>
      <c r="AL8" s="467"/>
      <c r="AM8" s="467"/>
      <c r="AN8" s="467"/>
    </row>
    <row r="9" spans="1:45" ht="18" customHeight="1" x14ac:dyDescent="0.25">
      <c r="A9" s="467"/>
      <c r="B9" s="1389"/>
      <c r="C9" s="1390"/>
      <c r="D9" s="1390"/>
      <c r="E9" s="1390"/>
      <c r="F9" s="1390"/>
      <c r="G9" s="1382" t="s">
        <v>2227</v>
      </c>
      <c r="H9" s="1380"/>
      <c r="I9" s="1380"/>
      <c r="J9" s="1380"/>
      <c r="K9" s="1380"/>
      <c r="L9" s="1380"/>
      <c r="M9" s="1380"/>
      <c r="N9" s="1380"/>
      <c r="O9" s="1380"/>
      <c r="P9" s="1380"/>
      <c r="Q9" s="1380"/>
      <c r="R9" s="1380"/>
      <c r="S9" s="1187">
        <f>Capa!W8</f>
        <v>44181</v>
      </c>
      <c r="T9" s="1178"/>
      <c r="U9" s="277"/>
      <c r="V9" s="1182">
        <f>Capa!Z8</f>
        <v>0</v>
      </c>
      <c r="W9" s="1178"/>
      <c r="X9" s="473"/>
      <c r="Y9" s="481" t="s">
        <v>18</v>
      </c>
      <c r="Z9" s="482" t="s">
        <v>10</v>
      </c>
      <c r="AA9" s="475"/>
      <c r="AB9" s="475"/>
      <c r="AC9" s="476"/>
      <c r="AD9" s="1387"/>
      <c r="AE9" s="1731"/>
      <c r="AF9" s="1731"/>
      <c r="AG9" s="1731"/>
      <c r="AH9" s="1731"/>
      <c r="AI9" s="1731"/>
      <c r="AJ9" s="1731"/>
      <c r="AK9" s="1732"/>
      <c r="AL9" s="467"/>
      <c r="AM9" s="467"/>
      <c r="AN9" s="467"/>
    </row>
    <row r="10" spans="1:45" ht="18" customHeight="1" x14ac:dyDescent="0.25">
      <c r="A10" s="467"/>
      <c r="B10" s="1389"/>
      <c r="C10" s="1390"/>
      <c r="D10" s="1390"/>
      <c r="E10" s="1390"/>
      <c r="F10" s="1390"/>
      <c r="G10" s="470" t="s">
        <v>15</v>
      </c>
      <c r="H10" s="488"/>
      <c r="I10" s="488"/>
      <c r="J10" s="488"/>
      <c r="K10" s="488"/>
      <c r="L10" s="488"/>
      <c r="M10" s="488"/>
      <c r="N10" s="488"/>
      <c r="O10" s="488"/>
      <c r="P10" s="488"/>
      <c r="Q10" s="488"/>
      <c r="R10" s="488"/>
      <c r="S10" s="488"/>
      <c r="T10" s="488"/>
      <c r="U10" s="488"/>
      <c r="V10" s="488"/>
      <c r="W10" s="489"/>
      <c r="X10" s="490"/>
      <c r="Y10" s="481"/>
      <c r="Z10" s="482" t="s">
        <v>13</v>
      </c>
      <c r="AA10" s="475"/>
      <c r="AB10" s="475"/>
      <c r="AC10" s="476"/>
      <c r="AD10" s="1377"/>
      <c r="AE10" s="1731"/>
      <c r="AF10" s="1731"/>
      <c r="AG10" s="1731"/>
      <c r="AH10" s="1731"/>
      <c r="AI10" s="1731"/>
      <c r="AJ10" s="1731"/>
      <c r="AK10" s="1732"/>
      <c r="AL10" s="467"/>
      <c r="AM10" s="467"/>
      <c r="AN10" s="467"/>
    </row>
    <row r="11" spans="1:45" ht="18.75" x14ac:dyDescent="0.25">
      <c r="A11" s="467"/>
      <c r="B11" s="1391"/>
      <c r="C11" s="1380"/>
      <c r="D11" s="1380"/>
      <c r="E11" s="1380"/>
      <c r="F11" s="1380"/>
      <c r="G11" s="1379" t="s">
        <v>2228</v>
      </c>
      <c r="H11" s="1380"/>
      <c r="I11" s="1380"/>
      <c r="J11" s="1380"/>
      <c r="K11" s="1380"/>
      <c r="L11" s="1380"/>
      <c r="M11" s="1380"/>
      <c r="N11" s="1380"/>
      <c r="O11" s="1380"/>
      <c r="P11" s="1380"/>
      <c r="Q11" s="1380"/>
      <c r="R11" s="1380"/>
      <c r="S11" s="1380"/>
      <c r="T11" s="1380"/>
      <c r="U11" s="1380"/>
      <c r="V11" s="1380"/>
      <c r="W11" s="1381"/>
      <c r="X11" s="491"/>
      <c r="Y11" s="492"/>
      <c r="Z11" s="492"/>
      <c r="AA11" s="493"/>
      <c r="AB11" s="493"/>
      <c r="AC11" s="494"/>
      <c r="AD11" s="1377"/>
      <c r="AE11" s="1731"/>
      <c r="AF11" s="1731"/>
      <c r="AG11" s="1731"/>
      <c r="AH11" s="1731"/>
      <c r="AI11" s="1731"/>
      <c r="AJ11" s="1731"/>
      <c r="AK11" s="1732"/>
      <c r="AL11" s="467"/>
      <c r="AM11" s="467"/>
      <c r="AN11" s="467"/>
    </row>
    <row r="12" spans="1:45" ht="50.25" customHeight="1" x14ac:dyDescent="0.2">
      <c r="A12" s="495"/>
      <c r="B12" s="1375" t="s">
        <v>20</v>
      </c>
      <c r="C12" s="1325"/>
      <c r="D12" s="1375" t="s">
        <v>21</v>
      </c>
      <c r="E12" s="1357"/>
      <c r="F12" s="1357"/>
      <c r="G12" s="1357"/>
      <c r="H12" s="1357"/>
      <c r="I12" s="1357"/>
      <c r="J12" s="1357"/>
      <c r="K12" s="1357"/>
      <c r="L12" s="1357"/>
      <c r="M12" s="1357"/>
      <c r="N12" s="1357"/>
      <c r="O12" s="1357"/>
      <c r="P12" s="1357"/>
      <c r="Q12" s="1357"/>
      <c r="R12" s="1357"/>
      <c r="S12" s="1357"/>
      <c r="T12" s="1325"/>
      <c r="U12" s="1375" t="s">
        <v>23</v>
      </c>
      <c r="V12" s="1325"/>
      <c r="W12" s="1375" t="s">
        <v>24</v>
      </c>
      <c r="X12" s="1325"/>
      <c r="Y12" s="1333" t="s">
        <v>25</v>
      </c>
      <c r="Z12" s="1325"/>
      <c r="AA12" s="1375" t="s">
        <v>26</v>
      </c>
      <c r="AB12" s="1736"/>
      <c r="AC12" s="1375" t="s">
        <v>27</v>
      </c>
      <c r="AD12" s="1736"/>
      <c r="AE12" s="1375" t="s">
        <v>28</v>
      </c>
      <c r="AF12" s="1736"/>
      <c r="AG12" s="1375" t="s">
        <v>29</v>
      </c>
      <c r="AH12" s="1736"/>
      <c r="AI12" s="1375" t="s">
        <v>30</v>
      </c>
      <c r="AJ12" s="1737"/>
      <c r="AK12" s="1736"/>
      <c r="AL12" s="495"/>
      <c r="AM12" s="495"/>
      <c r="AN12" s="495"/>
    </row>
    <row r="13" spans="1:45" s="311" customFormat="1" ht="25.5" customHeight="1" x14ac:dyDescent="0.2">
      <c r="A13" s="285"/>
      <c r="B13" s="1216"/>
      <c r="C13" s="1168"/>
      <c r="D13" s="1216" t="s">
        <v>2401</v>
      </c>
      <c r="E13" s="1180"/>
      <c r="F13" s="1180"/>
      <c r="G13" s="1180"/>
      <c r="H13" s="1180"/>
      <c r="I13" s="1180"/>
      <c r="J13" s="1180"/>
      <c r="K13" s="1180"/>
      <c r="L13" s="1180"/>
      <c r="M13" s="1180"/>
      <c r="N13" s="1180"/>
      <c r="O13" s="1180"/>
      <c r="P13" s="1180"/>
      <c r="Q13" s="1180"/>
      <c r="R13" s="1180"/>
      <c r="S13" s="1180"/>
      <c r="T13" s="1180"/>
      <c r="U13" s="1217"/>
      <c r="V13" s="1180"/>
      <c r="W13" s="310"/>
      <c r="X13" s="310"/>
      <c r="Y13" s="286"/>
      <c r="Z13" s="286"/>
      <c r="AA13" s="579"/>
      <c r="AB13" s="579"/>
      <c r="AC13" s="579"/>
      <c r="AD13" s="579"/>
      <c r="AE13" s="578"/>
      <c r="AF13" s="287"/>
      <c r="AG13" s="578"/>
      <c r="AH13" s="287"/>
      <c r="AI13" s="578"/>
      <c r="AJ13" s="579"/>
      <c r="AK13" s="287"/>
      <c r="AL13" s="285"/>
      <c r="AM13" s="285"/>
      <c r="AN13" s="285"/>
    </row>
    <row r="14" spans="1:45" ht="18" customHeight="1" x14ac:dyDescent="0.25">
      <c r="A14" s="496"/>
      <c r="B14" s="1376"/>
      <c r="C14" s="1325"/>
      <c r="D14" s="1356" t="s">
        <v>2229</v>
      </c>
      <c r="E14" s="1357"/>
      <c r="F14" s="1357"/>
      <c r="G14" s="1357"/>
      <c r="H14" s="1357"/>
      <c r="I14" s="1357"/>
      <c r="J14" s="1357"/>
      <c r="K14" s="1357"/>
      <c r="L14" s="1357"/>
      <c r="M14" s="1357"/>
      <c r="N14" s="1357"/>
      <c r="O14" s="1357"/>
      <c r="P14" s="1357"/>
      <c r="Q14" s="1357"/>
      <c r="R14" s="1357"/>
      <c r="S14" s="1357"/>
      <c r="T14" s="1357"/>
      <c r="U14" s="497"/>
      <c r="V14" s="497"/>
      <c r="W14" s="497"/>
      <c r="X14" s="497"/>
      <c r="Y14" s="498"/>
      <c r="Z14" s="498"/>
      <c r="AA14" s="1738"/>
      <c r="AB14" s="1738"/>
      <c r="AC14" s="1738"/>
      <c r="AD14" s="1738"/>
      <c r="AE14" s="1358"/>
      <c r="AF14" s="1736"/>
      <c r="AG14" s="1358"/>
      <c r="AH14" s="1736"/>
      <c r="AI14" s="1358">
        <f>SUM(AI15:AK18)</f>
        <v>0</v>
      </c>
      <c r="AJ14" s="1737"/>
      <c r="AK14" s="1736"/>
      <c r="AL14" s="496"/>
      <c r="AM14" s="468"/>
      <c r="AN14" s="468"/>
      <c r="AO14" s="496"/>
      <c r="AP14" s="496"/>
      <c r="AQ14" s="496"/>
      <c r="AR14" s="496"/>
      <c r="AS14" s="496"/>
    </row>
    <row r="15" spans="1:45" s="501" customFormat="1" ht="15.75" customHeight="1" outlineLevel="1" x14ac:dyDescent="0.25">
      <c r="A15" s="499"/>
      <c r="B15" s="1373"/>
      <c r="C15" s="1336"/>
      <c r="D15" s="1340" t="s">
        <v>2230</v>
      </c>
      <c r="E15" s="1337"/>
      <c r="F15" s="1337"/>
      <c r="G15" s="1337"/>
      <c r="H15" s="1337"/>
      <c r="I15" s="1337"/>
      <c r="J15" s="1337"/>
      <c r="K15" s="1337"/>
      <c r="L15" s="1337"/>
      <c r="M15" s="1337"/>
      <c r="N15" s="1337"/>
      <c r="O15" s="1337"/>
      <c r="P15" s="1337"/>
      <c r="Q15" s="1337"/>
      <c r="R15" s="1337"/>
      <c r="S15" s="1337"/>
      <c r="T15" s="1336"/>
      <c r="U15" s="1350"/>
      <c r="V15" s="1336"/>
      <c r="W15" s="1367" t="s">
        <v>177</v>
      </c>
      <c r="X15" s="1336"/>
      <c r="Y15" s="1326">
        <v>1</v>
      </c>
      <c r="Z15" s="1337"/>
      <c r="AA15" s="1326"/>
      <c r="AB15" s="1739"/>
      <c r="AC15" s="1326"/>
      <c r="AD15" s="1739"/>
      <c r="AE15" s="1326">
        <f>ROUND(Y15*AA15,2)</f>
        <v>0</v>
      </c>
      <c r="AF15" s="1739"/>
      <c r="AG15" s="1326">
        <f>ROUND(Y15*AC15,2)</f>
        <v>0</v>
      </c>
      <c r="AH15" s="1739"/>
      <c r="AI15" s="1326">
        <f>AE15+AG15</f>
        <v>0</v>
      </c>
      <c r="AJ15" s="1740"/>
      <c r="AK15" s="1739"/>
      <c r="AL15" s="499"/>
      <c r="AM15" s="500"/>
      <c r="AN15" s="500"/>
      <c r="AO15" s="499"/>
      <c r="AP15" s="499"/>
      <c r="AQ15" s="499"/>
      <c r="AR15" s="499"/>
      <c r="AS15" s="499"/>
    </row>
    <row r="16" spans="1:45" s="501" customFormat="1" ht="33" customHeight="1" outlineLevel="1" x14ac:dyDescent="0.25">
      <c r="A16" s="499"/>
      <c r="B16" s="1373"/>
      <c r="C16" s="1374"/>
      <c r="D16" s="1340" t="s">
        <v>2231</v>
      </c>
      <c r="E16" s="1337"/>
      <c r="F16" s="1337"/>
      <c r="G16" s="1337"/>
      <c r="H16" s="1337"/>
      <c r="I16" s="1337"/>
      <c r="J16" s="1337"/>
      <c r="K16" s="1337"/>
      <c r="L16" s="1337"/>
      <c r="M16" s="1337"/>
      <c r="N16" s="1337"/>
      <c r="O16" s="1337"/>
      <c r="P16" s="1337"/>
      <c r="Q16" s="1337"/>
      <c r="R16" s="1337"/>
      <c r="S16" s="1337"/>
      <c r="T16" s="1336"/>
      <c r="U16" s="1350"/>
      <c r="V16" s="1336"/>
      <c r="W16" s="1367" t="s">
        <v>177</v>
      </c>
      <c r="X16" s="1336"/>
      <c r="Y16" s="1326">
        <v>1</v>
      </c>
      <c r="Z16" s="1337"/>
      <c r="AA16" s="1326"/>
      <c r="AB16" s="1739"/>
      <c r="AC16" s="1326"/>
      <c r="AD16" s="1739"/>
      <c r="AE16" s="1326">
        <f t="shared" ref="AE16:AE17" si="0">ROUND(Y16*AA16,2)</f>
        <v>0</v>
      </c>
      <c r="AF16" s="1739"/>
      <c r="AG16" s="1326">
        <f t="shared" ref="AG16:AG17" si="1">ROUND(Y16*AC16,2)</f>
        <v>0</v>
      </c>
      <c r="AH16" s="1739"/>
      <c r="AI16" s="1326">
        <f t="shared" ref="AI16:AI17" si="2">AE16+AG16</f>
        <v>0</v>
      </c>
      <c r="AJ16" s="1740"/>
      <c r="AK16" s="1739"/>
      <c r="AL16" s="499"/>
      <c r="AM16" s="500"/>
      <c r="AN16" s="500"/>
      <c r="AO16" s="499"/>
      <c r="AP16" s="499"/>
      <c r="AQ16" s="499"/>
      <c r="AR16" s="499"/>
      <c r="AS16" s="499"/>
    </row>
    <row r="17" spans="1:45" s="501" customFormat="1" ht="33" customHeight="1" outlineLevel="1" x14ac:dyDescent="0.25">
      <c r="A17" s="499"/>
      <c r="B17" s="1373"/>
      <c r="C17" s="1374"/>
      <c r="D17" s="1340" t="s">
        <v>2232</v>
      </c>
      <c r="E17" s="1337"/>
      <c r="F17" s="1337"/>
      <c r="G17" s="1337"/>
      <c r="H17" s="1337"/>
      <c r="I17" s="1337"/>
      <c r="J17" s="1337"/>
      <c r="K17" s="1337"/>
      <c r="L17" s="1337"/>
      <c r="M17" s="1337"/>
      <c r="N17" s="1337"/>
      <c r="O17" s="1337"/>
      <c r="P17" s="1337"/>
      <c r="Q17" s="1337"/>
      <c r="R17" s="1337"/>
      <c r="S17" s="1337"/>
      <c r="T17" s="1336"/>
      <c r="U17" s="1350"/>
      <c r="V17" s="1336"/>
      <c r="W17" s="1367" t="s">
        <v>177</v>
      </c>
      <c r="X17" s="1336"/>
      <c r="Y17" s="1326">
        <v>1</v>
      </c>
      <c r="Z17" s="1337"/>
      <c r="AA17" s="1326"/>
      <c r="AB17" s="1739"/>
      <c r="AC17" s="1326"/>
      <c r="AD17" s="1739"/>
      <c r="AE17" s="1326">
        <f t="shared" si="0"/>
        <v>0</v>
      </c>
      <c r="AF17" s="1739"/>
      <c r="AG17" s="1326">
        <f t="shared" si="1"/>
        <v>0</v>
      </c>
      <c r="AH17" s="1739"/>
      <c r="AI17" s="1326">
        <f t="shared" si="2"/>
        <v>0</v>
      </c>
      <c r="AJ17" s="1740"/>
      <c r="AK17" s="1739"/>
      <c r="AL17" s="499"/>
      <c r="AM17" s="500"/>
      <c r="AN17" s="500"/>
      <c r="AO17" s="499"/>
      <c r="AP17" s="499"/>
      <c r="AQ17" s="499"/>
      <c r="AR17" s="499"/>
      <c r="AS17" s="499"/>
    </row>
    <row r="18" spans="1:45" s="501" customFormat="1" ht="33" customHeight="1" outlineLevel="1" x14ac:dyDescent="0.25">
      <c r="A18" s="499"/>
      <c r="B18" s="1373"/>
      <c r="C18" s="1374"/>
      <c r="D18" s="1340" t="s">
        <v>2233</v>
      </c>
      <c r="E18" s="1337"/>
      <c r="F18" s="1337"/>
      <c r="G18" s="1337"/>
      <c r="H18" s="1337"/>
      <c r="I18" s="1337"/>
      <c r="J18" s="1337"/>
      <c r="K18" s="1337"/>
      <c r="L18" s="1337"/>
      <c r="M18" s="1337"/>
      <c r="N18" s="1337"/>
      <c r="O18" s="1337"/>
      <c r="P18" s="1337"/>
      <c r="Q18" s="1337"/>
      <c r="R18" s="1337"/>
      <c r="S18" s="1337"/>
      <c r="T18" s="1336"/>
      <c r="U18" s="1350"/>
      <c r="V18" s="1336"/>
      <c r="W18" s="1367" t="s">
        <v>177</v>
      </c>
      <c r="X18" s="1336"/>
      <c r="Y18" s="1326">
        <v>1</v>
      </c>
      <c r="Z18" s="1337"/>
      <c r="AA18" s="1326"/>
      <c r="AB18" s="1739"/>
      <c r="AC18" s="1326"/>
      <c r="AD18" s="1739"/>
      <c r="AE18" s="1326">
        <f>ROUND(Y18*AA18,2)</f>
        <v>0</v>
      </c>
      <c r="AF18" s="1739"/>
      <c r="AG18" s="1326">
        <f>ROUND(Y18*AC18,2)</f>
        <v>0</v>
      </c>
      <c r="AH18" s="1739"/>
      <c r="AI18" s="1326">
        <f>AE18+AG18</f>
        <v>0</v>
      </c>
      <c r="AJ18" s="1740"/>
      <c r="AK18" s="1739"/>
      <c r="AL18" s="499"/>
      <c r="AM18" s="500"/>
      <c r="AN18" s="500"/>
      <c r="AO18" s="499"/>
      <c r="AP18" s="499"/>
      <c r="AQ18" s="499"/>
      <c r="AR18" s="499"/>
      <c r="AS18" s="499"/>
    </row>
    <row r="19" spans="1:45" ht="18" customHeight="1" outlineLevel="1" x14ac:dyDescent="0.25">
      <c r="A19" s="496"/>
      <c r="B19" s="1369"/>
      <c r="C19" s="1370"/>
      <c r="D19" s="1371"/>
      <c r="E19" s="1357"/>
      <c r="F19" s="1357"/>
      <c r="G19" s="1357"/>
      <c r="H19" s="1357"/>
      <c r="I19" s="1357"/>
      <c r="J19" s="1357"/>
      <c r="K19" s="1357"/>
      <c r="L19" s="1357"/>
      <c r="M19" s="1357"/>
      <c r="N19" s="1357"/>
      <c r="O19" s="1357"/>
      <c r="P19" s="1357"/>
      <c r="Q19" s="1357"/>
      <c r="R19" s="1357"/>
      <c r="S19" s="1357"/>
      <c r="T19" s="1325"/>
      <c r="U19" s="502"/>
      <c r="V19" s="503"/>
      <c r="W19" s="1350"/>
      <c r="X19" s="1325"/>
      <c r="Y19" s="1372"/>
      <c r="Z19" s="1325"/>
      <c r="AA19" s="1326"/>
      <c r="AB19" s="1736"/>
      <c r="AC19" s="1326"/>
      <c r="AD19" s="1736"/>
      <c r="AE19" s="1326"/>
      <c r="AF19" s="1736"/>
      <c r="AG19" s="1326"/>
      <c r="AH19" s="1736"/>
      <c r="AI19" s="1326"/>
      <c r="AJ19" s="1737"/>
      <c r="AK19" s="1736"/>
      <c r="AL19" s="496"/>
      <c r="AM19" s="504"/>
      <c r="AN19" s="504"/>
      <c r="AO19" s="496"/>
      <c r="AP19" s="496"/>
      <c r="AQ19" s="496"/>
      <c r="AR19" s="496"/>
      <c r="AS19" s="505"/>
    </row>
    <row r="20" spans="1:45" ht="18" customHeight="1" x14ac:dyDescent="0.25">
      <c r="A20" s="496"/>
      <c r="B20" s="1324"/>
      <c r="C20" s="1325"/>
      <c r="D20" s="1356" t="s">
        <v>2234</v>
      </c>
      <c r="E20" s="1357"/>
      <c r="F20" s="1357"/>
      <c r="G20" s="1357"/>
      <c r="H20" s="1357"/>
      <c r="I20" s="1357"/>
      <c r="J20" s="1357"/>
      <c r="K20" s="1357"/>
      <c r="L20" s="1357"/>
      <c r="M20" s="1357"/>
      <c r="N20" s="1357"/>
      <c r="O20" s="1357"/>
      <c r="P20" s="1357"/>
      <c r="Q20" s="1357"/>
      <c r="R20" s="1357"/>
      <c r="S20" s="1357"/>
      <c r="T20" s="1357"/>
      <c r="U20" s="497"/>
      <c r="V20" s="497"/>
      <c r="W20" s="497"/>
      <c r="X20" s="497"/>
      <c r="Y20" s="498"/>
      <c r="Z20" s="498"/>
      <c r="AA20" s="1738"/>
      <c r="AB20" s="1738"/>
      <c r="AC20" s="1738"/>
      <c r="AD20" s="1738"/>
      <c r="AE20" s="1358"/>
      <c r="AF20" s="1736"/>
      <c r="AG20" s="1358"/>
      <c r="AH20" s="1736"/>
      <c r="AI20" s="1358">
        <f>SUM(AI21:AK26)</f>
        <v>0</v>
      </c>
      <c r="AJ20" s="1737"/>
      <c r="AK20" s="1736"/>
      <c r="AL20" s="496"/>
      <c r="AM20" s="468"/>
      <c r="AN20" s="468"/>
      <c r="AO20" s="496"/>
      <c r="AP20" s="496"/>
      <c r="AQ20" s="496"/>
      <c r="AR20" s="496"/>
      <c r="AS20" s="496"/>
    </row>
    <row r="21" spans="1:45" s="501" customFormat="1" ht="51" customHeight="1" outlineLevel="1" x14ac:dyDescent="0.25">
      <c r="A21" s="499"/>
      <c r="B21" s="1347"/>
      <c r="C21" s="1336"/>
      <c r="D21" s="1726" t="s">
        <v>2488</v>
      </c>
      <c r="E21" s="1727"/>
      <c r="F21" s="1727"/>
      <c r="G21" s="1727"/>
      <c r="H21" s="1727"/>
      <c r="I21" s="1727"/>
      <c r="J21" s="1727"/>
      <c r="K21" s="1727"/>
      <c r="L21" s="1727"/>
      <c r="M21" s="1727"/>
      <c r="N21" s="1727"/>
      <c r="O21" s="1727"/>
      <c r="P21" s="1727"/>
      <c r="Q21" s="1727"/>
      <c r="R21" s="1727"/>
      <c r="S21" s="1727"/>
      <c r="T21" s="1349"/>
      <c r="U21" s="1350"/>
      <c r="V21" s="1336"/>
      <c r="W21" s="1350" t="s">
        <v>177</v>
      </c>
      <c r="X21" s="1336"/>
      <c r="Y21" s="1368">
        <v>1</v>
      </c>
      <c r="Z21" s="1336"/>
      <c r="AA21" s="1326"/>
      <c r="AB21" s="1739"/>
      <c r="AC21" s="1326"/>
      <c r="AD21" s="1739"/>
      <c r="AE21" s="1326">
        <f>ROUND(Y21*AA21,2)</f>
        <v>0</v>
      </c>
      <c r="AF21" s="1739"/>
      <c r="AG21" s="1326">
        <f>ROUND(Y21*AC21,2)</f>
        <v>0</v>
      </c>
      <c r="AH21" s="1739"/>
      <c r="AI21" s="1326">
        <f>AE21+AG21</f>
        <v>0</v>
      </c>
      <c r="AJ21" s="1740"/>
      <c r="AK21" s="1739"/>
      <c r="AL21" s="499"/>
      <c r="AM21" s="500"/>
      <c r="AN21" s="500"/>
      <c r="AO21" s="499"/>
      <c r="AP21" s="499"/>
      <c r="AQ21" s="499"/>
      <c r="AR21" s="499"/>
      <c r="AS21" s="499"/>
    </row>
    <row r="22" spans="1:45" ht="45.75" customHeight="1" outlineLevel="1" x14ac:dyDescent="0.25">
      <c r="A22" s="496"/>
      <c r="B22" s="1363"/>
      <c r="C22" s="1325"/>
      <c r="D22" s="1364" t="s">
        <v>2235</v>
      </c>
      <c r="E22" s="1365"/>
      <c r="F22" s="1365"/>
      <c r="G22" s="1365"/>
      <c r="H22" s="1365"/>
      <c r="I22" s="1365"/>
      <c r="J22" s="1365"/>
      <c r="K22" s="1365"/>
      <c r="L22" s="1365"/>
      <c r="M22" s="1365"/>
      <c r="N22" s="1365"/>
      <c r="O22" s="1365"/>
      <c r="P22" s="1365"/>
      <c r="Q22" s="1365"/>
      <c r="R22" s="1365"/>
      <c r="S22" s="1365"/>
      <c r="T22" s="1366"/>
      <c r="U22" s="1350"/>
      <c r="V22" s="1325"/>
      <c r="W22" s="1367" t="s">
        <v>177</v>
      </c>
      <c r="X22" s="1336"/>
      <c r="Y22" s="1368">
        <v>1</v>
      </c>
      <c r="Z22" s="1325"/>
      <c r="AA22" s="1326"/>
      <c r="AB22" s="1736"/>
      <c r="AC22" s="1326"/>
      <c r="AD22" s="1736"/>
      <c r="AE22" s="1326">
        <f>ROUND(Y22*AA22,2)</f>
        <v>0</v>
      </c>
      <c r="AF22" s="1736"/>
      <c r="AG22" s="1326">
        <f>ROUND(Y22*AC22,2)</f>
        <v>0</v>
      </c>
      <c r="AH22" s="1736"/>
      <c r="AI22" s="1326">
        <f>AE22+AG22</f>
        <v>0</v>
      </c>
      <c r="AJ22" s="1737"/>
      <c r="AK22" s="1736"/>
      <c r="AL22" s="496"/>
      <c r="AM22" s="468"/>
      <c r="AN22" s="468"/>
      <c r="AO22" s="496"/>
      <c r="AP22" s="496"/>
      <c r="AQ22" s="496"/>
      <c r="AR22" s="496"/>
      <c r="AS22" s="496"/>
    </row>
    <row r="23" spans="1:45" ht="45.75" customHeight="1" outlineLevel="1" x14ac:dyDescent="0.25">
      <c r="A23" s="496"/>
      <c r="B23" s="1363"/>
      <c r="C23" s="1325"/>
      <c r="D23" s="1364" t="s">
        <v>2236</v>
      </c>
      <c r="E23" s="1365"/>
      <c r="F23" s="1365"/>
      <c r="G23" s="1365"/>
      <c r="H23" s="1365"/>
      <c r="I23" s="1365"/>
      <c r="J23" s="1365"/>
      <c r="K23" s="1365"/>
      <c r="L23" s="1365"/>
      <c r="M23" s="1365"/>
      <c r="N23" s="1365"/>
      <c r="O23" s="1365"/>
      <c r="P23" s="1365"/>
      <c r="Q23" s="1365"/>
      <c r="R23" s="1365"/>
      <c r="S23" s="1365"/>
      <c r="T23" s="1366"/>
      <c r="U23" s="1350"/>
      <c r="V23" s="1325"/>
      <c r="W23" s="1367" t="s">
        <v>177</v>
      </c>
      <c r="X23" s="1336"/>
      <c r="Y23" s="1368">
        <v>1</v>
      </c>
      <c r="Z23" s="1325"/>
      <c r="AA23" s="1326"/>
      <c r="AB23" s="1736"/>
      <c r="AC23" s="1326"/>
      <c r="AD23" s="1736"/>
      <c r="AE23" s="1326">
        <f t="shared" ref="AE23:AE25" si="3">ROUND(Y23*AA23,2)</f>
        <v>0</v>
      </c>
      <c r="AF23" s="1736"/>
      <c r="AG23" s="1326">
        <f t="shared" ref="AG23:AG25" si="4">ROUND(Y23*AC23,2)</f>
        <v>0</v>
      </c>
      <c r="AH23" s="1736"/>
      <c r="AI23" s="1326">
        <f t="shared" ref="AI23:AI25" si="5">AE23+AG23</f>
        <v>0</v>
      </c>
      <c r="AJ23" s="1737"/>
      <c r="AK23" s="1736"/>
      <c r="AL23" s="496"/>
      <c r="AM23" s="468"/>
      <c r="AN23" s="468"/>
      <c r="AO23" s="496"/>
      <c r="AP23" s="496"/>
      <c r="AQ23" s="496"/>
      <c r="AR23" s="496"/>
      <c r="AS23" s="496"/>
    </row>
    <row r="24" spans="1:45" ht="45.75" customHeight="1" outlineLevel="1" x14ac:dyDescent="0.25">
      <c r="A24" s="496"/>
      <c r="B24" s="1363"/>
      <c r="C24" s="1325"/>
      <c r="D24" s="1364" t="s">
        <v>2237</v>
      </c>
      <c r="E24" s="1365"/>
      <c r="F24" s="1365"/>
      <c r="G24" s="1365"/>
      <c r="H24" s="1365"/>
      <c r="I24" s="1365"/>
      <c r="J24" s="1365"/>
      <c r="K24" s="1365"/>
      <c r="L24" s="1365"/>
      <c r="M24" s="1365"/>
      <c r="N24" s="1365"/>
      <c r="O24" s="1365"/>
      <c r="P24" s="1365"/>
      <c r="Q24" s="1365"/>
      <c r="R24" s="1365"/>
      <c r="S24" s="1365"/>
      <c r="T24" s="1366"/>
      <c r="U24" s="1350"/>
      <c r="V24" s="1325"/>
      <c r="W24" s="1367" t="s">
        <v>177</v>
      </c>
      <c r="X24" s="1336"/>
      <c r="Y24" s="1368">
        <v>1</v>
      </c>
      <c r="Z24" s="1325"/>
      <c r="AA24" s="1326"/>
      <c r="AB24" s="1736"/>
      <c r="AC24" s="1326"/>
      <c r="AD24" s="1736"/>
      <c r="AE24" s="1326">
        <f t="shared" si="3"/>
        <v>0</v>
      </c>
      <c r="AF24" s="1736"/>
      <c r="AG24" s="1326">
        <f t="shared" si="4"/>
        <v>0</v>
      </c>
      <c r="AH24" s="1736"/>
      <c r="AI24" s="1326">
        <f t="shared" si="5"/>
        <v>0</v>
      </c>
      <c r="AJ24" s="1737"/>
      <c r="AK24" s="1736"/>
      <c r="AL24" s="496"/>
      <c r="AM24" s="468"/>
      <c r="AN24" s="468"/>
      <c r="AO24" s="496"/>
      <c r="AP24" s="496"/>
      <c r="AQ24" s="496"/>
      <c r="AR24" s="496"/>
      <c r="AS24" s="496"/>
    </row>
    <row r="25" spans="1:45" ht="45.75" customHeight="1" outlineLevel="1" x14ac:dyDescent="0.25">
      <c r="A25" s="496"/>
      <c r="B25" s="1363"/>
      <c r="C25" s="1325"/>
      <c r="D25" s="1364" t="s">
        <v>2238</v>
      </c>
      <c r="E25" s="1365"/>
      <c r="F25" s="1365"/>
      <c r="G25" s="1365"/>
      <c r="H25" s="1365"/>
      <c r="I25" s="1365"/>
      <c r="J25" s="1365"/>
      <c r="K25" s="1365"/>
      <c r="L25" s="1365"/>
      <c r="M25" s="1365"/>
      <c r="N25" s="1365"/>
      <c r="O25" s="1365"/>
      <c r="P25" s="1365"/>
      <c r="Q25" s="1365"/>
      <c r="R25" s="1365"/>
      <c r="S25" s="1365"/>
      <c r="T25" s="1366"/>
      <c r="U25" s="1350"/>
      <c r="V25" s="1325"/>
      <c r="W25" s="1367" t="s">
        <v>177</v>
      </c>
      <c r="X25" s="1336"/>
      <c r="Y25" s="1368">
        <v>1</v>
      </c>
      <c r="Z25" s="1325"/>
      <c r="AA25" s="1326"/>
      <c r="AB25" s="1736"/>
      <c r="AC25" s="1326"/>
      <c r="AD25" s="1736"/>
      <c r="AE25" s="1326">
        <f t="shared" si="3"/>
        <v>0</v>
      </c>
      <c r="AF25" s="1736"/>
      <c r="AG25" s="1326">
        <f t="shared" si="4"/>
        <v>0</v>
      </c>
      <c r="AH25" s="1736"/>
      <c r="AI25" s="1326">
        <f t="shared" si="5"/>
        <v>0</v>
      </c>
      <c r="AJ25" s="1737"/>
      <c r="AK25" s="1736"/>
      <c r="AL25" s="496"/>
      <c r="AM25" s="468"/>
      <c r="AN25" s="468"/>
      <c r="AO25" s="496"/>
      <c r="AP25" s="496"/>
      <c r="AQ25" s="496"/>
      <c r="AR25" s="496"/>
      <c r="AS25" s="496"/>
    </row>
    <row r="26" spans="1:45" ht="15.75" outlineLevel="1" x14ac:dyDescent="0.25">
      <c r="A26" s="496"/>
      <c r="B26" s="506"/>
      <c r="C26" s="507"/>
      <c r="D26" s="508"/>
      <c r="E26" s="509"/>
      <c r="F26" s="509"/>
      <c r="G26" s="509"/>
      <c r="H26" s="509"/>
      <c r="I26" s="509"/>
      <c r="J26" s="509"/>
      <c r="K26" s="509"/>
      <c r="L26" s="509"/>
      <c r="M26" s="509"/>
      <c r="N26" s="509"/>
      <c r="O26" s="509"/>
      <c r="P26" s="509"/>
      <c r="Q26" s="509"/>
      <c r="R26" s="509"/>
      <c r="S26" s="509"/>
      <c r="T26" s="510"/>
      <c r="U26" s="502"/>
      <c r="V26" s="507"/>
      <c r="W26" s="502"/>
      <c r="X26" s="507"/>
      <c r="Y26" s="511"/>
      <c r="Z26" s="507"/>
      <c r="AA26" s="580"/>
      <c r="AB26" s="1741"/>
      <c r="AC26" s="580"/>
      <c r="AD26" s="1741"/>
      <c r="AE26" s="580"/>
      <c r="AF26" s="1741"/>
      <c r="AG26" s="580"/>
      <c r="AH26" s="1741"/>
      <c r="AI26" s="580"/>
      <c r="AJ26" s="1742"/>
      <c r="AK26" s="1741"/>
      <c r="AL26" s="496"/>
      <c r="AM26" s="468"/>
      <c r="AN26" s="468"/>
      <c r="AO26" s="496"/>
      <c r="AP26" s="496"/>
      <c r="AQ26" s="496"/>
      <c r="AR26" s="496"/>
      <c r="AS26" s="496"/>
    </row>
    <row r="27" spans="1:45" ht="18" customHeight="1" x14ac:dyDescent="0.25">
      <c r="A27" s="496"/>
      <c r="B27" s="1324"/>
      <c r="C27" s="1325"/>
      <c r="D27" s="1356" t="s">
        <v>2239</v>
      </c>
      <c r="E27" s="1357"/>
      <c r="F27" s="1357"/>
      <c r="G27" s="1357"/>
      <c r="H27" s="1357"/>
      <c r="I27" s="1357"/>
      <c r="J27" s="1357"/>
      <c r="K27" s="1357"/>
      <c r="L27" s="1357"/>
      <c r="M27" s="1357"/>
      <c r="N27" s="1357"/>
      <c r="O27" s="1357"/>
      <c r="P27" s="1357"/>
      <c r="Q27" s="1357"/>
      <c r="R27" s="1357"/>
      <c r="S27" s="1357"/>
      <c r="T27" s="1357"/>
      <c r="U27" s="497"/>
      <c r="V27" s="497"/>
      <c r="W27" s="497"/>
      <c r="X27" s="497"/>
      <c r="Y27" s="498"/>
      <c r="Z27" s="498"/>
      <c r="AA27" s="1738"/>
      <c r="AB27" s="1738"/>
      <c r="AC27" s="1738"/>
      <c r="AD27" s="1738"/>
      <c r="AE27" s="1358"/>
      <c r="AF27" s="1736"/>
      <c r="AG27" s="1358"/>
      <c r="AH27" s="1736"/>
      <c r="AI27" s="1358">
        <f>AI28+AI61+AI77+AI97</f>
        <v>0</v>
      </c>
      <c r="AJ27" s="1737"/>
      <c r="AK27" s="1736"/>
      <c r="AL27" s="496"/>
      <c r="AM27" s="468"/>
      <c r="AN27" s="468"/>
      <c r="AO27" s="496"/>
      <c r="AP27" s="496"/>
      <c r="AQ27" s="496"/>
      <c r="AR27" s="496"/>
      <c r="AS27" s="496"/>
    </row>
    <row r="28" spans="1:45" s="501" customFormat="1" ht="15.75" customHeight="1" x14ac:dyDescent="0.25">
      <c r="A28" s="512"/>
      <c r="B28" s="1352"/>
      <c r="C28" s="1336"/>
      <c r="D28" s="1353" t="s">
        <v>1034</v>
      </c>
      <c r="E28" s="1337"/>
      <c r="F28" s="1337"/>
      <c r="G28" s="1337"/>
      <c r="H28" s="1337"/>
      <c r="I28" s="1337"/>
      <c r="J28" s="1337"/>
      <c r="K28" s="1337"/>
      <c r="L28" s="1337"/>
      <c r="M28" s="1337"/>
      <c r="N28" s="1337"/>
      <c r="O28" s="1337"/>
      <c r="P28" s="1337"/>
      <c r="Q28" s="1337"/>
      <c r="R28" s="1337"/>
      <c r="S28" s="1337"/>
      <c r="T28" s="1336"/>
      <c r="U28" s="1354"/>
      <c r="V28" s="1336"/>
      <c r="W28" s="1355"/>
      <c r="X28" s="1336"/>
      <c r="Y28" s="1351"/>
      <c r="Z28" s="1336"/>
      <c r="AA28" s="1351"/>
      <c r="AB28" s="1739"/>
      <c r="AC28" s="1351"/>
      <c r="AD28" s="1739"/>
      <c r="AE28" s="1351"/>
      <c r="AF28" s="1739"/>
      <c r="AG28" s="1351"/>
      <c r="AH28" s="1739"/>
      <c r="AI28" s="1351">
        <f>SUM(AI29:AK60)</f>
        <v>0</v>
      </c>
      <c r="AJ28" s="1740"/>
      <c r="AK28" s="1739"/>
      <c r="AL28" s="512"/>
      <c r="AM28" s="500"/>
      <c r="AN28" s="500"/>
      <c r="AO28" s="512"/>
      <c r="AP28" s="512"/>
      <c r="AQ28" s="512"/>
      <c r="AR28" s="512"/>
      <c r="AS28" s="512"/>
    </row>
    <row r="29" spans="1:45" s="501" customFormat="1" ht="48" customHeight="1" outlineLevel="1" x14ac:dyDescent="0.25">
      <c r="A29" s="499"/>
      <c r="B29" s="1347"/>
      <c r="C29" s="1336"/>
      <c r="D29" s="1348" t="s">
        <v>2240</v>
      </c>
      <c r="E29" s="1337"/>
      <c r="F29" s="1337"/>
      <c r="G29" s="1337"/>
      <c r="H29" s="1337"/>
      <c r="I29" s="1337"/>
      <c r="J29" s="1337"/>
      <c r="K29" s="1337"/>
      <c r="L29" s="1337"/>
      <c r="M29" s="1337"/>
      <c r="N29" s="1337"/>
      <c r="O29" s="1337"/>
      <c r="P29" s="1337"/>
      <c r="Q29" s="1337"/>
      <c r="R29" s="1337"/>
      <c r="S29" s="1337"/>
      <c r="T29" s="1336"/>
      <c r="U29" s="1343" t="s">
        <v>2241</v>
      </c>
      <c r="V29" s="1349"/>
      <c r="W29" s="1350" t="s">
        <v>39</v>
      </c>
      <c r="X29" s="1336"/>
      <c r="Y29" s="1326">
        <v>15</v>
      </c>
      <c r="Z29" s="1336"/>
      <c r="AA29" s="1326"/>
      <c r="AB29" s="1739"/>
      <c r="AC29" s="1326"/>
      <c r="AD29" s="1739"/>
      <c r="AE29" s="1326">
        <f t="shared" ref="AE29:AE59" si="6">ROUND(Y29*AA29,2)</f>
        <v>0</v>
      </c>
      <c r="AF29" s="1739"/>
      <c r="AG29" s="1326">
        <f t="shared" ref="AG29:AG59" si="7">ROUND(Y29*AC29,2)</f>
        <v>0</v>
      </c>
      <c r="AH29" s="1739"/>
      <c r="AI29" s="1326">
        <f t="shared" ref="AI29:AI59" si="8">AE29+AG29</f>
        <v>0</v>
      </c>
      <c r="AJ29" s="1740"/>
      <c r="AK29" s="1739"/>
      <c r="AL29" s="499"/>
      <c r="AM29" s="500"/>
      <c r="AN29" s="500"/>
      <c r="AO29" s="499"/>
      <c r="AP29" s="499"/>
      <c r="AQ29" s="499"/>
      <c r="AR29" s="499"/>
      <c r="AS29" s="499"/>
    </row>
    <row r="30" spans="1:45" s="501" customFormat="1" ht="48" customHeight="1" outlineLevel="1" x14ac:dyDescent="0.25">
      <c r="A30" s="499"/>
      <c r="B30" s="1347"/>
      <c r="C30" s="1336"/>
      <c r="D30" s="1348" t="s">
        <v>2240</v>
      </c>
      <c r="E30" s="1337"/>
      <c r="F30" s="1337"/>
      <c r="G30" s="1337"/>
      <c r="H30" s="1337"/>
      <c r="I30" s="1337"/>
      <c r="J30" s="1337"/>
      <c r="K30" s="1337"/>
      <c r="L30" s="1337"/>
      <c r="M30" s="1337"/>
      <c r="N30" s="1337"/>
      <c r="O30" s="1337"/>
      <c r="P30" s="1337"/>
      <c r="Q30" s="1337"/>
      <c r="R30" s="1337"/>
      <c r="S30" s="1337"/>
      <c r="T30" s="1336"/>
      <c r="U30" s="1343" t="s">
        <v>2242</v>
      </c>
      <c r="V30" s="1349"/>
      <c r="W30" s="1350" t="s">
        <v>39</v>
      </c>
      <c r="X30" s="1336"/>
      <c r="Y30" s="1326">
        <v>15</v>
      </c>
      <c r="Z30" s="1336"/>
      <c r="AA30" s="1326"/>
      <c r="AB30" s="1739"/>
      <c r="AC30" s="1326"/>
      <c r="AD30" s="1739"/>
      <c r="AE30" s="1326">
        <f t="shared" si="6"/>
        <v>0</v>
      </c>
      <c r="AF30" s="1739"/>
      <c r="AG30" s="1326">
        <f t="shared" si="7"/>
        <v>0</v>
      </c>
      <c r="AH30" s="1739"/>
      <c r="AI30" s="1326">
        <f t="shared" si="8"/>
        <v>0</v>
      </c>
      <c r="AJ30" s="1740"/>
      <c r="AK30" s="1739"/>
      <c r="AL30" s="499"/>
      <c r="AM30" s="500"/>
      <c r="AN30" s="500"/>
      <c r="AO30" s="499"/>
      <c r="AP30" s="499"/>
      <c r="AQ30" s="499"/>
      <c r="AR30" s="499"/>
      <c r="AS30" s="499"/>
    </row>
    <row r="31" spans="1:45" s="501" customFormat="1" ht="48" customHeight="1" outlineLevel="1" x14ac:dyDescent="0.25">
      <c r="A31" s="499"/>
      <c r="B31" s="1347"/>
      <c r="C31" s="1336"/>
      <c r="D31" s="1348" t="s">
        <v>2240</v>
      </c>
      <c r="E31" s="1337"/>
      <c r="F31" s="1337"/>
      <c r="G31" s="1337"/>
      <c r="H31" s="1337"/>
      <c r="I31" s="1337"/>
      <c r="J31" s="1337"/>
      <c r="K31" s="1337"/>
      <c r="L31" s="1337"/>
      <c r="M31" s="1337"/>
      <c r="N31" s="1337"/>
      <c r="O31" s="1337"/>
      <c r="P31" s="1337"/>
      <c r="Q31" s="1337"/>
      <c r="R31" s="1337"/>
      <c r="S31" s="1337"/>
      <c r="T31" s="1336"/>
      <c r="U31" s="1343" t="s">
        <v>2243</v>
      </c>
      <c r="V31" s="1349"/>
      <c r="W31" s="1350" t="s">
        <v>39</v>
      </c>
      <c r="X31" s="1336"/>
      <c r="Y31" s="1326">
        <v>30</v>
      </c>
      <c r="Z31" s="1336"/>
      <c r="AA31" s="1326"/>
      <c r="AB31" s="1739"/>
      <c r="AC31" s="1326"/>
      <c r="AD31" s="1739"/>
      <c r="AE31" s="1326">
        <f t="shared" si="6"/>
        <v>0</v>
      </c>
      <c r="AF31" s="1739"/>
      <c r="AG31" s="1326">
        <f t="shared" si="7"/>
        <v>0</v>
      </c>
      <c r="AH31" s="1739"/>
      <c r="AI31" s="1326">
        <f t="shared" si="8"/>
        <v>0</v>
      </c>
      <c r="AJ31" s="1740"/>
      <c r="AK31" s="1739"/>
      <c r="AL31" s="499"/>
      <c r="AM31" s="500"/>
      <c r="AN31" s="500"/>
      <c r="AO31" s="499"/>
      <c r="AP31" s="499"/>
      <c r="AQ31" s="499"/>
      <c r="AR31" s="499"/>
      <c r="AS31" s="499"/>
    </row>
    <row r="32" spans="1:45" s="501" customFormat="1" ht="48" customHeight="1" outlineLevel="1" x14ac:dyDescent="0.25">
      <c r="A32" s="499"/>
      <c r="B32" s="1347"/>
      <c r="C32" s="1336"/>
      <c r="D32" s="1348" t="s">
        <v>2244</v>
      </c>
      <c r="E32" s="1337"/>
      <c r="F32" s="1337"/>
      <c r="G32" s="1337"/>
      <c r="H32" s="1337"/>
      <c r="I32" s="1337"/>
      <c r="J32" s="1337"/>
      <c r="K32" s="1337"/>
      <c r="L32" s="1337"/>
      <c r="M32" s="1337"/>
      <c r="N32" s="1337"/>
      <c r="O32" s="1337"/>
      <c r="P32" s="1337"/>
      <c r="Q32" s="1337"/>
      <c r="R32" s="1337"/>
      <c r="S32" s="1337"/>
      <c r="T32" s="1336"/>
      <c r="U32" s="1343" t="s">
        <v>2245</v>
      </c>
      <c r="V32" s="1349"/>
      <c r="W32" s="1350" t="s">
        <v>38</v>
      </c>
      <c r="X32" s="1336"/>
      <c r="Y32" s="1326">
        <v>10</v>
      </c>
      <c r="Z32" s="1336"/>
      <c r="AA32" s="1326"/>
      <c r="AB32" s="1739"/>
      <c r="AC32" s="1326"/>
      <c r="AD32" s="1739"/>
      <c r="AE32" s="1326">
        <f t="shared" si="6"/>
        <v>0</v>
      </c>
      <c r="AF32" s="1739"/>
      <c r="AG32" s="1326">
        <f t="shared" si="7"/>
        <v>0</v>
      </c>
      <c r="AH32" s="1739"/>
      <c r="AI32" s="1326">
        <f t="shared" si="8"/>
        <v>0</v>
      </c>
      <c r="AJ32" s="1740"/>
      <c r="AK32" s="1739"/>
      <c r="AL32" s="499"/>
      <c r="AM32" s="500"/>
      <c r="AN32" s="500"/>
      <c r="AO32" s="499"/>
      <c r="AP32" s="499"/>
      <c r="AQ32" s="499"/>
      <c r="AR32" s="499"/>
      <c r="AS32" s="499"/>
    </row>
    <row r="33" spans="1:45" s="501" customFormat="1" ht="48" customHeight="1" outlineLevel="1" x14ac:dyDescent="0.25">
      <c r="A33" s="499"/>
      <c r="B33" s="1347"/>
      <c r="C33" s="1336"/>
      <c r="D33" s="1348" t="s">
        <v>2244</v>
      </c>
      <c r="E33" s="1337"/>
      <c r="F33" s="1337"/>
      <c r="G33" s="1337"/>
      <c r="H33" s="1337"/>
      <c r="I33" s="1337"/>
      <c r="J33" s="1337"/>
      <c r="K33" s="1337"/>
      <c r="L33" s="1337"/>
      <c r="M33" s="1337"/>
      <c r="N33" s="1337"/>
      <c r="O33" s="1337"/>
      <c r="P33" s="1337"/>
      <c r="Q33" s="1337"/>
      <c r="R33" s="1337"/>
      <c r="S33" s="1337"/>
      <c r="T33" s="1336"/>
      <c r="U33" s="1343" t="s">
        <v>2246</v>
      </c>
      <c r="V33" s="1349"/>
      <c r="W33" s="1350" t="s">
        <v>38</v>
      </c>
      <c r="X33" s="1336"/>
      <c r="Y33" s="1326">
        <v>10</v>
      </c>
      <c r="Z33" s="1336"/>
      <c r="AA33" s="1326"/>
      <c r="AB33" s="1739"/>
      <c r="AC33" s="1326"/>
      <c r="AD33" s="1739"/>
      <c r="AE33" s="1326">
        <f t="shared" si="6"/>
        <v>0</v>
      </c>
      <c r="AF33" s="1739"/>
      <c r="AG33" s="1326">
        <f t="shared" si="7"/>
        <v>0</v>
      </c>
      <c r="AH33" s="1739"/>
      <c r="AI33" s="1326">
        <f t="shared" si="8"/>
        <v>0</v>
      </c>
      <c r="AJ33" s="1740"/>
      <c r="AK33" s="1739"/>
      <c r="AL33" s="499"/>
      <c r="AM33" s="500"/>
      <c r="AN33" s="500"/>
      <c r="AO33" s="499"/>
      <c r="AP33" s="499"/>
      <c r="AQ33" s="499"/>
      <c r="AR33" s="499"/>
      <c r="AS33" s="499"/>
    </row>
    <row r="34" spans="1:45" s="501" customFormat="1" ht="48" customHeight="1" outlineLevel="1" x14ac:dyDescent="0.25">
      <c r="A34" s="499"/>
      <c r="B34" s="1347"/>
      <c r="C34" s="1336"/>
      <c r="D34" s="1348" t="s">
        <v>2244</v>
      </c>
      <c r="E34" s="1337"/>
      <c r="F34" s="1337"/>
      <c r="G34" s="1337"/>
      <c r="H34" s="1337"/>
      <c r="I34" s="1337"/>
      <c r="J34" s="1337"/>
      <c r="K34" s="1337"/>
      <c r="L34" s="1337"/>
      <c r="M34" s="1337"/>
      <c r="N34" s="1337"/>
      <c r="O34" s="1337"/>
      <c r="P34" s="1337"/>
      <c r="Q34" s="1337"/>
      <c r="R34" s="1337"/>
      <c r="S34" s="1337"/>
      <c r="T34" s="1336"/>
      <c r="U34" s="1343" t="s">
        <v>2247</v>
      </c>
      <c r="V34" s="1349"/>
      <c r="W34" s="1350" t="s">
        <v>38</v>
      </c>
      <c r="X34" s="1336"/>
      <c r="Y34" s="1326">
        <v>10</v>
      </c>
      <c r="Z34" s="1336"/>
      <c r="AA34" s="1326"/>
      <c r="AB34" s="1739"/>
      <c r="AC34" s="1326"/>
      <c r="AD34" s="1739"/>
      <c r="AE34" s="1326">
        <f t="shared" si="6"/>
        <v>0</v>
      </c>
      <c r="AF34" s="1739"/>
      <c r="AG34" s="1326">
        <f t="shared" si="7"/>
        <v>0</v>
      </c>
      <c r="AH34" s="1739"/>
      <c r="AI34" s="1326">
        <f t="shared" si="8"/>
        <v>0</v>
      </c>
      <c r="AJ34" s="1740"/>
      <c r="AK34" s="1739"/>
      <c r="AL34" s="499"/>
      <c r="AM34" s="500"/>
      <c r="AN34" s="500"/>
      <c r="AO34" s="499"/>
      <c r="AP34" s="499"/>
      <c r="AQ34" s="499"/>
      <c r="AR34" s="499"/>
      <c r="AS34" s="499"/>
    </row>
    <row r="35" spans="1:45" s="501" customFormat="1" ht="48" customHeight="1" outlineLevel="1" x14ac:dyDescent="0.25">
      <c r="A35" s="499"/>
      <c r="B35" s="1347"/>
      <c r="C35" s="1336"/>
      <c r="D35" s="1348" t="s">
        <v>2248</v>
      </c>
      <c r="E35" s="1337"/>
      <c r="F35" s="1337"/>
      <c r="G35" s="1337"/>
      <c r="H35" s="1337"/>
      <c r="I35" s="1337"/>
      <c r="J35" s="1337"/>
      <c r="K35" s="1337"/>
      <c r="L35" s="1337"/>
      <c r="M35" s="1337"/>
      <c r="N35" s="1337"/>
      <c r="O35" s="1337"/>
      <c r="P35" s="1337"/>
      <c r="Q35" s="1337"/>
      <c r="R35" s="1337"/>
      <c r="S35" s="1337"/>
      <c r="T35" s="1336"/>
      <c r="U35" s="1343" t="s">
        <v>2249</v>
      </c>
      <c r="V35" s="1349"/>
      <c r="W35" s="1350" t="s">
        <v>38</v>
      </c>
      <c r="X35" s="1336"/>
      <c r="Y35" s="1326">
        <v>10</v>
      </c>
      <c r="Z35" s="1336"/>
      <c r="AA35" s="1326"/>
      <c r="AB35" s="1739"/>
      <c r="AC35" s="1326"/>
      <c r="AD35" s="1739"/>
      <c r="AE35" s="1326">
        <f t="shared" si="6"/>
        <v>0</v>
      </c>
      <c r="AF35" s="1739"/>
      <c r="AG35" s="1326">
        <f t="shared" si="7"/>
        <v>0</v>
      </c>
      <c r="AH35" s="1739"/>
      <c r="AI35" s="1326">
        <f t="shared" si="8"/>
        <v>0</v>
      </c>
      <c r="AJ35" s="1740"/>
      <c r="AK35" s="1739"/>
      <c r="AL35" s="499"/>
      <c r="AM35" s="500"/>
      <c r="AN35" s="500"/>
      <c r="AO35" s="499"/>
      <c r="AP35" s="499"/>
      <c r="AQ35" s="499"/>
      <c r="AR35" s="499"/>
      <c r="AS35" s="499"/>
    </row>
    <row r="36" spans="1:45" s="501" customFormat="1" ht="48" customHeight="1" outlineLevel="1" x14ac:dyDescent="0.25">
      <c r="A36" s="499"/>
      <c r="B36" s="1347"/>
      <c r="C36" s="1336"/>
      <c r="D36" s="1348" t="s">
        <v>2248</v>
      </c>
      <c r="E36" s="1337"/>
      <c r="F36" s="1337"/>
      <c r="G36" s="1337"/>
      <c r="H36" s="1337"/>
      <c r="I36" s="1337"/>
      <c r="J36" s="1337"/>
      <c r="K36" s="1337"/>
      <c r="L36" s="1337"/>
      <c r="M36" s="1337"/>
      <c r="N36" s="1337"/>
      <c r="O36" s="1337"/>
      <c r="P36" s="1337"/>
      <c r="Q36" s="1337"/>
      <c r="R36" s="1337"/>
      <c r="S36" s="1337"/>
      <c r="T36" s="1336"/>
      <c r="U36" s="1343" t="s">
        <v>2250</v>
      </c>
      <c r="V36" s="1349"/>
      <c r="W36" s="1350" t="s">
        <v>38</v>
      </c>
      <c r="X36" s="1336"/>
      <c r="Y36" s="1326">
        <v>10</v>
      </c>
      <c r="Z36" s="1336"/>
      <c r="AA36" s="1326"/>
      <c r="AB36" s="1739"/>
      <c r="AC36" s="1326"/>
      <c r="AD36" s="1739"/>
      <c r="AE36" s="1326">
        <f t="shared" si="6"/>
        <v>0</v>
      </c>
      <c r="AF36" s="1739"/>
      <c r="AG36" s="1326">
        <f t="shared" si="7"/>
        <v>0</v>
      </c>
      <c r="AH36" s="1739"/>
      <c r="AI36" s="1326">
        <f t="shared" si="8"/>
        <v>0</v>
      </c>
      <c r="AJ36" s="1740"/>
      <c r="AK36" s="1739"/>
      <c r="AL36" s="499"/>
      <c r="AM36" s="500"/>
      <c r="AN36" s="500"/>
      <c r="AO36" s="499"/>
      <c r="AP36" s="499"/>
      <c r="AQ36" s="499"/>
      <c r="AR36" s="499"/>
      <c r="AS36" s="499"/>
    </row>
    <row r="37" spans="1:45" s="501" customFormat="1" ht="48" customHeight="1" outlineLevel="1" x14ac:dyDescent="0.25">
      <c r="A37" s="499"/>
      <c r="B37" s="1347"/>
      <c r="C37" s="1336"/>
      <c r="D37" s="1348" t="s">
        <v>2248</v>
      </c>
      <c r="E37" s="1337"/>
      <c r="F37" s="1337"/>
      <c r="G37" s="1337"/>
      <c r="H37" s="1337"/>
      <c r="I37" s="1337"/>
      <c r="J37" s="1337"/>
      <c r="K37" s="1337"/>
      <c r="L37" s="1337"/>
      <c r="M37" s="1337"/>
      <c r="N37" s="1337"/>
      <c r="O37" s="1337"/>
      <c r="P37" s="1337"/>
      <c r="Q37" s="1337"/>
      <c r="R37" s="1337"/>
      <c r="S37" s="1337"/>
      <c r="T37" s="1336"/>
      <c r="U37" s="1343" t="s">
        <v>2251</v>
      </c>
      <c r="V37" s="1349"/>
      <c r="W37" s="1350" t="s">
        <v>38</v>
      </c>
      <c r="X37" s="1336"/>
      <c r="Y37" s="1326">
        <v>10</v>
      </c>
      <c r="Z37" s="1336"/>
      <c r="AA37" s="1326"/>
      <c r="AB37" s="1739"/>
      <c r="AC37" s="1326"/>
      <c r="AD37" s="1739"/>
      <c r="AE37" s="1326">
        <f t="shared" si="6"/>
        <v>0</v>
      </c>
      <c r="AF37" s="1739"/>
      <c r="AG37" s="1326">
        <f t="shared" si="7"/>
        <v>0</v>
      </c>
      <c r="AH37" s="1739"/>
      <c r="AI37" s="1326">
        <f t="shared" si="8"/>
        <v>0</v>
      </c>
      <c r="AJ37" s="1740"/>
      <c r="AK37" s="1739"/>
      <c r="AL37" s="499"/>
      <c r="AM37" s="500"/>
      <c r="AN37" s="500"/>
      <c r="AO37" s="499"/>
      <c r="AP37" s="499"/>
      <c r="AQ37" s="499"/>
      <c r="AR37" s="499"/>
      <c r="AS37" s="499"/>
    </row>
    <row r="38" spans="1:45" s="501" customFormat="1" ht="48" customHeight="1" outlineLevel="1" x14ac:dyDescent="0.25">
      <c r="A38" s="499"/>
      <c r="B38" s="1347"/>
      <c r="C38" s="1336"/>
      <c r="D38" s="1348" t="s">
        <v>2252</v>
      </c>
      <c r="E38" s="1337"/>
      <c r="F38" s="1337"/>
      <c r="G38" s="1337"/>
      <c r="H38" s="1337"/>
      <c r="I38" s="1337"/>
      <c r="J38" s="1337"/>
      <c r="K38" s="1337"/>
      <c r="L38" s="1337"/>
      <c r="M38" s="1337"/>
      <c r="N38" s="1337"/>
      <c r="O38" s="1337"/>
      <c r="P38" s="1337"/>
      <c r="Q38" s="1337"/>
      <c r="R38" s="1337"/>
      <c r="S38" s="1337"/>
      <c r="T38" s="1336"/>
      <c r="U38" s="1343" t="s">
        <v>2253</v>
      </c>
      <c r="V38" s="1349"/>
      <c r="W38" s="1350" t="s">
        <v>38</v>
      </c>
      <c r="X38" s="1336"/>
      <c r="Y38" s="1326">
        <v>10</v>
      </c>
      <c r="Z38" s="1336"/>
      <c r="AA38" s="1326"/>
      <c r="AB38" s="1739"/>
      <c r="AC38" s="1326"/>
      <c r="AD38" s="1739"/>
      <c r="AE38" s="1326">
        <f t="shared" si="6"/>
        <v>0</v>
      </c>
      <c r="AF38" s="1739"/>
      <c r="AG38" s="1326">
        <f t="shared" si="7"/>
        <v>0</v>
      </c>
      <c r="AH38" s="1739"/>
      <c r="AI38" s="1326">
        <f t="shared" si="8"/>
        <v>0</v>
      </c>
      <c r="AJ38" s="1740"/>
      <c r="AK38" s="1739"/>
      <c r="AL38" s="499"/>
      <c r="AM38" s="500"/>
      <c r="AN38" s="500"/>
      <c r="AO38" s="499"/>
      <c r="AP38" s="499"/>
      <c r="AQ38" s="499"/>
      <c r="AR38" s="499"/>
      <c r="AS38" s="499"/>
    </row>
    <row r="39" spans="1:45" s="501" customFormat="1" ht="48" customHeight="1" outlineLevel="1" x14ac:dyDescent="0.25">
      <c r="A39" s="499"/>
      <c r="B39" s="1347"/>
      <c r="C39" s="1336"/>
      <c r="D39" s="1348" t="s">
        <v>2252</v>
      </c>
      <c r="E39" s="1337"/>
      <c r="F39" s="1337"/>
      <c r="G39" s="1337"/>
      <c r="H39" s="1337"/>
      <c r="I39" s="1337"/>
      <c r="J39" s="1337"/>
      <c r="K39" s="1337"/>
      <c r="L39" s="1337"/>
      <c r="M39" s="1337"/>
      <c r="N39" s="1337"/>
      <c r="O39" s="1337"/>
      <c r="P39" s="1337"/>
      <c r="Q39" s="1337"/>
      <c r="R39" s="1337"/>
      <c r="S39" s="1337"/>
      <c r="T39" s="1336"/>
      <c r="U39" s="1343" t="s">
        <v>2254</v>
      </c>
      <c r="V39" s="1349"/>
      <c r="W39" s="1350" t="s">
        <v>38</v>
      </c>
      <c r="X39" s="1336"/>
      <c r="Y39" s="1326">
        <v>10</v>
      </c>
      <c r="Z39" s="1336"/>
      <c r="AA39" s="1326"/>
      <c r="AB39" s="1739"/>
      <c r="AC39" s="1326"/>
      <c r="AD39" s="1739"/>
      <c r="AE39" s="1326">
        <f t="shared" si="6"/>
        <v>0</v>
      </c>
      <c r="AF39" s="1739"/>
      <c r="AG39" s="1326">
        <f t="shared" si="7"/>
        <v>0</v>
      </c>
      <c r="AH39" s="1739"/>
      <c r="AI39" s="1326">
        <f t="shared" si="8"/>
        <v>0</v>
      </c>
      <c r="AJ39" s="1740"/>
      <c r="AK39" s="1739"/>
      <c r="AL39" s="499"/>
      <c r="AM39" s="500"/>
      <c r="AN39" s="500"/>
      <c r="AO39" s="499"/>
      <c r="AP39" s="499"/>
      <c r="AQ39" s="499"/>
      <c r="AR39" s="499"/>
      <c r="AS39" s="499"/>
    </row>
    <row r="40" spans="1:45" s="501" customFormat="1" ht="48" customHeight="1" outlineLevel="1" x14ac:dyDescent="0.25">
      <c r="A40" s="499"/>
      <c r="B40" s="1347"/>
      <c r="C40" s="1336"/>
      <c r="D40" s="1348" t="s">
        <v>2252</v>
      </c>
      <c r="E40" s="1337"/>
      <c r="F40" s="1337"/>
      <c r="G40" s="1337"/>
      <c r="H40" s="1337"/>
      <c r="I40" s="1337"/>
      <c r="J40" s="1337"/>
      <c r="K40" s="1337"/>
      <c r="L40" s="1337"/>
      <c r="M40" s="1337"/>
      <c r="N40" s="1337"/>
      <c r="O40" s="1337"/>
      <c r="P40" s="1337"/>
      <c r="Q40" s="1337"/>
      <c r="R40" s="1337"/>
      <c r="S40" s="1337"/>
      <c r="T40" s="1336"/>
      <c r="U40" s="1343" t="s">
        <v>2255</v>
      </c>
      <c r="V40" s="1349"/>
      <c r="W40" s="1350" t="s">
        <v>38</v>
      </c>
      <c r="X40" s="1336"/>
      <c r="Y40" s="1326">
        <v>10</v>
      </c>
      <c r="Z40" s="1336"/>
      <c r="AA40" s="1326"/>
      <c r="AB40" s="1739"/>
      <c r="AC40" s="1326"/>
      <c r="AD40" s="1739"/>
      <c r="AE40" s="1326">
        <f t="shared" si="6"/>
        <v>0</v>
      </c>
      <c r="AF40" s="1739"/>
      <c r="AG40" s="1326">
        <f t="shared" si="7"/>
        <v>0</v>
      </c>
      <c r="AH40" s="1739"/>
      <c r="AI40" s="1326">
        <f t="shared" si="8"/>
        <v>0</v>
      </c>
      <c r="AJ40" s="1740"/>
      <c r="AK40" s="1739"/>
      <c r="AL40" s="499"/>
      <c r="AM40" s="500"/>
      <c r="AN40" s="500"/>
      <c r="AO40" s="499"/>
      <c r="AP40" s="499"/>
      <c r="AQ40" s="499"/>
      <c r="AR40" s="499"/>
      <c r="AS40" s="499"/>
    </row>
    <row r="41" spans="1:45" s="501" customFormat="1" ht="48" customHeight="1" outlineLevel="1" x14ac:dyDescent="0.25">
      <c r="A41" s="499"/>
      <c r="B41" s="1347"/>
      <c r="C41" s="1336"/>
      <c r="D41" s="1348" t="s">
        <v>2256</v>
      </c>
      <c r="E41" s="1337"/>
      <c r="F41" s="1337"/>
      <c r="G41" s="1337"/>
      <c r="H41" s="1337"/>
      <c r="I41" s="1337"/>
      <c r="J41" s="1337"/>
      <c r="K41" s="1337"/>
      <c r="L41" s="1337"/>
      <c r="M41" s="1337"/>
      <c r="N41" s="1337"/>
      <c r="O41" s="1337"/>
      <c r="P41" s="1337"/>
      <c r="Q41" s="1337"/>
      <c r="R41" s="1337"/>
      <c r="S41" s="1337"/>
      <c r="T41" s="1336"/>
      <c r="U41" s="1343" t="s">
        <v>2253</v>
      </c>
      <c r="V41" s="1349"/>
      <c r="W41" s="1350" t="s">
        <v>38</v>
      </c>
      <c r="X41" s="1336"/>
      <c r="Y41" s="1326">
        <v>10</v>
      </c>
      <c r="Z41" s="1336"/>
      <c r="AA41" s="1326"/>
      <c r="AB41" s="1739"/>
      <c r="AC41" s="1326"/>
      <c r="AD41" s="1739"/>
      <c r="AE41" s="1326">
        <f t="shared" si="6"/>
        <v>0</v>
      </c>
      <c r="AF41" s="1739"/>
      <c r="AG41" s="1326">
        <f t="shared" si="7"/>
        <v>0</v>
      </c>
      <c r="AH41" s="1739"/>
      <c r="AI41" s="1326">
        <f t="shared" si="8"/>
        <v>0</v>
      </c>
      <c r="AJ41" s="1740"/>
      <c r="AK41" s="1739"/>
      <c r="AL41" s="499"/>
      <c r="AM41" s="500"/>
      <c r="AN41" s="500"/>
      <c r="AO41" s="499"/>
      <c r="AP41" s="499"/>
      <c r="AQ41" s="499"/>
      <c r="AR41" s="499"/>
      <c r="AS41" s="499"/>
    </row>
    <row r="42" spans="1:45" s="501" customFormat="1" ht="48" customHeight="1" outlineLevel="1" x14ac:dyDescent="0.25">
      <c r="A42" s="499"/>
      <c r="B42" s="1347"/>
      <c r="C42" s="1336"/>
      <c r="D42" s="1348" t="s">
        <v>2256</v>
      </c>
      <c r="E42" s="1337"/>
      <c r="F42" s="1337"/>
      <c r="G42" s="1337"/>
      <c r="H42" s="1337"/>
      <c r="I42" s="1337"/>
      <c r="J42" s="1337"/>
      <c r="K42" s="1337"/>
      <c r="L42" s="1337"/>
      <c r="M42" s="1337"/>
      <c r="N42" s="1337"/>
      <c r="O42" s="1337"/>
      <c r="P42" s="1337"/>
      <c r="Q42" s="1337"/>
      <c r="R42" s="1337"/>
      <c r="S42" s="1337"/>
      <c r="T42" s="1336"/>
      <c r="U42" s="1343" t="s">
        <v>2254</v>
      </c>
      <c r="V42" s="1349"/>
      <c r="W42" s="1350" t="s">
        <v>38</v>
      </c>
      <c r="X42" s="1336"/>
      <c r="Y42" s="1326">
        <v>10</v>
      </c>
      <c r="Z42" s="1336"/>
      <c r="AA42" s="1326"/>
      <c r="AB42" s="1739"/>
      <c r="AC42" s="1326"/>
      <c r="AD42" s="1739"/>
      <c r="AE42" s="1326">
        <f t="shared" si="6"/>
        <v>0</v>
      </c>
      <c r="AF42" s="1739"/>
      <c r="AG42" s="1326">
        <f t="shared" si="7"/>
        <v>0</v>
      </c>
      <c r="AH42" s="1739"/>
      <c r="AI42" s="1326">
        <f t="shared" si="8"/>
        <v>0</v>
      </c>
      <c r="AJ42" s="1740"/>
      <c r="AK42" s="1739"/>
      <c r="AL42" s="499"/>
      <c r="AM42" s="500"/>
      <c r="AN42" s="500"/>
      <c r="AO42" s="499"/>
      <c r="AP42" s="499"/>
      <c r="AQ42" s="499"/>
      <c r="AR42" s="499"/>
      <c r="AS42" s="499"/>
    </row>
    <row r="43" spans="1:45" s="501" customFormat="1" ht="48" customHeight="1" outlineLevel="1" x14ac:dyDescent="0.25">
      <c r="A43" s="499"/>
      <c r="B43" s="1347"/>
      <c r="C43" s="1336"/>
      <c r="D43" s="1348" t="s">
        <v>2256</v>
      </c>
      <c r="E43" s="1337"/>
      <c r="F43" s="1337"/>
      <c r="G43" s="1337"/>
      <c r="H43" s="1337"/>
      <c r="I43" s="1337"/>
      <c r="J43" s="1337"/>
      <c r="K43" s="1337"/>
      <c r="L43" s="1337"/>
      <c r="M43" s="1337"/>
      <c r="N43" s="1337"/>
      <c r="O43" s="1337"/>
      <c r="P43" s="1337"/>
      <c r="Q43" s="1337"/>
      <c r="R43" s="1337"/>
      <c r="S43" s="1337"/>
      <c r="T43" s="1336"/>
      <c r="U43" s="1343" t="s">
        <v>2255</v>
      </c>
      <c r="V43" s="1349"/>
      <c r="W43" s="1350" t="s">
        <v>38</v>
      </c>
      <c r="X43" s="1336"/>
      <c r="Y43" s="1326">
        <v>10</v>
      </c>
      <c r="Z43" s="1336"/>
      <c r="AA43" s="1326"/>
      <c r="AB43" s="1739"/>
      <c r="AC43" s="1326"/>
      <c r="AD43" s="1739"/>
      <c r="AE43" s="1326">
        <f t="shared" si="6"/>
        <v>0</v>
      </c>
      <c r="AF43" s="1739"/>
      <c r="AG43" s="1326">
        <f t="shared" si="7"/>
        <v>0</v>
      </c>
      <c r="AH43" s="1739"/>
      <c r="AI43" s="1326">
        <f t="shared" si="8"/>
        <v>0</v>
      </c>
      <c r="AJ43" s="1740"/>
      <c r="AK43" s="1739"/>
      <c r="AL43" s="499"/>
      <c r="AM43" s="500"/>
      <c r="AN43" s="500"/>
      <c r="AO43" s="499"/>
      <c r="AP43" s="499"/>
      <c r="AQ43" s="499"/>
      <c r="AR43" s="499"/>
      <c r="AS43" s="499"/>
    </row>
    <row r="44" spans="1:45" s="501" customFormat="1" ht="48" customHeight="1" outlineLevel="1" x14ac:dyDescent="0.25">
      <c r="A44" s="499"/>
      <c r="B44" s="1347"/>
      <c r="C44" s="1336"/>
      <c r="D44" s="1348" t="s">
        <v>2257</v>
      </c>
      <c r="E44" s="1337"/>
      <c r="F44" s="1337"/>
      <c r="G44" s="1337"/>
      <c r="H44" s="1337"/>
      <c r="I44" s="1337"/>
      <c r="J44" s="1337"/>
      <c r="K44" s="1337"/>
      <c r="L44" s="1337"/>
      <c r="M44" s="1337"/>
      <c r="N44" s="1337"/>
      <c r="O44" s="1337"/>
      <c r="P44" s="1337"/>
      <c r="Q44" s="1337"/>
      <c r="R44" s="1337"/>
      <c r="S44" s="1337"/>
      <c r="T44" s="1336"/>
      <c r="U44" s="1343" t="s">
        <v>2258</v>
      </c>
      <c r="V44" s="1349"/>
      <c r="W44" s="1350" t="s">
        <v>38</v>
      </c>
      <c r="X44" s="1336"/>
      <c r="Y44" s="1326">
        <v>10</v>
      </c>
      <c r="Z44" s="1336"/>
      <c r="AA44" s="1326"/>
      <c r="AB44" s="1739"/>
      <c r="AC44" s="1326"/>
      <c r="AD44" s="1739"/>
      <c r="AE44" s="1326">
        <f t="shared" si="6"/>
        <v>0</v>
      </c>
      <c r="AF44" s="1739"/>
      <c r="AG44" s="1326">
        <f t="shared" si="7"/>
        <v>0</v>
      </c>
      <c r="AH44" s="1739"/>
      <c r="AI44" s="1326">
        <f t="shared" si="8"/>
        <v>0</v>
      </c>
      <c r="AJ44" s="1740"/>
      <c r="AK44" s="1739"/>
      <c r="AL44" s="499"/>
      <c r="AM44" s="500"/>
      <c r="AN44" s="500"/>
      <c r="AO44" s="499"/>
      <c r="AP44" s="499"/>
      <c r="AQ44" s="499"/>
      <c r="AR44" s="499"/>
      <c r="AS44" s="499"/>
    </row>
    <row r="45" spans="1:45" s="501" customFormat="1" ht="48" customHeight="1" outlineLevel="1" x14ac:dyDescent="0.25">
      <c r="A45" s="499"/>
      <c r="B45" s="1347"/>
      <c r="C45" s="1336"/>
      <c r="D45" s="1348" t="s">
        <v>2257</v>
      </c>
      <c r="E45" s="1337"/>
      <c r="F45" s="1337"/>
      <c r="G45" s="1337"/>
      <c r="H45" s="1337"/>
      <c r="I45" s="1337"/>
      <c r="J45" s="1337"/>
      <c r="K45" s="1337"/>
      <c r="L45" s="1337"/>
      <c r="M45" s="1337"/>
      <c r="N45" s="1337"/>
      <c r="O45" s="1337"/>
      <c r="P45" s="1337"/>
      <c r="Q45" s="1337"/>
      <c r="R45" s="1337"/>
      <c r="S45" s="1337"/>
      <c r="T45" s="1336"/>
      <c r="U45" s="1343" t="s">
        <v>2259</v>
      </c>
      <c r="V45" s="1349"/>
      <c r="W45" s="1350" t="s">
        <v>38</v>
      </c>
      <c r="X45" s="1336"/>
      <c r="Y45" s="1326">
        <v>10</v>
      </c>
      <c r="Z45" s="1336"/>
      <c r="AA45" s="1326"/>
      <c r="AB45" s="1739"/>
      <c r="AC45" s="1326"/>
      <c r="AD45" s="1739"/>
      <c r="AE45" s="1326">
        <f t="shared" si="6"/>
        <v>0</v>
      </c>
      <c r="AF45" s="1739"/>
      <c r="AG45" s="1326">
        <f t="shared" si="7"/>
        <v>0</v>
      </c>
      <c r="AH45" s="1739"/>
      <c r="AI45" s="1326">
        <f t="shared" si="8"/>
        <v>0</v>
      </c>
      <c r="AJ45" s="1740"/>
      <c r="AK45" s="1739"/>
      <c r="AL45" s="499"/>
      <c r="AM45" s="500"/>
      <c r="AN45" s="500"/>
      <c r="AO45" s="499"/>
      <c r="AP45" s="499"/>
      <c r="AQ45" s="499"/>
      <c r="AR45" s="499"/>
      <c r="AS45" s="499"/>
    </row>
    <row r="46" spans="1:45" s="501" customFormat="1" ht="48" customHeight="1" outlineLevel="1" x14ac:dyDescent="0.25">
      <c r="A46" s="499"/>
      <c r="B46" s="1347"/>
      <c r="C46" s="1336"/>
      <c r="D46" s="1348" t="s">
        <v>2260</v>
      </c>
      <c r="E46" s="1337"/>
      <c r="F46" s="1337"/>
      <c r="G46" s="1337"/>
      <c r="H46" s="1337"/>
      <c r="I46" s="1337"/>
      <c r="J46" s="1337"/>
      <c r="K46" s="1337"/>
      <c r="L46" s="1337"/>
      <c r="M46" s="1337"/>
      <c r="N46" s="1337"/>
      <c r="O46" s="1337"/>
      <c r="P46" s="1337"/>
      <c r="Q46" s="1337"/>
      <c r="R46" s="1337"/>
      <c r="S46" s="1337"/>
      <c r="T46" s="1336"/>
      <c r="U46" s="1343" t="s">
        <v>2261</v>
      </c>
      <c r="V46" s="1349"/>
      <c r="W46" s="1350" t="s">
        <v>38</v>
      </c>
      <c r="X46" s="1336"/>
      <c r="Y46" s="1326">
        <v>10</v>
      </c>
      <c r="Z46" s="1336"/>
      <c r="AA46" s="1326"/>
      <c r="AB46" s="1739"/>
      <c r="AC46" s="1326"/>
      <c r="AD46" s="1739"/>
      <c r="AE46" s="1326">
        <f t="shared" si="6"/>
        <v>0</v>
      </c>
      <c r="AF46" s="1739"/>
      <c r="AG46" s="1326">
        <f t="shared" si="7"/>
        <v>0</v>
      </c>
      <c r="AH46" s="1739"/>
      <c r="AI46" s="1326">
        <f t="shared" si="8"/>
        <v>0</v>
      </c>
      <c r="AJ46" s="1740"/>
      <c r="AK46" s="1739"/>
      <c r="AL46" s="499"/>
      <c r="AM46" s="500"/>
      <c r="AN46" s="500"/>
      <c r="AO46" s="499"/>
      <c r="AP46" s="499"/>
      <c r="AQ46" s="499"/>
      <c r="AR46" s="499"/>
      <c r="AS46" s="499"/>
    </row>
    <row r="47" spans="1:45" s="501" customFormat="1" ht="48" customHeight="1" outlineLevel="1" x14ac:dyDescent="0.25">
      <c r="A47" s="499"/>
      <c r="B47" s="1347"/>
      <c r="C47" s="1336"/>
      <c r="D47" s="1348" t="s">
        <v>2260</v>
      </c>
      <c r="E47" s="1337"/>
      <c r="F47" s="1337"/>
      <c r="G47" s="1337"/>
      <c r="H47" s="1337"/>
      <c r="I47" s="1337"/>
      <c r="J47" s="1337"/>
      <c r="K47" s="1337"/>
      <c r="L47" s="1337"/>
      <c r="M47" s="1337"/>
      <c r="N47" s="1337"/>
      <c r="O47" s="1337"/>
      <c r="P47" s="1337"/>
      <c r="Q47" s="1337"/>
      <c r="R47" s="1337"/>
      <c r="S47" s="1337"/>
      <c r="T47" s="1336"/>
      <c r="U47" s="1343" t="s">
        <v>2262</v>
      </c>
      <c r="V47" s="1349"/>
      <c r="W47" s="1350" t="s">
        <v>38</v>
      </c>
      <c r="X47" s="1336"/>
      <c r="Y47" s="1326">
        <v>10</v>
      </c>
      <c r="Z47" s="1336"/>
      <c r="AA47" s="1326"/>
      <c r="AB47" s="1739"/>
      <c r="AC47" s="1326"/>
      <c r="AD47" s="1739"/>
      <c r="AE47" s="1326">
        <f t="shared" si="6"/>
        <v>0</v>
      </c>
      <c r="AF47" s="1739"/>
      <c r="AG47" s="1326">
        <f t="shared" si="7"/>
        <v>0</v>
      </c>
      <c r="AH47" s="1739"/>
      <c r="AI47" s="1326">
        <f t="shared" si="8"/>
        <v>0</v>
      </c>
      <c r="AJ47" s="1740"/>
      <c r="AK47" s="1739"/>
      <c r="AL47" s="499"/>
      <c r="AM47" s="500"/>
      <c r="AN47" s="500"/>
      <c r="AO47" s="499"/>
      <c r="AP47" s="499"/>
      <c r="AQ47" s="499"/>
      <c r="AR47" s="499"/>
      <c r="AS47" s="499"/>
    </row>
    <row r="48" spans="1:45" s="501" customFormat="1" ht="48" customHeight="1" outlineLevel="1" x14ac:dyDescent="0.25">
      <c r="A48" s="499"/>
      <c r="B48" s="1347"/>
      <c r="C48" s="1336"/>
      <c r="D48" s="1348" t="s">
        <v>2260</v>
      </c>
      <c r="E48" s="1337"/>
      <c r="F48" s="1337"/>
      <c r="G48" s="1337"/>
      <c r="H48" s="1337"/>
      <c r="I48" s="1337"/>
      <c r="J48" s="1337"/>
      <c r="K48" s="1337"/>
      <c r="L48" s="1337"/>
      <c r="M48" s="1337"/>
      <c r="N48" s="1337"/>
      <c r="O48" s="1337"/>
      <c r="P48" s="1337"/>
      <c r="Q48" s="1337"/>
      <c r="R48" s="1337"/>
      <c r="S48" s="1337"/>
      <c r="T48" s="1336"/>
      <c r="U48" s="1343" t="s">
        <v>2263</v>
      </c>
      <c r="V48" s="1349"/>
      <c r="W48" s="1350" t="s">
        <v>38</v>
      </c>
      <c r="X48" s="1336"/>
      <c r="Y48" s="1326">
        <v>10</v>
      </c>
      <c r="Z48" s="1336"/>
      <c r="AA48" s="1326"/>
      <c r="AB48" s="1739"/>
      <c r="AC48" s="1326"/>
      <c r="AD48" s="1739"/>
      <c r="AE48" s="1326">
        <f t="shared" si="6"/>
        <v>0</v>
      </c>
      <c r="AF48" s="1739"/>
      <c r="AG48" s="1326">
        <f t="shared" si="7"/>
        <v>0</v>
      </c>
      <c r="AH48" s="1739"/>
      <c r="AI48" s="1326">
        <f t="shared" si="8"/>
        <v>0</v>
      </c>
      <c r="AJ48" s="1740"/>
      <c r="AK48" s="1739"/>
      <c r="AL48" s="499"/>
      <c r="AM48" s="500"/>
      <c r="AN48" s="500"/>
      <c r="AO48" s="499"/>
      <c r="AP48" s="499"/>
      <c r="AQ48" s="499"/>
      <c r="AR48" s="499"/>
      <c r="AS48" s="499"/>
    </row>
    <row r="49" spans="1:45" s="501" customFormat="1" ht="48" customHeight="1" outlineLevel="1" x14ac:dyDescent="0.25">
      <c r="A49" s="499"/>
      <c r="B49" s="1347"/>
      <c r="C49" s="1336"/>
      <c r="D49" s="1348" t="s">
        <v>2264</v>
      </c>
      <c r="E49" s="1337"/>
      <c r="F49" s="1337"/>
      <c r="G49" s="1337"/>
      <c r="H49" s="1337"/>
      <c r="I49" s="1337"/>
      <c r="J49" s="1337"/>
      <c r="K49" s="1337"/>
      <c r="L49" s="1337"/>
      <c r="M49" s="1337"/>
      <c r="N49" s="1337"/>
      <c r="O49" s="1337"/>
      <c r="P49" s="1337"/>
      <c r="Q49" s="1337"/>
      <c r="R49" s="1337"/>
      <c r="S49" s="1337"/>
      <c r="T49" s="1336"/>
      <c r="U49" s="1343" t="s">
        <v>2265</v>
      </c>
      <c r="V49" s="1349"/>
      <c r="W49" s="1350" t="s">
        <v>38</v>
      </c>
      <c r="X49" s="1336"/>
      <c r="Y49" s="1326">
        <v>10</v>
      </c>
      <c r="Z49" s="1336"/>
      <c r="AA49" s="1326"/>
      <c r="AB49" s="1739"/>
      <c r="AC49" s="1326"/>
      <c r="AD49" s="1739"/>
      <c r="AE49" s="1326">
        <f t="shared" si="6"/>
        <v>0</v>
      </c>
      <c r="AF49" s="1739"/>
      <c r="AG49" s="1326">
        <f t="shared" si="7"/>
        <v>0</v>
      </c>
      <c r="AH49" s="1739"/>
      <c r="AI49" s="1326">
        <f t="shared" si="8"/>
        <v>0</v>
      </c>
      <c r="AJ49" s="1740"/>
      <c r="AK49" s="1739"/>
      <c r="AL49" s="499"/>
      <c r="AM49" s="500"/>
      <c r="AN49" s="500"/>
      <c r="AO49" s="499"/>
      <c r="AP49" s="499"/>
      <c r="AQ49" s="499"/>
      <c r="AR49" s="499"/>
      <c r="AS49" s="499"/>
    </row>
    <row r="50" spans="1:45" s="501" customFormat="1" ht="48" customHeight="1" outlineLevel="1" x14ac:dyDescent="0.25">
      <c r="A50" s="499"/>
      <c r="B50" s="1347"/>
      <c r="C50" s="1336"/>
      <c r="D50" s="1348" t="s">
        <v>2264</v>
      </c>
      <c r="E50" s="1337"/>
      <c r="F50" s="1337"/>
      <c r="G50" s="1337"/>
      <c r="H50" s="1337"/>
      <c r="I50" s="1337"/>
      <c r="J50" s="1337"/>
      <c r="K50" s="1337"/>
      <c r="L50" s="1337"/>
      <c r="M50" s="1337"/>
      <c r="N50" s="1337"/>
      <c r="O50" s="1337"/>
      <c r="P50" s="1337"/>
      <c r="Q50" s="1337"/>
      <c r="R50" s="1337"/>
      <c r="S50" s="1337"/>
      <c r="T50" s="1336"/>
      <c r="U50" s="1343" t="s">
        <v>2266</v>
      </c>
      <c r="V50" s="1349"/>
      <c r="W50" s="1350" t="s">
        <v>38</v>
      </c>
      <c r="X50" s="1336"/>
      <c r="Y50" s="1326">
        <v>10</v>
      </c>
      <c r="Z50" s="1336"/>
      <c r="AA50" s="1326"/>
      <c r="AB50" s="1739"/>
      <c r="AC50" s="1326"/>
      <c r="AD50" s="1739"/>
      <c r="AE50" s="1326">
        <f t="shared" si="6"/>
        <v>0</v>
      </c>
      <c r="AF50" s="1739"/>
      <c r="AG50" s="1326">
        <f t="shared" si="7"/>
        <v>0</v>
      </c>
      <c r="AH50" s="1739"/>
      <c r="AI50" s="1326">
        <f t="shared" si="8"/>
        <v>0</v>
      </c>
      <c r="AJ50" s="1740"/>
      <c r="AK50" s="1739"/>
      <c r="AL50" s="499"/>
      <c r="AM50" s="500"/>
      <c r="AN50" s="500"/>
      <c r="AO50" s="499"/>
      <c r="AP50" s="499"/>
      <c r="AQ50" s="499"/>
      <c r="AR50" s="499"/>
      <c r="AS50" s="499"/>
    </row>
    <row r="51" spans="1:45" s="501" customFormat="1" ht="48" customHeight="1" outlineLevel="1" x14ac:dyDescent="0.25">
      <c r="A51" s="499"/>
      <c r="B51" s="1347"/>
      <c r="C51" s="1336"/>
      <c r="D51" s="1348" t="s">
        <v>2264</v>
      </c>
      <c r="E51" s="1337"/>
      <c r="F51" s="1337"/>
      <c r="G51" s="1337"/>
      <c r="H51" s="1337"/>
      <c r="I51" s="1337"/>
      <c r="J51" s="1337"/>
      <c r="K51" s="1337"/>
      <c r="L51" s="1337"/>
      <c r="M51" s="1337"/>
      <c r="N51" s="1337"/>
      <c r="O51" s="1337"/>
      <c r="P51" s="1337"/>
      <c r="Q51" s="1337"/>
      <c r="R51" s="1337"/>
      <c r="S51" s="1337"/>
      <c r="T51" s="1336"/>
      <c r="U51" s="1343" t="s">
        <v>2267</v>
      </c>
      <c r="V51" s="1349"/>
      <c r="W51" s="1350" t="s">
        <v>38</v>
      </c>
      <c r="X51" s="1336"/>
      <c r="Y51" s="1326">
        <v>10</v>
      </c>
      <c r="Z51" s="1336"/>
      <c r="AA51" s="1326"/>
      <c r="AB51" s="1739"/>
      <c r="AC51" s="1326"/>
      <c r="AD51" s="1739"/>
      <c r="AE51" s="1326">
        <f t="shared" si="6"/>
        <v>0</v>
      </c>
      <c r="AF51" s="1739"/>
      <c r="AG51" s="1326">
        <f t="shared" si="7"/>
        <v>0</v>
      </c>
      <c r="AH51" s="1739"/>
      <c r="AI51" s="1326">
        <f t="shared" si="8"/>
        <v>0</v>
      </c>
      <c r="AJ51" s="1740"/>
      <c r="AK51" s="1739"/>
      <c r="AL51" s="499"/>
      <c r="AM51" s="500"/>
      <c r="AN51" s="500"/>
      <c r="AO51" s="499"/>
      <c r="AP51" s="499"/>
      <c r="AQ51" s="499"/>
      <c r="AR51" s="499"/>
      <c r="AS51" s="499"/>
    </row>
    <row r="52" spans="1:45" s="501" customFormat="1" ht="48" customHeight="1" outlineLevel="1" x14ac:dyDescent="0.25">
      <c r="A52" s="499"/>
      <c r="B52" s="1347"/>
      <c r="C52" s="1336"/>
      <c r="D52" s="1348" t="s">
        <v>2268</v>
      </c>
      <c r="E52" s="1337"/>
      <c r="F52" s="1337"/>
      <c r="G52" s="1337"/>
      <c r="H52" s="1337"/>
      <c r="I52" s="1337"/>
      <c r="J52" s="1337"/>
      <c r="K52" s="1337"/>
      <c r="L52" s="1337"/>
      <c r="M52" s="1337"/>
      <c r="N52" s="1337"/>
      <c r="O52" s="1337"/>
      <c r="P52" s="1337"/>
      <c r="Q52" s="1337"/>
      <c r="R52" s="1337"/>
      <c r="S52" s="1337"/>
      <c r="T52" s="1336"/>
      <c r="U52" s="1343" t="s">
        <v>2269</v>
      </c>
      <c r="V52" s="1349"/>
      <c r="W52" s="1350" t="s">
        <v>38</v>
      </c>
      <c r="X52" s="1336"/>
      <c r="Y52" s="1326">
        <v>100</v>
      </c>
      <c r="Z52" s="1336"/>
      <c r="AA52" s="1326"/>
      <c r="AB52" s="1739"/>
      <c r="AC52" s="1326"/>
      <c r="AD52" s="1739"/>
      <c r="AE52" s="1326">
        <f t="shared" si="6"/>
        <v>0</v>
      </c>
      <c r="AF52" s="1739"/>
      <c r="AG52" s="1326">
        <f t="shared" si="7"/>
        <v>0</v>
      </c>
      <c r="AH52" s="1739"/>
      <c r="AI52" s="1326">
        <f t="shared" si="8"/>
        <v>0</v>
      </c>
      <c r="AJ52" s="1740"/>
      <c r="AK52" s="1739"/>
      <c r="AL52" s="499"/>
      <c r="AM52" s="500"/>
      <c r="AN52" s="500"/>
      <c r="AO52" s="499"/>
      <c r="AP52" s="499"/>
      <c r="AQ52" s="499"/>
      <c r="AR52" s="499"/>
      <c r="AS52" s="499"/>
    </row>
    <row r="53" spans="1:45" s="501" customFormat="1" ht="48" customHeight="1" outlineLevel="1" x14ac:dyDescent="0.25">
      <c r="A53" s="499"/>
      <c r="B53" s="1347"/>
      <c r="C53" s="1336"/>
      <c r="D53" s="1348" t="s">
        <v>2268</v>
      </c>
      <c r="E53" s="1337"/>
      <c r="F53" s="1337"/>
      <c r="G53" s="1337"/>
      <c r="H53" s="1337"/>
      <c r="I53" s="1337"/>
      <c r="J53" s="1337"/>
      <c r="K53" s="1337"/>
      <c r="L53" s="1337"/>
      <c r="M53" s="1337"/>
      <c r="N53" s="1337"/>
      <c r="O53" s="1337"/>
      <c r="P53" s="1337"/>
      <c r="Q53" s="1337"/>
      <c r="R53" s="1337"/>
      <c r="S53" s="1337"/>
      <c r="T53" s="1336"/>
      <c r="U53" s="1343" t="s">
        <v>2270</v>
      </c>
      <c r="V53" s="1349"/>
      <c r="W53" s="1350" t="s">
        <v>38</v>
      </c>
      <c r="X53" s="1336"/>
      <c r="Y53" s="1326">
        <v>100</v>
      </c>
      <c r="Z53" s="1336"/>
      <c r="AA53" s="1326"/>
      <c r="AB53" s="1739"/>
      <c r="AC53" s="1326"/>
      <c r="AD53" s="1739"/>
      <c r="AE53" s="1326">
        <f t="shared" si="6"/>
        <v>0</v>
      </c>
      <c r="AF53" s="1739"/>
      <c r="AG53" s="1326">
        <f t="shared" si="7"/>
        <v>0</v>
      </c>
      <c r="AH53" s="1739"/>
      <c r="AI53" s="1326">
        <f t="shared" si="8"/>
        <v>0</v>
      </c>
      <c r="AJ53" s="1740"/>
      <c r="AK53" s="1739"/>
      <c r="AL53" s="499"/>
      <c r="AM53" s="500"/>
      <c r="AN53" s="500"/>
      <c r="AO53" s="499"/>
      <c r="AP53" s="499"/>
      <c r="AQ53" s="499"/>
      <c r="AR53" s="499"/>
      <c r="AS53" s="499"/>
    </row>
    <row r="54" spans="1:45" s="501" customFormat="1" ht="48" customHeight="1" outlineLevel="1" x14ac:dyDescent="0.25">
      <c r="A54" s="499"/>
      <c r="B54" s="1347"/>
      <c r="C54" s="1336"/>
      <c r="D54" s="1348" t="s">
        <v>2268</v>
      </c>
      <c r="E54" s="1337"/>
      <c r="F54" s="1337"/>
      <c r="G54" s="1337"/>
      <c r="H54" s="1337"/>
      <c r="I54" s="1337"/>
      <c r="J54" s="1337"/>
      <c r="K54" s="1337"/>
      <c r="L54" s="1337"/>
      <c r="M54" s="1337"/>
      <c r="N54" s="1337"/>
      <c r="O54" s="1337"/>
      <c r="P54" s="1337"/>
      <c r="Q54" s="1337"/>
      <c r="R54" s="1337"/>
      <c r="S54" s="1337"/>
      <c r="T54" s="1336"/>
      <c r="U54" s="1343" t="s">
        <v>2271</v>
      </c>
      <c r="V54" s="1349"/>
      <c r="W54" s="1350" t="s">
        <v>38</v>
      </c>
      <c r="X54" s="1336"/>
      <c r="Y54" s="1326">
        <v>100</v>
      </c>
      <c r="Z54" s="1336"/>
      <c r="AA54" s="1326"/>
      <c r="AB54" s="1739"/>
      <c r="AC54" s="1326"/>
      <c r="AD54" s="1739"/>
      <c r="AE54" s="1326">
        <f t="shared" si="6"/>
        <v>0</v>
      </c>
      <c r="AF54" s="1739"/>
      <c r="AG54" s="1326">
        <f t="shared" si="7"/>
        <v>0</v>
      </c>
      <c r="AH54" s="1739"/>
      <c r="AI54" s="1326">
        <f t="shared" si="8"/>
        <v>0</v>
      </c>
      <c r="AJ54" s="1740"/>
      <c r="AK54" s="1739"/>
      <c r="AL54" s="499"/>
      <c r="AM54" s="500"/>
      <c r="AN54" s="500"/>
      <c r="AO54" s="499"/>
      <c r="AP54" s="499"/>
      <c r="AQ54" s="499"/>
      <c r="AR54" s="499"/>
      <c r="AS54" s="499"/>
    </row>
    <row r="55" spans="1:45" s="501" customFormat="1" ht="48" customHeight="1" outlineLevel="1" x14ac:dyDescent="0.25">
      <c r="A55" s="499"/>
      <c r="B55" s="1347"/>
      <c r="C55" s="1336"/>
      <c r="D55" s="1348" t="s">
        <v>2272</v>
      </c>
      <c r="E55" s="1337"/>
      <c r="F55" s="1337"/>
      <c r="G55" s="1337"/>
      <c r="H55" s="1337"/>
      <c r="I55" s="1337"/>
      <c r="J55" s="1337"/>
      <c r="K55" s="1337"/>
      <c r="L55" s="1337"/>
      <c r="M55" s="1337"/>
      <c r="N55" s="1337"/>
      <c r="O55" s="1337"/>
      <c r="P55" s="1337"/>
      <c r="Q55" s="1337"/>
      <c r="R55" s="1337"/>
      <c r="S55" s="1337"/>
      <c r="T55" s="1336"/>
      <c r="U55" s="1343" t="s">
        <v>2273</v>
      </c>
      <c r="V55" s="1349"/>
      <c r="W55" s="1350" t="s">
        <v>38</v>
      </c>
      <c r="X55" s="1336"/>
      <c r="Y55" s="1326">
        <v>100</v>
      </c>
      <c r="Z55" s="1336"/>
      <c r="AA55" s="1326"/>
      <c r="AB55" s="1739"/>
      <c r="AC55" s="1326"/>
      <c r="AD55" s="1739"/>
      <c r="AE55" s="1326">
        <f t="shared" si="6"/>
        <v>0</v>
      </c>
      <c r="AF55" s="1739"/>
      <c r="AG55" s="1326">
        <f t="shared" si="7"/>
        <v>0</v>
      </c>
      <c r="AH55" s="1739"/>
      <c r="AI55" s="1326">
        <f t="shared" si="8"/>
        <v>0</v>
      </c>
      <c r="AJ55" s="1740"/>
      <c r="AK55" s="1739"/>
      <c r="AL55" s="499"/>
      <c r="AM55" s="500"/>
      <c r="AN55" s="500"/>
      <c r="AO55" s="499"/>
      <c r="AP55" s="499"/>
      <c r="AQ55" s="499"/>
      <c r="AR55" s="499"/>
      <c r="AS55" s="499"/>
    </row>
    <row r="56" spans="1:45" s="501" customFormat="1" ht="48" customHeight="1" outlineLevel="1" x14ac:dyDescent="0.25">
      <c r="A56" s="499"/>
      <c r="B56" s="1347"/>
      <c r="C56" s="1336"/>
      <c r="D56" s="1348" t="s">
        <v>2272</v>
      </c>
      <c r="E56" s="1337"/>
      <c r="F56" s="1337"/>
      <c r="G56" s="1337"/>
      <c r="H56" s="1337"/>
      <c r="I56" s="1337"/>
      <c r="J56" s="1337"/>
      <c r="K56" s="1337"/>
      <c r="L56" s="1337"/>
      <c r="M56" s="1337"/>
      <c r="N56" s="1337"/>
      <c r="O56" s="1337"/>
      <c r="P56" s="1337"/>
      <c r="Q56" s="1337"/>
      <c r="R56" s="1337"/>
      <c r="S56" s="1337"/>
      <c r="T56" s="1336"/>
      <c r="U56" s="1343" t="s">
        <v>2274</v>
      </c>
      <c r="V56" s="1349"/>
      <c r="W56" s="1350" t="s">
        <v>38</v>
      </c>
      <c r="X56" s="1336"/>
      <c r="Y56" s="1326">
        <v>100</v>
      </c>
      <c r="Z56" s="1336"/>
      <c r="AA56" s="1326"/>
      <c r="AB56" s="1739"/>
      <c r="AC56" s="1326"/>
      <c r="AD56" s="1739"/>
      <c r="AE56" s="1326">
        <f t="shared" si="6"/>
        <v>0</v>
      </c>
      <c r="AF56" s="1739"/>
      <c r="AG56" s="1326">
        <f t="shared" si="7"/>
        <v>0</v>
      </c>
      <c r="AH56" s="1739"/>
      <c r="AI56" s="1326">
        <f t="shared" si="8"/>
        <v>0</v>
      </c>
      <c r="AJ56" s="1740"/>
      <c r="AK56" s="1739"/>
      <c r="AL56" s="499"/>
      <c r="AM56" s="500"/>
      <c r="AN56" s="500"/>
      <c r="AO56" s="499"/>
      <c r="AP56" s="499"/>
      <c r="AQ56" s="499"/>
      <c r="AR56" s="499"/>
      <c r="AS56" s="499"/>
    </row>
    <row r="57" spans="1:45" s="501" customFormat="1" ht="48" customHeight="1" outlineLevel="1" x14ac:dyDescent="0.25">
      <c r="A57" s="499"/>
      <c r="B57" s="1347"/>
      <c r="C57" s="1336"/>
      <c r="D57" s="1348" t="s">
        <v>2272</v>
      </c>
      <c r="E57" s="1337"/>
      <c r="F57" s="1337"/>
      <c r="G57" s="1337"/>
      <c r="H57" s="1337"/>
      <c r="I57" s="1337"/>
      <c r="J57" s="1337"/>
      <c r="K57" s="1337"/>
      <c r="L57" s="1337"/>
      <c r="M57" s="1337"/>
      <c r="N57" s="1337"/>
      <c r="O57" s="1337"/>
      <c r="P57" s="1337"/>
      <c r="Q57" s="1337"/>
      <c r="R57" s="1337"/>
      <c r="S57" s="1337"/>
      <c r="T57" s="1336"/>
      <c r="U57" s="1343" t="s">
        <v>2275</v>
      </c>
      <c r="V57" s="1349"/>
      <c r="W57" s="1350" t="s">
        <v>38</v>
      </c>
      <c r="X57" s="1336"/>
      <c r="Y57" s="1326">
        <v>100</v>
      </c>
      <c r="Z57" s="1336"/>
      <c r="AA57" s="1326"/>
      <c r="AB57" s="1739"/>
      <c r="AC57" s="1326"/>
      <c r="AD57" s="1739"/>
      <c r="AE57" s="1326">
        <f t="shared" si="6"/>
        <v>0</v>
      </c>
      <c r="AF57" s="1739"/>
      <c r="AG57" s="1326">
        <f t="shared" si="7"/>
        <v>0</v>
      </c>
      <c r="AH57" s="1739"/>
      <c r="AI57" s="1326">
        <f t="shared" si="8"/>
        <v>0</v>
      </c>
      <c r="AJ57" s="1740"/>
      <c r="AK57" s="1739"/>
      <c r="AL57" s="499"/>
      <c r="AM57" s="500"/>
      <c r="AN57" s="500"/>
      <c r="AO57" s="499"/>
      <c r="AP57" s="499"/>
      <c r="AQ57" s="499"/>
      <c r="AR57" s="499"/>
      <c r="AS57" s="499"/>
    </row>
    <row r="58" spans="1:45" s="501" customFormat="1" ht="48" customHeight="1" outlineLevel="1" x14ac:dyDescent="0.25">
      <c r="A58" s="499"/>
      <c r="B58" s="1347"/>
      <c r="C58" s="1336"/>
      <c r="D58" s="1348" t="s">
        <v>2276</v>
      </c>
      <c r="E58" s="1337"/>
      <c r="F58" s="1337"/>
      <c r="G58" s="1337"/>
      <c r="H58" s="1337"/>
      <c r="I58" s="1337"/>
      <c r="J58" s="1337"/>
      <c r="K58" s="1337"/>
      <c r="L58" s="1337"/>
      <c r="M58" s="1337"/>
      <c r="N58" s="1337"/>
      <c r="O58" s="1337"/>
      <c r="P58" s="1337"/>
      <c r="Q58" s="1337"/>
      <c r="R58" s="1337"/>
      <c r="S58" s="1337"/>
      <c r="T58" s="1336"/>
      <c r="U58" s="1343" t="s">
        <v>2277</v>
      </c>
      <c r="V58" s="1349"/>
      <c r="W58" s="1350" t="s">
        <v>38</v>
      </c>
      <c r="X58" s="1336"/>
      <c r="Y58" s="1326">
        <v>20</v>
      </c>
      <c r="Z58" s="1336"/>
      <c r="AA58" s="1326"/>
      <c r="AB58" s="1739"/>
      <c r="AC58" s="1326"/>
      <c r="AD58" s="1739"/>
      <c r="AE58" s="1326">
        <f t="shared" si="6"/>
        <v>0</v>
      </c>
      <c r="AF58" s="1739"/>
      <c r="AG58" s="1326">
        <f t="shared" si="7"/>
        <v>0</v>
      </c>
      <c r="AH58" s="1739"/>
      <c r="AI58" s="1326">
        <f t="shared" si="8"/>
        <v>0</v>
      </c>
      <c r="AJ58" s="1740"/>
      <c r="AK58" s="1739"/>
      <c r="AL58" s="499"/>
      <c r="AM58" s="500"/>
      <c r="AN58" s="500"/>
      <c r="AO58" s="499"/>
      <c r="AP58" s="499"/>
      <c r="AQ58" s="499"/>
      <c r="AR58" s="499"/>
      <c r="AS58" s="499"/>
    </row>
    <row r="59" spans="1:45" s="501" customFormat="1" ht="48" customHeight="1" outlineLevel="1" x14ac:dyDescent="0.25">
      <c r="A59" s="499"/>
      <c r="B59" s="1347"/>
      <c r="C59" s="1336"/>
      <c r="D59" s="1348" t="s">
        <v>2276</v>
      </c>
      <c r="E59" s="1337"/>
      <c r="F59" s="1337"/>
      <c r="G59" s="1337"/>
      <c r="H59" s="1337"/>
      <c r="I59" s="1337"/>
      <c r="J59" s="1337"/>
      <c r="K59" s="1337"/>
      <c r="L59" s="1337"/>
      <c r="M59" s="1337"/>
      <c r="N59" s="1337"/>
      <c r="O59" s="1337"/>
      <c r="P59" s="1337"/>
      <c r="Q59" s="1337"/>
      <c r="R59" s="1337"/>
      <c r="S59" s="1337"/>
      <c r="T59" s="1336"/>
      <c r="U59" s="1343" t="s">
        <v>2278</v>
      </c>
      <c r="V59" s="1349"/>
      <c r="W59" s="1350" t="s">
        <v>38</v>
      </c>
      <c r="X59" s="1336"/>
      <c r="Y59" s="1326">
        <v>20</v>
      </c>
      <c r="Z59" s="1336"/>
      <c r="AA59" s="1326"/>
      <c r="AB59" s="1739"/>
      <c r="AC59" s="1326"/>
      <c r="AD59" s="1739"/>
      <c r="AE59" s="1326">
        <f t="shared" si="6"/>
        <v>0</v>
      </c>
      <c r="AF59" s="1739"/>
      <c r="AG59" s="1326">
        <f t="shared" si="7"/>
        <v>0</v>
      </c>
      <c r="AH59" s="1739"/>
      <c r="AI59" s="1326">
        <f t="shared" si="8"/>
        <v>0</v>
      </c>
      <c r="AJ59" s="1740"/>
      <c r="AK59" s="1739"/>
      <c r="AL59" s="499"/>
      <c r="AM59" s="500"/>
      <c r="AN59" s="500"/>
      <c r="AO59" s="499"/>
      <c r="AP59" s="499"/>
      <c r="AQ59" s="499"/>
      <c r="AR59" s="499"/>
      <c r="AS59" s="499"/>
    </row>
    <row r="60" spans="1:45" s="501" customFormat="1" ht="15.75" outlineLevel="1" x14ac:dyDescent="0.25">
      <c r="A60" s="499"/>
      <c r="B60" s="1347"/>
      <c r="C60" s="1336"/>
      <c r="D60" s="1360"/>
      <c r="E60" s="1337"/>
      <c r="F60" s="1337"/>
      <c r="G60" s="1337"/>
      <c r="H60" s="1337"/>
      <c r="I60" s="1337"/>
      <c r="J60" s="1337"/>
      <c r="K60" s="1337"/>
      <c r="L60" s="1337"/>
      <c r="M60" s="1337"/>
      <c r="N60" s="1337"/>
      <c r="O60" s="1337"/>
      <c r="P60" s="1337"/>
      <c r="Q60" s="1337"/>
      <c r="R60" s="1337"/>
      <c r="S60" s="1337"/>
      <c r="T60" s="1336"/>
      <c r="U60" s="1350"/>
      <c r="V60" s="1336"/>
      <c r="W60" s="1350"/>
      <c r="X60" s="1336"/>
      <c r="Y60" s="1326"/>
      <c r="Z60" s="1336"/>
      <c r="AA60" s="1326"/>
      <c r="AB60" s="1739"/>
      <c r="AC60" s="1326"/>
      <c r="AD60" s="1739"/>
      <c r="AE60" s="1326"/>
      <c r="AF60" s="1739"/>
      <c r="AG60" s="1326"/>
      <c r="AH60" s="1739"/>
      <c r="AI60" s="1326"/>
      <c r="AJ60" s="1740"/>
      <c r="AK60" s="1739"/>
      <c r="AL60" s="499"/>
      <c r="AM60" s="500"/>
      <c r="AN60" s="500"/>
      <c r="AO60" s="499"/>
      <c r="AP60" s="499"/>
      <c r="AQ60" s="499"/>
      <c r="AR60" s="499"/>
      <c r="AS60" s="499"/>
    </row>
    <row r="61" spans="1:45" s="501" customFormat="1" ht="15.75" customHeight="1" x14ac:dyDescent="0.25">
      <c r="A61" s="512"/>
      <c r="B61" s="1352"/>
      <c r="C61" s="1336"/>
      <c r="D61" s="1353" t="s">
        <v>2279</v>
      </c>
      <c r="E61" s="1337"/>
      <c r="F61" s="1337"/>
      <c r="G61" s="1337"/>
      <c r="H61" s="1337"/>
      <c r="I61" s="1337"/>
      <c r="J61" s="1337"/>
      <c r="K61" s="1337"/>
      <c r="L61" s="1337"/>
      <c r="M61" s="1337"/>
      <c r="N61" s="1337"/>
      <c r="O61" s="1337"/>
      <c r="P61" s="1337"/>
      <c r="Q61" s="1337"/>
      <c r="R61" s="1337"/>
      <c r="S61" s="1337"/>
      <c r="T61" s="1336"/>
      <c r="U61" s="1354"/>
      <c r="V61" s="1336"/>
      <c r="W61" s="1355"/>
      <c r="X61" s="1336"/>
      <c r="Y61" s="1351"/>
      <c r="Z61" s="1336"/>
      <c r="AA61" s="1351"/>
      <c r="AB61" s="1739"/>
      <c r="AC61" s="1351"/>
      <c r="AD61" s="1739"/>
      <c r="AE61" s="1351"/>
      <c r="AF61" s="1743"/>
      <c r="AG61" s="1351"/>
      <c r="AH61" s="1743"/>
      <c r="AI61" s="1351">
        <f>SUM(AI62:AK75)</f>
        <v>0</v>
      </c>
      <c r="AJ61" s="1744"/>
      <c r="AK61" s="1743"/>
      <c r="AL61" s="512"/>
      <c r="AM61" s="500"/>
      <c r="AN61" s="500"/>
      <c r="AO61" s="512"/>
      <c r="AP61" s="512"/>
      <c r="AQ61" s="512"/>
      <c r="AR61" s="512"/>
      <c r="AS61" s="512"/>
    </row>
    <row r="62" spans="1:45" s="501" customFormat="1" ht="33" customHeight="1" outlineLevel="1" x14ac:dyDescent="0.25">
      <c r="A62" s="499"/>
      <c r="B62" s="1347"/>
      <c r="C62" s="1336"/>
      <c r="D62" s="1360" t="s">
        <v>2280</v>
      </c>
      <c r="E62" s="1337"/>
      <c r="F62" s="1337"/>
      <c r="G62" s="1337"/>
      <c r="H62" s="1337"/>
      <c r="I62" s="1337"/>
      <c r="J62" s="1337"/>
      <c r="K62" s="1337"/>
      <c r="L62" s="1337"/>
      <c r="M62" s="1337"/>
      <c r="N62" s="1337"/>
      <c r="O62" s="1337"/>
      <c r="P62" s="1337"/>
      <c r="Q62" s="1337"/>
      <c r="R62" s="1337"/>
      <c r="S62" s="1337"/>
      <c r="T62" s="1336"/>
      <c r="U62" s="1350" t="s">
        <v>2281</v>
      </c>
      <c r="V62" s="1336"/>
      <c r="W62" s="1350" t="s">
        <v>38</v>
      </c>
      <c r="X62" s="1336"/>
      <c r="Y62" s="1326">
        <v>500</v>
      </c>
      <c r="Z62" s="1327"/>
      <c r="AA62" s="1326"/>
      <c r="AB62" s="1739"/>
      <c r="AC62" s="1326"/>
      <c r="AD62" s="1739"/>
      <c r="AE62" s="1326">
        <f t="shared" ref="AE62:AE75" si="9">ROUND(Y62*AA62,2)</f>
        <v>0</v>
      </c>
      <c r="AF62" s="1739"/>
      <c r="AG62" s="1326">
        <f t="shared" ref="AG62:AG75" si="10">ROUND(Y62*AC62,2)</f>
        <v>0</v>
      </c>
      <c r="AH62" s="1739"/>
      <c r="AI62" s="1326">
        <f t="shared" ref="AI62:AI75" si="11">AE62+AG62</f>
        <v>0</v>
      </c>
      <c r="AJ62" s="1740"/>
      <c r="AK62" s="1739"/>
      <c r="AL62" s="499"/>
      <c r="AM62" s="500"/>
      <c r="AN62" s="500"/>
      <c r="AO62" s="499"/>
      <c r="AP62" s="499"/>
      <c r="AQ62" s="499"/>
      <c r="AR62" s="499"/>
      <c r="AS62" s="499"/>
    </row>
    <row r="63" spans="1:45" s="501" customFormat="1" ht="33" customHeight="1" outlineLevel="1" x14ac:dyDescent="0.25">
      <c r="A63" s="499"/>
      <c r="B63" s="1347"/>
      <c r="C63" s="1336"/>
      <c r="D63" s="1360" t="s">
        <v>2282</v>
      </c>
      <c r="E63" s="1337"/>
      <c r="F63" s="1337"/>
      <c r="G63" s="1337"/>
      <c r="H63" s="1337"/>
      <c r="I63" s="1337"/>
      <c r="J63" s="1337"/>
      <c r="K63" s="1337"/>
      <c r="L63" s="1337"/>
      <c r="M63" s="1337"/>
      <c r="N63" s="1337"/>
      <c r="O63" s="1337"/>
      <c r="P63" s="1337"/>
      <c r="Q63" s="1337"/>
      <c r="R63" s="1337"/>
      <c r="S63" s="1337"/>
      <c r="T63" s="1336"/>
      <c r="U63" s="1350" t="s">
        <v>2283</v>
      </c>
      <c r="V63" s="1336"/>
      <c r="W63" s="1350" t="s">
        <v>38</v>
      </c>
      <c r="X63" s="1336"/>
      <c r="Y63" s="1326">
        <v>500</v>
      </c>
      <c r="Z63" s="1327"/>
      <c r="AA63" s="1326"/>
      <c r="AB63" s="1739"/>
      <c r="AC63" s="1326"/>
      <c r="AD63" s="1739"/>
      <c r="AE63" s="1326">
        <f t="shared" si="9"/>
        <v>0</v>
      </c>
      <c r="AF63" s="1739"/>
      <c r="AG63" s="1326">
        <f t="shared" si="10"/>
        <v>0</v>
      </c>
      <c r="AH63" s="1739"/>
      <c r="AI63" s="1326">
        <f t="shared" si="11"/>
        <v>0</v>
      </c>
      <c r="AJ63" s="1740"/>
      <c r="AK63" s="1739"/>
      <c r="AL63" s="499"/>
      <c r="AM63" s="500"/>
      <c r="AN63" s="500"/>
      <c r="AO63" s="499"/>
      <c r="AP63" s="499"/>
      <c r="AQ63" s="499"/>
      <c r="AR63" s="499"/>
      <c r="AS63" s="499"/>
    </row>
    <row r="64" spans="1:45" s="501" customFormat="1" ht="33" customHeight="1" outlineLevel="1" x14ac:dyDescent="0.25">
      <c r="A64" s="499"/>
      <c r="B64" s="1347"/>
      <c r="C64" s="1336"/>
      <c r="D64" s="1360" t="s">
        <v>2284</v>
      </c>
      <c r="E64" s="1337"/>
      <c r="F64" s="1337"/>
      <c r="G64" s="1337"/>
      <c r="H64" s="1337"/>
      <c r="I64" s="1337"/>
      <c r="J64" s="1337"/>
      <c r="K64" s="1337"/>
      <c r="L64" s="1337"/>
      <c r="M64" s="1337"/>
      <c r="N64" s="1337"/>
      <c r="O64" s="1337"/>
      <c r="P64" s="1337"/>
      <c r="Q64" s="1337"/>
      <c r="R64" s="1337"/>
      <c r="S64" s="1337"/>
      <c r="T64" s="1336"/>
      <c r="U64" s="1350" t="s">
        <v>2283</v>
      </c>
      <c r="V64" s="1336"/>
      <c r="W64" s="1350" t="s">
        <v>38</v>
      </c>
      <c r="X64" s="1336"/>
      <c r="Y64" s="1326">
        <v>500</v>
      </c>
      <c r="Z64" s="1327"/>
      <c r="AA64" s="1326"/>
      <c r="AB64" s="1739"/>
      <c r="AC64" s="1326"/>
      <c r="AD64" s="1739"/>
      <c r="AE64" s="1326">
        <f t="shared" si="9"/>
        <v>0</v>
      </c>
      <c r="AF64" s="1739"/>
      <c r="AG64" s="1326">
        <f t="shared" si="10"/>
        <v>0</v>
      </c>
      <c r="AH64" s="1739"/>
      <c r="AI64" s="1326">
        <f t="shared" si="11"/>
        <v>0</v>
      </c>
      <c r="AJ64" s="1740"/>
      <c r="AK64" s="1739"/>
      <c r="AL64" s="499"/>
      <c r="AM64" s="500"/>
      <c r="AN64" s="500"/>
      <c r="AO64" s="499"/>
      <c r="AP64" s="499"/>
      <c r="AQ64" s="499"/>
      <c r="AR64" s="499"/>
      <c r="AS64" s="499"/>
    </row>
    <row r="65" spans="1:45" s="501" customFormat="1" ht="33" customHeight="1" outlineLevel="1" x14ac:dyDescent="0.25">
      <c r="A65" s="499"/>
      <c r="B65" s="1347"/>
      <c r="C65" s="1336"/>
      <c r="D65" s="1360" t="s">
        <v>2285</v>
      </c>
      <c r="E65" s="1337"/>
      <c r="F65" s="1337"/>
      <c r="G65" s="1337"/>
      <c r="H65" s="1337"/>
      <c r="I65" s="1337"/>
      <c r="J65" s="1337"/>
      <c r="K65" s="1337"/>
      <c r="L65" s="1337"/>
      <c r="M65" s="1337"/>
      <c r="N65" s="1337"/>
      <c r="O65" s="1337"/>
      <c r="P65" s="1337"/>
      <c r="Q65" s="1337"/>
      <c r="R65" s="1337"/>
      <c r="S65" s="1337"/>
      <c r="T65" s="1336"/>
      <c r="U65" s="1350" t="s">
        <v>2283</v>
      </c>
      <c r="V65" s="1336"/>
      <c r="W65" s="1350" t="s">
        <v>38</v>
      </c>
      <c r="X65" s="1336"/>
      <c r="Y65" s="1326">
        <v>500</v>
      </c>
      <c r="Z65" s="1327"/>
      <c r="AA65" s="1326"/>
      <c r="AB65" s="1739"/>
      <c r="AC65" s="1326"/>
      <c r="AD65" s="1739"/>
      <c r="AE65" s="1326">
        <f t="shared" si="9"/>
        <v>0</v>
      </c>
      <c r="AF65" s="1739"/>
      <c r="AG65" s="1326">
        <f t="shared" si="10"/>
        <v>0</v>
      </c>
      <c r="AH65" s="1739"/>
      <c r="AI65" s="1326">
        <f t="shared" si="11"/>
        <v>0</v>
      </c>
      <c r="AJ65" s="1740"/>
      <c r="AK65" s="1739"/>
      <c r="AL65" s="499"/>
      <c r="AM65" s="500"/>
      <c r="AN65" s="500"/>
      <c r="AO65" s="499"/>
      <c r="AP65" s="499"/>
      <c r="AQ65" s="499"/>
      <c r="AR65" s="499"/>
      <c r="AS65" s="499"/>
    </row>
    <row r="66" spans="1:45" s="501" customFormat="1" ht="33" customHeight="1" outlineLevel="1" x14ac:dyDescent="0.25">
      <c r="A66" s="499"/>
      <c r="B66" s="1347"/>
      <c r="C66" s="1336"/>
      <c r="D66" s="1360" t="s">
        <v>2286</v>
      </c>
      <c r="E66" s="1337"/>
      <c r="F66" s="1337"/>
      <c r="G66" s="1337"/>
      <c r="H66" s="1337"/>
      <c r="I66" s="1337"/>
      <c r="J66" s="1337"/>
      <c r="K66" s="1337"/>
      <c r="L66" s="1337"/>
      <c r="M66" s="1337"/>
      <c r="N66" s="1337"/>
      <c r="O66" s="1337"/>
      <c r="P66" s="1337"/>
      <c r="Q66" s="1337"/>
      <c r="R66" s="1337"/>
      <c r="S66" s="1337"/>
      <c r="T66" s="1336"/>
      <c r="U66" s="1350" t="s">
        <v>2287</v>
      </c>
      <c r="V66" s="1336"/>
      <c r="W66" s="1350" t="s">
        <v>38</v>
      </c>
      <c r="X66" s="1336"/>
      <c r="Y66" s="1326">
        <v>50</v>
      </c>
      <c r="Z66" s="1327"/>
      <c r="AA66" s="1326"/>
      <c r="AB66" s="1739"/>
      <c r="AC66" s="1326"/>
      <c r="AD66" s="1739"/>
      <c r="AE66" s="1326">
        <f t="shared" si="9"/>
        <v>0</v>
      </c>
      <c r="AF66" s="1739"/>
      <c r="AG66" s="1326">
        <f t="shared" si="10"/>
        <v>0</v>
      </c>
      <c r="AH66" s="1739"/>
      <c r="AI66" s="1326">
        <f t="shared" si="11"/>
        <v>0</v>
      </c>
      <c r="AJ66" s="1740"/>
      <c r="AK66" s="1739"/>
      <c r="AL66" s="499"/>
      <c r="AM66" s="500"/>
      <c r="AN66" s="500"/>
      <c r="AO66" s="499"/>
      <c r="AP66" s="499"/>
      <c r="AQ66" s="499"/>
      <c r="AR66" s="499"/>
      <c r="AS66" s="499"/>
    </row>
    <row r="67" spans="1:45" s="501" customFormat="1" ht="33" customHeight="1" outlineLevel="1" x14ac:dyDescent="0.25">
      <c r="A67" s="499"/>
      <c r="B67" s="1347"/>
      <c r="C67" s="1336"/>
      <c r="D67" s="1360" t="s">
        <v>2288</v>
      </c>
      <c r="E67" s="1337"/>
      <c r="F67" s="1337"/>
      <c r="G67" s="1337"/>
      <c r="H67" s="1337"/>
      <c r="I67" s="1337"/>
      <c r="J67" s="1337"/>
      <c r="K67" s="1337"/>
      <c r="L67" s="1337"/>
      <c r="M67" s="1337"/>
      <c r="N67" s="1337"/>
      <c r="O67" s="1337"/>
      <c r="P67" s="1337"/>
      <c r="Q67" s="1337"/>
      <c r="R67" s="1337"/>
      <c r="S67" s="1337"/>
      <c r="T67" s="1336"/>
      <c r="U67" s="1350" t="s">
        <v>2287</v>
      </c>
      <c r="V67" s="1336"/>
      <c r="W67" s="1350" t="s">
        <v>38</v>
      </c>
      <c r="X67" s="1336"/>
      <c r="Y67" s="1326">
        <v>100</v>
      </c>
      <c r="Z67" s="1327"/>
      <c r="AA67" s="1326"/>
      <c r="AB67" s="1739"/>
      <c r="AC67" s="1326"/>
      <c r="AD67" s="1739"/>
      <c r="AE67" s="1326">
        <f t="shared" si="9"/>
        <v>0</v>
      </c>
      <c r="AF67" s="1739"/>
      <c r="AG67" s="1326">
        <f t="shared" si="10"/>
        <v>0</v>
      </c>
      <c r="AH67" s="1739"/>
      <c r="AI67" s="1326">
        <f t="shared" si="11"/>
        <v>0</v>
      </c>
      <c r="AJ67" s="1740"/>
      <c r="AK67" s="1739"/>
      <c r="AL67" s="499"/>
      <c r="AM67" s="500"/>
      <c r="AN67" s="500"/>
      <c r="AO67" s="499"/>
      <c r="AP67" s="499"/>
      <c r="AQ67" s="499"/>
      <c r="AR67" s="499"/>
      <c r="AS67" s="499"/>
    </row>
    <row r="68" spans="1:45" s="501" customFormat="1" ht="33" customHeight="1" outlineLevel="1" x14ac:dyDescent="0.25">
      <c r="A68" s="499"/>
      <c r="B68" s="1347"/>
      <c r="C68" s="1336"/>
      <c r="D68" s="1360" t="s">
        <v>2289</v>
      </c>
      <c r="E68" s="1361"/>
      <c r="F68" s="1361"/>
      <c r="G68" s="1361"/>
      <c r="H68" s="1361"/>
      <c r="I68" s="1361"/>
      <c r="J68" s="1361"/>
      <c r="K68" s="1361"/>
      <c r="L68" s="1361"/>
      <c r="M68" s="1361"/>
      <c r="N68" s="1361"/>
      <c r="O68" s="1361"/>
      <c r="P68" s="1361"/>
      <c r="Q68" s="1361"/>
      <c r="R68" s="1361"/>
      <c r="S68" s="1361"/>
      <c r="T68" s="1362"/>
      <c r="U68" s="1350" t="s">
        <v>2290</v>
      </c>
      <c r="V68" s="1336"/>
      <c r="W68" s="1350" t="s">
        <v>38</v>
      </c>
      <c r="X68" s="1336"/>
      <c r="Y68" s="1326">
        <v>100</v>
      </c>
      <c r="Z68" s="1327"/>
      <c r="AA68" s="1326"/>
      <c r="AB68" s="1739"/>
      <c r="AC68" s="1326"/>
      <c r="AD68" s="1739"/>
      <c r="AE68" s="1326">
        <f t="shared" si="9"/>
        <v>0</v>
      </c>
      <c r="AF68" s="1739"/>
      <c r="AG68" s="1326">
        <f t="shared" si="10"/>
        <v>0</v>
      </c>
      <c r="AH68" s="1739"/>
      <c r="AI68" s="1326">
        <f t="shared" si="11"/>
        <v>0</v>
      </c>
      <c r="AJ68" s="1740"/>
      <c r="AK68" s="1739"/>
      <c r="AL68" s="499"/>
      <c r="AM68" s="500"/>
      <c r="AN68" s="500"/>
      <c r="AO68" s="499"/>
      <c r="AP68" s="499"/>
      <c r="AQ68" s="499"/>
      <c r="AR68" s="499"/>
      <c r="AS68" s="499"/>
    </row>
    <row r="69" spans="1:45" s="501" customFormat="1" ht="33" customHeight="1" outlineLevel="1" x14ac:dyDescent="0.25">
      <c r="A69" s="499"/>
      <c r="B69" s="1347"/>
      <c r="C69" s="1336"/>
      <c r="D69" s="1360" t="s">
        <v>2289</v>
      </c>
      <c r="E69" s="1361"/>
      <c r="F69" s="1361"/>
      <c r="G69" s="1361"/>
      <c r="H69" s="1361"/>
      <c r="I69" s="1361"/>
      <c r="J69" s="1361"/>
      <c r="K69" s="1361"/>
      <c r="L69" s="1361"/>
      <c r="M69" s="1361"/>
      <c r="N69" s="1361"/>
      <c r="O69" s="1361"/>
      <c r="P69" s="1361"/>
      <c r="Q69" s="1361"/>
      <c r="R69" s="1361"/>
      <c r="S69" s="1361"/>
      <c r="T69" s="1362"/>
      <c r="U69" s="1350" t="s">
        <v>2291</v>
      </c>
      <c r="V69" s="1336"/>
      <c r="W69" s="1350" t="s">
        <v>38</v>
      </c>
      <c r="X69" s="1336"/>
      <c r="Y69" s="1326">
        <v>100</v>
      </c>
      <c r="Z69" s="1327"/>
      <c r="AA69" s="1326"/>
      <c r="AB69" s="1739"/>
      <c r="AC69" s="1326"/>
      <c r="AD69" s="1739"/>
      <c r="AE69" s="1326">
        <f t="shared" si="9"/>
        <v>0</v>
      </c>
      <c r="AF69" s="1739"/>
      <c r="AG69" s="1326">
        <f t="shared" si="10"/>
        <v>0</v>
      </c>
      <c r="AH69" s="1739"/>
      <c r="AI69" s="1326">
        <f t="shared" si="11"/>
        <v>0</v>
      </c>
      <c r="AJ69" s="1740"/>
      <c r="AK69" s="1739"/>
      <c r="AL69" s="499"/>
      <c r="AM69" s="500"/>
      <c r="AN69" s="500"/>
      <c r="AO69" s="499"/>
      <c r="AP69" s="499"/>
      <c r="AQ69" s="499"/>
      <c r="AR69" s="499"/>
      <c r="AS69" s="499"/>
    </row>
    <row r="70" spans="1:45" s="501" customFormat="1" ht="33" customHeight="1" outlineLevel="1" x14ac:dyDescent="0.25">
      <c r="A70" s="499"/>
      <c r="B70" s="1347"/>
      <c r="C70" s="1336"/>
      <c r="D70" s="1360" t="s">
        <v>2292</v>
      </c>
      <c r="E70" s="1337"/>
      <c r="F70" s="1337"/>
      <c r="G70" s="1337"/>
      <c r="H70" s="1337"/>
      <c r="I70" s="1337"/>
      <c r="J70" s="1337"/>
      <c r="K70" s="1337"/>
      <c r="L70" s="1337"/>
      <c r="M70" s="1337"/>
      <c r="N70" s="1337"/>
      <c r="O70" s="1337"/>
      <c r="P70" s="1337"/>
      <c r="Q70" s="1337"/>
      <c r="R70" s="1337"/>
      <c r="S70" s="1337"/>
      <c r="T70" s="1336"/>
      <c r="U70" s="1343" t="s">
        <v>2293</v>
      </c>
      <c r="V70" s="1349"/>
      <c r="W70" s="1350" t="s">
        <v>38</v>
      </c>
      <c r="X70" s="1336"/>
      <c r="Y70" s="1326">
        <v>20</v>
      </c>
      <c r="Z70" s="1327"/>
      <c r="AA70" s="1326"/>
      <c r="AB70" s="1739"/>
      <c r="AC70" s="1326"/>
      <c r="AD70" s="1739"/>
      <c r="AE70" s="1326">
        <f t="shared" si="9"/>
        <v>0</v>
      </c>
      <c r="AF70" s="1739"/>
      <c r="AG70" s="1326">
        <f t="shared" si="10"/>
        <v>0</v>
      </c>
      <c r="AH70" s="1739"/>
      <c r="AI70" s="1326">
        <f t="shared" si="11"/>
        <v>0</v>
      </c>
      <c r="AJ70" s="1740"/>
      <c r="AK70" s="1739"/>
      <c r="AL70" s="499"/>
      <c r="AM70" s="500"/>
      <c r="AN70" s="500"/>
      <c r="AO70" s="499"/>
      <c r="AP70" s="499"/>
      <c r="AQ70" s="499"/>
      <c r="AR70" s="499"/>
      <c r="AS70" s="499"/>
    </row>
    <row r="71" spans="1:45" s="501" customFormat="1" ht="33" customHeight="1" outlineLevel="1" x14ac:dyDescent="0.25">
      <c r="A71" s="499"/>
      <c r="B71" s="1347"/>
      <c r="C71" s="1336"/>
      <c r="D71" s="1360" t="s">
        <v>2292</v>
      </c>
      <c r="E71" s="1337"/>
      <c r="F71" s="1337"/>
      <c r="G71" s="1337"/>
      <c r="H71" s="1337"/>
      <c r="I71" s="1337"/>
      <c r="J71" s="1337"/>
      <c r="K71" s="1337"/>
      <c r="L71" s="1337"/>
      <c r="M71" s="1337"/>
      <c r="N71" s="1337"/>
      <c r="O71" s="1337"/>
      <c r="P71" s="1337"/>
      <c r="Q71" s="1337"/>
      <c r="R71" s="1337"/>
      <c r="S71" s="1337"/>
      <c r="T71" s="1336"/>
      <c r="U71" s="1343" t="s">
        <v>2294</v>
      </c>
      <c r="V71" s="1349"/>
      <c r="W71" s="1350" t="s">
        <v>38</v>
      </c>
      <c r="X71" s="1336"/>
      <c r="Y71" s="1326">
        <v>20</v>
      </c>
      <c r="Z71" s="1327"/>
      <c r="AA71" s="1326"/>
      <c r="AB71" s="1739"/>
      <c r="AC71" s="1326"/>
      <c r="AD71" s="1739"/>
      <c r="AE71" s="1326">
        <f t="shared" si="9"/>
        <v>0</v>
      </c>
      <c r="AF71" s="1739"/>
      <c r="AG71" s="1326">
        <f t="shared" si="10"/>
        <v>0</v>
      </c>
      <c r="AH71" s="1739"/>
      <c r="AI71" s="1326">
        <f t="shared" si="11"/>
        <v>0</v>
      </c>
      <c r="AJ71" s="1740"/>
      <c r="AK71" s="1739"/>
      <c r="AL71" s="499"/>
      <c r="AM71" s="500"/>
      <c r="AN71" s="500"/>
      <c r="AO71" s="499"/>
      <c r="AP71" s="499"/>
      <c r="AQ71" s="499"/>
      <c r="AR71" s="499"/>
      <c r="AS71" s="499"/>
    </row>
    <row r="72" spans="1:45" s="501" customFormat="1" ht="33" customHeight="1" outlineLevel="1" x14ac:dyDescent="0.25">
      <c r="A72" s="499"/>
      <c r="B72" s="1347"/>
      <c r="C72" s="1336"/>
      <c r="D72" s="1360" t="s">
        <v>2292</v>
      </c>
      <c r="E72" s="1337"/>
      <c r="F72" s="1337"/>
      <c r="G72" s="1337"/>
      <c r="H72" s="1337"/>
      <c r="I72" s="1337"/>
      <c r="J72" s="1337"/>
      <c r="K72" s="1337"/>
      <c r="L72" s="1337"/>
      <c r="M72" s="1337"/>
      <c r="N72" s="1337"/>
      <c r="O72" s="1337"/>
      <c r="P72" s="1337"/>
      <c r="Q72" s="1337"/>
      <c r="R72" s="1337"/>
      <c r="S72" s="1337"/>
      <c r="T72" s="1336"/>
      <c r="U72" s="1343" t="s">
        <v>2295</v>
      </c>
      <c r="V72" s="1349"/>
      <c r="W72" s="1350" t="s">
        <v>38</v>
      </c>
      <c r="X72" s="1336"/>
      <c r="Y72" s="1326">
        <v>30</v>
      </c>
      <c r="Z72" s="1327"/>
      <c r="AA72" s="1326"/>
      <c r="AB72" s="1739"/>
      <c r="AC72" s="1326"/>
      <c r="AD72" s="1739"/>
      <c r="AE72" s="1326">
        <f t="shared" si="9"/>
        <v>0</v>
      </c>
      <c r="AF72" s="1739"/>
      <c r="AG72" s="1326">
        <f t="shared" si="10"/>
        <v>0</v>
      </c>
      <c r="AH72" s="1739"/>
      <c r="AI72" s="1326">
        <f t="shared" si="11"/>
        <v>0</v>
      </c>
      <c r="AJ72" s="1740"/>
      <c r="AK72" s="1739"/>
      <c r="AL72" s="499"/>
      <c r="AM72" s="500"/>
      <c r="AN72" s="500"/>
      <c r="AO72" s="499"/>
      <c r="AP72" s="499"/>
      <c r="AQ72" s="499"/>
      <c r="AR72" s="499"/>
      <c r="AS72" s="499"/>
    </row>
    <row r="73" spans="1:45" s="501" customFormat="1" ht="33" customHeight="1" outlineLevel="1" x14ac:dyDescent="0.25">
      <c r="A73" s="499"/>
      <c r="B73" s="1347"/>
      <c r="C73" s="1336"/>
      <c r="D73" s="1360" t="s">
        <v>2296</v>
      </c>
      <c r="E73" s="1337"/>
      <c r="F73" s="1337"/>
      <c r="G73" s="1337"/>
      <c r="H73" s="1337"/>
      <c r="I73" s="1337"/>
      <c r="J73" s="1337"/>
      <c r="K73" s="1337"/>
      <c r="L73" s="1337"/>
      <c r="M73" s="1337"/>
      <c r="N73" s="1337"/>
      <c r="O73" s="1337"/>
      <c r="P73" s="1337"/>
      <c r="Q73" s="1337"/>
      <c r="R73" s="1337"/>
      <c r="S73" s="1337"/>
      <c r="T73" s="1336"/>
      <c r="U73" s="1343" t="s">
        <v>2297</v>
      </c>
      <c r="V73" s="1349"/>
      <c r="W73" s="1350" t="s">
        <v>38</v>
      </c>
      <c r="X73" s="1336"/>
      <c r="Y73" s="1326">
        <v>50</v>
      </c>
      <c r="Z73" s="1327"/>
      <c r="AA73" s="1326"/>
      <c r="AB73" s="1739"/>
      <c r="AC73" s="1326"/>
      <c r="AD73" s="1739"/>
      <c r="AE73" s="1326">
        <f t="shared" si="9"/>
        <v>0</v>
      </c>
      <c r="AF73" s="1739"/>
      <c r="AG73" s="1326">
        <f t="shared" si="10"/>
        <v>0</v>
      </c>
      <c r="AH73" s="1739"/>
      <c r="AI73" s="1326">
        <f t="shared" si="11"/>
        <v>0</v>
      </c>
      <c r="AJ73" s="1740"/>
      <c r="AK73" s="1739"/>
      <c r="AL73" s="499"/>
      <c r="AM73" s="500"/>
      <c r="AN73" s="500"/>
      <c r="AO73" s="499"/>
      <c r="AP73" s="499"/>
      <c r="AQ73" s="499"/>
      <c r="AR73" s="499"/>
      <c r="AS73" s="499"/>
    </row>
    <row r="74" spans="1:45" s="501" customFormat="1" ht="33" customHeight="1" outlineLevel="1" x14ac:dyDescent="0.25">
      <c r="A74" s="499"/>
      <c r="B74" s="1347"/>
      <c r="C74" s="1336"/>
      <c r="D74" s="1360" t="s">
        <v>2298</v>
      </c>
      <c r="E74" s="1337"/>
      <c r="F74" s="1337"/>
      <c r="G74" s="1337"/>
      <c r="H74" s="1337"/>
      <c r="I74" s="1337"/>
      <c r="J74" s="1337"/>
      <c r="K74" s="1337"/>
      <c r="L74" s="1337"/>
      <c r="M74" s="1337"/>
      <c r="N74" s="1337"/>
      <c r="O74" s="1337"/>
      <c r="P74" s="1337"/>
      <c r="Q74" s="1337"/>
      <c r="R74" s="1337"/>
      <c r="S74" s="1337"/>
      <c r="T74" s="1336"/>
      <c r="U74" s="1343" t="s">
        <v>2299</v>
      </c>
      <c r="V74" s="1349"/>
      <c r="W74" s="1350" t="s">
        <v>38</v>
      </c>
      <c r="X74" s="1336"/>
      <c r="Y74" s="1326">
        <v>100</v>
      </c>
      <c r="Z74" s="1327"/>
      <c r="AA74" s="1326"/>
      <c r="AB74" s="1739"/>
      <c r="AC74" s="1326"/>
      <c r="AD74" s="1739"/>
      <c r="AE74" s="1326">
        <f t="shared" si="9"/>
        <v>0</v>
      </c>
      <c r="AF74" s="1739"/>
      <c r="AG74" s="1326">
        <f t="shared" si="10"/>
        <v>0</v>
      </c>
      <c r="AH74" s="1739"/>
      <c r="AI74" s="1326">
        <f t="shared" si="11"/>
        <v>0</v>
      </c>
      <c r="AJ74" s="1740"/>
      <c r="AK74" s="1739"/>
      <c r="AL74" s="499"/>
      <c r="AM74" s="500"/>
      <c r="AN74" s="500"/>
      <c r="AO74" s="499"/>
      <c r="AP74" s="499"/>
      <c r="AQ74" s="499"/>
      <c r="AR74" s="499"/>
      <c r="AS74" s="499"/>
    </row>
    <row r="75" spans="1:45" s="501" customFormat="1" ht="33" customHeight="1" outlineLevel="1" x14ac:dyDescent="0.25">
      <c r="A75" s="499"/>
      <c r="B75" s="1347"/>
      <c r="C75" s="1336"/>
      <c r="D75" s="1360" t="s">
        <v>2300</v>
      </c>
      <c r="E75" s="1337"/>
      <c r="F75" s="1337"/>
      <c r="G75" s="1337"/>
      <c r="H75" s="1337"/>
      <c r="I75" s="1337"/>
      <c r="J75" s="1337"/>
      <c r="K75" s="1337"/>
      <c r="L75" s="1337"/>
      <c r="M75" s="1337"/>
      <c r="N75" s="1337"/>
      <c r="O75" s="1337"/>
      <c r="P75" s="1337"/>
      <c r="Q75" s="1337"/>
      <c r="R75" s="1337"/>
      <c r="S75" s="1337"/>
      <c r="T75" s="1336"/>
      <c r="U75" s="1343" t="s">
        <v>2301</v>
      </c>
      <c r="V75" s="1349"/>
      <c r="W75" s="1350" t="s">
        <v>38</v>
      </c>
      <c r="X75" s="1336"/>
      <c r="Y75" s="1326">
        <v>30</v>
      </c>
      <c r="Z75" s="1327"/>
      <c r="AA75" s="1326"/>
      <c r="AB75" s="1739"/>
      <c r="AC75" s="1326"/>
      <c r="AD75" s="1739"/>
      <c r="AE75" s="1326">
        <f t="shared" si="9"/>
        <v>0</v>
      </c>
      <c r="AF75" s="1739"/>
      <c r="AG75" s="1326">
        <f t="shared" si="10"/>
        <v>0</v>
      </c>
      <c r="AH75" s="1739"/>
      <c r="AI75" s="1326">
        <f t="shared" si="11"/>
        <v>0</v>
      </c>
      <c r="AJ75" s="1740"/>
      <c r="AK75" s="1739"/>
      <c r="AL75" s="499"/>
      <c r="AM75" s="500"/>
      <c r="AN75" s="500"/>
      <c r="AO75" s="499"/>
      <c r="AP75" s="499"/>
      <c r="AQ75" s="499"/>
      <c r="AR75" s="499"/>
      <c r="AS75" s="499"/>
    </row>
    <row r="76" spans="1:45" s="501" customFormat="1" ht="15.75" customHeight="1" x14ac:dyDescent="0.25">
      <c r="A76" s="512"/>
      <c r="B76" s="1352"/>
      <c r="C76" s="1336"/>
      <c r="D76" s="1353"/>
      <c r="E76" s="1337"/>
      <c r="F76" s="1337"/>
      <c r="G76" s="1337"/>
      <c r="H76" s="1337"/>
      <c r="I76" s="1337"/>
      <c r="J76" s="1337"/>
      <c r="K76" s="1337"/>
      <c r="L76" s="1337"/>
      <c r="M76" s="1337"/>
      <c r="N76" s="1337"/>
      <c r="O76" s="1337"/>
      <c r="P76" s="1337"/>
      <c r="Q76" s="1337"/>
      <c r="R76" s="1337"/>
      <c r="S76" s="1337"/>
      <c r="T76" s="1336"/>
      <c r="U76" s="1354"/>
      <c r="V76" s="1336"/>
      <c r="W76" s="1355"/>
      <c r="X76" s="1336"/>
      <c r="Y76" s="1351"/>
      <c r="Z76" s="1336"/>
      <c r="AA76" s="1351"/>
      <c r="AB76" s="1739"/>
      <c r="AC76" s="1351"/>
      <c r="AD76" s="1739"/>
      <c r="AE76" s="1351"/>
      <c r="AF76" s="1743"/>
      <c r="AG76" s="1351"/>
      <c r="AH76" s="1743"/>
      <c r="AI76" s="1351"/>
      <c r="AJ76" s="1744"/>
      <c r="AK76" s="1743"/>
      <c r="AL76" s="512"/>
      <c r="AM76" s="500"/>
      <c r="AN76" s="500"/>
      <c r="AO76" s="512"/>
      <c r="AP76" s="512"/>
      <c r="AQ76" s="512"/>
      <c r="AR76" s="512"/>
      <c r="AS76" s="512"/>
    </row>
    <row r="77" spans="1:45" s="501" customFormat="1" ht="15.75" customHeight="1" x14ac:dyDescent="0.25">
      <c r="A77" s="512"/>
      <c r="B77" s="1352"/>
      <c r="C77" s="1336"/>
      <c r="D77" s="1353" t="s">
        <v>1047</v>
      </c>
      <c r="E77" s="1337"/>
      <c r="F77" s="1337"/>
      <c r="G77" s="1337"/>
      <c r="H77" s="1337"/>
      <c r="I77" s="1337"/>
      <c r="J77" s="1337"/>
      <c r="K77" s="1337"/>
      <c r="L77" s="1337"/>
      <c r="M77" s="1337"/>
      <c r="N77" s="1337"/>
      <c r="O77" s="1337"/>
      <c r="P77" s="1337"/>
      <c r="Q77" s="1337"/>
      <c r="R77" s="1337"/>
      <c r="S77" s="1337"/>
      <c r="T77" s="1336"/>
      <c r="U77" s="1354"/>
      <c r="V77" s="1336"/>
      <c r="W77" s="1355"/>
      <c r="X77" s="1336"/>
      <c r="Y77" s="1351"/>
      <c r="Z77" s="1336"/>
      <c r="AA77" s="1351"/>
      <c r="AB77" s="1739"/>
      <c r="AC77" s="1351"/>
      <c r="AD77" s="1739"/>
      <c r="AE77" s="1351"/>
      <c r="AF77" s="1743"/>
      <c r="AG77" s="1351"/>
      <c r="AH77" s="1743"/>
      <c r="AI77" s="1351">
        <f>SUM(AI78:AK95)</f>
        <v>0</v>
      </c>
      <c r="AJ77" s="1744"/>
      <c r="AK77" s="1743"/>
      <c r="AL77" s="512"/>
      <c r="AM77" s="500"/>
      <c r="AN77" s="500"/>
      <c r="AO77" s="512"/>
      <c r="AP77" s="512"/>
      <c r="AQ77" s="512"/>
      <c r="AR77" s="512"/>
      <c r="AS77" s="512"/>
    </row>
    <row r="78" spans="1:45" s="501" customFormat="1" ht="49.5" customHeight="1" outlineLevel="1" x14ac:dyDescent="0.25">
      <c r="A78" s="499"/>
      <c r="B78" s="1347"/>
      <c r="C78" s="1336"/>
      <c r="D78" s="1360" t="s">
        <v>2302</v>
      </c>
      <c r="E78" s="1337"/>
      <c r="F78" s="1337"/>
      <c r="G78" s="1337"/>
      <c r="H78" s="1337"/>
      <c r="I78" s="1337"/>
      <c r="J78" s="1337"/>
      <c r="K78" s="1337"/>
      <c r="L78" s="1337"/>
      <c r="M78" s="1337"/>
      <c r="N78" s="1337"/>
      <c r="O78" s="1337"/>
      <c r="P78" s="1337"/>
      <c r="Q78" s="1337"/>
      <c r="R78" s="1337"/>
      <c r="S78" s="1337"/>
      <c r="T78" s="1336"/>
      <c r="U78" s="1350" t="s">
        <v>2277</v>
      </c>
      <c r="V78" s="1336"/>
      <c r="W78" s="1350" t="s">
        <v>39</v>
      </c>
      <c r="X78" s="1336"/>
      <c r="Y78" s="1326">
        <v>10</v>
      </c>
      <c r="Z78" s="1327"/>
      <c r="AA78" s="1326"/>
      <c r="AB78" s="1739"/>
      <c r="AC78" s="1326"/>
      <c r="AD78" s="1739"/>
      <c r="AE78" s="1326">
        <f t="shared" ref="AE78:AE95" si="12">ROUND(Y78*AA78,2)</f>
        <v>0</v>
      </c>
      <c r="AF78" s="1739"/>
      <c r="AG78" s="1326">
        <f t="shared" ref="AG78:AG95" si="13">ROUND(Y78*AC78,2)</f>
        <v>0</v>
      </c>
      <c r="AH78" s="1739"/>
      <c r="AI78" s="1326">
        <f t="shared" ref="AI78:AI95" si="14">AE78+AG78</f>
        <v>0</v>
      </c>
      <c r="AJ78" s="1740"/>
      <c r="AK78" s="1739"/>
      <c r="AL78" s="499"/>
      <c r="AM78" s="500"/>
      <c r="AN78" s="500"/>
      <c r="AO78" s="499"/>
      <c r="AP78" s="499"/>
      <c r="AQ78" s="499"/>
      <c r="AR78" s="499"/>
      <c r="AS78" s="499"/>
    </row>
    <row r="79" spans="1:45" s="501" customFormat="1" ht="49.5" customHeight="1" outlineLevel="1" x14ac:dyDescent="0.25">
      <c r="A79" s="499"/>
      <c r="B79" s="1347"/>
      <c r="C79" s="1336"/>
      <c r="D79" s="1360" t="s">
        <v>2302</v>
      </c>
      <c r="E79" s="1337"/>
      <c r="F79" s="1337"/>
      <c r="G79" s="1337"/>
      <c r="H79" s="1337"/>
      <c r="I79" s="1337"/>
      <c r="J79" s="1337"/>
      <c r="K79" s="1337"/>
      <c r="L79" s="1337"/>
      <c r="M79" s="1337"/>
      <c r="N79" s="1337"/>
      <c r="O79" s="1337"/>
      <c r="P79" s="1337"/>
      <c r="Q79" s="1337"/>
      <c r="R79" s="1337"/>
      <c r="S79" s="1337"/>
      <c r="T79" s="1336"/>
      <c r="U79" s="1350" t="s">
        <v>2278</v>
      </c>
      <c r="V79" s="1336"/>
      <c r="W79" s="1350" t="s">
        <v>39</v>
      </c>
      <c r="X79" s="1336"/>
      <c r="Y79" s="1326">
        <v>15</v>
      </c>
      <c r="Z79" s="1327"/>
      <c r="AA79" s="1326"/>
      <c r="AB79" s="1739"/>
      <c r="AC79" s="1326"/>
      <c r="AD79" s="1739"/>
      <c r="AE79" s="1326">
        <f t="shared" si="12"/>
        <v>0</v>
      </c>
      <c r="AF79" s="1739"/>
      <c r="AG79" s="1326">
        <f t="shared" si="13"/>
        <v>0</v>
      </c>
      <c r="AH79" s="1739"/>
      <c r="AI79" s="1326">
        <f t="shared" si="14"/>
        <v>0</v>
      </c>
      <c r="AJ79" s="1740"/>
      <c r="AK79" s="1739"/>
      <c r="AL79" s="499"/>
      <c r="AM79" s="500"/>
      <c r="AN79" s="500"/>
      <c r="AO79" s="499"/>
      <c r="AP79" s="499"/>
      <c r="AQ79" s="499"/>
      <c r="AR79" s="499"/>
      <c r="AS79" s="499"/>
    </row>
    <row r="80" spans="1:45" s="501" customFormat="1" ht="49.5" customHeight="1" outlineLevel="1" x14ac:dyDescent="0.25">
      <c r="A80" s="499"/>
      <c r="B80" s="1347"/>
      <c r="C80" s="1336"/>
      <c r="D80" s="1360" t="s">
        <v>2303</v>
      </c>
      <c r="E80" s="1337"/>
      <c r="F80" s="1337"/>
      <c r="G80" s="1337"/>
      <c r="H80" s="1337"/>
      <c r="I80" s="1337"/>
      <c r="J80" s="1337"/>
      <c r="K80" s="1337"/>
      <c r="L80" s="1337"/>
      <c r="M80" s="1337"/>
      <c r="N80" s="1337"/>
      <c r="O80" s="1337"/>
      <c r="P80" s="1337"/>
      <c r="Q80" s="1337"/>
      <c r="R80" s="1337"/>
      <c r="S80" s="1337"/>
      <c r="T80" s="1336"/>
      <c r="U80" s="1350" t="s">
        <v>2277</v>
      </c>
      <c r="V80" s="1336"/>
      <c r="W80" s="1350" t="s">
        <v>38</v>
      </c>
      <c r="X80" s="1336"/>
      <c r="Y80" s="1326">
        <v>10</v>
      </c>
      <c r="Z80" s="1327"/>
      <c r="AA80" s="1326"/>
      <c r="AB80" s="1739"/>
      <c r="AC80" s="1326"/>
      <c r="AD80" s="1739"/>
      <c r="AE80" s="1326">
        <f t="shared" si="12"/>
        <v>0</v>
      </c>
      <c r="AF80" s="1739"/>
      <c r="AG80" s="1326">
        <f t="shared" si="13"/>
        <v>0</v>
      </c>
      <c r="AH80" s="1739"/>
      <c r="AI80" s="1326">
        <f t="shared" si="14"/>
        <v>0</v>
      </c>
      <c r="AJ80" s="1740"/>
      <c r="AK80" s="1739"/>
      <c r="AL80" s="499"/>
      <c r="AM80" s="500"/>
      <c r="AN80" s="500"/>
      <c r="AO80" s="499"/>
      <c r="AP80" s="499"/>
      <c r="AQ80" s="499"/>
      <c r="AR80" s="499"/>
      <c r="AS80" s="499"/>
    </row>
    <row r="81" spans="1:45" s="501" customFormat="1" ht="49.5" customHeight="1" outlineLevel="1" x14ac:dyDescent="0.25">
      <c r="A81" s="499"/>
      <c r="B81" s="1347"/>
      <c r="C81" s="1336"/>
      <c r="D81" s="1360" t="s">
        <v>2303</v>
      </c>
      <c r="E81" s="1337"/>
      <c r="F81" s="1337"/>
      <c r="G81" s="1337"/>
      <c r="H81" s="1337"/>
      <c r="I81" s="1337"/>
      <c r="J81" s="1337"/>
      <c r="K81" s="1337"/>
      <c r="L81" s="1337"/>
      <c r="M81" s="1337"/>
      <c r="N81" s="1337"/>
      <c r="O81" s="1337"/>
      <c r="P81" s="1337"/>
      <c r="Q81" s="1337"/>
      <c r="R81" s="1337"/>
      <c r="S81" s="1337"/>
      <c r="T81" s="1336"/>
      <c r="U81" s="1350" t="s">
        <v>2278</v>
      </c>
      <c r="V81" s="1336"/>
      <c r="W81" s="1350" t="s">
        <v>38</v>
      </c>
      <c r="X81" s="1336"/>
      <c r="Y81" s="1326">
        <v>15</v>
      </c>
      <c r="Z81" s="1327"/>
      <c r="AA81" s="1326"/>
      <c r="AB81" s="1739"/>
      <c r="AC81" s="1326"/>
      <c r="AD81" s="1739"/>
      <c r="AE81" s="1326">
        <f t="shared" si="12"/>
        <v>0</v>
      </c>
      <c r="AF81" s="1739"/>
      <c r="AG81" s="1326">
        <f t="shared" si="13"/>
        <v>0</v>
      </c>
      <c r="AH81" s="1739"/>
      <c r="AI81" s="1326">
        <f t="shared" si="14"/>
        <v>0</v>
      </c>
      <c r="AJ81" s="1740"/>
      <c r="AK81" s="1739"/>
      <c r="AL81" s="499"/>
      <c r="AM81" s="500"/>
      <c r="AN81" s="500"/>
      <c r="AO81" s="499"/>
      <c r="AP81" s="499"/>
      <c r="AQ81" s="499"/>
      <c r="AR81" s="499"/>
      <c r="AS81" s="499"/>
    </row>
    <row r="82" spans="1:45" s="501" customFormat="1" ht="49.5" customHeight="1" outlineLevel="1" x14ac:dyDescent="0.25">
      <c r="A82" s="499"/>
      <c r="B82" s="1347"/>
      <c r="C82" s="1336"/>
      <c r="D82" s="1360" t="s">
        <v>2304</v>
      </c>
      <c r="E82" s="1337"/>
      <c r="F82" s="1337"/>
      <c r="G82" s="1337"/>
      <c r="H82" s="1337"/>
      <c r="I82" s="1337"/>
      <c r="J82" s="1337"/>
      <c r="K82" s="1337"/>
      <c r="L82" s="1337"/>
      <c r="M82" s="1337"/>
      <c r="N82" s="1337"/>
      <c r="O82" s="1337"/>
      <c r="P82" s="1337"/>
      <c r="Q82" s="1337"/>
      <c r="R82" s="1337"/>
      <c r="S82" s="1337"/>
      <c r="T82" s="1336"/>
      <c r="U82" s="1350" t="s">
        <v>2277</v>
      </c>
      <c r="V82" s="1336"/>
      <c r="W82" s="1350" t="s">
        <v>38</v>
      </c>
      <c r="X82" s="1336"/>
      <c r="Y82" s="1326">
        <v>10</v>
      </c>
      <c r="Z82" s="1327"/>
      <c r="AA82" s="1326"/>
      <c r="AB82" s="1739"/>
      <c r="AC82" s="1326"/>
      <c r="AD82" s="1739"/>
      <c r="AE82" s="1326">
        <f t="shared" si="12"/>
        <v>0</v>
      </c>
      <c r="AF82" s="1739"/>
      <c r="AG82" s="1326">
        <f t="shared" si="13"/>
        <v>0</v>
      </c>
      <c r="AH82" s="1739"/>
      <c r="AI82" s="1326">
        <f t="shared" si="14"/>
        <v>0</v>
      </c>
      <c r="AJ82" s="1740"/>
      <c r="AK82" s="1739"/>
      <c r="AL82" s="499"/>
      <c r="AM82" s="500"/>
      <c r="AN82" s="500"/>
      <c r="AO82" s="499"/>
      <c r="AP82" s="499"/>
      <c r="AQ82" s="499"/>
      <c r="AR82" s="499"/>
      <c r="AS82" s="499"/>
    </row>
    <row r="83" spans="1:45" s="501" customFormat="1" ht="49.5" customHeight="1" outlineLevel="1" x14ac:dyDescent="0.25">
      <c r="A83" s="499"/>
      <c r="B83" s="1347"/>
      <c r="C83" s="1336"/>
      <c r="D83" s="1360" t="s">
        <v>2304</v>
      </c>
      <c r="E83" s="1337"/>
      <c r="F83" s="1337"/>
      <c r="G83" s="1337"/>
      <c r="H83" s="1337"/>
      <c r="I83" s="1337"/>
      <c r="J83" s="1337"/>
      <c r="K83" s="1337"/>
      <c r="L83" s="1337"/>
      <c r="M83" s="1337"/>
      <c r="N83" s="1337"/>
      <c r="O83" s="1337"/>
      <c r="P83" s="1337"/>
      <c r="Q83" s="1337"/>
      <c r="R83" s="1337"/>
      <c r="S83" s="1337"/>
      <c r="T83" s="1336"/>
      <c r="U83" s="1350" t="s">
        <v>2278</v>
      </c>
      <c r="V83" s="1336"/>
      <c r="W83" s="1350" t="s">
        <v>38</v>
      </c>
      <c r="X83" s="1336"/>
      <c r="Y83" s="1326">
        <v>15</v>
      </c>
      <c r="Z83" s="1327"/>
      <c r="AA83" s="1326"/>
      <c r="AB83" s="1739"/>
      <c r="AC83" s="1326"/>
      <c r="AD83" s="1739"/>
      <c r="AE83" s="1326">
        <f t="shared" si="12"/>
        <v>0</v>
      </c>
      <c r="AF83" s="1739"/>
      <c r="AG83" s="1326">
        <f t="shared" si="13"/>
        <v>0</v>
      </c>
      <c r="AH83" s="1739"/>
      <c r="AI83" s="1326">
        <f t="shared" si="14"/>
        <v>0</v>
      </c>
      <c r="AJ83" s="1740"/>
      <c r="AK83" s="1739"/>
      <c r="AL83" s="499"/>
      <c r="AM83" s="500"/>
      <c r="AN83" s="500"/>
      <c r="AO83" s="499"/>
      <c r="AP83" s="499"/>
      <c r="AQ83" s="499"/>
      <c r="AR83" s="499"/>
      <c r="AS83" s="499"/>
    </row>
    <row r="84" spans="1:45" s="501" customFormat="1" ht="49.5" customHeight="1" outlineLevel="1" x14ac:dyDescent="0.25">
      <c r="A84" s="499"/>
      <c r="B84" s="1347"/>
      <c r="C84" s="1336"/>
      <c r="D84" s="1360" t="s">
        <v>2305</v>
      </c>
      <c r="E84" s="1337"/>
      <c r="F84" s="1337"/>
      <c r="G84" s="1337"/>
      <c r="H84" s="1337"/>
      <c r="I84" s="1337"/>
      <c r="J84" s="1337"/>
      <c r="K84" s="1337"/>
      <c r="L84" s="1337"/>
      <c r="M84" s="1337"/>
      <c r="N84" s="1337"/>
      <c r="O84" s="1337"/>
      <c r="P84" s="1337"/>
      <c r="Q84" s="1337"/>
      <c r="R84" s="1337"/>
      <c r="S84" s="1337"/>
      <c r="T84" s="1336"/>
      <c r="U84" s="1350" t="s">
        <v>2277</v>
      </c>
      <c r="V84" s="1336"/>
      <c r="W84" s="1350" t="s">
        <v>38</v>
      </c>
      <c r="X84" s="1336"/>
      <c r="Y84" s="1326">
        <v>10</v>
      </c>
      <c r="Z84" s="1327"/>
      <c r="AA84" s="1326"/>
      <c r="AB84" s="1739"/>
      <c r="AC84" s="1326"/>
      <c r="AD84" s="1739"/>
      <c r="AE84" s="1326">
        <f t="shared" si="12"/>
        <v>0</v>
      </c>
      <c r="AF84" s="1739"/>
      <c r="AG84" s="1326">
        <f t="shared" si="13"/>
        <v>0</v>
      </c>
      <c r="AH84" s="1739"/>
      <c r="AI84" s="1326">
        <f t="shared" si="14"/>
        <v>0</v>
      </c>
      <c r="AJ84" s="1740"/>
      <c r="AK84" s="1739"/>
      <c r="AL84" s="499"/>
      <c r="AM84" s="500"/>
      <c r="AN84" s="500"/>
      <c r="AO84" s="499"/>
      <c r="AP84" s="499"/>
      <c r="AQ84" s="499"/>
      <c r="AR84" s="499"/>
      <c r="AS84" s="499"/>
    </row>
    <row r="85" spans="1:45" s="501" customFormat="1" ht="49.5" customHeight="1" outlineLevel="1" x14ac:dyDescent="0.25">
      <c r="A85" s="499"/>
      <c r="B85" s="1347"/>
      <c r="C85" s="1336"/>
      <c r="D85" s="1360" t="s">
        <v>2305</v>
      </c>
      <c r="E85" s="1337"/>
      <c r="F85" s="1337"/>
      <c r="G85" s="1337"/>
      <c r="H85" s="1337"/>
      <c r="I85" s="1337"/>
      <c r="J85" s="1337"/>
      <c r="K85" s="1337"/>
      <c r="L85" s="1337"/>
      <c r="M85" s="1337"/>
      <c r="N85" s="1337"/>
      <c r="O85" s="1337"/>
      <c r="P85" s="1337"/>
      <c r="Q85" s="1337"/>
      <c r="R85" s="1337"/>
      <c r="S85" s="1337"/>
      <c r="T85" s="1336"/>
      <c r="U85" s="1350" t="s">
        <v>2278</v>
      </c>
      <c r="V85" s="1336"/>
      <c r="W85" s="1350" t="s">
        <v>38</v>
      </c>
      <c r="X85" s="1336"/>
      <c r="Y85" s="1326">
        <v>15</v>
      </c>
      <c r="Z85" s="1327"/>
      <c r="AA85" s="1326"/>
      <c r="AB85" s="1739"/>
      <c r="AC85" s="1326"/>
      <c r="AD85" s="1739"/>
      <c r="AE85" s="1326">
        <f t="shared" si="12"/>
        <v>0</v>
      </c>
      <c r="AF85" s="1739"/>
      <c r="AG85" s="1326">
        <f t="shared" si="13"/>
        <v>0</v>
      </c>
      <c r="AH85" s="1739"/>
      <c r="AI85" s="1326">
        <f t="shared" si="14"/>
        <v>0</v>
      </c>
      <c r="AJ85" s="1740"/>
      <c r="AK85" s="1739"/>
      <c r="AL85" s="499"/>
      <c r="AM85" s="500"/>
      <c r="AN85" s="500"/>
      <c r="AO85" s="499"/>
      <c r="AP85" s="499"/>
      <c r="AQ85" s="499"/>
      <c r="AR85" s="499"/>
      <c r="AS85" s="499"/>
    </row>
    <row r="86" spans="1:45" s="501" customFormat="1" ht="49.5" customHeight="1" outlineLevel="1" x14ac:dyDescent="0.25">
      <c r="A86" s="499"/>
      <c r="B86" s="1347"/>
      <c r="C86" s="1336"/>
      <c r="D86" s="1360" t="s">
        <v>2306</v>
      </c>
      <c r="E86" s="1337"/>
      <c r="F86" s="1337"/>
      <c r="G86" s="1337"/>
      <c r="H86" s="1337"/>
      <c r="I86" s="1337"/>
      <c r="J86" s="1337"/>
      <c r="K86" s="1337"/>
      <c r="L86" s="1337"/>
      <c r="M86" s="1337"/>
      <c r="N86" s="1337"/>
      <c r="O86" s="1337"/>
      <c r="P86" s="1337"/>
      <c r="Q86" s="1337"/>
      <c r="R86" s="1337"/>
      <c r="S86" s="1337"/>
      <c r="T86" s="1336"/>
      <c r="U86" s="1350" t="s">
        <v>2277</v>
      </c>
      <c r="V86" s="1336"/>
      <c r="W86" s="1350" t="s">
        <v>38</v>
      </c>
      <c r="X86" s="1336"/>
      <c r="Y86" s="1326">
        <v>5</v>
      </c>
      <c r="Z86" s="1327"/>
      <c r="AA86" s="1326"/>
      <c r="AB86" s="1739"/>
      <c r="AC86" s="1326"/>
      <c r="AD86" s="1739"/>
      <c r="AE86" s="1326">
        <f t="shared" si="12"/>
        <v>0</v>
      </c>
      <c r="AF86" s="1739"/>
      <c r="AG86" s="1326">
        <f t="shared" si="13"/>
        <v>0</v>
      </c>
      <c r="AH86" s="1739"/>
      <c r="AI86" s="1326">
        <f t="shared" si="14"/>
        <v>0</v>
      </c>
      <c r="AJ86" s="1740"/>
      <c r="AK86" s="1739"/>
      <c r="AL86" s="499"/>
      <c r="AM86" s="500"/>
      <c r="AN86" s="500"/>
      <c r="AO86" s="499"/>
      <c r="AP86" s="499"/>
      <c r="AQ86" s="499"/>
      <c r="AR86" s="499"/>
      <c r="AS86" s="499"/>
    </row>
    <row r="87" spans="1:45" s="501" customFormat="1" ht="49.5" customHeight="1" outlineLevel="1" x14ac:dyDescent="0.25">
      <c r="A87" s="499"/>
      <c r="B87" s="1347"/>
      <c r="C87" s="1336"/>
      <c r="D87" s="1360" t="s">
        <v>2306</v>
      </c>
      <c r="E87" s="1337"/>
      <c r="F87" s="1337"/>
      <c r="G87" s="1337"/>
      <c r="H87" s="1337"/>
      <c r="I87" s="1337"/>
      <c r="J87" s="1337"/>
      <c r="K87" s="1337"/>
      <c r="L87" s="1337"/>
      <c r="M87" s="1337"/>
      <c r="N87" s="1337"/>
      <c r="O87" s="1337"/>
      <c r="P87" s="1337"/>
      <c r="Q87" s="1337"/>
      <c r="R87" s="1337"/>
      <c r="S87" s="1337"/>
      <c r="T87" s="1336"/>
      <c r="U87" s="1350" t="s">
        <v>2278</v>
      </c>
      <c r="V87" s="1336"/>
      <c r="W87" s="1350" t="s">
        <v>38</v>
      </c>
      <c r="X87" s="1336"/>
      <c r="Y87" s="1326">
        <v>5</v>
      </c>
      <c r="Z87" s="1327"/>
      <c r="AA87" s="1326"/>
      <c r="AB87" s="1739"/>
      <c r="AC87" s="1326"/>
      <c r="AD87" s="1739"/>
      <c r="AE87" s="1326">
        <f t="shared" si="12"/>
        <v>0</v>
      </c>
      <c r="AF87" s="1739"/>
      <c r="AG87" s="1326">
        <f t="shared" si="13"/>
        <v>0</v>
      </c>
      <c r="AH87" s="1739"/>
      <c r="AI87" s="1326">
        <f t="shared" si="14"/>
        <v>0</v>
      </c>
      <c r="AJ87" s="1740"/>
      <c r="AK87" s="1739"/>
      <c r="AL87" s="499"/>
      <c r="AM87" s="500"/>
      <c r="AN87" s="500"/>
      <c r="AO87" s="499"/>
      <c r="AP87" s="499"/>
      <c r="AQ87" s="499"/>
      <c r="AR87" s="499"/>
      <c r="AS87" s="499"/>
    </row>
    <row r="88" spans="1:45" s="501" customFormat="1" ht="49.5" customHeight="1" outlineLevel="1" x14ac:dyDescent="0.25">
      <c r="A88" s="499"/>
      <c r="B88" s="1347"/>
      <c r="C88" s="1336"/>
      <c r="D88" s="1360" t="s">
        <v>2307</v>
      </c>
      <c r="E88" s="1337"/>
      <c r="F88" s="1337"/>
      <c r="G88" s="1337"/>
      <c r="H88" s="1337"/>
      <c r="I88" s="1337"/>
      <c r="J88" s="1337"/>
      <c r="K88" s="1337"/>
      <c r="L88" s="1337"/>
      <c r="M88" s="1337"/>
      <c r="N88" s="1337"/>
      <c r="O88" s="1337"/>
      <c r="P88" s="1337"/>
      <c r="Q88" s="1337"/>
      <c r="R88" s="1337"/>
      <c r="S88" s="1337"/>
      <c r="T88" s="1336"/>
      <c r="U88" s="1350" t="s">
        <v>2277</v>
      </c>
      <c r="V88" s="1336"/>
      <c r="W88" s="1350" t="s">
        <v>38</v>
      </c>
      <c r="X88" s="1336"/>
      <c r="Y88" s="1326">
        <v>10</v>
      </c>
      <c r="Z88" s="1327"/>
      <c r="AA88" s="1326"/>
      <c r="AB88" s="1739"/>
      <c r="AC88" s="1326"/>
      <c r="AD88" s="1739"/>
      <c r="AE88" s="1326">
        <f t="shared" si="12"/>
        <v>0</v>
      </c>
      <c r="AF88" s="1739"/>
      <c r="AG88" s="1326">
        <f t="shared" si="13"/>
        <v>0</v>
      </c>
      <c r="AH88" s="1739"/>
      <c r="AI88" s="1326">
        <f t="shared" si="14"/>
        <v>0</v>
      </c>
      <c r="AJ88" s="1740"/>
      <c r="AK88" s="1739"/>
      <c r="AL88" s="499"/>
      <c r="AM88" s="500"/>
      <c r="AN88" s="500"/>
      <c r="AO88" s="499"/>
      <c r="AP88" s="499"/>
      <c r="AQ88" s="499"/>
      <c r="AR88" s="499"/>
      <c r="AS88" s="499"/>
    </row>
    <row r="89" spans="1:45" s="501" customFormat="1" ht="49.5" customHeight="1" outlineLevel="1" x14ac:dyDescent="0.25">
      <c r="A89" s="499"/>
      <c r="B89" s="1347"/>
      <c r="C89" s="1336"/>
      <c r="D89" s="1360" t="s">
        <v>2307</v>
      </c>
      <c r="E89" s="1337"/>
      <c r="F89" s="1337"/>
      <c r="G89" s="1337"/>
      <c r="H89" s="1337"/>
      <c r="I89" s="1337"/>
      <c r="J89" s="1337"/>
      <c r="K89" s="1337"/>
      <c r="L89" s="1337"/>
      <c r="M89" s="1337"/>
      <c r="N89" s="1337"/>
      <c r="O89" s="1337"/>
      <c r="P89" s="1337"/>
      <c r="Q89" s="1337"/>
      <c r="R89" s="1337"/>
      <c r="S89" s="1337"/>
      <c r="T89" s="1336"/>
      <c r="U89" s="1350" t="s">
        <v>2278</v>
      </c>
      <c r="V89" s="1336"/>
      <c r="W89" s="1350" t="s">
        <v>38</v>
      </c>
      <c r="X89" s="1336"/>
      <c r="Y89" s="1326">
        <v>25</v>
      </c>
      <c r="Z89" s="1327"/>
      <c r="AA89" s="1326"/>
      <c r="AB89" s="1739"/>
      <c r="AC89" s="1326"/>
      <c r="AD89" s="1739"/>
      <c r="AE89" s="1326">
        <f t="shared" si="12"/>
        <v>0</v>
      </c>
      <c r="AF89" s="1739"/>
      <c r="AG89" s="1326">
        <f t="shared" si="13"/>
        <v>0</v>
      </c>
      <c r="AH89" s="1739"/>
      <c r="AI89" s="1326">
        <f t="shared" si="14"/>
        <v>0</v>
      </c>
      <c r="AJ89" s="1740"/>
      <c r="AK89" s="1739"/>
      <c r="AL89" s="499"/>
      <c r="AM89" s="500"/>
      <c r="AN89" s="500"/>
      <c r="AO89" s="499"/>
      <c r="AP89" s="499"/>
      <c r="AQ89" s="499"/>
      <c r="AR89" s="499"/>
      <c r="AS89" s="499"/>
    </row>
    <row r="90" spans="1:45" s="501" customFormat="1" ht="49.5" customHeight="1" outlineLevel="1" x14ac:dyDescent="0.25">
      <c r="A90" s="499"/>
      <c r="B90" s="1347"/>
      <c r="C90" s="1336"/>
      <c r="D90" s="1360" t="s">
        <v>2308</v>
      </c>
      <c r="E90" s="1337"/>
      <c r="F90" s="1337"/>
      <c r="G90" s="1337"/>
      <c r="H90" s="1337"/>
      <c r="I90" s="1337"/>
      <c r="J90" s="1337"/>
      <c r="K90" s="1337"/>
      <c r="L90" s="1337"/>
      <c r="M90" s="1337"/>
      <c r="N90" s="1337"/>
      <c r="O90" s="1337"/>
      <c r="P90" s="1337"/>
      <c r="Q90" s="1337"/>
      <c r="R90" s="1337"/>
      <c r="S90" s="1337"/>
      <c r="T90" s="1336"/>
      <c r="U90" s="1343" t="s">
        <v>2309</v>
      </c>
      <c r="V90" s="1349"/>
      <c r="W90" s="1350" t="s">
        <v>38</v>
      </c>
      <c r="X90" s="1336"/>
      <c r="Y90" s="1326">
        <v>500</v>
      </c>
      <c r="Z90" s="1327"/>
      <c r="AA90" s="1326"/>
      <c r="AB90" s="1739"/>
      <c r="AC90" s="1326"/>
      <c r="AD90" s="1739"/>
      <c r="AE90" s="1326">
        <f t="shared" si="12"/>
        <v>0</v>
      </c>
      <c r="AF90" s="1739"/>
      <c r="AG90" s="1326">
        <f t="shared" si="13"/>
        <v>0</v>
      </c>
      <c r="AH90" s="1739"/>
      <c r="AI90" s="1326">
        <f t="shared" si="14"/>
        <v>0</v>
      </c>
      <c r="AJ90" s="1740"/>
      <c r="AK90" s="1739"/>
      <c r="AL90" s="499"/>
      <c r="AM90" s="500"/>
      <c r="AN90" s="500"/>
      <c r="AO90" s="499"/>
      <c r="AP90" s="499"/>
      <c r="AQ90" s="499"/>
      <c r="AR90" s="499"/>
      <c r="AS90" s="499"/>
    </row>
    <row r="91" spans="1:45" s="501" customFormat="1" ht="49.5" customHeight="1" outlineLevel="1" x14ac:dyDescent="0.25">
      <c r="A91" s="499"/>
      <c r="B91" s="1347"/>
      <c r="C91" s="1336"/>
      <c r="D91" s="1360" t="s">
        <v>2310</v>
      </c>
      <c r="E91" s="1337"/>
      <c r="F91" s="1337"/>
      <c r="G91" s="1337"/>
      <c r="H91" s="1337"/>
      <c r="I91" s="1337"/>
      <c r="J91" s="1337"/>
      <c r="K91" s="1337"/>
      <c r="L91" s="1337"/>
      <c r="M91" s="1337"/>
      <c r="N91" s="1337"/>
      <c r="O91" s="1337"/>
      <c r="P91" s="1337"/>
      <c r="Q91" s="1337"/>
      <c r="R91" s="1337"/>
      <c r="S91" s="1337"/>
      <c r="T91" s="1336"/>
      <c r="U91" s="1343" t="s">
        <v>2311</v>
      </c>
      <c r="V91" s="1349"/>
      <c r="W91" s="1350" t="s">
        <v>38</v>
      </c>
      <c r="X91" s="1336"/>
      <c r="Y91" s="1326">
        <v>500</v>
      </c>
      <c r="Z91" s="1327"/>
      <c r="AA91" s="1326"/>
      <c r="AB91" s="1739"/>
      <c r="AC91" s="1326"/>
      <c r="AD91" s="1739"/>
      <c r="AE91" s="1326">
        <f t="shared" si="12"/>
        <v>0</v>
      </c>
      <c r="AF91" s="1739"/>
      <c r="AG91" s="1326">
        <f t="shared" si="13"/>
        <v>0</v>
      </c>
      <c r="AH91" s="1739"/>
      <c r="AI91" s="1326">
        <f t="shared" si="14"/>
        <v>0</v>
      </c>
      <c r="AJ91" s="1740"/>
      <c r="AK91" s="1739"/>
      <c r="AL91" s="499"/>
      <c r="AM91" s="500"/>
      <c r="AN91" s="500"/>
      <c r="AO91" s="499"/>
      <c r="AP91" s="499"/>
      <c r="AQ91" s="499"/>
      <c r="AR91" s="499"/>
      <c r="AS91" s="499"/>
    </row>
    <row r="92" spans="1:45" s="501" customFormat="1" ht="49.5" customHeight="1" outlineLevel="1" x14ac:dyDescent="0.25">
      <c r="A92" s="499"/>
      <c r="B92" s="1347"/>
      <c r="C92" s="1336"/>
      <c r="D92" s="1360" t="s">
        <v>2312</v>
      </c>
      <c r="E92" s="1337"/>
      <c r="F92" s="1337"/>
      <c r="G92" s="1337"/>
      <c r="H92" s="1337"/>
      <c r="I92" s="1337"/>
      <c r="J92" s="1337"/>
      <c r="K92" s="1337"/>
      <c r="L92" s="1337"/>
      <c r="M92" s="1337"/>
      <c r="N92" s="1337"/>
      <c r="O92" s="1337"/>
      <c r="P92" s="1337"/>
      <c r="Q92" s="1337"/>
      <c r="R92" s="1337"/>
      <c r="S92" s="1337"/>
      <c r="T92" s="1336"/>
      <c r="U92" s="1350" t="s">
        <v>2277</v>
      </c>
      <c r="V92" s="1336"/>
      <c r="W92" s="1350" t="s">
        <v>38</v>
      </c>
      <c r="X92" s="1336"/>
      <c r="Y92" s="1326">
        <v>150</v>
      </c>
      <c r="Z92" s="1327"/>
      <c r="AA92" s="1326"/>
      <c r="AB92" s="1739"/>
      <c r="AC92" s="1326"/>
      <c r="AD92" s="1739"/>
      <c r="AE92" s="1326">
        <f t="shared" si="12"/>
        <v>0</v>
      </c>
      <c r="AF92" s="1739"/>
      <c r="AG92" s="1326">
        <f t="shared" si="13"/>
        <v>0</v>
      </c>
      <c r="AH92" s="1739"/>
      <c r="AI92" s="1326">
        <f t="shared" si="14"/>
        <v>0</v>
      </c>
      <c r="AJ92" s="1740"/>
      <c r="AK92" s="1739"/>
      <c r="AL92" s="499"/>
      <c r="AM92" s="500"/>
      <c r="AN92" s="500"/>
      <c r="AO92" s="499"/>
      <c r="AP92" s="499"/>
      <c r="AQ92" s="499"/>
      <c r="AR92" s="499"/>
      <c r="AS92" s="499"/>
    </row>
    <row r="93" spans="1:45" s="501" customFormat="1" ht="49.5" customHeight="1" outlineLevel="1" x14ac:dyDescent="0.25">
      <c r="A93" s="499"/>
      <c r="B93" s="1347"/>
      <c r="C93" s="1336"/>
      <c r="D93" s="1360" t="s">
        <v>2312</v>
      </c>
      <c r="E93" s="1337"/>
      <c r="F93" s="1337"/>
      <c r="G93" s="1337"/>
      <c r="H93" s="1337"/>
      <c r="I93" s="1337"/>
      <c r="J93" s="1337"/>
      <c r="K93" s="1337"/>
      <c r="L93" s="1337"/>
      <c r="M93" s="1337"/>
      <c r="N93" s="1337"/>
      <c r="O93" s="1337"/>
      <c r="P93" s="1337"/>
      <c r="Q93" s="1337"/>
      <c r="R93" s="1337"/>
      <c r="S93" s="1337"/>
      <c r="T93" s="1336"/>
      <c r="U93" s="1350" t="s">
        <v>2278</v>
      </c>
      <c r="V93" s="1336"/>
      <c r="W93" s="1350" t="s">
        <v>38</v>
      </c>
      <c r="X93" s="1336"/>
      <c r="Y93" s="1326">
        <v>200</v>
      </c>
      <c r="Z93" s="1327"/>
      <c r="AA93" s="1326"/>
      <c r="AB93" s="1739"/>
      <c r="AC93" s="1326"/>
      <c r="AD93" s="1739"/>
      <c r="AE93" s="1326">
        <f t="shared" si="12"/>
        <v>0</v>
      </c>
      <c r="AF93" s="1739"/>
      <c r="AG93" s="1326">
        <f t="shared" si="13"/>
        <v>0</v>
      </c>
      <c r="AH93" s="1739"/>
      <c r="AI93" s="1326">
        <f t="shared" si="14"/>
        <v>0</v>
      </c>
      <c r="AJ93" s="1740"/>
      <c r="AK93" s="1739"/>
      <c r="AL93" s="499"/>
      <c r="AM93" s="500"/>
      <c r="AN93" s="500"/>
      <c r="AO93" s="499"/>
      <c r="AP93" s="499"/>
      <c r="AQ93" s="499"/>
      <c r="AR93" s="499"/>
      <c r="AS93" s="499"/>
    </row>
    <row r="94" spans="1:45" s="501" customFormat="1" ht="49.5" customHeight="1" outlineLevel="1" x14ac:dyDescent="0.25">
      <c r="A94" s="499"/>
      <c r="B94" s="1347"/>
      <c r="C94" s="1336"/>
      <c r="D94" s="1360" t="s">
        <v>2313</v>
      </c>
      <c r="E94" s="1337"/>
      <c r="F94" s="1337"/>
      <c r="G94" s="1337"/>
      <c r="H94" s="1337"/>
      <c r="I94" s="1337"/>
      <c r="J94" s="1337"/>
      <c r="K94" s="1337"/>
      <c r="L94" s="1337"/>
      <c r="M94" s="1337"/>
      <c r="N94" s="1337"/>
      <c r="O94" s="1337"/>
      <c r="P94" s="1337"/>
      <c r="Q94" s="1337"/>
      <c r="R94" s="1337"/>
      <c r="S94" s="1337"/>
      <c r="T94" s="1336"/>
      <c r="U94" s="1350" t="s">
        <v>2314</v>
      </c>
      <c r="V94" s="1336"/>
      <c r="W94" s="1350" t="s">
        <v>38</v>
      </c>
      <c r="X94" s="1336"/>
      <c r="Y94" s="1326">
        <v>5</v>
      </c>
      <c r="Z94" s="1327"/>
      <c r="AA94" s="1326"/>
      <c r="AB94" s="1739"/>
      <c r="AC94" s="1326"/>
      <c r="AD94" s="1739"/>
      <c r="AE94" s="1326">
        <f t="shared" si="12"/>
        <v>0</v>
      </c>
      <c r="AF94" s="1739"/>
      <c r="AG94" s="1326">
        <f t="shared" si="13"/>
        <v>0</v>
      </c>
      <c r="AH94" s="1739"/>
      <c r="AI94" s="1326">
        <f t="shared" si="14"/>
        <v>0</v>
      </c>
      <c r="AJ94" s="1740"/>
      <c r="AK94" s="1739"/>
      <c r="AL94" s="499"/>
      <c r="AM94" s="500"/>
      <c r="AN94" s="500"/>
      <c r="AO94" s="499"/>
      <c r="AP94" s="499"/>
      <c r="AQ94" s="499"/>
      <c r="AR94" s="499"/>
      <c r="AS94" s="499"/>
    </row>
    <row r="95" spans="1:45" s="501" customFormat="1" ht="49.5" customHeight="1" outlineLevel="1" x14ac:dyDescent="0.25">
      <c r="A95" s="499"/>
      <c r="B95" s="1347"/>
      <c r="C95" s="1336"/>
      <c r="D95" s="1360" t="s">
        <v>2313</v>
      </c>
      <c r="E95" s="1337"/>
      <c r="F95" s="1337"/>
      <c r="G95" s="1337"/>
      <c r="H95" s="1337"/>
      <c r="I95" s="1337"/>
      <c r="J95" s="1337"/>
      <c r="K95" s="1337"/>
      <c r="L95" s="1337"/>
      <c r="M95" s="1337"/>
      <c r="N95" s="1337"/>
      <c r="O95" s="1337"/>
      <c r="P95" s="1337"/>
      <c r="Q95" s="1337"/>
      <c r="R95" s="1337"/>
      <c r="S95" s="1337"/>
      <c r="T95" s="1336"/>
      <c r="U95" s="1350" t="s">
        <v>2315</v>
      </c>
      <c r="V95" s="1336"/>
      <c r="W95" s="1350" t="s">
        <v>38</v>
      </c>
      <c r="X95" s="1336"/>
      <c r="Y95" s="1326">
        <v>3</v>
      </c>
      <c r="Z95" s="1327"/>
      <c r="AA95" s="1326"/>
      <c r="AB95" s="1739"/>
      <c r="AC95" s="1326"/>
      <c r="AD95" s="1739"/>
      <c r="AE95" s="1326">
        <f t="shared" si="12"/>
        <v>0</v>
      </c>
      <c r="AF95" s="1739"/>
      <c r="AG95" s="1326">
        <f t="shared" si="13"/>
        <v>0</v>
      </c>
      <c r="AH95" s="1739"/>
      <c r="AI95" s="1326">
        <f t="shared" si="14"/>
        <v>0</v>
      </c>
      <c r="AJ95" s="1740"/>
      <c r="AK95" s="1739"/>
      <c r="AL95" s="499"/>
      <c r="AM95" s="500"/>
      <c r="AN95" s="500"/>
      <c r="AO95" s="499"/>
      <c r="AP95" s="499"/>
      <c r="AQ95" s="499"/>
      <c r="AR95" s="499"/>
      <c r="AS95" s="499"/>
    </row>
    <row r="96" spans="1:45" s="501" customFormat="1" ht="15.75" customHeight="1" x14ac:dyDescent="0.25">
      <c r="A96" s="512"/>
      <c r="B96" s="1352"/>
      <c r="C96" s="1336"/>
      <c r="D96" s="1353"/>
      <c r="E96" s="1337"/>
      <c r="F96" s="1337"/>
      <c r="G96" s="1337"/>
      <c r="H96" s="1337"/>
      <c r="I96" s="1337"/>
      <c r="J96" s="1337"/>
      <c r="K96" s="1337"/>
      <c r="L96" s="1337"/>
      <c r="M96" s="1337"/>
      <c r="N96" s="1337"/>
      <c r="O96" s="1337"/>
      <c r="P96" s="1337"/>
      <c r="Q96" s="1337"/>
      <c r="R96" s="1337"/>
      <c r="S96" s="1337"/>
      <c r="T96" s="1336"/>
      <c r="U96" s="1354"/>
      <c r="V96" s="1336"/>
      <c r="W96" s="1355"/>
      <c r="X96" s="1336"/>
      <c r="Y96" s="1351"/>
      <c r="Z96" s="1336"/>
      <c r="AA96" s="1351"/>
      <c r="AB96" s="1739"/>
      <c r="AC96" s="1351"/>
      <c r="AD96" s="1739"/>
      <c r="AE96" s="1351"/>
      <c r="AF96" s="1743"/>
      <c r="AG96" s="1351"/>
      <c r="AH96" s="1743"/>
      <c r="AI96" s="1351"/>
      <c r="AJ96" s="1744"/>
      <c r="AK96" s="1743"/>
      <c r="AL96" s="512"/>
      <c r="AM96" s="500"/>
      <c r="AN96" s="500"/>
      <c r="AO96" s="512"/>
      <c r="AP96" s="512"/>
      <c r="AQ96" s="512"/>
      <c r="AR96" s="512"/>
      <c r="AS96" s="512"/>
    </row>
    <row r="97" spans="1:45" s="501" customFormat="1" ht="15.75" customHeight="1" x14ac:dyDescent="0.25">
      <c r="A97" s="512"/>
      <c r="B97" s="1352"/>
      <c r="C97" s="1336"/>
      <c r="D97" s="1353" t="s">
        <v>2316</v>
      </c>
      <c r="E97" s="1337"/>
      <c r="F97" s="1337"/>
      <c r="G97" s="1337"/>
      <c r="H97" s="1337"/>
      <c r="I97" s="1337"/>
      <c r="J97" s="1337"/>
      <c r="K97" s="1337"/>
      <c r="L97" s="1337"/>
      <c r="M97" s="1337"/>
      <c r="N97" s="1337"/>
      <c r="O97" s="1337"/>
      <c r="P97" s="1337"/>
      <c r="Q97" s="1337"/>
      <c r="R97" s="1337"/>
      <c r="S97" s="1337"/>
      <c r="T97" s="1336"/>
      <c r="U97" s="1354"/>
      <c r="V97" s="1336"/>
      <c r="W97" s="1355"/>
      <c r="X97" s="1336"/>
      <c r="Y97" s="1351"/>
      <c r="Z97" s="1336"/>
      <c r="AA97" s="1351"/>
      <c r="AB97" s="1739"/>
      <c r="AC97" s="1351"/>
      <c r="AD97" s="1739"/>
      <c r="AE97" s="1351"/>
      <c r="AF97" s="1743"/>
      <c r="AG97" s="1351"/>
      <c r="AH97" s="1743"/>
      <c r="AI97" s="1351">
        <f>SUM(AI98:AK111)</f>
        <v>0</v>
      </c>
      <c r="AJ97" s="1744"/>
      <c r="AK97" s="1743"/>
      <c r="AL97" s="512"/>
      <c r="AM97" s="500"/>
      <c r="AN97" s="500"/>
      <c r="AO97" s="512"/>
      <c r="AP97" s="512"/>
      <c r="AQ97" s="512"/>
      <c r="AR97" s="512"/>
      <c r="AS97" s="512"/>
    </row>
    <row r="98" spans="1:45" s="501" customFormat="1" ht="93" customHeight="1" outlineLevel="1" x14ac:dyDescent="0.25">
      <c r="A98" s="499"/>
      <c r="B98" s="1347"/>
      <c r="C98" s="1336"/>
      <c r="D98" s="1360" t="s">
        <v>2317</v>
      </c>
      <c r="E98" s="1337"/>
      <c r="F98" s="1337"/>
      <c r="G98" s="1337"/>
      <c r="H98" s="1337"/>
      <c r="I98" s="1337"/>
      <c r="J98" s="1337"/>
      <c r="K98" s="1337"/>
      <c r="L98" s="1337"/>
      <c r="M98" s="1337"/>
      <c r="N98" s="1337"/>
      <c r="O98" s="1337"/>
      <c r="P98" s="1337"/>
      <c r="Q98" s="1337"/>
      <c r="R98" s="1337"/>
      <c r="S98" s="1337"/>
      <c r="T98" s="1336"/>
      <c r="U98" s="1343" t="s">
        <v>2318</v>
      </c>
      <c r="V98" s="1349"/>
      <c r="W98" s="1350" t="s">
        <v>39</v>
      </c>
      <c r="X98" s="1336"/>
      <c r="Y98" s="1326">
        <v>200</v>
      </c>
      <c r="Z98" s="1327"/>
      <c r="AA98" s="1326"/>
      <c r="AB98" s="1739"/>
      <c r="AC98" s="1326"/>
      <c r="AD98" s="1739"/>
      <c r="AE98" s="1326">
        <f t="shared" ref="AE98:AE111" si="15">ROUND(Y98*AA98,2)</f>
        <v>0</v>
      </c>
      <c r="AF98" s="1739"/>
      <c r="AG98" s="1326">
        <f t="shared" ref="AG98:AG111" si="16">ROUND(Y98*AC98,2)</f>
        <v>0</v>
      </c>
      <c r="AH98" s="1739"/>
      <c r="AI98" s="1326">
        <f t="shared" ref="AI98:AI111" si="17">AE98+AG98</f>
        <v>0</v>
      </c>
      <c r="AJ98" s="1740"/>
      <c r="AK98" s="1739"/>
      <c r="AL98" s="499"/>
      <c r="AM98" s="500"/>
      <c r="AN98" s="500"/>
      <c r="AO98" s="499"/>
      <c r="AP98" s="499"/>
      <c r="AQ98" s="499"/>
      <c r="AR98" s="499"/>
      <c r="AS98" s="499"/>
    </row>
    <row r="99" spans="1:45" s="501" customFormat="1" ht="93" customHeight="1" outlineLevel="1" x14ac:dyDescent="0.25">
      <c r="A99" s="499"/>
      <c r="B99" s="1347"/>
      <c r="C99" s="1336"/>
      <c r="D99" s="1360" t="s">
        <v>2317</v>
      </c>
      <c r="E99" s="1337"/>
      <c r="F99" s="1337"/>
      <c r="G99" s="1337"/>
      <c r="H99" s="1337"/>
      <c r="I99" s="1337"/>
      <c r="J99" s="1337"/>
      <c r="K99" s="1337"/>
      <c r="L99" s="1337"/>
      <c r="M99" s="1337"/>
      <c r="N99" s="1337"/>
      <c r="O99" s="1337"/>
      <c r="P99" s="1337"/>
      <c r="Q99" s="1337"/>
      <c r="R99" s="1337"/>
      <c r="S99" s="1337"/>
      <c r="T99" s="1336"/>
      <c r="U99" s="1343" t="s">
        <v>2319</v>
      </c>
      <c r="V99" s="1349"/>
      <c r="W99" s="1350" t="s">
        <v>39</v>
      </c>
      <c r="X99" s="1336"/>
      <c r="Y99" s="1326">
        <v>250</v>
      </c>
      <c r="Z99" s="1327"/>
      <c r="AA99" s="1326"/>
      <c r="AB99" s="1739"/>
      <c r="AC99" s="1326"/>
      <c r="AD99" s="1739"/>
      <c r="AE99" s="1326">
        <f t="shared" si="15"/>
        <v>0</v>
      </c>
      <c r="AF99" s="1739"/>
      <c r="AG99" s="1326">
        <f t="shared" si="16"/>
        <v>0</v>
      </c>
      <c r="AH99" s="1739"/>
      <c r="AI99" s="1326">
        <f t="shared" si="17"/>
        <v>0</v>
      </c>
      <c r="AJ99" s="1740"/>
      <c r="AK99" s="1739"/>
      <c r="AL99" s="499"/>
      <c r="AM99" s="500"/>
      <c r="AN99" s="500"/>
      <c r="AO99" s="499"/>
      <c r="AP99" s="499"/>
      <c r="AQ99" s="499"/>
      <c r="AR99" s="499"/>
      <c r="AS99" s="499"/>
    </row>
    <row r="100" spans="1:45" s="501" customFormat="1" ht="99.75" customHeight="1" outlineLevel="1" x14ac:dyDescent="0.25">
      <c r="A100" s="499"/>
      <c r="B100" s="1347"/>
      <c r="C100" s="1336"/>
      <c r="D100" s="1360" t="s">
        <v>2320</v>
      </c>
      <c r="E100" s="1337"/>
      <c r="F100" s="1337"/>
      <c r="G100" s="1337"/>
      <c r="H100" s="1337"/>
      <c r="I100" s="1337"/>
      <c r="J100" s="1337"/>
      <c r="K100" s="1337"/>
      <c r="L100" s="1337"/>
      <c r="M100" s="1337"/>
      <c r="N100" s="1337"/>
      <c r="O100" s="1337"/>
      <c r="P100" s="1337"/>
      <c r="Q100" s="1337"/>
      <c r="R100" s="1337"/>
      <c r="S100" s="1337"/>
      <c r="T100" s="1336"/>
      <c r="U100" s="1343" t="s">
        <v>2321</v>
      </c>
      <c r="V100" s="1349"/>
      <c r="W100" s="1350" t="s">
        <v>39</v>
      </c>
      <c r="X100" s="1336"/>
      <c r="Y100" s="1326">
        <v>400</v>
      </c>
      <c r="Z100" s="1327"/>
      <c r="AA100" s="1326"/>
      <c r="AB100" s="1739"/>
      <c r="AC100" s="1326"/>
      <c r="AD100" s="1739"/>
      <c r="AE100" s="1326">
        <f t="shared" si="15"/>
        <v>0</v>
      </c>
      <c r="AF100" s="1739"/>
      <c r="AG100" s="1326">
        <f t="shared" si="16"/>
        <v>0</v>
      </c>
      <c r="AH100" s="1739"/>
      <c r="AI100" s="1326">
        <f t="shared" si="17"/>
        <v>0</v>
      </c>
      <c r="AJ100" s="1740"/>
      <c r="AK100" s="1739"/>
      <c r="AL100" s="499"/>
      <c r="AM100" s="500"/>
      <c r="AN100" s="500"/>
      <c r="AO100" s="499"/>
      <c r="AP100" s="499"/>
      <c r="AQ100" s="499"/>
      <c r="AR100" s="499"/>
      <c r="AS100" s="499"/>
    </row>
    <row r="101" spans="1:45" s="501" customFormat="1" ht="99.75" customHeight="1" outlineLevel="1" x14ac:dyDescent="0.25">
      <c r="A101" s="499"/>
      <c r="B101" s="1347"/>
      <c r="C101" s="1336"/>
      <c r="D101" s="1360" t="s">
        <v>2320</v>
      </c>
      <c r="E101" s="1337"/>
      <c r="F101" s="1337"/>
      <c r="G101" s="1337"/>
      <c r="H101" s="1337"/>
      <c r="I101" s="1337"/>
      <c r="J101" s="1337"/>
      <c r="K101" s="1337"/>
      <c r="L101" s="1337"/>
      <c r="M101" s="1337"/>
      <c r="N101" s="1337"/>
      <c r="O101" s="1337"/>
      <c r="P101" s="1337"/>
      <c r="Q101" s="1337"/>
      <c r="R101" s="1337"/>
      <c r="S101" s="1337"/>
      <c r="T101" s="1336"/>
      <c r="U101" s="1343" t="s">
        <v>2322</v>
      </c>
      <c r="V101" s="1349"/>
      <c r="W101" s="1350" t="s">
        <v>39</v>
      </c>
      <c r="X101" s="1336"/>
      <c r="Y101" s="1326">
        <v>200</v>
      </c>
      <c r="Z101" s="1327"/>
      <c r="AA101" s="1326"/>
      <c r="AB101" s="1739"/>
      <c r="AC101" s="1326"/>
      <c r="AD101" s="1739"/>
      <c r="AE101" s="1326">
        <f t="shared" si="15"/>
        <v>0</v>
      </c>
      <c r="AF101" s="1739"/>
      <c r="AG101" s="1326">
        <f t="shared" si="16"/>
        <v>0</v>
      </c>
      <c r="AH101" s="1739"/>
      <c r="AI101" s="1326">
        <f t="shared" si="17"/>
        <v>0</v>
      </c>
      <c r="AJ101" s="1740"/>
      <c r="AK101" s="1739"/>
      <c r="AL101" s="499"/>
      <c r="AM101" s="500"/>
      <c r="AN101" s="500"/>
      <c r="AO101" s="499"/>
      <c r="AP101" s="499"/>
      <c r="AQ101" s="499"/>
      <c r="AR101" s="499"/>
      <c r="AS101" s="499"/>
    </row>
    <row r="102" spans="1:45" s="501" customFormat="1" ht="49.5" customHeight="1" outlineLevel="1" x14ac:dyDescent="0.25">
      <c r="A102" s="499"/>
      <c r="B102" s="1347"/>
      <c r="C102" s="1336"/>
      <c r="D102" s="1360" t="s">
        <v>2323</v>
      </c>
      <c r="E102" s="1337"/>
      <c r="F102" s="1337"/>
      <c r="G102" s="1337"/>
      <c r="H102" s="1337"/>
      <c r="I102" s="1337"/>
      <c r="J102" s="1337"/>
      <c r="K102" s="1337"/>
      <c r="L102" s="1337"/>
      <c r="M102" s="1337"/>
      <c r="N102" s="1337"/>
      <c r="O102" s="1337"/>
      <c r="P102" s="1337"/>
      <c r="Q102" s="1337"/>
      <c r="R102" s="1337"/>
      <c r="S102" s="1337"/>
      <c r="T102" s="1336"/>
      <c r="U102" s="1343" t="s">
        <v>2324</v>
      </c>
      <c r="V102" s="1349"/>
      <c r="W102" s="1350" t="s">
        <v>39</v>
      </c>
      <c r="X102" s="1336"/>
      <c r="Y102" s="1326">
        <v>1500</v>
      </c>
      <c r="Z102" s="1327"/>
      <c r="AA102" s="1326"/>
      <c r="AB102" s="1739"/>
      <c r="AC102" s="1326"/>
      <c r="AD102" s="1739"/>
      <c r="AE102" s="1326">
        <f t="shared" si="15"/>
        <v>0</v>
      </c>
      <c r="AF102" s="1739"/>
      <c r="AG102" s="1326">
        <f t="shared" si="16"/>
        <v>0</v>
      </c>
      <c r="AH102" s="1739"/>
      <c r="AI102" s="1326">
        <f t="shared" si="17"/>
        <v>0</v>
      </c>
      <c r="AJ102" s="1740"/>
      <c r="AK102" s="1739"/>
      <c r="AL102" s="499"/>
      <c r="AM102" s="500"/>
      <c r="AN102" s="500"/>
      <c r="AO102" s="499"/>
      <c r="AP102" s="499"/>
      <c r="AQ102" s="499"/>
      <c r="AR102" s="499"/>
      <c r="AS102" s="499"/>
    </row>
    <row r="103" spans="1:45" s="501" customFormat="1" ht="49.5" customHeight="1" outlineLevel="1" x14ac:dyDescent="0.25">
      <c r="A103" s="499"/>
      <c r="B103" s="1347"/>
      <c r="C103" s="1336"/>
      <c r="D103" s="1360" t="s">
        <v>2323</v>
      </c>
      <c r="E103" s="1337"/>
      <c r="F103" s="1337"/>
      <c r="G103" s="1337"/>
      <c r="H103" s="1337"/>
      <c r="I103" s="1337"/>
      <c r="J103" s="1337"/>
      <c r="K103" s="1337"/>
      <c r="L103" s="1337"/>
      <c r="M103" s="1337"/>
      <c r="N103" s="1337"/>
      <c r="O103" s="1337"/>
      <c r="P103" s="1337"/>
      <c r="Q103" s="1337"/>
      <c r="R103" s="1337"/>
      <c r="S103" s="1337"/>
      <c r="T103" s="1336"/>
      <c r="U103" s="1343" t="s">
        <v>2325</v>
      </c>
      <c r="V103" s="1349"/>
      <c r="W103" s="1350" t="s">
        <v>39</v>
      </c>
      <c r="X103" s="1336"/>
      <c r="Y103" s="1326">
        <v>700</v>
      </c>
      <c r="Z103" s="1327"/>
      <c r="AA103" s="1326"/>
      <c r="AB103" s="1739"/>
      <c r="AC103" s="1326"/>
      <c r="AD103" s="1739"/>
      <c r="AE103" s="1326">
        <f t="shared" si="15"/>
        <v>0</v>
      </c>
      <c r="AF103" s="1739"/>
      <c r="AG103" s="1326">
        <f t="shared" si="16"/>
        <v>0</v>
      </c>
      <c r="AH103" s="1739"/>
      <c r="AI103" s="1326">
        <f t="shared" si="17"/>
        <v>0</v>
      </c>
      <c r="AJ103" s="1740"/>
      <c r="AK103" s="1739"/>
      <c r="AL103" s="499"/>
      <c r="AM103" s="500"/>
      <c r="AN103" s="500"/>
      <c r="AO103" s="499"/>
      <c r="AP103" s="499"/>
      <c r="AQ103" s="499"/>
      <c r="AR103" s="499"/>
      <c r="AS103" s="499"/>
    </row>
    <row r="104" spans="1:45" s="501" customFormat="1" ht="49.5" customHeight="1" outlineLevel="1" x14ac:dyDescent="0.25">
      <c r="A104" s="499"/>
      <c r="B104" s="1347"/>
      <c r="C104" s="1336"/>
      <c r="D104" s="1360" t="s">
        <v>2323</v>
      </c>
      <c r="E104" s="1337"/>
      <c r="F104" s="1337"/>
      <c r="G104" s="1337"/>
      <c r="H104" s="1337"/>
      <c r="I104" s="1337"/>
      <c r="J104" s="1337"/>
      <c r="K104" s="1337"/>
      <c r="L104" s="1337"/>
      <c r="M104" s="1337"/>
      <c r="N104" s="1337"/>
      <c r="O104" s="1337"/>
      <c r="P104" s="1337"/>
      <c r="Q104" s="1337"/>
      <c r="R104" s="1337"/>
      <c r="S104" s="1337"/>
      <c r="T104" s="1336"/>
      <c r="U104" s="1343" t="s">
        <v>2326</v>
      </c>
      <c r="V104" s="1349"/>
      <c r="W104" s="1350" t="s">
        <v>39</v>
      </c>
      <c r="X104" s="1336"/>
      <c r="Y104" s="1326">
        <v>1200</v>
      </c>
      <c r="Z104" s="1327"/>
      <c r="AA104" s="1326"/>
      <c r="AB104" s="1739"/>
      <c r="AC104" s="1326"/>
      <c r="AD104" s="1739"/>
      <c r="AE104" s="1326">
        <f t="shared" si="15"/>
        <v>0</v>
      </c>
      <c r="AF104" s="1739"/>
      <c r="AG104" s="1326">
        <f t="shared" si="16"/>
        <v>0</v>
      </c>
      <c r="AH104" s="1739"/>
      <c r="AI104" s="1326">
        <f t="shared" si="17"/>
        <v>0</v>
      </c>
      <c r="AJ104" s="1740"/>
      <c r="AK104" s="1739"/>
      <c r="AL104" s="499"/>
      <c r="AM104" s="500"/>
      <c r="AN104" s="500"/>
      <c r="AO104" s="499"/>
      <c r="AP104" s="499"/>
      <c r="AQ104" s="499"/>
      <c r="AR104" s="499"/>
      <c r="AS104" s="499"/>
    </row>
    <row r="105" spans="1:45" s="501" customFormat="1" ht="72.75" customHeight="1" outlineLevel="1" x14ac:dyDescent="0.25">
      <c r="A105" s="499"/>
      <c r="B105" s="1347"/>
      <c r="C105" s="1336"/>
      <c r="D105" s="1360" t="s">
        <v>2327</v>
      </c>
      <c r="E105" s="1337"/>
      <c r="F105" s="1337"/>
      <c r="G105" s="1337"/>
      <c r="H105" s="1337"/>
      <c r="I105" s="1337"/>
      <c r="J105" s="1337"/>
      <c r="K105" s="1337"/>
      <c r="L105" s="1337"/>
      <c r="M105" s="1337"/>
      <c r="N105" s="1337"/>
      <c r="O105" s="1337"/>
      <c r="P105" s="1337"/>
      <c r="Q105" s="1337"/>
      <c r="R105" s="1337"/>
      <c r="S105" s="1337"/>
      <c r="T105" s="1336"/>
      <c r="U105" s="1343" t="s">
        <v>2328</v>
      </c>
      <c r="V105" s="1349"/>
      <c r="W105" s="1350" t="s">
        <v>39</v>
      </c>
      <c r="X105" s="1336"/>
      <c r="Y105" s="1326">
        <v>3000</v>
      </c>
      <c r="Z105" s="1327"/>
      <c r="AA105" s="1326"/>
      <c r="AB105" s="1739"/>
      <c r="AC105" s="1326"/>
      <c r="AD105" s="1739"/>
      <c r="AE105" s="1326">
        <f t="shared" si="15"/>
        <v>0</v>
      </c>
      <c r="AF105" s="1739"/>
      <c r="AG105" s="1326">
        <f t="shared" si="16"/>
        <v>0</v>
      </c>
      <c r="AH105" s="1739"/>
      <c r="AI105" s="1326">
        <f t="shared" si="17"/>
        <v>0</v>
      </c>
      <c r="AJ105" s="1740"/>
      <c r="AK105" s="1739"/>
      <c r="AL105" s="499"/>
      <c r="AM105" s="500"/>
      <c r="AN105" s="500"/>
      <c r="AO105" s="499"/>
      <c r="AP105" s="499"/>
      <c r="AQ105" s="499"/>
      <c r="AR105" s="499"/>
      <c r="AS105" s="499"/>
    </row>
    <row r="106" spans="1:45" s="501" customFormat="1" ht="49.5" customHeight="1" outlineLevel="1" x14ac:dyDescent="0.25">
      <c r="A106" s="499"/>
      <c r="B106" s="1347"/>
      <c r="C106" s="1336"/>
      <c r="D106" s="1360" t="s">
        <v>2327</v>
      </c>
      <c r="E106" s="1337"/>
      <c r="F106" s="1337"/>
      <c r="G106" s="1337"/>
      <c r="H106" s="1337"/>
      <c r="I106" s="1337"/>
      <c r="J106" s="1337"/>
      <c r="K106" s="1337"/>
      <c r="L106" s="1337"/>
      <c r="M106" s="1337"/>
      <c r="N106" s="1337"/>
      <c r="O106" s="1337"/>
      <c r="P106" s="1337"/>
      <c r="Q106" s="1337"/>
      <c r="R106" s="1337"/>
      <c r="S106" s="1337"/>
      <c r="T106" s="1336"/>
      <c r="U106" s="1343" t="s">
        <v>2329</v>
      </c>
      <c r="V106" s="1349"/>
      <c r="W106" s="1350" t="s">
        <v>39</v>
      </c>
      <c r="X106" s="1336"/>
      <c r="Y106" s="1326">
        <v>4000</v>
      </c>
      <c r="Z106" s="1327"/>
      <c r="AA106" s="1326"/>
      <c r="AB106" s="1739"/>
      <c r="AC106" s="1326"/>
      <c r="AD106" s="1739"/>
      <c r="AE106" s="1326">
        <f t="shared" si="15"/>
        <v>0</v>
      </c>
      <c r="AF106" s="1739"/>
      <c r="AG106" s="1326">
        <f t="shared" si="16"/>
        <v>0</v>
      </c>
      <c r="AH106" s="1739"/>
      <c r="AI106" s="1326">
        <f t="shared" si="17"/>
        <v>0</v>
      </c>
      <c r="AJ106" s="1740"/>
      <c r="AK106" s="1739"/>
      <c r="AL106" s="499"/>
      <c r="AM106" s="500"/>
      <c r="AN106" s="500"/>
      <c r="AO106" s="499"/>
      <c r="AP106" s="499"/>
      <c r="AQ106" s="499"/>
      <c r="AR106" s="499"/>
      <c r="AS106" s="499"/>
    </row>
    <row r="107" spans="1:45" s="501" customFormat="1" ht="49.5" customHeight="1" outlineLevel="1" x14ac:dyDescent="0.25">
      <c r="A107" s="499"/>
      <c r="B107" s="1347"/>
      <c r="C107" s="1336"/>
      <c r="D107" s="1360" t="s">
        <v>2330</v>
      </c>
      <c r="E107" s="1337"/>
      <c r="F107" s="1337"/>
      <c r="G107" s="1337"/>
      <c r="H107" s="1337"/>
      <c r="I107" s="1337"/>
      <c r="J107" s="1337"/>
      <c r="K107" s="1337"/>
      <c r="L107" s="1337"/>
      <c r="M107" s="1337"/>
      <c r="N107" s="1337"/>
      <c r="O107" s="1337"/>
      <c r="P107" s="1337"/>
      <c r="Q107" s="1337"/>
      <c r="R107" s="1337"/>
      <c r="S107" s="1337"/>
      <c r="T107" s="1336"/>
      <c r="U107" s="1343" t="s">
        <v>2331</v>
      </c>
      <c r="V107" s="1349"/>
      <c r="W107" s="1350" t="s">
        <v>39</v>
      </c>
      <c r="X107" s="1336"/>
      <c r="Y107" s="1326">
        <v>5000</v>
      </c>
      <c r="Z107" s="1327"/>
      <c r="AA107" s="1326"/>
      <c r="AB107" s="1739"/>
      <c r="AC107" s="1326"/>
      <c r="AD107" s="1739"/>
      <c r="AE107" s="1326">
        <f t="shared" si="15"/>
        <v>0</v>
      </c>
      <c r="AF107" s="1739"/>
      <c r="AG107" s="1326">
        <f t="shared" si="16"/>
        <v>0</v>
      </c>
      <c r="AH107" s="1739"/>
      <c r="AI107" s="1326">
        <f t="shared" si="17"/>
        <v>0</v>
      </c>
      <c r="AJ107" s="1740"/>
      <c r="AK107" s="1739"/>
      <c r="AL107" s="499"/>
      <c r="AM107" s="500"/>
      <c r="AN107" s="500"/>
      <c r="AO107" s="499"/>
      <c r="AP107" s="499"/>
      <c r="AQ107" s="499"/>
      <c r="AR107" s="499"/>
      <c r="AS107" s="499"/>
    </row>
    <row r="108" spans="1:45" s="501" customFormat="1" ht="66" customHeight="1" outlineLevel="1" x14ac:dyDescent="0.25">
      <c r="A108" s="499"/>
      <c r="B108" s="1347"/>
      <c r="C108" s="1336"/>
      <c r="D108" s="1360" t="s">
        <v>2332</v>
      </c>
      <c r="E108" s="1337"/>
      <c r="F108" s="1337"/>
      <c r="G108" s="1337"/>
      <c r="H108" s="1337"/>
      <c r="I108" s="1337"/>
      <c r="J108" s="1337"/>
      <c r="K108" s="1337"/>
      <c r="L108" s="1337"/>
      <c r="M108" s="1337"/>
      <c r="N108" s="1337"/>
      <c r="O108" s="1337"/>
      <c r="P108" s="1337"/>
      <c r="Q108" s="1337"/>
      <c r="R108" s="1337"/>
      <c r="S108" s="1337"/>
      <c r="T108" s="1336"/>
      <c r="U108" s="1343" t="s">
        <v>2333</v>
      </c>
      <c r="V108" s="1349"/>
      <c r="W108" s="1350" t="s">
        <v>38</v>
      </c>
      <c r="X108" s="1336"/>
      <c r="Y108" s="1326">
        <v>30</v>
      </c>
      <c r="Z108" s="1327"/>
      <c r="AA108" s="1326"/>
      <c r="AB108" s="1739"/>
      <c r="AC108" s="1326"/>
      <c r="AD108" s="1739"/>
      <c r="AE108" s="1326">
        <f t="shared" si="15"/>
        <v>0</v>
      </c>
      <c r="AF108" s="1739"/>
      <c r="AG108" s="1326">
        <f t="shared" si="16"/>
        <v>0</v>
      </c>
      <c r="AH108" s="1739"/>
      <c r="AI108" s="1326">
        <f t="shared" si="17"/>
        <v>0</v>
      </c>
      <c r="AJ108" s="1740"/>
      <c r="AK108" s="1739"/>
      <c r="AL108" s="499"/>
      <c r="AM108" s="500"/>
      <c r="AN108" s="500"/>
      <c r="AO108" s="499"/>
      <c r="AP108" s="499"/>
      <c r="AQ108" s="499"/>
      <c r="AR108" s="499"/>
      <c r="AS108" s="499"/>
    </row>
    <row r="109" spans="1:45" s="501" customFormat="1" ht="49.5" customHeight="1" outlineLevel="1" x14ac:dyDescent="0.25">
      <c r="A109" s="499"/>
      <c r="B109" s="1347"/>
      <c r="C109" s="1336"/>
      <c r="D109" s="1360" t="s">
        <v>2334</v>
      </c>
      <c r="E109" s="1337"/>
      <c r="F109" s="1337"/>
      <c r="G109" s="1337"/>
      <c r="H109" s="1337"/>
      <c r="I109" s="1337"/>
      <c r="J109" s="1337"/>
      <c r="K109" s="1337"/>
      <c r="L109" s="1337"/>
      <c r="M109" s="1337"/>
      <c r="N109" s="1337"/>
      <c r="O109" s="1337"/>
      <c r="P109" s="1337"/>
      <c r="Q109" s="1337"/>
      <c r="R109" s="1337"/>
      <c r="S109" s="1337"/>
      <c r="T109" s="1336"/>
      <c r="U109" s="1350" t="s">
        <v>2335</v>
      </c>
      <c r="V109" s="1336"/>
      <c r="W109" s="1350" t="s">
        <v>39</v>
      </c>
      <c r="X109" s="1336"/>
      <c r="Y109" s="1326">
        <v>30</v>
      </c>
      <c r="Z109" s="1327"/>
      <c r="AA109" s="1326"/>
      <c r="AB109" s="1739"/>
      <c r="AC109" s="1326"/>
      <c r="AD109" s="1739"/>
      <c r="AE109" s="1326">
        <f t="shared" si="15"/>
        <v>0</v>
      </c>
      <c r="AF109" s="1739"/>
      <c r="AG109" s="1326">
        <f t="shared" si="16"/>
        <v>0</v>
      </c>
      <c r="AH109" s="1739"/>
      <c r="AI109" s="1326">
        <f t="shared" si="17"/>
        <v>0</v>
      </c>
      <c r="AJ109" s="1740"/>
      <c r="AK109" s="1739"/>
      <c r="AL109" s="499"/>
      <c r="AM109" s="500"/>
      <c r="AN109" s="500"/>
      <c r="AO109" s="499"/>
      <c r="AP109" s="499"/>
      <c r="AQ109" s="499"/>
      <c r="AR109" s="499"/>
      <c r="AS109" s="499"/>
    </row>
    <row r="110" spans="1:45" s="501" customFormat="1" ht="82.5" customHeight="1" outlineLevel="1" x14ac:dyDescent="0.25">
      <c r="A110" s="499"/>
      <c r="B110" s="1347"/>
      <c r="C110" s="1336"/>
      <c r="D110" s="1360" t="s">
        <v>2336</v>
      </c>
      <c r="E110" s="1337"/>
      <c r="F110" s="1337"/>
      <c r="G110" s="1337"/>
      <c r="H110" s="1337"/>
      <c r="I110" s="1337"/>
      <c r="J110" s="1337"/>
      <c r="K110" s="1337"/>
      <c r="L110" s="1337"/>
      <c r="M110" s="1337"/>
      <c r="N110" s="1337"/>
      <c r="O110" s="1337"/>
      <c r="P110" s="1337"/>
      <c r="Q110" s="1337"/>
      <c r="R110" s="1337"/>
      <c r="S110" s="1337"/>
      <c r="T110" s="1336"/>
      <c r="U110" s="1343" t="s">
        <v>2337</v>
      </c>
      <c r="V110" s="1349"/>
      <c r="W110" s="1350" t="s">
        <v>39</v>
      </c>
      <c r="X110" s="1336"/>
      <c r="Y110" s="1326">
        <v>300</v>
      </c>
      <c r="Z110" s="1327"/>
      <c r="AA110" s="1326"/>
      <c r="AB110" s="1739"/>
      <c r="AC110" s="1326"/>
      <c r="AD110" s="1739"/>
      <c r="AE110" s="1326">
        <f t="shared" si="15"/>
        <v>0</v>
      </c>
      <c r="AF110" s="1739"/>
      <c r="AG110" s="1326">
        <f t="shared" si="16"/>
        <v>0</v>
      </c>
      <c r="AH110" s="1739"/>
      <c r="AI110" s="1326">
        <f t="shared" si="17"/>
        <v>0</v>
      </c>
      <c r="AJ110" s="1740"/>
      <c r="AK110" s="1739"/>
      <c r="AL110" s="499"/>
      <c r="AM110" s="500"/>
      <c r="AN110" s="500"/>
      <c r="AO110" s="499"/>
      <c r="AP110" s="499"/>
      <c r="AQ110" s="499"/>
      <c r="AR110" s="499"/>
      <c r="AS110" s="499"/>
    </row>
    <row r="111" spans="1:45" s="501" customFormat="1" ht="49.5" customHeight="1" outlineLevel="1" x14ac:dyDescent="0.25">
      <c r="A111" s="499"/>
      <c r="B111" s="1347"/>
      <c r="C111" s="1336"/>
      <c r="D111" s="1360" t="s">
        <v>2338</v>
      </c>
      <c r="E111" s="1337"/>
      <c r="F111" s="1337"/>
      <c r="G111" s="1337"/>
      <c r="H111" s="1337"/>
      <c r="I111" s="1337"/>
      <c r="J111" s="1337"/>
      <c r="K111" s="1337"/>
      <c r="L111" s="1337"/>
      <c r="M111" s="1337"/>
      <c r="N111" s="1337"/>
      <c r="O111" s="1337"/>
      <c r="P111" s="1337"/>
      <c r="Q111" s="1337"/>
      <c r="R111" s="1337"/>
      <c r="S111" s="1337"/>
      <c r="T111" s="1336"/>
      <c r="U111" s="1350" t="s">
        <v>2339</v>
      </c>
      <c r="V111" s="1336"/>
      <c r="W111" s="1350" t="s">
        <v>38</v>
      </c>
      <c r="X111" s="1336"/>
      <c r="Y111" s="1326">
        <v>20</v>
      </c>
      <c r="Z111" s="1327"/>
      <c r="AA111" s="1326"/>
      <c r="AB111" s="1739"/>
      <c r="AC111" s="1326"/>
      <c r="AD111" s="1739"/>
      <c r="AE111" s="1326">
        <f t="shared" si="15"/>
        <v>0</v>
      </c>
      <c r="AF111" s="1739"/>
      <c r="AG111" s="1326">
        <f t="shared" si="16"/>
        <v>0</v>
      </c>
      <c r="AH111" s="1739"/>
      <c r="AI111" s="1326">
        <f t="shared" si="17"/>
        <v>0</v>
      </c>
      <c r="AJ111" s="1740"/>
      <c r="AK111" s="1739"/>
      <c r="AL111" s="499"/>
      <c r="AM111" s="500"/>
      <c r="AN111" s="500"/>
      <c r="AO111" s="499"/>
      <c r="AP111" s="499"/>
      <c r="AQ111" s="499"/>
      <c r="AR111" s="499"/>
      <c r="AS111" s="499"/>
    </row>
    <row r="112" spans="1:45" s="501" customFormat="1" ht="15.75" customHeight="1" x14ac:dyDescent="0.25">
      <c r="A112" s="512"/>
      <c r="B112" s="1352"/>
      <c r="C112" s="1336"/>
      <c r="D112" s="1353"/>
      <c r="E112" s="1337"/>
      <c r="F112" s="1337"/>
      <c r="G112" s="1337"/>
      <c r="H112" s="1337"/>
      <c r="I112" s="1337"/>
      <c r="J112" s="1337"/>
      <c r="K112" s="1337"/>
      <c r="L112" s="1337"/>
      <c r="M112" s="1337"/>
      <c r="N112" s="1337"/>
      <c r="O112" s="1337"/>
      <c r="P112" s="1337"/>
      <c r="Q112" s="1337"/>
      <c r="R112" s="1337"/>
      <c r="S112" s="1337"/>
      <c r="T112" s="1336"/>
      <c r="U112" s="1354"/>
      <c r="V112" s="1336"/>
      <c r="W112" s="1355"/>
      <c r="X112" s="1336"/>
      <c r="Y112" s="1351"/>
      <c r="Z112" s="1336"/>
      <c r="AA112" s="1351"/>
      <c r="AB112" s="1739"/>
      <c r="AC112" s="1351"/>
      <c r="AD112" s="1739"/>
      <c r="AE112" s="1351"/>
      <c r="AF112" s="1739"/>
      <c r="AG112" s="1351"/>
      <c r="AH112" s="1739"/>
      <c r="AI112" s="1351"/>
      <c r="AJ112" s="1740"/>
      <c r="AK112" s="1739"/>
      <c r="AL112" s="512"/>
      <c r="AM112" s="500"/>
      <c r="AN112" s="500"/>
      <c r="AO112" s="512"/>
      <c r="AP112" s="512"/>
      <c r="AQ112" s="512"/>
      <c r="AR112" s="512"/>
      <c r="AS112" s="512"/>
    </row>
    <row r="113" spans="1:45" ht="18" customHeight="1" x14ac:dyDescent="0.25">
      <c r="A113" s="496"/>
      <c r="B113" s="1324"/>
      <c r="C113" s="1325"/>
      <c r="D113" s="1356" t="s">
        <v>2340</v>
      </c>
      <c r="E113" s="1357"/>
      <c r="F113" s="1357"/>
      <c r="G113" s="1357"/>
      <c r="H113" s="1357"/>
      <c r="I113" s="1357"/>
      <c r="J113" s="1357"/>
      <c r="K113" s="1357"/>
      <c r="L113" s="1357"/>
      <c r="M113" s="1357"/>
      <c r="N113" s="1357"/>
      <c r="O113" s="1357"/>
      <c r="P113" s="1357"/>
      <c r="Q113" s="1357"/>
      <c r="R113" s="1357"/>
      <c r="S113" s="1357"/>
      <c r="T113" s="1357"/>
      <c r="U113" s="497"/>
      <c r="V113" s="497"/>
      <c r="W113" s="497"/>
      <c r="X113" s="497"/>
      <c r="Y113" s="498"/>
      <c r="Z113" s="498"/>
      <c r="AA113" s="1738"/>
      <c r="AB113" s="1738"/>
      <c r="AC113" s="1738"/>
      <c r="AD113" s="1738"/>
      <c r="AE113" s="1358"/>
      <c r="AF113" s="1736"/>
      <c r="AG113" s="1358"/>
      <c r="AH113" s="1736"/>
      <c r="AI113" s="1358">
        <f>AI114+AI132</f>
        <v>0</v>
      </c>
      <c r="AJ113" s="1737"/>
      <c r="AK113" s="1736"/>
      <c r="AL113" s="496"/>
      <c r="AM113" s="468"/>
      <c r="AN113" s="468"/>
      <c r="AO113" s="496"/>
      <c r="AP113" s="496"/>
      <c r="AQ113" s="496"/>
      <c r="AR113" s="496"/>
      <c r="AS113" s="496"/>
    </row>
    <row r="114" spans="1:45" s="501" customFormat="1" ht="15.75" customHeight="1" x14ac:dyDescent="0.25">
      <c r="A114" s="512"/>
      <c r="B114" s="1352"/>
      <c r="C114" s="1336"/>
      <c r="D114" s="1353" t="s">
        <v>2341</v>
      </c>
      <c r="E114" s="1337"/>
      <c r="F114" s="1337"/>
      <c r="G114" s="1337"/>
      <c r="H114" s="1337"/>
      <c r="I114" s="1337"/>
      <c r="J114" s="1337"/>
      <c r="K114" s="1337"/>
      <c r="L114" s="1337"/>
      <c r="M114" s="1337"/>
      <c r="N114" s="1337"/>
      <c r="O114" s="1337"/>
      <c r="P114" s="1337"/>
      <c r="Q114" s="1337"/>
      <c r="R114" s="1337"/>
      <c r="S114" s="1337"/>
      <c r="T114" s="1336"/>
      <c r="U114" s="1354"/>
      <c r="V114" s="1336"/>
      <c r="W114" s="1355"/>
      <c r="X114" s="1336"/>
      <c r="Y114" s="1351"/>
      <c r="Z114" s="1336"/>
      <c r="AA114" s="1351"/>
      <c r="AB114" s="1739"/>
      <c r="AC114" s="1351"/>
      <c r="AD114" s="1739"/>
      <c r="AE114" s="1351"/>
      <c r="AF114" s="1739"/>
      <c r="AG114" s="1351"/>
      <c r="AH114" s="1739"/>
      <c r="AI114" s="1351">
        <f>SUM(AI115:AK130)</f>
        <v>0</v>
      </c>
      <c r="AJ114" s="1740"/>
      <c r="AK114" s="1739"/>
      <c r="AL114" s="512"/>
      <c r="AM114" s="500"/>
      <c r="AN114" s="500"/>
      <c r="AO114" s="512"/>
      <c r="AP114" s="512"/>
      <c r="AQ114" s="512"/>
      <c r="AR114" s="512"/>
      <c r="AS114" s="512"/>
    </row>
    <row r="115" spans="1:45" s="501" customFormat="1" ht="23.25" customHeight="1" outlineLevel="1" x14ac:dyDescent="0.25">
      <c r="A115" s="499"/>
      <c r="B115" s="1347"/>
      <c r="C115" s="1336"/>
      <c r="D115" s="1348" t="s">
        <v>2342</v>
      </c>
      <c r="E115" s="1337"/>
      <c r="F115" s="1337"/>
      <c r="G115" s="1337"/>
      <c r="H115" s="1337"/>
      <c r="I115" s="1337"/>
      <c r="J115" s="1337"/>
      <c r="K115" s="1337"/>
      <c r="L115" s="1337"/>
      <c r="M115" s="1337"/>
      <c r="N115" s="1337"/>
      <c r="O115" s="1337"/>
      <c r="P115" s="1337"/>
      <c r="Q115" s="1337"/>
      <c r="R115" s="1337"/>
      <c r="S115" s="1337"/>
      <c r="T115" s="1336"/>
      <c r="U115" s="1343"/>
      <c r="V115" s="1349"/>
      <c r="W115" s="1350" t="s">
        <v>38</v>
      </c>
      <c r="X115" s="1336"/>
      <c r="Y115" s="1326">
        <v>2</v>
      </c>
      <c r="Z115" s="1336"/>
      <c r="AA115" s="1326"/>
      <c r="AB115" s="1739"/>
      <c r="AC115" s="1326"/>
      <c r="AD115" s="1739"/>
      <c r="AE115" s="1326">
        <f t="shared" ref="AE115:AE140" si="18">ROUND(Y115*AA115,2)</f>
        <v>0</v>
      </c>
      <c r="AF115" s="1739"/>
      <c r="AG115" s="1326">
        <f t="shared" ref="AG115:AG140" si="19">ROUND(Y115*AC115,2)</f>
        <v>0</v>
      </c>
      <c r="AH115" s="1739"/>
      <c r="AI115" s="1326">
        <f t="shared" ref="AI115:AI140" si="20">AE115+AG115</f>
        <v>0</v>
      </c>
      <c r="AJ115" s="1740"/>
      <c r="AK115" s="1739"/>
      <c r="AL115" s="499"/>
      <c r="AM115" s="500"/>
      <c r="AN115" s="500"/>
      <c r="AO115" s="499"/>
      <c r="AP115" s="499"/>
      <c r="AQ115" s="499"/>
      <c r="AR115" s="499"/>
      <c r="AS115" s="499"/>
    </row>
    <row r="116" spans="1:45" s="501" customFormat="1" ht="23.25" customHeight="1" outlineLevel="1" x14ac:dyDescent="0.25">
      <c r="A116" s="499"/>
      <c r="B116" s="1347"/>
      <c r="C116" s="1336"/>
      <c r="D116" s="1348" t="s">
        <v>2343</v>
      </c>
      <c r="E116" s="1337"/>
      <c r="F116" s="1337"/>
      <c r="G116" s="1337"/>
      <c r="H116" s="1337"/>
      <c r="I116" s="1337"/>
      <c r="J116" s="1337"/>
      <c r="K116" s="1337"/>
      <c r="L116" s="1337"/>
      <c r="M116" s="1337"/>
      <c r="N116" s="1337"/>
      <c r="O116" s="1337"/>
      <c r="P116" s="1337"/>
      <c r="Q116" s="1337"/>
      <c r="R116" s="1337"/>
      <c r="S116" s="1337"/>
      <c r="T116" s="1336"/>
      <c r="U116" s="1343"/>
      <c r="V116" s="1349"/>
      <c r="W116" s="1350" t="s">
        <v>38</v>
      </c>
      <c r="X116" s="1336"/>
      <c r="Y116" s="1326">
        <v>8</v>
      </c>
      <c r="Z116" s="1336"/>
      <c r="AA116" s="1326"/>
      <c r="AB116" s="1739"/>
      <c r="AC116" s="1326"/>
      <c r="AD116" s="1739"/>
      <c r="AE116" s="1326">
        <f t="shared" si="18"/>
        <v>0</v>
      </c>
      <c r="AF116" s="1739"/>
      <c r="AG116" s="1326">
        <f t="shared" si="19"/>
        <v>0</v>
      </c>
      <c r="AH116" s="1739"/>
      <c r="AI116" s="1326">
        <f t="shared" si="20"/>
        <v>0</v>
      </c>
      <c r="AJ116" s="1740"/>
      <c r="AK116" s="1739"/>
      <c r="AL116" s="499"/>
      <c r="AM116" s="500"/>
      <c r="AN116" s="500"/>
      <c r="AO116" s="499"/>
      <c r="AP116" s="499"/>
      <c r="AQ116" s="499"/>
      <c r="AR116" s="499"/>
      <c r="AS116" s="499"/>
    </row>
    <row r="117" spans="1:45" s="501" customFormat="1" ht="23.25" customHeight="1" outlineLevel="1" x14ac:dyDescent="0.25">
      <c r="A117" s="499"/>
      <c r="B117" s="1347"/>
      <c r="C117" s="1336"/>
      <c r="D117" s="1348" t="s">
        <v>2344</v>
      </c>
      <c r="E117" s="1337"/>
      <c r="F117" s="1337"/>
      <c r="G117" s="1337"/>
      <c r="H117" s="1337"/>
      <c r="I117" s="1337"/>
      <c r="J117" s="1337"/>
      <c r="K117" s="1337"/>
      <c r="L117" s="1337"/>
      <c r="M117" s="1337"/>
      <c r="N117" s="1337"/>
      <c r="O117" s="1337"/>
      <c r="P117" s="1337"/>
      <c r="Q117" s="1337"/>
      <c r="R117" s="1337"/>
      <c r="S117" s="1337"/>
      <c r="T117" s="1336"/>
      <c r="U117" s="1343"/>
      <c r="V117" s="1349"/>
      <c r="W117" s="1350" t="s">
        <v>38</v>
      </c>
      <c r="X117" s="1336"/>
      <c r="Y117" s="1326">
        <v>1</v>
      </c>
      <c r="Z117" s="1336"/>
      <c r="AA117" s="1326"/>
      <c r="AB117" s="1739"/>
      <c r="AC117" s="1326"/>
      <c r="AD117" s="1739"/>
      <c r="AE117" s="1326">
        <f t="shared" si="18"/>
        <v>0</v>
      </c>
      <c r="AF117" s="1739"/>
      <c r="AG117" s="1326">
        <f t="shared" si="19"/>
        <v>0</v>
      </c>
      <c r="AH117" s="1739"/>
      <c r="AI117" s="1326">
        <f t="shared" si="20"/>
        <v>0</v>
      </c>
      <c r="AJ117" s="1740"/>
      <c r="AK117" s="1739"/>
      <c r="AL117" s="499"/>
      <c r="AM117" s="500"/>
      <c r="AN117" s="500"/>
      <c r="AO117" s="499"/>
      <c r="AP117" s="499"/>
      <c r="AQ117" s="499"/>
      <c r="AR117" s="499"/>
      <c r="AS117" s="499"/>
    </row>
    <row r="118" spans="1:45" s="501" customFormat="1" ht="23.25" customHeight="1" outlineLevel="1" x14ac:dyDescent="0.25">
      <c r="A118" s="499"/>
      <c r="B118" s="1347"/>
      <c r="C118" s="1336"/>
      <c r="D118" s="1348" t="s">
        <v>2345</v>
      </c>
      <c r="E118" s="1337"/>
      <c r="F118" s="1337"/>
      <c r="G118" s="1337"/>
      <c r="H118" s="1337"/>
      <c r="I118" s="1337"/>
      <c r="J118" s="1337"/>
      <c r="K118" s="1337"/>
      <c r="L118" s="1337"/>
      <c r="M118" s="1337"/>
      <c r="N118" s="1337"/>
      <c r="O118" s="1337"/>
      <c r="P118" s="1337"/>
      <c r="Q118" s="1337"/>
      <c r="R118" s="1337"/>
      <c r="S118" s="1337"/>
      <c r="T118" s="1336"/>
      <c r="U118" s="1343"/>
      <c r="V118" s="1349"/>
      <c r="W118" s="1350" t="s">
        <v>38</v>
      </c>
      <c r="X118" s="1336"/>
      <c r="Y118" s="1326">
        <v>1</v>
      </c>
      <c r="Z118" s="1336"/>
      <c r="AA118" s="1326"/>
      <c r="AB118" s="1739"/>
      <c r="AC118" s="1326"/>
      <c r="AD118" s="1739"/>
      <c r="AE118" s="1326">
        <f t="shared" si="18"/>
        <v>0</v>
      </c>
      <c r="AF118" s="1739"/>
      <c r="AG118" s="1326">
        <f t="shared" si="19"/>
        <v>0</v>
      </c>
      <c r="AH118" s="1739"/>
      <c r="AI118" s="1326">
        <f t="shared" si="20"/>
        <v>0</v>
      </c>
      <c r="AJ118" s="1740"/>
      <c r="AK118" s="1739"/>
      <c r="AL118" s="499"/>
      <c r="AM118" s="500"/>
      <c r="AN118" s="500"/>
      <c r="AO118" s="499"/>
      <c r="AP118" s="499"/>
      <c r="AQ118" s="499"/>
      <c r="AR118" s="499"/>
      <c r="AS118" s="499"/>
    </row>
    <row r="119" spans="1:45" s="501" customFormat="1" ht="23.25" customHeight="1" outlineLevel="1" x14ac:dyDescent="0.25">
      <c r="A119" s="499"/>
      <c r="B119" s="1347"/>
      <c r="C119" s="1336"/>
      <c r="D119" s="1348" t="s">
        <v>2346</v>
      </c>
      <c r="E119" s="1337"/>
      <c r="F119" s="1337"/>
      <c r="G119" s="1337"/>
      <c r="H119" s="1337"/>
      <c r="I119" s="1337"/>
      <c r="J119" s="1337"/>
      <c r="K119" s="1337"/>
      <c r="L119" s="1337"/>
      <c r="M119" s="1337"/>
      <c r="N119" s="1337"/>
      <c r="O119" s="1337"/>
      <c r="P119" s="1337"/>
      <c r="Q119" s="1337"/>
      <c r="R119" s="1337"/>
      <c r="S119" s="1337"/>
      <c r="T119" s="1336"/>
      <c r="U119" s="1343"/>
      <c r="V119" s="1349"/>
      <c r="W119" s="1350" t="s">
        <v>38</v>
      </c>
      <c r="X119" s="1336"/>
      <c r="Y119" s="1326">
        <v>2</v>
      </c>
      <c r="Z119" s="1336"/>
      <c r="AA119" s="1326"/>
      <c r="AB119" s="1739"/>
      <c r="AC119" s="1326"/>
      <c r="AD119" s="1739"/>
      <c r="AE119" s="1326">
        <f t="shared" si="18"/>
        <v>0</v>
      </c>
      <c r="AF119" s="1739"/>
      <c r="AG119" s="1326">
        <f t="shared" si="19"/>
        <v>0</v>
      </c>
      <c r="AH119" s="1739"/>
      <c r="AI119" s="1326">
        <f t="shared" si="20"/>
        <v>0</v>
      </c>
      <c r="AJ119" s="1740"/>
      <c r="AK119" s="1739"/>
      <c r="AL119" s="499"/>
      <c r="AM119" s="500"/>
      <c r="AN119" s="500"/>
      <c r="AO119" s="499"/>
      <c r="AP119" s="499"/>
      <c r="AQ119" s="499"/>
      <c r="AR119" s="499"/>
      <c r="AS119" s="499"/>
    </row>
    <row r="120" spans="1:45" s="501" customFormat="1" ht="30" customHeight="1" outlineLevel="1" x14ac:dyDescent="0.25">
      <c r="A120" s="499"/>
      <c r="B120" s="1347"/>
      <c r="C120" s="1336"/>
      <c r="D120" s="1348" t="s">
        <v>2347</v>
      </c>
      <c r="E120" s="1337"/>
      <c r="F120" s="1337"/>
      <c r="G120" s="1337"/>
      <c r="H120" s="1337"/>
      <c r="I120" s="1337"/>
      <c r="J120" s="1337"/>
      <c r="K120" s="1337"/>
      <c r="L120" s="1337"/>
      <c r="M120" s="1337"/>
      <c r="N120" s="1337"/>
      <c r="O120" s="1337"/>
      <c r="P120" s="1337"/>
      <c r="Q120" s="1337"/>
      <c r="R120" s="1337"/>
      <c r="S120" s="1337"/>
      <c r="T120" s="1336"/>
      <c r="U120" s="1343"/>
      <c r="V120" s="1349"/>
      <c r="W120" s="1350" t="s">
        <v>1032</v>
      </c>
      <c r="X120" s="1336"/>
      <c r="Y120" s="1326">
        <v>1</v>
      </c>
      <c r="Z120" s="1336"/>
      <c r="AA120" s="1326"/>
      <c r="AB120" s="1739"/>
      <c r="AC120" s="1326"/>
      <c r="AD120" s="1739"/>
      <c r="AE120" s="1326">
        <f t="shared" si="18"/>
        <v>0</v>
      </c>
      <c r="AF120" s="1739"/>
      <c r="AG120" s="1326">
        <f t="shared" si="19"/>
        <v>0</v>
      </c>
      <c r="AH120" s="1739"/>
      <c r="AI120" s="1326">
        <f t="shared" si="20"/>
        <v>0</v>
      </c>
      <c r="AJ120" s="1740"/>
      <c r="AK120" s="1739"/>
      <c r="AL120" s="499"/>
      <c r="AM120" s="500"/>
      <c r="AN120" s="500"/>
      <c r="AO120" s="499"/>
      <c r="AP120" s="499"/>
      <c r="AQ120" s="499"/>
      <c r="AR120" s="499"/>
      <c r="AS120" s="499"/>
    </row>
    <row r="121" spans="1:45" s="501" customFormat="1" ht="23.25" customHeight="1" outlineLevel="1" x14ac:dyDescent="0.25">
      <c r="A121" s="499"/>
      <c r="B121" s="1347"/>
      <c r="C121" s="1336"/>
      <c r="D121" s="1348" t="s">
        <v>2348</v>
      </c>
      <c r="E121" s="1337"/>
      <c r="F121" s="1337"/>
      <c r="G121" s="1337"/>
      <c r="H121" s="1337"/>
      <c r="I121" s="1337"/>
      <c r="J121" s="1337"/>
      <c r="K121" s="1337"/>
      <c r="L121" s="1337"/>
      <c r="M121" s="1337"/>
      <c r="N121" s="1337"/>
      <c r="O121" s="1337"/>
      <c r="P121" s="1337"/>
      <c r="Q121" s="1337"/>
      <c r="R121" s="1337"/>
      <c r="S121" s="1337"/>
      <c r="T121" s="1336"/>
      <c r="U121" s="1343"/>
      <c r="V121" s="1349"/>
      <c r="W121" s="1350" t="s">
        <v>38</v>
      </c>
      <c r="X121" s="1336"/>
      <c r="Y121" s="1326">
        <v>4</v>
      </c>
      <c r="Z121" s="1336"/>
      <c r="AA121" s="1326"/>
      <c r="AB121" s="1739"/>
      <c r="AC121" s="1326"/>
      <c r="AD121" s="1739"/>
      <c r="AE121" s="1326">
        <f t="shared" si="18"/>
        <v>0</v>
      </c>
      <c r="AF121" s="1739"/>
      <c r="AG121" s="1326">
        <f t="shared" si="19"/>
        <v>0</v>
      </c>
      <c r="AH121" s="1739"/>
      <c r="AI121" s="1326">
        <f t="shared" si="20"/>
        <v>0</v>
      </c>
      <c r="AJ121" s="1740"/>
      <c r="AK121" s="1739"/>
      <c r="AL121" s="499"/>
      <c r="AM121" s="500"/>
      <c r="AN121" s="500"/>
      <c r="AO121" s="499"/>
      <c r="AP121" s="499"/>
      <c r="AQ121" s="499"/>
      <c r="AR121" s="499"/>
      <c r="AS121" s="499"/>
    </row>
    <row r="122" spans="1:45" s="501" customFormat="1" ht="23.25" customHeight="1" outlineLevel="1" x14ac:dyDescent="0.25">
      <c r="A122" s="499"/>
      <c r="B122" s="1347"/>
      <c r="C122" s="1336"/>
      <c r="D122" s="1348" t="s">
        <v>2349</v>
      </c>
      <c r="E122" s="1337"/>
      <c r="F122" s="1337"/>
      <c r="G122" s="1337"/>
      <c r="H122" s="1337"/>
      <c r="I122" s="1337"/>
      <c r="J122" s="1337"/>
      <c r="K122" s="1337"/>
      <c r="L122" s="1337"/>
      <c r="M122" s="1337"/>
      <c r="N122" s="1337"/>
      <c r="O122" s="1337"/>
      <c r="P122" s="1337"/>
      <c r="Q122" s="1337"/>
      <c r="R122" s="1337"/>
      <c r="S122" s="1337"/>
      <c r="T122" s="1336"/>
      <c r="U122" s="1343"/>
      <c r="V122" s="1349"/>
      <c r="W122" s="1350" t="s">
        <v>38</v>
      </c>
      <c r="X122" s="1336"/>
      <c r="Y122" s="1326">
        <v>50</v>
      </c>
      <c r="Z122" s="1336"/>
      <c r="AA122" s="1326"/>
      <c r="AB122" s="1739"/>
      <c r="AC122" s="1326"/>
      <c r="AD122" s="1739"/>
      <c r="AE122" s="1326">
        <f t="shared" si="18"/>
        <v>0</v>
      </c>
      <c r="AF122" s="1739"/>
      <c r="AG122" s="1326">
        <f t="shared" si="19"/>
        <v>0</v>
      </c>
      <c r="AH122" s="1739"/>
      <c r="AI122" s="1326">
        <f t="shared" si="20"/>
        <v>0</v>
      </c>
      <c r="AJ122" s="1740"/>
      <c r="AK122" s="1739"/>
      <c r="AL122" s="499"/>
      <c r="AM122" s="500"/>
      <c r="AN122" s="500"/>
      <c r="AO122" s="499"/>
      <c r="AP122" s="499"/>
      <c r="AQ122" s="499"/>
      <c r="AR122" s="499"/>
      <c r="AS122" s="499"/>
    </row>
    <row r="123" spans="1:45" s="501" customFormat="1" ht="23.25" customHeight="1" outlineLevel="1" x14ac:dyDescent="0.25">
      <c r="A123" s="499"/>
      <c r="B123" s="1347"/>
      <c r="C123" s="1336"/>
      <c r="D123" s="1348" t="s">
        <v>2350</v>
      </c>
      <c r="E123" s="1337"/>
      <c r="F123" s="1337"/>
      <c r="G123" s="1337"/>
      <c r="H123" s="1337"/>
      <c r="I123" s="1337"/>
      <c r="J123" s="1337"/>
      <c r="K123" s="1337"/>
      <c r="L123" s="1337"/>
      <c r="M123" s="1337"/>
      <c r="N123" s="1337"/>
      <c r="O123" s="1337"/>
      <c r="P123" s="1337"/>
      <c r="Q123" s="1337"/>
      <c r="R123" s="1337"/>
      <c r="S123" s="1337"/>
      <c r="T123" s="1336"/>
      <c r="U123" s="1343"/>
      <c r="V123" s="1349"/>
      <c r="W123" s="1350" t="s">
        <v>38</v>
      </c>
      <c r="X123" s="1336"/>
      <c r="Y123" s="1326">
        <v>8</v>
      </c>
      <c r="Z123" s="1336"/>
      <c r="AA123" s="1326"/>
      <c r="AB123" s="1739"/>
      <c r="AC123" s="1326"/>
      <c r="AD123" s="1739"/>
      <c r="AE123" s="1326">
        <f t="shared" si="18"/>
        <v>0</v>
      </c>
      <c r="AF123" s="1739"/>
      <c r="AG123" s="1326">
        <f t="shared" si="19"/>
        <v>0</v>
      </c>
      <c r="AH123" s="1739"/>
      <c r="AI123" s="1326">
        <f t="shared" si="20"/>
        <v>0</v>
      </c>
      <c r="AJ123" s="1740"/>
      <c r="AK123" s="1739"/>
      <c r="AL123" s="499"/>
      <c r="AM123" s="500"/>
      <c r="AN123" s="500"/>
      <c r="AO123" s="499"/>
      <c r="AP123" s="499"/>
      <c r="AQ123" s="499"/>
      <c r="AR123" s="499"/>
      <c r="AS123" s="499"/>
    </row>
    <row r="124" spans="1:45" s="501" customFormat="1" ht="23.25" customHeight="1" outlineLevel="1" x14ac:dyDescent="0.25">
      <c r="A124" s="499"/>
      <c r="B124" s="1347"/>
      <c r="C124" s="1336"/>
      <c r="D124" s="1348" t="s">
        <v>2351</v>
      </c>
      <c r="E124" s="1337"/>
      <c r="F124" s="1337"/>
      <c r="G124" s="1337"/>
      <c r="H124" s="1337"/>
      <c r="I124" s="1337"/>
      <c r="J124" s="1337"/>
      <c r="K124" s="1337"/>
      <c r="L124" s="1337"/>
      <c r="M124" s="1337"/>
      <c r="N124" s="1337"/>
      <c r="O124" s="1337"/>
      <c r="P124" s="1337"/>
      <c r="Q124" s="1337"/>
      <c r="R124" s="1337"/>
      <c r="S124" s="1337"/>
      <c r="T124" s="1336"/>
      <c r="U124" s="1343"/>
      <c r="V124" s="1349"/>
      <c r="W124" s="1350" t="s">
        <v>1032</v>
      </c>
      <c r="X124" s="1336"/>
      <c r="Y124" s="1326">
        <v>2</v>
      </c>
      <c r="Z124" s="1336"/>
      <c r="AA124" s="1326"/>
      <c r="AB124" s="1739"/>
      <c r="AC124" s="1326"/>
      <c r="AD124" s="1739"/>
      <c r="AE124" s="1326">
        <f t="shared" si="18"/>
        <v>0</v>
      </c>
      <c r="AF124" s="1739"/>
      <c r="AG124" s="1326">
        <f t="shared" si="19"/>
        <v>0</v>
      </c>
      <c r="AH124" s="1739"/>
      <c r="AI124" s="1326">
        <f t="shared" si="20"/>
        <v>0</v>
      </c>
      <c r="AJ124" s="1740"/>
      <c r="AK124" s="1739"/>
      <c r="AL124" s="499"/>
      <c r="AM124" s="500"/>
      <c r="AN124" s="500"/>
      <c r="AO124" s="499"/>
      <c r="AP124" s="499"/>
      <c r="AQ124" s="499"/>
      <c r="AR124" s="499"/>
      <c r="AS124" s="499"/>
    </row>
    <row r="125" spans="1:45" s="501" customFormat="1" ht="23.25" customHeight="1" outlineLevel="1" x14ac:dyDescent="0.25">
      <c r="A125" s="499"/>
      <c r="B125" s="1347"/>
      <c r="C125" s="1336"/>
      <c r="D125" s="1348" t="s">
        <v>2352</v>
      </c>
      <c r="E125" s="1337"/>
      <c r="F125" s="1337"/>
      <c r="G125" s="1337"/>
      <c r="H125" s="1337"/>
      <c r="I125" s="1337"/>
      <c r="J125" s="1337"/>
      <c r="K125" s="1337"/>
      <c r="L125" s="1337"/>
      <c r="M125" s="1337"/>
      <c r="N125" s="1337"/>
      <c r="O125" s="1337"/>
      <c r="P125" s="1337"/>
      <c r="Q125" s="1337"/>
      <c r="R125" s="1337"/>
      <c r="S125" s="1337"/>
      <c r="T125" s="1336"/>
      <c r="U125" s="1343"/>
      <c r="V125" s="1349"/>
      <c r="W125" s="1350" t="s">
        <v>1032</v>
      </c>
      <c r="X125" s="1336"/>
      <c r="Y125" s="1326">
        <v>6</v>
      </c>
      <c r="Z125" s="1336"/>
      <c r="AA125" s="1326"/>
      <c r="AB125" s="1739"/>
      <c r="AC125" s="1326"/>
      <c r="AD125" s="1739"/>
      <c r="AE125" s="1326">
        <f t="shared" si="18"/>
        <v>0</v>
      </c>
      <c r="AF125" s="1739"/>
      <c r="AG125" s="1326">
        <f t="shared" si="19"/>
        <v>0</v>
      </c>
      <c r="AH125" s="1739"/>
      <c r="AI125" s="1326">
        <f t="shared" si="20"/>
        <v>0</v>
      </c>
      <c r="AJ125" s="1740"/>
      <c r="AK125" s="1739"/>
      <c r="AL125" s="499"/>
      <c r="AM125" s="500"/>
      <c r="AN125" s="500"/>
      <c r="AO125" s="499"/>
      <c r="AP125" s="499"/>
      <c r="AQ125" s="499"/>
      <c r="AR125" s="499"/>
      <c r="AS125" s="499"/>
    </row>
    <row r="126" spans="1:45" s="501" customFormat="1" ht="23.25" customHeight="1" outlineLevel="1" x14ac:dyDescent="0.25">
      <c r="A126" s="499"/>
      <c r="B126" s="1347"/>
      <c r="C126" s="1336"/>
      <c r="D126" s="1348" t="s">
        <v>2353</v>
      </c>
      <c r="E126" s="1337"/>
      <c r="F126" s="1337"/>
      <c r="G126" s="1337"/>
      <c r="H126" s="1337"/>
      <c r="I126" s="1337"/>
      <c r="J126" s="1337"/>
      <c r="K126" s="1337"/>
      <c r="L126" s="1337"/>
      <c r="M126" s="1337"/>
      <c r="N126" s="1337"/>
      <c r="O126" s="1337"/>
      <c r="P126" s="1337"/>
      <c r="Q126" s="1337"/>
      <c r="R126" s="1337"/>
      <c r="S126" s="1337"/>
      <c r="T126" s="1336"/>
      <c r="U126" s="1343"/>
      <c r="V126" s="1349"/>
      <c r="W126" s="1350" t="s">
        <v>1032</v>
      </c>
      <c r="X126" s="1336"/>
      <c r="Y126" s="1326">
        <v>1</v>
      </c>
      <c r="Z126" s="1336"/>
      <c r="AA126" s="1326"/>
      <c r="AB126" s="1739"/>
      <c r="AC126" s="1326"/>
      <c r="AD126" s="1739"/>
      <c r="AE126" s="1326">
        <f t="shared" si="18"/>
        <v>0</v>
      </c>
      <c r="AF126" s="1739"/>
      <c r="AG126" s="1326">
        <f t="shared" si="19"/>
        <v>0</v>
      </c>
      <c r="AH126" s="1739"/>
      <c r="AI126" s="1326">
        <f t="shared" si="20"/>
        <v>0</v>
      </c>
      <c r="AJ126" s="1740"/>
      <c r="AK126" s="1739"/>
      <c r="AL126" s="499"/>
      <c r="AM126" s="500"/>
      <c r="AN126" s="500"/>
      <c r="AO126" s="499"/>
      <c r="AP126" s="499"/>
      <c r="AQ126" s="499"/>
      <c r="AR126" s="499"/>
      <c r="AS126" s="499"/>
    </row>
    <row r="127" spans="1:45" s="501" customFormat="1" ht="23.25" customHeight="1" outlineLevel="1" x14ac:dyDescent="0.25">
      <c r="A127" s="499"/>
      <c r="B127" s="1347"/>
      <c r="C127" s="1336"/>
      <c r="D127" s="1348" t="s">
        <v>2354</v>
      </c>
      <c r="E127" s="1337"/>
      <c r="F127" s="1337"/>
      <c r="G127" s="1337"/>
      <c r="H127" s="1337"/>
      <c r="I127" s="1337"/>
      <c r="J127" s="1337"/>
      <c r="K127" s="1337"/>
      <c r="L127" s="1337"/>
      <c r="M127" s="1337"/>
      <c r="N127" s="1337"/>
      <c r="O127" s="1337"/>
      <c r="P127" s="1337"/>
      <c r="Q127" s="1337"/>
      <c r="R127" s="1337"/>
      <c r="S127" s="1337"/>
      <c r="T127" s="1336"/>
      <c r="U127" s="1343"/>
      <c r="V127" s="1349"/>
      <c r="W127" s="1350" t="s">
        <v>1032</v>
      </c>
      <c r="X127" s="1336"/>
      <c r="Y127" s="1326">
        <v>10</v>
      </c>
      <c r="Z127" s="1336"/>
      <c r="AA127" s="1326"/>
      <c r="AB127" s="1739"/>
      <c r="AC127" s="1326"/>
      <c r="AD127" s="1739"/>
      <c r="AE127" s="1326">
        <f t="shared" si="18"/>
        <v>0</v>
      </c>
      <c r="AF127" s="1739"/>
      <c r="AG127" s="1326">
        <f t="shared" si="19"/>
        <v>0</v>
      </c>
      <c r="AH127" s="1739"/>
      <c r="AI127" s="1326">
        <f t="shared" si="20"/>
        <v>0</v>
      </c>
      <c r="AJ127" s="1740"/>
      <c r="AK127" s="1739"/>
      <c r="AL127" s="499"/>
      <c r="AM127" s="500"/>
      <c r="AN127" s="500"/>
      <c r="AO127" s="499"/>
      <c r="AP127" s="499"/>
      <c r="AQ127" s="499"/>
      <c r="AR127" s="499"/>
      <c r="AS127" s="499"/>
    </row>
    <row r="128" spans="1:45" s="501" customFormat="1" ht="23.25" customHeight="1" outlineLevel="1" x14ac:dyDescent="0.25">
      <c r="A128" s="499"/>
      <c r="B128" s="1347"/>
      <c r="C128" s="1336"/>
      <c r="D128" s="1348" t="s">
        <v>2355</v>
      </c>
      <c r="E128" s="1337"/>
      <c r="F128" s="1337"/>
      <c r="G128" s="1337"/>
      <c r="H128" s="1337"/>
      <c r="I128" s="1337"/>
      <c r="J128" s="1337"/>
      <c r="K128" s="1337"/>
      <c r="L128" s="1337"/>
      <c r="M128" s="1337"/>
      <c r="N128" s="1337"/>
      <c r="O128" s="1337"/>
      <c r="P128" s="1337"/>
      <c r="Q128" s="1337"/>
      <c r="R128" s="1337"/>
      <c r="S128" s="1337"/>
      <c r="T128" s="1336"/>
      <c r="U128" s="1343"/>
      <c r="V128" s="1349"/>
      <c r="W128" s="1350" t="s">
        <v>38</v>
      </c>
      <c r="X128" s="1336"/>
      <c r="Y128" s="1326">
        <v>2</v>
      </c>
      <c r="Z128" s="1336"/>
      <c r="AA128" s="1326"/>
      <c r="AB128" s="1739"/>
      <c r="AC128" s="1326"/>
      <c r="AD128" s="1739"/>
      <c r="AE128" s="1326">
        <f t="shared" si="18"/>
        <v>0</v>
      </c>
      <c r="AF128" s="1739"/>
      <c r="AG128" s="1326">
        <f t="shared" si="19"/>
        <v>0</v>
      </c>
      <c r="AH128" s="1739"/>
      <c r="AI128" s="1326">
        <f t="shared" si="20"/>
        <v>0</v>
      </c>
      <c r="AJ128" s="1740"/>
      <c r="AK128" s="1739"/>
      <c r="AL128" s="499"/>
      <c r="AM128" s="500"/>
      <c r="AN128" s="500"/>
      <c r="AO128" s="499"/>
      <c r="AP128" s="499"/>
      <c r="AQ128" s="499"/>
      <c r="AR128" s="499"/>
      <c r="AS128" s="499"/>
    </row>
    <row r="129" spans="1:45" s="501" customFormat="1" ht="23.25" customHeight="1" outlineLevel="1" x14ac:dyDescent="0.25">
      <c r="A129" s="499"/>
      <c r="B129" s="1347"/>
      <c r="C129" s="1336"/>
      <c r="D129" s="1348" t="s">
        <v>2356</v>
      </c>
      <c r="E129" s="1337"/>
      <c r="F129" s="1337"/>
      <c r="G129" s="1337"/>
      <c r="H129" s="1337"/>
      <c r="I129" s="1337"/>
      <c r="J129" s="1337"/>
      <c r="K129" s="1337"/>
      <c r="L129" s="1337"/>
      <c r="M129" s="1337"/>
      <c r="N129" s="1337"/>
      <c r="O129" s="1337"/>
      <c r="P129" s="1337"/>
      <c r="Q129" s="1337"/>
      <c r="R129" s="1337"/>
      <c r="S129" s="1337"/>
      <c r="T129" s="1336"/>
      <c r="U129" s="1343"/>
      <c r="V129" s="1349"/>
      <c r="W129" s="1350" t="s">
        <v>38</v>
      </c>
      <c r="X129" s="1336"/>
      <c r="Y129" s="1326">
        <v>2</v>
      </c>
      <c r="Z129" s="1336"/>
      <c r="AA129" s="1326"/>
      <c r="AB129" s="1739"/>
      <c r="AC129" s="1326"/>
      <c r="AD129" s="1739"/>
      <c r="AE129" s="1326">
        <f t="shared" si="18"/>
        <v>0</v>
      </c>
      <c r="AF129" s="1739"/>
      <c r="AG129" s="1326">
        <f t="shared" si="19"/>
        <v>0</v>
      </c>
      <c r="AH129" s="1739"/>
      <c r="AI129" s="1326">
        <f t="shared" si="20"/>
        <v>0</v>
      </c>
      <c r="AJ129" s="1740"/>
      <c r="AK129" s="1739"/>
      <c r="AL129" s="499"/>
      <c r="AM129" s="500"/>
      <c r="AN129" s="500"/>
      <c r="AO129" s="499"/>
      <c r="AP129" s="499"/>
      <c r="AQ129" s="499"/>
      <c r="AR129" s="499"/>
      <c r="AS129" s="499"/>
    </row>
    <row r="130" spans="1:45" s="501" customFormat="1" ht="23.25" customHeight="1" outlineLevel="1" x14ac:dyDescent="0.25">
      <c r="A130" s="499"/>
      <c r="B130" s="1347"/>
      <c r="C130" s="1336"/>
      <c r="D130" s="1348" t="s">
        <v>2357</v>
      </c>
      <c r="E130" s="1337"/>
      <c r="F130" s="1337"/>
      <c r="G130" s="1337"/>
      <c r="H130" s="1337"/>
      <c r="I130" s="1337"/>
      <c r="J130" s="1337"/>
      <c r="K130" s="1337"/>
      <c r="L130" s="1337"/>
      <c r="M130" s="1337"/>
      <c r="N130" s="1337"/>
      <c r="O130" s="1337"/>
      <c r="P130" s="1337"/>
      <c r="Q130" s="1337"/>
      <c r="R130" s="1337"/>
      <c r="S130" s="1337"/>
      <c r="T130" s="1336"/>
      <c r="U130" s="1343"/>
      <c r="V130" s="1349"/>
      <c r="W130" s="1350" t="s">
        <v>1032</v>
      </c>
      <c r="X130" s="1336"/>
      <c r="Y130" s="1326">
        <v>1</v>
      </c>
      <c r="Z130" s="1336"/>
      <c r="AA130" s="1326"/>
      <c r="AB130" s="1739"/>
      <c r="AC130" s="1326"/>
      <c r="AD130" s="1739"/>
      <c r="AE130" s="1326">
        <f t="shared" si="18"/>
        <v>0</v>
      </c>
      <c r="AF130" s="1739"/>
      <c r="AG130" s="1326">
        <f t="shared" si="19"/>
        <v>0</v>
      </c>
      <c r="AH130" s="1739"/>
      <c r="AI130" s="1326">
        <f t="shared" si="20"/>
        <v>0</v>
      </c>
      <c r="AJ130" s="1740"/>
      <c r="AK130" s="1739"/>
      <c r="AL130" s="499"/>
      <c r="AM130" s="500"/>
      <c r="AN130" s="500"/>
      <c r="AO130" s="499"/>
      <c r="AP130" s="499"/>
      <c r="AQ130" s="499"/>
      <c r="AR130" s="499"/>
      <c r="AS130" s="499"/>
    </row>
    <row r="131" spans="1:45" s="501" customFormat="1" ht="15.75" customHeight="1" x14ac:dyDescent="0.25">
      <c r="A131" s="512"/>
      <c r="B131" s="1352"/>
      <c r="C131" s="1336"/>
      <c r="D131" s="1353"/>
      <c r="E131" s="1337"/>
      <c r="F131" s="1337"/>
      <c r="G131" s="1337"/>
      <c r="H131" s="1337"/>
      <c r="I131" s="1337"/>
      <c r="J131" s="1337"/>
      <c r="K131" s="1337"/>
      <c r="L131" s="1337"/>
      <c r="M131" s="1337"/>
      <c r="N131" s="1337"/>
      <c r="O131" s="1337"/>
      <c r="P131" s="1337"/>
      <c r="Q131" s="1337"/>
      <c r="R131" s="1337"/>
      <c r="S131" s="1337"/>
      <c r="T131" s="1336"/>
      <c r="U131" s="1354"/>
      <c r="V131" s="1336"/>
      <c r="W131" s="1355"/>
      <c r="X131" s="1336"/>
      <c r="Y131" s="1351"/>
      <c r="Z131" s="1336"/>
      <c r="AA131" s="1351"/>
      <c r="AB131" s="1739"/>
      <c r="AC131" s="1351"/>
      <c r="AD131" s="1739"/>
      <c r="AE131" s="1326"/>
      <c r="AF131" s="1739"/>
      <c r="AG131" s="1326"/>
      <c r="AH131" s="1739"/>
      <c r="AI131" s="1326"/>
      <c r="AJ131" s="1740"/>
      <c r="AK131" s="1739"/>
      <c r="AL131" s="512"/>
      <c r="AM131" s="500"/>
      <c r="AN131" s="500"/>
      <c r="AO131" s="512"/>
      <c r="AP131" s="512"/>
      <c r="AQ131" s="512"/>
      <c r="AR131" s="512"/>
      <c r="AS131" s="512"/>
    </row>
    <row r="132" spans="1:45" s="501" customFormat="1" ht="15.75" customHeight="1" x14ac:dyDescent="0.25">
      <c r="A132" s="512"/>
      <c r="B132" s="1352"/>
      <c r="C132" s="1336"/>
      <c r="D132" s="1353" t="s">
        <v>2358</v>
      </c>
      <c r="E132" s="1337"/>
      <c r="F132" s="1337"/>
      <c r="G132" s="1337"/>
      <c r="H132" s="1337"/>
      <c r="I132" s="1337"/>
      <c r="J132" s="1337"/>
      <c r="K132" s="1337"/>
      <c r="L132" s="1337"/>
      <c r="M132" s="1337"/>
      <c r="N132" s="1337"/>
      <c r="O132" s="1337"/>
      <c r="P132" s="1337"/>
      <c r="Q132" s="1337"/>
      <c r="R132" s="1337"/>
      <c r="S132" s="1337"/>
      <c r="T132" s="1336"/>
      <c r="U132" s="1354"/>
      <c r="V132" s="1336"/>
      <c r="W132" s="1355"/>
      <c r="X132" s="1336"/>
      <c r="Y132" s="1351"/>
      <c r="Z132" s="1336"/>
      <c r="AA132" s="1351"/>
      <c r="AB132" s="1739"/>
      <c r="AC132" s="1351"/>
      <c r="AD132" s="1739"/>
      <c r="AE132" s="1326"/>
      <c r="AF132" s="1739"/>
      <c r="AG132" s="1326"/>
      <c r="AH132" s="1739"/>
      <c r="AI132" s="1351">
        <f>SUM(AI133:AK140)</f>
        <v>0</v>
      </c>
      <c r="AJ132" s="1744"/>
      <c r="AK132" s="1743"/>
      <c r="AL132" s="512"/>
      <c r="AM132" s="500"/>
      <c r="AN132" s="500"/>
      <c r="AO132" s="512"/>
      <c r="AP132" s="512"/>
      <c r="AQ132" s="512"/>
      <c r="AR132" s="512"/>
      <c r="AS132" s="512"/>
    </row>
    <row r="133" spans="1:45" s="501" customFormat="1" ht="36.75" customHeight="1" outlineLevel="1" x14ac:dyDescent="0.25">
      <c r="A133" s="499"/>
      <c r="B133" s="1347"/>
      <c r="C133" s="1336"/>
      <c r="D133" s="1348" t="s">
        <v>2359</v>
      </c>
      <c r="E133" s="1337"/>
      <c r="F133" s="1337"/>
      <c r="G133" s="1337"/>
      <c r="H133" s="1337"/>
      <c r="I133" s="1337"/>
      <c r="J133" s="1337"/>
      <c r="K133" s="1337"/>
      <c r="L133" s="1337"/>
      <c r="M133" s="1337"/>
      <c r="N133" s="1337"/>
      <c r="O133" s="1337"/>
      <c r="P133" s="1337"/>
      <c r="Q133" s="1337"/>
      <c r="R133" s="1337"/>
      <c r="S133" s="1337"/>
      <c r="T133" s="1336"/>
      <c r="U133" s="1343"/>
      <c r="V133" s="1349"/>
      <c r="W133" s="1350" t="s">
        <v>38</v>
      </c>
      <c r="X133" s="1336"/>
      <c r="Y133" s="1326">
        <v>1</v>
      </c>
      <c r="Z133" s="1336"/>
      <c r="AA133" s="1326"/>
      <c r="AB133" s="1739"/>
      <c r="AC133" s="1326"/>
      <c r="AD133" s="1739"/>
      <c r="AE133" s="1326">
        <f t="shared" si="18"/>
        <v>0</v>
      </c>
      <c r="AF133" s="1739"/>
      <c r="AG133" s="1326">
        <f t="shared" si="19"/>
        <v>0</v>
      </c>
      <c r="AH133" s="1739"/>
      <c r="AI133" s="1326">
        <f t="shared" si="20"/>
        <v>0</v>
      </c>
      <c r="AJ133" s="1740"/>
      <c r="AK133" s="1739"/>
      <c r="AL133" s="499"/>
      <c r="AM133" s="500"/>
      <c r="AN133" s="500"/>
      <c r="AO133" s="499"/>
      <c r="AP133" s="499"/>
      <c r="AQ133" s="499"/>
      <c r="AR133" s="499"/>
      <c r="AS133" s="499"/>
    </row>
    <row r="134" spans="1:45" s="501" customFormat="1" ht="23.25" customHeight="1" outlineLevel="1" x14ac:dyDescent="0.25">
      <c r="A134" s="499"/>
      <c r="B134" s="1347"/>
      <c r="C134" s="1336"/>
      <c r="D134" s="1348" t="s">
        <v>2360</v>
      </c>
      <c r="E134" s="1337"/>
      <c r="F134" s="1337"/>
      <c r="G134" s="1337"/>
      <c r="H134" s="1337"/>
      <c r="I134" s="1337"/>
      <c r="J134" s="1337"/>
      <c r="K134" s="1337"/>
      <c r="L134" s="1337"/>
      <c r="M134" s="1337"/>
      <c r="N134" s="1337"/>
      <c r="O134" s="1337"/>
      <c r="P134" s="1337"/>
      <c r="Q134" s="1337"/>
      <c r="R134" s="1337"/>
      <c r="S134" s="1337"/>
      <c r="T134" s="1336"/>
      <c r="U134" s="1343"/>
      <c r="V134" s="1349"/>
      <c r="W134" s="1350" t="s">
        <v>38</v>
      </c>
      <c r="X134" s="1336"/>
      <c r="Y134" s="1326">
        <v>1</v>
      </c>
      <c r="Z134" s="1336"/>
      <c r="AA134" s="1326"/>
      <c r="AB134" s="1739"/>
      <c r="AC134" s="1326"/>
      <c r="AD134" s="1739"/>
      <c r="AE134" s="1326">
        <f t="shared" si="18"/>
        <v>0</v>
      </c>
      <c r="AF134" s="1739"/>
      <c r="AG134" s="1326">
        <f t="shared" si="19"/>
        <v>0</v>
      </c>
      <c r="AH134" s="1739"/>
      <c r="AI134" s="1326">
        <f t="shared" si="20"/>
        <v>0</v>
      </c>
      <c r="AJ134" s="1740"/>
      <c r="AK134" s="1739"/>
      <c r="AL134" s="499"/>
      <c r="AM134" s="500"/>
      <c r="AN134" s="500"/>
      <c r="AO134" s="499"/>
      <c r="AP134" s="499"/>
      <c r="AQ134" s="499"/>
      <c r="AR134" s="499"/>
      <c r="AS134" s="499"/>
    </row>
    <row r="135" spans="1:45" s="501" customFormat="1" ht="23.25" customHeight="1" outlineLevel="1" x14ac:dyDescent="0.25">
      <c r="A135" s="499"/>
      <c r="B135" s="1347"/>
      <c r="C135" s="1336"/>
      <c r="D135" s="1348" t="s">
        <v>2361</v>
      </c>
      <c r="E135" s="1337"/>
      <c r="F135" s="1337"/>
      <c r="G135" s="1337"/>
      <c r="H135" s="1337"/>
      <c r="I135" s="1337"/>
      <c r="J135" s="1337"/>
      <c r="K135" s="1337"/>
      <c r="L135" s="1337"/>
      <c r="M135" s="1337"/>
      <c r="N135" s="1337"/>
      <c r="O135" s="1337"/>
      <c r="P135" s="1337"/>
      <c r="Q135" s="1337"/>
      <c r="R135" s="1337"/>
      <c r="S135" s="1337"/>
      <c r="T135" s="1336"/>
      <c r="U135" s="1343"/>
      <c r="V135" s="1349"/>
      <c r="W135" s="1350" t="s">
        <v>38</v>
      </c>
      <c r="X135" s="1336"/>
      <c r="Y135" s="1326">
        <v>4</v>
      </c>
      <c r="Z135" s="1336"/>
      <c r="AA135" s="1326"/>
      <c r="AB135" s="1739"/>
      <c r="AC135" s="1326"/>
      <c r="AD135" s="1739"/>
      <c r="AE135" s="1326">
        <f t="shared" si="18"/>
        <v>0</v>
      </c>
      <c r="AF135" s="1739"/>
      <c r="AG135" s="1326">
        <f t="shared" si="19"/>
        <v>0</v>
      </c>
      <c r="AH135" s="1739"/>
      <c r="AI135" s="1326">
        <f t="shared" si="20"/>
        <v>0</v>
      </c>
      <c r="AJ135" s="1740"/>
      <c r="AK135" s="1739"/>
      <c r="AL135" s="499"/>
      <c r="AM135" s="500"/>
      <c r="AN135" s="500"/>
      <c r="AO135" s="499"/>
      <c r="AP135" s="499"/>
      <c r="AQ135" s="499"/>
      <c r="AR135" s="499"/>
      <c r="AS135" s="499"/>
    </row>
    <row r="136" spans="1:45" s="501" customFormat="1" ht="23.25" customHeight="1" outlineLevel="1" x14ac:dyDescent="0.25">
      <c r="A136" s="499"/>
      <c r="B136" s="1347"/>
      <c r="C136" s="1336"/>
      <c r="D136" s="1348" t="s">
        <v>2362</v>
      </c>
      <c r="E136" s="1337"/>
      <c r="F136" s="1337"/>
      <c r="G136" s="1337"/>
      <c r="H136" s="1337"/>
      <c r="I136" s="1337"/>
      <c r="J136" s="1337"/>
      <c r="K136" s="1337"/>
      <c r="L136" s="1337"/>
      <c r="M136" s="1337"/>
      <c r="N136" s="1337"/>
      <c r="O136" s="1337"/>
      <c r="P136" s="1337"/>
      <c r="Q136" s="1337"/>
      <c r="R136" s="1337"/>
      <c r="S136" s="1337"/>
      <c r="T136" s="1336"/>
      <c r="U136" s="1343"/>
      <c r="V136" s="1349"/>
      <c r="W136" s="1350" t="s">
        <v>38</v>
      </c>
      <c r="X136" s="1336"/>
      <c r="Y136" s="1326">
        <v>4</v>
      </c>
      <c r="Z136" s="1336"/>
      <c r="AA136" s="1326"/>
      <c r="AB136" s="1739"/>
      <c r="AC136" s="1326"/>
      <c r="AD136" s="1739"/>
      <c r="AE136" s="1326">
        <f t="shared" si="18"/>
        <v>0</v>
      </c>
      <c r="AF136" s="1739"/>
      <c r="AG136" s="1326">
        <f t="shared" si="19"/>
        <v>0</v>
      </c>
      <c r="AH136" s="1739"/>
      <c r="AI136" s="1326">
        <f t="shared" si="20"/>
        <v>0</v>
      </c>
      <c r="AJ136" s="1740"/>
      <c r="AK136" s="1739"/>
      <c r="AL136" s="499"/>
      <c r="AM136" s="500"/>
      <c r="AN136" s="500"/>
      <c r="AO136" s="499"/>
      <c r="AP136" s="499"/>
      <c r="AQ136" s="499"/>
      <c r="AR136" s="499"/>
      <c r="AS136" s="499"/>
    </row>
    <row r="137" spans="1:45" s="501" customFormat="1" ht="23.25" customHeight="1" outlineLevel="1" x14ac:dyDescent="0.25">
      <c r="A137" s="499"/>
      <c r="B137" s="1347"/>
      <c r="C137" s="1336"/>
      <c r="D137" s="1348" t="s">
        <v>2363</v>
      </c>
      <c r="E137" s="1337"/>
      <c r="F137" s="1337"/>
      <c r="G137" s="1337"/>
      <c r="H137" s="1337"/>
      <c r="I137" s="1337"/>
      <c r="J137" s="1337"/>
      <c r="K137" s="1337"/>
      <c r="L137" s="1337"/>
      <c r="M137" s="1337"/>
      <c r="N137" s="1337"/>
      <c r="O137" s="1337"/>
      <c r="P137" s="1337"/>
      <c r="Q137" s="1337"/>
      <c r="R137" s="1337"/>
      <c r="S137" s="1337"/>
      <c r="T137" s="1336"/>
      <c r="U137" s="1343"/>
      <c r="V137" s="1349"/>
      <c r="W137" s="1350" t="s">
        <v>38</v>
      </c>
      <c r="X137" s="1336"/>
      <c r="Y137" s="1326">
        <v>1</v>
      </c>
      <c r="Z137" s="1336"/>
      <c r="AA137" s="1326"/>
      <c r="AB137" s="1739"/>
      <c r="AC137" s="1326"/>
      <c r="AD137" s="1739"/>
      <c r="AE137" s="1326">
        <f t="shared" si="18"/>
        <v>0</v>
      </c>
      <c r="AF137" s="1739"/>
      <c r="AG137" s="1326">
        <f t="shared" si="19"/>
        <v>0</v>
      </c>
      <c r="AH137" s="1739"/>
      <c r="AI137" s="1326">
        <f t="shared" si="20"/>
        <v>0</v>
      </c>
      <c r="AJ137" s="1740"/>
      <c r="AK137" s="1739"/>
      <c r="AL137" s="499"/>
      <c r="AM137" s="500"/>
      <c r="AN137" s="500"/>
      <c r="AO137" s="499"/>
      <c r="AP137" s="499"/>
      <c r="AQ137" s="499"/>
      <c r="AR137" s="499"/>
      <c r="AS137" s="499"/>
    </row>
    <row r="138" spans="1:45" s="501" customFormat="1" ht="23.25" customHeight="1" outlineLevel="1" x14ac:dyDescent="0.25">
      <c r="A138" s="499"/>
      <c r="B138" s="1347"/>
      <c r="C138" s="1336"/>
      <c r="D138" s="1348" t="s">
        <v>2364</v>
      </c>
      <c r="E138" s="1337"/>
      <c r="F138" s="1337"/>
      <c r="G138" s="1337"/>
      <c r="H138" s="1337"/>
      <c r="I138" s="1337"/>
      <c r="J138" s="1337"/>
      <c r="K138" s="1337"/>
      <c r="L138" s="1337"/>
      <c r="M138" s="1337"/>
      <c r="N138" s="1337"/>
      <c r="O138" s="1337"/>
      <c r="P138" s="1337"/>
      <c r="Q138" s="1337"/>
      <c r="R138" s="1337"/>
      <c r="S138" s="1337"/>
      <c r="T138" s="1336"/>
      <c r="U138" s="1343"/>
      <c r="V138" s="1349"/>
      <c r="W138" s="1350" t="s">
        <v>1032</v>
      </c>
      <c r="X138" s="1336"/>
      <c r="Y138" s="1326">
        <v>1</v>
      </c>
      <c r="Z138" s="1336"/>
      <c r="AA138" s="1326"/>
      <c r="AB138" s="1739"/>
      <c r="AC138" s="1326"/>
      <c r="AD138" s="1739"/>
      <c r="AE138" s="1326">
        <f t="shared" si="18"/>
        <v>0</v>
      </c>
      <c r="AF138" s="1739"/>
      <c r="AG138" s="1326">
        <f t="shared" si="19"/>
        <v>0</v>
      </c>
      <c r="AH138" s="1739"/>
      <c r="AI138" s="1326">
        <f t="shared" si="20"/>
        <v>0</v>
      </c>
      <c r="AJ138" s="1740"/>
      <c r="AK138" s="1739"/>
      <c r="AL138" s="499"/>
      <c r="AM138" s="500"/>
      <c r="AN138" s="500"/>
      <c r="AO138" s="499"/>
      <c r="AP138" s="499"/>
      <c r="AQ138" s="499"/>
      <c r="AR138" s="499"/>
      <c r="AS138" s="499"/>
    </row>
    <row r="139" spans="1:45" s="501" customFormat="1" ht="23.25" customHeight="1" outlineLevel="1" x14ac:dyDescent="0.25">
      <c r="A139" s="499"/>
      <c r="B139" s="1347"/>
      <c r="C139" s="1336"/>
      <c r="D139" s="1348" t="s">
        <v>2365</v>
      </c>
      <c r="E139" s="1337"/>
      <c r="F139" s="1337"/>
      <c r="G139" s="1337"/>
      <c r="H139" s="1337"/>
      <c r="I139" s="1337"/>
      <c r="J139" s="1337"/>
      <c r="K139" s="1337"/>
      <c r="L139" s="1337"/>
      <c r="M139" s="1337"/>
      <c r="N139" s="1337"/>
      <c r="O139" s="1337"/>
      <c r="P139" s="1337"/>
      <c r="Q139" s="1337"/>
      <c r="R139" s="1337"/>
      <c r="S139" s="1337"/>
      <c r="T139" s="1336"/>
      <c r="U139" s="1343"/>
      <c r="V139" s="1349"/>
      <c r="W139" s="1350" t="s">
        <v>1032</v>
      </c>
      <c r="X139" s="1336"/>
      <c r="Y139" s="1326">
        <v>1</v>
      </c>
      <c r="Z139" s="1336"/>
      <c r="AA139" s="1326"/>
      <c r="AB139" s="1739"/>
      <c r="AC139" s="1326"/>
      <c r="AD139" s="1739"/>
      <c r="AE139" s="1326">
        <f t="shared" si="18"/>
        <v>0</v>
      </c>
      <c r="AF139" s="1739"/>
      <c r="AG139" s="1326">
        <f t="shared" si="19"/>
        <v>0</v>
      </c>
      <c r="AH139" s="1739"/>
      <c r="AI139" s="1326">
        <f t="shared" si="20"/>
        <v>0</v>
      </c>
      <c r="AJ139" s="1740"/>
      <c r="AK139" s="1739"/>
      <c r="AL139" s="499"/>
      <c r="AM139" s="500"/>
      <c r="AN139" s="500"/>
      <c r="AO139" s="499"/>
      <c r="AP139" s="499"/>
      <c r="AQ139" s="499"/>
      <c r="AR139" s="499"/>
      <c r="AS139" s="499"/>
    </row>
    <row r="140" spans="1:45" s="501" customFormat="1" ht="23.25" customHeight="1" outlineLevel="1" x14ac:dyDescent="0.25">
      <c r="A140" s="499"/>
      <c r="B140" s="1347"/>
      <c r="C140" s="1336"/>
      <c r="D140" s="1348" t="s">
        <v>2357</v>
      </c>
      <c r="E140" s="1337"/>
      <c r="F140" s="1337"/>
      <c r="G140" s="1337"/>
      <c r="H140" s="1337"/>
      <c r="I140" s="1337"/>
      <c r="J140" s="1337"/>
      <c r="K140" s="1337"/>
      <c r="L140" s="1337"/>
      <c r="M140" s="1337"/>
      <c r="N140" s="1337"/>
      <c r="O140" s="1337"/>
      <c r="P140" s="1337"/>
      <c r="Q140" s="1337"/>
      <c r="R140" s="1337"/>
      <c r="S140" s="1337"/>
      <c r="T140" s="1336"/>
      <c r="U140" s="1343"/>
      <c r="V140" s="1349"/>
      <c r="W140" s="1350" t="s">
        <v>1032</v>
      </c>
      <c r="X140" s="1336"/>
      <c r="Y140" s="1326">
        <v>1</v>
      </c>
      <c r="Z140" s="1336"/>
      <c r="AA140" s="1326"/>
      <c r="AB140" s="1739"/>
      <c r="AC140" s="1326"/>
      <c r="AD140" s="1739"/>
      <c r="AE140" s="1326">
        <f t="shared" si="18"/>
        <v>0</v>
      </c>
      <c r="AF140" s="1739"/>
      <c r="AG140" s="1326">
        <f t="shared" si="19"/>
        <v>0</v>
      </c>
      <c r="AH140" s="1739"/>
      <c r="AI140" s="1326">
        <f t="shared" si="20"/>
        <v>0</v>
      </c>
      <c r="AJ140" s="1740"/>
      <c r="AK140" s="1739"/>
      <c r="AL140" s="499"/>
      <c r="AM140" s="500"/>
      <c r="AN140" s="500"/>
      <c r="AO140" s="499"/>
      <c r="AP140" s="499"/>
      <c r="AQ140" s="499"/>
      <c r="AR140" s="499"/>
      <c r="AS140" s="499"/>
    </row>
    <row r="141" spans="1:45" s="501" customFormat="1" ht="15.75" customHeight="1" x14ac:dyDescent="0.25">
      <c r="A141" s="512"/>
      <c r="B141" s="1352"/>
      <c r="C141" s="1336"/>
      <c r="D141" s="1353"/>
      <c r="E141" s="1337"/>
      <c r="F141" s="1337"/>
      <c r="G141" s="1337"/>
      <c r="H141" s="1337"/>
      <c r="I141" s="1337"/>
      <c r="J141" s="1337"/>
      <c r="K141" s="1337"/>
      <c r="L141" s="1337"/>
      <c r="M141" s="1337"/>
      <c r="N141" s="1337"/>
      <c r="O141" s="1337"/>
      <c r="P141" s="1337"/>
      <c r="Q141" s="1337"/>
      <c r="R141" s="1337"/>
      <c r="S141" s="1337"/>
      <c r="T141" s="1336"/>
      <c r="U141" s="1354"/>
      <c r="V141" s="1336"/>
      <c r="W141" s="1355"/>
      <c r="X141" s="1336"/>
      <c r="Y141" s="1351"/>
      <c r="Z141" s="1336"/>
      <c r="AA141" s="1351"/>
      <c r="AB141" s="1739"/>
      <c r="AC141" s="1351"/>
      <c r="AD141" s="1739"/>
      <c r="AE141" s="1351"/>
      <c r="AF141" s="1739"/>
      <c r="AG141" s="1351"/>
      <c r="AH141" s="1739"/>
      <c r="AI141" s="1351"/>
      <c r="AJ141" s="1740"/>
      <c r="AK141" s="1739"/>
      <c r="AL141" s="512"/>
      <c r="AM141" s="500"/>
      <c r="AN141" s="500"/>
      <c r="AO141" s="512"/>
      <c r="AP141" s="512"/>
      <c r="AQ141" s="512"/>
      <c r="AR141" s="512"/>
      <c r="AS141" s="512"/>
    </row>
    <row r="142" spans="1:45" ht="18" customHeight="1" x14ac:dyDescent="0.25">
      <c r="A142" s="496"/>
      <c r="B142" s="1324"/>
      <c r="C142" s="1325"/>
      <c r="D142" s="1356" t="s">
        <v>2234</v>
      </c>
      <c r="E142" s="1357"/>
      <c r="F142" s="1357"/>
      <c r="G142" s="1357"/>
      <c r="H142" s="1357"/>
      <c r="I142" s="1357"/>
      <c r="J142" s="1357"/>
      <c r="K142" s="1357"/>
      <c r="L142" s="1357"/>
      <c r="M142" s="1357"/>
      <c r="N142" s="1357"/>
      <c r="O142" s="1357"/>
      <c r="P142" s="1357"/>
      <c r="Q142" s="1357"/>
      <c r="R142" s="1357"/>
      <c r="S142" s="1357"/>
      <c r="T142" s="1357"/>
      <c r="U142" s="497"/>
      <c r="V142" s="497"/>
      <c r="W142" s="497"/>
      <c r="X142" s="497"/>
      <c r="Y142" s="498"/>
      <c r="Z142" s="498"/>
      <c r="AA142" s="1738"/>
      <c r="AB142" s="1738"/>
      <c r="AC142" s="1738"/>
      <c r="AD142" s="1738"/>
      <c r="AE142" s="1358"/>
      <c r="AF142" s="1736"/>
      <c r="AG142" s="1358"/>
      <c r="AH142" s="1736"/>
      <c r="AI142" s="1358">
        <f>AI143+AI217</f>
        <v>0</v>
      </c>
      <c r="AJ142" s="1737"/>
      <c r="AK142" s="1736"/>
      <c r="AL142" s="496"/>
      <c r="AM142" s="468"/>
      <c r="AN142" s="468"/>
      <c r="AO142" s="496"/>
      <c r="AP142" s="496"/>
      <c r="AQ142" s="496"/>
      <c r="AR142" s="496"/>
      <c r="AS142" s="496"/>
    </row>
    <row r="143" spans="1:45" s="501" customFormat="1" ht="15.75" customHeight="1" x14ac:dyDescent="0.25">
      <c r="A143" s="512"/>
      <c r="B143" s="1352"/>
      <c r="C143" s="1336"/>
      <c r="D143" s="1353" t="s">
        <v>2366</v>
      </c>
      <c r="E143" s="1337"/>
      <c r="F143" s="1337"/>
      <c r="G143" s="1337"/>
      <c r="H143" s="1337"/>
      <c r="I143" s="1337"/>
      <c r="J143" s="1337"/>
      <c r="K143" s="1337"/>
      <c r="L143" s="1337"/>
      <c r="M143" s="1337"/>
      <c r="N143" s="1337"/>
      <c r="O143" s="1337"/>
      <c r="P143" s="1337"/>
      <c r="Q143" s="1337"/>
      <c r="R143" s="1337"/>
      <c r="S143" s="1337"/>
      <c r="T143" s="1336"/>
      <c r="U143" s="1354"/>
      <c r="V143" s="1336"/>
      <c r="W143" s="1355"/>
      <c r="X143" s="1336"/>
      <c r="Y143" s="1351"/>
      <c r="Z143" s="1336"/>
      <c r="AA143" s="1351"/>
      <c r="AB143" s="1739"/>
      <c r="AC143" s="1351"/>
      <c r="AD143" s="1739"/>
      <c r="AE143" s="1351"/>
      <c r="AF143" s="1739"/>
      <c r="AG143" s="1351"/>
      <c r="AH143" s="1739"/>
      <c r="AI143" s="1351">
        <f>SUM(AI144:AK157)</f>
        <v>0</v>
      </c>
      <c r="AJ143" s="1740"/>
      <c r="AK143" s="1739"/>
      <c r="AL143" s="512"/>
      <c r="AM143" s="500"/>
      <c r="AN143" s="500"/>
      <c r="AO143" s="512"/>
      <c r="AP143" s="512"/>
      <c r="AQ143" s="512"/>
      <c r="AR143" s="512"/>
      <c r="AS143" s="512"/>
    </row>
    <row r="144" spans="1:45" s="501" customFormat="1" ht="36.75" customHeight="1" outlineLevel="1" x14ac:dyDescent="0.25">
      <c r="A144" s="499"/>
      <c r="B144" s="1347"/>
      <c r="C144" s="1336"/>
      <c r="D144" s="1348" t="s">
        <v>2367</v>
      </c>
      <c r="E144" s="1337"/>
      <c r="F144" s="1337"/>
      <c r="G144" s="1337"/>
      <c r="H144" s="1337"/>
      <c r="I144" s="1337"/>
      <c r="J144" s="1337"/>
      <c r="K144" s="1337"/>
      <c r="L144" s="1337"/>
      <c r="M144" s="1337"/>
      <c r="N144" s="1337"/>
      <c r="O144" s="1337"/>
      <c r="P144" s="1337"/>
      <c r="Q144" s="1337"/>
      <c r="R144" s="1337"/>
      <c r="S144" s="1337"/>
      <c r="T144" s="1336"/>
      <c r="U144" s="1343"/>
      <c r="V144" s="1349"/>
      <c r="W144" s="1350" t="s">
        <v>38</v>
      </c>
      <c r="X144" s="1336"/>
      <c r="Y144" s="1326">
        <v>2</v>
      </c>
      <c r="Z144" s="1336"/>
      <c r="AA144" s="1326"/>
      <c r="AB144" s="1739"/>
      <c r="AC144" s="1326"/>
      <c r="AD144" s="1739"/>
      <c r="AE144" s="1326">
        <f t="shared" ref="AE144:AE157" si="21">ROUND(Y144*AA144,2)</f>
        <v>0</v>
      </c>
      <c r="AF144" s="1739"/>
      <c r="AG144" s="1326">
        <f t="shared" ref="AG144:AG157" si="22">ROUND(Y144*AC144,2)</f>
        <v>0</v>
      </c>
      <c r="AH144" s="1739"/>
      <c r="AI144" s="1326">
        <f t="shared" ref="AI144:AI157" si="23">AE144+AG144</f>
        <v>0</v>
      </c>
      <c r="AJ144" s="1740"/>
      <c r="AK144" s="1739"/>
      <c r="AL144" s="499"/>
      <c r="AM144" s="500"/>
      <c r="AN144" s="500"/>
      <c r="AO144" s="499"/>
      <c r="AP144" s="499"/>
      <c r="AQ144" s="499"/>
      <c r="AR144" s="499"/>
      <c r="AS144" s="499"/>
    </row>
    <row r="145" spans="1:45" s="501" customFormat="1" ht="23.25" customHeight="1" outlineLevel="1" x14ac:dyDescent="0.25">
      <c r="A145" s="499"/>
      <c r="B145" s="1347"/>
      <c r="C145" s="1336"/>
      <c r="D145" s="1348" t="s">
        <v>2368</v>
      </c>
      <c r="E145" s="1337"/>
      <c r="F145" s="1337"/>
      <c r="G145" s="1337"/>
      <c r="H145" s="1337"/>
      <c r="I145" s="1337"/>
      <c r="J145" s="1337"/>
      <c r="K145" s="1337"/>
      <c r="L145" s="1337"/>
      <c r="M145" s="1337"/>
      <c r="N145" s="1337"/>
      <c r="O145" s="1337"/>
      <c r="P145" s="1337"/>
      <c r="Q145" s="1337"/>
      <c r="R145" s="1337"/>
      <c r="S145" s="1337"/>
      <c r="T145" s="1336"/>
      <c r="U145" s="1343"/>
      <c r="V145" s="1349"/>
      <c r="W145" s="1350" t="s">
        <v>38</v>
      </c>
      <c r="X145" s="1336"/>
      <c r="Y145" s="1326">
        <v>2</v>
      </c>
      <c r="Z145" s="1336"/>
      <c r="AA145" s="1326"/>
      <c r="AB145" s="1739"/>
      <c r="AC145" s="1326"/>
      <c r="AD145" s="1739"/>
      <c r="AE145" s="1326">
        <f t="shared" si="21"/>
        <v>0</v>
      </c>
      <c r="AF145" s="1739"/>
      <c r="AG145" s="1326">
        <f t="shared" si="22"/>
        <v>0</v>
      </c>
      <c r="AH145" s="1739"/>
      <c r="AI145" s="1326">
        <f t="shared" si="23"/>
        <v>0</v>
      </c>
      <c r="AJ145" s="1740"/>
      <c r="AK145" s="1739"/>
      <c r="AL145" s="499"/>
      <c r="AM145" s="500"/>
      <c r="AN145" s="500"/>
      <c r="AO145" s="499"/>
      <c r="AP145" s="499"/>
      <c r="AQ145" s="499"/>
      <c r="AR145" s="499"/>
      <c r="AS145" s="499"/>
    </row>
    <row r="146" spans="1:45" s="501" customFormat="1" ht="23.25" customHeight="1" outlineLevel="1" x14ac:dyDescent="0.25">
      <c r="A146" s="499"/>
      <c r="B146" s="1347"/>
      <c r="C146" s="1336"/>
      <c r="D146" s="1348" t="s">
        <v>2369</v>
      </c>
      <c r="E146" s="1337"/>
      <c r="F146" s="1337"/>
      <c r="G146" s="1337"/>
      <c r="H146" s="1337"/>
      <c r="I146" s="1337"/>
      <c r="J146" s="1337"/>
      <c r="K146" s="1337"/>
      <c r="L146" s="1337"/>
      <c r="M146" s="1337"/>
      <c r="N146" s="1337"/>
      <c r="O146" s="1337"/>
      <c r="P146" s="1337"/>
      <c r="Q146" s="1337"/>
      <c r="R146" s="1337"/>
      <c r="S146" s="1337"/>
      <c r="T146" s="1336"/>
      <c r="U146" s="1343"/>
      <c r="V146" s="1349"/>
      <c r="W146" s="1350" t="s">
        <v>38</v>
      </c>
      <c r="X146" s="1336"/>
      <c r="Y146" s="1326">
        <v>7</v>
      </c>
      <c r="Z146" s="1336"/>
      <c r="AA146" s="1326"/>
      <c r="AB146" s="1739"/>
      <c r="AC146" s="1326"/>
      <c r="AD146" s="1739"/>
      <c r="AE146" s="1326">
        <f t="shared" si="21"/>
        <v>0</v>
      </c>
      <c r="AF146" s="1739"/>
      <c r="AG146" s="1326">
        <f t="shared" si="22"/>
        <v>0</v>
      </c>
      <c r="AH146" s="1739"/>
      <c r="AI146" s="1326">
        <f t="shared" si="23"/>
        <v>0</v>
      </c>
      <c r="AJ146" s="1740"/>
      <c r="AK146" s="1739"/>
      <c r="AL146" s="499"/>
      <c r="AM146" s="500"/>
      <c r="AN146" s="500"/>
      <c r="AO146" s="499"/>
      <c r="AP146" s="499"/>
      <c r="AQ146" s="499"/>
      <c r="AR146" s="499"/>
      <c r="AS146" s="499"/>
    </row>
    <row r="147" spans="1:45" s="501" customFormat="1" ht="23.25" customHeight="1" outlineLevel="1" x14ac:dyDescent="0.25">
      <c r="A147" s="499"/>
      <c r="B147" s="1347"/>
      <c r="C147" s="1336"/>
      <c r="D147" s="1348" t="s">
        <v>2370</v>
      </c>
      <c r="E147" s="1337"/>
      <c r="F147" s="1337"/>
      <c r="G147" s="1337"/>
      <c r="H147" s="1337"/>
      <c r="I147" s="1337"/>
      <c r="J147" s="1337"/>
      <c r="K147" s="1337"/>
      <c r="L147" s="1337"/>
      <c r="M147" s="1337"/>
      <c r="N147" s="1337"/>
      <c r="O147" s="1337"/>
      <c r="P147" s="1337"/>
      <c r="Q147" s="1337"/>
      <c r="R147" s="1337"/>
      <c r="S147" s="1337"/>
      <c r="T147" s="1336"/>
      <c r="U147" s="1343"/>
      <c r="V147" s="1349"/>
      <c r="W147" s="1350" t="s">
        <v>38</v>
      </c>
      <c r="X147" s="1336"/>
      <c r="Y147" s="1326">
        <v>4</v>
      </c>
      <c r="Z147" s="1336"/>
      <c r="AA147" s="1326"/>
      <c r="AB147" s="1739"/>
      <c r="AC147" s="1326"/>
      <c r="AD147" s="1739"/>
      <c r="AE147" s="1326">
        <f t="shared" si="21"/>
        <v>0</v>
      </c>
      <c r="AF147" s="1739"/>
      <c r="AG147" s="1326">
        <f t="shared" si="22"/>
        <v>0</v>
      </c>
      <c r="AH147" s="1739"/>
      <c r="AI147" s="1326">
        <f t="shared" si="23"/>
        <v>0</v>
      </c>
      <c r="AJ147" s="1740"/>
      <c r="AK147" s="1739"/>
      <c r="AL147" s="499"/>
      <c r="AM147" s="500"/>
      <c r="AN147" s="500"/>
      <c r="AO147" s="499"/>
      <c r="AP147" s="499"/>
      <c r="AQ147" s="499"/>
      <c r="AR147" s="499"/>
      <c r="AS147" s="499"/>
    </row>
    <row r="148" spans="1:45" s="501" customFormat="1" ht="23.25" customHeight="1" outlineLevel="1" x14ac:dyDescent="0.25">
      <c r="A148" s="499"/>
      <c r="B148" s="1347"/>
      <c r="C148" s="1336"/>
      <c r="D148" s="1348" t="s">
        <v>2371</v>
      </c>
      <c r="E148" s="1337"/>
      <c r="F148" s="1337"/>
      <c r="G148" s="1337"/>
      <c r="H148" s="1337"/>
      <c r="I148" s="1337"/>
      <c r="J148" s="1337"/>
      <c r="K148" s="1337"/>
      <c r="L148" s="1337"/>
      <c r="M148" s="1337"/>
      <c r="N148" s="1337"/>
      <c r="O148" s="1337"/>
      <c r="P148" s="1337"/>
      <c r="Q148" s="1337"/>
      <c r="R148" s="1337"/>
      <c r="S148" s="1337"/>
      <c r="T148" s="1336"/>
      <c r="U148" s="1343"/>
      <c r="V148" s="1349"/>
      <c r="W148" s="1350" t="s">
        <v>38</v>
      </c>
      <c r="X148" s="1336"/>
      <c r="Y148" s="1326">
        <v>3</v>
      </c>
      <c r="Z148" s="1336"/>
      <c r="AA148" s="1326"/>
      <c r="AB148" s="1739"/>
      <c r="AC148" s="1326"/>
      <c r="AD148" s="1739"/>
      <c r="AE148" s="1326">
        <f t="shared" si="21"/>
        <v>0</v>
      </c>
      <c r="AF148" s="1739"/>
      <c r="AG148" s="1326">
        <f t="shared" si="22"/>
        <v>0</v>
      </c>
      <c r="AH148" s="1739"/>
      <c r="AI148" s="1326">
        <f t="shared" si="23"/>
        <v>0</v>
      </c>
      <c r="AJ148" s="1740"/>
      <c r="AK148" s="1739"/>
      <c r="AL148" s="499"/>
      <c r="AM148" s="500"/>
      <c r="AN148" s="500"/>
      <c r="AO148" s="499"/>
      <c r="AP148" s="499"/>
      <c r="AQ148" s="499"/>
      <c r="AR148" s="499"/>
      <c r="AS148" s="499"/>
    </row>
    <row r="149" spans="1:45" s="501" customFormat="1" ht="23.25" customHeight="1" outlineLevel="1" x14ac:dyDescent="0.25">
      <c r="A149" s="499"/>
      <c r="B149" s="1347"/>
      <c r="C149" s="1336"/>
      <c r="D149" s="1348" t="s">
        <v>2372</v>
      </c>
      <c r="E149" s="1337"/>
      <c r="F149" s="1337"/>
      <c r="G149" s="1337"/>
      <c r="H149" s="1337"/>
      <c r="I149" s="1337"/>
      <c r="J149" s="1337"/>
      <c r="K149" s="1337"/>
      <c r="L149" s="1337"/>
      <c r="M149" s="1337"/>
      <c r="N149" s="1337"/>
      <c r="O149" s="1337"/>
      <c r="P149" s="1337"/>
      <c r="Q149" s="1337"/>
      <c r="R149" s="1337"/>
      <c r="S149" s="1337"/>
      <c r="T149" s="1336"/>
      <c r="U149" s="1343"/>
      <c r="V149" s="1349"/>
      <c r="W149" s="1350" t="s">
        <v>38</v>
      </c>
      <c r="X149" s="1336"/>
      <c r="Y149" s="1326">
        <v>14</v>
      </c>
      <c r="Z149" s="1336"/>
      <c r="AA149" s="1326"/>
      <c r="AB149" s="1739"/>
      <c r="AC149" s="1326"/>
      <c r="AD149" s="1739"/>
      <c r="AE149" s="1326">
        <f t="shared" si="21"/>
        <v>0</v>
      </c>
      <c r="AF149" s="1739"/>
      <c r="AG149" s="1326">
        <f t="shared" si="22"/>
        <v>0</v>
      </c>
      <c r="AH149" s="1739"/>
      <c r="AI149" s="1326">
        <f t="shared" si="23"/>
        <v>0</v>
      </c>
      <c r="AJ149" s="1740"/>
      <c r="AK149" s="1739"/>
      <c r="AL149" s="499"/>
      <c r="AM149" s="500"/>
      <c r="AN149" s="500"/>
      <c r="AO149" s="499"/>
      <c r="AP149" s="499"/>
      <c r="AQ149" s="499"/>
      <c r="AR149" s="499"/>
      <c r="AS149" s="499"/>
    </row>
    <row r="150" spans="1:45" s="501" customFormat="1" ht="23.25" customHeight="1" outlineLevel="1" x14ac:dyDescent="0.25">
      <c r="A150" s="499"/>
      <c r="B150" s="1347"/>
      <c r="C150" s="1336"/>
      <c r="D150" s="1348" t="s">
        <v>2373</v>
      </c>
      <c r="E150" s="1337"/>
      <c r="F150" s="1337"/>
      <c r="G150" s="1337"/>
      <c r="H150" s="1337"/>
      <c r="I150" s="1337"/>
      <c r="J150" s="1337"/>
      <c r="K150" s="1337"/>
      <c r="L150" s="1337"/>
      <c r="M150" s="1337"/>
      <c r="N150" s="1337"/>
      <c r="O150" s="1337"/>
      <c r="P150" s="1337"/>
      <c r="Q150" s="1337"/>
      <c r="R150" s="1337"/>
      <c r="S150" s="1337"/>
      <c r="T150" s="1336"/>
      <c r="U150" s="1343"/>
      <c r="V150" s="1349"/>
      <c r="W150" s="1350" t="s">
        <v>38</v>
      </c>
      <c r="X150" s="1336"/>
      <c r="Y150" s="1326">
        <v>10</v>
      </c>
      <c r="Z150" s="1336"/>
      <c r="AA150" s="1326"/>
      <c r="AB150" s="1739"/>
      <c r="AC150" s="1326"/>
      <c r="AD150" s="1739"/>
      <c r="AE150" s="1326">
        <f t="shared" si="21"/>
        <v>0</v>
      </c>
      <c r="AF150" s="1739"/>
      <c r="AG150" s="1326">
        <f t="shared" si="22"/>
        <v>0</v>
      </c>
      <c r="AH150" s="1739"/>
      <c r="AI150" s="1326">
        <f t="shared" si="23"/>
        <v>0</v>
      </c>
      <c r="AJ150" s="1740"/>
      <c r="AK150" s="1739"/>
      <c r="AL150" s="499"/>
      <c r="AM150" s="500"/>
      <c r="AN150" s="500"/>
      <c r="AO150" s="499"/>
      <c r="AP150" s="499"/>
      <c r="AQ150" s="499"/>
      <c r="AR150" s="499"/>
      <c r="AS150" s="499"/>
    </row>
    <row r="151" spans="1:45" s="501" customFormat="1" ht="23.25" customHeight="1" outlineLevel="1" x14ac:dyDescent="0.25">
      <c r="A151" s="499"/>
      <c r="B151" s="1347"/>
      <c r="C151" s="1336"/>
      <c r="D151" s="1348" t="s">
        <v>2374</v>
      </c>
      <c r="E151" s="1337"/>
      <c r="F151" s="1337"/>
      <c r="G151" s="1337"/>
      <c r="H151" s="1337"/>
      <c r="I151" s="1337"/>
      <c r="J151" s="1337"/>
      <c r="K151" s="1337"/>
      <c r="L151" s="1337"/>
      <c r="M151" s="1337"/>
      <c r="N151" s="1337"/>
      <c r="O151" s="1337"/>
      <c r="P151" s="1337"/>
      <c r="Q151" s="1337"/>
      <c r="R151" s="1337"/>
      <c r="S151" s="1337"/>
      <c r="T151" s="1336"/>
      <c r="U151" s="1343"/>
      <c r="V151" s="1349"/>
      <c r="W151" s="1350" t="s">
        <v>1032</v>
      </c>
      <c r="X151" s="1336"/>
      <c r="Y151" s="1326">
        <v>4</v>
      </c>
      <c r="Z151" s="1336"/>
      <c r="AA151" s="1326"/>
      <c r="AB151" s="1739"/>
      <c r="AC151" s="1326"/>
      <c r="AD151" s="1739"/>
      <c r="AE151" s="1326">
        <f t="shared" si="21"/>
        <v>0</v>
      </c>
      <c r="AF151" s="1739"/>
      <c r="AG151" s="1326">
        <f t="shared" si="22"/>
        <v>0</v>
      </c>
      <c r="AH151" s="1739"/>
      <c r="AI151" s="1326">
        <f t="shared" si="23"/>
        <v>0</v>
      </c>
      <c r="AJ151" s="1740"/>
      <c r="AK151" s="1739"/>
      <c r="AL151" s="499"/>
      <c r="AM151" s="500"/>
      <c r="AN151" s="500"/>
      <c r="AO151" s="499"/>
      <c r="AP151" s="499"/>
      <c r="AQ151" s="499"/>
      <c r="AR151" s="499"/>
      <c r="AS151" s="499"/>
    </row>
    <row r="152" spans="1:45" s="501" customFormat="1" ht="23.25" customHeight="1" outlineLevel="1" x14ac:dyDescent="0.25">
      <c r="A152" s="499"/>
      <c r="B152" s="1347"/>
      <c r="C152" s="1336"/>
      <c r="D152" s="1348" t="s">
        <v>2375</v>
      </c>
      <c r="E152" s="1337"/>
      <c r="F152" s="1337"/>
      <c r="G152" s="1337"/>
      <c r="H152" s="1337"/>
      <c r="I152" s="1337"/>
      <c r="J152" s="1337"/>
      <c r="K152" s="1337"/>
      <c r="L152" s="1337"/>
      <c r="M152" s="1337"/>
      <c r="N152" s="1337"/>
      <c r="O152" s="1337"/>
      <c r="P152" s="1337"/>
      <c r="Q152" s="1337"/>
      <c r="R152" s="1337"/>
      <c r="S152" s="1337"/>
      <c r="T152" s="1336"/>
      <c r="U152" s="1343"/>
      <c r="V152" s="1349"/>
      <c r="W152" s="1350" t="s">
        <v>1032</v>
      </c>
      <c r="X152" s="1336"/>
      <c r="Y152" s="1326">
        <v>2</v>
      </c>
      <c r="Z152" s="1336"/>
      <c r="AA152" s="1326"/>
      <c r="AB152" s="1739"/>
      <c r="AC152" s="1326"/>
      <c r="AD152" s="1739"/>
      <c r="AE152" s="1326">
        <f t="shared" si="21"/>
        <v>0</v>
      </c>
      <c r="AF152" s="1739"/>
      <c r="AG152" s="1326">
        <f t="shared" si="22"/>
        <v>0</v>
      </c>
      <c r="AH152" s="1739"/>
      <c r="AI152" s="1326">
        <f t="shared" si="23"/>
        <v>0</v>
      </c>
      <c r="AJ152" s="1740"/>
      <c r="AK152" s="1739"/>
      <c r="AL152" s="499"/>
      <c r="AM152" s="500"/>
      <c r="AN152" s="500"/>
      <c r="AO152" s="499"/>
      <c r="AP152" s="499"/>
      <c r="AQ152" s="499"/>
      <c r="AR152" s="499"/>
      <c r="AS152" s="499"/>
    </row>
    <row r="153" spans="1:45" s="501" customFormat="1" ht="23.25" customHeight="1" outlineLevel="1" x14ac:dyDescent="0.25">
      <c r="A153" s="499"/>
      <c r="B153" s="1347"/>
      <c r="C153" s="1336"/>
      <c r="D153" s="1348" t="s">
        <v>2376</v>
      </c>
      <c r="E153" s="1337"/>
      <c r="F153" s="1337"/>
      <c r="G153" s="1337"/>
      <c r="H153" s="1337"/>
      <c r="I153" s="1337"/>
      <c r="J153" s="1337"/>
      <c r="K153" s="1337"/>
      <c r="L153" s="1337"/>
      <c r="M153" s="1337"/>
      <c r="N153" s="1337"/>
      <c r="O153" s="1337"/>
      <c r="P153" s="1337"/>
      <c r="Q153" s="1337"/>
      <c r="R153" s="1337"/>
      <c r="S153" s="1337"/>
      <c r="T153" s="1336"/>
      <c r="U153" s="1343"/>
      <c r="V153" s="1349"/>
      <c r="W153" s="1350" t="s">
        <v>38</v>
      </c>
      <c r="X153" s="1336"/>
      <c r="Y153" s="1326">
        <v>2</v>
      </c>
      <c r="Z153" s="1336"/>
      <c r="AA153" s="1326"/>
      <c r="AB153" s="1739"/>
      <c r="AC153" s="1326"/>
      <c r="AD153" s="1739"/>
      <c r="AE153" s="1326">
        <f t="shared" si="21"/>
        <v>0</v>
      </c>
      <c r="AF153" s="1739"/>
      <c r="AG153" s="1326">
        <f t="shared" si="22"/>
        <v>0</v>
      </c>
      <c r="AH153" s="1739"/>
      <c r="AI153" s="1326">
        <f t="shared" si="23"/>
        <v>0</v>
      </c>
      <c r="AJ153" s="1740"/>
      <c r="AK153" s="1739"/>
      <c r="AL153" s="499"/>
      <c r="AM153" s="500"/>
      <c r="AN153" s="500"/>
      <c r="AO153" s="499"/>
      <c r="AP153" s="499"/>
      <c r="AQ153" s="499"/>
      <c r="AR153" s="499"/>
      <c r="AS153" s="499"/>
    </row>
    <row r="154" spans="1:45" s="501" customFormat="1" ht="42" customHeight="1" outlineLevel="1" x14ac:dyDescent="0.25">
      <c r="A154" s="499"/>
      <c r="B154" s="1347"/>
      <c r="C154" s="1336"/>
      <c r="D154" s="1348" t="s">
        <v>2377</v>
      </c>
      <c r="E154" s="1337"/>
      <c r="F154" s="1337"/>
      <c r="G154" s="1337"/>
      <c r="H154" s="1337"/>
      <c r="I154" s="1337"/>
      <c r="J154" s="1337"/>
      <c r="K154" s="1337"/>
      <c r="L154" s="1337"/>
      <c r="M154" s="1337"/>
      <c r="N154" s="1337"/>
      <c r="O154" s="1337"/>
      <c r="P154" s="1337"/>
      <c r="Q154" s="1337"/>
      <c r="R154" s="1337"/>
      <c r="S154" s="1337"/>
      <c r="T154" s="1336"/>
      <c r="U154" s="1343"/>
      <c r="V154" s="1349"/>
      <c r="W154" s="1350" t="s">
        <v>38</v>
      </c>
      <c r="X154" s="1336"/>
      <c r="Y154" s="1326">
        <v>1</v>
      </c>
      <c r="Z154" s="1336"/>
      <c r="AA154" s="1326"/>
      <c r="AB154" s="1739"/>
      <c r="AC154" s="1326"/>
      <c r="AD154" s="1739"/>
      <c r="AE154" s="1326">
        <f t="shared" si="21"/>
        <v>0</v>
      </c>
      <c r="AF154" s="1739"/>
      <c r="AG154" s="1326">
        <f t="shared" si="22"/>
        <v>0</v>
      </c>
      <c r="AH154" s="1739"/>
      <c r="AI154" s="1326">
        <f t="shared" si="23"/>
        <v>0</v>
      </c>
      <c r="AJ154" s="1740"/>
      <c r="AK154" s="1739"/>
      <c r="AL154" s="499"/>
      <c r="AM154" s="500"/>
      <c r="AN154" s="500"/>
      <c r="AO154" s="499"/>
      <c r="AP154" s="499"/>
      <c r="AQ154" s="499"/>
      <c r="AR154" s="499"/>
      <c r="AS154" s="499"/>
    </row>
    <row r="155" spans="1:45" s="501" customFormat="1" ht="34.5" customHeight="1" outlineLevel="1" x14ac:dyDescent="0.25">
      <c r="A155" s="499"/>
      <c r="B155" s="1347"/>
      <c r="C155" s="1336"/>
      <c r="D155" s="1348" t="s">
        <v>2378</v>
      </c>
      <c r="E155" s="1337"/>
      <c r="F155" s="1337"/>
      <c r="G155" s="1337"/>
      <c r="H155" s="1337"/>
      <c r="I155" s="1337"/>
      <c r="J155" s="1337"/>
      <c r="K155" s="1337"/>
      <c r="L155" s="1337"/>
      <c r="M155" s="1337"/>
      <c r="N155" s="1337"/>
      <c r="O155" s="1337"/>
      <c r="P155" s="1337"/>
      <c r="Q155" s="1337"/>
      <c r="R155" s="1337"/>
      <c r="S155" s="1337"/>
      <c r="T155" s="1336"/>
      <c r="U155" s="1343"/>
      <c r="V155" s="1349"/>
      <c r="W155" s="1350" t="s">
        <v>38</v>
      </c>
      <c r="X155" s="1336"/>
      <c r="Y155" s="1326">
        <v>1</v>
      </c>
      <c r="Z155" s="1336"/>
      <c r="AA155" s="1326"/>
      <c r="AB155" s="1739"/>
      <c r="AC155" s="1326"/>
      <c r="AD155" s="1739"/>
      <c r="AE155" s="1326">
        <f t="shared" si="21"/>
        <v>0</v>
      </c>
      <c r="AF155" s="1739"/>
      <c r="AG155" s="1326">
        <f t="shared" si="22"/>
        <v>0</v>
      </c>
      <c r="AH155" s="1739"/>
      <c r="AI155" s="1326">
        <f t="shared" si="23"/>
        <v>0</v>
      </c>
      <c r="AJ155" s="1740"/>
      <c r="AK155" s="1739"/>
      <c r="AL155" s="499"/>
      <c r="AM155" s="500"/>
      <c r="AN155" s="500"/>
      <c r="AO155" s="499"/>
      <c r="AP155" s="499"/>
      <c r="AQ155" s="499"/>
      <c r="AR155" s="499"/>
      <c r="AS155" s="499"/>
    </row>
    <row r="156" spans="1:45" s="501" customFormat="1" ht="34.5" customHeight="1" outlineLevel="1" x14ac:dyDescent="0.25">
      <c r="A156" s="499"/>
      <c r="B156" s="1347"/>
      <c r="C156" s="1336"/>
      <c r="D156" s="1348" t="s">
        <v>2379</v>
      </c>
      <c r="E156" s="1337"/>
      <c r="F156" s="1337"/>
      <c r="G156" s="1337"/>
      <c r="H156" s="1337"/>
      <c r="I156" s="1337"/>
      <c r="J156" s="1337"/>
      <c r="K156" s="1337"/>
      <c r="L156" s="1337"/>
      <c r="M156" s="1337"/>
      <c r="N156" s="1337"/>
      <c r="O156" s="1337"/>
      <c r="P156" s="1337"/>
      <c r="Q156" s="1337"/>
      <c r="R156" s="1337"/>
      <c r="S156" s="1337"/>
      <c r="T156" s="1336"/>
      <c r="U156" s="1343"/>
      <c r="V156" s="1349"/>
      <c r="W156" s="1350" t="s">
        <v>1032</v>
      </c>
      <c r="X156" s="1336"/>
      <c r="Y156" s="1326">
        <v>1</v>
      </c>
      <c r="Z156" s="1336"/>
      <c r="AA156" s="1326"/>
      <c r="AB156" s="1739"/>
      <c r="AC156" s="1326"/>
      <c r="AD156" s="1739"/>
      <c r="AE156" s="1326">
        <f t="shared" si="21"/>
        <v>0</v>
      </c>
      <c r="AF156" s="1739"/>
      <c r="AG156" s="1326">
        <f t="shared" si="22"/>
        <v>0</v>
      </c>
      <c r="AH156" s="1739"/>
      <c r="AI156" s="1326">
        <f t="shared" si="23"/>
        <v>0</v>
      </c>
      <c r="AJ156" s="1740"/>
      <c r="AK156" s="1739"/>
      <c r="AL156" s="499"/>
      <c r="AM156" s="500"/>
      <c r="AN156" s="500"/>
      <c r="AO156" s="499"/>
      <c r="AP156" s="499"/>
      <c r="AQ156" s="499"/>
      <c r="AR156" s="499"/>
      <c r="AS156" s="499"/>
    </row>
    <row r="157" spans="1:45" s="501" customFormat="1" ht="34.5" customHeight="1" outlineLevel="1" x14ac:dyDescent="0.25">
      <c r="A157" s="499"/>
      <c r="B157" s="1347"/>
      <c r="C157" s="1336"/>
      <c r="D157" s="1348" t="s">
        <v>2380</v>
      </c>
      <c r="E157" s="1337"/>
      <c r="F157" s="1337"/>
      <c r="G157" s="1337"/>
      <c r="H157" s="1337"/>
      <c r="I157" s="1337"/>
      <c r="J157" s="1337"/>
      <c r="K157" s="1337"/>
      <c r="L157" s="1337"/>
      <c r="M157" s="1337"/>
      <c r="N157" s="1337"/>
      <c r="O157" s="1337"/>
      <c r="P157" s="1337"/>
      <c r="Q157" s="1337"/>
      <c r="R157" s="1337"/>
      <c r="S157" s="1337"/>
      <c r="T157" s="1336"/>
      <c r="U157" s="1343"/>
      <c r="V157" s="1349"/>
      <c r="W157" s="1350" t="s">
        <v>1032</v>
      </c>
      <c r="X157" s="1336"/>
      <c r="Y157" s="1326">
        <v>1</v>
      </c>
      <c r="Z157" s="1336"/>
      <c r="AA157" s="1326"/>
      <c r="AB157" s="1739"/>
      <c r="AC157" s="1326"/>
      <c r="AD157" s="1739"/>
      <c r="AE157" s="1326">
        <f t="shared" si="21"/>
        <v>0</v>
      </c>
      <c r="AF157" s="1739"/>
      <c r="AG157" s="1326">
        <f t="shared" si="22"/>
        <v>0</v>
      </c>
      <c r="AH157" s="1739"/>
      <c r="AI157" s="1326">
        <f t="shared" si="23"/>
        <v>0</v>
      </c>
      <c r="AJ157" s="1740"/>
      <c r="AK157" s="1739"/>
      <c r="AL157" s="499"/>
      <c r="AM157" s="500"/>
      <c r="AN157" s="500"/>
      <c r="AO157" s="499"/>
      <c r="AP157" s="499"/>
      <c r="AQ157" s="499"/>
      <c r="AR157" s="499"/>
      <c r="AS157" s="499"/>
    </row>
    <row r="158" spans="1:45" s="501" customFormat="1" ht="15.75" customHeight="1" x14ac:dyDescent="0.25">
      <c r="A158" s="512"/>
      <c r="B158" s="1352"/>
      <c r="C158" s="1336"/>
      <c r="D158" s="1353"/>
      <c r="E158" s="1337"/>
      <c r="F158" s="1337"/>
      <c r="G158" s="1337"/>
      <c r="H158" s="1337"/>
      <c r="I158" s="1337"/>
      <c r="J158" s="1337"/>
      <c r="K158" s="1337"/>
      <c r="L158" s="1337"/>
      <c r="M158" s="1337"/>
      <c r="N158" s="1337"/>
      <c r="O158" s="1337"/>
      <c r="P158" s="1337"/>
      <c r="Q158" s="1337"/>
      <c r="R158" s="1337"/>
      <c r="S158" s="1337"/>
      <c r="T158" s="1336"/>
      <c r="U158" s="1354"/>
      <c r="V158" s="1336"/>
      <c r="W158" s="1355"/>
      <c r="X158" s="1336"/>
      <c r="Y158" s="1351"/>
      <c r="Z158" s="1336"/>
      <c r="AA158" s="1351"/>
      <c r="AB158" s="1739"/>
      <c r="AC158" s="1351"/>
      <c r="AD158" s="1739"/>
      <c r="AE158" s="1351"/>
      <c r="AF158" s="1739"/>
      <c r="AG158" s="1351"/>
      <c r="AH158" s="1739"/>
      <c r="AI158" s="1351"/>
      <c r="AJ158" s="1740"/>
      <c r="AK158" s="1739"/>
      <c r="AL158" s="512"/>
      <c r="AM158" s="500"/>
      <c r="AN158" s="500"/>
      <c r="AO158" s="512"/>
      <c r="AP158" s="512"/>
      <c r="AQ158" s="512"/>
      <c r="AR158" s="512"/>
      <c r="AS158" s="512"/>
    </row>
    <row r="159" spans="1:45" ht="18" customHeight="1" x14ac:dyDescent="0.25">
      <c r="A159" s="496"/>
      <c r="B159" s="1324"/>
      <c r="C159" s="1325"/>
      <c r="D159" s="1356" t="s">
        <v>2381</v>
      </c>
      <c r="E159" s="1357"/>
      <c r="F159" s="1357"/>
      <c r="G159" s="1357"/>
      <c r="H159" s="1357"/>
      <c r="I159" s="1357"/>
      <c r="J159" s="1357"/>
      <c r="K159" s="1357"/>
      <c r="L159" s="1357"/>
      <c r="M159" s="1357"/>
      <c r="N159" s="1357"/>
      <c r="O159" s="1357"/>
      <c r="P159" s="1357"/>
      <c r="Q159" s="1357"/>
      <c r="R159" s="1357"/>
      <c r="S159" s="1357"/>
      <c r="T159" s="1357"/>
      <c r="U159" s="497"/>
      <c r="V159" s="497"/>
      <c r="W159" s="497"/>
      <c r="X159" s="497"/>
      <c r="Y159" s="498"/>
      <c r="Z159" s="498"/>
      <c r="AA159" s="1738"/>
      <c r="AB159" s="1738"/>
      <c r="AC159" s="1738"/>
      <c r="AD159" s="1738"/>
      <c r="AE159" s="1358"/>
      <c r="AF159" s="1736"/>
      <c r="AG159" s="1358"/>
      <c r="AH159" s="1736"/>
      <c r="AI159" s="1358">
        <f>AI160+AI165</f>
        <v>0</v>
      </c>
      <c r="AJ159" s="1737"/>
      <c r="AK159" s="1736"/>
      <c r="AL159" s="496"/>
      <c r="AM159" s="468"/>
      <c r="AN159" s="468"/>
      <c r="AO159" s="496"/>
      <c r="AP159" s="496"/>
      <c r="AQ159" s="496"/>
      <c r="AR159" s="496"/>
      <c r="AS159" s="496"/>
    </row>
    <row r="160" spans="1:45" s="501" customFormat="1" ht="15.75" customHeight="1" x14ac:dyDescent="0.25">
      <c r="A160" s="512"/>
      <c r="B160" s="1352"/>
      <c r="C160" s="1336"/>
      <c r="D160" s="1353" t="s">
        <v>2382</v>
      </c>
      <c r="E160" s="1337"/>
      <c r="F160" s="1337"/>
      <c r="G160" s="1337"/>
      <c r="H160" s="1337"/>
      <c r="I160" s="1337"/>
      <c r="J160" s="1337"/>
      <c r="K160" s="1337"/>
      <c r="L160" s="1337"/>
      <c r="M160" s="1337"/>
      <c r="N160" s="1337"/>
      <c r="O160" s="1337"/>
      <c r="P160" s="1337"/>
      <c r="Q160" s="1337"/>
      <c r="R160" s="1337"/>
      <c r="S160" s="1337"/>
      <c r="T160" s="1336"/>
      <c r="U160" s="1354"/>
      <c r="V160" s="1336"/>
      <c r="W160" s="1355"/>
      <c r="X160" s="1336"/>
      <c r="Y160" s="1351"/>
      <c r="Z160" s="1336"/>
      <c r="AA160" s="1351"/>
      <c r="AB160" s="1739"/>
      <c r="AC160" s="1351"/>
      <c r="AD160" s="1739"/>
      <c r="AE160" s="1351"/>
      <c r="AF160" s="1739"/>
      <c r="AG160" s="1351"/>
      <c r="AH160" s="1739"/>
      <c r="AI160" s="1351">
        <f>SUM(AI161:AK164)</f>
        <v>0</v>
      </c>
      <c r="AJ160" s="1744"/>
      <c r="AK160" s="1743"/>
      <c r="AL160" s="512"/>
      <c r="AM160" s="500"/>
      <c r="AN160" s="500"/>
      <c r="AO160" s="512"/>
      <c r="AP160" s="512"/>
      <c r="AQ160" s="512"/>
      <c r="AR160" s="512"/>
      <c r="AS160" s="512"/>
    </row>
    <row r="161" spans="1:45" s="501" customFormat="1" ht="36.75" customHeight="1" outlineLevel="1" x14ac:dyDescent="0.25">
      <c r="A161" s="499"/>
      <c r="B161" s="1347"/>
      <c r="C161" s="1336"/>
      <c r="D161" s="1348" t="s">
        <v>2383</v>
      </c>
      <c r="E161" s="1337"/>
      <c r="F161" s="1337"/>
      <c r="G161" s="1337"/>
      <c r="H161" s="1337"/>
      <c r="I161" s="1337"/>
      <c r="J161" s="1337"/>
      <c r="K161" s="1337"/>
      <c r="L161" s="1337"/>
      <c r="M161" s="1337"/>
      <c r="N161" s="1337"/>
      <c r="O161" s="1337"/>
      <c r="P161" s="1337"/>
      <c r="Q161" s="1337"/>
      <c r="R161" s="1337"/>
      <c r="S161" s="1337"/>
      <c r="T161" s="1336"/>
      <c r="U161" s="1343"/>
      <c r="V161" s="1349"/>
      <c r="W161" s="1350" t="s">
        <v>38</v>
      </c>
      <c r="X161" s="1336"/>
      <c r="Y161" s="1326">
        <v>1</v>
      </c>
      <c r="Z161" s="1336"/>
      <c r="AA161" s="1326"/>
      <c r="AB161" s="1739"/>
      <c r="AC161" s="1326"/>
      <c r="AD161" s="1739"/>
      <c r="AE161" s="1326">
        <f t="shared" ref="AE161:AE171" si="24">ROUND(Y161*AA161,2)</f>
        <v>0</v>
      </c>
      <c r="AF161" s="1739"/>
      <c r="AG161" s="1326">
        <f t="shared" ref="AG161:AG171" si="25">ROUND(Y161*AC161,2)</f>
        <v>0</v>
      </c>
      <c r="AH161" s="1739"/>
      <c r="AI161" s="1326">
        <f t="shared" ref="AI161:AI171" si="26">AE161+AG161</f>
        <v>0</v>
      </c>
      <c r="AJ161" s="1740"/>
      <c r="AK161" s="1739"/>
      <c r="AL161" s="499"/>
      <c r="AM161" s="500"/>
      <c r="AN161" s="500"/>
      <c r="AO161" s="499"/>
      <c r="AP161" s="499"/>
      <c r="AQ161" s="499"/>
      <c r="AR161" s="499"/>
      <c r="AS161" s="499"/>
    </row>
    <row r="162" spans="1:45" s="501" customFormat="1" ht="33" customHeight="1" outlineLevel="1" x14ac:dyDescent="0.25">
      <c r="A162" s="499"/>
      <c r="B162" s="1347"/>
      <c r="C162" s="1336"/>
      <c r="D162" s="1348" t="s">
        <v>2384</v>
      </c>
      <c r="E162" s="1337"/>
      <c r="F162" s="1337"/>
      <c r="G162" s="1337"/>
      <c r="H162" s="1337"/>
      <c r="I162" s="1337"/>
      <c r="J162" s="1337"/>
      <c r="K162" s="1337"/>
      <c r="L162" s="1337"/>
      <c r="M162" s="1337"/>
      <c r="N162" s="1337"/>
      <c r="O162" s="1337"/>
      <c r="P162" s="1337"/>
      <c r="Q162" s="1337"/>
      <c r="R162" s="1337"/>
      <c r="S162" s="1337"/>
      <c r="T162" s="1336"/>
      <c r="U162" s="1343"/>
      <c r="V162" s="1349"/>
      <c r="W162" s="1350" t="s">
        <v>38</v>
      </c>
      <c r="X162" s="1336"/>
      <c r="Y162" s="1326">
        <v>1</v>
      </c>
      <c r="Z162" s="1336"/>
      <c r="AA162" s="1326"/>
      <c r="AB162" s="1739"/>
      <c r="AC162" s="1326"/>
      <c r="AD162" s="1739"/>
      <c r="AE162" s="1326">
        <f t="shared" si="24"/>
        <v>0</v>
      </c>
      <c r="AF162" s="1739"/>
      <c r="AG162" s="1326">
        <f t="shared" si="25"/>
        <v>0</v>
      </c>
      <c r="AH162" s="1739"/>
      <c r="AI162" s="1326">
        <f t="shared" si="26"/>
        <v>0</v>
      </c>
      <c r="AJ162" s="1740"/>
      <c r="AK162" s="1739"/>
      <c r="AL162" s="499"/>
      <c r="AM162" s="500"/>
      <c r="AN162" s="500"/>
      <c r="AO162" s="499"/>
      <c r="AP162" s="499"/>
      <c r="AQ162" s="499"/>
      <c r="AR162" s="499"/>
      <c r="AS162" s="499"/>
    </row>
    <row r="163" spans="1:45" s="501" customFormat="1" ht="23.25" customHeight="1" outlineLevel="1" x14ac:dyDescent="0.25">
      <c r="A163" s="499"/>
      <c r="B163" s="1347"/>
      <c r="C163" s="1336"/>
      <c r="D163" s="1348" t="s">
        <v>2385</v>
      </c>
      <c r="E163" s="1337"/>
      <c r="F163" s="1337"/>
      <c r="G163" s="1337"/>
      <c r="H163" s="1337"/>
      <c r="I163" s="1337"/>
      <c r="J163" s="1337"/>
      <c r="K163" s="1337"/>
      <c r="L163" s="1337"/>
      <c r="M163" s="1337"/>
      <c r="N163" s="1337"/>
      <c r="O163" s="1337"/>
      <c r="P163" s="1337"/>
      <c r="Q163" s="1337"/>
      <c r="R163" s="1337"/>
      <c r="S163" s="1337"/>
      <c r="T163" s="1336"/>
      <c r="U163" s="1343"/>
      <c r="V163" s="1349"/>
      <c r="W163" s="1350" t="s">
        <v>38</v>
      </c>
      <c r="X163" s="1336"/>
      <c r="Y163" s="1326">
        <v>1</v>
      </c>
      <c r="Z163" s="1336"/>
      <c r="AA163" s="1326"/>
      <c r="AB163" s="1739"/>
      <c r="AC163" s="1326"/>
      <c r="AD163" s="1739"/>
      <c r="AE163" s="1326">
        <f t="shared" si="24"/>
        <v>0</v>
      </c>
      <c r="AF163" s="1739"/>
      <c r="AG163" s="1326">
        <f t="shared" si="25"/>
        <v>0</v>
      </c>
      <c r="AH163" s="1739"/>
      <c r="AI163" s="1326">
        <f t="shared" si="26"/>
        <v>0</v>
      </c>
      <c r="AJ163" s="1740"/>
      <c r="AK163" s="1739"/>
      <c r="AL163" s="499"/>
      <c r="AM163" s="500"/>
      <c r="AN163" s="500"/>
      <c r="AO163" s="499"/>
      <c r="AP163" s="499"/>
      <c r="AQ163" s="499"/>
      <c r="AR163" s="499"/>
      <c r="AS163" s="499"/>
    </row>
    <row r="164" spans="1:45" s="501" customFormat="1" ht="23.25" customHeight="1" outlineLevel="1" x14ac:dyDescent="0.25">
      <c r="A164" s="499"/>
      <c r="B164" s="1347"/>
      <c r="C164" s="1336"/>
      <c r="D164" s="1348" t="s">
        <v>2386</v>
      </c>
      <c r="E164" s="1337"/>
      <c r="F164" s="1337"/>
      <c r="G164" s="1337"/>
      <c r="H164" s="1337"/>
      <c r="I164" s="1337"/>
      <c r="J164" s="1337"/>
      <c r="K164" s="1337"/>
      <c r="L164" s="1337"/>
      <c r="M164" s="1337"/>
      <c r="N164" s="1337"/>
      <c r="O164" s="1337"/>
      <c r="P164" s="1337"/>
      <c r="Q164" s="1337"/>
      <c r="R164" s="1337"/>
      <c r="S164" s="1337"/>
      <c r="T164" s="1336"/>
      <c r="U164" s="1343"/>
      <c r="V164" s="1349"/>
      <c r="W164" s="1350" t="s">
        <v>38</v>
      </c>
      <c r="X164" s="1336"/>
      <c r="Y164" s="1326">
        <v>1</v>
      </c>
      <c r="Z164" s="1336"/>
      <c r="AA164" s="1326"/>
      <c r="AB164" s="1739"/>
      <c r="AC164" s="1326"/>
      <c r="AD164" s="1739"/>
      <c r="AE164" s="1326">
        <f t="shared" si="24"/>
        <v>0</v>
      </c>
      <c r="AF164" s="1739"/>
      <c r="AG164" s="1326">
        <f t="shared" si="25"/>
        <v>0</v>
      </c>
      <c r="AH164" s="1739"/>
      <c r="AI164" s="1326">
        <f t="shared" si="26"/>
        <v>0</v>
      </c>
      <c r="AJ164" s="1740"/>
      <c r="AK164" s="1739"/>
      <c r="AL164" s="499"/>
      <c r="AM164" s="500"/>
      <c r="AN164" s="500"/>
      <c r="AO164" s="499"/>
      <c r="AP164" s="499"/>
      <c r="AQ164" s="499"/>
      <c r="AR164" s="499"/>
      <c r="AS164" s="499"/>
    </row>
    <row r="165" spans="1:45" s="501" customFormat="1" ht="34.5" customHeight="1" x14ac:dyDescent="0.25">
      <c r="A165" s="512"/>
      <c r="B165" s="1352"/>
      <c r="C165" s="1336"/>
      <c r="D165" s="1353" t="s">
        <v>2387</v>
      </c>
      <c r="E165" s="1337"/>
      <c r="F165" s="1337"/>
      <c r="G165" s="1337"/>
      <c r="H165" s="1337"/>
      <c r="I165" s="1337"/>
      <c r="J165" s="1337"/>
      <c r="K165" s="1337"/>
      <c r="L165" s="1337"/>
      <c r="M165" s="1337"/>
      <c r="N165" s="1337"/>
      <c r="O165" s="1337"/>
      <c r="P165" s="1337"/>
      <c r="Q165" s="1337"/>
      <c r="R165" s="1337"/>
      <c r="S165" s="1337"/>
      <c r="T165" s="1336"/>
      <c r="U165" s="1354"/>
      <c r="V165" s="1336"/>
      <c r="W165" s="1355"/>
      <c r="X165" s="1336"/>
      <c r="Y165" s="1351"/>
      <c r="Z165" s="1336"/>
      <c r="AA165" s="1351"/>
      <c r="AB165" s="1739"/>
      <c r="AC165" s="1351"/>
      <c r="AD165" s="1739"/>
      <c r="AE165" s="1326"/>
      <c r="AF165" s="1739"/>
      <c r="AG165" s="1326"/>
      <c r="AH165" s="1739"/>
      <c r="AI165" s="1351">
        <f>SUM(AI166:AK171)</f>
        <v>0</v>
      </c>
      <c r="AJ165" s="1744"/>
      <c r="AK165" s="1743"/>
      <c r="AL165" s="512"/>
      <c r="AM165" s="500"/>
      <c r="AN165" s="500"/>
      <c r="AO165" s="512"/>
      <c r="AP165" s="512"/>
      <c r="AQ165" s="512"/>
      <c r="AR165" s="512"/>
      <c r="AS165" s="512"/>
    </row>
    <row r="166" spans="1:45" s="501" customFormat="1" ht="36.75" customHeight="1" outlineLevel="1" x14ac:dyDescent="0.25">
      <c r="A166" s="499"/>
      <c r="B166" s="1347"/>
      <c r="C166" s="1336"/>
      <c r="D166" s="1348" t="s">
        <v>2388</v>
      </c>
      <c r="E166" s="1337"/>
      <c r="F166" s="1337"/>
      <c r="G166" s="1337"/>
      <c r="H166" s="1337"/>
      <c r="I166" s="1337"/>
      <c r="J166" s="1337"/>
      <c r="K166" s="1337"/>
      <c r="L166" s="1337"/>
      <c r="M166" s="1337"/>
      <c r="N166" s="1337"/>
      <c r="O166" s="1337"/>
      <c r="P166" s="1337"/>
      <c r="Q166" s="1337"/>
      <c r="R166" s="1337"/>
      <c r="S166" s="1337"/>
      <c r="T166" s="1336"/>
      <c r="U166" s="1343"/>
      <c r="V166" s="1349"/>
      <c r="W166" s="1350" t="s">
        <v>38</v>
      </c>
      <c r="X166" s="1336"/>
      <c r="Y166" s="1326">
        <v>1</v>
      </c>
      <c r="Z166" s="1336"/>
      <c r="AA166" s="1326"/>
      <c r="AB166" s="1739"/>
      <c r="AC166" s="1326"/>
      <c r="AD166" s="1739"/>
      <c r="AE166" s="1326">
        <f t="shared" si="24"/>
        <v>0</v>
      </c>
      <c r="AF166" s="1739"/>
      <c r="AG166" s="1326">
        <f t="shared" si="25"/>
        <v>0</v>
      </c>
      <c r="AH166" s="1739"/>
      <c r="AI166" s="1326">
        <f t="shared" si="26"/>
        <v>0</v>
      </c>
      <c r="AJ166" s="1740"/>
      <c r="AK166" s="1739"/>
      <c r="AL166" s="499"/>
      <c r="AM166" s="500"/>
      <c r="AN166" s="500"/>
      <c r="AO166" s="499"/>
      <c r="AP166" s="499"/>
      <c r="AQ166" s="499"/>
      <c r="AR166" s="499"/>
      <c r="AS166" s="499"/>
    </row>
    <row r="167" spans="1:45" s="501" customFormat="1" ht="33" customHeight="1" outlineLevel="1" x14ac:dyDescent="0.25">
      <c r="A167" s="499"/>
      <c r="B167" s="1347"/>
      <c r="C167" s="1336"/>
      <c r="D167" s="1348" t="s">
        <v>2389</v>
      </c>
      <c r="E167" s="1337"/>
      <c r="F167" s="1337"/>
      <c r="G167" s="1337"/>
      <c r="H167" s="1337"/>
      <c r="I167" s="1337"/>
      <c r="J167" s="1337"/>
      <c r="K167" s="1337"/>
      <c r="L167" s="1337"/>
      <c r="M167" s="1337"/>
      <c r="N167" s="1337"/>
      <c r="O167" s="1337"/>
      <c r="P167" s="1337"/>
      <c r="Q167" s="1337"/>
      <c r="R167" s="1337"/>
      <c r="S167" s="1337"/>
      <c r="T167" s="1336"/>
      <c r="U167" s="1343"/>
      <c r="V167" s="1349"/>
      <c r="W167" s="1350" t="s">
        <v>38</v>
      </c>
      <c r="X167" s="1336"/>
      <c r="Y167" s="1326">
        <v>1</v>
      </c>
      <c r="Z167" s="1336"/>
      <c r="AA167" s="1326"/>
      <c r="AB167" s="1739"/>
      <c r="AC167" s="1326"/>
      <c r="AD167" s="1739"/>
      <c r="AE167" s="1326">
        <f t="shared" si="24"/>
        <v>0</v>
      </c>
      <c r="AF167" s="1739"/>
      <c r="AG167" s="1326">
        <f t="shared" si="25"/>
        <v>0</v>
      </c>
      <c r="AH167" s="1739"/>
      <c r="AI167" s="1326">
        <f t="shared" si="26"/>
        <v>0</v>
      </c>
      <c r="AJ167" s="1740"/>
      <c r="AK167" s="1739"/>
      <c r="AL167" s="499"/>
      <c r="AM167" s="500"/>
      <c r="AN167" s="500"/>
      <c r="AO167" s="499"/>
      <c r="AP167" s="499"/>
      <c r="AQ167" s="499"/>
      <c r="AR167" s="499"/>
      <c r="AS167" s="499"/>
    </row>
    <row r="168" spans="1:45" s="501" customFormat="1" ht="33" customHeight="1" outlineLevel="1" x14ac:dyDescent="0.25">
      <c r="A168" s="499"/>
      <c r="B168" s="1347"/>
      <c r="C168" s="1336"/>
      <c r="D168" s="1348" t="s">
        <v>2390</v>
      </c>
      <c r="E168" s="1337"/>
      <c r="F168" s="1337"/>
      <c r="G168" s="1337"/>
      <c r="H168" s="1337"/>
      <c r="I168" s="1337"/>
      <c r="J168" s="1337"/>
      <c r="K168" s="1337"/>
      <c r="L168" s="1337"/>
      <c r="M168" s="1337"/>
      <c r="N168" s="1337"/>
      <c r="O168" s="1337"/>
      <c r="P168" s="1337"/>
      <c r="Q168" s="1337"/>
      <c r="R168" s="1337"/>
      <c r="S168" s="1337"/>
      <c r="T168" s="1336"/>
      <c r="U168" s="1343"/>
      <c r="V168" s="1349"/>
      <c r="W168" s="1350" t="s">
        <v>38</v>
      </c>
      <c r="X168" s="1336"/>
      <c r="Y168" s="1326">
        <v>1</v>
      </c>
      <c r="Z168" s="1336"/>
      <c r="AA168" s="1326"/>
      <c r="AB168" s="1739"/>
      <c r="AC168" s="1326"/>
      <c r="AD168" s="1739"/>
      <c r="AE168" s="1326">
        <f t="shared" si="24"/>
        <v>0</v>
      </c>
      <c r="AF168" s="1739"/>
      <c r="AG168" s="1326">
        <f t="shared" si="25"/>
        <v>0</v>
      </c>
      <c r="AH168" s="1739"/>
      <c r="AI168" s="1326">
        <f t="shared" si="26"/>
        <v>0</v>
      </c>
      <c r="AJ168" s="1740"/>
      <c r="AK168" s="1739"/>
      <c r="AL168" s="499"/>
      <c r="AM168" s="500"/>
      <c r="AN168" s="500"/>
      <c r="AO168" s="499"/>
      <c r="AP168" s="499"/>
      <c r="AQ168" s="499"/>
      <c r="AR168" s="499"/>
      <c r="AS168" s="499"/>
    </row>
    <row r="169" spans="1:45" s="501" customFormat="1" ht="33" customHeight="1" outlineLevel="1" x14ac:dyDescent="0.25">
      <c r="A169" s="499"/>
      <c r="B169" s="1347"/>
      <c r="C169" s="1336"/>
      <c r="D169" s="1348" t="s">
        <v>2391</v>
      </c>
      <c r="E169" s="1337"/>
      <c r="F169" s="1337"/>
      <c r="G169" s="1337"/>
      <c r="H169" s="1337"/>
      <c r="I169" s="1337"/>
      <c r="J169" s="1337"/>
      <c r="K169" s="1337"/>
      <c r="L169" s="1337"/>
      <c r="M169" s="1337"/>
      <c r="N169" s="1337"/>
      <c r="O169" s="1337"/>
      <c r="P169" s="1337"/>
      <c r="Q169" s="1337"/>
      <c r="R169" s="1337"/>
      <c r="S169" s="1337"/>
      <c r="T169" s="1336"/>
      <c r="U169" s="1343"/>
      <c r="V169" s="1349"/>
      <c r="W169" s="1350" t="s">
        <v>38</v>
      </c>
      <c r="X169" s="1359"/>
      <c r="Y169" s="1326">
        <v>1</v>
      </c>
      <c r="Z169" s="1327"/>
      <c r="AA169" s="1326"/>
      <c r="AB169" s="1739"/>
      <c r="AC169" s="1326"/>
      <c r="AD169" s="1739"/>
      <c r="AE169" s="1326">
        <f t="shared" si="24"/>
        <v>0</v>
      </c>
      <c r="AF169" s="1739"/>
      <c r="AG169" s="1326">
        <f t="shared" si="25"/>
        <v>0</v>
      </c>
      <c r="AH169" s="1739"/>
      <c r="AI169" s="1326">
        <f t="shared" si="26"/>
        <v>0</v>
      </c>
      <c r="AJ169" s="1740"/>
      <c r="AK169" s="1739"/>
      <c r="AL169" s="499"/>
      <c r="AM169" s="500"/>
      <c r="AN169" s="500"/>
      <c r="AO169" s="499"/>
      <c r="AP169" s="499"/>
      <c r="AQ169" s="499"/>
      <c r="AR169" s="499"/>
      <c r="AS169" s="499"/>
    </row>
    <row r="170" spans="1:45" s="501" customFormat="1" ht="33" customHeight="1" outlineLevel="1" x14ac:dyDescent="0.25">
      <c r="A170" s="499"/>
      <c r="B170" s="1347"/>
      <c r="C170" s="1336"/>
      <c r="D170" s="1348" t="s">
        <v>2383</v>
      </c>
      <c r="E170" s="1337"/>
      <c r="F170" s="1337"/>
      <c r="G170" s="1337"/>
      <c r="H170" s="1337"/>
      <c r="I170" s="1337"/>
      <c r="J170" s="1337"/>
      <c r="K170" s="1337"/>
      <c r="L170" s="1337"/>
      <c r="M170" s="1337"/>
      <c r="N170" s="1337"/>
      <c r="O170" s="1337"/>
      <c r="P170" s="1337"/>
      <c r="Q170" s="1337"/>
      <c r="R170" s="1337"/>
      <c r="S170" s="1337"/>
      <c r="T170" s="1336"/>
      <c r="U170" s="1343"/>
      <c r="V170" s="1349"/>
      <c r="W170" s="1350" t="s">
        <v>38</v>
      </c>
      <c r="X170" s="1359"/>
      <c r="Y170" s="1326">
        <v>1</v>
      </c>
      <c r="Z170" s="1327"/>
      <c r="AA170" s="1326"/>
      <c r="AB170" s="1739"/>
      <c r="AC170" s="1326"/>
      <c r="AD170" s="1739"/>
      <c r="AE170" s="1326">
        <f t="shared" si="24"/>
        <v>0</v>
      </c>
      <c r="AF170" s="1739"/>
      <c r="AG170" s="1326">
        <f t="shared" si="25"/>
        <v>0</v>
      </c>
      <c r="AH170" s="1739"/>
      <c r="AI170" s="1326">
        <f t="shared" si="26"/>
        <v>0</v>
      </c>
      <c r="AJ170" s="1740"/>
      <c r="AK170" s="1739"/>
      <c r="AL170" s="499"/>
      <c r="AM170" s="500"/>
      <c r="AN170" s="500"/>
      <c r="AO170" s="499"/>
      <c r="AP170" s="499"/>
      <c r="AQ170" s="499"/>
      <c r="AR170" s="499"/>
      <c r="AS170" s="499"/>
    </row>
    <row r="171" spans="1:45" s="501" customFormat="1" ht="33" customHeight="1" outlineLevel="1" x14ac:dyDescent="0.25">
      <c r="A171" s="499"/>
      <c r="B171" s="1347"/>
      <c r="C171" s="1336"/>
      <c r="D171" s="1348" t="s">
        <v>2384</v>
      </c>
      <c r="E171" s="1337"/>
      <c r="F171" s="1337"/>
      <c r="G171" s="1337"/>
      <c r="H171" s="1337"/>
      <c r="I171" s="1337"/>
      <c r="J171" s="1337"/>
      <c r="K171" s="1337"/>
      <c r="L171" s="1337"/>
      <c r="M171" s="1337"/>
      <c r="N171" s="1337"/>
      <c r="O171" s="1337"/>
      <c r="P171" s="1337"/>
      <c r="Q171" s="1337"/>
      <c r="R171" s="1337"/>
      <c r="S171" s="1337"/>
      <c r="T171" s="1336"/>
      <c r="U171" s="1343"/>
      <c r="V171" s="1349"/>
      <c r="W171" s="1350" t="s">
        <v>38</v>
      </c>
      <c r="X171" s="1359"/>
      <c r="Y171" s="1326">
        <v>1</v>
      </c>
      <c r="Z171" s="1327"/>
      <c r="AA171" s="1326"/>
      <c r="AB171" s="1739"/>
      <c r="AC171" s="1326"/>
      <c r="AD171" s="1739"/>
      <c r="AE171" s="1326">
        <f t="shared" si="24"/>
        <v>0</v>
      </c>
      <c r="AF171" s="1739"/>
      <c r="AG171" s="1326">
        <f t="shared" si="25"/>
        <v>0</v>
      </c>
      <c r="AH171" s="1739"/>
      <c r="AI171" s="1326">
        <f t="shared" si="26"/>
        <v>0</v>
      </c>
      <c r="AJ171" s="1740"/>
      <c r="AK171" s="1739"/>
      <c r="AL171" s="499"/>
      <c r="AM171" s="500"/>
      <c r="AN171" s="500"/>
      <c r="AO171" s="499"/>
      <c r="AP171" s="499"/>
      <c r="AQ171" s="499"/>
      <c r="AR171" s="499"/>
      <c r="AS171" s="499"/>
    </row>
    <row r="172" spans="1:45" s="501" customFormat="1" ht="15.75" customHeight="1" x14ac:dyDescent="0.25">
      <c r="A172" s="512"/>
      <c r="B172" s="1352"/>
      <c r="C172" s="1336"/>
      <c r="D172" s="1353"/>
      <c r="E172" s="1337"/>
      <c r="F172" s="1337"/>
      <c r="G172" s="1337"/>
      <c r="H172" s="1337"/>
      <c r="I172" s="1337"/>
      <c r="J172" s="1337"/>
      <c r="K172" s="1337"/>
      <c r="L172" s="1337"/>
      <c r="M172" s="1337"/>
      <c r="N172" s="1337"/>
      <c r="O172" s="1337"/>
      <c r="P172" s="1337"/>
      <c r="Q172" s="1337"/>
      <c r="R172" s="1337"/>
      <c r="S172" s="1337"/>
      <c r="T172" s="1336"/>
      <c r="U172" s="1354"/>
      <c r="V172" s="1336"/>
      <c r="W172" s="1355"/>
      <c r="X172" s="1336"/>
      <c r="Y172" s="1351"/>
      <c r="Z172" s="1336"/>
      <c r="AA172" s="1351"/>
      <c r="AB172" s="1739"/>
      <c r="AC172" s="1351"/>
      <c r="AD172" s="1739"/>
      <c r="AE172" s="1351"/>
      <c r="AF172" s="1739"/>
      <c r="AG172" s="1351"/>
      <c r="AH172" s="1739"/>
      <c r="AI172" s="1351"/>
      <c r="AJ172" s="1740"/>
      <c r="AK172" s="1739"/>
      <c r="AL172" s="512"/>
      <c r="AM172" s="500"/>
      <c r="AN172" s="500"/>
      <c r="AO172" s="512"/>
      <c r="AP172" s="512"/>
      <c r="AQ172" s="512"/>
      <c r="AR172" s="512"/>
      <c r="AS172" s="512"/>
    </row>
    <row r="173" spans="1:45" ht="18" customHeight="1" x14ac:dyDescent="0.25">
      <c r="A173" s="496"/>
      <c r="B173" s="1324"/>
      <c r="C173" s="1325"/>
      <c r="D173" s="1356" t="s">
        <v>508</v>
      </c>
      <c r="E173" s="1357"/>
      <c r="F173" s="1357"/>
      <c r="G173" s="1357"/>
      <c r="H173" s="1357"/>
      <c r="I173" s="1357"/>
      <c r="J173" s="1357"/>
      <c r="K173" s="1357"/>
      <c r="L173" s="1357"/>
      <c r="M173" s="1357"/>
      <c r="N173" s="1357"/>
      <c r="O173" s="1357"/>
      <c r="P173" s="1357"/>
      <c r="Q173" s="1357"/>
      <c r="R173" s="1357"/>
      <c r="S173" s="1357"/>
      <c r="T173" s="1357"/>
      <c r="U173" s="497"/>
      <c r="V173" s="497"/>
      <c r="W173" s="497"/>
      <c r="X173" s="497"/>
      <c r="Y173" s="498"/>
      <c r="Z173" s="498"/>
      <c r="AA173" s="1738"/>
      <c r="AB173" s="1738"/>
      <c r="AC173" s="1738"/>
      <c r="AD173" s="1738"/>
      <c r="AE173" s="1358"/>
      <c r="AF173" s="1736"/>
      <c r="AG173" s="1358"/>
      <c r="AH173" s="1736"/>
      <c r="AI173" s="1358">
        <f>AI174+AI178</f>
        <v>0</v>
      </c>
      <c r="AJ173" s="1737"/>
      <c r="AK173" s="1736"/>
      <c r="AL173" s="496"/>
      <c r="AM173" s="468"/>
      <c r="AN173" s="468"/>
      <c r="AO173" s="496"/>
      <c r="AP173" s="496"/>
      <c r="AQ173" s="496"/>
      <c r="AR173" s="496"/>
      <c r="AS173" s="496"/>
    </row>
    <row r="174" spans="1:45" s="501" customFormat="1" ht="15.75" customHeight="1" x14ac:dyDescent="0.25">
      <c r="A174" s="512"/>
      <c r="B174" s="1352"/>
      <c r="C174" s="1336"/>
      <c r="D174" s="1353" t="s">
        <v>2229</v>
      </c>
      <c r="E174" s="1337"/>
      <c r="F174" s="1337"/>
      <c r="G174" s="1337"/>
      <c r="H174" s="1337"/>
      <c r="I174" s="1337"/>
      <c r="J174" s="1337"/>
      <c r="K174" s="1337"/>
      <c r="L174" s="1337"/>
      <c r="M174" s="1337"/>
      <c r="N174" s="1337"/>
      <c r="O174" s="1337"/>
      <c r="P174" s="1337"/>
      <c r="Q174" s="1337"/>
      <c r="R174" s="1337"/>
      <c r="S174" s="1337"/>
      <c r="T174" s="1336"/>
      <c r="U174" s="1354"/>
      <c r="V174" s="1336"/>
      <c r="W174" s="1355"/>
      <c r="X174" s="1336"/>
      <c r="Y174" s="1351"/>
      <c r="Z174" s="1336"/>
      <c r="AA174" s="1351"/>
      <c r="AB174" s="1739"/>
      <c r="AC174" s="1351"/>
      <c r="AD174" s="1739"/>
      <c r="AE174" s="1351"/>
      <c r="AF174" s="1739"/>
      <c r="AG174" s="1351"/>
      <c r="AH174" s="1739"/>
      <c r="AI174" s="1351">
        <f>SUM(AI175:AK177)</f>
        <v>0</v>
      </c>
      <c r="AJ174" s="1740"/>
      <c r="AK174" s="1739"/>
      <c r="AL174" s="512"/>
      <c r="AM174" s="500"/>
      <c r="AN174" s="500"/>
      <c r="AO174" s="512"/>
      <c r="AP174" s="512"/>
      <c r="AQ174" s="512"/>
      <c r="AR174" s="512"/>
      <c r="AS174" s="512"/>
    </row>
    <row r="175" spans="1:45" s="501" customFormat="1" ht="36.75" customHeight="1" outlineLevel="1" x14ac:dyDescent="0.25">
      <c r="A175" s="499"/>
      <c r="B175" s="1347"/>
      <c r="C175" s="1336"/>
      <c r="D175" s="1348" t="s">
        <v>2392</v>
      </c>
      <c r="E175" s="1337"/>
      <c r="F175" s="1337"/>
      <c r="G175" s="1337"/>
      <c r="H175" s="1337"/>
      <c r="I175" s="1337"/>
      <c r="J175" s="1337"/>
      <c r="K175" s="1337"/>
      <c r="L175" s="1337"/>
      <c r="M175" s="1337"/>
      <c r="N175" s="1337"/>
      <c r="O175" s="1337"/>
      <c r="P175" s="1337"/>
      <c r="Q175" s="1337"/>
      <c r="R175" s="1337"/>
      <c r="S175" s="1337"/>
      <c r="T175" s="1336"/>
      <c r="U175" s="1343"/>
      <c r="V175" s="1349"/>
      <c r="W175" s="1350" t="s">
        <v>38</v>
      </c>
      <c r="X175" s="1336"/>
      <c r="Y175" s="1326">
        <v>1</v>
      </c>
      <c r="Z175" s="1336"/>
      <c r="AA175" s="1326"/>
      <c r="AB175" s="1739"/>
      <c r="AC175" s="1326"/>
      <c r="AD175" s="1739"/>
      <c r="AE175" s="1326">
        <f t="shared" ref="AE175:AE177" si="27">ROUND(Y175*AA175,2)</f>
        <v>0</v>
      </c>
      <c r="AF175" s="1739"/>
      <c r="AG175" s="1326">
        <f t="shared" ref="AG175:AG177" si="28">ROUND(Y175*AC175,2)</f>
        <v>0</v>
      </c>
      <c r="AH175" s="1739"/>
      <c r="AI175" s="1326">
        <f t="shared" ref="AI175:AI177" si="29">AE175+AG175</f>
        <v>0</v>
      </c>
      <c r="AJ175" s="1740"/>
      <c r="AK175" s="1739"/>
      <c r="AL175" s="499"/>
      <c r="AM175" s="500"/>
      <c r="AN175" s="500"/>
      <c r="AO175" s="499"/>
      <c r="AP175" s="499"/>
      <c r="AQ175" s="499"/>
      <c r="AR175" s="499"/>
      <c r="AS175" s="499"/>
    </row>
    <row r="176" spans="1:45" s="501" customFormat="1" ht="48" customHeight="1" outlineLevel="1" x14ac:dyDescent="0.25">
      <c r="A176" s="499"/>
      <c r="B176" s="1347"/>
      <c r="C176" s="1336"/>
      <c r="D176" s="1348" t="s">
        <v>2393</v>
      </c>
      <c r="E176" s="1337"/>
      <c r="F176" s="1337"/>
      <c r="G176" s="1337"/>
      <c r="H176" s="1337"/>
      <c r="I176" s="1337"/>
      <c r="J176" s="1337"/>
      <c r="K176" s="1337"/>
      <c r="L176" s="1337"/>
      <c r="M176" s="1337"/>
      <c r="N176" s="1337"/>
      <c r="O176" s="1337"/>
      <c r="P176" s="1337"/>
      <c r="Q176" s="1337"/>
      <c r="R176" s="1337"/>
      <c r="S176" s="1337"/>
      <c r="T176" s="1336"/>
      <c r="U176" s="1343"/>
      <c r="V176" s="1349"/>
      <c r="W176" s="1350" t="s">
        <v>38</v>
      </c>
      <c r="X176" s="1336"/>
      <c r="Y176" s="1326">
        <v>1</v>
      </c>
      <c r="Z176" s="1336"/>
      <c r="AA176" s="1326"/>
      <c r="AB176" s="1739"/>
      <c r="AC176" s="1326"/>
      <c r="AD176" s="1739"/>
      <c r="AE176" s="1326">
        <f t="shared" si="27"/>
        <v>0</v>
      </c>
      <c r="AF176" s="1739"/>
      <c r="AG176" s="1326">
        <f t="shared" si="28"/>
        <v>0</v>
      </c>
      <c r="AH176" s="1739"/>
      <c r="AI176" s="1326">
        <f t="shared" si="29"/>
        <v>0</v>
      </c>
      <c r="AJ176" s="1740"/>
      <c r="AK176" s="1739"/>
      <c r="AL176" s="499"/>
      <c r="AM176" s="500"/>
      <c r="AN176" s="500"/>
      <c r="AO176" s="499"/>
      <c r="AP176" s="499"/>
      <c r="AQ176" s="499"/>
      <c r="AR176" s="499"/>
      <c r="AS176" s="499"/>
    </row>
    <row r="177" spans="1:45" s="501" customFormat="1" ht="36.75" customHeight="1" outlineLevel="1" x14ac:dyDescent="0.25">
      <c r="A177" s="499"/>
      <c r="B177" s="1347"/>
      <c r="C177" s="1336"/>
      <c r="D177" s="1348" t="s">
        <v>2394</v>
      </c>
      <c r="E177" s="1337"/>
      <c r="F177" s="1337"/>
      <c r="G177" s="1337"/>
      <c r="H177" s="1337"/>
      <c r="I177" s="1337"/>
      <c r="J177" s="1337"/>
      <c r="K177" s="1337"/>
      <c r="L177" s="1337"/>
      <c r="M177" s="1337"/>
      <c r="N177" s="1337"/>
      <c r="O177" s="1337"/>
      <c r="P177" s="1337"/>
      <c r="Q177" s="1337"/>
      <c r="R177" s="1337"/>
      <c r="S177" s="1337"/>
      <c r="T177" s="1336"/>
      <c r="U177" s="1343"/>
      <c r="V177" s="1349"/>
      <c r="W177" s="1350" t="s">
        <v>38</v>
      </c>
      <c r="X177" s="1336"/>
      <c r="Y177" s="1326">
        <v>1</v>
      </c>
      <c r="Z177" s="1336"/>
      <c r="AA177" s="1326"/>
      <c r="AB177" s="1739"/>
      <c r="AC177" s="1326"/>
      <c r="AD177" s="1739"/>
      <c r="AE177" s="1326">
        <f t="shared" si="27"/>
        <v>0</v>
      </c>
      <c r="AF177" s="1739"/>
      <c r="AG177" s="1326">
        <f t="shared" si="28"/>
        <v>0</v>
      </c>
      <c r="AH177" s="1739"/>
      <c r="AI177" s="1326">
        <f t="shared" si="29"/>
        <v>0</v>
      </c>
      <c r="AJ177" s="1740"/>
      <c r="AK177" s="1739"/>
      <c r="AL177" s="499"/>
      <c r="AM177" s="500"/>
      <c r="AN177" s="500"/>
      <c r="AO177" s="499"/>
      <c r="AP177" s="499"/>
      <c r="AQ177" s="499"/>
      <c r="AR177" s="499"/>
      <c r="AS177" s="499"/>
    </row>
    <row r="178" spans="1:45" s="501" customFormat="1" ht="15.75" customHeight="1" x14ac:dyDescent="0.25">
      <c r="A178" s="512"/>
      <c r="B178" s="1352"/>
      <c r="C178" s="1336"/>
      <c r="D178" s="1353" t="s">
        <v>2234</v>
      </c>
      <c r="E178" s="1337"/>
      <c r="F178" s="1337"/>
      <c r="G178" s="1337"/>
      <c r="H178" s="1337"/>
      <c r="I178" s="1337"/>
      <c r="J178" s="1337"/>
      <c r="K178" s="1337"/>
      <c r="L178" s="1337"/>
      <c r="M178" s="1337"/>
      <c r="N178" s="1337"/>
      <c r="O178" s="1337"/>
      <c r="P178" s="1337"/>
      <c r="Q178" s="1337"/>
      <c r="R178" s="1337"/>
      <c r="S178" s="1337"/>
      <c r="T178" s="1336"/>
      <c r="U178" s="1354"/>
      <c r="V178" s="1336"/>
      <c r="W178" s="1355"/>
      <c r="X178" s="1336"/>
      <c r="Y178" s="1351"/>
      <c r="Z178" s="1336"/>
      <c r="AA178" s="1351"/>
      <c r="AB178" s="1739"/>
      <c r="AC178" s="1351"/>
      <c r="AD178" s="1739"/>
      <c r="AE178" s="1351"/>
      <c r="AF178" s="1739"/>
      <c r="AG178" s="1351"/>
      <c r="AH178" s="1739"/>
      <c r="AI178" s="1351">
        <f>SUM(AI179:AK184)</f>
        <v>0</v>
      </c>
      <c r="AJ178" s="1740"/>
      <c r="AK178" s="1739"/>
      <c r="AL178" s="512"/>
      <c r="AM178" s="500"/>
      <c r="AN178" s="500"/>
      <c r="AO178" s="512"/>
      <c r="AP178" s="512"/>
      <c r="AQ178" s="512"/>
      <c r="AR178" s="512"/>
      <c r="AS178" s="512"/>
    </row>
    <row r="179" spans="1:45" s="501" customFormat="1" ht="51.75" customHeight="1" outlineLevel="1" x14ac:dyDescent="0.25">
      <c r="A179" s="499"/>
      <c r="B179" s="1347"/>
      <c r="C179" s="1336"/>
      <c r="D179" s="1348" t="s">
        <v>2395</v>
      </c>
      <c r="E179" s="1337"/>
      <c r="F179" s="1337"/>
      <c r="G179" s="1337"/>
      <c r="H179" s="1337"/>
      <c r="I179" s="1337"/>
      <c r="J179" s="1337"/>
      <c r="K179" s="1337"/>
      <c r="L179" s="1337"/>
      <c r="M179" s="1337"/>
      <c r="N179" s="1337"/>
      <c r="O179" s="1337"/>
      <c r="P179" s="1337"/>
      <c r="Q179" s="1337"/>
      <c r="R179" s="1337"/>
      <c r="S179" s="1337"/>
      <c r="T179" s="1336"/>
      <c r="U179" s="1343"/>
      <c r="V179" s="1349"/>
      <c r="W179" s="1350" t="s">
        <v>38</v>
      </c>
      <c r="X179" s="1336"/>
      <c r="Y179" s="1326">
        <v>1</v>
      </c>
      <c r="Z179" s="1336"/>
      <c r="AA179" s="1326"/>
      <c r="AB179" s="1739"/>
      <c r="AC179" s="1326"/>
      <c r="AD179" s="1739"/>
      <c r="AE179" s="1326">
        <f t="shared" ref="AE179:AE184" si="30">ROUND(Y179*AA179,2)</f>
        <v>0</v>
      </c>
      <c r="AF179" s="1739"/>
      <c r="AG179" s="1326">
        <f t="shared" ref="AG179:AG184" si="31">ROUND(Y179*AC179,2)</f>
        <v>0</v>
      </c>
      <c r="AH179" s="1739"/>
      <c r="AI179" s="1326">
        <f t="shared" ref="AI179:AI184" si="32">AE179+AG179</f>
        <v>0</v>
      </c>
      <c r="AJ179" s="1740"/>
      <c r="AK179" s="1739"/>
      <c r="AL179" s="499"/>
      <c r="AM179" s="500"/>
      <c r="AN179" s="500"/>
      <c r="AO179" s="499"/>
      <c r="AP179" s="499"/>
      <c r="AQ179" s="499"/>
      <c r="AR179" s="499"/>
      <c r="AS179" s="499"/>
    </row>
    <row r="180" spans="1:45" s="501" customFormat="1" ht="48" customHeight="1" outlineLevel="1" x14ac:dyDescent="0.25">
      <c r="A180" s="499"/>
      <c r="B180" s="1347"/>
      <c r="C180" s="1336"/>
      <c r="D180" s="1348" t="s">
        <v>2393</v>
      </c>
      <c r="E180" s="1337"/>
      <c r="F180" s="1337"/>
      <c r="G180" s="1337"/>
      <c r="H180" s="1337"/>
      <c r="I180" s="1337"/>
      <c r="J180" s="1337"/>
      <c r="K180" s="1337"/>
      <c r="L180" s="1337"/>
      <c r="M180" s="1337"/>
      <c r="N180" s="1337"/>
      <c r="O180" s="1337"/>
      <c r="P180" s="1337"/>
      <c r="Q180" s="1337"/>
      <c r="R180" s="1337"/>
      <c r="S180" s="1337"/>
      <c r="T180" s="1336"/>
      <c r="U180" s="1343"/>
      <c r="V180" s="1349"/>
      <c r="W180" s="1350" t="s">
        <v>38</v>
      </c>
      <c r="X180" s="1336"/>
      <c r="Y180" s="1326">
        <v>1</v>
      </c>
      <c r="Z180" s="1336"/>
      <c r="AA180" s="1326"/>
      <c r="AB180" s="1739"/>
      <c r="AC180" s="1326"/>
      <c r="AD180" s="1739"/>
      <c r="AE180" s="1326">
        <f t="shared" si="30"/>
        <v>0</v>
      </c>
      <c r="AF180" s="1739"/>
      <c r="AG180" s="1326">
        <f t="shared" si="31"/>
        <v>0</v>
      </c>
      <c r="AH180" s="1739"/>
      <c r="AI180" s="1326">
        <f t="shared" si="32"/>
        <v>0</v>
      </c>
      <c r="AJ180" s="1740"/>
      <c r="AK180" s="1739"/>
      <c r="AL180" s="499"/>
      <c r="AM180" s="500"/>
      <c r="AN180" s="500"/>
      <c r="AO180" s="499"/>
      <c r="AP180" s="499"/>
      <c r="AQ180" s="499"/>
      <c r="AR180" s="499"/>
      <c r="AS180" s="499"/>
    </row>
    <row r="181" spans="1:45" s="501" customFormat="1" ht="36.75" customHeight="1" outlineLevel="1" x14ac:dyDescent="0.25">
      <c r="A181" s="499"/>
      <c r="B181" s="1347"/>
      <c r="C181" s="1336"/>
      <c r="D181" s="1348" t="s">
        <v>2396</v>
      </c>
      <c r="E181" s="1337"/>
      <c r="F181" s="1337"/>
      <c r="G181" s="1337"/>
      <c r="H181" s="1337"/>
      <c r="I181" s="1337"/>
      <c r="J181" s="1337"/>
      <c r="K181" s="1337"/>
      <c r="L181" s="1337"/>
      <c r="M181" s="1337"/>
      <c r="N181" s="1337"/>
      <c r="O181" s="1337"/>
      <c r="P181" s="1337"/>
      <c r="Q181" s="1337"/>
      <c r="R181" s="1337"/>
      <c r="S181" s="1337"/>
      <c r="T181" s="1336"/>
      <c r="U181" s="1343"/>
      <c r="V181" s="1349"/>
      <c r="W181" s="1350" t="s">
        <v>38</v>
      </c>
      <c r="X181" s="1336"/>
      <c r="Y181" s="1326">
        <v>1</v>
      </c>
      <c r="Z181" s="1336"/>
      <c r="AA181" s="1326"/>
      <c r="AB181" s="1739"/>
      <c r="AC181" s="1326"/>
      <c r="AD181" s="1739"/>
      <c r="AE181" s="1326">
        <f t="shared" si="30"/>
        <v>0</v>
      </c>
      <c r="AF181" s="1739"/>
      <c r="AG181" s="1326">
        <f t="shared" si="31"/>
        <v>0</v>
      </c>
      <c r="AH181" s="1739"/>
      <c r="AI181" s="1326">
        <f t="shared" si="32"/>
        <v>0</v>
      </c>
      <c r="AJ181" s="1740"/>
      <c r="AK181" s="1739"/>
      <c r="AL181" s="499"/>
      <c r="AM181" s="500"/>
      <c r="AN181" s="500"/>
      <c r="AO181" s="499"/>
      <c r="AP181" s="499"/>
      <c r="AQ181" s="499"/>
      <c r="AR181" s="499"/>
      <c r="AS181" s="499"/>
    </row>
    <row r="182" spans="1:45" s="501" customFormat="1" ht="36.75" customHeight="1" outlineLevel="1" x14ac:dyDescent="0.25">
      <c r="A182" s="499"/>
      <c r="B182" s="1347"/>
      <c r="C182" s="1336"/>
      <c r="D182" s="1348" t="s">
        <v>2397</v>
      </c>
      <c r="E182" s="1337"/>
      <c r="F182" s="1337"/>
      <c r="G182" s="1337"/>
      <c r="H182" s="1337"/>
      <c r="I182" s="1337"/>
      <c r="J182" s="1337"/>
      <c r="K182" s="1337"/>
      <c r="L182" s="1337"/>
      <c r="M182" s="1337"/>
      <c r="N182" s="1337"/>
      <c r="O182" s="1337"/>
      <c r="P182" s="1337"/>
      <c r="Q182" s="1337"/>
      <c r="R182" s="1337"/>
      <c r="S182" s="1337"/>
      <c r="T182" s="1336"/>
      <c r="U182" s="1343"/>
      <c r="V182" s="1349"/>
      <c r="W182" s="1350" t="s">
        <v>38</v>
      </c>
      <c r="X182" s="1336"/>
      <c r="Y182" s="1326">
        <v>1</v>
      </c>
      <c r="Z182" s="1336"/>
      <c r="AA182" s="1326"/>
      <c r="AB182" s="1739"/>
      <c r="AC182" s="1326"/>
      <c r="AD182" s="1739"/>
      <c r="AE182" s="1326">
        <f t="shared" si="30"/>
        <v>0</v>
      </c>
      <c r="AF182" s="1739"/>
      <c r="AG182" s="1326">
        <f t="shared" si="31"/>
        <v>0</v>
      </c>
      <c r="AH182" s="1739"/>
      <c r="AI182" s="1326">
        <f t="shared" si="32"/>
        <v>0</v>
      </c>
      <c r="AJ182" s="1740"/>
      <c r="AK182" s="1739"/>
      <c r="AL182" s="499"/>
      <c r="AM182" s="500"/>
      <c r="AN182" s="500"/>
      <c r="AO182" s="499"/>
      <c r="AP182" s="499"/>
      <c r="AQ182" s="499"/>
      <c r="AR182" s="499"/>
      <c r="AS182" s="499"/>
    </row>
    <row r="183" spans="1:45" s="501" customFormat="1" ht="36.75" customHeight="1" outlineLevel="1" x14ac:dyDescent="0.25">
      <c r="A183" s="499"/>
      <c r="B183" s="1347"/>
      <c r="C183" s="1336"/>
      <c r="D183" s="1348" t="s">
        <v>2398</v>
      </c>
      <c r="E183" s="1337"/>
      <c r="F183" s="1337"/>
      <c r="G183" s="1337"/>
      <c r="H183" s="1337"/>
      <c r="I183" s="1337"/>
      <c r="J183" s="1337"/>
      <c r="K183" s="1337"/>
      <c r="L183" s="1337"/>
      <c r="M183" s="1337"/>
      <c r="N183" s="1337"/>
      <c r="O183" s="1337"/>
      <c r="P183" s="1337"/>
      <c r="Q183" s="1337"/>
      <c r="R183" s="1337"/>
      <c r="S183" s="1337"/>
      <c r="T183" s="1336"/>
      <c r="U183" s="1343"/>
      <c r="V183" s="1349"/>
      <c r="W183" s="1350" t="s">
        <v>38</v>
      </c>
      <c r="X183" s="1336"/>
      <c r="Y183" s="1326">
        <v>1</v>
      </c>
      <c r="Z183" s="1336"/>
      <c r="AA183" s="1326"/>
      <c r="AB183" s="1739"/>
      <c r="AC183" s="1326"/>
      <c r="AD183" s="1739"/>
      <c r="AE183" s="1326">
        <f t="shared" si="30"/>
        <v>0</v>
      </c>
      <c r="AF183" s="1739"/>
      <c r="AG183" s="1326">
        <f t="shared" si="31"/>
        <v>0</v>
      </c>
      <c r="AH183" s="1739"/>
      <c r="AI183" s="1326">
        <f t="shared" si="32"/>
        <v>0</v>
      </c>
      <c r="AJ183" s="1740"/>
      <c r="AK183" s="1739"/>
      <c r="AL183" s="499"/>
      <c r="AM183" s="500"/>
      <c r="AN183" s="500"/>
      <c r="AO183" s="499"/>
      <c r="AP183" s="499"/>
      <c r="AQ183" s="499"/>
      <c r="AR183" s="499"/>
      <c r="AS183" s="499"/>
    </row>
    <row r="184" spans="1:45" s="501" customFormat="1" ht="50.25" customHeight="1" outlineLevel="1" x14ac:dyDescent="0.25">
      <c r="A184" s="499"/>
      <c r="B184" s="1347"/>
      <c r="C184" s="1336"/>
      <c r="D184" s="1348" t="s">
        <v>2399</v>
      </c>
      <c r="E184" s="1337"/>
      <c r="F184" s="1337"/>
      <c r="G184" s="1337"/>
      <c r="H184" s="1337"/>
      <c r="I184" s="1337"/>
      <c r="J184" s="1337"/>
      <c r="K184" s="1337"/>
      <c r="L184" s="1337"/>
      <c r="M184" s="1337"/>
      <c r="N184" s="1337"/>
      <c r="O184" s="1337"/>
      <c r="P184" s="1337"/>
      <c r="Q184" s="1337"/>
      <c r="R184" s="1337"/>
      <c r="S184" s="1337"/>
      <c r="T184" s="1336"/>
      <c r="U184" s="1343"/>
      <c r="V184" s="1349"/>
      <c r="W184" s="1350" t="s">
        <v>38</v>
      </c>
      <c r="X184" s="1336"/>
      <c r="Y184" s="1326">
        <v>1</v>
      </c>
      <c r="Z184" s="1336"/>
      <c r="AA184" s="1326"/>
      <c r="AB184" s="1739"/>
      <c r="AC184" s="1326"/>
      <c r="AD184" s="1739"/>
      <c r="AE184" s="1326">
        <f t="shared" si="30"/>
        <v>0</v>
      </c>
      <c r="AF184" s="1739"/>
      <c r="AG184" s="1326">
        <f t="shared" si="31"/>
        <v>0</v>
      </c>
      <c r="AH184" s="1739"/>
      <c r="AI184" s="1326">
        <f t="shared" si="32"/>
        <v>0</v>
      </c>
      <c r="AJ184" s="1740"/>
      <c r="AK184" s="1739"/>
      <c r="AL184" s="499"/>
      <c r="AM184" s="500"/>
      <c r="AN184" s="500"/>
      <c r="AO184" s="499"/>
      <c r="AP184" s="499"/>
      <c r="AQ184" s="499"/>
      <c r="AR184" s="499"/>
      <c r="AS184" s="499"/>
    </row>
    <row r="185" spans="1:45" s="501" customFormat="1" ht="18" customHeight="1" outlineLevel="1" x14ac:dyDescent="0.25">
      <c r="A185" s="499"/>
      <c r="B185" s="1338"/>
      <c r="C185" s="1339"/>
      <c r="D185" s="1340"/>
      <c r="E185" s="1341"/>
      <c r="F185" s="1341"/>
      <c r="G185" s="1341"/>
      <c r="H185" s="1341"/>
      <c r="I185" s="1341"/>
      <c r="J185" s="1341"/>
      <c r="K185" s="1341"/>
      <c r="L185" s="1341"/>
      <c r="M185" s="1341"/>
      <c r="N185" s="1341"/>
      <c r="O185" s="1341"/>
      <c r="P185" s="1341"/>
      <c r="Q185" s="1341"/>
      <c r="R185" s="1341"/>
      <c r="S185" s="1341"/>
      <c r="T185" s="1342"/>
      <c r="U185" s="1343"/>
      <c r="V185" s="1344"/>
      <c r="W185" s="1343"/>
      <c r="X185" s="1344"/>
      <c r="Y185" s="1345"/>
      <c r="Z185" s="1346"/>
      <c r="AA185" s="1345"/>
      <c r="AB185" s="1346"/>
      <c r="AC185" s="1326"/>
      <c r="AD185" s="1327"/>
      <c r="AE185" s="1326"/>
      <c r="AF185" s="1327"/>
      <c r="AG185" s="1326"/>
      <c r="AH185" s="1327"/>
      <c r="AI185" s="1326"/>
      <c r="AJ185" s="1328"/>
      <c r="AK185" s="1327"/>
      <c r="AL185" s="499"/>
      <c r="AM185" s="500"/>
      <c r="AN185" s="500"/>
      <c r="AO185" s="499"/>
      <c r="AP185" s="499"/>
      <c r="AQ185" s="499"/>
      <c r="AR185" s="499"/>
      <c r="AS185" s="499"/>
    </row>
    <row r="186" spans="1:45" ht="18" customHeight="1" x14ac:dyDescent="0.25">
      <c r="A186" s="513"/>
      <c r="B186" s="1329"/>
      <c r="C186" s="1330"/>
      <c r="D186" s="1331" t="s">
        <v>52</v>
      </c>
      <c r="E186" s="1332"/>
      <c r="F186" s="1332"/>
      <c r="G186" s="1332"/>
      <c r="H186" s="1332"/>
      <c r="I186" s="1332"/>
      <c r="J186" s="1332"/>
      <c r="K186" s="1332"/>
      <c r="L186" s="1332"/>
      <c r="M186" s="1332"/>
      <c r="N186" s="1332"/>
      <c r="O186" s="1332"/>
      <c r="P186" s="1332"/>
      <c r="Q186" s="1332"/>
      <c r="R186" s="1332"/>
      <c r="S186" s="1332"/>
      <c r="T186" s="1332"/>
      <c r="U186" s="514"/>
      <c r="V186" s="515"/>
      <c r="W186" s="515"/>
      <c r="X186" s="515"/>
      <c r="Y186" s="516"/>
      <c r="Z186" s="516"/>
      <c r="AA186" s="517"/>
      <c r="AB186" s="517"/>
      <c r="AC186" s="517"/>
      <c r="AD186" s="517"/>
      <c r="AE186" s="518"/>
      <c r="AF186" s="519"/>
      <c r="AG186" s="518"/>
      <c r="AH186" s="519"/>
      <c r="AI186" s="1333">
        <f>AI14+AI20+AI27+AI113+AI142+AI159+AI173</f>
        <v>0</v>
      </c>
      <c r="AJ186" s="1334"/>
      <c r="AK186" s="1335"/>
      <c r="AL186" s="513"/>
      <c r="AM186" s="520"/>
      <c r="AN186" s="520"/>
      <c r="AO186" s="513"/>
      <c r="AP186" s="513"/>
      <c r="AQ186" s="513"/>
      <c r="AR186" s="513"/>
      <c r="AS186" s="513"/>
    </row>
    <row r="187" spans="1:45" ht="73.5" customHeight="1" x14ac:dyDescent="0.25">
      <c r="A187" s="467"/>
      <c r="B187" s="1322" t="s">
        <v>2400</v>
      </c>
      <c r="C187" s="1323"/>
      <c r="D187" s="1323"/>
      <c r="E187" s="1323"/>
      <c r="F187" s="1323"/>
      <c r="G187" s="1323"/>
      <c r="H187" s="1323"/>
      <c r="I187" s="1323"/>
      <c r="J187" s="1323"/>
      <c r="K187" s="1323"/>
      <c r="L187" s="1323"/>
      <c r="M187" s="1323"/>
      <c r="N187" s="1323"/>
      <c r="O187" s="1323"/>
      <c r="P187" s="1323"/>
      <c r="Q187" s="1323"/>
      <c r="R187" s="1323"/>
      <c r="S187" s="1323"/>
      <c r="T187" s="1323"/>
      <c r="U187" s="1323"/>
      <c r="V187" s="1323"/>
      <c r="W187" s="1323"/>
      <c r="X187" s="1323"/>
      <c r="Y187" s="1323"/>
      <c r="Z187" s="1323"/>
      <c r="AA187" s="1323"/>
      <c r="AB187" s="1323"/>
      <c r="AC187" s="1323"/>
      <c r="AD187" s="1323"/>
      <c r="AE187" s="1323"/>
      <c r="AF187" s="1323"/>
      <c r="AG187" s="1323"/>
      <c r="AH187" s="1323"/>
      <c r="AI187" s="1323"/>
      <c r="AJ187" s="1323"/>
      <c r="AK187" s="1323"/>
      <c r="AL187" s="467"/>
      <c r="AM187" s="467"/>
      <c r="AN187" s="467"/>
    </row>
    <row r="188" spans="1:45" ht="18" customHeight="1" x14ac:dyDescent="0.25">
      <c r="A188" s="467"/>
      <c r="B188" s="467"/>
      <c r="C188" s="467"/>
      <c r="D188" s="467"/>
      <c r="E188" s="467"/>
      <c r="F188" s="467"/>
      <c r="G188" s="467"/>
      <c r="H188" s="467"/>
      <c r="I188" s="467"/>
      <c r="J188" s="467"/>
      <c r="K188" s="467"/>
      <c r="L188" s="467"/>
      <c r="M188" s="467"/>
      <c r="N188" s="467"/>
      <c r="O188" s="467"/>
      <c r="P188" s="467"/>
      <c r="Q188" s="467"/>
      <c r="R188" s="467"/>
      <c r="S188" s="467"/>
      <c r="T188" s="467"/>
      <c r="U188" s="467"/>
      <c r="V188" s="467"/>
      <c r="W188" s="467"/>
      <c r="X188" s="467"/>
      <c r="Y188" s="468"/>
      <c r="Z188" s="468"/>
      <c r="AA188" s="1728"/>
      <c r="AB188" s="1728"/>
      <c r="AC188" s="1728"/>
      <c r="AD188" s="1728"/>
      <c r="AE188" s="1728"/>
      <c r="AF188" s="1728"/>
      <c r="AG188" s="1728"/>
      <c r="AH188" s="1728"/>
      <c r="AI188" s="1728"/>
      <c r="AJ188" s="1728"/>
      <c r="AK188" s="1728"/>
      <c r="AL188" s="467"/>
      <c r="AM188" s="467"/>
      <c r="AN188" s="467"/>
    </row>
    <row r="189" spans="1:45" ht="18" customHeight="1" x14ac:dyDescent="0.25">
      <c r="A189" s="467"/>
      <c r="B189" s="467"/>
      <c r="C189" s="467"/>
      <c r="D189" s="467"/>
      <c r="E189" s="467"/>
      <c r="F189" s="467"/>
      <c r="G189" s="467"/>
      <c r="H189" s="467"/>
      <c r="I189" s="467"/>
      <c r="J189" s="467"/>
      <c r="K189" s="467"/>
      <c r="L189" s="467"/>
      <c r="M189" s="467"/>
      <c r="N189" s="467"/>
      <c r="O189" s="467"/>
      <c r="P189" s="467"/>
      <c r="Q189" s="467"/>
      <c r="R189" s="467"/>
      <c r="S189" s="467"/>
      <c r="T189" s="467"/>
      <c r="U189" s="467"/>
      <c r="V189" s="467"/>
      <c r="W189" s="467"/>
      <c r="X189" s="467"/>
      <c r="Y189" s="468"/>
      <c r="Z189" s="468"/>
      <c r="AA189" s="1728"/>
      <c r="AB189" s="1728"/>
      <c r="AC189" s="1728"/>
      <c r="AD189" s="1728"/>
      <c r="AE189" s="1728"/>
      <c r="AF189" s="1728"/>
      <c r="AG189" s="1728"/>
      <c r="AH189" s="1728"/>
      <c r="AI189" s="1728"/>
      <c r="AJ189" s="1728"/>
      <c r="AK189" s="1728"/>
      <c r="AL189" s="467"/>
      <c r="AM189" s="467"/>
      <c r="AN189" s="467"/>
    </row>
    <row r="190" spans="1:45" ht="18" customHeight="1" x14ac:dyDescent="0.25">
      <c r="A190" s="467"/>
      <c r="B190" s="467"/>
      <c r="C190" s="467"/>
      <c r="D190" s="467"/>
      <c r="E190" s="467"/>
      <c r="F190" s="467"/>
      <c r="G190" s="467"/>
      <c r="H190" s="467"/>
      <c r="I190" s="467"/>
      <c r="J190" s="467"/>
      <c r="K190" s="467"/>
      <c r="L190" s="467"/>
      <c r="M190" s="467"/>
      <c r="N190" s="467"/>
      <c r="O190" s="467"/>
      <c r="P190" s="467"/>
      <c r="Q190" s="467"/>
      <c r="R190" s="467"/>
      <c r="S190" s="467"/>
      <c r="T190" s="467"/>
      <c r="U190" s="467"/>
      <c r="V190" s="467"/>
      <c r="W190" s="467"/>
      <c r="X190" s="467"/>
      <c r="Y190" s="468"/>
      <c r="Z190" s="468"/>
      <c r="AA190" s="1728"/>
      <c r="AB190" s="1728"/>
      <c r="AC190" s="1728"/>
      <c r="AD190" s="1728"/>
      <c r="AE190" s="1728"/>
      <c r="AF190" s="1728"/>
      <c r="AG190" s="1728"/>
      <c r="AH190" s="1728"/>
      <c r="AI190" s="1728"/>
      <c r="AJ190" s="1728"/>
      <c r="AK190" s="1728"/>
      <c r="AL190" s="467"/>
      <c r="AM190" s="467"/>
      <c r="AN190" s="467"/>
    </row>
    <row r="191" spans="1:45" ht="18" customHeight="1" x14ac:dyDescent="0.25">
      <c r="A191" s="467"/>
      <c r="B191" s="467"/>
      <c r="C191" s="467"/>
      <c r="D191" s="467"/>
      <c r="E191" s="467"/>
      <c r="F191" s="467"/>
      <c r="G191" s="467"/>
      <c r="H191" s="467"/>
      <c r="I191" s="467"/>
      <c r="J191" s="467"/>
      <c r="K191" s="467"/>
      <c r="L191" s="467"/>
      <c r="M191" s="467"/>
      <c r="N191" s="467"/>
      <c r="O191" s="467"/>
      <c r="P191" s="467"/>
      <c r="Q191" s="467"/>
      <c r="R191" s="467"/>
      <c r="S191" s="467"/>
      <c r="T191" s="467"/>
      <c r="U191" s="467"/>
      <c r="V191" s="467"/>
      <c r="W191" s="467"/>
      <c r="X191" s="467"/>
      <c r="Y191" s="468"/>
      <c r="Z191" s="468"/>
      <c r="AA191" s="1728"/>
      <c r="AB191" s="1728"/>
      <c r="AC191" s="1728"/>
      <c r="AD191" s="1728"/>
      <c r="AE191" s="1728"/>
      <c r="AF191" s="1728"/>
      <c r="AG191" s="1728"/>
      <c r="AH191" s="1728"/>
      <c r="AI191" s="1728"/>
      <c r="AJ191" s="1728"/>
      <c r="AK191" s="1728"/>
      <c r="AL191" s="467"/>
      <c r="AM191" s="467"/>
      <c r="AN191" s="467"/>
    </row>
    <row r="192" spans="1:45" ht="18" customHeight="1" x14ac:dyDescent="0.25">
      <c r="A192" s="467"/>
      <c r="B192" s="467"/>
      <c r="C192" s="467"/>
      <c r="D192" s="467"/>
      <c r="E192" s="467"/>
      <c r="F192" s="467"/>
      <c r="G192" s="467"/>
      <c r="H192" s="467"/>
      <c r="I192" s="467"/>
      <c r="J192" s="467"/>
      <c r="K192" s="467"/>
      <c r="L192" s="467"/>
      <c r="M192" s="467"/>
      <c r="N192" s="467"/>
      <c r="O192" s="467"/>
      <c r="P192" s="467"/>
      <c r="Q192" s="467"/>
      <c r="R192" s="467"/>
      <c r="S192" s="467"/>
      <c r="T192" s="467"/>
      <c r="U192" s="467"/>
      <c r="V192" s="467"/>
      <c r="W192" s="467"/>
      <c r="X192" s="467"/>
      <c r="Y192" s="468"/>
      <c r="Z192" s="468"/>
      <c r="AA192" s="1728"/>
      <c r="AB192" s="1728"/>
      <c r="AC192" s="1728"/>
      <c r="AD192" s="1728"/>
      <c r="AE192" s="1728"/>
      <c r="AF192" s="1728"/>
      <c r="AG192" s="1728"/>
      <c r="AH192" s="1728"/>
      <c r="AI192" s="1728"/>
      <c r="AJ192" s="1728"/>
      <c r="AK192" s="1728"/>
      <c r="AL192" s="467"/>
      <c r="AM192" s="467"/>
      <c r="AN192" s="467"/>
    </row>
    <row r="193" spans="1:40" ht="18" customHeight="1" x14ac:dyDescent="0.25">
      <c r="A193" s="467"/>
      <c r="B193" s="467"/>
      <c r="C193" s="467"/>
      <c r="D193" s="467"/>
      <c r="E193" s="467"/>
      <c r="F193" s="467"/>
      <c r="G193" s="467"/>
      <c r="H193" s="467"/>
      <c r="I193" s="467"/>
      <c r="J193" s="467"/>
      <c r="K193" s="467"/>
      <c r="L193" s="467"/>
      <c r="M193" s="467"/>
      <c r="N193" s="467"/>
      <c r="O193" s="467"/>
      <c r="P193" s="467"/>
      <c r="Q193" s="467"/>
      <c r="R193" s="467"/>
      <c r="S193" s="467"/>
      <c r="T193" s="467"/>
      <c r="U193" s="467"/>
      <c r="V193" s="467"/>
      <c r="W193" s="467"/>
      <c r="X193" s="467"/>
      <c r="Y193" s="468"/>
      <c r="Z193" s="468"/>
      <c r="AA193" s="1728"/>
      <c r="AB193" s="1728"/>
      <c r="AC193" s="1728"/>
      <c r="AD193" s="1728"/>
      <c r="AE193" s="1728"/>
      <c r="AF193" s="1728"/>
      <c r="AG193" s="1728"/>
      <c r="AH193" s="1728"/>
      <c r="AI193" s="1728"/>
      <c r="AJ193" s="1728"/>
      <c r="AK193" s="1728"/>
      <c r="AL193" s="467"/>
      <c r="AM193" s="467"/>
      <c r="AN193" s="467"/>
    </row>
    <row r="194" spans="1:40" ht="18" customHeight="1" x14ac:dyDescent="0.25">
      <c r="A194" s="467"/>
      <c r="B194" s="467"/>
      <c r="C194" s="467"/>
      <c r="D194" s="467"/>
      <c r="E194" s="467"/>
      <c r="F194" s="467"/>
      <c r="G194" s="467"/>
      <c r="H194" s="467"/>
      <c r="I194" s="467"/>
      <c r="J194" s="467"/>
      <c r="K194" s="467"/>
      <c r="L194" s="467"/>
      <c r="M194" s="467"/>
      <c r="N194" s="467"/>
      <c r="O194" s="467"/>
      <c r="P194" s="467"/>
      <c r="Q194" s="467"/>
      <c r="R194" s="467"/>
      <c r="S194" s="467"/>
      <c r="T194" s="467"/>
      <c r="U194" s="467"/>
      <c r="V194" s="467"/>
      <c r="W194" s="467"/>
      <c r="X194" s="467"/>
      <c r="Y194" s="468"/>
      <c r="Z194" s="468"/>
      <c r="AA194" s="1728"/>
      <c r="AB194" s="1728"/>
      <c r="AC194" s="1728"/>
      <c r="AD194" s="1728"/>
      <c r="AE194" s="1728"/>
      <c r="AF194" s="1728"/>
      <c r="AG194" s="1728"/>
      <c r="AH194" s="1728"/>
      <c r="AI194" s="1728"/>
      <c r="AJ194" s="1728"/>
      <c r="AK194" s="1728"/>
      <c r="AL194" s="467"/>
      <c r="AM194" s="467"/>
      <c r="AN194" s="467"/>
    </row>
    <row r="195" spans="1:40" ht="18" customHeight="1" x14ac:dyDescent="0.25">
      <c r="A195" s="467"/>
      <c r="B195" s="467"/>
      <c r="C195" s="467"/>
      <c r="D195" s="467"/>
      <c r="E195" s="467"/>
      <c r="F195" s="467"/>
      <c r="G195" s="467"/>
      <c r="H195" s="467"/>
      <c r="I195" s="467"/>
      <c r="J195" s="467"/>
      <c r="K195" s="467"/>
      <c r="L195" s="467"/>
      <c r="M195" s="467"/>
      <c r="N195" s="467"/>
      <c r="O195" s="467"/>
      <c r="P195" s="467"/>
      <c r="Q195" s="467"/>
      <c r="R195" s="467"/>
      <c r="S195" s="467"/>
      <c r="T195" s="467"/>
      <c r="U195" s="467"/>
      <c r="V195" s="467"/>
      <c r="W195" s="467"/>
      <c r="X195" s="467"/>
      <c r="Y195" s="468"/>
      <c r="Z195" s="468"/>
      <c r="AA195" s="1728"/>
      <c r="AB195" s="1728"/>
      <c r="AC195" s="1728"/>
      <c r="AD195" s="1728"/>
      <c r="AE195" s="1728"/>
      <c r="AF195" s="1728"/>
      <c r="AG195" s="1728"/>
      <c r="AH195" s="1728"/>
      <c r="AI195" s="1728"/>
      <c r="AJ195" s="1728"/>
      <c r="AK195" s="1728"/>
      <c r="AL195" s="467"/>
      <c r="AM195" s="467"/>
      <c r="AN195" s="467"/>
    </row>
    <row r="196" spans="1:40" ht="18" customHeight="1" x14ac:dyDescent="0.25">
      <c r="A196" s="467"/>
      <c r="B196" s="467"/>
      <c r="C196" s="467"/>
      <c r="D196" s="467"/>
      <c r="E196" s="467"/>
      <c r="F196" s="467"/>
      <c r="G196" s="467"/>
      <c r="H196" s="467"/>
      <c r="I196" s="467"/>
      <c r="J196" s="467"/>
      <c r="K196" s="467"/>
      <c r="L196" s="467"/>
      <c r="M196" s="467"/>
      <c r="N196" s="467"/>
      <c r="O196" s="467"/>
      <c r="P196" s="467"/>
      <c r="Q196" s="467"/>
      <c r="R196" s="467"/>
      <c r="S196" s="467"/>
      <c r="T196" s="467"/>
      <c r="U196" s="467"/>
      <c r="V196" s="467"/>
      <c r="W196" s="467"/>
      <c r="X196" s="467"/>
      <c r="Y196" s="468"/>
      <c r="Z196" s="468"/>
      <c r="AA196" s="1728"/>
      <c r="AB196" s="1728"/>
      <c r="AC196" s="1728"/>
      <c r="AD196" s="1728"/>
      <c r="AE196" s="1728"/>
      <c r="AF196" s="1728"/>
      <c r="AG196" s="1728"/>
      <c r="AH196" s="1728"/>
      <c r="AI196" s="1728"/>
      <c r="AJ196" s="1728"/>
      <c r="AK196" s="1728"/>
      <c r="AL196" s="467"/>
      <c r="AM196" s="467"/>
      <c r="AN196" s="467"/>
    </row>
    <row r="197" spans="1:40" ht="18" customHeight="1" x14ac:dyDescent="0.25">
      <c r="A197" s="467"/>
      <c r="B197" s="467"/>
      <c r="C197" s="467"/>
      <c r="D197" s="467"/>
      <c r="E197" s="467"/>
      <c r="F197" s="467"/>
      <c r="G197" s="467"/>
      <c r="H197" s="467"/>
      <c r="I197" s="467"/>
      <c r="J197" s="467"/>
      <c r="K197" s="467"/>
      <c r="L197" s="467"/>
      <c r="M197" s="467"/>
      <c r="N197" s="467"/>
      <c r="O197" s="467"/>
      <c r="P197" s="467"/>
      <c r="Q197" s="467"/>
      <c r="R197" s="467"/>
      <c r="S197" s="467"/>
      <c r="T197" s="467"/>
      <c r="U197" s="467"/>
      <c r="V197" s="467"/>
      <c r="W197" s="467"/>
      <c r="X197" s="467"/>
      <c r="Y197" s="468"/>
      <c r="Z197" s="468"/>
      <c r="AA197" s="1728"/>
      <c r="AB197" s="1728"/>
      <c r="AC197" s="1728"/>
      <c r="AD197" s="1728"/>
      <c r="AE197" s="1728"/>
      <c r="AF197" s="1728"/>
      <c r="AG197" s="1728"/>
      <c r="AH197" s="1728"/>
      <c r="AI197" s="1728"/>
      <c r="AJ197" s="1728"/>
      <c r="AK197" s="1728"/>
      <c r="AL197" s="467"/>
      <c r="AM197" s="467"/>
      <c r="AN197" s="467"/>
    </row>
    <row r="198" spans="1:40" ht="18" customHeight="1" x14ac:dyDescent="0.25">
      <c r="A198" s="467"/>
      <c r="B198" s="467"/>
      <c r="C198" s="467"/>
      <c r="D198" s="467"/>
      <c r="E198" s="467"/>
      <c r="F198" s="467"/>
      <c r="G198" s="467"/>
      <c r="H198" s="467"/>
      <c r="I198" s="467"/>
      <c r="J198" s="467"/>
      <c r="K198" s="467"/>
      <c r="L198" s="467"/>
      <c r="M198" s="467"/>
      <c r="N198" s="467"/>
      <c r="O198" s="467"/>
      <c r="P198" s="467"/>
      <c r="Q198" s="467"/>
      <c r="R198" s="467"/>
      <c r="S198" s="467"/>
      <c r="T198" s="467"/>
      <c r="U198" s="467"/>
      <c r="V198" s="467"/>
      <c r="W198" s="467"/>
      <c r="X198" s="467"/>
      <c r="Y198" s="468"/>
      <c r="Z198" s="468"/>
      <c r="AA198" s="1728"/>
      <c r="AB198" s="1728"/>
      <c r="AC198" s="1728"/>
      <c r="AD198" s="1728"/>
      <c r="AE198" s="1728"/>
      <c r="AF198" s="1728"/>
      <c r="AG198" s="1728"/>
      <c r="AH198" s="1728"/>
      <c r="AI198" s="1728"/>
      <c r="AJ198" s="1728"/>
      <c r="AK198" s="1728"/>
      <c r="AL198" s="467"/>
      <c r="AM198" s="467"/>
      <c r="AN198" s="467"/>
    </row>
    <row r="199" spans="1:40" ht="18" customHeight="1" x14ac:dyDescent="0.25">
      <c r="A199" s="467"/>
      <c r="B199" s="467"/>
      <c r="C199" s="467"/>
      <c r="D199" s="467"/>
      <c r="E199" s="467"/>
      <c r="F199" s="467"/>
      <c r="G199" s="467"/>
      <c r="H199" s="467"/>
      <c r="I199" s="467"/>
      <c r="J199" s="467"/>
      <c r="K199" s="467"/>
      <c r="L199" s="467"/>
      <c r="M199" s="467"/>
      <c r="N199" s="467"/>
      <c r="O199" s="467"/>
      <c r="P199" s="467"/>
      <c r="Q199" s="467"/>
      <c r="R199" s="467"/>
      <c r="S199" s="467"/>
      <c r="T199" s="467"/>
      <c r="U199" s="467"/>
      <c r="V199" s="467"/>
      <c r="W199" s="467"/>
      <c r="X199" s="467"/>
      <c r="Y199" s="468"/>
      <c r="Z199" s="468"/>
      <c r="AA199" s="1728"/>
      <c r="AB199" s="1728"/>
      <c r="AC199" s="1728"/>
      <c r="AD199" s="1728"/>
      <c r="AE199" s="1728"/>
      <c r="AF199" s="1728"/>
      <c r="AG199" s="1728"/>
      <c r="AH199" s="1728"/>
      <c r="AI199" s="1728"/>
      <c r="AJ199" s="1728"/>
      <c r="AK199" s="1728"/>
      <c r="AL199" s="467"/>
      <c r="AM199" s="467"/>
      <c r="AN199" s="467"/>
    </row>
    <row r="200" spans="1:40" ht="18" customHeight="1" x14ac:dyDescent="0.25">
      <c r="A200" s="467"/>
      <c r="B200" s="467"/>
      <c r="C200" s="467"/>
      <c r="D200" s="467"/>
      <c r="E200" s="467"/>
      <c r="F200" s="467"/>
      <c r="G200" s="467"/>
      <c r="H200" s="467"/>
      <c r="I200" s="467"/>
      <c r="J200" s="467"/>
      <c r="K200" s="467"/>
      <c r="L200" s="467"/>
      <c r="M200" s="467"/>
      <c r="N200" s="467"/>
      <c r="O200" s="467"/>
      <c r="P200" s="467"/>
      <c r="Q200" s="467"/>
      <c r="R200" s="467"/>
      <c r="S200" s="467"/>
      <c r="T200" s="467"/>
      <c r="U200" s="467"/>
      <c r="V200" s="467"/>
      <c r="W200" s="467"/>
      <c r="X200" s="467"/>
      <c r="Y200" s="468"/>
      <c r="Z200" s="468"/>
      <c r="AA200" s="1728"/>
      <c r="AB200" s="1728"/>
      <c r="AC200" s="1728"/>
      <c r="AD200" s="1728"/>
      <c r="AE200" s="1728"/>
      <c r="AF200" s="1728"/>
      <c r="AG200" s="1728"/>
      <c r="AH200" s="1728"/>
      <c r="AI200" s="1728"/>
      <c r="AJ200" s="1728"/>
      <c r="AK200" s="1728"/>
      <c r="AL200" s="467"/>
      <c r="AM200" s="467"/>
      <c r="AN200" s="467"/>
    </row>
    <row r="201" spans="1:40" ht="18" customHeight="1" x14ac:dyDescent="0.25">
      <c r="A201" s="467"/>
      <c r="B201" s="467"/>
      <c r="C201" s="467"/>
      <c r="D201" s="467"/>
      <c r="E201" s="467"/>
      <c r="F201" s="467"/>
      <c r="G201" s="467"/>
      <c r="H201" s="467"/>
      <c r="I201" s="467"/>
      <c r="J201" s="467"/>
      <c r="K201" s="467"/>
      <c r="L201" s="467"/>
      <c r="M201" s="467"/>
      <c r="N201" s="467"/>
      <c r="O201" s="467"/>
      <c r="P201" s="467"/>
      <c r="Q201" s="467"/>
      <c r="R201" s="467"/>
      <c r="S201" s="467"/>
      <c r="T201" s="467"/>
      <c r="U201" s="467"/>
      <c r="V201" s="467"/>
      <c r="W201" s="467"/>
      <c r="X201" s="467"/>
      <c r="Y201" s="468"/>
      <c r="Z201" s="468"/>
      <c r="AA201" s="1728"/>
      <c r="AB201" s="1728"/>
      <c r="AC201" s="1728"/>
      <c r="AD201" s="1728"/>
      <c r="AE201" s="1728"/>
      <c r="AF201" s="1728"/>
      <c r="AG201" s="1728"/>
      <c r="AH201" s="1728"/>
      <c r="AI201" s="1728"/>
      <c r="AJ201" s="1728"/>
      <c r="AK201" s="1728"/>
      <c r="AL201" s="467"/>
      <c r="AM201" s="467"/>
      <c r="AN201" s="467"/>
    </row>
    <row r="202" spans="1:40" ht="18" customHeight="1" x14ac:dyDescent="0.25">
      <c r="A202" s="467"/>
      <c r="B202" s="467"/>
      <c r="C202" s="467"/>
      <c r="D202" s="467"/>
      <c r="E202" s="467"/>
      <c r="F202" s="467"/>
      <c r="G202" s="467"/>
      <c r="H202" s="467"/>
      <c r="I202" s="467"/>
      <c r="J202" s="467"/>
      <c r="K202" s="467"/>
      <c r="L202" s="467"/>
      <c r="M202" s="467"/>
      <c r="N202" s="467"/>
      <c r="O202" s="467"/>
      <c r="P202" s="467"/>
      <c r="Q202" s="467"/>
      <c r="R202" s="467"/>
      <c r="S202" s="467"/>
      <c r="T202" s="467"/>
      <c r="U202" s="467"/>
      <c r="V202" s="467"/>
      <c r="W202" s="467"/>
      <c r="X202" s="467"/>
      <c r="Y202" s="468"/>
      <c r="Z202" s="468"/>
      <c r="AA202" s="1728"/>
      <c r="AB202" s="1728"/>
      <c r="AC202" s="1728"/>
      <c r="AD202" s="1728"/>
      <c r="AE202" s="1728"/>
      <c r="AF202" s="1728"/>
      <c r="AG202" s="1728"/>
      <c r="AH202" s="1728"/>
      <c r="AI202" s="1728"/>
      <c r="AJ202" s="1728"/>
      <c r="AK202" s="1728"/>
      <c r="AL202" s="467"/>
      <c r="AM202" s="467"/>
      <c r="AN202" s="467"/>
    </row>
    <row r="203" spans="1:40" ht="18" customHeight="1" x14ac:dyDescent="0.25">
      <c r="A203" s="467"/>
      <c r="B203" s="467"/>
      <c r="C203" s="467"/>
      <c r="D203" s="467"/>
      <c r="E203" s="467"/>
      <c r="F203" s="467"/>
      <c r="G203" s="467"/>
      <c r="H203" s="467"/>
      <c r="I203" s="467"/>
      <c r="J203" s="467"/>
      <c r="K203" s="467"/>
      <c r="L203" s="467"/>
      <c r="M203" s="467"/>
      <c r="N203" s="467"/>
      <c r="O203" s="467"/>
      <c r="P203" s="467"/>
      <c r="Q203" s="467"/>
      <c r="R203" s="467"/>
      <c r="S203" s="467"/>
      <c r="T203" s="467"/>
      <c r="U203" s="467"/>
      <c r="V203" s="467"/>
      <c r="W203" s="467"/>
      <c r="X203" s="467"/>
      <c r="Y203" s="468"/>
      <c r="Z203" s="468"/>
      <c r="AA203" s="1728"/>
      <c r="AB203" s="1728"/>
      <c r="AC203" s="1728"/>
      <c r="AD203" s="1728"/>
      <c r="AE203" s="1728"/>
      <c r="AF203" s="1728"/>
      <c r="AG203" s="1728"/>
      <c r="AH203" s="1728"/>
      <c r="AI203" s="1728"/>
      <c r="AJ203" s="1728"/>
      <c r="AK203" s="1728"/>
      <c r="AL203" s="467"/>
      <c r="AM203" s="467"/>
      <c r="AN203" s="467"/>
    </row>
    <row r="204" spans="1:40" ht="18" customHeight="1" x14ac:dyDescent="0.25">
      <c r="A204" s="467"/>
      <c r="B204" s="467"/>
      <c r="C204" s="467"/>
      <c r="D204" s="467"/>
      <c r="E204" s="467"/>
      <c r="F204" s="467"/>
      <c r="G204" s="467"/>
      <c r="H204" s="467"/>
      <c r="I204" s="467"/>
      <c r="J204" s="467"/>
      <c r="K204" s="467"/>
      <c r="L204" s="467"/>
      <c r="M204" s="467"/>
      <c r="N204" s="467"/>
      <c r="O204" s="467"/>
      <c r="P204" s="467"/>
      <c r="Q204" s="467"/>
      <c r="R204" s="467"/>
      <c r="S204" s="467"/>
      <c r="T204" s="467"/>
      <c r="U204" s="467"/>
      <c r="V204" s="467"/>
      <c r="W204" s="467"/>
      <c r="X204" s="467"/>
      <c r="Y204" s="468"/>
      <c r="Z204" s="468"/>
      <c r="AA204" s="1728"/>
      <c r="AB204" s="1728"/>
      <c r="AC204" s="1728"/>
      <c r="AD204" s="1728"/>
      <c r="AE204" s="1728"/>
      <c r="AF204" s="1728"/>
      <c r="AG204" s="1728"/>
      <c r="AH204" s="1728"/>
      <c r="AI204" s="1728"/>
      <c r="AJ204" s="1728"/>
      <c r="AK204" s="1728"/>
      <c r="AL204" s="467"/>
      <c r="AM204" s="467"/>
      <c r="AN204" s="467"/>
    </row>
    <row r="205" spans="1:40" ht="18" customHeight="1" x14ac:dyDescent="0.25">
      <c r="A205" s="467"/>
      <c r="B205" s="467"/>
      <c r="C205" s="467"/>
      <c r="D205" s="467"/>
      <c r="E205" s="467"/>
      <c r="F205" s="467"/>
      <c r="G205" s="467"/>
      <c r="H205" s="467"/>
      <c r="I205" s="467"/>
      <c r="J205" s="467"/>
      <c r="K205" s="467"/>
      <c r="L205" s="467"/>
      <c r="M205" s="467"/>
      <c r="N205" s="467"/>
      <c r="O205" s="467"/>
      <c r="P205" s="467"/>
      <c r="Q205" s="467"/>
      <c r="R205" s="467"/>
      <c r="S205" s="467"/>
      <c r="T205" s="467"/>
      <c r="U205" s="467"/>
      <c r="V205" s="467"/>
      <c r="W205" s="467"/>
      <c r="X205" s="467"/>
      <c r="Y205" s="468"/>
      <c r="Z205" s="468"/>
      <c r="AA205" s="1728"/>
      <c r="AB205" s="1728"/>
      <c r="AC205" s="1728"/>
      <c r="AD205" s="1728"/>
      <c r="AE205" s="1728"/>
      <c r="AF205" s="1728"/>
      <c r="AG205" s="1728"/>
      <c r="AH205" s="1728"/>
      <c r="AI205" s="1728"/>
      <c r="AJ205" s="1728"/>
      <c r="AK205" s="1728"/>
      <c r="AL205" s="467"/>
      <c r="AM205" s="467"/>
      <c r="AN205" s="467"/>
    </row>
    <row r="206" spans="1:40" ht="18" customHeight="1" x14ac:dyDescent="0.25">
      <c r="A206" s="467"/>
      <c r="B206" s="467"/>
      <c r="C206" s="467"/>
      <c r="D206" s="467"/>
      <c r="E206" s="467"/>
      <c r="F206" s="467"/>
      <c r="G206" s="467"/>
      <c r="H206" s="467"/>
      <c r="I206" s="467"/>
      <c r="J206" s="467"/>
      <c r="K206" s="467"/>
      <c r="L206" s="467"/>
      <c r="M206" s="467"/>
      <c r="N206" s="467"/>
      <c r="O206" s="467"/>
      <c r="P206" s="467"/>
      <c r="Q206" s="467"/>
      <c r="R206" s="467"/>
      <c r="S206" s="467"/>
      <c r="T206" s="467"/>
      <c r="U206" s="467"/>
      <c r="V206" s="467"/>
      <c r="W206" s="467"/>
      <c r="X206" s="467"/>
      <c r="Y206" s="468"/>
      <c r="Z206" s="468"/>
      <c r="AA206" s="1728"/>
      <c r="AB206" s="1728"/>
      <c r="AC206" s="1728"/>
      <c r="AD206" s="1728"/>
      <c r="AE206" s="1728"/>
      <c r="AF206" s="1728"/>
      <c r="AG206" s="1728"/>
      <c r="AH206" s="1728"/>
      <c r="AI206" s="1728"/>
      <c r="AJ206" s="1728"/>
      <c r="AK206" s="1728"/>
      <c r="AL206" s="467"/>
      <c r="AM206" s="467"/>
      <c r="AN206" s="467"/>
    </row>
    <row r="207" spans="1:40" ht="18" customHeight="1" x14ac:dyDescent="0.25">
      <c r="A207" s="467"/>
      <c r="B207" s="467"/>
      <c r="C207" s="467"/>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8"/>
      <c r="Z207" s="468"/>
      <c r="AA207" s="1728"/>
      <c r="AB207" s="1728"/>
      <c r="AC207" s="1728"/>
      <c r="AD207" s="1728"/>
      <c r="AE207" s="1728"/>
      <c r="AF207" s="1728"/>
      <c r="AG207" s="1728"/>
      <c r="AH207" s="1728"/>
      <c r="AI207" s="1728"/>
      <c r="AJ207" s="1728"/>
      <c r="AK207" s="1728"/>
      <c r="AL207" s="467"/>
      <c r="AM207" s="467"/>
      <c r="AN207" s="467"/>
    </row>
    <row r="208" spans="1:40" ht="18" customHeight="1" x14ac:dyDescent="0.25">
      <c r="A208" s="467"/>
      <c r="B208" s="467"/>
      <c r="C208" s="467"/>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8"/>
      <c r="Z208" s="468"/>
      <c r="AA208" s="1728"/>
      <c r="AB208" s="1728"/>
      <c r="AC208" s="1728"/>
      <c r="AD208" s="1728"/>
      <c r="AE208" s="1728"/>
      <c r="AF208" s="1728"/>
      <c r="AG208" s="1728"/>
      <c r="AH208" s="1728"/>
      <c r="AI208" s="1728"/>
      <c r="AJ208" s="1728"/>
      <c r="AK208" s="1728"/>
      <c r="AL208" s="467"/>
      <c r="AM208" s="467"/>
      <c r="AN208" s="467"/>
    </row>
    <row r="209" spans="1:40" ht="18" customHeight="1" x14ac:dyDescent="0.25">
      <c r="A209" s="467"/>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8"/>
      <c r="Z209" s="468"/>
      <c r="AA209" s="1728"/>
      <c r="AB209" s="1728"/>
      <c r="AC209" s="1728"/>
      <c r="AD209" s="1728"/>
      <c r="AE209" s="1728"/>
      <c r="AF209" s="1728"/>
      <c r="AG209" s="1728"/>
      <c r="AH209" s="1728"/>
      <c r="AI209" s="1728"/>
      <c r="AJ209" s="1728"/>
      <c r="AK209" s="1728"/>
      <c r="AL209" s="467"/>
      <c r="AM209" s="467"/>
      <c r="AN209" s="467"/>
    </row>
    <row r="210" spans="1:40" ht="18" customHeight="1" x14ac:dyDescent="0.25">
      <c r="A210" s="467"/>
      <c r="B210" s="467"/>
      <c r="C210" s="467"/>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8"/>
      <c r="Z210" s="468"/>
      <c r="AA210" s="1728"/>
      <c r="AB210" s="1728"/>
      <c r="AC210" s="1728"/>
      <c r="AD210" s="1728"/>
      <c r="AE210" s="1728"/>
      <c r="AF210" s="1728"/>
      <c r="AG210" s="1728"/>
      <c r="AH210" s="1728"/>
      <c r="AI210" s="1728"/>
      <c r="AJ210" s="1728"/>
      <c r="AK210" s="1728"/>
      <c r="AL210" s="467"/>
      <c r="AM210" s="467"/>
      <c r="AN210" s="467"/>
    </row>
    <row r="211" spans="1:40" ht="18" customHeight="1" x14ac:dyDescent="0.25">
      <c r="A211" s="467"/>
      <c r="B211" s="467"/>
      <c r="C211" s="467"/>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8"/>
      <c r="Z211" s="468"/>
      <c r="AA211" s="1728"/>
      <c r="AB211" s="1728"/>
      <c r="AC211" s="1728"/>
      <c r="AD211" s="1728"/>
      <c r="AE211" s="1728"/>
      <c r="AF211" s="1728"/>
      <c r="AG211" s="1728"/>
      <c r="AH211" s="1728"/>
      <c r="AI211" s="1728"/>
      <c r="AJ211" s="1728"/>
      <c r="AK211" s="1728"/>
      <c r="AL211" s="467"/>
      <c r="AM211" s="467"/>
      <c r="AN211" s="467"/>
    </row>
    <row r="212" spans="1:40" ht="18" customHeight="1" x14ac:dyDescent="0.25">
      <c r="A212" s="467"/>
      <c r="B212" s="467"/>
      <c r="C212" s="467"/>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8"/>
      <c r="Z212" s="468"/>
      <c r="AA212" s="1728"/>
      <c r="AB212" s="1728"/>
      <c r="AC212" s="1728"/>
      <c r="AD212" s="1728"/>
      <c r="AE212" s="1728"/>
      <c r="AF212" s="1728"/>
      <c r="AG212" s="1728"/>
      <c r="AH212" s="1728"/>
      <c r="AI212" s="1728"/>
      <c r="AJ212" s="1728"/>
      <c r="AK212" s="1728"/>
      <c r="AL212" s="467"/>
      <c r="AM212" s="467"/>
      <c r="AN212" s="467"/>
    </row>
    <row r="213" spans="1:40" ht="18" customHeight="1" x14ac:dyDescent="0.25">
      <c r="A213" s="467"/>
      <c r="B213" s="467"/>
      <c r="C213" s="467"/>
      <c r="D213" s="467"/>
      <c r="E213" s="467"/>
      <c r="F213" s="467"/>
      <c r="G213" s="467"/>
      <c r="H213" s="467"/>
      <c r="I213" s="467"/>
      <c r="J213" s="467"/>
      <c r="K213" s="467"/>
      <c r="L213" s="467"/>
      <c r="M213" s="467"/>
      <c r="N213" s="467"/>
      <c r="O213" s="467"/>
      <c r="P213" s="467"/>
      <c r="Q213" s="467"/>
      <c r="R213" s="467"/>
      <c r="S213" s="467"/>
      <c r="T213" s="467"/>
      <c r="U213" s="467"/>
      <c r="V213" s="467"/>
      <c r="W213" s="467"/>
      <c r="X213" s="467"/>
      <c r="Y213" s="468"/>
      <c r="Z213" s="468"/>
      <c r="AA213" s="1728"/>
      <c r="AB213" s="1728"/>
      <c r="AC213" s="1728"/>
      <c r="AD213" s="1728"/>
      <c r="AE213" s="1728"/>
      <c r="AF213" s="1728"/>
      <c r="AG213" s="1728"/>
      <c r="AH213" s="1728"/>
      <c r="AI213" s="1728"/>
      <c r="AJ213" s="1728"/>
      <c r="AK213" s="1728"/>
      <c r="AL213" s="467"/>
      <c r="AM213" s="467"/>
      <c r="AN213" s="467"/>
    </row>
    <row r="214" spans="1:40" ht="18" customHeight="1" x14ac:dyDescent="0.25">
      <c r="A214" s="467"/>
      <c r="B214" s="467"/>
      <c r="C214" s="467"/>
      <c r="D214" s="467"/>
      <c r="E214" s="467"/>
      <c r="F214" s="467"/>
      <c r="G214" s="467"/>
      <c r="H214" s="467"/>
      <c r="I214" s="467"/>
      <c r="J214" s="467"/>
      <c r="K214" s="467"/>
      <c r="L214" s="467"/>
      <c r="M214" s="467"/>
      <c r="N214" s="467"/>
      <c r="O214" s="467"/>
      <c r="P214" s="467"/>
      <c r="Q214" s="467"/>
      <c r="R214" s="467"/>
      <c r="S214" s="467"/>
      <c r="T214" s="467"/>
      <c r="U214" s="467"/>
      <c r="V214" s="467"/>
      <c r="W214" s="467"/>
      <c r="X214" s="467"/>
      <c r="Y214" s="468"/>
      <c r="Z214" s="468"/>
      <c r="AA214" s="1728"/>
      <c r="AB214" s="1728"/>
      <c r="AC214" s="1728"/>
      <c r="AD214" s="1728"/>
      <c r="AE214" s="1728"/>
      <c r="AF214" s="1728"/>
      <c r="AG214" s="1728"/>
      <c r="AH214" s="1728"/>
      <c r="AI214" s="1728"/>
      <c r="AJ214" s="1728"/>
      <c r="AK214" s="1728"/>
      <c r="AL214" s="467"/>
      <c r="AM214" s="467"/>
      <c r="AN214" s="467"/>
    </row>
    <row r="215" spans="1:40" ht="18" customHeight="1" x14ac:dyDescent="0.25">
      <c r="A215" s="467"/>
      <c r="B215" s="467"/>
      <c r="C215" s="467"/>
      <c r="D215" s="467"/>
      <c r="E215" s="467"/>
      <c r="F215" s="467"/>
      <c r="G215" s="467"/>
      <c r="H215" s="467"/>
      <c r="I215" s="467"/>
      <c r="J215" s="467"/>
      <c r="K215" s="467"/>
      <c r="L215" s="467"/>
      <c r="M215" s="467"/>
      <c r="N215" s="467"/>
      <c r="O215" s="467"/>
      <c r="P215" s="467"/>
      <c r="Q215" s="467"/>
      <c r="R215" s="467"/>
      <c r="S215" s="467"/>
      <c r="T215" s="467"/>
      <c r="U215" s="467"/>
      <c r="V215" s="467"/>
      <c r="W215" s="467"/>
      <c r="X215" s="467"/>
      <c r="Y215" s="468"/>
      <c r="Z215" s="468"/>
      <c r="AA215" s="1728"/>
      <c r="AB215" s="1728"/>
      <c r="AC215" s="1728"/>
      <c r="AD215" s="1728"/>
      <c r="AE215" s="1728"/>
      <c r="AF215" s="1728"/>
      <c r="AG215" s="1728"/>
      <c r="AH215" s="1728"/>
      <c r="AI215" s="1728"/>
      <c r="AJ215" s="1728"/>
      <c r="AK215" s="1728"/>
      <c r="AL215" s="467"/>
      <c r="AM215" s="467"/>
      <c r="AN215" s="467"/>
    </row>
    <row r="216" spans="1:40" ht="18" customHeight="1" x14ac:dyDescent="0.25">
      <c r="A216" s="467"/>
      <c r="B216" s="467"/>
      <c r="C216" s="467"/>
      <c r="D216" s="467"/>
      <c r="E216" s="467"/>
      <c r="F216" s="467"/>
      <c r="G216" s="467"/>
      <c r="H216" s="467"/>
      <c r="I216" s="467"/>
      <c r="J216" s="467"/>
      <c r="K216" s="467"/>
      <c r="L216" s="467"/>
      <c r="M216" s="467"/>
      <c r="N216" s="467"/>
      <c r="O216" s="467"/>
      <c r="P216" s="467"/>
      <c r="Q216" s="467"/>
      <c r="R216" s="467"/>
      <c r="S216" s="467"/>
      <c r="T216" s="467"/>
      <c r="U216" s="467"/>
      <c r="V216" s="467"/>
      <c r="W216" s="467"/>
      <c r="X216" s="467"/>
      <c r="Y216" s="468"/>
      <c r="Z216" s="468"/>
      <c r="AA216" s="1728"/>
      <c r="AB216" s="1728"/>
      <c r="AC216" s="1728"/>
      <c r="AD216" s="1728"/>
      <c r="AE216" s="1728"/>
      <c r="AF216" s="1728"/>
      <c r="AG216" s="1728"/>
      <c r="AH216" s="1728"/>
      <c r="AI216" s="1728"/>
      <c r="AJ216" s="1728"/>
      <c r="AK216" s="1728"/>
      <c r="AL216" s="467"/>
      <c r="AM216" s="467"/>
      <c r="AN216" s="467"/>
    </row>
    <row r="217" spans="1:40" ht="18" customHeight="1" x14ac:dyDescent="0.25">
      <c r="A217" s="467"/>
      <c r="B217" s="467"/>
      <c r="C217" s="467"/>
      <c r="D217" s="467"/>
      <c r="E217" s="467"/>
      <c r="F217" s="467"/>
      <c r="G217" s="467"/>
      <c r="H217" s="467"/>
      <c r="I217" s="467"/>
      <c r="J217" s="467"/>
      <c r="K217" s="467"/>
      <c r="L217" s="467"/>
      <c r="M217" s="467"/>
      <c r="N217" s="467"/>
      <c r="O217" s="467"/>
      <c r="P217" s="467"/>
      <c r="Q217" s="467"/>
      <c r="R217" s="467"/>
      <c r="S217" s="467"/>
      <c r="T217" s="467"/>
      <c r="U217" s="467"/>
      <c r="V217" s="467"/>
      <c r="W217" s="467"/>
      <c r="X217" s="467"/>
      <c r="Y217" s="468"/>
      <c r="Z217" s="468"/>
      <c r="AA217" s="1728"/>
      <c r="AB217" s="1728"/>
      <c r="AC217" s="1728"/>
      <c r="AD217" s="1728"/>
      <c r="AE217" s="1728"/>
      <c r="AF217" s="1728"/>
      <c r="AG217" s="1728"/>
      <c r="AH217" s="1728"/>
      <c r="AI217" s="1728"/>
      <c r="AJ217" s="1728"/>
      <c r="AK217" s="1728"/>
      <c r="AL217" s="467"/>
      <c r="AM217" s="467"/>
      <c r="AN217" s="467"/>
    </row>
    <row r="218" spans="1:40" ht="18" customHeight="1" x14ac:dyDescent="0.25">
      <c r="A218" s="467"/>
      <c r="B218" s="467"/>
      <c r="C218" s="467"/>
      <c r="D218" s="467"/>
      <c r="E218" s="467"/>
      <c r="F218" s="467"/>
      <c r="G218" s="467"/>
      <c r="H218" s="467"/>
      <c r="I218" s="467"/>
      <c r="J218" s="467"/>
      <c r="K218" s="467"/>
      <c r="L218" s="467"/>
      <c r="M218" s="467"/>
      <c r="N218" s="467"/>
      <c r="O218" s="467"/>
      <c r="P218" s="467"/>
      <c r="Q218" s="467"/>
      <c r="R218" s="467"/>
      <c r="S218" s="467"/>
      <c r="T218" s="467"/>
      <c r="U218" s="467"/>
      <c r="V218" s="467"/>
      <c r="W218" s="467"/>
      <c r="X218" s="467"/>
      <c r="Y218" s="468"/>
      <c r="Z218" s="468"/>
      <c r="AA218" s="1728"/>
      <c r="AB218" s="1728"/>
      <c r="AC218" s="1728"/>
      <c r="AD218" s="1728"/>
      <c r="AE218" s="1728"/>
      <c r="AF218" s="1728"/>
      <c r="AG218" s="1728"/>
      <c r="AH218" s="1728"/>
      <c r="AI218" s="1728"/>
      <c r="AJ218" s="1728"/>
      <c r="AK218" s="1728"/>
      <c r="AL218" s="467"/>
      <c r="AM218" s="467"/>
      <c r="AN218" s="467"/>
    </row>
    <row r="219" spans="1:40" ht="18" customHeight="1" x14ac:dyDescent="0.25">
      <c r="A219" s="467"/>
      <c r="B219" s="467"/>
      <c r="C219" s="467"/>
      <c r="D219" s="467"/>
      <c r="E219" s="467"/>
      <c r="F219" s="467"/>
      <c r="G219" s="467"/>
      <c r="H219" s="467"/>
      <c r="I219" s="467"/>
      <c r="J219" s="467"/>
      <c r="K219" s="467"/>
      <c r="L219" s="467"/>
      <c r="M219" s="467"/>
      <c r="N219" s="467"/>
      <c r="O219" s="467"/>
      <c r="P219" s="467"/>
      <c r="Q219" s="467"/>
      <c r="R219" s="467"/>
      <c r="S219" s="467"/>
      <c r="T219" s="467"/>
      <c r="U219" s="467"/>
      <c r="V219" s="467"/>
      <c r="W219" s="467"/>
      <c r="X219" s="467"/>
      <c r="Y219" s="468"/>
      <c r="Z219" s="468"/>
      <c r="AA219" s="1728"/>
      <c r="AB219" s="1728"/>
      <c r="AC219" s="1728"/>
      <c r="AD219" s="1728"/>
      <c r="AE219" s="1728"/>
      <c r="AF219" s="1728"/>
      <c r="AG219" s="1728"/>
      <c r="AH219" s="1728"/>
      <c r="AI219" s="1728"/>
      <c r="AJ219" s="1728"/>
      <c r="AK219" s="1728"/>
      <c r="AL219" s="467"/>
      <c r="AM219" s="467"/>
      <c r="AN219" s="467"/>
    </row>
    <row r="220" spans="1:40" ht="18" customHeight="1" x14ac:dyDescent="0.25">
      <c r="A220" s="467"/>
      <c r="B220" s="467"/>
      <c r="C220" s="467"/>
      <c r="D220" s="467"/>
      <c r="E220" s="467"/>
      <c r="F220" s="467"/>
      <c r="G220" s="467"/>
      <c r="H220" s="467"/>
      <c r="I220" s="467"/>
      <c r="J220" s="467"/>
      <c r="K220" s="467"/>
      <c r="L220" s="467"/>
      <c r="M220" s="467"/>
      <c r="N220" s="467"/>
      <c r="O220" s="467"/>
      <c r="P220" s="467"/>
      <c r="Q220" s="467"/>
      <c r="R220" s="467"/>
      <c r="S220" s="467"/>
      <c r="T220" s="467"/>
      <c r="U220" s="467"/>
      <c r="V220" s="467"/>
      <c r="W220" s="467"/>
      <c r="X220" s="467"/>
      <c r="Y220" s="468"/>
      <c r="Z220" s="468"/>
      <c r="AA220" s="1728"/>
      <c r="AB220" s="1728"/>
      <c r="AC220" s="1728"/>
      <c r="AD220" s="1728"/>
      <c r="AE220" s="1728"/>
      <c r="AF220" s="1728"/>
      <c r="AG220" s="1728"/>
      <c r="AH220" s="1728"/>
      <c r="AI220" s="1728"/>
      <c r="AJ220" s="1728"/>
      <c r="AK220" s="1728"/>
      <c r="AL220" s="467"/>
      <c r="AM220" s="467"/>
      <c r="AN220" s="467"/>
    </row>
    <row r="221" spans="1:40" ht="18" customHeight="1" x14ac:dyDescent="0.25">
      <c r="A221" s="467"/>
      <c r="B221" s="467"/>
      <c r="C221" s="467"/>
      <c r="D221" s="467"/>
      <c r="E221" s="467"/>
      <c r="F221" s="467"/>
      <c r="G221" s="467"/>
      <c r="H221" s="467"/>
      <c r="I221" s="467"/>
      <c r="J221" s="467"/>
      <c r="K221" s="467"/>
      <c r="L221" s="467"/>
      <c r="M221" s="467"/>
      <c r="N221" s="467"/>
      <c r="O221" s="467"/>
      <c r="P221" s="467"/>
      <c r="Q221" s="467"/>
      <c r="R221" s="467"/>
      <c r="S221" s="467"/>
      <c r="T221" s="467"/>
      <c r="U221" s="467"/>
      <c r="V221" s="467"/>
      <c r="W221" s="467"/>
      <c r="X221" s="467"/>
      <c r="Y221" s="468"/>
      <c r="Z221" s="468"/>
      <c r="AA221" s="1728"/>
      <c r="AB221" s="1728"/>
      <c r="AC221" s="1728"/>
      <c r="AD221" s="1728"/>
      <c r="AE221" s="1728"/>
      <c r="AF221" s="1728"/>
      <c r="AG221" s="1728"/>
      <c r="AH221" s="1728"/>
      <c r="AI221" s="1728"/>
      <c r="AJ221" s="1728"/>
      <c r="AK221" s="1728"/>
      <c r="AL221" s="467"/>
      <c r="AM221" s="467"/>
      <c r="AN221" s="467"/>
    </row>
    <row r="222" spans="1:40" ht="18" customHeight="1" x14ac:dyDescent="0.25">
      <c r="A222" s="467"/>
      <c r="B222" s="467"/>
      <c r="C222" s="467"/>
      <c r="D222" s="467"/>
      <c r="E222" s="467"/>
      <c r="F222" s="467"/>
      <c r="G222" s="467"/>
      <c r="H222" s="467"/>
      <c r="I222" s="467"/>
      <c r="J222" s="467"/>
      <c r="K222" s="467"/>
      <c r="L222" s="467"/>
      <c r="M222" s="467"/>
      <c r="N222" s="467"/>
      <c r="O222" s="467"/>
      <c r="P222" s="467"/>
      <c r="Q222" s="467"/>
      <c r="R222" s="467"/>
      <c r="S222" s="467"/>
      <c r="T222" s="467"/>
      <c r="U222" s="467"/>
      <c r="V222" s="467"/>
      <c r="W222" s="467"/>
      <c r="X222" s="467"/>
      <c r="Y222" s="468"/>
      <c r="Z222" s="468"/>
      <c r="AA222" s="1728"/>
      <c r="AB222" s="1728"/>
      <c r="AC222" s="1728"/>
      <c r="AD222" s="1728"/>
      <c r="AE222" s="1728"/>
      <c r="AF222" s="1728"/>
      <c r="AG222" s="1728"/>
      <c r="AH222" s="1728"/>
      <c r="AI222" s="1728"/>
      <c r="AJ222" s="1728"/>
      <c r="AK222" s="1728"/>
      <c r="AL222" s="467"/>
      <c r="AM222" s="467"/>
      <c r="AN222" s="467"/>
    </row>
    <row r="223" spans="1:40" ht="18" customHeight="1" x14ac:dyDescent="0.25">
      <c r="A223" s="467"/>
      <c r="B223" s="467"/>
      <c r="C223" s="467"/>
      <c r="D223" s="467"/>
      <c r="E223" s="467"/>
      <c r="F223" s="467"/>
      <c r="G223" s="467"/>
      <c r="H223" s="467"/>
      <c r="I223" s="467"/>
      <c r="J223" s="467"/>
      <c r="K223" s="467"/>
      <c r="L223" s="467"/>
      <c r="M223" s="467"/>
      <c r="N223" s="467"/>
      <c r="O223" s="467"/>
      <c r="P223" s="467"/>
      <c r="Q223" s="467"/>
      <c r="R223" s="467"/>
      <c r="S223" s="467"/>
      <c r="T223" s="467"/>
      <c r="U223" s="467"/>
      <c r="V223" s="467"/>
      <c r="W223" s="467"/>
      <c r="X223" s="467"/>
      <c r="Y223" s="468"/>
      <c r="Z223" s="468"/>
      <c r="AA223" s="1728"/>
      <c r="AB223" s="1728"/>
      <c r="AC223" s="1728"/>
      <c r="AD223" s="1728"/>
      <c r="AE223" s="1728"/>
      <c r="AF223" s="1728"/>
      <c r="AG223" s="1728"/>
      <c r="AH223" s="1728"/>
      <c r="AI223" s="1728"/>
      <c r="AJ223" s="1728"/>
      <c r="AK223" s="1728"/>
      <c r="AL223" s="467"/>
      <c r="AM223" s="467"/>
      <c r="AN223" s="467"/>
    </row>
    <row r="224" spans="1:40" ht="18" customHeight="1" x14ac:dyDescent="0.25">
      <c r="A224" s="467"/>
      <c r="B224" s="467"/>
      <c r="C224" s="467"/>
      <c r="D224" s="467"/>
      <c r="E224" s="467"/>
      <c r="F224" s="467"/>
      <c r="G224" s="467"/>
      <c r="H224" s="467"/>
      <c r="I224" s="467"/>
      <c r="J224" s="467"/>
      <c r="K224" s="467"/>
      <c r="L224" s="467"/>
      <c r="M224" s="467"/>
      <c r="N224" s="467"/>
      <c r="O224" s="467"/>
      <c r="P224" s="467"/>
      <c r="Q224" s="467"/>
      <c r="R224" s="467"/>
      <c r="S224" s="467"/>
      <c r="T224" s="467"/>
      <c r="U224" s="467"/>
      <c r="V224" s="467"/>
      <c r="W224" s="467"/>
      <c r="X224" s="467"/>
      <c r="Y224" s="468"/>
      <c r="Z224" s="468"/>
      <c r="AA224" s="1728"/>
      <c r="AB224" s="1728"/>
      <c r="AC224" s="1728"/>
      <c r="AD224" s="1728"/>
      <c r="AE224" s="1728"/>
      <c r="AF224" s="1728"/>
      <c r="AG224" s="1728"/>
      <c r="AH224" s="1728"/>
      <c r="AI224" s="1728"/>
      <c r="AJ224" s="1728"/>
      <c r="AK224" s="1728"/>
      <c r="AL224" s="467"/>
      <c r="AM224" s="467"/>
      <c r="AN224" s="467"/>
    </row>
    <row r="225" spans="1:40" ht="18" customHeight="1" x14ac:dyDescent="0.25">
      <c r="A225" s="467"/>
      <c r="B225" s="467"/>
      <c r="C225" s="467"/>
      <c r="D225" s="467"/>
      <c r="E225" s="467"/>
      <c r="F225" s="467"/>
      <c r="G225" s="467"/>
      <c r="H225" s="467"/>
      <c r="I225" s="467"/>
      <c r="J225" s="467"/>
      <c r="K225" s="467"/>
      <c r="L225" s="467"/>
      <c r="M225" s="467"/>
      <c r="N225" s="467"/>
      <c r="O225" s="467"/>
      <c r="P225" s="467"/>
      <c r="Q225" s="467"/>
      <c r="R225" s="467"/>
      <c r="S225" s="467"/>
      <c r="T225" s="467"/>
      <c r="U225" s="467"/>
      <c r="V225" s="467"/>
      <c r="W225" s="467"/>
      <c r="X225" s="467"/>
      <c r="Y225" s="468"/>
      <c r="Z225" s="468"/>
      <c r="AA225" s="1728"/>
      <c r="AB225" s="1728"/>
      <c r="AC225" s="1728"/>
      <c r="AD225" s="1728"/>
      <c r="AE225" s="1728"/>
      <c r="AF225" s="1728"/>
      <c r="AG225" s="1728"/>
      <c r="AH225" s="1728"/>
      <c r="AI225" s="1728"/>
      <c r="AJ225" s="1728"/>
      <c r="AK225" s="1728"/>
      <c r="AL225" s="467"/>
      <c r="AM225" s="467"/>
      <c r="AN225" s="467"/>
    </row>
    <row r="226" spans="1:40" ht="18" customHeight="1" x14ac:dyDescent="0.25">
      <c r="A226" s="467"/>
      <c r="B226" s="467"/>
      <c r="C226" s="467"/>
      <c r="D226" s="467"/>
      <c r="E226" s="467"/>
      <c r="F226" s="467"/>
      <c r="G226" s="467"/>
      <c r="H226" s="467"/>
      <c r="I226" s="467"/>
      <c r="J226" s="467"/>
      <c r="K226" s="467"/>
      <c r="L226" s="467"/>
      <c r="M226" s="467"/>
      <c r="N226" s="467"/>
      <c r="O226" s="467"/>
      <c r="P226" s="467"/>
      <c r="Q226" s="467"/>
      <c r="R226" s="467"/>
      <c r="S226" s="467"/>
      <c r="T226" s="467"/>
      <c r="U226" s="467"/>
      <c r="V226" s="467"/>
      <c r="W226" s="467"/>
      <c r="X226" s="467"/>
      <c r="Y226" s="468"/>
      <c r="Z226" s="468"/>
      <c r="AA226" s="1728"/>
      <c r="AB226" s="1728"/>
      <c r="AC226" s="1728"/>
      <c r="AD226" s="1728"/>
      <c r="AE226" s="1728"/>
      <c r="AF226" s="1728"/>
      <c r="AG226" s="1728"/>
      <c r="AH226" s="1728"/>
      <c r="AI226" s="1728"/>
      <c r="AJ226" s="1728"/>
      <c r="AK226" s="1728"/>
      <c r="AL226" s="467"/>
      <c r="AM226" s="467"/>
      <c r="AN226" s="467"/>
    </row>
    <row r="227" spans="1:40" ht="18" customHeight="1" x14ac:dyDescent="0.25">
      <c r="A227" s="467"/>
      <c r="B227" s="467"/>
      <c r="C227" s="467"/>
      <c r="D227" s="467"/>
      <c r="E227" s="467"/>
      <c r="F227" s="467"/>
      <c r="G227" s="467"/>
      <c r="H227" s="467"/>
      <c r="I227" s="467"/>
      <c r="J227" s="467"/>
      <c r="K227" s="467"/>
      <c r="L227" s="467"/>
      <c r="M227" s="467"/>
      <c r="N227" s="467"/>
      <c r="O227" s="467"/>
      <c r="P227" s="467"/>
      <c r="Q227" s="467"/>
      <c r="R227" s="467"/>
      <c r="S227" s="467"/>
      <c r="T227" s="467"/>
      <c r="U227" s="467"/>
      <c r="V227" s="467"/>
      <c r="W227" s="467"/>
      <c r="X227" s="467"/>
      <c r="Y227" s="468"/>
      <c r="Z227" s="468"/>
      <c r="AA227" s="1728"/>
      <c r="AB227" s="1728"/>
      <c r="AC227" s="1728"/>
      <c r="AD227" s="1728"/>
      <c r="AE227" s="1728"/>
      <c r="AF227" s="1728"/>
      <c r="AG227" s="1728"/>
      <c r="AH227" s="1728"/>
      <c r="AI227" s="1728"/>
      <c r="AJ227" s="1728"/>
      <c r="AK227" s="1728"/>
      <c r="AL227" s="467"/>
      <c r="AM227" s="467"/>
      <c r="AN227" s="467"/>
    </row>
    <row r="228" spans="1:40" ht="18" customHeight="1" x14ac:dyDescent="0.25">
      <c r="A228" s="467"/>
      <c r="B228" s="467"/>
      <c r="C228" s="467"/>
      <c r="D228" s="467"/>
      <c r="E228" s="467"/>
      <c r="F228" s="467"/>
      <c r="G228" s="467"/>
      <c r="H228" s="467"/>
      <c r="I228" s="467"/>
      <c r="J228" s="467"/>
      <c r="K228" s="467"/>
      <c r="L228" s="467"/>
      <c r="M228" s="467"/>
      <c r="N228" s="467"/>
      <c r="O228" s="467"/>
      <c r="P228" s="467"/>
      <c r="Q228" s="467"/>
      <c r="R228" s="467"/>
      <c r="S228" s="467"/>
      <c r="T228" s="467"/>
      <c r="U228" s="467"/>
      <c r="V228" s="467"/>
      <c r="W228" s="467"/>
      <c r="X228" s="467"/>
      <c r="Y228" s="468"/>
      <c r="Z228" s="468"/>
      <c r="AA228" s="1728"/>
      <c r="AB228" s="1728"/>
      <c r="AC228" s="1728"/>
      <c r="AD228" s="1728"/>
      <c r="AE228" s="1728"/>
      <c r="AF228" s="1728"/>
      <c r="AG228" s="1728"/>
      <c r="AH228" s="1728"/>
      <c r="AI228" s="1728"/>
      <c r="AJ228" s="1728"/>
      <c r="AK228" s="1728"/>
      <c r="AL228" s="467"/>
      <c r="AM228" s="467"/>
      <c r="AN228" s="467"/>
    </row>
    <row r="229" spans="1:40" ht="18" customHeight="1" x14ac:dyDescent="0.25">
      <c r="A229" s="467"/>
      <c r="B229" s="467"/>
      <c r="C229" s="467"/>
      <c r="D229" s="467"/>
      <c r="E229" s="467"/>
      <c r="F229" s="467"/>
      <c r="G229" s="467"/>
      <c r="H229" s="467"/>
      <c r="I229" s="467"/>
      <c r="J229" s="467"/>
      <c r="K229" s="467"/>
      <c r="L229" s="467"/>
      <c r="M229" s="467"/>
      <c r="N229" s="467"/>
      <c r="O229" s="467"/>
      <c r="P229" s="467"/>
      <c r="Q229" s="467"/>
      <c r="R229" s="467"/>
      <c r="S229" s="467"/>
      <c r="T229" s="467"/>
      <c r="U229" s="467"/>
      <c r="V229" s="467"/>
      <c r="W229" s="467"/>
      <c r="X229" s="467"/>
      <c r="Y229" s="468"/>
      <c r="Z229" s="468"/>
      <c r="AA229" s="1728"/>
      <c r="AB229" s="1728"/>
      <c r="AC229" s="1728"/>
      <c r="AD229" s="1728"/>
      <c r="AE229" s="1728"/>
      <c r="AF229" s="1728"/>
      <c r="AG229" s="1728"/>
      <c r="AH229" s="1728"/>
      <c r="AI229" s="1728"/>
      <c r="AJ229" s="1728"/>
      <c r="AK229" s="1728"/>
      <c r="AL229" s="467"/>
      <c r="AM229" s="467"/>
      <c r="AN229" s="467"/>
    </row>
    <row r="230" spans="1:40" ht="18" customHeight="1" x14ac:dyDescent="0.25">
      <c r="A230" s="467"/>
      <c r="B230" s="467"/>
      <c r="C230" s="467"/>
      <c r="D230" s="467"/>
      <c r="E230" s="467"/>
      <c r="F230" s="467"/>
      <c r="G230" s="467"/>
      <c r="H230" s="467"/>
      <c r="I230" s="467"/>
      <c r="J230" s="467"/>
      <c r="K230" s="467"/>
      <c r="L230" s="467"/>
      <c r="M230" s="467"/>
      <c r="N230" s="467"/>
      <c r="O230" s="467"/>
      <c r="P230" s="467"/>
      <c r="Q230" s="467"/>
      <c r="R230" s="467"/>
      <c r="S230" s="467"/>
      <c r="T230" s="467"/>
      <c r="U230" s="467"/>
      <c r="V230" s="467"/>
      <c r="W230" s="467"/>
      <c r="X230" s="467"/>
      <c r="Y230" s="468"/>
      <c r="Z230" s="468"/>
      <c r="AA230" s="1728"/>
      <c r="AB230" s="1728"/>
      <c r="AC230" s="1728"/>
      <c r="AD230" s="1728"/>
      <c r="AE230" s="1728"/>
      <c r="AF230" s="1728"/>
      <c r="AG230" s="1728"/>
      <c r="AH230" s="1728"/>
      <c r="AI230" s="1728"/>
      <c r="AJ230" s="1728"/>
      <c r="AK230" s="1728"/>
      <c r="AL230" s="467"/>
      <c r="AM230" s="467"/>
      <c r="AN230" s="467"/>
    </row>
    <row r="231" spans="1:40" ht="18" customHeight="1" x14ac:dyDescent="0.25">
      <c r="A231" s="467"/>
      <c r="B231" s="467"/>
      <c r="C231" s="467"/>
      <c r="D231" s="467"/>
      <c r="E231" s="467"/>
      <c r="F231" s="467"/>
      <c r="G231" s="467"/>
      <c r="H231" s="467"/>
      <c r="I231" s="467"/>
      <c r="J231" s="467"/>
      <c r="K231" s="467"/>
      <c r="L231" s="467"/>
      <c r="M231" s="467"/>
      <c r="N231" s="467"/>
      <c r="O231" s="467"/>
      <c r="P231" s="467"/>
      <c r="Q231" s="467"/>
      <c r="R231" s="467"/>
      <c r="S231" s="467"/>
      <c r="T231" s="467"/>
      <c r="U231" s="467"/>
      <c r="V231" s="467"/>
      <c r="W231" s="467"/>
      <c r="X231" s="467"/>
      <c r="Y231" s="468"/>
      <c r="Z231" s="468"/>
      <c r="AA231" s="1728"/>
      <c r="AB231" s="1728"/>
      <c r="AC231" s="1728"/>
      <c r="AD231" s="1728"/>
      <c r="AE231" s="1728"/>
      <c r="AF231" s="1728"/>
      <c r="AG231" s="1728"/>
      <c r="AH231" s="1728"/>
      <c r="AI231" s="1728"/>
      <c r="AJ231" s="1728"/>
      <c r="AK231" s="1728"/>
      <c r="AL231" s="467"/>
      <c r="AM231" s="467"/>
      <c r="AN231" s="467"/>
    </row>
    <row r="232" spans="1:40" ht="18" customHeight="1" x14ac:dyDescent="0.25">
      <c r="A232" s="467"/>
      <c r="B232" s="467"/>
      <c r="C232" s="467"/>
      <c r="D232" s="467"/>
      <c r="E232" s="467"/>
      <c r="F232" s="467"/>
      <c r="G232" s="467"/>
      <c r="H232" s="467"/>
      <c r="I232" s="467"/>
      <c r="J232" s="467"/>
      <c r="K232" s="467"/>
      <c r="L232" s="467"/>
      <c r="M232" s="467"/>
      <c r="N232" s="467"/>
      <c r="O232" s="467"/>
      <c r="P232" s="467"/>
      <c r="Q232" s="467"/>
      <c r="R232" s="467"/>
      <c r="S232" s="467"/>
      <c r="T232" s="467"/>
      <c r="U232" s="467"/>
      <c r="V232" s="467"/>
      <c r="W232" s="467"/>
      <c r="X232" s="467"/>
      <c r="Y232" s="468"/>
      <c r="Z232" s="468"/>
      <c r="AA232" s="1728"/>
      <c r="AB232" s="1728"/>
      <c r="AC232" s="1728"/>
      <c r="AD232" s="1728"/>
      <c r="AE232" s="1728"/>
      <c r="AF232" s="1728"/>
      <c r="AG232" s="1728"/>
      <c r="AH232" s="1728"/>
      <c r="AI232" s="1728"/>
      <c r="AJ232" s="1728"/>
      <c r="AK232" s="1728"/>
      <c r="AL232" s="467"/>
      <c r="AM232" s="467"/>
      <c r="AN232" s="467"/>
    </row>
    <row r="233" spans="1:40" ht="18" customHeight="1" x14ac:dyDescent="0.25">
      <c r="A233" s="467"/>
      <c r="B233" s="467"/>
      <c r="C233" s="467"/>
      <c r="D233" s="467"/>
      <c r="E233" s="467"/>
      <c r="F233" s="467"/>
      <c r="G233" s="467"/>
      <c r="H233" s="467"/>
      <c r="I233" s="467"/>
      <c r="J233" s="467"/>
      <c r="K233" s="467"/>
      <c r="L233" s="467"/>
      <c r="M233" s="467"/>
      <c r="N233" s="467"/>
      <c r="O233" s="467"/>
      <c r="P233" s="467"/>
      <c r="Q233" s="467"/>
      <c r="R233" s="467"/>
      <c r="S233" s="467"/>
      <c r="T233" s="467"/>
      <c r="U233" s="467"/>
      <c r="V233" s="467"/>
      <c r="W233" s="467"/>
      <c r="X233" s="467"/>
      <c r="Y233" s="468"/>
      <c r="Z233" s="468"/>
      <c r="AA233" s="1728"/>
      <c r="AB233" s="1728"/>
      <c r="AC233" s="1728"/>
      <c r="AD233" s="1728"/>
      <c r="AE233" s="1728"/>
      <c r="AF233" s="1728"/>
      <c r="AG233" s="1728"/>
      <c r="AH233" s="1728"/>
      <c r="AI233" s="1728"/>
      <c r="AJ233" s="1728"/>
      <c r="AK233" s="1728"/>
      <c r="AL233" s="467"/>
      <c r="AM233" s="467"/>
      <c r="AN233" s="467"/>
    </row>
    <row r="234" spans="1:40" ht="18" customHeight="1" x14ac:dyDescent="0.25">
      <c r="A234" s="467"/>
      <c r="B234" s="467"/>
      <c r="C234" s="467"/>
      <c r="D234" s="467"/>
      <c r="E234" s="467"/>
      <c r="F234" s="467"/>
      <c r="G234" s="467"/>
      <c r="H234" s="467"/>
      <c r="I234" s="467"/>
      <c r="J234" s="467"/>
      <c r="K234" s="467"/>
      <c r="L234" s="467"/>
      <c r="M234" s="467"/>
      <c r="N234" s="467"/>
      <c r="O234" s="467"/>
      <c r="P234" s="467"/>
      <c r="Q234" s="467"/>
      <c r="R234" s="467"/>
      <c r="S234" s="467"/>
      <c r="T234" s="467"/>
      <c r="U234" s="467"/>
      <c r="V234" s="467"/>
      <c r="W234" s="467"/>
      <c r="X234" s="467"/>
      <c r="Y234" s="468"/>
      <c r="Z234" s="468"/>
      <c r="AA234" s="1728"/>
      <c r="AB234" s="1728"/>
      <c r="AC234" s="1728"/>
      <c r="AD234" s="1728"/>
      <c r="AE234" s="1728"/>
      <c r="AF234" s="1728"/>
      <c r="AG234" s="1728"/>
      <c r="AH234" s="1728"/>
      <c r="AI234" s="1728"/>
      <c r="AJ234" s="1728"/>
      <c r="AK234" s="1728"/>
      <c r="AL234" s="467"/>
      <c r="AM234" s="467"/>
      <c r="AN234" s="467"/>
    </row>
    <row r="235" spans="1:40" ht="18" customHeight="1" x14ac:dyDescent="0.25">
      <c r="A235" s="467"/>
      <c r="B235" s="467"/>
      <c r="C235" s="467"/>
      <c r="D235" s="467"/>
      <c r="E235" s="467"/>
      <c r="F235" s="467"/>
      <c r="G235" s="467"/>
      <c r="H235" s="467"/>
      <c r="I235" s="467"/>
      <c r="J235" s="467"/>
      <c r="K235" s="467"/>
      <c r="L235" s="467"/>
      <c r="M235" s="467"/>
      <c r="N235" s="467"/>
      <c r="O235" s="467"/>
      <c r="P235" s="467"/>
      <c r="Q235" s="467"/>
      <c r="R235" s="467"/>
      <c r="S235" s="467"/>
      <c r="T235" s="467"/>
      <c r="U235" s="467"/>
      <c r="V235" s="467"/>
      <c r="W235" s="467"/>
      <c r="X235" s="467"/>
      <c r="Y235" s="468"/>
      <c r="Z235" s="468"/>
      <c r="AA235" s="1728"/>
      <c r="AB235" s="1728"/>
      <c r="AC235" s="1728"/>
      <c r="AD235" s="1728"/>
      <c r="AE235" s="1728"/>
      <c r="AF235" s="1728"/>
      <c r="AG235" s="1728"/>
      <c r="AH235" s="1728"/>
      <c r="AI235" s="1728"/>
      <c r="AJ235" s="1728"/>
      <c r="AK235" s="1728"/>
      <c r="AL235" s="467"/>
      <c r="AM235" s="467"/>
      <c r="AN235" s="467"/>
    </row>
    <row r="236" spans="1:40" ht="18" customHeight="1" x14ac:dyDescent="0.25">
      <c r="A236" s="467"/>
      <c r="B236" s="467"/>
      <c r="C236" s="467"/>
      <c r="D236" s="467"/>
      <c r="E236" s="467"/>
      <c r="F236" s="467"/>
      <c r="G236" s="467"/>
      <c r="H236" s="467"/>
      <c r="I236" s="467"/>
      <c r="J236" s="467"/>
      <c r="K236" s="467"/>
      <c r="L236" s="467"/>
      <c r="M236" s="467"/>
      <c r="N236" s="467"/>
      <c r="O236" s="467"/>
      <c r="P236" s="467"/>
      <c r="Q236" s="467"/>
      <c r="R236" s="467"/>
      <c r="S236" s="467"/>
      <c r="T236" s="467"/>
      <c r="U236" s="467"/>
      <c r="V236" s="467"/>
      <c r="W236" s="467"/>
      <c r="X236" s="467"/>
      <c r="Y236" s="468"/>
      <c r="Z236" s="468"/>
      <c r="AA236" s="1728"/>
      <c r="AB236" s="1728"/>
      <c r="AC236" s="1728"/>
      <c r="AD236" s="1728"/>
      <c r="AE236" s="1728"/>
      <c r="AF236" s="1728"/>
      <c r="AG236" s="1728"/>
      <c r="AH236" s="1728"/>
      <c r="AI236" s="1728"/>
      <c r="AJ236" s="1728"/>
      <c r="AK236" s="1728"/>
      <c r="AL236" s="467"/>
      <c r="AM236" s="467"/>
      <c r="AN236" s="467"/>
    </row>
    <row r="237" spans="1:40" ht="18" customHeight="1" x14ac:dyDescent="0.25">
      <c r="A237" s="467"/>
      <c r="B237" s="467"/>
      <c r="C237" s="467"/>
      <c r="D237" s="467"/>
      <c r="E237" s="467"/>
      <c r="F237" s="467"/>
      <c r="G237" s="467"/>
      <c r="H237" s="467"/>
      <c r="I237" s="467"/>
      <c r="J237" s="467"/>
      <c r="K237" s="467"/>
      <c r="L237" s="467"/>
      <c r="M237" s="467"/>
      <c r="N237" s="467"/>
      <c r="O237" s="467"/>
      <c r="P237" s="467"/>
      <c r="Q237" s="467"/>
      <c r="R237" s="467"/>
      <c r="S237" s="467"/>
      <c r="T237" s="467"/>
      <c r="U237" s="467"/>
      <c r="V237" s="467"/>
      <c r="W237" s="467"/>
      <c r="X237" s="467"/>
      <c r="Y237" s="468"/>
      <c r="Z237" s="468"/>
      <c r="AA237" s="1728"/>
      <c r="AB237" s="1728"/>
      <c r="AC237" s="1728"/>
      <c r="AD237" s="1728"/>
      <c r="AE237" s="1728"/>
      <c r="AF237" s="1728"/>
      <c r="AG237" s="1728"/>
      <c r="AH237" s="1728"/>
      <c r="AI237" s="1728"/>
      <c r="AJ237" s="1728"/>
      <c r="AK237" s="1728"/>
      <c r="AL237" s="467"/>
      <c r="AM237" s="467"/>
      <c r="AN237" s="467"/>
    </row>
    <row r="238" spans="1:40" ht="18" customHeight="1" x14ac:dyDescent="0.25">
      <c r="A238" s="467"/>
      <c r="B238" s="467"/>
      <c r="C238" s="467"/>
      <c r="D238" s="467"/>
      <c r="E238" s="467"/>
      <c r="F238" s="467"/>
      <c r="G238" s="467"/>
      <c r="H238" s="467"/>
      <c r="I238" s="467"/>
      <c r="J238" s="467"/>
      <c r="K238" s="467"/>
      <c r="L238" s="467"/>
      <c r="M238" s="467"/>
      <c r="N238" s="467"/>
      <c r="O238" s="467"/>
      <c r="P238" s="467"/>
      <c r="Q238" s="467"/>
      <c r="R238" s="467"/>
      <c r="S238" s="467"/>
      <c r="T238" s="467"/>
      <c r="U238" s="467"/>
      <c r="V238" s="467"/>
      <c r="W238" s="467"/>
      <c r="X238" s="467"/>
      <c r="Y238" s="468"/>
      <c r="Z238" s="468"/>
      <c r="AA238" s="1728"/>
      <c r="AB238" s="1728"/>
      <c r="AC238" s="1728"/>
      <c r="AD238" s="1728"/>
      <c r="AE238" s="1728"/>
      <c r="AF238" s="1728"/>
      <c r="AG238" s="1728"/>
      <c r="AH238" s="1728"/>
      <c r="AI238" s="1728"/>
      <c r="AJ238" s="1728"/>
      <c r="AK238" s="1728"/>
      <c r="AL238" s="467"/>
      <c r="AM238" s="467"/>
      <c r="AN238" s="467"/>
    </row>
    <row r="239" spans="1:40" ht="18" customHeight="1" x14ac:dyDescent="0.25">
      <c r="A239" s="467"/>
      <c r="B239" s="467"/>
      <c r="C239" s="467"/>
      <c r="D239" s="467"/>
      <c r="E239" s="467"/>
      <c r="F239" s="467"/>
      <c r="G239" s="467"/>
      <c r="H239" s="467"/>
      <c r="I239" s="467"/>
      <c r="J239" s="467"/>
      <c r="K239" s="467"/>
      <c r="L239" s="467"/>
      <c r="M239" s="467"/>
      <c r="N239" s="467"/>
      <c r="O239" s="467"/>
      <c r="P239" s="467"/>
      <c r="Q239" s="467"/>
      <c r="R239" s="467"/>
      <c r="S239" s="467"/>
      <c r="T239" s="467"/>
      <c r="U239" s="467"/>
      <c r="V239" s="467"/>
      <c r="W239" s="467"/>
      <c r="X239" s="467"/>
      <c r="Y239" s="468"/>
      <c r="Z239" s="468"/>
      <c r="AA239" s="1728"/>
      <c r="AB239" s="1728"/>
      <c r="AC239" s="1728"/>
      <c r="AD239" s="1728"/>
      <c r="AE239" s="1728"/>
      <c r="AF239" s="1728"/>
      <c r="AG239" s="1728"/>
      <c r="AH239" s="1728"/>
      <c r="AI239" s="1728"/>
      <c r="AJ239" s="1728"/>
      <c r="AK239" s="1728"/>
      <c r="AL239" s="467"/>
      <c r="AM239" s="467"/>
      <c r="AN239" s="467"/>
    </row>
    <row r="240" spans="1:40" ht="18" customHeight="1" x14ac:dyDescent="0.25">
      <c r="A240" s="467"/>
      <c r="B240" s="467"/>
      <c r="C240" s="467"/>
      <c r="D240" s="467"/>
      <c r="E240" s="467"/>
      <c r="F240" s="467"/>
      <c r="G240" s="467"/>
      <c r="H240" s="467"/>
      <c r="I240" s="467"/>
      <c r="J240" s="467"/>
      <c r="K240" s="467"/>
      <c r="L240" s="467"/>
      <c r="M240" s="467"/>
      <c r="N240" s="467"/>
      <c r="O240" s="467"/>
      <c r="P240" s="467"/>
      <c r="Q240" s="467"/>
      <c r="R240" s="467"/>
      <c r="S240" s="467"/>
      <c r="T240" s="467"/>
      <c r="U240" s="467"/>
      <c r="V240" s="467"/>
      <c r="W240" s="467"/>
      <c r="X240" s="467"/>
      <c r="Y240" s="468"/>
      <c r="Z240" s="468"/>
      <c r="AA240" s="1728"/>
      <c r="AB240" s="1728"/>
      <c r="AC240" s="1728"/>
      <c r="AD240" s="1728"/>
      <c r="AE240" s="1728"/>
      <c r="AF240" s="1728"/>
      <c r="AG240" s="1728"/>
      <c r="AH240" s="1728"/>
      <c r="AI240" s="1728"/>
      <c r="AJ240" s="1728"/>
      <c r="AK240" s="1728"/>
      <c r="AL240" s="467"/>
      <c r="AM240" s="467"/>
      <c r="AN240" s="467"/>
    </row>
    <row r="241" spans="1:40" ht="18" customHeight="1" x14ac:dyDescent="0.25">
      <c r="A241" s="467"/>
      <c r="B241" s="467"/>
      <c r="C241" s="467"/>
      <c r="D241" s="467"/>
      <c r="E241" s="467"/>
      <c r="F241" s="467"/>
      <c r="G241" s="467"/>
      <c r="H241" s="467"/>
      <c r="I241" s="467"/>
      <c r="J241" s="467"/>
      <c r="K241" s="467"/>
      <c r="L241" s="467"/>
      <c r="M241" s="467"/>
      <c r="N241" s="467"/>
      <c r="O241" s="467"/>
      <c r="P241" s="467"/>
      <c r="Q241" s="467"/>
      <c r="R241" s="467"/>
      <c r="S241" s="467"/>
      <c r="T241" s="467"/>
      <c r="U241" s="467"/>
      <c r="V241" s="467"/>
      <c r="W241" s="467"/>
      <c r="X241" s="467"/>
      <c r="Y241" s="468"/>
      <c r="Z241" s="468"/>
      <c r="AA241" s="1728"/>
      <c r="AB241" s="1728"/>
      <c r="AC241" s="1728"/>
      <c r="AD241" s="1728"/>
      <c r="AE241" s="1728"/>
      <c r="AF241" s="1728"/>
      <c r="AG241" s="1728"/>
      <c r="AH241" s="1728"/>
      <c r="AI241" s="1728"/>
      <c r="AJ241" s="1728"/>
      <c r="AK241" s="1728"/>
      <c r="AL241" s="467"/>
      <c r="AM241" s="467"/>
      <c r="AN241" s="467"/>
    </row>
    <row r="242" spans="1:40" ht="18" customHeight="1" x14ac:dyDescent="0.25">
      <c r="A242" s="467"/>
      <c r="B242" s="467"/>
      <c r="C242" s="467"/>
      <c r="D242" s="467"/>
      <c r="E242" s="467"/>
      <c r="F242" s="467"/>
      <c r="G242" s="467"/>
      <c r="H242" s="467"/>
      <c r="I242" s="467"/>
      <c r="J242" s="467"/>
      <c r="K242" s="467"/>
      <c r="L242" s="467"/>
      <c r="M242" s="467"/>
      <c r="N242" s="467"/>
      <c r="O242" s="467"/>
      <c r="P242" s="467"/>
      <c r="Q242" s="467"/>
      <c r="R242" s="467"/>
      <c r="S242" s="467"/>
      <c r="T242" s="467"/>
      <c r="U242" s="467"/>
      <c r="V242" s="467"/>
      <c r="W242" s="467"/>
      <c r="X242" s="467"/>
      <c r="Y242" s="468"/>
      <c r="Z242" s="468"/>
      <c r="AA242" s="1728"/>
      <c r="AB242" s="1728"/>
      <c r="AC242" s="1728"/>
      <c r="AD242" s="1728"/>
      <c r="AE242" s="1728"/>
      <c r="AF242" s="1728"/>
      <c r="AG242" s="1728"/>
      <c r="AH242" s="1728"/>
      <c r="AI242" s="1728"/>
      <c r="AJ242" s="1728"/>
      <c r="AK242" s="1728"/>
      <c r="AL242" s="467"/>
      <c r="AM242" s="467"/>
      <c r="AN242" s="467"/>
    </row>
    <row r="243" spans="1:40" ht="18" customHeight="1" x14ac:dyDescent="0.25">
      <c r="A243" s="467"/>
      <c r="B243" s="467"/>
      <c r="C243" s="467"/>
      <c r="D243" s="467"/>
      <c r="E243" s="467"/>
      <c r="F243" s="467"/>
      <c r="G243" s="467"/>
      <c r="H243" s="467"/>
      <c r="I243" s="467"/>
      <c r="J243" s="467"/>
      <c r="K243" s="467"/>
      <c r="L243" s="467"/>
      <c r="M243" s="467"/>
      <c r="N243" s="467"/>
      <c r="O243" s="467"/>
      <c r="P243" s="467"/>
      <c r="Q243" s="467"/>
      <c r="R243" s="467"/>
      <c r="S243" s="467"/>
      <c r="T243" s="467"/>
      <c r="U243" s="467"/>
      <c r="V243" s="467"/>
      <c r="W243" s="467"/>
      <c r="X243" s="467"/>
      <c r="Y243" s="468"/>
      <c r="Z243" s="468"/>
      <c r="AA243" s="1728"/>
      <c r="AB243" s="1728"/>
      <c r="AC243" s="1728"/>
      <c r="AD243" s="1728"/>
      <c r="AE243" s="1728"/>
      <c r="AF243" s="1728"/>
      <c r="AG243" s="1728"/>
      <c r="AH243" s="1728"/>
      <c r="AI243" s="1728"/>
      <c r="AJ243" s="1728"/>
      <c r="AK243" s="1728"/>
      <c r="AL243" s="467"/>
      <c r="AM243" s="467"/>
      <c r="AN243" s="467"/>
    </row>
    <row r="244" spans="1:40" ht="18" customHeight="1" x14ac:dyDescent="0.25">
      <c r="A244" s="467"/>
      <c r="B244" s="467"/>
      <c r="C244" s="467"/>
      <c r="D244" s="467"/>
      <c r="E244" s="467"/>
      <c r="F244" s="467"/>
      <c r="G244" s="467"/>
      <c r="H244" s="467"/>
      <c r="I244" s="467"/>
      <c r="J244" s="467"/>
      <c r="K244" s="467"/>
      <c r="L244" s="467"/>
      <c r="M244" s="467"/>
      <c r="N244" s="467"/>
      <c r="O244" s="467"/>
      <c r="P244" s="467"/>
      <c r="Q244" s="467"/>
      <c r="R244" s="467"/>
      <c r="S244" s="467"/>
      <c r="T244" s="467"/>
      <c r="U244" s="467"/>
      <c r="V244" s="467"/>
      <c r="W244" s="467"/>
      <c r="X244" s="467"/>
      <c r="Y244" s="468"/>
      <c r="Z244" s="468"/>
      <c r="AA244" s="1728"/>
      <c r="AB244" s="1728"/>
      <c r="AC244" s="1728"/>
      <c r="AD244" s="1728"/>
      <c r="AE244" s="1728"/>
      <c r="AF244" s="1728"/>
      <c r="AG244" s="1728"/>
      <c r="AH244" s="1728"/>
      <c r="AI244" s="1728"/>
      <c r="AJ244" s="1728"/>
      <c r="AK244" s="1728"/>
      <c r="AL244" s="467"/>
      <c r="AM244" s="467"/>
      <c r="AN244" s="467"/>
    </row>
    <row r="245" spans="1:40" ht="18" customHeight="1" x14ac:dyDescent="0.25">
      <c r="A245" s="467"/>
      <c r="B245" s="467"/>
      <c r="C245" s="467"/>
      <c r="D245" s="467"/>
      <c r="E245" s="467"/>
      <c r="F245" s="467"/>
      <c r="G245" s="467"/>
      <c r="H245" s="467"/>
      <c r="I245" s="467"/>
      <c r="J245" s="467"/>
      <c r="K245" s="467"/>
      <c r="L245" s="467"/>
      <c r="M245" s="467"/>
      <c r="N245" s="467"/>
      <c r="O245" s="467"/>
      <c r="P245" s="467"/>
      <c r="Q245" s="467"/>
      <c r="R245" s="467"/>
      <c r="S245" s="467"/>
      <c r="T245" s="467"/>
      <c r="U245" s="467"/>
      <c r="V245" s="467"/>
      <c r="W245" s="467"/>
      <c r="X245" s="467"/>
      <c r="Y245" s="468"/>
      <c r="Z245" s="468"/>
      <c r="AA245" s="1728"/>
      <c r="AB245" s="1728"/>
      <c r="AC245" s="1728"/>
      <c r="AD245" s="1728"/>
      <c r="AE245" s="1728"/>
      <c r="AF245" s="1728"/>
      <c r="AG245" s="1728"/>
      <c r="AH245" s="1728"/>
      <c r="AI245" s="1728"/>
      <c r="AJ245" s="1728"/>
      <c r="AK245" s="1728"/>
      <c r="AL245" s="467"/>
      <c r="AM245" s="467"/>
      <c r="AN245" s="467"/>
    </row>
    <row r="246" spans="1:40" ht="18" customHeight="1" x14ac:dyDescent="0.25">
      <c r="A246" s="467"/>
      <c r="B246" s="467"/>
      <c r="C246" s="467"/>
      <c r="D246" s="467"/>
      <c r="E246" s="467"/>
      <c r="F246" s="467"/>
      <c r="G246" s="467"/>
      <c r="H246" s="467"/>
      <c r="I246" s="467"/>
      <c r="J246" s="467"/>
      <c r="K246" s="467"/>
      <c r="L246" s="467"/>
      <c r="M246" s="467"/>
      <c r="N246" s="467"/>
      <c r="O246" s="467"/>
      <c r="P246" s="467"/>
      <c r="Q246" s="467"/>
      <c r="R246" s="467"/>
      <c r="S246" s="467"/>
      <c r="T246" s="467"/>
      <c r="U246" s="467"/>
      <c r="V246" s="467"/>
      <c r="W246" s="467"/>
      <c r="X246" s="467"/>
      <c r="Y246" s="468"/>
      <c r="Z246" s="468"/>
      <c r="AA246" s="1728"/>
      <c r="AB246" s="1728"/>
      <c r="AC246" s="1728"/>
      <c r="AD246" s="1728"/>
      <c r="AE246" s="1728"/>
      <c r="AF246" s="1728"/>
      <c r="AG246" s="1728"/>
      <c r="AH246" s="1728"/>
      <c r="AI246" s="1728"/>
      <c r="AJ246" s="1728"/>
      <c r="AK246" s="1728"/>
      <c r="AL246" s="467"/>
      <c r="AM246" s="467"/>
      <c r="AN246" s="467"/>
    </row>
    <row r="247" spans="1:40" ht="18" customHeight="1" x14ac:dyDescent="0.25">
      <c r="A247" s="467"/>
      <c r="B247" s="467"/>
      <c r="C247" s="467"/>
      <c r="D247" s="467"/>
      <c r="E247" s="467"/>
      <c r="F247" s="467"/>
      <c r="G247" s="467"/>
      <c r="H247" s="467"/>
      <c r="I247" s="467"/>
      <c r="J247" s="467"/>
      <c r="K247" s="467"/>
      <c r="L247" s="467"/>
      <c r="M247" s="467"/>
      <c r="N247" s="467"/>
      <c r="O247" s="467"/>
      <c r="P247" s="467"/>
      <c r="Q247" s="467"/>
      <c r="R247" s="467"/>
      <c r="S247" s="467"/>
      <c r="T247" s="467"/>
      <c r="U247" s="467"/>
      <c r="V247" s="467"/>
      <c r="W247" s="467"/>
      <c r="X247" s="467"/>
      <c r="Y247" s="468"/>
      <c r="Z247" s="468"/>
      <c r="AA247" s="1728"/>
      <c r="AB247" s="1728"/>
      <c r="AC247" s="1728"/>
      <c r="AD247" s="1728"/>
      <c r="AE247" s="1728"/>
      <c r="AF247" s="1728"/>
      <c r="AG247" s="1728"/>
      <c r="AH247" s="1728"/>
      <c r="AI247" s="1728"/>
      <c r="AJ247" s="1728"/>
      <c r="AK247" s="1728"/>
      <c r="AL247" s="467"/>
      <c r="AM247" s="467"/>
      <c r="AN247" s="467"/>
    </row>
    <row r="248" spans="1:40" ht="18" customHeight="1" x14ac:dyDescent="0.25">
      <c r="A248" s="467"/>
      <c r="B248" s="467"/>
      <c r="C248" s="467"/>
      <c r="D248" s="467"/>
      <c r="E248" s="467"/>
      <c r="F248" s="467"/>
      <c r="G248" s="467"/>
      <c r="H248" s="467"/>
      <c r="I248" s="467"/>
      <c r="J248" s="467"/>
      <c r="K248" s="467"/>
      <c r="L248" s="467"/>
      <c r="M248" s="467"/>
      <c r="N248" s="467"/>
      <c r="O248" s="467"/>
      <c r="P248" s="467"/>
      <c r="Q248" s="467"/>
      <c r="R248" s="467"/>
      <c r="S248" s="467"/>
      <c r="T248" s="467"/>
      <c r="U248" s="467"/>
      <c r="V248" s="467"/>
      <c r="W248" s="467"/>
      <c r="X248" s="467"/>
      <c r="Y248" s="468"/>
      <c r="Z248" s="468"/>
      <c r="AA248" s="1728"/>
      <c r="AB248" s="1728"/>
      <c r="AC248" s="1728"/>
      <c r="AD248" s="1728"/>
      <c r="AE248" s="1728"/>
      <c r="AF248" s="1728"/>
      <c r="AG248" s="1728"/>
      <c r="AH248" s="1728"/>
      <c r="AI248" s="1728"/>
      <c r="AJ248" s="1728"/>
      <c r="AK248" s="1728"/>
      <c r="AL248" s="467"/>
      <c r="AM248" s="467"/>
      <c r="AN248" s="467"/>
    </row>
    <row r="249" spans="1:40" ht="18" customHeight="1" x14ac:dyDescent="0.25">
      <c r="A249" s="467"/>
      <c r="B249" s="467"/>
      <c r="C249" s="467"/>
      <c r="D249" s="467"/>
      <c r="E249" s="467"/>
      <c r="F249" s="467"/>
      <c r="G249" s="467"/>
      <c r="H249" s="467"/>
      <c r="I249" s="467"/>
      <c r="J249" s="467"/>
      <c r="K249" s="467"/>
      <c r="L249" s="467"/>
      <c r="M249" s="467"/>
      <c r="N249" s="467"/>
      <c r="O249" s="467"/>
      <c r="P249" s="467"/>
      <c r="Q249" s="467"/>
      <c r="R249" s="467"/>
      <c r="S249" s="467"/>
      <c r="T249" s="467"/>
      <c r="U249" s="467"/>
      <c r="V249" s="467"/>
      <c r="W249" s="467"/>
      <c r="X249" s="467"/>
      <c r="Y249" s="468"/>
      <c r="Z249" s="468"/>
      <c r="AA249" s="1728"/>
      <c r="AB249" s="1728"/>
      <c r="AC249" s="1728"/>
      <c r="AD249" s="1728"/>
      <c r="AE249" s="1728"/>
      <c r="AF249" s="1728"/>
      <c r="AG249" s="1728"/>
      <c r="AH249" s="1728"/>
      <c r="AI249" s="1728"/>
      <c r="AJ249" s="1728"/>
      <c r="AK249" s="1728"/>
      <c r="AL249" s="467"/>
      <c r="AM249" s="467"/>
      <c r="AN249" s="467"/>
    </row>
    <row r="250" spans="1:40" ht="18" customHeight="1" x14ac:dyDescent="0.25">
      <c r="A250" s="467"/>
      <c r="B250" s="467"/>
      <c r="C250" s="467"/>
      <c r="D250" s="467"/>
      <c r="E250" s="467"/>
      <c r="F250" s="467"/>
      <c r="G250" s="467"/>
      <c r="H250" s="467"/>
      <c r="I250" s="467"/>
      <c r="J250" s="467"/>
      <c r="K250" s="467"/>
      <c r="L250" s="467"/>
      <c r="M250" s="467"/>
      <c r="N250" s="467"/>
      <c r="O250" s="467"/>
      <c r="P250" s="467"/>
      <c r="Q250" s="467"/>
      <c r="R250" s="467"/>
      <c r="S250" s="467"/>
      <c r="T250" s="467"/>
      <c r="U250" s="467"/>
      <c r="V250" s="467"/>
      <c r="W250" s="467"/>
      <c r="X250" s="467"/>
      <c r="Y250" s="468"/>
      <c r="Z250" s="468"/>
      <c r="AA250" s="1728"/>
      <c r="AB250" s="1728"/>
      <c r="AC250" s="1728"/>
      <c r="AD250" s="1728"/>
      <c r="AE250" s="1728"/>
      <c r="AF250" s="1728"/>
      <c r="AG250" s="1728"/>
      <c r="AH250" s="1728"/>
      <c r="AI250" s="1728"/>
      <c r="AJ250" s="1728"/>
      <c r="AK250" s="1728"/>
      <c r="AL250" s="467"/>
      <c r="AM250" s="467"/>
      <c r="AN250" s="467"/>
    </row>
    <row r="251" spans="1:40" ht="18" customHeight="1" x14ac:dyDescent="0.25">
      <c r="A251" s="467"/>
      <c r="B251" s="467"/>
      <c r="C251" s="467"/>
      <c r="D251" s="467"/>
      <c r="E251" s="467"/>
      <c r="F251" s="467"/>
      <c r="G251" s="467"/>
      <c r="H251" s="467"/>
      <c r="I251" s="467"/>
      <c r="J251" s="467"/>
      <c r="K251" s="467"/>
      <c r="L251" s="467"/>
      <c r="M251" s="467"/>
      <c r="N251" s="467"/>
      <c r="O251" s="467"/>
      <c r="P251" s="467"/>
      <c r="Q251" s="467"/>
      <c r="R251" s="467"/>
      <c r="S251" s="467"/>
      <c r="T251" s="467"/>
      <c r="U251" s="467"/>
      <c r="V251" s="467"/>
      <c r="W251" s="467"/>
      <c r="X251" s="467"/>
      <c r="Y251" s="468"/>
      <c r="Z251" s="468"/>
      <c r="AA251" s="1728"/>
      <c r="AB251" s="1728"/>
      <c r="AC251" s="1728"/>
      <c r="AD251" s="1728"/>
      <c r="AE251" s="1728"/>
      <c r="AF251" s="1728"/>
      <c r="AG251" s="1728"/>
      <c r="AH251" s="1728"/>
      <c r="AI251" s="1728"/>
      <c r="AJ251" s="1728"/>
      <c r="AK251" s="1728"/>
      <c r="AL251" s="467"/>
      <c r="AM251" s="467"/>
      <c r="AN251" s="467"/>
    </row>
    <row r="252" spans="1:40" ht="18" customHeight="1" x14ac:dyDescent="0.25">
      <c r="A252" s="467"/>
      <c r="B252" s="467"/>
      <c r="C252" s="467"/>
      <c r="D252" s="467"/>
      <c r="E252" s="467"/>
      <c r="F252" s="467"/>
      <c r="G252" s="467"/>
      <c r="H252" s="467"/>
      <c r="I252" s="467"/>
      <c r="J252" s="467"/>
      <c r="K252" s="467"/>
      <c r="L252" s="467"/>
      <c r="M252" s="467"/>
      <c r="N252" s="467"/>
      <c r="O252" s="467"/>
      <c r="P252" s="467"/>
      <c r="Q252" s="467"/>
      <c r="R252" s="467"/>
      <c r="S252" s="467"/>
      <c r="T252" s="467"/>
      <c r="U252" s="467"/>
      <c r="V252" s="467"/>
      <c r="W252" s="467"/>
      <c r="X252" s="467"/>
      <c r="Y252" s="468"/>
      <c r="Z252" s="468"/>
      <c r="AA252" s="1728"/>
      <c r="AB252" s="1728"/>
      <c r="AC252" s="1728"/>
      <c r="AD252" s="1728"/>
      <c r="AE252" s="1728"/>
      <c r="AF252" s="1728"/>
      <c r="AG252" s="1728"/>
      <c r="AH252" s="1728"/>
      <c r="AI252" s="1728"/>
      <c r="AJ252" s="1728"/>
      <c r="AK252" s="1728"/>
      <c r="AL252" s="467"/>
      <c r="AM252" s="467"/>
      <c r="AN252" s="467"/>
    </row>
    <row r="253" spans="1:40" ht="18" customHeight="1" x14ac:dyDescent="0.25">
      <c r="A253" s="467"/>
      <c r="B253" s="467"/>
      <c r="C253" s="467"/>
      <c r="D253" s="467"/>
      <c r="E253" s="467"/>
      <c r="F253" s="467"/>
      <c r="G253" s="467"/>
      <c r="H253" s="467"/>
      <c r="I253" s="467"/>
      <c r="J253" s="467"/>
      <c r="K253" s="467"/>
      <c r="L253" s="467"/>
      <c r="M253" s="467"/>
      <c r="N253" s="467"/>
      <c r="O253" s="467"/>
      <c r="P253" s="467"/>
      <c r="Q253" s="467"/>
      <c r="R253" s="467"/>
      <c r="S253" s="467"/>
      <c r="T253" s="467"/>
      <c r="U253" s="467"/>
      <c r="V253" s="467"/>
      <c r="W253" s="467"/>
      <c r="X253" s="467"/>
      <c r="Y253" s="468"/>
      <c r="Z253" s="468"/>
      <c r="AA253" s="1728"/>
      <c r="AB253" s="1728"/>
      <c r="AC253" s="1728"/>
      <c r="AD253" s="1728"/>
      <c r="AE253" s="1728"/>
      <c r="AF253" s="1728"/>
      <c r="AG253" s="1728"/>
      <c r="AH253" s="1728"/>
      <c r="AI253" s="1728"/>
      <c r="AJ253" s="1728"/>
      <c r="AK253" s="1728"/>
      <c r="AL253" s="467"/>
      <c r="AM253" s="467"/>
      <c r="AN253" s="467"/>
    </row>
    <row r="254" spans="1:40" ht="18" customHeight="1" x14ac:dyDescent="0.25">
      <c r="A254" s="467"/>
      <c r="B254" s="467"/>
      <c r="C254" s="467"/>
      <c r="D254" s="467"/>
      <c r="E254" s="467"/>
      <c r="F254" s="467"/>
      <c r="G254" s="467"/>
      <c r="H254" s="467"/>
      <c r="I254" s="467"/>
      <c r="J254" s="467"/>
      <c r="K254" s="467"/>
      <c r="L254" s="467"/>
      <c r="M254" s="467"/>
      <c r="N254" s="467"/>
      <c r="O254" s="467"/>
      <c r="P254" s="467"/>
      <c r="Q254" s="467"/>
      <c r="R254" s="467"/>
      <c r="S254" s="467"/>
      <c r="T254" s="467"/>
      <c r="U254" s="467"/>
      <c r="V254" s="467"/>
      <c r="W254" s="467"/>
      <c r="X254" s="467"/>
      <c r="Y254" s="468"/>
      <c r="Z254" s="468"/>
      <c r="AA254" s="1728"/>
      <c r="AB254" s="1728"/>
      <c r="AC254" s="1728"/>
      <c r="AD254" s="1728"/>
      <c r="AE254" s="1728"/>
      <c r="AF254" s="1728"/>
      <c r="AG254" s="1728"/>
      <c r="AH254" s="1728"/>
      <c r="AI254" s="1728"/>
      <c r="AJ254" s="1728"/>
      <c r="AK254" s="1728"/>
      <c r="AL254" s="467"/>
      <c r="AM254" s="467"/>
      <c r="AN254" s="467"/>
    </row>
    <row r="255" spans="1:40" ht="18" customHeight="1" x14ac:dyDescent="0.25">
      <c r="A255" s="467"/>
      <c r="B255" s="467"/>
      <c r="C255" s="467"/>
      <c r="D255" s="467"/>
      <c r="E255" s="467"/>
      <c r="F255" s="467"/>
      <c r="G255" s="467"/>
      <c r="H255" s="467"/>
      <c r="I255" s="467"/>
      <c r="J255" s="467"/>
      <c r="K255" s="467"/>
      <c r="L255" s="467"/>
      <c r="M255" s="467"/>
      <c r="N255" s="467"/>
      <c r="O255" s="467"/>
      <c r="P255" s="467"/>
      <c r="Q255" s="467"/>
      <c r="R255" s="467"/>
      <c r="S255" s="467"/>
      <c r="T255" s="467"/>
      <c r="U255" s="467"/>
      <c r="V255" s="467"/>
      <c r="W255" s="467"/>
      <c r="X255" s="467"/>
      <c r="Y255" s="468"/>
      <c r="Z255" s="468"/>
      <c r="AA255" s="1728"/>
      <c r="AB255" s="1728"/>
      <c r="AC255" s="1728"/>
      <c r="AD255" s="1728"/>
      <c r="AE255" s="1728"/>
      <c r="AF255" s="1728"/>
      <c r="AG255" s="1728"/>
      <c r="AH255" s="1728"/>
      <c r="AI255" s="1728"/>
      <c r="AJ255" s="1728"/>
      <c r="AK255" s="1728"/>
      <c r="AL255" s="467"/>
      <c r="AM255" s="467"/>
      <c r="AN255" s="467"/>
    </row>
    <row r="256" spans="1:40" ht="18" customHeight="1" x14ac:dyDescent="0.25">
      <c r="A256" s="467"/>
      <c r="B256" s="467"/>
      <c r="C256" s="467"/>
      <c r="D256" s="467"/>
      <c r="E256" s="467"/>
      <c r="F256" s="467"/>
      <c r="G256" s="467"/>
      <c r="H256" s="467"/>
      <c r="I256" s="467"/>
      <c r="J256" s="467"/>
      <c r="K256" s="467"/>
      <c r="L256" s="467"/>
      <c r="M256" s="467"/>
      <c r="N256" s="467"/>
      <c r="O256" s="467"/>
      <c r="P256" s="467"/>
      <c r="Q256" s="467"/>
      <c r="R256" s="467"/>
      <c r="S256" s="467"/>
      <c r="T256" s="467"/>
      <c r="U256" s="467"/>
      <c r="V256" s="467"/>
      <c r="W256" s="467"/>
      <c r="X256" s="467"/>
      <c r="Y256" s="468"/>
      <c r="Z256" s="468"/>
      <c r="AA256" s="1728"/>
      <c r="AB256" s="1728"/>
      <c r="AC256" s="1728"/>
      <c r="AD256" s="1728"/>
      <c r="AE256" s="1728"/>
      <c r="AF256" s="1728"/>
      <c r="AG256" s="1728"/>
      <c r="AH256" s="1728"/>
      <c r="AI256" s="1728"/>
      <c r="AJ256" s="1728"/>
      <c r="AK256" s="1728"/>
      <c r="AL256" s="467"/>
      <c r="AM256" s="467"/>
      <c r="AN256" s="467"/>
    </row>
    <row r="257" spans="1:40" ht="18" customHeight="1" x14ac:dyDescent="0.25">
      <c r="A257" s="467"/>
      <c r="B257" s="467"/>
      <c r="C257" s="467"/>
      <c r="D257" s="467"/>
      <c r="E257" s="467"/>
      <c r="F257" s="467"/>
      <c r="G257" s="467"/>
      <c r="H257" s="467"/>
      <c r="I257" s="467"/>
      <c r="J257" s="467"/>
      <c r="K257" s="467"/>
      <c r="L257" s="467"/>
      <c r="M257" s="467"/>
      <c r="N257" s="467"/>
      <c r="O257" s="467"/>
      <c r="P257" s="467"/>
      <c r="Q257" s="467"/>
      <c r="R257" s="467"/>
      <c r="S257" s="467"/>
      <c r="T257" s="467"/>
      <c r="U257" s="467"/>
      <c r="V257" s="467"/>
      <c r="W257" s="467"/>
      <c r="X257" s="467"/>
      <c r="Y257" s="468"/>
      <c r="Z257" s="468"/>
      <c r="AA257" s="1728"/>
      <c r="AB257" s="1728"/>
      <c r="AC257" s="1728"/>
      <c r="AD257" s="1728"/>
      <c r="AE257" s="1728"/>
      <c r="AF257" s="1728"/>
      <c r="AG257" s="1728"/>
      <c r="AH257" s="1728"/>
      <c r="AI257" s="1728"/>
      <c r="AJ257" s="1728"/>
      <c r="AK257" s="1728"/>
      <c r="AL257" s="467"/>
      <c r="AM257" s="467"/>
      <c r="AN257" s="467"/>
    </row>
    <row r="258" spans="1:40" ht="18" customHeight="1" x14ac:dyDescent="0.25">
      <c r="A258" s="467"/>
      <c r="B258" s="467"/>
      <c r="C258" s="467"/>
      <c r="D258" s="467"/>
      <c r="E258" s="467"/>
      <c r="F258" s="467"/>
      <c r="G258" s="467"/>
      <c r="H258" s="467"/>
      <c r="I258" s="467"/>
      <c r="J258" s="467"/>
      <c r="K258" s="467"/>
      <c r="L258" s="467"/>
      <c r="M258" s="467"/>
      <c r="N258" s="467"/>
      <c r="O258" s="467"/>
      <c r="P258" s="467"/>
      <c r="Q258" s="467"/>
      <c r="R258" s="467"/>
      <c r="S258" s="467"/>
      <c r="T258" s="467"/>
      <c r="U258" s="467"/>
      <c r="V258" s="467"/>
      <c r="W258" s="467"/>
      <c r="X258" s="467"/>
      <c r="Y258" s="468"/>
      <c r="Z258" s="468"/>
      <c r="AA258" s="1728"/>
      <c r="AB258" s="1728"/>
      <c r="AC258" s="1728"/>
      <c r="AD258" s="1728"/>
      <c r="AE258" s="1728"/>
      <c r="AF258" s="1728"/>
      <c r="AG258" s="1728"/>
      <c r="AH258" s="1728"/>
      <c r="AI258" s="1728"/>
      <c r="AJ258" s="1728"/>
      <c r="AK258" s="1728"/>
      <c r="AL258" s="467"/>
      <c r="AM258" s="467"/>
      <c r="AN258" s="467"/>
    </row>
    <row r="259" spans="1:40" ht="18" customHeight="1" x14ac:dyDescent="0.25">
      <c r="A259" s="467"/>
      <c r="B259" s="467"/>
      <c r="C259" s="467"/>
      <c r="D259" s="467"/>
      <c r="E259" s="467"/>
      <c r="F259" s="467"/>
      <c r="G259" s="467"/>
      <c r="H259" s="467"/>
      <c r="I259" s="467"/>
      <c r="J259" s="467"/>
      <c r="K259" s="467"/>
      <c r="L259" s="467"/>
      <c r="M259" s="467"/>
      <c r="N259" s="467"/>
      <c r="O259" s="467"/>
      <c r="P259" s="467"/>
      <c r="Q259" s="467"/>
      <c r="R259" s="467"/>
      <c r="S259" s="467"/>
      <c r="T259" s="467"/>
      <c r="U259" s="467"/>
      <c r="V259" s="467"/>
      <c r="W259" s="467"/>
      <c r="X259" s="467"/>
      <c r="Y259" s="468"/>
      <c r="Z259" s="468"/>
      <c r="AA259" s="1728"/>
      <c r="AB259" s="1728"/>
      <c r="AC259" s="1728"/>
      <c r="AD259" s="1728"/>
      <c r="AE259" s="1728"/>
      <c r="AF259" s="1728"/>
      <c r="AG259" s="1728"/>
      <c r="AH259" s="1728"/>
      <c r="AI259" s="1728"/>
      <c r="AJ259" s="1728"/>
      <c r="AK259" s="1728"/>
      <c r="AL259" s="467"/>
      <c r="AM259" s="467"/>
      <c r="AN259" s="467"/>
    </row>
    <row r="260" spans="1:40" ht="18" customHeight="1" x14ac:dyDescent="0.25">
      <c r="A260" s="467"/>
      <c r="B260" s="467"/>
      <c r="C260" s="467"/>
      <c r="D260" s="467"/>
      <c r="E260" s="467"/>
      <c r="F260" s="467"/>
      <c r="G260" s="467"/>
      <c r="H260" s="467"/>
      <c r="I260" s="467"/>
      <c r="J260" s="467"/>
      <c r="K260" s="467"/>
      <c r="L260" s="467"/>
      <c r="M260" s="467"/>
      <c r="N260" s="467"/>
      <c r="O260" s="467"/>
      <c r="P260" s="467"/>
      <c r="Q260" s="467"/>
      <c r="R260" s="467"/>
      <c r="S260" s="467"/>
      <c r="T260" s="467"/>
      <c r="U260" s="467"/>
      <c r="V260" s="467"/>
      <c r="W260" s="467"/>
      <c r="X260" s="467"/>
      <c r="Y260" s="468"/>
      <c r="Z260" s="468"/>
      <c r="AA260" s="1728"/>
      <c r="AB260" s="1728"/>
      <c r="AC260" s="1728"/>
      <c r="AD260" s="1728"/>
      <c r="AE260" s="1728"/>
      <c r="AF260" s="1728"/>
      <c r="AG260" s="1728"/>
      <c r="AH260" s="1728"/>
      <c r="AI260" s="1728"/>
      <c r="AJ260" s="1728"/>
      <c r="AK260" s="1728"/>
      <c r="AL260" s="467"/>
      <c r="AM260" s="467"/>
      <c r="AN260" s="467"/>
    </row>
    <row r="261" spans="1:40" ht="18" customHeight="1" x14ac:dyDescent="0.25">
      <c r="A261" s="467"/>
      <c r="B261" s="467"/>
      <c r="C261" s="467"/>
      <c r="D261" s="467"/>
      <c r="E261" s="467"/>
      <c r="F261" s="467"/>
      <c r="G261" s="467"/>
      <c r="H261" s="467"/>
      <c r="I261" s="467"/>
      <c r="J261" s="467"/>
      <c r="K261" s="467"/>
      <c r="L261" s="467"/>
      <c r="M261" s="467"/>
      <c r="N261" s="467"/>
      <c r="O261" s="467"/>
      <c r="P261" s="467"/>
      <c r="Q261" s="467"/>
      <c r="R261" s="467"/>
      <c r="S261" s="467"/>
      <c r="T261" s="467"/>
      <c r="U261" s="467"/>
      <c r="V261" s="467"/>
      <c r="W261" s="467"/>
      <c r="X261" s="467"/>
      <c r="Y261" s="468"/>
      <c r="Z261" s="468"/>
      <c r="AA261" s="1728"/>
      <c r="AB261" s="1728"/>
      <c r="AC261" s="1728"/>
      <c r="AD261" s="1728"/>
      <c r="AE261" s="1728"/>
      <c r="AF261" s="1728"/>
      <c r="AG261" s="1728"/>
      <c r="AH261" s="1728"/>
      <c r="AI261" s="1728"/>
      <c r="AJ261" s="1728"/>
      <c r="AK261" s="1728"/>
      <c r="AL261" s="467"/>
      <c r="AM261" s="467"/>
      <c r="AN261" s="467"/>
    </row>
    <row r="262" spans="1:40" ht="18" customHeight="1" x14ac:dyDescent="0.25">
      <c r="A262" s="467"/>
      <c r="B262" s="467"/>
      <c r="C262" s="467"/>
      <c r="D262" s="467"/>
      <c r="E262" s="467"/>
      <c r="F262" s="467"/>
      <c r="G262" s="467"/>
      <c r="H262" s="467"/>
      <c r="I262" s="467"/>
      <c r="J262" s="467"/>
      <c r="K262" s="467"/>
      <c r="L262" s="467"/>
      <c r="M262" s="467"/>
      <c r="N262" s="467"/>
      <c r="O262" s="467"/>
      <c r="P262" s="467"/>
      <c r="Q262" s="467"/>
      <c r="R262" s="467"/>
      <c r="S262" s="467"/>
      <c r="T262" s="467"/>
      <c r="U262" s="467"/>
      <c r="V262" s="467"/>
      <c r="W262" s="467"/>
      <c r="X262" s="467"/>
      <c r="Y262" s="468"/>
      <c r="Z262" s="468"/>
      <c r="AA262" s="1728"/>
      <c r="AB262" s="1728"/>
      <c r="AC262" s="1728"/>
      <c r="AD262" s="1728"/>
      <c r="AE262" s="1728"/>
      <c r="AF262" s="1728"/>
      <c r="AG262" s="1728"/>
      <c r="AH262" s="1728"/>
      <c r="AI262" s="1728"/>
      <c r="AJ262" s="1728"/>
      <c r="AK262" s="1728"/>
      <c r="AL262" s="467"/>
      <c r="AM262" s="467"/>
      <c r="AN262" s="467"/>
    </row>
    <row r="263" spans="1:40" ht="18" customHeight="1" x14ac:dyDescent="0.25">
      <c r="A263" s="467"/>
      <c r="B263" s="467"/>
      <c r="C263" s="467"/>
      <c r="D263" s="467"/>
      <c r="E263" s="467"/>
      <c r="F263" s="467"/>
      <c r="G263" s="467"/>
      <c r="H263" s="467"/>
      <c r="I263" s="467"/>
      <c r="J263" s="467"/>
      <c r="K263" s="467"/>
      <c r="L263" s="467"/>
      <c r="M263" s="467"/>
      <c r="N263" s="467"/>
      <c r="O263" s="467"/>
      <c r="P263" s="467"/>
      <c r="Q263" s="467"/>
      <c r="R263" s="467"/>
      <c r="S263" s="467"/>
      <c r="T263" s="467"/>
      <c r="U263" s="467"/>
      <c r="V263" s="467"/>
      <c r="W263" s="467"/>
      <c r="X263" s="467"/>
      <c r="Y263" s="468"/>
      <c r="Z263" s="468"/>
      <c r="AA263" s="1728"/>
      <c r="AB263" s="1728"/>
      <c r="AC263" s="1728"/>
      <c r="AD263" s="1728"/>
      <c r="AE263" s="1728"/>
      <c r="AF263" s="1728"/>
      <c r="AG263" s="1728"/>
      <c r="AH263" s="1728"/>
      <c r="AI263" s="1728"/>
      <c r="AJ263" s="1728"/>
      <c r="AK263" s="1728"/>
      <c r="AL263" s="467"/>
      <c r="AM263" s="467"/>
      <c r="AN263" s="467"/>
    </row>
    <row r="264" spans="1:40" ht="18" customHeight="1" x14ac:dyDescent="0.25">
      <c r="A264" s="467"/>
      <c r="B264" s="467"/>
      <c r="C264" s="467"/>
      <c r="D264" s="467"/>
      <c r="E264" s="467"/>
      <c r="F264" s="467"/>
      <c r="G264" s="467"/>
      <c r="H264" s="467"/>
      <c r="I264" s="467"/>
      <c r="J264" s="467"/>
      <c r="K264" s="467"/>
      <c r="L264" s="467"/>
      <c r="M264" s="467"/>
      <c r="N264" s="467"/>
      <c r="O264" s="467"/>
      <c r="P264" s="467"/>
      <c r="Q264" s="467"/>
      <c r="R264" s="467"/>
      <c r="S264" s="467"/>
      <c r="T264" s="467"/>
      <c r="U264" s="467"/>
      <c r="V264" s="467"/>
      <c r="W264" s="467"/>
      <c r="X264" s="467"/>
      <c r="Y264" s="468"/>
      <c r="Z264" s="468"/>
      <c r="AA264" s="1728"/>
      <c r="AB264" s="1728"/>
      <c r="AC264" s="1728"/>
      <c r="AD264" s="1728"/>
      <c r="AE264" s="1728"/>
      <c r="AF264" s="1728"/>
      <c r="AG264" s="1728"/>
      <c r="AH264" s="1728"/>
      <c r="AI264" s="1728"/>
      <c r="AJ264" s="1728"/>
      <c r="AK264" s="1728"/>
      <c r="AL264" s="467"/>
      <c r="AM264" s="467"/>
      <c r="AN264" s="467"/>
    </row>
    <row r="265" spans="1:40" ht="18" customHeight="1" x14ac:dyDescent="0.25">
      <c r="A265" s="467"/>
      <c r="B265" s="467"/>
      <c r="C265" s="467"/>
      <c r="D265" s="467"/>
      <c r="E265" s="467"/>
      <c r="F265" s="467"/>
      <c r="G265" s="467"/>
      <c r="H265" s="467"/>
      <c r="I265" s="467"/>
      <c r="J265" s="467"/>
      <c r="K265" s="467"/>
      <c r="L265" s="467"/>
      <c r="M265" s="467"/>
      <c r="N265" s="467"/>
      <c r="O265" s="467"/>
      <c r="P265" s="467"/>
      <c r="Q265" s="467"/>
      <c r="R265" s="467"/>
      <c r="S265" s="467"/>
      <c r="T265" s="467"/>
      <c r="U265" s="467"/>
      <c r="V265" s="467"/>
      <c r="W265" s="467"/>
      <c r="X265" s="467"/>
      <c r="Y265" s="468"/>
      <c r="Z265" s="468"/>
      <c r="AA265" s="1728"/>
      <c r="AB265" s="1728"/>
      <c r="AC265" s="1728"/>
      <c r="AD265" s="1728"/>
      <c r="AE265" s="1728"/>
      <c r="AF265" s="1728"/>
      <c r="AG265" s="1728"/>
      <c r="AH265" s="1728"/>
      <c r="AI265" s="1728"/>
      <c r="AJ265" s="1728"/>
      <c r="AK265" s="1728"/>
      <c r="AL265" s="467"/>
      <c r="AM265" s="467"/>
      <c r="AN265" s="467"/>
    </row>
    <row r="266" spans="1:40" ht="18" customHeight="1" x14ac:dyDescent="0.25">
      <c r="A266" s="467"/>
      <c r="B266" s="467"/>
      <c r="C266" s="467"/>
      <c r="D266" s="467"/>
      <c r="E266" s="467"/>
      <c r="F266" s="467"/>
      <c r="G266" s="467"/>
      <c r="H266" s="467"/>
      <c r="I266" s="467"/>
      <c r="J266" s="467"/>
      <c r="K266" s="467"/>
      <c r="L266" s="467"/>
      <c r="M266" s="467"/>
      <c r="N266" s="467"/>
      <c r="O266" s="467"/>
      <c r="P266" s="467"/>
      <c r="Q266" s="467"/>
      <c r="R266" s="467"/>
      <c r="S266" s="467"/>
      <c r="T266" s="467"/>
      <c r="U266" s="467"/>
      <c r="V266" s="467"/>
      <c r="W266" s="467"/>
      <c r="X266" s="467"/>
      <c r="Y266" s="468"/>
      <c r="Z266" s="468"/>
      <c r="AA266" s="1728"/>
      <c r="AB266" s="1728"/>
      <c r="AC266" s="1728"/>
      <c r="AD266" s="1728"/>
      <c r="AE266" s="1728"/>
      <c r="AF266" s="1728"/>
      <c r="AG266" s="1728"/>
      <c r="AH266" s="1728"/>
      <c r="AI266" s="1728"/>
      <c r="AJ266" s="1728"/>
      <c r="AK266" s="1728"/>
      <c r="AL266" s="467"/>
      <c r="AM266" s="467"/>
      <c r="AN266" s="467"/>
    </row>
    <row r="267" spans="1:40" ht="18" customHeight="1" x14ac:dyDescent="0.25">
      <c r="A267" s="467"/>
      <c r="B267" s="467"/>
      <c r="C267" s="467"/>
      <c r="D267" s="467"/>
      <c r="E267" s="467"/>
      <c r="F267" s="467"/>
      <c r="G267" s="467"/>
      <c r="H267" s="467"/>
      <c r="I267" s="467"/>
      <c r="J267" s="467"/>
      <c r="K267" s="467"/>
      <c r="L267" s="467"/>
      <c r="M267" s="467"/>
      <c r="N267" s="467"/>
      <c r="O267" s="467"/>
      <c r="P267" s="467"/>
      <c r="Q267" s="467"/>
      <c r="R267" s="467"/>
      <c r="S267" s="467"/>
      <c r="T267" s="467"/>
      <c r="U267" s="467"/>
      <c r="V267" s="467"/>
      <c r="W267" s="467"/>
      <c r="X267" s="467"/>
      <c r="Y267" s="468"/>
      <c r="Z267" s="468"/>
      <c r="AA267" s="1728"/>
      <c r="AB267" s="1728"/>
      <c r="AC267" s="1728"/>
      <c r="AD267" s="1728"/>
      <c r="AE267" s="1728"/>
      <c r="AF267" s="1728"/>
      <c r="AG267" s="1728"/>
      <c r="AH267" s="1728"/>
      <c r="AI267" s="1728"/>
      <c r="AJ267" s="1728"/>
      <c r="AK267" s="1728"/>
      <c r="AL267" s="467"/>
      <c r="AM267" s="467"/>
      <c r="AN267" s="467"/>
    </row>
    <row r="268" spans="1:40" ht="18" customHeight="1" x14ac:dyDescent="0.25">
      <c r="A268" s="467"/>
      <c r="B268" s="467"/>
      <c r="C268" s="467"/>
      <c r="D268" s="467"/>
      <c r="E268" s="467"/>
      <c r="F268" s="467"/>
      <c r="G268" s="467"/>
      <c r="H268" s="467"/>
      <c r="I268" s="467"/>
      <c r="J268" s="467"/>
      <c r="K268" s="467"/>
      <c r="L268" s="467"/>
      <c r="M268" s="467"/>
      <c r="N268" s="467"/>
      <c r="O268" s="467"/>
      <c r="P268" s="467"/>
      <c r="Q268" s="467"/>
      <c r="R268" s="467"/>
      <c r="S268" s="467"/>
      <c r="T268" s="467"/>
      <c r="U268" s="467"/>
      <c r="V268" s="467"/>
      <c r="W268" s="467"/>
      <c r="X268" s="467"/>
      <c r="Y268" s="468"/>
      <c r="Z268" s="468"/>
      <c r="AA268" s="1728"/>
      <c r="AB268" s="1728"/>
      <c r="AC268" s="1728"/>
      <c r="AD268" s="1728"/>
      <c r="AE268" s="1728"/>
      <c r="AF268" s="1728"/>
      <c r="AG268" s="1728"/>
      <c r="AH268" s="1728"/>
      <c r="AI268" s="1728"/>
      <c r="AJ268" s="1728"/>
      <c r="AK268" s="1728"/>
      <c r="AL268" s="467"/>
      <c r="AM268" s="467"/>
      <c r="AN268" s="467"/>
    </row>
    <row r="269" spans="1:40" ht="18" customHeight="1" x14ac:dyDescent="0.25">
      <c r="A269" s="467"/>
      <c r="B269" s="467"/>
      <c r="C269" s="467"/>
      <c r="D269" s="467"/>
      <c r="E269" s="467"/>
      <c r="F269" s="467"/>
      <c r="G269" s="467"/>
      <c r="H269" s="467"/>
      <c r="I269" s="467"/>
      <c r="J269" s="467"/>
      <c r="K269" s="467"/>
      <c r="L269" s="467"/>
      <c r="M269" s="467"/>
      <c r="N269" s="467"/>
      <c r="O269" s="467"/>
      <c r="P269" s="467"/>
      <c r="Q269" s="467"/>
      <c r="R269" s="467"/>
      <c r="S269" s="467"/>
      <c r="T269" s="467"/>
      <c r="U269" s="467"/>
      <c r="V269" s="467"/>
      <c r="W269" s="467"/>
      <c r="X269" s="467"/>
      <c r="Y269" s="468"/>
      <c r="Z269" s="468"/>
      <c r="AA269" s="1728"/>
      <c r="AB269" s="1728"/>
      <c r="AC269" s="1728"/>
      <c r="AD269" s="1728"/>
      <c r="AE269" s="1728"/>
      <c r="AF269" s="1728"/>
      <c r="AG269" s="1728"/>
      <c r="AH269" s="1728"/>
      <c r="AI269" s="1728"/>
      <c r="AJ269" s="1728"/>
      <c r="AK269" s="1728"/>
      <c r="AL269" s="467"/>
      <c r="AM269" s="467"/>
      <c r="AN269" s="467"/>
    </row>
    <row r="270" spans="1:40" ht="18" customHeight="1" x14ac:dyDescent="0.25">
      <c r="A270" s="467"/>
      <c r="B270" s="467"/>
      <c r="C270" s="467"/>
      <c r="D270" s="467"/>
      <c r="E270" s="467"/>
      <c r="F270" s="467"/>
      <c r="G270" s="467"/>
      <c r="H270" s="467"/>
      <c r="I270" s="467"/>
      <c r="J270" s="467"/>
      <c r="K270" s="467"/>
      <c r="L270" s="467"/>
      <c r="M270" s="467"/>
      <c r="N270" s="467"/>
      <c r="O270" s="467"/>
      <c r="P270" s="467"/>
      <c r="Q270" s="467"/>
      <c r="R270" s="467"/>
      <c r="S270" s="467"/>
      <c r="T270" s="467"/>
      <c r="U270" s="467"/>
      <c r="V270" s="467"/>
      <c r="W270" s="467"/>
      <c r="X270" s="467"/>
      <c r="Y270" s="468"/>
      <c r="Z270" s="468"/>
      <c r="AA270" s="1728"/>
      <c r="AB270" s="1728"/>
      <c r="AC270" s="1728"/>
      <c r="AD270" s="1728"/>
      <c r="AE270" s="1728"/>
      <c r="AF270" s="1728"/>
      <c r="AG270" s="1728"/>
      <c r="AH270" s="1728"/>
      <c r="AI270" s="1728"/>
      <c r="AJ270" s="1728"/>
      <c r="AK270" s="1728"/>
      <c r="AL270" s="467"/>
      <c r="AM270" s="467"/>
      <c r="AN270" s="467"/>
    </row>
    <row r="271" spans="1:40" ht="18" customHeight="1" x14ac:dyDescent="0.25">
      <c r="A271" s="467"/>
      <c r="B271" s="467"/>
      <c r="C271" s="467"/>
      <c r="D271" s="467"/>
      <c r="E271" s="467"/>
      <c r="F271" s="467"/>
      <c r="G271" s="467"/>
      <c r="H271" s="467"/>
      <c r="I271" s="467"/>
      <c r="J271" s="467"/>
      <c r="K271" s="467"/>
      <c r="L271" s="467"/>
      <c r="M271" s="467"/>
      <c r="N271" s="467"/>
      <c r="O271" s="467"/>
      <c r="P271" s="467"/>
      <c r="Q271" s="467"/>
      <c r="R271" s="467"/>
      <c r="S271" s="467"/>
      <c r="T271" s="467"/>
      <c r="U271" s="467"/>
      <c r="V271" s="467"/>
      <c r="W271" s="467"/>
      <c r="X271" s="467"/>
      <c r="Y271" s="468"/>
      <c r="Z271" s="468"/>
      <c r="AA271" s="1728"/>
      <c r="AB271" s="1728"/>
      <c r="AC271" s="1728"/>
      <c r="AD271" s="1728"/>
      <c r="AE271" s="1728"/>
      <c r="AF271" s="1728"/>
      <c r="AG271" s="1728"/>
      <c r="AH271" s="1728"/>
      <c r="AI271" s="1728"/>
      <c r="AJ271" s="1728"/>
      <c r="AK271" s="1728"/>
      <c r="AL271" s="467"/>
      <c r="AM271" s="467"/>
      <c r="AN271" s="467"/>
    </row>
    <row r="272" spans="1:40" ht="18" customHeight="1" x14ac:dyDescent="0.25">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8"/>
      <c r="Z272" s="468"/>
      <c r="AA272" s="1728"/>
      <c r="AB272" s="1728"/>
      <c r="AC272" s="1728"/>
      <c r="AD272" s="1728"/>
      <c r="AE272" s="1728"/>
      <c r="AF272" s="1728"/>
      <c r="AG272" s="1728"/>
      <c r="AH272" s="1728"/>
      <c r="AI272" s="1728"/>
      <c r="AJ272" s="1728"/>
      <c r="AK272" s="1728"/>
      <c r="AL272" s="467"/>
      <c r="AM272" s="467"/>
      <c r="AN272" s="467"/>
    </row>
    <row r="273" spans="1:40" ht="18" customHeight="1" x14ac:dyDescent="0.25">
      <c r="A273" s="467"/>
      <c r="B273" s="467"/>
      <c r="C273" s="467"/>
      <c r="D273" s="467"/>
      <c r="E273" s="467"/>
      <c r="F273" s="467"/>
      <c r="G273" s="467"/>
      <c r="H273" s="467"/>
      <c r="I273" s="467"/>
      <c r="J273" s="467"/>
      <c r="K273" s="467"/>
      <c r="L273" s="467"/>
      <c r="M273" s="467"/>
      <c r="N273" s="467"/>
      <c r="O273" s="467"/>
      <c r="P273" s="467"/>
      <c r="Q273" s="467"/>
      <c r="R273" s="467"/>
      <c r="S273" s="467"/>
      <c r="T273" s="467"/>
      <c r="U273" s="467"/>
      <c r="V273" s="467"/>
      <c r="W273" s="467"/>
      <c r="X273" s="467"/>
      <c r="Y273" s="468"/>
      <c r="Z273" s="468"/>
      <c r="AA273" s="1728"/>
      <c r="AB273" s="1728"/>
      <c r="AC273" s="1728"/>
      <c r="AD273" s="1728"/>
      <c r="AE273" s="1728"/>
      <c r="AF273" s="1728"/>
      <c r="AG273" s="1728"/>
      <c r="AH273" s="1728"/>
      <c r="AI273" s="1728"/>
      <c r="AJ273" s="1728"/>
      <c r="AK273" s="1728"/>
      <c r="AL273" s="467"/>
      <c r="AM273" s="467"/>
      <c r="AN273" s="467"/>
    </row>
    <row r="274" spans="1:40" ht="18" customHeight="1" x14ac:dyDescent="0.25">
      <c r="A274" s="467"/>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8"/>
      <c r="Z274" s="468"/>
      <c r="AA274" s="1728"/>
      <c r="AB274" s="1728"/>
      <c r="AC274" s="1728"/>
      <c r="AD274" s="1728"/>
      <c r="AE274" s="1728"/>
      <c r="AF274" s="1728"/>
      <c r="AG274" s="1728"/>
      <c r="AH274" s="1728"/>
      <c r="AI274" s="1728"/>
      <c r="AJ274" s="1728"/>
      <c r="AK274" s="1728"/>
      <c r="AL274" s="467"/>
      <c r="AM274" s="467"/>
      <c r="AN274" s="467"/>
    </row>
    <row r="275" spans="1:40" ht="18" customHeight="1" x14ac:dyDescent="0.25">
      <c r="A275" s="467"/>
      <c r="B275" s="467"/>
      <c r="C275" s="467"/>
      <c r="D275" s="467"/>
      <c r="E275" s="467"/>
      <c r="F275" s="467"/>
      <c r="G275" s="467"/>
      <c r="H275" s="467"/>
      <c r="I275" s="467"/>
      <c r="J275" s="467"/>
      <c r="K275" s="467"/>
      <c r="L275" s="467"/>
      <c r="M275" s="467"/>
      <c r="N275" s="467"/>
      <c r="O275" s="467"/>
      <c r="P275" s="467"/>
      <c r="Q275" s="467"/>
      <c r="R275" s="467"/>
      <c r="S275" s="467"/>
      <c r="T275" s="467"/>
      <c r="U275" s="467"/>
      <c r="V275" s="467"/>
      <c r="W275" s="467"/>
      <c r="X275" s="467"/>
      <c r="Y275" s="468"/>
      <c r="Z275" s="468"/>
      <c r="AA275" s="1728"/>
      <c r="AB275" s="1728"/>
      <c r="AC275" s="1728"/>
      <c r="AD275" s="1728"/>
      <c r="AE275" s="1728"/>
      <c r="AF275" s="1728"/>
      <c r="AG275" s="1728"/>
      <c r="AH275" s="1728"/>
      <c r="AI275" s="1728"/>
      <c r="AJ275" s="1728"/>
      <c r="AK275" s="1728"/>
      <c r="AL275" s="467"/>
      <c r="AM275" s="467"/>
      <c r="AN275" s="467"/>
    </row>
    <row r="276" spans="1:40" ht="18" customHeight="1" x14ac:dyDescent="0.25">
      <c r="A276" s="467"/>
      <c r="B276" s="467"/>
      <c r="C276" s="467"/>
      <c r="D276" s="467"/>
      <c r="E276" s="467"/>
      <c r="F276" s="467"/>
      <c r="G276" s="467"/>
      <c r="H276" s="467"/>
      <c r="I276" s="467"/>
      <c r="J276" s="467"/>
      <c r="K276" s="467"/>
      <c r="L276" s="467"/>
      <c r="M276" s="467"/>
      <c r="N276" s="467"/>
      <c r="O276" s="467"/>
      <c r="P276" s="467"/>
      <c r="Q276" s="467"/>
      <c r="R276" s="467"/>
      <c r="S276" s="467"/>
      <c r="T276" s="467"/>
      <c r="U276" s="467"/>
      <c r="V276" s="467"/>
      <c r="W276" s="467"/>
      <c r="X276" s="467"/>
      <c r="Y276" s="468"/>
      <c r="Z276" s="468"/>
      <c r="AA276" s="1728"/>
      <c r="AB276" s="1728"/>
      <c r="AC276" s="1728"/>
      <c r="AD276" s="1728"/>
      <c r="AE276" s="1728"/>
      <c r="AF276" s="1728"/>
      <c r="AG276" s="1728"/>
      <c r="AH276" s="1728"/>
      <c r="AI276" s="1728"/>
      <c r="AJ276" s="1728"/>
      <c r="AK276" s="1728"/>
      <c r="AL276" s="467"/>
      <c r="AM276" s="467"/>
      <c r="AN276" s="467"/>
    </row>
    <row r="277" spans="1:40" ht="18" customHeight="1" x14ac:dyDescent="0.25">
      <c r="A277" s="467"/>
      <c r="B277" s="467"/>
      <c r="C277" s="467"/>
      <c r="D277" s="467"/>
      <c r="E277" s="467"/>
      <c r="F277" s="467"/>
      <c r="G277" s="467"/>
      <c r="H277" s="467"/>
      <c r="I277" s="467"/>
      <c r="J277" s="467"/>
      <c r="K277" s="467"/>
      <c r="L277" s="467"/>
      <c r="M277" s="467"/>
      <c r="N277" s="467"/>
      <c r="O277" s="467"/>
      <c r="P277" s="467"/>
      <c r="Q277" s="467"/>
      <c r="R277" s="467"/>
      <c r="S277" s="467"/>
      <c r="T277" s="467"/>
      <c r="U277" s="467"/>
      <c r="V277" s="467"/>
      <c r="W277" s="467"/>
      <c r="X277" s="467"/>
      <c r="Y277" s="468"/>
      <c r="Z277" s="468"/>
      <c r="AA277" s="1728"/>
      <c r="AB277" s="1728"/>
      <c r="AC277" s="1728"/>
      <c r="AD277" s="1728"/>
      <c r="AE277" s="1728"/>
      <c r="AF277" s="1728"/>
      <c r="AG277" s="1728"/>
      <c r="AH277" s="1728"/>
      <c r="AI277" s="1728"/>
      <c r="AJ277" s="1728"/>
      <c r="AK277" s="1728"/>
      <c r="AL277" s="467"/>
      <c r="AM277" s="467"/>
      <c r="AN277" s="467"/>
    </row>
    <row r="278" spans="1:40" ht="18" customHeight="1" x14ac:dyDescent="0.25">
      <c r="A278" s="467"/>
      <c r="B278" s="467"/>
      <c r="C278" s="467"/>
      <c r="D278" s="467"/>
      <c r="E278" s="467"/>
      <c r="F278" s="467"/>
      <c r="G278" s="467"/>
      <c r="H278" s="467"/>
      <c r="I278" s="467"/>
      <c r="J278" s="467"/>
      <c r="K278" s="467"/>
      <c r="L278" s="467"/>
      <c r="M278" s="467"/>
      <c r="N278" s="467"/>
      <c r="O278" s="467"/>
      <c r="P278" s="467"/>
      <c r="Q278" s="467"/>
      <c r="R278" s="467"/>
      <c r="S278" s="467"/>
      <c r="T278" s="467"/>
      <c r="U278" s="467"/>
      <c r="V278" s="467"/>
      <c r="W278" s="467"/>
      <c r="X278" s="467"/>
      <c r="Y278" s="468"/>
      <c r="Z278" s="468"/>
      <c r="AA278" s="1728"/>
      <c r="AB278" s="1728"/>
      <c r="AC278" s="1728"/>
      <c r="AD278" s="1728"/>
      <c r="AE278" s="1728"/>
      <c r="AF278" s="1728"/>
      <c r="AG278" s="1728"/>
      <c r="AH278" s="1728"/>
      <c r="AI278" s="1728"/>
      <c r="AJ278" s="1728"/>
      <c r="AK278" s="1728"/>
      <c r="AL278" s="467"/>
      <c r="AM278" s="467"/>
      <c r="AN278" s="467"/>
    </row>
    <row r="279" spans="1:40" ht="18" customHeight="1" x14ac:dyDescent="0.25">
      <c r="A279" s="467"/>
      <c r="B279" s="467"/>
      <c r="C279" s="467"/>
      <c r="D279" s="467"/>
      <c r="E279" s="467"/>
      <c r="F279" s="467"/>
      <c r="G279" s="467"/>
      <c r="H279" s="467"/>
      <c r="I279" s="467"/>
      <c r="J279" s="467"/>
      <c r="K279" s="467"/>
      <c r="L279" s="467"/>
      <c r="M279" s="467"/>
      <c r="N279" s="467"/>
      <c r="O279" s="467"/>
      <c r="P279" s="467"/>
      <c r="Q279" s="467"/>
      <c r="R279" s="467"/>
      <c r="S279" s="467"/>
      <c r="T279" s="467"/>
      <c r="U279" s="467"/>
      <c r="V279" s="467"/>
      <c r="W279" s="467"/>
      <c r="X279" s="467"/>
      <c r="Y279" s="468"/>
      <c r="Z279" s="468"/>
      <c r="AA279" s="1728"/>
      <c r="AB279" s="1728"/>
      <c r="AC279" s="1728"/>
      <c r="AD279" s="1728"/>
      <c r="AE279" s="1728"/>
      <c r="AF279" s="1728"/>
      <c r="AG279" s="1728"/>
      <c r="AH279" s="1728"/>
      <c r="AI279" s="1728"/>
      <c r="AJ279" s="1728"/>
      <c r="AK279" s="1728"/>
      <c r="AL279" s="467"/>
      <c r="AM279" s="467"/>
      <c r="AN279" s="467"/>
    </row>
    <row r="280" spans="1:40" ht="18" customHeight="1" x14ac:dyDescent="0.25">
      <c r="A280" s="467"/>
      <c r="B280" s="467"/>
      <c r="C280" s="46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8"/>
      <c r="Z280" s="468"/>
      <c r="AA280" s="1728"/>
      <c r="AB280" s="1728"/>
      <c r="AC280" s="1728"/>
      <c r="AD280" s="1728"/>
      <c r="AE280" s="1728"/>
      <c r="AF280" s="1728"/>
      <c r="AG280" s="1728"/>
      <c r="AH280" s="1728"/>
      <c r="AI280" s="1728"/>
      <c r="AJ280" s="1728"/>
      <c r="AK280" s="1728"/>
      <c r="AL280" s="467"/>
      <c r="AM280" s="467"/>
      <c r="AN280" s="467"/>
    </row>
    <row r="281" spans="1:40" ht="18" customHeight="1" x14ac:dyDescent="0.25">
      <c r="A281" s="467"/>
      <c r="B281" s="467"/>
      <c r="C281" s="467"/>
      <c r="D281" s="467"/>
      <c r="E281" s="467"/>
      <c r="F281" s="467"/>
      <c r="G281" s="467"/>
      <c r="H281" s="467"/>
      <c r="I281" s="467"/>
      <c r="J281" s="467"/>
      <c r="K281" s="467"/>
      <c r="L281" s="467"/>
      <c r="M281" s="467"/>
      <c r="N281" s="467"/>
      <c r="O281" s="467"/>
      <c r="P281" s="467"/>
      <c r="Q281" s="467"/>
      <c r="R281" s="467"/>
      <c r="S281" s="467"/>
      <c r="T281" s="467"/>
      <c r="U281" s="467"/>
      <c r="V281" s="467"/>
      <c r="W281" s="467"/>
      <c r="X281" s="467"/>
      <c r="Y281" s="468"/>
      <c r="Z281" s="468"/>
      <c r="AA281" s="1728"/>
      <c r="AB281" s="1728"/>
      <c r="AC281" s="1728"/>
      <c r="AD281" s="1728"/>
      <c r="AE281" s="1728"/>
      <c r="AF281" s="1728"/>
      <c r="AG281" s="1728"/>
      <c r="AH281" s="1728"/>
      <c r="AI281" s="1728"/>
      <c r="AJ281" s="1728"/>
      <c r="AK281" s="1728"/>
      <c r="AL281" s="467"/>
      <c r="AM281" s="467"/>
      <c r="AN281" s="467"/>
    </row>
    <row r="282" spans="1:40" ht="18" customHeight="1" x14ac:dyDescent="0.25">
      <c r="A282" s="467"/>
      <c r="B282" s="467"/>
      <c r="C282" s="467"/>
      <c r="D282" s="467"/>
      <c r="E282" s="467"/>
      <c r="F282" s="467"/>
      <c r="G282" s="467"/>
      <c r="H282" s="467"/>
      <c r="I282" s="467"/>
      <c r="J282" s="467"/>
      <c r="K282" s="467"/>
      <c r="L282" s="467"/>
      <c r="M282" s="467"/>
      <c r="N282" s="467"/>
      <c r="O282" s="467"/>
      <c r="P282" s="467"/>
      <c r="Q282" s="467"/>
      <c r="R282" s="467"/>
      <c r="S282" s="467"/>
      <c r="T282" s="467"/>
      <c r="U282" s="467"/>
      <c r="V282" s="467"/>
      <c r="W282" s="467"/>
      <c r="X282" s="467"/>
      <c r="Y282" s="468"/>
      <c r="Z282" s="468"/>
      <c r="AA282" s="1728"/>
      <c r="AB282" s="1728"/>
      <c r="AC282" s="1728"/>
      <c r="AD282" s="1728"/>
      <c r="AE282" s="1728"/>
      <c r="AF282" s="1728"/>
      <c r="AG282" s="1728"/>
      <c r="AH282" s="1728"/>
      <c r="AI282" s="1728"/>
      <c r="AJ282" s="1728"/>
      <c r="AK282" s="1728"/>
      <c r="AL282" s="467"/>
      <c r="AM282" s="467"/>
      <c r="AN282" s="467"/>
    </row>
    <row r="283" spans="1:40" ht="18" customHeight="1" x14ac:dyDescent="0.25">
      <c r="A283" s="467"/>
      <c r="B283" s="467"/>
      <c r="C283" s="467"/>
      <c r="D283" s="467"/>
      <c r="E283" s="467"/>
      <c r="F283" s="467"/>
      <c r="G283" s="467"/>
      <c r="H283" s="467"/>
      <c r="I283" s="467"/>
      <c r="J283" s="467"/>
      <c r="K283" s="467"/>
      <c r="L283" s="467"/>
      <c r="M283" s="467"/>
      <c r="N283" s="467"/>
      <c r="O283" s="467"/>
      <c r="P283" s="467"/>
      <c r="Q283" s="467"/>
      <c r="R283" s="467"/>
      <c r="S283" s="467"/>
      <c r="T283" s="467"/>
      <c r="U283" s="467"/>
      <c r="V283" s="467"/>
      <c r="W283" s="467"/>
      <c r="X283" s="467"/>
      <c r="Y283" s="468"/>
      <c r="Z283" s="468"/>
      <c r="AA283" s="1728"/>
      <c r="AB283" s="1728"/>
      <c r="AC283" s="1728"/>
      <c r="AD283" s="1728"/>
      <c r="AE283" s="1728"/>
      <c r="AF283" s="1728"/>
      <c r="AG283" s="1728"/>
      <c r="AH283" s="1728"/>
      <c r="AI283" s="1728"/>
      <c r="AJ283" s="1728"/>
      <c r="AK283" s="1728"/>
      <c r="AL283" s="467"/>
      <c r="AM283" s="467"/>
      <c r="AN283" s="467"/>
    </row>
    <row r="284" spans="1:40" ht="18" customHeight="1" x14ac:dyDescent="0.25">
      <c r="A284" s="467"/>
      <c r="B284" s="467"/>
      <c r="C284" s="467"/>
      <c r="D284" s="467"/>
      <c r="E284" s="467"/>
      <c r="F284" s="467"/>
      <c r="G284" s="467"/>
      <c r="H284" s="467"/>
      <c r="I284" s="467"/>
      <c r="J284" s="467"/>
      <c r="K284" s="467"/>
      <c r="L284" s="467"/>
      <c r="M284" s="467"/>
      <c r="N284" s="467"/>
      <c r="O284" s="467"/>
      <c r="P284" s="467"/>
      <c r="Q284" s="467"/>
      <c r="R284" s="467"/>
      <c r="S284" s="467"/>
      <c r="T284" s="467"/>
      <c r="U284" s="467"/>
      <c r="V284" s="467"/>
      <c r="W284" s="467"/>
      <c r="X284" s="467"/>
      <c r="Y284" s="468"/>
      <c r="Z284" s="468"/>
      <c r="AA284" s="1728"/>
      <c r="AB284" s="1728"/>
      <c r="AC284" s="1728"/>
      <c r="AD284" s="1728"/>
      <c r="AE284" s="1728"/>
      <c r="AF284" s="1728"/>
      <c r="AG284" s="1728"/>
      <c r="AH284" s="1728"/>
      <c r="AI284" s="1728"/>
      <c r="AJ284" s="1728"/>
      <c r="AK284" s="1728"/>
      <c r="AL284" s="467"/>
      <c r="AM284" s="467"/>
      <c r="AN284" s="467"/>
    </row>
    <row r="285" spans="1:40" ht="18" customHeight="1" x14ac:dyDescent="0.25">
      <c r="A285" s="467"/>
      <c r="B285" s="467"/>
      <c r="C285" s="467"/>
      <c r="D285" s="467"/>
      <c r="E285" s="467"/>
      <c r="F285" s="467"/>
      <c r="G285" s="467"/>
      <c r="H285" s="467"/>
      <c r="I285" s="467"/>
      <c r="J285" s="467"/>
      <c r="K285" s="467"/>
      <c r="L285" s="467"/>
      <c r="M285" s="467"/>
      <c r="N285" s="467"/>
      <c r="O285" s="467"/>
      <c r="P285" s="467"/>
      <c r="Q285" s="467"/>
      <c r="R285" s="467"/>
      <c r="S285" s="467"/>
      <c r="T285" s="467"/>
      <c r="U285" s="467"/>
      <c r="V285" s="467"/>
      <c r="W285" s="467"/>
      <c r="X285" s="467"/>
      <c r="Y285" s="468"/>
      <c r="Z285" s="468"/>
      <c r="AA285" s="1728"/>
      <c r="AB285" s="1728"/>
      <c r="AC285" s="1728"/>
      <c r="AD285" s="1728"/>
      <c r="AE285" s="1728"/>
      <c r="AF285" s="1728"/>
      <c r="AG285" s="1728"/>
      <c r="AH285" s="1728"/>
      <c r="AI285" s="1728"/>
      <c r="AJ285" s="1728"/>
      <c r="AK285" s="1728"/>
      <c r="AL285" s="467"/>
      <c r="AM285" s="467"/>
      <c r="AN285" s="467"/>
    </row>
    <row r="286" spans="1:40" ht="18" customHeight="1" x14ac:dyDescent="0.25">
      <c r="A286" s="467"/>
      <c r="B286" s="467"/>
      <c r="C286" s="467"/>
      <c r="D286" s="467"/>
      <c r="E286" s="467"/>
      <c r="F286" s="467"/>
      <c r="G286" s="467"/>
      <c r="H286" s="467"/>
      <c r="I286" s="467"/>
      <c r="J286" s="467"/>
      <c r="K286" s="467"/>
      <c r="L286" s="467"/>
      <c r="M286" s="467"/>
      <c r="N286" s="467"/>
      <c r="O286" s="467"/>
      <c r="P286" s="467"/>
      <c r="Q286" s="467"/>
      <c r="R286" s="467"/>
      <c r="S286" s="467"/>
      <c r="T286" s="467"/>
      <c r="U286" s="467"/>
      <c r="V286" s="467"/>
      <c r="W286" s="467"/>
      <c r="X286" s="467"/>
      <c r="Y286" s="468"/>
      <c r="Z286" s="468"/>
      <c r="AA286" s="1728"/>
      <c r="AB286" s="1728"/>
      <c r="AC286" s="1728"/>
      <c r="AD286" s="1728"/>
      <c r="AE286" s="1728"/>
      <c r="AF286" s="1728"/>
      <c r="AG286" s="1728"/>
      <c r="AH286" s="1728"/>
      <c r="AI286" s="1728"/>
      <c r="AJ286" s="1728"/>
      <c r="AK286" s="1728"/>
      <c r="AL286" s="467"/>
      <c r="AM286" s="467"/>
      <c r="AN286" s="467"/>
    </row>
    <row r="287" spans="1:40" ht="18" customHeight="1" x14ac:dyDescent="0.25">
      <c r="A287" s="467"/>
      <c r="B287" s="467"/>
      <c r="C287" s="467"/>
      <c r="D287" s="467"/>
      <c r="E287" s="467"/>
      <c r="F287" s="467"/>
      <c r="G287" s="467"/>
      <c r="H287" s="467"/>
      <c r="I287" s="467"/>
      <c r="J287" s="467"/>
      <c r="K287" s="467"/>
      <c r="L287" s="467"/>
      <c r="M287" s="467"/>
      <c r="N287" s="467"/>
      <c r="O287" s="467"/>
      <c r="P287" s="467"/>
      <c r="Q287" s="467"/>
      <c r="R287" s="467"/>
      <c r="S287" s="467"/>
      <c r="T287" s="467"/>
      <c r="U287" s="467"/>
      <c r="V287" s="467"/>
      <c r="W287" s="467"/>
      <c r="X287" s="467"/>
      <c r="Y287" s="468"/>
      <c r="Z287" s="468"/>
      <c r="AA287" s="1728"/>
      <c r="AB287" s="1728"/>
      <c r="AC287" s="1728"/>
      <c r="AD287" s="1728"/>
      <c r="AE287" s="1728"/>
      <c r="AF287" s="1728"/>
      <c r="AG287" s="1728"/>
      <c r="AH287" s="1728"/>
      <c r="AI287" s="1728"/>
      <c r="AJ287" s="1728"/>
      <c r="AK287" s="1728"/>
      <c r="AL287" s="467"/>
      <c r="AM287" s="467"/>
      <c r="AN287" s="467"/>
    </row>
    <row r="288" spans="1:40" ht="18" customHeight="1" x14ac:dyDescent="0.25">
      <c r="A288" s="467"/>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8"/>
      <c r="Z288" s="468"/>
      <c r="AA288" s="1728"/>
      <c r="AB288" s="1728"/>
      <c r="AC288" s="1728"/>
      <c r="AD288" s="1728"/>
      <c r="AE288" s="1728"/>
      <c r="AF288" s="1728"/>
      <c r="AG288" s="1728"/>
      <c r="AH288" s="1728"/>
      <c r="AI288" s="1728"/>
      <c r="AJ288" s="1728"/>
      <c r="AK288" s="1728"/>
      <c r="AL288" s="467"/>
      <c r="AM288" s="467"/>
      <c r="AN288" s="467"/>
    </row>
    <row r="289" spans="1:40" ht="18" customHeight="1" x14ac:dyDescent="0.25">
      <c r="A289" s="467"/>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8"/>
      <c r="Z289" s="468"/>
      <c r="AA289" s="1728"/>
      <c r="AB289" s="1728"/>
      <c r="AC289" s="1728"/>
      <c r="AD289" s="1728"/>
      <c r="AE289" s="1728"/>
      <c r="AF289" s="1728"/>
      <c r="AG289" s="1728"/>
      <c r="AH289" s="1728"/>
      <c r="AI289" s="1728"/>
      <c r="AJ289" s="1728"/>
      <c r="AK289" s="1728"/>
      <c r="AL289" s="467"/>
      <c r="AM289" s="467"/>
      <c r="AN289" s="467"/>
    </row>
    <row r="290" spans="1:40" ht="18" customHeight="1" x14ac:dyDescent="0.25">
      <c r="A290" s="467"/>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8"/>
      <c r="Z290" s="468"/>
      <c r="AA290" s="1728"/>
      <c r="AB290" s="1728"/>
      <c r="AC290" s="1728"/>
      <c r="AD290" s="1728"/>
      <c r="AE290" s="1728"/>
      <c r="AF290" s="1728"/>
      <c r="AG290" s="1728"/>
      <c r="AH290" s="1728"/>
      <c r="AI290" s="1728"/>
      <c r="AJ290" s="1728"/>
      <c r="AK290" s="1728"/>
      <c r="AL290" s="467"/>
      <c r="AM290" s="467"/>
      <c r="AN290" s="467"/>
    </row>
    <row r="291" spans="1:40" ht="18" customHeight="1" x14ac:dyDescent="0.25">
      <c r="A291" s="467"/>
      <c r="B291" s="467"/>
      <c r="C291" s="467"/>
      <c r="D291" s="467"/>
      <c r="E291" s="467"/>
      <c r="F291" s="467"/>
      <c r="G291" s="467"/>
      <c r="H291" s="467"/>
      <c r="I291" s="467"/>
      <c r="J291" s="467"/>
      <c r="K291" s="467"/>
      <c r="L291" s="467"/>
      <c r="M291" s="467"/>
      <c r="N291" s="467"/>
      <c r="O291" s="467"/>
      <c r="P291" s="467"/>
      <c r="Q291" s="467"/>
      <c r="R291" s="467"/>
      <c r="S291" s="467"/>
      <c r="T291" s="467"/>
      <c r="U291" s="467"/>
      <c r="V291" s="467"/>
      <c r="W291" s="467"/>
      <c r="X291" s="467"/>
      <c r="Y291" s="468"/>
      <c r="Z291" s="468"/>
      <c r="AA291" s="1728"/>
      <c r="AB291" s="1728"/>
      <c r="AC291" s="1728"/>
      <c r="AD291" s="1728"/>
      <c r="AE291" s="1728"/>
      <c r="AF291" s="1728"/>
      <c r="AG291" s="1728"/>
      <c r="AH291" s="1728"/>
      <c r="AI291" s="1728"/>
      <c r="AJ291" s="1728"/>
      <c r="AK291" s="1728"/>
      <c r="AL291" s="467"/>
      <c r="AM291" s="467"/>
      <c r="AN291" s="467"/>
    </row>
    <row r="292" spans="1:40" ht="18" customHeight="1" x14ac:dyDescent="0.25">
      <c r="A292" s="467"/>
      <c r="B292" s="467"/>
      <c r="C292" s="467"/>
      <c r="D292" s="467"/>
      <c r="E292" s="467"/>
      <c r="F292" s="467"/>
      <c r="G292" s="467"/>
      <c r="H292" s="467"/>
      <c r="I292" s="467"/>
      <c r="J292" s="467"/>
      <c r="K292" s="467"/>
      <c r="L292" s="467"/>
      <c r="M292" s="467"/>
      <c r="N292" s="467"/>
      <c r="O292" s="467"/>
      <c r="P292" s="467"/>
      <c r="Q292" s="467"/>
      <c r="R292" s="467"/>
      <c r="S292" s="467"/>
      <c r="T292" s="467"/>
      <c r="U292" s="467"/>
      <c r="V292" s="467"/>
      <c r="W292" s="467"/>
      <c r="X292" s="467"/>
      <c r="Y292" s="468"/>
      <c r="Z292" s="468"/>
      <c r="AA292" s="1728"/>
      <c r="AB292" s="1728"/>
      <c r="AC292" s="1728"/>
      <c r="AD292" s="1728"/>
      <c r="AE292" s="1728"/>
      <c r="AF292" s="1728"/>
      <c r="AG292" s="1728"/>
      <c r="AH292" s="1728"/>
      <c r="AI292" s="1728"/>
      <c r="AJ292" s="1728"/>
      <c r="AK292" s="1728"/>
      <c r="AL292" s="467"/>
      <c r="AM292" s="467"/>
      <c r="AN292" s="467"/>
    </row>
    <row r="293" spans="1:40" ht="18" customHeight="1" x14ac:dyDescent="0.25">
      <c r="A293" s="467"/>
      <c r="B293" s="467"/>
      <c r="C293" s="467"/>
      <c r="D293" s="467"/>
      <c r="E293" s="467"/>
      <c r="F293" s="467"/>
      <c r="G293" s="467"/>
      <c r="H293" s="467"/>
      <c r="I293" s="467"/>
      <c r="J293" s="467"/>
      <c r="K293" s="467"/>
      <c r="L293" s="467"/>
      <c r="M293" s="467"/>
      <c r="N293" s="467"/>
      <c r="O293" s="467"/>
      <c r="P293" s="467"/>
      <c r="Q293" s="467"/>
      <c r="R293" s="467"/>
      <c r="S293" s="467"/>
      <c r="T293" s="467"/>
      <c r="U293" s="467"/>
      <c r="V293" s="467"/>
      <c r="W293" s="467"/>
      <c r="X293" s="467"/>
      <c r="Y293" s="468"/>
      <c r="Z293" s="468"/>
      <c r="AA293" s="1728"/>
      <c r="AB293" s="1728"/>
      <c r="AC293" s="1728"/>
      <c r="AD293" s="1728"/>
      <c r="AE293" s="1728"/>
      <c r="AF293" s="1728"/>
      <c r="AG293" s="1728"/>
      <c r="AH293" s="1728"/>
      <c r="AI293" s="1728"/>
      <c r="AJ293" s="1728"/>
      <c r="AK293" s="1728"/>
      <c r="AL293" s="467"/>
      <c r="AM293" s="467"/>
      <c r="AN293" s="467"/>
    </row>
    <row r="294" spans="1:40" ht="18" customHeight="1" x14ac:dyDescent="0.25">
      <c r="A294" s="467"/>
      <c r="B294" s="467"/>
      <c r="C294" s="467"/>
      <c r="D294" s="467"/>
      <c r="E294" s="467"/>
      <c r="F294" s="467"/>
      <c r="G294" s="467"/>
      <c r="H294" s="467"/>
      <c r="I294" s="467"/>
      <c r="J294" s="467"/>
      <c r="K294" s="467"/>
      <c r="L294" s="467"/>
      <c r="M294" s="467"/>
      <c r="N294" s="467"/>
      <c r="O294" s="467"/>
      <c r="P294" s="467"/>
      <c r="Q294" s="467"/>
      <c r="R294" s="467"/>
      <c r="S294" s="467"/>
      <c r="T294" s="467"/>
      <c r="U294" s="467"/>
      <c r="V294" s="467"/>
      <c r="W294" s="467"/>
      <c r="X294" s="467"/>
      <c r="Y294" s="468"/>
      <c r="Z294" s="468"/>
      <c r="AA294" s="1728"/>
      <c r="AB294" s="1728"/>
      <c r="AC294" s="1728"/>
      <c r="AD294" s="1728"/>
      <c r="AE294" s="1728"/>
      <c r="AF294" s="1728"/>
      <c r="AG294" s="1728"/>
      <c r="AH294" s="1728"/>
      <c r="AI294" s="1728"/>
      <c r="AJ294" s="1728"/>
      <c r="AK294" s="1728"/>
      <c r="AL294" s="467"/>
      <c r="AM294" s="467"/>
      <c r="AN294" s="467"/>
    </row>
    <row r="295" spans="1:40" ht="18" customHeight="1" x14ac:dyDescent="0.25">
      <c r="A295" s="467"/>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8"/>
      <c r="Z295" s="468"/>
      <c r="AA295" s="1728"/>
      <c r="AB295" s="1728"/>
      <c r="AC295" s="1728"/>
      <c r="AD295" s="1728"/>
      <c r="AE295" s="1728"/>
      <c r="AF295" s="1728"/>
      <c r="AG295" s="1728"/>
      <c r="AH295" s="1728"/>
      <c r="AI295" s="1728"/>
      <c r="AJ295" s="1728"/>
      <c r="AK295" s="1728"/>
      <c r="AL295" s="467"/>
      <c r="AM295" s="467"/>
      <c r="AN295" s="467"/>
    </row>
    <row r="296" spans="1:40" ht="18" customHeight="1" x14ac:dyDescent="0.25">
      <c r="A296" s="467"/>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8"/>
      <c r="Z296" s="468"/>
      <c r="AA296" s="1728"/>
      <c r="AB296" s="1728"/>
      <c r="AC296" s="1728"/>
      <c r="AD296" s="1728"/>
      <c r="AE296" s="1728"/>
      <c r="AF296" s="1728"/>
      <c r="AG296" s="1728"/>
      <c r="AH296" s="1728"/>
      <c r="AI296" s="1728"/>
      <c r="AJ296" s="1728"/>
      <c r="AK296" s="1728"/>
      <c r="AL296" s="467"/>
      <c r="AM296" s="467"/>
      <c r="AN296" s="467"/>
    </row>
    <row r="297" spans="1:40" ht="18" customHeight="1" x14ac:dyDescent="0.25">
      <c r="A297" s="467"/>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8"/>
      <c r="Z297" s="468"/>
      <c r="AA297" s="1728"/>
      <c r="AB297" s="1728"/>
      <c r="AC297" s="1728"/>
      <c r="AD297" s="1728"/>
      <c r="AE297" s="1728"/>
      <c r="AF297" s="1728"/>
      <c r="AG297" s="1728"/>
      <c r="AH297" s="1728"/>
      <c r="AI297" s="1728"/>
      <c r="AJ297" s="1728"/>
      <c r="AK297" s="1728"/>
      <c r="AL297" s="467"/>
      <c r="AM297" s="467"/>
      <c r="AN297" s="467"/>
    </row>
    <row r="298" spans="1:40" ht="18" customHeight="1" x14ac:dyDescent="0.25">
      <c r="A298" s="467"/>
      <c r="B298" s="467"/>
      <c r="C298" s="467"/>
      <c r="D298" s="467"/>
      <c r="E298" s="467"/>
      <c r="F298" s="467"/>
      <c r="G298" s="467"/>
      <c r="H298" s="467"/>
      <c r="I298" s="467"/>
      <c r="J298" s="467"/>
      <c r="K298" s="467"/>
      <c r="L298" s="467"/>
      <c r="M298" s="467"/>
      <c r="N298" s="467"/>
      <c r="O298" s="467"/>
      <c r="P298" s="467"/>
      <c r="Q298" s="467"/>
      <c r="R298" s="467"/>
      <c r="S298" s="467"/>
      <c r="T298" s="467"/>
      <c r="U298" s="467"/>
      <c r="V298" s="467"/>
      <c r="W298" s="467"/>
      <c r="X298" s="467"/>
      <c r="Y298" s="468"/>
      <c r="Z298" s="468"/>
      <c r="AA298" s="1728"/>
      <c r="AB298" s="1728"/>
      <c r="AC298" s="1728"/>
      <c r="AD298" s="1728"/>
      <c r="AE298" s="1728"/>
      <c r="AF298" s="1728"/>
      <c r="AG298" s="1728"/>
      <c r="AH298" s="1728"/>
      <c r="AI298" s="1728"/>
      <c r="AJ298" s="1728"/>
      <c r="AK298" s="1728"/>
      <c r="AL298" s="467"/>
      <c r="AM298" s="467"/>
      <c r="AN298" s="467"/>
    </row>
    <row r="299" spans="1:40" ht="18" customHeight="1" x14ac:dyDescent="0.25">
      <c r="A299" s="467"/>
      <c r="B299" s="467"/>
      <c r="C299" s="467"/>
      <c r="D299" s="467"/>
      <c r="E299" s="467"/>
      <c r="F299" s="467"/>
      <c r="G299" s="467"/>
      <c r="H299" s="467"/>
      <c r="I299" s="467"/>
      <c r="J299" s="467"/>
      <c r="K299" s="467"/>
      <c r="L299" s="467"/>
      <c r="M299" s="467"/>
      <c r="N299" s="467"/>
      <c r="O299" s="467"/>
      <c r="P299" s="467"/>
      <c r="Q299" s="467"/>
      <c r="R299" s="467"/>
      <c r="S299" s="467"/>
      <c r="T299" s="467"/>
      <c r="U299" s="467"/>
      <c r="V299" s="467"/>
      <c r="W299" s="467"/>
      <c r="X299" s="467"/>
      <c r="Y299" s="468"/>
      <c r="Z299" s="468"/>
      <c r="AA299" s="1728"/>
      <c r="AB299" s="1728"/>
      <c r="AC299" s="1728"/>
      <c r="AD299" s="1728"/>
      <c r="AE299" s="1728"/>
      <c r="AF299" s="1728"/>
      <c r="AG299" s="1728"/>
      <c r="AH299" s="1728"/>
      <c r="AI299" s="1728"/>
      <c r="AJ299" s="1728"/>
      <c r="AK299" s="1728"/>
      <c r="AL299" s="467"/>
      <c r="AM299" s="467"/>
      <c r="AN299" s="467"/>
    </row>
    <row r="300" spans="1:40" ht="18" customHeight="1" x14ac:dyDescent="0.25">
      <c r="A300" s="467"/>
      <c r="B300" s="467"/>
      <c r="C300" s="467"/>
      <c r="D300" s="467"/>
      <c r="E300" s="467"/>
      <c r="F300" s="467"/>
      <c r="G300" s="467"/>
      <c r="H300" s="467"/>
      <c r="I300" s="467"/>
      <c r="J300" s="467"/>
      <c r="K300" s="467"/>
      <c r="L300" s="467"/>
      <c r="M300" s="467"/>
      <c r="N300" s="467"/>
      <c r="O300" s="467"/>
      <c r="P300" s="467"/>
      <c r="Q300" s="467"/>
      <c r="R300" s="467"/>
      <c r="S300" s="467"/>
      <c r="T300" s="467"/>
      <c r="U300" s="467"/>
      <c r="V300" s="467"/>
      <c r="W300" s="467"/>
      <c r="X300" s="467"/>
      <c r="Y300" s="468"/>
      <c r="Z300" s="468"/>
      <c r="AA300" s="1728"/>
      <c r="AB300" s="1728"/>
      <c r="AC300" s="1728"/>
      <c r="AD300" s="1728"/>
      <c r="AE300" s="1728"/>
      <c r="AF300" s="1728"/>
      <c r="AG300" s="1728"/>
      <c r="AH300" s="1728"/>
      <c r="AI300" s="1728"/>
      <c r="AJ300" s="1728"/>
      <c r="AK300" s="1728"/>
      <c r="AL300" s="467"/>
      <c r="AM300" s="467"/>
      <c r="AN300" s="467"/>
    </row>
    <row r="301" spans="1:40" ht="18" customHeight="1" x14ac:dyDescent="0.25">
      <c r="A301" s="467"/>
      <c r="B301" s="467"/>
      <c r="C301" s="467"/>
      <c r="D301" s="467"/>
      <c r="E301" s="467"/>
      <c r="F301" s="467"/>
      <c r="G301" s="467"/>
      <c r="H301" s="467"/>
      <c r="I301" s="467"/>
      <c r="J301" s="467"/>
      <c r="K301" s="467"/>
      <c r="L301" s="467"/>
      <c r="M301" s="467"/>
      <c r="N301" s="467"/>
      <c r="O301" s="467"/>
      <c r="P301" s="467"/>
      <c r="Q301" s="467"/>
      <c r="R301" s="467"/>
      <c r="S301" s="467"/>
      <c r="T301" s="467"/>
      <c r="U301" s="467"/>
      <c r="V301" s="467"/>
      <c r="W301" s="467"/>
      <c r="X301" s="467"/>
      <c r="Y301" s="468"/>
      <c r="Z301" s="468"/>
      <c r="AA301" s="1728"/>
      <c r="AB301" s="1728"/>
      <c r="AC301" s="1728"/>
      <c r="AD301" s="1728"/>
      <c r="AE301" s="1728"/>
      <c r="AF301" s="1728"/>
      <c r="AG301" s="1728"/>
      <c r="AH301" s="1728"/>
      <c r="AI301" s="1728"/>
      <c r="AJ301" s="1728"/>
      <c r="AK301" s="1728"/>
      <c r="AL301" s="467"/>
      <c r="AM301" s="467"/>
      <c r="AN301" s="467"/>
    </row>
    <row r="302" spans="1:40" ht="18" customHeight="1" x14ac:dyDescent="0.25">
      <c r="A302" s="467"/>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8"/>
      <c r="Z302" s="468"/>
      <c r="AA302" s="1728"/>
      <c r="AB302" s="1728"/>
      <c r="AC302" s="1728"/>
      <c r="AD302" s="1728"/>
      <c r="AE302" s="1728"/>
      <c r="AF302" s="1728"/>
      <c r="AG302" s="1728"/>
      <c r="AH302" s="1728"/>
      <c r="AI302" s="1728"/>
      <c r="AJ302" s="1728"/>
      <c r="AK302" s="1728"/>
      <c r="AL302" s="467"/>
      <c r="AM302" s="467"/>
      <c r="AN302" s="467"/>
    </row>
    <row r="303" spans="1:40" ht="18" customHeight="1" x14ac:dyDescent="0.25">
      <c r="A303" s="467"/>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8"/>
      <c r="Z303" s="468"/>
      <c r="AA303" s="1728"/>
      <c r="AB303" s="1728"/>
      <c r="AC303" s="1728"/>
      <c r="AD303" s="1728"/>
      <c r="AE303" s="1728"/>
      <c r="AF303" s="1728"/>
      <c r="AG303" s="1728"/>
      <c r="AH303" s="1728"/>
      <c r="AI303" s="1728"/>
      <c r="AJ303" s="1728"/>
      <c r="AK303" s="1728"/>
      <c r="AL303" s="467"/>
      <c r="AM303" s="467"/>
      <c r="AN303" s="467"/>
    </row>
    <row r="304" spans="1:40" ht="18" customHeight="1" x14ac:dyDescent="0.25">
      <c r="A304" s="467"/>
      <c r="B304" s="467"/>
      <c r="C304" s="467"/>
      <c r="D304" s="467"/>
      <c r="E304" s="467"/>
      <c r="F304" s="467"/>
      <c r="G304" s="467"/>
      <c r="H304" s="467"/>
      <c r="I304" s="467"/>
      <c r="J304" s="467"/>
      <c r="K304" s="467"/>
      <c r="L304" s="467"/>
      <c r="M304" s="467"/>
      <c r="N304" s="467"/>
      <c r="O304" s="467"/>
      <c r="P304" s="467"/>
      <c r="Q304" s="467"/>
      <c r="R304" s="467"/>
      <c r="S304" s="467"/>
      <c r="T304" s="467"/>
      <c r="U304" s="467"/>
      <c r="V304" s="467"/>
      <c r="W304" s="467"/>
      <c r="X304" s="467"/>
      <c r="Y304" s="468"/>
      <c r="Z304" s="468"/>
      <c r="AA304" s="1728"/>
      <c r="AB304" s="1728"/>
      <c r="AC304" s="1728"/>
      <c r="AD304" s="1728"/>
      <c r="AE304" s="1728"/>
      <c r="AF304" s="1728"/>
      <c r="AG304" s="1728"/>
      <c r="AH304" s="1728"/>
      <c r="AI304" s="1728"/>
      <c r="AJ304" s="1728"/>
      <c r="AK304" s="1728"/>
      <c r="AL304" s="467"/>
      <c r="AM304" s="467"/>
      <c r="AN304" s="467"/>
    </row>
    <row r="305" spans="1:40" ht="18" customHeight="1" x14ac:dyDescent="0.25">
      <c r="A305" s="467"/>
      <c r="B305" s="467"/>
      <c r="C305" s="467"/>
      <c r="D305" s="467"/>
      <c r="E305" s="467"/>
      <c r="F305" s="467"/>
      <c r="G305" s="467"/>
      <c r="H305" s="467"/>
      <c r="I305" s="467"/>
      <c r="J305" s="467"/>
      <c r="K305" s="467"/>
      <c r="L305" s="467"/>
      <c r="M305" s="467"/>
      <c r="N305" s="467"/>
      <c r="O305" s="467"/>
      <c r="P305" s="467"/>
      <c r="Q305" s="467"/>
      <c r="R305" s="467"/>
      <c r="S305" s="467"/>
      <c r="T305" s="467"/>
      <c r="U305" s="467"/>
      <c r="V305" s="467"/>
      <c r="W305" s="467"/>
      <c r="X305" s="467"/>
      <c r="Y305" s="468"/>
      <c r="Z305" s="468"/>
      <c r="AA305" s="1728"/>
      <c r="AB305" s="1728"/>
      <c r="AC305" s="1728"/>
      <c r="AD305" s="1728"/>
      <c r="AE305" s="1728"/>
      <c r="AF305" s="1728"/>
      <c r="AG305" s="1728"/>
      <c r="AH305" s="1728"/>
      <c r="AI305" s="1728"/>
      <c r="AJ305" s="1728"/>
      <c r="AK305" s="1728"/>
      <c r="AL305" s="467"/>
      <c r="AM305" s="467"/>
      <c r="AN305" s="467"/>
    </row>
    <row r="306" spans="1:40" ht="18" customHeight="1" x14ac:dyDescent="0.25">
      <c r="A306" s="467"/>
      <c r="B306" s="467"/>
      <c r="C306" s="467"/>
      <c r="D306" s="467"/>
      <c r="E306" s="467"/>
      <c r="F306" s="467"/>
      <c r="G306" s="467"/>
      <c r="H306" s="467"/>
      <c r="I306" s="467"/>
      <c r="J306" s="467"/>
      <c r="K306" s="467"/>
      <c r="L306" s="467"/>
      <c r="M306" s="467"/>
      <c r="N306" s="467"/>
      <c r="O306" s="467"/>
      <c r="P306" s="467"/>
      <c r="Q306" s="467"/>
      <c r="R306" s="467"/>
      <c r="S306" s="467"/>
      <c r="T306" s="467"/>
      <c r="U306" s="467"/>
      <c r="V306" s="467"/>
      <c r="W306" s="467"/>
      <c r="X306" s="467"/>
      <c r="Y306" s="468"/>
      <c r="Z306" s="468"/>
      <c r="AA306" s="1728"/>
      <c r="AB306" s="1728"/>
      <c r="AC306" s="1728"/>
      <c r="AD306" s="1728"/>
      <c r="AE306" s="1728"/>
      <c r="AF306" s="1728"/>
      <c r="AG306" s="1728"/>
      <c r="AH306" s="1728"/>
      <c r="AI306" s="1728"/>
      <c r="AJ306" s="1728"/>
      <c r="AK306" s="1728"/>
      <c r="AL306" s="467"/>
      <c r="AM306" s="467"/>
      <c r="AN306" s="467"/>
    </row>
    <row r="307" spans="1:40" ht="18" customHeight="1" x14ac:dyDescent="0.25">
      <c r="A307" s="467"/>
      <c r="B307" s="467"/>
      <c r="C307" s="467"/>
      <c r="D307" s="467"/>
      <c r="E307" s="467"/>
      <c r="F307" s="467"/>
      <c r="G307" s="467"/>
      <c r="H307" s="467"/>
      <c r="I307" s="467"/>
      <c r="J307" s="467"/>
      <c r="K307" s="467"/>
      <c r="L307" s="467"/>
      <c r="M307" s="467"/>
      <c r="N307" s="467"/>
      <c r="O307" s="467"/>
      <c r="P307" s="467"/>
      <c r="Q307" s="467"/>
      <c r="R307" s="467"/>
      <c r="S307" s="467"/>
      <c r="T307" s="467"/>
      <c r="U307" s="467"/>
      <c r="V307" s="467"/>
      <c r="W307" s="467"/>
      <c r="X307" s="467"/>
      <c r="Y307" s="468"/>
      <c r="Z307" s="468"/>
      <c r="AA307" s="1728"/>
      <c r="AB307" s="1728"/>
      <c r="AC307" s="1728"/>
      <c r="AD307" s="1728"/>
      <c r="AE307" s="1728"/>
      <c r="AF307" s="1728"/>
      <c r="AG307" s="1728"/>
      <c r="AH307" s="1728"/>
      <c r="AI307" s="1728"/>
      <c r="AJ307" s="1728"/>
      <c r="AK307" s="1728"/>
      <c r="AL307" s="467"/>
      <c r="AM307" s="467"/>
      <c r="AN307" s="467"/>
    </row>
    <row r="308" spans="1:40" ht="18" customHeight="1" x14ac:dyDescent="0.25">
      <c r="A308" s="467"/>
      <c r="B308" s="467"/>
      <c r="C308" s="467"/>
      <c r="D308" s="467"/>
      <c r="E308" s="467"/>
      <c r="F308" s="467"/>
      <c r="G308" s="467"/>
      <c r="H308" s="467"/>
      <c r="I308" s="467"/>
      <c r="J308" s="467"/>
      <c r="K308" s="467"/>
      <c r="L308" s="467"/>
      <c r="M308" s="467"/>
      <c r="N308" s="467"/>
      <c r="O308" s="467"/>
      <c r="P308" s="467"/>
      <c r="Q308" s="467"/>
      <c r="R308" s="467"/>
      <c r="S308" s="467"/>
      <c r="T308" s="467"/>
      <c r="U308" s="467"/>
      <c r="V308" s="467"/>
      <c r="W308" s="467"/>
      <c r="X308" s="467"/>
      <c r="Y308" s="468"/>
      <c r="Z308" s="468"/>
      <c r="AA308" s="1728"/>
      <c r="AB308" s="1728"/>
      <c r="AC308" s="1728"/>
      <c r="AD308" s="1728"/>
      <c r="AE308" s="1728"/>
      <c r="AF308" s="1728"/>
      <c r="AG308" s="1728"/>
      <c r="AH308" s="1728"/>
      <c r="AI308" s="1728"/>
      <c r="AJ308" s="1728"/>
      <c r="AK308" s="1728"/>
      <c r="AL308" s="467"/>
      <c r="AM308" s="467"/>
      <c r="AN308" s="467"/>
    </row>
    <row r="309" spans="1:40" ht="18" customHeight="1" x14ac:dyDescent="0.25">
      <c r="A309" s="467"/>
      <c r="B309" s="467"/>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8"/>
      <c r="Z309" s="468"/>
      <c r="AA309" s="1728"/>
      <c r="AB309" s="1728"/>
      <c r="AC309" s="1728"/>
      <c r="AD309" s="1728"/>
      <c r="AE309" s="1728"/>
      <c r="AF309" s="1728"/>
      <c r="AG309" s="1728"/>
      <c r="AH309" s="1728"/>
      <c r="AI309" s="1728"/>
      <c r="AJ309" s="1728"/>
      <c r="AK309" s="1728"/>
      <c r="AL309" s="467"/>
      <c r="AM309" s="467"/>
      <c r="AN309" s="467"/>
    </row>
    <row r="310" spans="1:40" ht="18" customHeight="1" x14ac:dyDescent="0.25">
      <c r="A310" s="467"/>
      <c r="B310" s="467"/>
      <c r="C310" s="467"/>
      <c r="D310" s="467"/>
      <c r="E310" s="467"/>
      <c r="F310" s="467"/>
      <c r="G310" s="467"/>
      <c r="H310" s="467"/>
      <c r="I310" s="467"/>
      <c r="J310" s="467"/>
      <c r="K310" s="467"/>
      <c r="L310" s="467"/>
      <c r="M310" s="467"/>
      <c r="N310" s="467"/>
      <c r="O310" s="467"/>
      <c r="P310" s="467"/>
      <c r="Q310" s="467"/>
      <c r="R310" s="467"/>
      <c r="S310" s="467"/>
      <c r="T310" s="467"/>
      <c r="U310" s="467"/>
      <c r="V310" s="467"/>
      <c r="W310" s="467"/>
      <c r="X310" s="467"/>
      <c r="Y310" s="468"/>
      <c r="Z310" s="468"/>
      <c r="AA310" s="1728"/>
      <c r="AB310" s="1728"/>
      <c r="AC310" s="1728"/>
      <c r="AD310" s="1728"/>
      <c r="AE310" s="1728"/>
      <c r="AF310" s="1728"/>
      <c r="AG310" s="1728"/>
      <c r="AH310" s="1728"/>
      <c r="AI310" s="1728"/>
      <c r="AJ310" s="1728"/>
      <c r="AK310" s="1728"/>
      <c r="AL310" s="467"/>
      <c r="AM310" s="467"/>
      <c r="AN310" s="467"/>
    </row>
    <row r="311" spans="1:40" ht="18" customHeight="1" x14ac:dyDescent="0.25">
      <c r="A311" s="467"/>
      <c r="B311" s="467"/>
      <c r="C311" s="467"/>
      <c r="D311" s="467"/>
      <c r="E311" s="467"/>
      <c r="F311" s="467"/>
      <c r="G311" s="467"/>
      <c r="H311" s="467"/>
      <c r="I311" s="467"/>
      <c r="J311" s="467"/>
      <c r="K311" s="467"/>
      <c r="L311" s="467"/>
      <c r="M311" s="467"/>
      <c r="N311" s="467"/>
      <c r="O311" s="467"/>
      <c r="P311" s="467"/>
      <c r="Q311" s="467"/>
      <c r="R311" s="467"/>
      <c r="S311" s="467"/>
      <c r="T311" s="467"/>
      <c r="U311" s="467"/>
      <c r="V311" s="467"/>
      <c r="W311" s="467"/>
      <c r="X311" s="467"/>
      <c r="Y311" s="468"/>
      <c r="Z311" s="468"/>
      <c r="AA311" s="1728"/>
      <c r="AB311" s="1728"/>
      <c r="AC311" s="1728"/>
      <c r="AD311" s="1728"/>
      <c r="AE311" s="1728"/>
      <c r="AF311" s="1728"/>
      <c r="AG311" s="1728"/>
      <c r="AH311" s="1728"/>
      <c r="AI311" s="1728"/>
      <c r="AJ311" s="1728"/>
      <c r="AK311" s="1728"/>
      <c r="AL311" s="467"/>
      <c r="AM311" s="467"/>
      <c r="AN311" s="467"/>
    </row>
    <row r="312" spans="1:40" ht="18" customHeight="1" x14ac:dyDescent="0.25">
      <c r="A312" s="467"/>
      <c r="B312" s="467"/>
      <c r="C312" s="467"/>
      <c r="D312" s="467"/>
      <c r="E312" s="467"/>
      <c r="F312" s="467"/>
      <c r="G312" s="467"/>
      <c r="H312" s="467"/>
      <c r="I312" s="467"/>
      <c r="J312" s="467"/>
      <c r="K312" s="467"/>
      <c r="L312" s="467"/>
      <c r="M312" s="467"/>
      <c r="N312" s="467"/>
      <c r="O312" s="467"/>
      <c r="P312" s="467"/>
      <c r="Q312" s="467"/>
      <c r="R312" s="467"/>
      <c r="S312" s="467"/>
      <c r="T312" s="467"/>
      <c r="U312" s="467"/>
      <c r="V312" s="467"/>
      <c r="W312" s="467"/>
      <c r="X312" s="467"/>
      <c r="Y312" s="468"/>
      <c r="Z312" s="468"/>
      <c r="AA312" s="1728"/>
      <c r="AB312" s="1728"/>
      <c r="AC312" s="1728"/>
      <c r="AD312" s="1728"/>
      <c r="AE312" s="1728"/>
      <c r="AF312" s="1728"/>
      <c r="AG312" s="1728"/>
      <c r="AH312" s="1728"/>
      <c r="AI312" s="1728"/>
      <c r="AJ312" s="1728"/>
      <c r="AK312" s="1728"/>
      <c r="AL312" s="467"/>
      <c r="AM312" s="467"/>
      <c r="AN312" s="467"/>
    </row>
    <row r="313" spans="1:40" ht="18" customHeight="1" x14ac:dyDescent="0.25">
      <c r="A313" s="467"/>
      <c r="B313" s="467"/>
      <c r="C313" s="467"/>
      <c r="D313" s="467"/>
      <c r="E313" s="467"/>
      <c r="F313" s="467"/>
      <c r="G313" s="467"/>
      <c r="H313" s="467"/>
      <c r="I313" s="467"/>
      <c r="J313" s="467"/>
      <c r="K313" s="467"/>
      <c r="L313" s="467"/>
      <c r="M313" s="467"/>
      <c r="N313" s="467"/>
      <c r="O313" s="467"/>
      <c r="P313" s="467"/>
      <c r="Q313" s="467"/>
      <c r="R313" s="467"/>
      <c r="S313" s="467"/>
      <c r="T313" s="467"/>
      <c r="U313" s="467"/>
      <c r="V313" s="467"/>
      <c r="W313" s="467"/>
      <c r="X313" s="467"/>
      <c r="Y313" s="468"/>
      <c r="Z313" s="468"/>
      <c r="AA313" s="1728"/>
      <c r="AB313" s="1728"/>
      <c r="AC313" s="1728"/>
      <c r="AD313" s="1728"/>
      <c r="AE313" s="1728"/>
      <c r="AF313" s="1728"/>
      <c r="AG313" s="1728"/>
      <c r="AH313" s="1728"/>
      <c r="AI313" s="1728"/>
      <c r="AJ313" s="1728"/>
      <c r="AK313" s="1728"/>
      <c r="AL313" s="467"/>
      <c r="AM313" s="467"/>
      <c r="AN313" s="467"/>
    </row>
    <row r="314" spans="1:40" ht="18" customHeight="1" x14ac:dyDescent="0.25">
      <c r="A314" s="467"/>
      <c r="B314" s="467"/>
      <c r="C314" s="467"/>
      <c r="D314" s="467"/>
      <c r="E314" s="467"/>
      <c r="F314" s="467"/>
      <c r="G314" s="467"/>
      <c r="H314" s="467"/>
      <c r="I314" s="467"/>
      <c r="J314" s="467"/>
      <c r="K314" s="467"/>
      <c r="L314" s="467"/>
      <c r="M314" s="467"/>
      <c r="N314" s="467"/>
      <c r="O314" s="467"/>
      <c r="P314" s="467"/>
      <c r="Q314" s="467"/>
      <c r="R314" s="467"/>
      <c r="S314" s="467"/>
      <c r="T314" s="467"/>
      <c r="U314" s="467"/>
      <c r="V314" s="467"/>
      <c r="W314" s="467"/>
      <c r="X314" s="467"/>
      <c r="Y314" s="468"/>
      <c r="Z314" s="468"/>
      <c r="AA314" s="1728"/>
      <c r="AB314" s="1728"/>
      <c r="AC314" s="1728"/>
      <c r="AD314" s="1728"/>
      <c r="AE314" s="1728"/>
      <c r="AF314" s="1728"/>
      <c r="AG314" s="1728"/>
      <c r="AH314" s="1728"/>
      <c r="AI314" s="1728"/>
      <c r="AJ314" s="1728"/>
      <c r="AK314" s="1728"/>
      <c r="AL314" s="467"/>
      <c r="AM314" s="467"/>
      <c r="AN314" s="467"/>
    </row>
    <row r="315" spans="1:40" ht="18" customHeight="1" x14ac:dyDescent="0.25">
      <c r="A315" s="467"/>
      <c r="B315" s="467"/>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8"/>
      <c r="Z315" s="468"/>
      <c r="AA315" s="1728"/>
      <c r="AB315" s="1728"/>
      <c r="AC315" s="1728"/>
      <c r="AD315" s="1728"/>
      <c r="AE315" s="1728"/>
      <c r="AF315" s="1728"/>
      <c r="AG315" s="1728"/>
      <c r="AH315" s="1728"/>
      <c r="AI315" s="1728"/>
      <c r="AJ315" s="1728"/>
      <c r="AK315" s="1728"/>
      <c r="AL315" s="467"/>
      <c r="AM315" s="467"/>
      <c r="AN315" s="467"/>
    </row>
    <row r="316" spans="1:40" ht="18" customHeight="1" x14ac:dyDescent="0.25">
      <c r="A316" s="467"/>
      <c r="B316" s="467"/>
      <c r="C316" s="467"/>
      <c r="D316" s="467"/>
      <c r="E316" s="467"/>
      <c r="F316" s="467"/>
      <c r="G316" s="467"/>
      <c r="H316" s="467"/>
      <c r="I316" s="467"/>
      <c r="J316" s="467"/>
      <c r="K316" s="467"/>
      <c r="L316" s="467"/>
      <c r="M316" s="467"/>
      <c r="N316" s="467"/>
      <c r="O316" s="467"/>
      <c r="P316" s="467"/>
      <c r="Q316" s="467"/>
      <c r="R316" s="467"/>
      <c r="S316" s="467"/>
      <c r="T316" s="467"/>
      <c r="U316" s="467"/>
      <c r="V316" s="467"/>
      <c r="W316" s="467"/>
      <c r="X316" s="467"/>
      <c r="Y316" s="468"/>
      <c r="Z316" s="468"/>
      <c r="AA316" s="1728"/>
      <c r="AB316" s="1728"/>
      <c r="AC316" s="1728"/>
      <c r="AD316" s="1728"/>
      <c r="AE316" s="1728"/>
      <c r="AF316" s="1728"/>
      <c r="AG316" s="1728"/>
      <c r="AH316" s="1728"/>
      <c r="AI316" s="1728"/>
      <c r="AJ316" s="1728"/>
      <c r="AK316" s="1728"/>
      <c r="AL316" s="467"/>
      <c r="AM316" s="467"/>
      <c r="AN316" s="467"/>
    </row>
    <row r="317" spans="1:40" ht="18" customHeight="1" x14ac:dyDescent="0.25">
      <c r="A317" s="467"/>
      <c r="B317" s="467"/>
      <c r="C317" s="467"/>
      <c r="D317" s="467"/>
      <c r="E317" s="467"/>
      <c r="F317" s="467"/>
      <c r="G317" s="467"/>
      <c r="H317" s="467"/>
      <c r="I317" s="467"/>
      <c r="J317" s="467"/>
      <c r="K317" s="467"/>
      <c r="L317" s="467"/>
      <c r="M317" s="467"/>
      <c r="N317" s="467"/>
      <c r="O317" s="467"/>
      <c r="P317" s="467"/>
      <c r="Q317" s="467"/>
      <c r="R317" s="467"/>
      <c r="S317" s="467"/>
      <c r="T317" s="467"/>
      <c r="U317" s="467"/>
      <c r="V317" s="467"/>
      <c r="W317" s="467"/>
      <c r="X317" s="467"/>
      <c r="Y317" s="468"/>
      <c r="Z317" s="468"/>
      <c r="AA317" s="1728"/>
      <c r="AB317" s="1728"/>
      <c r="AC317" s="1728"/>
      <c r="AD317" s="1728"/>
      <c r="AE317" s="1728"/>
      <c r="AF317" s="1728"/>
      <c r="AG317" s="1728"/>
      <c r="AH317" s="1728"/>
      <c r="AI317" s="1728"/>
      <c r="AJ317" s="1728"/>
      <c r="AK317" s="1728"/>
      <c r="AL317" s="467"/>
      <c r="AM317" s="467"/>
      <c r="AN317" s="467"/>
    </row>
    <row r="318" spans="1:40" ht="18" customHeight="1" x14ac:dyDescent="0.25">
      <c r="A318" s="467"/>
      <c r="B318" s="467"/>
      <c r="C318" s="467"/>
      <c r="D318" s="467"/>
      <c r="E318" s="467"/>
      <c r="F318" s="467"/>
      <c r="G318" s="467"/>
      <c r="H318" s="467"/>
      <c r="I318" s="467"/>
      <c r="J318" s="467"/>
      <c r="K318" s="467"/>
      <c r="L318" s="467"/>
      <c r="M318" s="467"/>
      <c r="N318" s="467"/>
      <c r="O318" s="467"/>
      <c r="P318" s="467"/>
      <c r="Q318" s="467"/>
      <c r="R318" s="467"/>
      <c r="S318" s="467"/>
      <c r="T318" s="467"/>
      <c r="U318" s="467"/>
      <c r="V318" s="467"/>
      <c r="W318" s="467"/>
      <c r="X318" s="467"/>
      <c r="Y318" s="468"/>
      <c r="Z318" s="468"/>
      <c r="AA318" s="1728"/>
      <c r="AB318" s="1728"/>
      <c r="AC318" s="1728"/>
      <c r="AD318" s="1728"/>
      <c r="AE318" s="1728"/>
      <c r="AF318" s="1728"/>
      <c r="AG318" s="1728"/>
      <c r="AH318" s="1728"/>
      <c r="AI318" s="1728"/>
      <c r="AJ318" s="1728"/>
      <c r="AK318" s="1728"/>
      <c r="AL318" s="467"/>
      <c r="AM318" s="467"/>
      <c r="AN318" s="467"/>
    </row>
    <row r="319" spans="1:40" ht="18" customHeight="1" x14ac:dyDescent="0.25">
      <c r="A319" s="467"/>
      <c r="B319" s="467"/>
      <c r="C319" s="467"/>
      <c r="D319" s="467"/>
      <c r="E319" s="467"/>
      <c r="F319" s="467"/>
      <c r="G319" s="467"/>
      <c r="H319" s="467"/>
      <c r="I319" s="467"/>
      <c r="J319" s="467"/>
      <c r="K319" s="467"/>
      <c r="L319" s="467"/>
      <c r="M319" s="467"/>
      <c r="N319" s="467"/>
      <c r="O319" s="467"/>
      <c r="P319" s="467"/>
      <c r="Q319" s="467"/>
      <c r="R319" s="467"/>
      <c r="S319" s="467"/>
      <c r="T319" s="467"/>
      <c r="U319" s="467"/>
      <c r="V319" s="467"/>
      <c r="W319" s="467"/>
      <c r="X319" s="467"/>
      <c r="Y319" s="468"/>
      <c r="Z319" s="468"/>
      <c r="AA319" s="1728"/>
      <c r="AB319" s="1728"/>
      <c r="AC319" s="1728"/>
      <c r="AD319" s="1728"/>
      <c r="AE319" s="1728"/>
      <c r="AF319" s="1728"/>
      <c r="AG319" s="1728"/>
      <c r="AH319" s="1728"/>
      <c r="AI319" s="1728"/>
      <c r="AJ319" s="1728"/>
      <c r="AK319" s="1728"/>
      <c r="AL319" s="467"/>
      <c r="AM319" s="467"/>
      <c r="AN319" s="467"/>
    </row>
    <row r="320" spans="1:40" ht="18" customHeight="1" x14ac:dyDescent="0.25">
      <c r="A320" s="467"/>
      <c r="B320" s="467"/>
      <c r="C320" s="467"/>
      <c r="D320" s="467"/>
      <c r="E320" s="467"/>
      <c r="F320" s="467"/>
      <c r="G320" s="467"/>
      <c r="H320" s="467"/>
      <c r="I320" s="467"/>
      <c r="J320" s="467"/>
      <c r="K320" s="467"/>
      <c r="L320" s="467"/>
      <c r="M320" s="467"/>
      <c r="N320" s="467"/>
      <c r="O320" s="467"/>
      <c r="P320" s="467"/>
      <c r="Q320" s="467"/>
      <c r="R320" s="467"/>
      <c r="S320" s="467"/>
      <c r="T320" s="467"/>
      <c r="U320" s="467"/>
      <c r="V320" s="467"/>
      <c r="W320" s="467"/>
      <c r="X320" s="467"/>
      <c r="Y320" s="468"/>
      <c r="Z320" s="468"/>
      <c r="AA320" s="1728"/>
      <c r="AB320" s="1728"/>
      <c r="AC320" s="1728"/>
      <c r="AD320" s="1728"/>
      <c r="AE320" s="1728"/>
      <c r="AF320" s="1728"/>
      <c r="AG320" s="1728"/>
      <c r="AH320" s="1728"/>
      <c r="AI320" s="1728"/>
      <c r="AJ320" s="1728"/>
      <c r="AK320" s="1728"/>
      <c r="AL320" s="467"/>
      <c r="AM320" s="467"/>
      <c r="AN320" s="467"/>
    </row>
    <row r="321" spans="1:40" ht="18" customHeight="1" x14ac:dyDescent="0.25">
      <c r="A321" s="467"/>
      <c r="B321" s="467"/>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8"/>
      <c r="Z321" s="468"/>
      <c r="AA321" s="1728"/>
      <c r="AB321" s="1728"/>
      <c r="AC321" s="1728"/>
      <c r="AD321" s="1728"/>
      <c r="AE321" s="1728"/>
      <c r="AF321" s="1728"/>
      <c r="AG321" s="1728"/>
      <c r="AH321" s="1728"/>
      <c r="AI321" s="1728"/>
      <c r="AJ321" s="1728"/>
      <c r="AK321" s="1728"/>
      <c r="AL321" s="467"/>
      <c r="AM321" s="467"/>
      <c r="AN321" s="467"/>
    </row>
    <row r="322" spans="1:40" ht="18" customHeight="1" x14ac:dyDescent="0.25">
      <c r="A322" s="467"/>
      <c r="B322" s="467"/>
      <c r="C322" s="467"/>
      <c r="D322" s="467"/>
      <c r="E322" s="467"/>
      <c r="F322" s="467"/>
      <c r="G322" s="467"/>
      <c r="H322" s="467"/>
      <c r="I322" s="467"/>
      <c r="J322" s="467"/>
      <c r="K322" s="467"/>
      <c r="L322" s="467"/>
      <c r="M322" s="467"/>
      <c r="N322" s="467"/>
      <c r="O322" s="467"/>
      <c r="P322" s="467"/>
      <c r="Q322" s="467"/>
      <c r="R322" s="467"/>
      <c r="S322" s="467"/>
      <c r="T322" s="467"/>
      <c r="U322" s="467"/>
      <c r="V322" s="467"/>
      <c r="W322" s="467"/>
      <c r="X322" s="467"/>
      <c r="Y322" s="468"/>
      <c r="Z322" s="468"/>
      <c r="AA322" s="1728"/>
      <c r="AB322" s="1728"/>
      <c r="AC322" s="1728"/>
      <c r="AD322" s="1728"/>
      <c r="AE322" s="1728"/>
      <c r="AF322" s="1728"/>
      <c r="AG322" s="1728"/>
      <c r="AH322" s="1728"/>
      <c r="AI322" s="1728"/>
      <c r="AJ322" s="1728"/>
      <c r="AK322" s="1728"/>
      <c r="AL322" s="467"/>
      <c r="AM322" s="467"/>
      <c r="AN322" s="467"/>
    </row>
    <row r="323" spans="1:40" ht="18" customHeight="1" x14ac:dyDescent="0.25">
      <c r="A323" s="467"/>
      <c r="B323" s="467"/>
      <c r="C323" s="467"/>
      <c r="D323" s="467"/>
      <c r="E323" s="467"/>
      <c r="F323" s="467"/>
      <c r="G323" s="467"/>
      <c r="H323" s="467"/>
      <c r="I323" s="467"/>
      <c r="J323" s="467"/>
      <c r="K323" s="467"/>
      <c r="L323" s="467"/>
      <c r="M323" s="467"/>
      <c r="N323" s="467"/>
      <c r="O323" s="467"/>
      <c r="P323" s="467"/>
      <c r="Q323" s="467"/>
      <c r="R323" s="467"/>
      <c r="S323" s="467"/>
      <c r="T323" s="467"/>
      <c r="U323" s="467"/>
      <c r="V323" s="467"/>
      <c r="W323" s="467"/>
      <c r="X323" s="467"/>
      <c r="Y323" s="468"/>
      <c r="Z323" s="468"/>
      <c r="AA323" s="1728"/>
      <c r="AB323" s="1728"/>
      <c r="AC323" s="1728"/>
      <c r="AD323" s="1728"/>
      <c r="AE323" s="1728"/>
      <c r="AF323" s="1728"/>
      <c r="AG323" s="1728"/>
      <c r="AH323" s="1728"/>
      <c r="AI323" s="1728"/>
      <c r="AJ323" s="1728"/>
      <c r="AK323" s="1728"/>
      <c r="AL323" s="467"/>
      <c r="AM323" s="467"/>
      <c r="AN323" s="467"/>
    </row>
    <row r="324" spans="1:40" ht="18" customHeight="1" x14ac:dyDescent="0.25">
      <c r="A324" s="467"/>
      <c r="B324" s="467"/>
      <c r="C324" s="467"/>
      <c r="D324" s="467"/>
      <c r="E324" s="467"/>
      <c r="F324" s="467"/>
      <c r="G324" s="467"/>
      <c r="H324" s="467"/>
      <c r="I324" s="467"/>
      <c r="J324" s="467"/>
      <c r="K324" s="467"/>
      <c r="L324" s="467"/>
      <c r="M324" s="467"/>
      <c r="N324" s="467"/>
      <c r="O324" s="467"/>
      <c r="P324" s="467"/>
      <c r="Q324" s="467"/>
      <c r="R324" s="467"/>
      <c r="S324" s="467"/>
      <c r="T324" s="467"/>
      <c r="U324" s="467"/>
      <c r="V324" s="467"/>
      <c r="W324" s="467"/>
      <c r="X324" s="467"/>
      <c r="Y324" s="468"/>
      <c r="Z324" s="468"/>
      <c r="AA324" s="1728"/>
      <c r="AB324" s="1728"/>
      <c r="AC324" s="1728"/>
      <c r="AD324" s="1728"/>
      <c r="AE324" s="1728"/>
      <c r="AF324" s="1728"/>
      <c r="AG324" s="1728"/>
      <c r="AH324" s="1728"/>
      <c r="AI324" s="1728"/>
      <c r="AJ324" s="1728"/>
      <c r="AK324" s="1728"/>
      <c r="AL324" s="467"/>
      <c r="AM324" s="467"/>
      <c r="AN324" s="467"/>
    </row>
    <row r="325" spans="1:40" ht="18" customHeight="1" x14ac:dyDescent="0.25">
      <c r="A325" s="467"/>
      <c r="B325" s="467"/>
      <c r="C325" s="467"/>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8"/>
      <c r="Z325" s="468"/>
      <c r="AA325" s="1728"/>
      <c r="AB325" s="1728"/>
      <c r="AC325" s="1728"/>
      <c r="AD325" s="1728"/>
      <c r="AE325" s="1728"/>
      <c r="AF325" s="1728"/>
      <c r="AG325" s="1728"/>
      <c r="AH325" s="1728"/>
      <c r="AI325" s="1728"/>
      <c r="AJ325" s="1728"/>
      <c r="AK325" s="1728"/>
      <c r="AL325" s="467"/>
      <c r="AM325" s="467"/>
      <c r="AN325" s="467"/>
    </row>
    <row r="326" spans="1:40" ht="18" customHeight="1" x14ac:dyDescent="0.25">
      <c r="A326" s="467"/>
      <c r="B326" s="467"/>
      <c r="C326" s="467"/>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8"/>
      <c r="Z326" s="468"/>
      <c r="AA326" s="1728"/>
      <c r="AB326" s="1728"/>
      <c r="AC326" s="1728"/>
      <c r="AD326" s="1728"/>
      <c r="AE326" s="1728"/>
      <c r="AF326" s="1728"/>
      <c r="AG326" s="1728"/>
      <c r="AH326" s="1728"/>
      <c r="AI326" s="1728"/>
      <c r="AJ326" s="1728"/>
      <c r="AK326" s="1728"/>
      <c r="AL326" s="467"/>
      <c r="AM326" s="467"/>
      <c r="AN326" s="467"/>
    </row>
    <row r="327" spans="1:40" ht="18" customHeight="1" x14ac:dyDescent="0.25">
      <c r="A327" s="467"/>
      <c r="B327" s="467"/>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8"/>
      <c r="Z327" s="468"/>
      <c r="AA327" s="1728"/>
      <c r="AB327" s="1728"/>
      <c r="AC327" s="1728"/>
      <c r="AD327" s="1728"/>
      <c r="AE327" s="1728"/>
      <c r="AF327" s="1728"/>
      <c r="AG327" s="1728"/>
      <c r="AH327" s="1728"/>
      <c r="AI327" s="1728"/>
      <c r="AJ327" s="1728"/>
      <c r="AK327" s="1728"/>
      <c r="AL327" s="467"/>
      <c r="AM327" s="467"/>
      <c r="AN327" s="467"/>
    </row>
    <row r="328" spans="1:40" ht="18" customHeight="1" x14ac:dyDescent="0.25">
      <c r="A328" s="467"/>
      <c r="B328" s="467"/>
      <c r="C328" s="467"/>
      <c r="D328" s="467"/>
      <c r="E328" s="467"/>
      <c r="F328" s="467"/>
      <c r="G328" s="467"/>
      <c r="H328" s="467"/>
      <c r="I328" s="467"/>
      <c r="J328" s="467"/>
      <c r="K328" s="467"/>
      <c r="L328" s="467"/>
      <c r="M328" s="467"/>
      <c r="N328" s="467"/>
      <c r="O328" s="467"/>
      <c r="P328" s="467"/>
      <c r="Q328" s="467"/>
      <c r="R328" s="467"/>
      <c r="S328" s="467"/>
      <c r="T328" s="467"/>
      <c r="U328" s="467"/>
      <c r="V328" s="467"/>
      <c r="W328" s="467"/>
      <c r="X328" s="467"/>
      <c r="Y328" s="468"/>
      <c r="Z328" s="468"/>
      <c r="AA328" s="1728"/>
      <c r="AB328" s="1728"/>
      <c r="AC328" s="1728"/>
      <c r="AD328" s="1728"/>
      <c r="AE328" s="1728"/>
      <c r="AF328" s="1728"/>
      <c r="AG328" s="1728"/>
      <c r="AH328" s="1728"/>
      <c r="AI328" s="1728"/>
      <c r="AJ328" s="1728"/>
      <c r="AK328" s="1728"/>
      <c r="AL328" s="467"/>
      <c r="AM328" s="467"/>
      <c r="AN328" s="467"/>
    </row>
    <row r="329" spans="1:40" ht="18" customHeight="1" x14ac:dyDescent="0.25">
      <c r="A329" s="467"/>
      <c r="B329" s="467"/>
      <c r="C329" s="467"/>
      <c r="D329" s="467"/>
      <c r="E329" s="467"/>
      <c r="F329" s="467"/>
      <c r="G329" s="467"/>
      <c r="H329" s="467"/>
      <c r="I329" s="467"/>
      <c r="J329" s="467"/>
      <c r="K329" s="467"/>
      <c r="L329" s="467"/>
      <c r="M329" s="467"/>
      <c r="N329" s="467"/>
      <c r="O329" s="467"/>
      <c r="P329" s="467"/>
      <c r="Q329" s="467"/>
      <c r="R329" s="467"/>
      <c r="S329" s="467"/>
      <c r="T329" s="467"/>
      <c r="U329" s="467"/>
      <c r="V329" s="467"/>
      <c r="W329" s="467"/>
      <c r="X329" s="467"/>
      <c r="Y329" s="468"/>
      <c r="Z329" s="468"/>
      <c r="AA329" s="1728"/>
      <c r="AB329" s="1728"/>
      <c r="AC329" s="1728"/>
      <c r="AD329" s="1728"/>
      <c r="AE329" s="1728"/>
      <c r="AF329" s="1728"/>
      <c r="AG329" s="1728"/>
      <c r="AH329" s="1728"/>
      <c r="AI329" s="1728"/>
      <c r="AJ329" s="1728"/>
      <c r="AK329" s="1728"/>
      <c r="AL329" s="467"/>
      <c r="AM329" s="467"/>
      <c r="AN329" s="467"/>
    </row>
    <row r="330" spans="1:40" ht="18" customHeight="1" x14ac:dyDescent="0.25">
      <c r="A330" s="467"/>
      <c r="B330" s="467"/>
      <c r="C330" s="467"/>
      <c r="D330" s="467"/>
      <c r="E330" s="467"/>
      <c r="F330" s="467"/>
      <c r="G330" s="467"/>
      <c r="H330" s="467"/>
      <c r="I330" s="467"/>
      <c r="J330" s="467"/>
      <c r="K330" s="467"/>
      <c r="L330" s="467"/>
      <c r="M330" s="467"/>
      <c r="N330" s="467"/>
      <c r="O330" s="467"/>
      <c r="P330" s="467"/>
      <c r="Q330" s="467"/>
      <c r="R330" s="467"/>
      <c r="S330" s="467"/>
      <c r="T330" s="467"/>
      <c r="U330" s="467"/>
      <c r="V330" s="467"/>
      <c r="W330" s="467"/>
      <c r="X330" s="467"/>
      <c r="Y330" s="468"/>
      <c r="Z330" s="468"/>
      <c r="AA330" s="1728"/>
      <c r="AB330" s="1728"/>
      <c r="AC330" s="1728"/>
      <c r="AD330" s="1728"/>
      <c r="AE330" s="1728"/>
      <c r="AF330" s="1728"/>
      <c r="AG330" s="1728"/>
      <c r="AH330" s="1728"/>
      <c r="AI330" s="1728"/>
      <c r="AJ330" s="1728"/>
      <c r="AK330" s="1728"/>
      <c r="AL330" s="467"/>
      <c r="AM330" s="467"/>
      <c r="AN330" s="467"/>
    </row>
    <row r="331" spans="1:40" ht="18" customHeight="1" x14ac:dyDescent="0.25">
      <c r="A331" s="467"/>
      <c r="B331" s="467"/>
      <c r="C331" s="467"/>
      <c r="D331" s="467"/>
      <c r="E331" s="467"/>
      <c r="F331" s="467"/>
      <c r="G331" s="467"/>
      <c r="H331" s="467"/>
      <c r="I331" s="467"/>
      <c r="J331" s="467"/>
      <c r="K331" s="467"/>
      <c r="L331" s="467"/>
      <c r="M331" s="467"/>
      <c r="N331" s="467"/>
      <c r="O331" s="467"/>
      <c r="P331" s="467"/>
      <c r="Q331" s="467"/>
      <c r="R331" s="467"/>
      <c r="S331" s="467"/>
      <c r="T331" s="467"/>
      <c r="U331" s="467"/>
      <c r="V331" s="467"/>
      <c r="W331" s="467"/>
      <c r="X331" s="467"/>
      <c r="Y331" s="468"/>
      <c r="Z331" s="468"/>
      <c r="AA331" s="1728"/>
      <c r="AB331" s="1728"/>
      <c r="AC331" s="1728"/>
      <c r="AD331" s="1728"/>
      <c r="AE331" s="1728"/>
      <c r="AF331" s="1728"/>
      <c r="AG331" s="1728"/>
      <c r="AH331" s="1728"/>
      <c r="AI331" s="1728"/>
      <c r="AJ331" s="1728"/>
      <c r="AK331" s="1728"/>
      <c r="AL331" s="467"/>
      <c r="AM331" s="467"/>
      <c r="AN331" s="467"/>
    </row>
    <row r="332" spans="1:40" ht="18" customHeight="1" x14ac:dyDescent="0.25">
      <c r="A332" s="467"/>
      <c r="B332" s="467"/>
      <c r="C332" s="467"/>
      <c r="D332" s="467"/>
      <c r="E332" s="467"/>
      <c r="F332" s="467"/>
      <c r="G332" s="467"/>
      <c r="H332" s="467"/>
      <c r="I332" s="467"/>
      <c r="J332" s="467"/>
      <c r="K332" s="467"/>
      <c r="L332" s="467"/>
      <c r="M332" s="467"/>
      <c r="N332" s="467"/>
      <c r="O332" s="467"/>
      <c r="P332" s="467"/>
      <c r="Q332" s="467"/>
      <c r="R332" s="467"/>
      <c r="S332" s="467"/>
      <c r="T332" s="467"/>
      <c r="U332" s="467"/>
      <c r="V332" s="467"/>
      <c r="W332" s="467"/>
      <c r="X332" s="467"/>
      <c r="Y332" s="468"/>
      <c r="Z332" s="468"/>
      <c r="AA332" s="1728"/>
      <c r="AB332" s="1728"/>
      <c r="AC332" s="1728"/>
      <c r="AD332" s="1728"/>
      <c r="AE332" s="1728"/>
      <c r="AF332" s="1728"/>
      <c r="AG332" s="1728"/>
      <c r="AH332" s="1728"/>
      <c r="AI332" s="1728"/>
      <c r="AJ332" s="1728"/>
      <c r="AK332" s="1728"/>
      <c r="AL332" s="467"/>
      <c r="AM332" s="467"/>
      <c r="AN332" s="467"/>
    </row>
    <row r="333" spans="1:40" ht="18" customHeight="1" x14ac:dyDescent="0.25">
      <c r="A333" s="467"/>
      <c r="B333" s="467"/>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8"/>
      <c r="Z333" s="468"/>
      <c r="AA333" s="1728"/>
      <c r="AB333" s="1728"/>
      <c r="AC333" s="1728"/>
      <c r="AD333" s="1728"/>
      <c r="AE333" s="1728"/>
      <c r="AF333" s="1728"/>
      <c r="AG333" s="1728"/>
      <c r="AH333" s="1728"/>
      <c r="AI333" s="1728"/>
      <c r="AJ333" s="1728"/>
      <c r="AK333" s="1728"/>
      <c r="AL333" s="467"/>
      <c r="AM333" s="467"/>
      <c r="AN333" s="467"/>
    </row>
    <row r="334" spans="1:40" ht="18" customHeight="1" x14ac:dyDescent="0.25">
      <c r="A334" s="467"/>
      <c r="B334" s="467"/>
      <c r="C334" s="467"/>
      <c r="D334" s="467"/>
      <c r="E334" s="467"/>
      <c r="F334" s="467"/>
      <c r="G334" s="467"/>
      <c r="H334" s="467"/>
      <c r="I334" s="467"/>
      <c r="J334" s="467"/>
      <c r="K334" s="467"/>
      <c r="L334" s="467"/>
      <c r="M334" s="467"/>
      <c r="N334" s="467"/>
      <c r="O334" s="467"/>
      <c r="P334" s="467"/>
      <c r="Q334" s="467"/>
      <c r="R334" s="467"/>
      <c r="S334" s="467"/>
      <c r="T334" s="467"/>
      <c r="U334" s="467"/>
      <c r="V334" s="467"/>
      <c r="W334" s="467"/>
      <c r="X334" s="467"/>
      <c r="Y334" s="468"/>
      <c r="Z334" s="468"/>
      <c r="AA334" s="1728"/>
      <c r="AB334" s="1728"/>
      <c r="AC334" s="1728"/>
      <c r="AD334" s="1728"/>
      <c r="AE334" s="1728"/>
      <c r="AF334" s="1728"/>
      <c r="AG334" s="1728"/>
      <c r="AH334" s="1728"/>
      <c r="AI334" s="1728"/>
      <c r="AJ334" s="1728"/>
      <c r="AK334" s="1728"/>
      <c r="AL334" s="467"/>
      <c r="AM334" s="467"/>
      <c r="AN334" s="467"/>
    </row>
    <row r="335" spans="1:40" ht="18" customHeight="1" x14ac:dyDescent="0.25">
      <c r="A335" s="467"/>
      <c r="B335" s="467"/>
      <c r="C335" s="467"/>
      <c r="D335" s="467"/>
      <c r="E335" s="467"/>
      <c r="F335" s="467"/>
      <c r="G335" s="467"/>
      <c r="H335" s="467"/>
      <c r="I335" s="467"/>
      <c r="J335" s="467"/>
      <c r="K335" s="467"/>
      <c r="L335" s="467"/>
      <c r="M335" s="467"/>
      <c r="N335" s="467"/>
      <c r="O335" s="467"/>
      <c r="P335" s="467"/>
      <c r="Q335" s="467"/>
      <c r="R335" s="467"/>
      <c r="S335" s="467"/>
      <c r="T335" s="467"/>
      <c r="U335" s="467"/>
      <c r="V335" s="467"/>
      <c r="W335" s="467"/>
      <c r="X335" s="467"/>
      <c r="Y335" s="468"/>
      <c r="Z335" s="468"/>
      <c r="AA335" s="1728"/>
      <c r="AB335" s="1728"/>
      <c r="AC335" s="1728"/>
      <c r="AD335" s="1728"/>
      <c r="AE335" s="1728"/>
      <c r="AF335" s="1728"/>
      <c r="AG335" s="1728"/>
      <c r="AH335" s="1728"/>
      <c r="AI335" s="1728"/>
      <c r="AJ335" s="1728"/>
      <c r="AK335" s="1728"/>
      <c r="AL335" s="467"/>
      <c r="AM335" s="467"/>
      <c r="AN335" s="467"/>
    </row>
    <row r="336" spans="1:40" ht="18" customHeight="1" x14ac:dyDescent="0.25">
      <c r="A336" s="467"/>
      <c r="B336" s="467"/>
      <c r="C336" s="467"/>
      <c r="D336" s="467"/>
      <c r="E336" s="467"/>
      <c r="F336" s="467"/>
      <c r="G336" s="467"/>
      <c r="H336" s="467"/>
      <c r="I336" s="467"/>
      <c r="J336" s="467"/>
      <c r="K336" s="467"/>
      <c r="L336" s="467"/>
      <c r="M336" s="467"/>
      <c r="N336" s="467"/>
      <c r="O336" s="467"/>
      <c r="P336" s="467"/>
      <c r="Q336" s="467"/>
      <c r="R336" s="467"/>
      <c r="S336" s="467"/>
      <c r="T336" s="467"/>
      <c r="U336" s="467"/>
      <c r="V336" s="467"/>
      <c r="W336" s="467"/>
      <c r="X336" s="467"/>
      <c r="Y336" s="468"/>
      <c r="Z336" s="468"/>
      <c r="AA336" s="1728"/>
      <c r="AB336" s="1728"/>
      <c r="AC336" s="1728"/>
      <c r="AD336" s="1728"/>
      <c r="AE336" s="1728"/>
      <c r="AF336" s="1728"/>
      <c r="AG336" s="1728"/>
      <c r="AH336" s="1728"/>
      <c r="AI336" s="1728"/>
      <c r="AJ336" s="1728"/>
      <c r="AK336" s="1728"/>
      <c r="AL336" s="467"/>
      <c r="AM336" s="467"/>
      <c r="AN336" s="467"/>
    </row>
    <row r="337" spans="1:40" ht="18" customHeight="1" x14ac:dyDescent="0.25">
      <c r="A337" s="467"/>
      <c r="B337" s="467"/>
      <c r="C337" s="467"/>
      <c r="D337" s="467"/>
      <c r="E337" s="467"/>
      <c r="F337" s="467"/>
      <c r="G337" s="467"/>
      <c r="H337" s="467"/>
      <c r="I337" s="467"/>
      <c r="J337" s="467"/>
      <c r="K337" s="467"/>
      <c r="L337" s="467"/>
      <c r="M337" s="467"/>
      <c r="N337" s="467"/>
      <c r="O337" s="467"/>
      <c r="P337" s="467"/>
      <c r="Q337" s="467"/>
      <c r="R337" s="467"/>
      <c r="S337" s="467"/>
      <c r="T337" s="467"/>
      <c r="U337" s="467"/>
      <c r="V337" s="467"/>
      <c r="W337" s="467"/>
      <c r="X337" s="467"/>
      <c r="Y337" s="468"/>
      <c r="Z337" s="468"/>
      <c r="AA337" s="1728"/>
      <c r="AB337" s="1728"/>
      <c r="AC337" s="1728"/>
      <c r="AD337" s="1728"/>
      <c r="AE337" s="1728"/>
      <c r="AF337" s="1728"/>
      <c r="AG337" s="1728"/>
      <c r="AH337" s="1728"/>
      <c r="AI337" s="1728"/>
      <c r="AJ337" s="1728"/>
      <c r="AK337" s="1728"/>
      <c r="AL337" s="467"/>
      <c r="AM337" s="467"/>
      <c r="AN337" s="467"/>
    </row>
    <row r="338" spans="1:40" ht="18" customHeight="1" x14ac:dyDescent="0.25">
      <c r="A338" s="467"/>
      <c r="B338" s="467"/>
      <c r="C338" s="467"/>
      <c r="D338" s="467"/>
      <c r="E338" s="467"/>
      <c r="F338" s="467"/>
      <c r="G338" s="467"/>
      <c r="H338" s="467"/>
      <c r="I338" s="467"/>
      <c r="J338" s="467"/>
      <c r="K338" s="467"/>
      <c r="L338" s="467"/>
      <c r="M338" s="467"/>
      <c r="N338" s="467"/>
      <c r="O338" s="467"/>
      <c r="P338" s="467"/>
      <c r="Q338" s="467"/>
      <c r="R338" s="467"/>
      <c r="S338" s="467"/>
      <c r="T338" s="467"/>
      <c r="U338" s="467"/>
      <c r="V338" s="467"/>
      <c r="W338" s="467"/>
      <c r="X338" s="467"/>
      <c r="Y338" s="468"/>
      <c r="Z338" s="468"/>
      <c r="AA338" s="1728"/>
      <c r="AB338" s="1728"/>
      <c r="AC338" s="1728"/>
      <c r="AD338" s="1728"/>
      <c r="AE338" s="1728"/>
      <c r="AF338" s="1728"/>
      <c r="AG338" s="1728"/>
      <c r="AH338" s="1728"/>
      <c r="AI338" s="1728"/>
      <c r="AJ338" s="1728"/>
      <c r="AK338" s="1728"/>
      <c r="AL338" s="467"/>
      <c r="AM338" s="467"/>
      <c r="AN338" s="467"/>
    </row>
    <row r="339" spans="1:40" ht="18" customHeight="1" x14ac:dyDescent="0.25">
      <c r="A339" s="467"/>
      <c r="B339" s="467"/>
      <c r="C339" s="467"/>
      <c r="D339" s="467"/>
      <c r="E339" s="467"/>
      <c r="F339" s="467"/>
      <c r="G339" s="467"/>
      <c r="H339" s="467"/>
      <c r="I339" s="467"/>
      <c r="J339" s="467"/>
      <c r="K339" s="467"/>
      <c r="L339" s="467"/>
      <c r="M339" s="467"/>
      <c r="N339" s="467"/>
      <c r="O339" s="467"/>
      <c r="P339" s="467"/>
      <c r="Q339" s="467"/>
      <c r="R339" s="467"/>
      <c r="S339" s="467"/>
      <c r="T339" s="467"/>
      <c r="U339" s="467"/>
      <c r="V339" s="467"/>
      <c r="W339" s="467"/>
      <c r="X339" s="467"/>
      <c r="Y339" s="468"/>
      <c r="Z339" s="468"/>
      <c r="AA339" s="1728"/>
      <c r="AB339" s="1728"/>
      <c r="AC339" s="1728"/>
      <c r="AD339" s="1728"/>
      <c r="AE339" s="1728"/>
      <c r="AF339" s="1728"/>
      <c r="AG339" s="1728"/>
      <c r="AH339" s="1728"/>
      <c r="AI339" s="1728"/>
      <c r="AJ339" s="1728"/>
      <c r="AK339" s="1728"/>
      <c r="AL339" s="467"/>
      <c r="AM339" s="467"/>
      <c r="AN339" s="467"/>
    </row>
    <row r="340" spans="1:40" ht="18" customHeight="1" x14ac:dyDescent="0.25">
      <c r="A340" s="467"/>
      <c r="B340" s="467"/>
      <c r="C340" s="467"/>
      <c r="D340" s="467"/>
      <c r="E340" s="467"/>
      <c r="F340" s="467"/>
      <c r="G340" s="467"/>
      <c r="H340" s="467"/>
      <c r="I340" s="467"/>
      <c r="J340" s="467"/>
      <c r="K340" s="467"/>
      <c r="L340" s="467"/>
      <c r="M340" s="467"/>
      <c r="N340" s="467"/>
      <c r="O340" s="467"/>
      <c r="P340" s="467"/>
      <c r="Q340" s="467"/>
      <c r="R340" s="467"/>
      <c r="S340" s="467"/>
      <c r="T340" s="467"/>
      <c r="U340" s="467"/>
      <c r="V340" s="467"/>
      <c r="W340" s="467"/>
      <c r="X340" s="467"/>
      <c r="Y340" s="468"/>
      <c r="Z340" s="468"/>
      <c r="AA340" s="1728"/>
      <c r="AB340" s="1728"/>
      <c r="AC340" s="1728"/>
      <c r="AD340" s="1728"/>
      <c r="AE340" s="1728"/>
      <c r="AF340" s="1728"/>
      <c r="AG340" s="1728"/>
      <c r="AH340" s="1728"/>
      <c r="AI340" s="1728"/>
      <c r="AJ340" s="1728"/>
      <c r="AK340" s="1728"/>
      <c r="AL340" s="467"/>
      <c r="AM340" s="467"/>
      <c r="AN340" s="467"/>
    </row>
    <row r="341" spans="1:40" ht="18" customHeight="1" x14ac:dyDescent="0.25">
      <c r="A341" s="467"/>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8"/>
      <c r="Z341" s="468"/>
      <c r="AA341" s="1728"/>
      <c r="AB341" s="1728"/>
      <c r="AC341" s="1728"/>
      <c r="AD341" s="1728"/>
      <c r="AE341" s="1728"/>
      <c r="AF341" s="1728"/>
      <c r="AG341" s="1728"/>
      <c r="AH341" s="1728"/>
      <c r="AI341" s="1728"/>
      <c r="AJ341" s="1728"/>
      <c r="AK341" s="1728"/>
      <c r="AL341" s="467"/>
      <c r="AM341" s="467"/>
      <c r="AN341" s="467"/>
    </row>
    <row r="342" spans="1:40" ht="18" customHeight="1" x14ac:dyDescent="0.25">
      <c r="A342" s="467"/>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8"/>
      <c r="Z342" s="468"/>
      <c r="AA342" s="1728"/>
      <c r="AB342" s="1728"/>
      <c r="AC342" s="1728"/>
      <c r="AD342" s="1728"/>
      <c r="AE342" s="1728"/>
      <c r="AF342" s="1728"/>
      <c r="AG342" s="1728"/>
      <c r="AH342" s="1728"/>
      <c r="AI342" s="1728"/>
      <c r="AJ342" s="1728"/>
      <c r="AK342" s="1728"/>
      <c r="AL342" s="467"/>
      <c r="AM342" s="467"/>
      <c r="AN342" s="467"/>
    </row>
    <row r="343" spans="1:40" ht="18" customHeight="1" x14ac:dyDescent="0.25">
      <c r="A343" s="467"/>
      <c r="B343" s="467"/>
      <c r="C343" s="467"/>
      <c r="D343" s="467"/>
      <c r="E343" s="467"/>
      <c r="F343" s="467"/>
      <c r="G343" s="467"/>
      <c r="H343" s="467"/>
      <c r="I343" s="467"/>
      <c r="J343" s="467"/>
      <c r="K343" s="467"/>
      <c r="L343" s="467"/>
      <c r="M343" s="467"/>
      <c r="N343" s="467"/>
      <c r="O343" s="467"/>
      <c r="P343" s="467"/>
      <c r="Q343" s="467"/>
      <c r="R343" s="467"/>
      <c r="S343" s="467"/>
      <c r="T343" s="467"/>
      <c r="U343" s="467"/>
      <c r="V343" s="467"/>
      <c r="W343" s="467"/>
      <c r="X343" s="467"/>
      <c r="Y343" s="468"/>
      <c r="Z343" s="468"/>
      <c r="AA343" s="1728"/>
      <c r="AB343" s="1728"/>
      <c r="AC343" s="1728"/>
      <c r="AD343" s="1728"/>
      <c r="AE343" s="1728"/>
      <c r="AF343" s="1728"/>
      <c r="AG343" s="1728"/>
      <c r="AH343" s="1728"/>
      <c r="AI343" s="1728"/>
      <c r="AJ343" s="1728"/>
      <c r="AK343" s="1728"/>
      <c r="AL343" s="467"/>
      <c r="AM343" s="467"/>
      <c r="AN343" s="467"/>
    </row>
    <row r="344" spans="1:40" ht="18" customHeight="1" x14ac:dyDescent="0.25">
      <c r="A344" s="467"/>
      <c r="B344" s="467"/>
      <c r="C344" s="467"/>
      <c r="D344" s="467"/>
      <c r="E344" s="467"/>
      <c r="F344" s="467"/>
      <c r="G344" s="467"/>
      <c r="H344" s="467"/>
      <c r="I344" s="467"/>
      <c r="J344" s="467"/>
      <c r="K344" s="467"/>
      <c r="L344" s="467"/>
      <c r="M344" s="467"/>
      <c r="N344" s="467"/>
      <c r="O344" s="467"/>
      <c r="P344" s="467"/>
      <c r="Q344" s="467"/>
      <c r="R344" s="467"/>
      <c r="S344" s="467"/>
      <c r="T344" s="467"/>
      <c r="U344" s="467"/>
      <c r="V344" s="467"/>
      <c r="W344" s="467"/>
      <c r="X344" s="467"/>
      <c r="Y344" s="468"/>
      <c r="Z344" s="468"/>
      <c r="AA344" s="1728"/>
      <c r="AB344" s="1728"/>
      <c r="AC344" s="1728"/>
      <c r="AD344" s="1728"/>
      <c r="AE344" s="1728"/>
      <c r="AF344" s="1728"/>
      <c r="AG344" s="1728"/>
      <c r="AH344" s="1728"/>
      <c r="AI344" s="1728"/>
      <c r="AJ344" s="1728"/>
      <c r="AK344" s="1728"/>
      <c r="AL344" s="467"/>
      <c r="AM344" s="467"/>
      <c r="AN344" s="467"/>
    </row>
    <row r="345" spans="1:40" ht="18" customHeight="1" x14ac:dyDescent="0.25">
      <c r="A345" s="467"/>
      <c r="B345" s="467"/>
      <c r="C345" s="467"/>
      <c r="D345" s="467"/>
      <c r="E345" s="467"/>
      <c r="F345" s="467"/>
      <c r="G345" s="467"/>
      <c r="H345" s="467"/>
      <c r="I345" s="467"/>
      <c r="J345" s="467"/>
      <c r="K345" s="467"/>
      <c r="L345" s="467"/>
      <c r="M345" s="467"/>
      <c r="N345" s="467"/>
      <c r="O345" s="467"/>
      <c r="P345" s="467"/>
      <c r="Q345" s="467"/>
      <c r="R345" s="467"/>
      <c r="S345" s="467"/>
      <c r="T345" s="467"/>
      <c r="U345" s="467"/>
      <c r="V345" s="467"/>
      <c r="W345" s="467"/>
      <c r="X345" s="467"/>
      <c r="Y345" s="468"/>
      <c r="Z345" s="468"/>
      <c r="AA345" s="1728"/>
      <c r="AB345" s="1728"/>
      <c r="AC345" s="1728"/>
      <c r="AD345" s="1728"/>
      <c r="AE345" s="1728"/>
      <c r="AF345" s="1728"/>
      <c r="AG345" s="1728"/>
      <c r="AH345" s="1728"/>
      <c r="AI345" s="1728"/>
      <c r="AJ345" s="1728"/>
      <c r="AK345" s="1728"/>
      <c r="AL345" s="467"/>
      <c r="AM345" s="467"/>
      <c r="AN345" s="467"/>
    </row>
    <row r="346" spans="1:40" ht="18" customHeight="1" x14ac:dyDescent="0.25">
      <c r="A346" s="467"/>
      <c r="B346" s="467"/>
      <c r="C346" s="467"/>
      <c r="D346" s="467"/>
      <c r="E346" s="467"/>
      <c r="F346" s="467"/>
      <c r="G346" s="467"/>
      <c r="H346" s="467"/>
      <c r="I346" s="467"/>
      <c r="J346" s="467"/>
      <c r="K346" s="467"/>
      <c r="L346" s="467"/>
      <c r="M346" s="467"/>
      <c r="N346" s="467"/>
      <c r="O346" s="467"/>
      <c r="P346" s="467"/>
      <c r="Q346" s="467"/>
      <c r="R346" s="467"/>
      <c r="S346" s="467"/>
      <c r="T346" s="467"/>
      <c r="U346" s="467"/>
      <c r="V346" s="467"/>
      <c r="W346" s="467"/>
      <c r="X346" s="467"/>
      <c r="Y346" s="468"/>
      <c r="Z346" s="468"/>
      <c r="AA346" s="1728"/>
      <c r="AB346" s="1728"/>
      <c r="AC346" s="1728"/>
      <c r="AD346" s="1728"/>
      <c r="AE346" s="1728"/>
      <c r="AF346" s="1728"/>
      <c r="AG346" s="1728"/>
      <c r="AH346" s="1728"/>
      <c r="AI346" s="1728"/>
      <c r="AJ346" s="1728"/>
      <c r="AK346" s="1728"/>
      <c r="AL346" s="467"/>
      <c r="AM346" s="467"/>
      <c r="AN346" s="467"/>
    </row>
    <row r="347" spans="1:40" ht="18" customHeight="1" x14ac:dyDescent="0.25">
      <c r="A347" s="467"/>
      <c r="B347" s="467"/>
      <c r="C347" s="467"/>
      <c r="D347" s="467"/>
      <c r="E347" s="467"/>
      <c r="F347" s="467"/>
      <c r="G347" s="467"/>
      <c r="H347" s="467"/>
      <c r="I347" s="467"/>
      <c r="J347" s="467"/>
      <c r="K347" s="467"/>
      <c r="L347" s="467"/>
      <c r="M347" s="467"/>
      <c r="N347" s="467"/>
      <c r="O347" s="467"/>
      <c r="P347" s="467"/>
      <c r="Q347" s="467"/>
      <c r="R347" s="467"/>
      <c r="S347" s="467"/>
      <c r="T347" s="467"/>
      <c r="U347" s="467"/>
      <c r="V347" s="467"/>
      <c r="W347" s="467"/>
      <c r="X347" s="467"/>
      <c r="Y347" s="468"/>
      <c r="Z347" s="468"/>
      <c r="AA347" s="1728"/>
      <c r="AB347" s="1728"/>
      <c r="AC347" s="1728"/>
      <c r="AD347" s="1728"/>
      <c r="AE347" s="1728"/>
      <c r="AF347" s="1728"/>
      <c r="AG347" s="1728"/>
      <c r="AH347" s="1728"/>
      <c r="AI347" s="1728"/>
      <c r="AJ347" s="1728"/>
      <c r="AK347" s="1728"/>
      <c r="AL347" s="467"/>
      <c r="AM347" s="467"/>
      <c r="AN347" s="467"/>
    </row>
    <row r="348" spans="1:40" ht="18" customHeight="1" x14ac:dyDescent="0.25">
      <c r="A348" s="467"/>
      <c r="B348" s="467"/>
      <c r="C348" s="467"/>
      <c r="D348" s="467"/>
      <c r="E348" s="467"/>
      <c r="F348" s="467"/>
      <c r="G348" s="467"/>
      <c r="H348" s="467"/>
      <c r="I348" s="467"/>
      <c r="J348" s="467"/>
      <c r="K348" s="467"/>
      <c r="L348" s="467"/>
      <c r="M348" s="467"/>
      <c r="N348" s="467"/>
      <c r="O348" s="467"/>
      <c r="P348" s="467"/>
      <c r="Q348" s="467"/>
      <c r="R348" s="467"/>
      <c r="S348" s="467"/>
      <c r="T348" s="467"/>
      <c r="U348" s="467"/>
      <c r="V348" s="467"/>
      <c r="W348" s="467"/>
      <c r="X348" s="467"/>
      <c r="Y348" s="468"/>
      <c r="Z348" s="468"/>
      <c r="AA348" s="1728"/>
      <c r="AB348" s="1728"/>
      <c r="AC348" s="1728"/>
      <c r="AD348" s="1728"/>
      <c r="AE348" s="1728"/>
      <c r="AF348" s="1728"/>
      <c r="AG348" s="1728"/>
      <c r="AH348" s="1728"/>
      <c r="AI348" s="1728"/>
      <c r="AJ348" s="1728"/>
      <c r="AK348" s="1728"/>
      <c r="AL348" s="467"/>
      <c r="AM348" s="467"/>
      <c r="AN348" s="467"/>
    </row>
    <row r="349" spans="1:40" ht="18" customHeight="1" x14ac:dyDescent="0.25">
      <c r="A349" s="467"/>
      <c r="B349" s="467"/>
      <c r="C349" s="467"/>
      <c r="D349" s="467"/>
      <c r="E349" s="467"/>
      <c r="F349" s="467"/>
      <c r="G349" s="467"/>
      <c r="H349" s="467"/>
      <c r="I349" s="467"/>
      <c r="J349" s="467"/>
      <c r="K349" s="467"/>
      <c r="L349" s="467"/>
      <c r="M349" s="467"/>
      <c r="N349" s="467"/>
      <c r="O349" s="467"/>
      <c r="P349" s="467"/>
      <c r="Q349" s="467"/>
      <c r="R349" s="467"/>
      <c r="S349" s="467"/>
      <c r="T349" s="467"/>
      <c r="U349" s="467"/>
      <c r="V349" s="467"/>
      <c r="W349" s="467"/>
      <c r="X349" s="467"/>
      <c r="Y349" s="468"/>
      <c r="Z349" s="468"/>
      <c r="AA349" s="1728"/>
      <c r="AB349" s="1728"/>
      <c r="AC349" s="1728"/>
      <c r="AD349" s="1728"/>
      <c r="AE349" s="1728"/>
      <c r="AF349" s="1728"/>
      <c r="AG349" s="1728"/>
      <c r="AH349" s="1728"/>
      <c r="AI349" s="1728"/>
      <c r="AJ349" s="1728"/>
      <c r="AK349" s="1728"/>
      <c r="AL349" s="467"/>
      <c r="AM349" s="467"/>
      <c r="AN349" s="467"/>
    </row>
    <row r="350" spans="1:40" ht="18" customHeight="1" x14ac:dyDescent="0.25">
      <c r="A350" s="467"/>
      <c r="B350" s="467"/>
      <c r="C350" s="467"/>
      <c r="D350" s="467"/>
      <c r="E350" s="467"/>
      <c r="F350" s="467"/>
      <c r="G350" s="467"/>
      <c r="H350" s="467"/>
      <c r="I350" s="467"/>
      <c r="J350" s="467"/>
      <c r="K350" s="467"/>
      <c r="L350" s="467"/>
      <c r="M350" s="467"/>
      <c r="N350" s="467"/>
      <c r="O350" s="467"/>
      <c r="P350" s="467"/>
      <c r="Q350" s="467"/>
      <c r="R350" s="467"/>
      <c r="S350" s="467"/>
      <c r="T350" s="467"/>
      <c r="U350" s="467"/>
      <c r="V350" s="467"/>
      <c r="W350" s="467"/>
      <c r="X350" s="467"/>
      <c r="Y350" s="468"/>
      <c r="Z350" s="468"/>
      <c r="AA350" s="1728"/>
      <c r="AB350" s="1728"/>
      <c r="AC350" s="1728"/>
      <c r="AD350" s="1728"/>
      <c r="AE350" s="1728"/>
      <c r="AF350" s="1728"/>
      <c r="AG350" s="1728"/>
      <c r="AH350" s="1728"/>
      <c r="AI350" s="1728"/>
      <c r="AJ350" s="1728"/>
      <c r="AK350" s="1728"/>
      <c r="AL350" s="467"/>
      <c r="AM350" s="467"/>
      <c r="AN350" s="467"/>
    </row>
    <row r="351" spans="1:40" ht="18" customHeight="1" x14ac:dyDescent="0.25">
      <c r="A351" s="467"/>
      <c r="B351" s="467"/>
      <c r="C351" s="467"/>
      <c r="D351" s="467"/>
      <c r="E351" s="467"/>
      <c r="F351" s="467"/>
      <c r="G351" s="467"/>
      <c r="H351" s="467"/>
      <c r="I351" s="467"/>
      <c r="J351" s="467"/>
      <c r="K351" s="467"/>
      <c r="L351" s="467"/>
      <c r="M351" s="467"/>
      <c r="N351" s="467"/>
      <c r="O351" s="467"/>
      <c r="P351" s="467"/>
      <c r="Q351" s="467"/>
      <c r="R351" s="467"/>
      <c r="S351" s="467"/>
      <c r="T351" s="467"/>
      <c r="U351" s="467"/>
      <c r="V351" s="467"/>
      <c r="W351" s="467"/>
      <c r="X351" s="467"/>
      <c r="Y351" s="468"/>
      <c r="Z351" s="468"/>
      <c r="AA351" s="1728"/>
      <c r="AB351" s="1728"/>
      <c r="AC351" s="1728"/>
      <c r="AD351" s="1728"/>
      <c r="AE351" s="1728"/>
      <c r="AF351" s="1728"/>
      <c r="AG351" s="1728"/>
      <c r="AH351" s="1728"/>
      <c r="AI351" s="1728"/>
      <c r="AJ351" s="1728"/>
      <c r="AK351" s="1728"/>
      <c r="AL351" s="467"/>
      <c r="AM351" s="467"/>
      <c r="AN351" s="467"/>
    </row>
    <row r="352" spans="1:40" ht="18" customHeight="1" x14ac:dyDescent="0.25">
      <c r="A352" s="467"/>
      <c r="B352" s="467"/>
      <c r="C352" s="467"/>
      <c r="D352" s="467"/>
      <c r="E352" s="467"/>
      <c r="F352" s="467"/>
      <c r="G352" s="467"/>
      <c r="H352" s="467"/>
      <c r="I352" s="467"/>
      <c r="J352" s="467"/>
      <c r="K352" s="467"/>
      <c r="L352" s="467"/>
      <c r="M352" s="467"/>
      <c r="N352" s="467"/>
      <c r="O352" s="467"/>
      <c r="P352" s="467"/>
      <c r="Q352" s="467"/>
      <c r="R352" s="467"/>
      <c r="S352" s="467"/>
      <c r="T352" s="467"/>
      <c r="U352" s="467"/>
      <c r="V352" s="467"/>
      <c r="W352" s="467"/>
      <c r="X352" s="467"/>
      <c r="Y352" s="468"/>
      <c r="Z352" s="468"/>
      <c r="AA352" s="1728"/>
      <c r="AB352" s="1728"/>
      <c r="AC352" s="1728"/>
      <c r="AD352" s="1728"/>
      <c r="AE352" s="1728"/>
      <c r="AF352" s="1728"/>
      <c r="AG352" s="1728"/>
      <c r="AH352" s="1728"/>
      <c r="AI352" s="1728"/>
      <c r="AJ352" s="1728"/>
      <c r="AK352" s="1728"/>
      <c r="AL352" s="467"/>
      <c r="AM352" s="467"/>
      <c r="AN352" s="467"/>
    </row>
    <row r="353" spans="1:40" ht="18" customHeight="1" x14ac:dyDescent="0.25">
      <c r="A353" s="467"/>
      <c r="B353" s="467"/>
      <c r="C353" s="467"/>
      <c r="D353" s="467"/>
      <c r="E353" s="467"/>
      <c r="F353" s="467"/>
      <c r="G353" s="467"/>
      <c r="H353" s="467"/>
      <c r="I353" s="467"/>
      <c r="J353" s="467"/>
      <c r="K353" s="467"/>
      <c r="L353" s="467"/>
      <c r="M353" s="467"/>
      <c r="N353" s="467"/>
      <c r="O353" s="467"/>
      <c r="P353" s="467"/>
      <c r="Q353" s="467"/>
      <c r="R353" s="467"/>
      <c r="S353" s="467"/>
      <c r="T353" s="467"/>
      <c r="U353" s="467"/>
      <c r="V353" s="467"/>
      <c r="W353" s="467"/>
      <c r="X353" s="467"/>
      <c r="Y353" s="468"/>
      <c r="Z353" s="468"/>
      <c r="AA353" s="1728"/>
      <c r="AB353" s="1728"/>
      <c r="AC353" s="1728"/>
      <c r="AD353" s="1728"/>
      <c r="AE353" s="1728"/>
      <c r="AF353" s="1728"/>
      <c r="AG353" s="1728"/>
      <c r="AH353" s="1728"/>
      <c r="AI353" s="1728"/>
      <c r="AJ353" s="1728"/>
      <c r="AK353" s="1728"/>
      <c r="AL353" s="467"/>
      <c r="AM353" s="467"/>
      <c r="AN353" s="467"/>
    </row>
    <row r="354" spans="1:40" ht="18" customHeight="1" x14ac:dyDescent="0.25">
      <c r="A354" s="467"/>
      <c r="B354" s="467"/>
      <c r="C354" s="467"/>
      <c r="D354" s="467"/>
      <c r="E354" s="467"/>
      <c r="F354" s="467"/>
      <c r="G354" s="467"/>
      <c r="H354" s="467"/>
      <c r="I354" s="467"/>
      <c r="J354" s="467"/>
      <c r="K354" s="467"/>
      <c r="L354" s="467"/>
      <c r="M354" s="467"/>
      <c r="N354" s="467"/>
      <c r="O354" s="467"/>
      <c r="P354" s="467"/>
      <c r="Q354" s="467"/>
      <c r="R354" s="467"/>
      <c r="S354" s="467"/>
      <c r="T354" s="467"/>
      <c r="U354" s="467"/>
      <c r="V354" s="467"/>
      <c r="W354" s="467"/>
      <c r="X354" s="467"/>
      <c r="Y354" s="468"/>
      <c r="Z354" s="468"/>
      <c r="AA354" s="1728"/>
      <c r="AB354" s="1728"/>
      <c r="AC354" s="1728"/>
      <c r="AD354" s="1728"/>
      <c r="AE354" s="1728"/>
      <c r="AF354" s="1728"/>
      <c r="AG354" s="1728"/>
      <c r="AH354" s="1728"/>
      <c r="AI354" s="1728"/>
      <c r="AJ354" s="1728"/>
      <c r="AK354" s="1728"/>
      <c r="AL354" s="467"/>
      <c r="AM354" s="467"/>
      <c r="AN354" s="467"/>
    </row>
    <row r="355" spans="1:40" ht="18" customHeight="1" x14ac:dyDescent="0.25">
      <c r="A355" s="467"/>
      <c r="B355" s="467"/>
      <c r="C355" s="467"/>
      <c r="D355" s="467"/>
      <c r="E355" s="467"/>
      <c r="F355" s="467"/>
      <c r="G355" s="467"/>
      <c r="H355" s="467"/>
      <c r="I355" s="467"/>
      <c r="J355" s="467"/>
      <c r="K355" s="467"/>
      <c r="L355" s="467"/>
      <c r="M355" s="467"/>
      <c r="N355" s="467"/>
      <c r="O355" s="467"/>
      <c r="P355" s="467"/>
      <c r="Q355" s="467"/>
      <c r="R355" s="467"/>
      <c r="S355" s="467"/>
      <c r="T355" s="467"/>
      <c r="U355" s="467"/>
      <c r="V355" s="467"/>
      <c r="W355" s="467"/>
      <c r="X355" s="467"/>
      <c r="Y355" s="468"/>
      <c r="Z355" s="468"/>
      <c r="AA355" s="1728"/>
      <c r="AB355" s="1728"/>
      <c r="AC355" s="1728"/>
      <c r="AD355" s="1728"/>
      <c r="AE355" s="1728"/>
      <c r="AF355" s="1728"/>
      <c r="AG355" s="1728"/>
      <c r="AH355" s="1728"/>
      <c r="AI355" s="1728"/>
      <c r="AJ355" s="1728"/>
      <c r="AK355" s="1728"/>
      <c r="AL355" s="467"/>
      <c r="AM355" s="467"/>
      <c r="AN355" s="467"/>
    </row>
    <row r="356" spans="1:40" ht="18" customHeight="1" x14ac:dyDescent="0.25">
      <c r="A356" s="467"/>
      <c r="B356" s="467"/>
      <c r="C356" s="467"/>
      <c r="D356" s="467"/>
      <c r="E356" s="467"/>
      <c r="F356" s="467"/>
      <c r="G356" s="467"/>
      <c r="H356" s="467"/>
      <c r="I356" s="467"/>
      <c r="J356" s="467"/>
      <c r="K356" s="467"/>
      <c r="L356" s="467"/>
      <c r="M356" s="467"/>
      <c r="N356" s="467"/>
      <c r="O356" s="467"/>
      <c r="P356" s="467"/>
      <c r="Q356" s="467"/>
      <c r="R356" s="467"/>
      <c r="S356" s="467"/>
      <c r="T356" s="467"/>
      <c r="U356" s="467"/>
      <c r="V356" s="467"/>
      <c r="W356" s="467"/>
      <c r="X356" s="467"/>
      <c r="Y356" s="468"/>
      <c r="Z356" s="468"/>
      <c r="AA356" s="1728"/>
      <c r="AB356" s="1728"/>
      <c r="AC356" s="1728"/>
      <c r="AD356" s="1728"/>
      <c r="AE356" s="1728"/>
      <c r="AF356" s="1728"/>
      <c r="AG356" s="1728"/>
      <c r="AH356" s="1728"/>
      <c r="AI356" s="1728"/>
      <c r="AJ356" s="1728"/>
      <c r="AK356" s="1728"/>
      <c r="AL356" s="467"/>
      <c r="AM356" s="467"/>
      <c r="AN356" s="467"/>
    </row>
    <row r="357" spans="1:40" ht="18" customHeight="1" x14ac:dyDescent="0.25">
      <c r="A357" s="467"/>
      <c r="B357" s="467"/>
      <c r="C357" s="467"/>
      <c r="D357" s="467"/>
      <c r="E357" s="467"/>
      <c r="F357" s="467"/>
      <c r="G357" s="467"/>
      <c r="H357" s="467"/>
      <c r="I357" s="467"/>
      <c r="J357" s="467"/>
      <c r="K357" s="467"/>
      <c r="L357" s="467"/>
      <c r="M357" s="467"/>
      <c r="N357" s="467"/>
      <c r="O357" s="467"/>
      <c r="P357" s="467"/>
      <c r="Q357" s="467"/>
      <c r="R357" s="467"/>
      <c r="S357" s="467"/>
      <c r="T357" s="467"/>
      <c r="U357" s="467"/>
      <c r="V357" s="467"/>
      <c r="W357" s="467"/>
      <c r="X357" s="467"/>
      <c r="Y357" s="468"/>
      <c r="Z357" s="468"/>
      <c r="AA357" s="1728"/>
      <c r="AB357" s="1728"/>
      <c r="AC357" s="1728"/>
      <c r="AD357" s="1728"/>
      <c r="AE357" s="1728"/>
      <c r="AF357" s="1728"/>
      <c r="AG357" s="1728"/>
      <c r="AH357" s="1728"/>
      <c r="AI357" s="1728"/>
      <c r="AJ357" s="1728"/>
      <c r="AK357" s="1728"/>
      <c r="AL357" s="467"/>
      <c r="AM357" s="467"/>
      <c r="AN357" s="467"/>
    </row>
    <row r="358" spans="1:40" ht="18" customHeight="1" x14ac:dyDescent="0.25">
      <c r="A358" s="467"/>
      <c r="B358" s="467"/>
      <c r="C358" s="467"/>
      <c r="D358" s="467"/>
      <c r="E358" s="467"/>
      <c r="F358" s="467"/>
      <c r="G358" s="467"/>
      <c r="H358" s="467"/>
      <c r="I358" s="467"/>
      <c r="J358" s="467"/>
      <c r="K358" s="467"/>
      <c r="L358" s="467"/>
      <c r="M358" s="467"/>
      <c r="N358" s="467"/>
      <c r="O358" s="467"/>
      <c r="P358" s="467"/>
      <c r="Q358" s="467"/>
      <c r="R358" s="467"/>
      <c r="S358" s="467"/>
      <c r="T358" s="467"/>
      <c r="U358" s="467"/>
      <c r="V358" s="467"/>
      <c r="W358" s="467"/>
      <c r="X358" s="467"/>
      <c r="Y358" s="468"/>
      <c r="Z358" s="468"/>
      <c r="AA358" s="1728"/>
      <c r="AB358" s="1728"/>
      <c r="AC358" s="1728"/>
      <c r="AD358" s="1728"/>
      <c r="AE358" s="1728"/>
      <c r="AF358" s="1728"/>
      <c r="AG358" s="1728"/>
      <c r="AH358" s="1728"/>
      <c r="AI358" s="1728"/>
      <c r="AJ358" s="1728"/>
      <c r="AK358" s="1728"/>
      <c r="AL358" s="467"/>
      <c r="AM358" s="467"/>
      <c r="AN358" s="467"/>
    </row>
    <row r="359" spans="1:40" ht="18" customHeight="1" x14ac:dyDescent="0.25">
      <c r="A359" s="467"/>
      <c r="B359" s="467"/>
      <c r="C359" s="467"/>
      <c r="D359" s="467"/>
      <c r="E359" s="467"/>
      <c r="F359" s="467"/>
      <c r="G359" s="467"/>
      <c r="H359" s="467"/>
      <c r="I359" s="467"/>
      <c r="J359" s="467"/>
      <c r="K359" s="467"/>
      <c r="L359" s="467"/>
      <c r="M359" s="467"/>
      <c r="N359" s="467"/>
      <c r="O359" s="467"/>
      <c r="P359" s="467"/>
      <c r="Q359" s="467"/>
      <c r="R359" s="467"/>
      <c r="S359" s="467"/>
      <c r="T359" s="467"/>
      <c r="U359" s="467"/>
      <c r="V359" s="467"/>
      <c r="W359" s="467"/>
      <c r="X359" s="467"/>
      <c r="Y359" s="468"/>
      <c r="Z359" s="468"/>
      <c r="AA359" s="1728"/>
      <c r="AB359" s="1728"/>
      <c r="AC359" s="1728"/>
      <c r="AD359" s="1728"/>
      <c r="AE359" s="1728"/>
      <c r="AF359" s="1728"/>
      <c r="AG359" s="1728"/>
      <c r="AH359" s="1728"/>
      <c r="AI359" s="1728"/>
      <c r="AJ359" s="1728"/>
      <c r="AK359" s="1728"/>
      <c r="AL359" s="467"/>
      <c r="AM359" s="467"/>
      <c r="AN359" s="467"/>
    </row>
    <row r="360" spans="1:40" ht="18" customHeight="1" x14ac:dyDescent="0.25">
      <c r="A360" s="467"/>
      <c r="B360" s="467"/>
      <c r="C360" s="467"/>
      <c r="D360" s="467"/>
      <c r="E360" s="467"/>
      <c r="F360" s="467"/>
      <c r="G360" s="467"/>
      <c r="H360" s="467"/>
      <c r="I360" s="467"/>
      <c r="J360" s="467"/>
      <c r="K360" s="467"/>
      <c r="L360" s="467"/>
      <c r="M360" s="467"/>
      <c r="N360" s="467"/>
      <c r="O360" s="467"/>
      <c r="P360" s="467"/>
      <c r="Q360" s="467"/>
      <c r="R360" s="467"/>
      <c r="S360" s="467"/>
      <c r="T360" s="467"/>
      <c r="U360" s="467"/>
      <c r="V360" s="467"/>
      <c r="W360" s="467"/>
      <c r="X360" s="467"/>
      <c r="Y360" s="468"/>
      <c r="Z360" s="468"/>
      <c r="AA360" s="1728"/>
      <c r="AB360" s="1728"/>
      <c r="AC360" s="1728"/>
      <c r="AD360" s="1728"/>
      <c r="AE360" s="1728"/>
      <c r="AF360" s="1728"/>
      <c r="AG360" s="1728"/>
      <c r="AH360" s="1728"/>
      <c r="AI360" s="1728"/>
      <c r="AJ360" s="1728"/>
      <c r="AK360" s="1728"/>
      <c r="AL360" s="467"/>
      <c r="AM360" s="467"/>
      <c r="AN360" s="467"/>
    </row>
    <row r="361" spans="1:40" ht="18" customHeight="1" x14ac:dyDescent="0.25">
      <c r="A361" s="467"/>
      <c r="B361" s="467"/>
      <c r="C361" s="467"/>
      <c r="D361" s="467"/>
      <c r="E361" s="467"/>
      <c r="F361" s="467"/>
      <c r="G361" s="467"/>
      <c r="H361" s="467"/>
      <c r="I361" s="467"/>
      <c r="J361" s="467"/>
      <c r="K361" s="467"/>
      <c r="L361" s="467"/>
      <c r="M361" s="467"/>
      <c r="N361" s="467"/>
      <c r="O361" s="467"/>
      <c r="P361" s="467"/>
      <c r="Q361" s="467"/>
      <c r="R361" s="467"/>
      <c r="S361" s="467"/>
      <c r="T361" s="467"/>
      <c r="U361" s="467"/>
      <c r="V361" s="467"/>
      <c r="W361" s="467"/>
      <c r="X361" s="467"/>
      <c r="Y361" s="468"/>
      <c r="Z361" s="468"/>
      <c r="AA361" s="1728"/>
      <c r="AB361" s="1728"/>
      <c r="AC361" s="1728"/>
      <c r="AD361" s="1728"/>
      <c r="AE361" s="1728"/>
      <c r="AF361" s="1728"/>
      <c r="AG361" s="1728"/>
      <c r="AH361" s="1728"/>
      <c r="AI361" s="1728"/>
      <c r="AJ361" s="1728"/>
      <c r="AK361" s="1728"/>
      <c r="AL361" s="467"/>
      <c r="AM361" s="467"/>
      <c r="AN361" s="467"/>
    </row>
    <row r="362" spans="1:40" ht="18" customHeight="1" x14ac:dyDescent="0.25">
      <c r="A362" s="467"/>
      <c r="B362" s="467"/>
      <c r="C362" s="467"/>
      <c r="D362" s="467"/>
      <c r="E362" s="467"/>
      <c r="F362" s="467"/>
      <c r="G362" s="467"/>
      <c r="H362" s="467"/>
      <c r="I362" s="467"/>
      <c r="J362" s="467"/>
      <c r="K362" s="467"/>
      <c r="L362" s="467"/>
      <c r="M362" s="467"/>
      <c r="N362" s="467"/>
      <c r="O362" s="467"/>
      <c r="P362" s="467"/>
      <c r="Q362" s="467"/>
      <c r="R362" s="467"/>
      <c r="S362" s="467"/>
      <c r="T362" s="467"/>
      <c r="U362" s="467"/>
      <c r="V362" s="467"/>
      <c r="W362" s="467"/>
      <c r="X362" s="467"/>
      <c r="Y362" s="468"/>
      <c r="Z362" s="468"/>
      <c r="AA362" s="1728"/>
      <c r="AB362" s="1728"/>
      <c r="AC362" s="1728"/>
      <c r="AD362" s="1728"/>
      <c r="AE362" s="1728"/>
      <c r="AF362" s="1728"/>
      <c r="AG362" s="1728"/>
      <c r="AH362" s="1728"/>
      <c r="AI362" s="1728"/>
      <c r="AJ362" s="1728"/>
      <c r="AK362" s="1728"/>
      <c r="AL362" s="467"/>
      <c r="AM362" s="467"/>
      <c r="AN362" s="467"/>
    </row>
    <row r="363" spans="1:40" ht="18" customHeight="1" x14ac:dyDescent="0.25">
      <c r="A363" s="467"/>
      <c r="B363" s="467"/>
      <c r="C363" s="467"/>
      <c r="D363" s="467"/>
      <c r="E363" s="467"/>
      <c r="F363" s="467"/>
      <c r="G363" s="467"/>
      <c r="H363" s="467"/>
      <c r="I363" s="467"/>
      <c r="J363" s="467"/>
      <c r="K363" s="467"/>
      <c r="L363" s="467"/>
      <c r="M363" s="467"/>
      <c r="N363" s="467"/>
      <c r="O363" s="467"/>
      <c r="P363" s="467"/>
      <c r="Q363" s="467"/>
      <c r="R363" s="467"/>
      <c r="S363" s="467"/>
      <c r="T363" s="467"/>
      <c r="U363" s="467"/>
      <c r="V363" s="467"/>
      <c r="W363" s="467"/>
      <c r="X363" s="467"/>
      <c r="Y363" s="468"/>
      <c r="Z363" s="468"/>
      <c r="AA363" s="1728"/>
      <c r="AB363" s="1728"/>
      <c r="AC363" s="1728"/>
      <c r="AD363" s="1728"/>
      <c r="AE363" s="1728"/>
      <c r="AF363" s="1728"/>
      <c r="AG363" s="1728"/>
      <c r="AH363" s="1728"/>
      <c r="AI363" s="1728"/>
      <c r="AJ363" s="1728"/>
      <c r="AK363" s="1728"/>
      <c r="AL363" s="467"/>
      <c r="AM363" s="467"/>
      <c r="AN363" s="467"/>
    </row>
    <row r="364" spans="1:40" ht="18" customHeight="1" x14ac:dyDescent="0.25">
      <c r="A364" s="467"/>
      <c r="B364" s="467"/>
      <c r="C364" s="467"/>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8"/>
      <c r="Z364" s="468"/>
      <c r="AA364" s="1728"/>
      <c r="AB364" s="1728"/>
      <c r="AC364" s="1728"/>
      <c r="AD364" s="1728"/>
      <c r="AE364" s="1728"/>
      <c r="AF364" s="1728"/>
      <c r="AG364" s="1728"/>
      <c r="AH364" s="1728"/>
      <c r="AI364" s="1728"/>
      <c r="AJ364" s="1728"/>
      <c r="AK364" s="1728"/>
      <c r="AL364" s="467"/>
      <c r="AM364" s="467"/>
      <c r="AN364" s="467"/>
    </row>
    <row r="365" spans="1:40" ht="18" customHeight="1" x14ac:dyDescent="0.25">
      <c r="A365" s="467"/>
      <c r="B365" s="467"/>
      <c r="C365" s="467"/>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8"/>
      <c r="Z365" s="468"/>
      <c r="AA365" s="1728"/>
      <c r="AB365" s="1728"/>
      <c r="AC365" s="1728"/>
      <c r="AD365" s="1728"/>
      <c r="AE365" s="1728"/>
      <c r="AF365" s="1728"/>
      <c r="AG365" s="1728"/>
      <c r="AH365" s="1728"/>
      <c r="AI365" s="1728"/>
      <c r="AJ365" s="1728"/>
      <c r="AK365" s="1728"/>
      <c r="AL365" s="467"/>
      <c r="AM365" s="467"/>
      <c r="AN365" s="467"/>
    </row>
    <row r="366" spans="1:40" ht="18" customHeight="1" x14ac:dyDescent="0.25">
      <c r="A366" s="467"/>
      <c r="B366" s="467"/>
      <c r="C366" s="467"/>
      <c r="D366" s="467"/>
      <c r="E366" s="467"/>
      <c r="F366" s="467"/>
      <c r="G366" s="467"/>
      <c r="H366" s="467"/>
      <c r="I366" s="467"/>
      <c r="J366" s="467"/>
      <c r="K366" s="467"/>
      <c r="L366" s="467"/>
      <c r="M366" s="467"/>
      <c r="N366" s="467"/>
      <c r="O366" s="467"/>
      <c r="P366" s="467"/>
      <c r="Q366" s="467"/>
      <c r="R366" s="467"/>
      <c r="S366" s="467"/>
      <c r="T366" s="467"/>
      <c r="U366" s="467"/>
      <c r="V366" s="467"/>
      <c r="W366" s="467"/>
      <c r="X366" s="467"/>
      <c r="Y366" s="468"/>
      <c r="Z366" s="468"/>
      <c r="AA366" s="1728"/>
      <c r="AB366" s="1728"/>
      <c r="AC366" s="1728"/>
      <c r="AD366" s="1728"/>
      <c r="AE366" s="1728"/>
      <c r="AF366" s="1728"/>
      <c r="AG366" s="1728"/>
      <c r="AH366" s="1728"/>
      <c r="AI366" s="1728"/>
      <c r="AJ366" s="1728"/>
      <c r="AK366" s="1728"/>
      <c r="AL366" s="467"/>
      <c r="AM366" s="467"/>
      <c r="AN366" s="467"/>
    </row>
    <row r="367" spans="1:40" ht="18" customHeight="1" x14ac:dyDescent="0.25">
      <c r="A367" s="467"/>
      <c r="B367" s="467"/>
      <c r="C367" s="467"/>
      <c r="D367" s="467"/>
      <c r="E367" s="467"/>
      <c r="F367" s="467"/>
      <c r="G367" s="467"/>
      <c r="H367" s="467"/>
      <c r="I367" s="467"/>
      <c r="J367" s="467"/>
      <c r="K367" s="467"/>
      <c r="L367" s="467"/>
      <c r="M367" s="467"/>
      <c r="N367" s="467"/>
      <c r="O367" s="467"/>
      <c r="P367" s="467"/>
      <c r="Q367" s="467"/>
      <c r="R367" s="467"/>
      <c r="S367" s="467"/>
      <c r="T367" s="467"/>
      <c r="U367" s="467"/>
      <c r="V367" s="467"/>
      <c r="W367" s="467"/>
      <c r="X367" s="467"/>
      <c r="Y367" s="468"/>
      <c r="Z367" s="468"/>
      <c r="AA367" s="1728"/>
      <c r="AB367" s="1728"/>
      <c r="AC367" s="1728"/>
      <c r="AD367" s="1728"/>
      <c r="AE367" s="1728"/>
      <c r="AF367" s="1728"/>
      <c r="AG367" s="1728"/>
      <c r="AH367" s="1728"/>
      <c r="AI367" s="1728"/>
      <c r="AJ367" s="1728"/>
      <c r="AK367" s="1728"/>
      <c r="AL367" s="467"/>
      <c r="AM367" s="467"/>
      <c r="AN367" s="467"/>
    </row>
    <row r="368" spans="1:40" ht="18" customHeight="1" x14ac:dyDescent="0.25">
      <c r="A368" s="467"/>
      <c r="B368" s="467"/>
      <c r="C368" s="467"/>
      <c r="D368" s="467"/>
      <c r="E368" s="467"/>
      <c r="F368" s="467"/>
      <c r="G368" s="467"/>
      <c r="H368" s="467"/>
      <c r="I368" s="467"/>
      <c r="J368" s="467"/>
      <c r="K368" s="467"/>
      <c r="L368" s="467"/>
      <c r="M368" s="467"/>
      <c r="N368" s="467"/>
      <c r="O368" s="467"/>
      <c r="P368" s="467"/>
      <c r="Q368" s="467"/>
      <c r="R368" s="467"/>
      <c r="S368" s="467"/>
      <c r="T368" s="467"/>
      <c r="U368" s="467"/>
      <c r="V368" s="467"/>
      <c r="W368" s="467"/>
      <c r="X368" s="467"/>
      <c r="Y368" s="468"/>
      <c r="Z368" s="468"/>
      <c r="AA368" s="1728"/>
      <c r="AB368" s="1728"/>
      <c r="AC368" s="1728"/>
      <c r="AD368" s="1728"/>
      <c r="AE368" s="1728"/>
      <c r="AF368" s="1728"/>
      <c r="AG368" s="1728"/>
      <c r="AH368" s="1728"/>
      <c r="AI368" s="1728"/>
      <c r="AJ368" s="1728"/>
      <c r="AK368" s="1728"/>
      <c r="AL368" s="467"/>
      <c r="AM368" s="467"/>
      <c r="AN368" s="467"/>
    </row>
    <row r="369" spans="1:40" ht="18" customHeight="1" x14ac:dyDescent="0.25">
      <c r="A369" s="467"/>
      <c r="B369" s="467"/>
      <c r="C369" s="467"/>
      <c r="D369" s="467"/>
      <c r="E369" s="467"/>
      <c r="F369" s="467"/>
      <c r="G369" s="467"/>
      <c r="H369" s="467"/>
      <c r="I369" s="467"/>
      <c r="J369" s="467"/>
      <c r="K369" s="467"/>
      <c r="L369" s="467"/>
      <c r="M369" s="467"/>
      <c r="N369" s="467"/>
      <c r="O369" s="467"/>
      <c r="P369" s="467"/>
      <c r="Q369" s="467"/>
      <c r="R369" s="467"/>
      <c r="S369" s="467"/>
      <c r="T369" s="467"/>
      <c r="U369" s="467"/>
      <c r="V369" s="467"/>
      <c r="W369" s="467"/>
      <c r="X369" s="467"/>
      <c r="Y369" s="468"/>
      <c r="Z369" s="468"/>
      <c r="AA369" s="1728"/>
      <c r="AB369" s="1728"/>
      <c r="AC369" s="1728"/>
      <c r="AD369" s="1728"/>
      <c r="AE369" s="1728"/>
      <c r="AF369" s="1728"/>
      <c r="AG369" s="1728"/>
      <c r="AH369" s="1728"/>
      <c r="AI369" s="1728"/>
      <c r="AJ369" s="1728"/>
      <c r="AK369" s="1728"/>
      <c r="AL369" s="467"/>
      <c r="AM369" s="467"/>
      <c r="AN369" s="467"/>
    </row>
    <row r="370" spans="1:40" ht="18" customHeight="1" x14ac:dyDescent="0.25">
      <c r="A370" s="467"/>
      <c r="B370" s="467"/>
      <c r="C370" s="467"/>
      <c r="D370" s="467"/>
      <c r="E370" s="467"/>
      <c r="F370" s="467"/>
      <c r="G370" s="467"/>
      <c r="H370" s="467"/>
      <c r="I370" s="467"/>
      <c r="J370" s="467"/>
      <c r="K370" s="467"/>
      <c r="L370" s="467"/>
      <c r="M370" s="467"/>
      <c r="N370" s="467"/>
      <c r="O370" s="467"/>
      <c r="P370" s="467"/>
      <c r="Q370" s="467"/>
      <c r="R370" s="467"/>
      <c r="S370" s="467"/>
      <c r="T370" s="467"/>
      <c r="U370" s="467"/>
      <c r="V370" s="467"/>
      <c r="W370" s="467"/>
      <c r="X370" s="467"/>
      <c r="Y370" s="468"/>
      <c r="Z370" s="468"/>
      <c r="AA370" s="1728"/>
      <c r="AB370" s="1728"/>
      <c r="AC370" s="1728"/>
      <c r="AD370" s="1728"/>
      <c r="AE370" s="1728"/>
      <c r="AF370" s="1728"/>
      <c r="AG370" s="1728"/>
      <c r="AH370" s="1728"/>
      <c r="AI370" s="1728"/>
      <c r="AJ370" s="1728"/>
      <c r="AK370" s="1728"/>
      <c r="AL370" s="467"/>
      <c r="AM370" s="467"/>
      <c r="AN370" s="467"/>
    </row>
    <row r="371" spans="1:40" ht="18" customHeight="1" x14ac:dyDescent="0.25">
      <c r="A371" s="467"/>
      <c r="B371" s="467"/>
      <c r="C371" s="467"/>
      <c r="D371" s="467"/>
      <c r="E371" s="467"/>
      <c r="F371" s="467"/>
      <c r="G371" s="467"/>
      <c r="H371" s="467"/>
      <c r="I371" s="467"/>
      <c r="J371" s="467"/>
      <c r="K371" s="467"/>
      <c r="L371" s="467"/>
      <c r="M371" s="467"/>
      <c r="N371" s="467"/>
      <c r="O371" s="467"/>
      <c r="P371" s="467"/>
      <c r="Q371" s="467"/>
      <c r="R371" s="467"/>
      <c r="S371" s="467"/>
      <c r="T371" s="467"/>
      <c r="U371" s="467"/>
      <c r="V371" s="467"/>
      <c r="W371" s="467"/>
      <c r="X371" s="467"/>
      <c r="Y371" s="468"/>
      <c r="Z371" s="468"/>
      <c r="AA371" s="1728"/>
      <c r="AB371" s="1728"/>
      <c r="AC371" s="1728"/>
      <c r="AD371" s="1728"/>
      <c r="AE371" s="1728"/>
      <c r="AF371" s="1728"/>
      <c r="AG371" s="1728"/>
      <c r="AH371" s="1728"/>
      <c r="AI371" s="1728"/>
      <c r="AJ371" s="1728"/>
      <c r="AK371" s="1728"/>
      <c r="AL371" s="467"/>
      <c r="AM371" s="467"/>
      <c r="AN371" s="467"/>
    </row>
    <row r="372" spans="1:40" ht="18" customHeight="1" x14ac:dyDescent="0.25">
      <c r="A372" s="467"/>
      <c r="B372" s="467"/>
      <c r="C372" s="467"/>
      <c r="D372" s="467"/>
      <c r="E372" s="467"/>
      <c r="F372" s="467"/>
      <c r="G372" s="467"/>
      <c r="H372" s="467"/>
      <c r="I372" s="467"/>
      <c r="J372" s="467"/>
      <c r="K372" s="467"/>
      <c r="L372" s="467"/>
      <c r="M372" s="467"/>
      <c r="N372" s="467"/>
      <c r="O372" s="467"/>
      <c r="P372" s="467"/>
      <c r="Q372" s="467"/>
      <c r="R372" s="467"/>
      <c r="S372" s="467"/>
      <c r="T372" s="467"/>
      <c r="U372" s="467"/>
      <c r="V372" s="467"/>
      <c r="W372" s="467"/>
      <c r="X372" s="467"/>
      <c r="Y372" s="468"/>
      <c r="Z372" s="468"/>
      <c r="AA372" s="1728"/>
      <c r="AB372" s="1728"/>
      <c r="AC372" s="1728"/>
      <c r="AD372" s="1728"/>
      <c r="AE372" s="1728"/>
      <c r="AF372" s="1728"/>
      <c r="AG372" s="1728"/>
      <c r="AH372" s="1728"/>
      <c r="AI372" s="1728"/>
      <c r="AJ372" s="1728"/>
      <c r="AK372" s="1728"/>
      <c r="AL372" s="467"/>
      <c r="AM372" s="467"/>
      <c r="AN372" s="467"/>
    </row>
    <row r="373" spans="1:40" ht="18" customHeight="1" x14ac:dyDescent="0.25">
      <c r="A373" s="467"/>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468"/>
      <c r="Z373" s="468"/>
      <c r="AA373" s="1728"/>
      <c r="AB373" s="1728"/>
      <c r="AC373" s="1728"/>
      <c r="AD373" s="1728"/>
      <c r="AE373" s="1728"/>
      <c r="AF373" s="1728"/>
      <c r="AG373" s="1728"/>
      <c r="AH373" s="1728"/>
      <c r="AI373" s="1728"/>
      <c r="AJ373" s="1728"/>
      <c r="AK373" s="1728"/>
      <c r="AL373" s="467"/>
      <c r="AM373" s="467"/>
      <c r="AN373" s="467"/>
    </row>
    <row r="374" spans="1:40" ht="18" customHeight="1" x14ac:dyDescent="0.25">
      <c r="A374" s="467"/>
      <c r="B374" s="467"/>
      <c r="C374" s="467"/>
      <c r="D374" s="467"/>
      <c r="E374" s="467"/>
      <c r="F374" s="467"/>
      <c r="G374" s="467"/>
      <c r="H374" s="467"/>
      <c r="I374" s="467"/>
      <c r="J374" s="467"/>
      <c r="K374" s="467"/>
      <c r="L374" s="467"/>
      <c r="M374" s="467"/>
      <c r="N374" s="467"/>
      <c r="O374" s="467"/>
      <c r="P374" s="467"/>
      <c r="Q374" s="467"/>
      <c r="R374" s="467"/>
      <c r="S374" s="467"/>
      <c r="T374" s="467"/>
      <c r="U374" s="467"/>
      <c r="V374" s="467"/>
      <c r="W374" s="467"/>
      <c r="X374" s="467"/>
      <c r="Y374" s="468"/>
      <c r="Z374" s="468"/>
      <c r="AA374" s="1728"/>
      <c r="AB374" s="1728"/>
      <c r="AC374" s="1728"/>
      <c r="AD374" s="1728"/>
      <c r="AE374" s="1728"/>
      <c r="AF374" s="1728"/>
      <c r="AG374" s="1728"/>
      <c r="AH374" s="1728"/>
      <c r="AI374" s="1728"/>
      <c r="AJ374" s="1728"/>
      <c r="AK374" s="1728"/>
      <c r="AL374" s="467"/>
      <c r="AM374" s="467"/>
      <c r="AN374" s="467"/>
    </row>
    <row r="375" spans="1:40" ht="18" customHeight="1" x14ac:dyDescent="0.25">
      <c r="A375" s="467"/>
      <c r="B375" s="467"/>
      <c r="C375" s="467"/>
      <c r="D375" s="467"/>
      <c r="E375" s="467"/>
      <c r="F375" s="467"/>
      <c r="G375" s="467"/>
      <c r="H375" s="467"/>
      <c r="I375" s="467"/>
      <c r="J375" s="467"/>
      <c r="K375" s="467"/>
      <c r="L375" s="467"/>
      <c r="M375" s="467"/>
      <c r="N375" s="467"/>
      <c r="O375" s="467"/>
      <c r="P375" s="467"/>
      <c r="Q375" s="467"/>
      <c r="R375" s="467"/>
      <c r="S375" s="467"/>
      <c r="T375" s="467"/>
      <c r="U375" s="467"/>
      <c r="V375" s="467"/>
      <c r="W375" s="467"/>
      <c r="X375" s="467"/>
      <c r="Y375" s="468"/>
      <c r="Z375" s="468"/>
      <c r="AA375" s="1728"/>
      <c r="AB375" s="1728"/>
      <c r="AC375" s="1728"/>
      <c r="AD375" s="1728"/>
      <c r="AE375" s="1728"/>
      <c r="AF375" s="1728"/>
      <c r="AG375" s="1728"/>
      <c r="AH375" s="1728"/>
      <c r="AI375" s="1728"/>
      <c r="AJ375" s="1728"/>
      <c r="AK375" s="1728"/>
      <c r="AL375" s="467"/>
      <c r="AM375" s="467"/>
      <c r="AN375" s="467"/>
    </row>
    <row r="376" spans="1:40" ht="18" customHeight="1" x14ac:dyDescent="0.25">
      <c r="A376" s="467"/>
      <c r="B376" s="467"/>
      <c r="C376" s="467"/>
      <c r="D376" s="467"/>
      <c r="E376" s="467"/>
      <c r="F376" s="467"/>
      <c r="G376" s="467"/>
      <c r="H376" s="467"/>
      <c r="I376" s="467"/>
      <c r="J376" s="467"/>
      <c r="K376" s="467"/>
      <c r="L376" s="467"/>
      <c r="M376" s="467"/>
      <c r="N376" s="467"/>
      <c r="O376" s="467"/>
      <c r="P376" s="467"/>
      <c r="Q376" s="467"/>
      <c r="R376" s="467"/>
      <c r="S376" s="467"/>
      <c r="T376" s="467"/>
      <c r="U376" s="467"/>
      <c r="V376" s="467"/>
      <c r="W376" s="467"/>
      <c r="X376" s="467"/>
      <c r="Y376" s="468"/>
      <c r="Z376" s="468"/>
      <c r="AA376" s="1728"/>
      <c r="AB376" s="1728"/>
      <c r="AC376" s="1728"/>
      <c r="AD376" s="1728"/>
      <c r="AE376" s="1728"/>
      <c r="AF376" s="1728"/>
      <c r="AG376" s="1728"/>
      <c r="AH376" s="1728"/>
      <c r="AI376" s="1728"/>
      <c r="AJ376" s="1728"/>
      <c r="AK376" s="1728"/>
      <c r="AL376" s="467"/>
      <c r="AM376" s="467"/>
      <c r="AN376" s="467"/>
    </row>
    <row r="377" spans="1:40" ht="18" customHeight="1" x14ac:dyDescent="0.25">
      <c r="A377" s="467"/>
      <c r="B377" s="467"/>
      <c r="C377" s="467"/>
      <c r="D377" s="467"/>
      <c r="E377" s="467"/>
      <c r="F377" s="467"/>
      <c r="G377" s="467"/>
      <c r="H377" s="467"/>
      <c r="I377" s="467"/>
      <c r="J377" s="467"/>
      <c r="K377" s="467"/>
      <c r="L377" s="467"/>
      <c r="M377" s="467"/>
      <c r="N377" s="467"/>
      <c r="O377" s="467"/>
      <c r="P377" s="467"/>
      <c r="Q377" s="467"/>
      <c r="R377" s="467"/>
      <c r="S377" s="467"/>
      <c r="T377" s="467"/>
      <c r="U377" s="467"/>
      <c r="V377" s="467"/>
      <c r="W377" s="467"/>
      <c r="X377" s="467"/>
      <c r="Y377" s="468"/>
      <c r="Z377" s="468"/>
      <c r="AA377" s="1728"/>
      <c r="AB377" s="1728"/>
      <c r="AC377" s="1728"/>
      <c r="AD377" s="1728"/>
      <c r="AE377" s="1728"/>
      <c r="AF377" s="1728"/>
      <c r="AG377" s="1728"/>
      <c r="AH377" s="1728"/>
      <c r="AI377" s="1728"/>
      <c r="AJ377" s="1728"/>
      <c r="AK377" s="1728"/>
      <c r="AL377" s="467"/>
      <c r="AM377" s="467"/>
      <c r="AN377" s="467"/>
    </row>
    <row r="378" spans="1:40" ht="18" customHeight="1" x14ac:dyDescent="0.25">
      <c r="A378" s="467"/>
      <c r="B378" s="467"/>
      <c r="C378" s="467"/>
      <c r="D378" s="467"/>
      <c r="E378" s="467"/>
      <c r="F378" s="467"/>
      <c r="G378" s="467"/>
      <c r="H378" s="467"/>
      <c r="I378" s="467"/>
      <c r="J378" s="467"/>
      <c r="K378" s="467"/>
      <c r="L378" s="467"/>
      <c r="M378" s="467"/>
      <c r="N378" s="467"/>
      <c r="O378" s="467"/>
      <c r="P378" s="467"/>
      <c r="Q378" s="467"/>
      <c r="R378" s="467"/>
      <c r="S378" s="467"/>
      <c r="T378" s="467"/>
      <c r="U378" s="467"/>
      <c r="V378" s="467"/>
      <c r="W378" s="467"/>
      <c r="X378" s="467"/>
      <c r="Y378" s="468"/>
      <c r="Z378" s="468"/>
      <c r="AA378" s="1728"/>
      <c r="AB378" s="1728"/>
      <c r="AC378" s="1728"/>
      <c r="AD378" s="1728"/>
      <c r="AE378" s="1728"/>
      <c r="AF378" s="1728"/>
      <c r="AG378" s="1728"/>
      <c r="AH378" s="1728"/>
      <c r="AI378" s="1728"/>
      <c r="AJ378" s="1728"/>
      <c r="AK378" s="1728"/>
      <c r="AL378" s="467"/>
      <c r="AM378" s="467"/>
      <c r="AN378" s="467"/>
    </row>
    <row r="379" spans="1:40" ht="18" customHeight="1" x14ac:dyDescent="0.25">
      <c r="A379" s="467"/>
      <c r="B379" s="467"/>
      <c r="C379" s="467"/>
      <c r="D379" s="467"/>
      <c r="E379" s="467"/>
      <c r="F379" s="467"/>
      <c r="G379" s="467"/>
      <c r="H379" s="467"/>
      <c r="I379" s="467"/>
      <c r="J379" s="467"/>
      <c r="K379" s="467"/>
      <c r="L379" s="467"/>
      <c r="M379" s="467"/>
      <c r="N379" s="467"/>
      <c r="O379" s="467"/>
      <c r="P379" s="467"/>
      <c r="Q379" s="467"/>
      <c r="R379" s="467"/>
      <c r="S379" s="467"/>
      <c r="T379" s="467"/>
      <c r="U379" s="467"/>
      <c r="V379" s="467"/>
      <c r="W379" s="467"/>
      <c r="X379" s="467"/>
      <c r="Y379" s="468"/>
      <c r="Z379" s="468"/>
      <c r="AA379" s="1728"/>
      <c r="AB379" s="1728"/>
      <c r="AC379" s="1728"/>
      <c r="AD379" s="1728"/>
      <c r="AE379" s="1728"/>
      <c r="AF379" s="1728"/>
      <c r="AG379" s="1728"/>
      <c r="AH379" s="1728"/>
      <c r="AI379" s="1728"/>
      <c r="AJ379" s="1728"/>
      <c r="AK379" s="1728"/>
      <c r="AL379" s="467"/>
      <c r="AM379" s="467"/>
      <c r="AN379" s="467"/>
    </row>
    <row r="380" spans="1:40" ht="18" customHeight="1" x14ac:dyDescent="0.25">
      <c r="A380" s="467"/>
      <c r="B380" s="467"/>
      <c r="C380" s="467"/>
      <c r="D380" s="467"/>
      <c r="E380" s="467"/>
      <c r="F380" s="467"/>
      <c r="G380" s="467"/>
      <c r="H380" s="467"/>
      <c r="I380" s="467"/>
      <c r="J380" s="467"/>
      <c r="K380" s="467"/>
      <c r="L380" s="467"/>
      <c r="M380" s="467"/>
      <c r="N380" s="467"/>
      <c r="O380" s="467"/>
      <c r="P380" s="467"/>
      <c r="Q380" s="467"/>
      <c r="R380" s="467"/>
      <c r="S380" s="467"/>
      <c r="T380" s="467"/>
      <c r="U380" s="467"/>
      <c r="V380" s="467"/>
      <c r="W380" s="467"/>
      <c r="X380" s="467"/>
      <c r="Y380" s="468"/>
      <c r="Z380" s="468"/>
      <c r="AA380" s="1728"/>
      <c r="AB380" s="1728"/>
      <c r="AC380" s="1728"/>
      <c r="AD380" s="1728"/>
      <c r="AE380" s="1728"/>
      <c r="AF380" s="1728"/>
      <c r="AG380" s="1728"/>
      <c r="AH380" s="1728"/>
      <c r="AI380" s="1728"/>
      <c r="AJ380" s="1728"/>
      <c r="AK380" s="1728"/>
      <c r="AL380" s="467"/>
      <c r="AM380" s="467"/>
      <c r="AN380" s="467"/>
    </row>
    <row r="381" spans="1:40" ht="18" customHeight="1" x14ac:dyDescent="0.25">
      <c r="A381" s="467"/>
      <c r="B381" s="467"/>
      <c r="C381" s="467"/>
      <c r="D381" s="467"/>
      <c r="E381" s="467"/>
      <c r="F381" s="467"/>
      <c r="G381" s="467"/>
      <c r="H381" s="467"/>
      <c r="I381" s="467"/>
      <c r="J381" s="467"/>
      <c r="K381" s="467"/>
      <c r="L381" s="467"/>
      <c r="M381" s="467"/>
      <c r="N381" s="467"/>
      <c r="O381" s="467"/>
      <c r="P381" s="467"/>
      <c r="Q381" s="467"/>
      <c r="R381" s="467"/>
      <c r="S381" s="467"/>
      <c r="T381" s="467"/>
      <c r="U381" s="467"/>
      <c r="V381" s="467"/>
      <c r="W381" s="467"/>
      <c r="X381" s="467"/>
      <c r="Y381" s="468"/>
      <c r="Z381" s="468"/>
      <c r="AA381" s="1728"/>
      <c r="AB381" s="1728"/>
      <c r="AC381" s="1728"/>
      <c r="AD381" s="1728"/>
      <c r="AE381" s="1728"/>
      <c r="AF381" s="1728"/>
      <c r="AG381" s="1728"/>
      <c r="AH381" s="1728"/>
      <c r="AI381" s="1728"/>
      <c r="AJ381" s="1728"/>
      <c r="AK381" s="1728"/>
      <c r="AL381" s="467"/>
      <c r="AM381" s="467"/>
      <c r="AN381" s="467"/>
    </row>
    <row r="382" spans="1:40" ht="18" customHeight="1" x14ac:dyDescent="0.25">
      <c r="A382" s="467"/>
      <c r="B382" s="467"/>
      <c r="C382" s="467"/>
      <c r="D382" s="467"/>
      <c r="E382" s="467"/>
      <c r="F382" s="467"/>
      <c r="G382" s="467"/>
      <c r="H382" s="467"/>
      <c r="I382" s="467"/>
      <c r="J382" s="467"/>
      <c r="K382" s="467"/>
      <c r="L382" s="467"/>
      <c r="M382" s="467"/>
      <c r="N382" s="467"/>
      <c r="O382" s="467"/>
      <c r="P382" s="467"/>
      <c r="Q382" s="467"/>
      <c r="R382" s="467"/>
      <c r="S382" s="467"/>
      <c r="T382" s="467"/>
      <c r="U382" s="467"/>
      <c r="V382" s="467"/>
      <c r="W382" s="467"/>
      <c r="X382" s="467"/>
      <c r="Y382" s="468"/>
      <c r="Z382" s="468"/>
      <c r="AA382" s="1728"/>
      <c r="AB382" s="1728"/>
      <c r="AC382" s="1728"/>
      <c r="AD382" s="1728"/>
      <c r="AE382" s="1728"/>
      <c r="AF382" s="1728"/>
      <c r="AG382" s="1728"/>
      <c r="AH382" s="1728"/>
      <c r="AI382" s="1728"/>
      <c r="AJ382" s="1728"/>
      <c r="AK382" s="1728"/>
      <c r="AL382" s="467"/>
      <c r="AM382" s="467"/>
      <c r="AN382" s="467"/>
    </row>
    <row r="383" spans="1:40" ht="18" customHeight="1" x14ac:dyDescent="0.25">
      <c r="A383" s="467"/>
      <c r="B383" s="467"/>
      <c r="C383" s="467"/>
      <c r="D383" s="467"/>
      <c r="E383" s="467"/>
      <c r="F383" s="467"/>
      <c r="G383" s="467"/>
      <c r="H383" s="467"/>
      <c r="I383" s="467"/>
      <c r="J383" s="467"/>
      <c r="K383" s="467"/>
      <c r="L383" s="467"/>
      <c r="M383" s="467"/>
      <c r="N383" s="467"/>
      <c r="O383" s="467"/>
      <c r="P383" s="467"/>
      <c r="Q383" s="467"/>
      <c r="R383" s="467"/>
      <c r="S383" s="467"/>
      <c r="T383" s="467"/>
      <c r="U383" s="467"/>
      <c r="V383" s="467"/>
      <c r="W383" s="467"/>
      <c r="X383" s="467"/>
      <c r="Y383" s="468"/>
      <c r="Z383" s="468"/>
      <c r="AA383" s="1728"/>
      <c r="AB383" s="1728"/>
      <c r="AC383" s="1728"/>
      <c r="AD383" s="1728"/>
      <c r="AE383" s="1728"/>
      <c r="AF383" s="1728"/>
      <c r="AG383" s="1728"/>
      <c r="AH383" s="1728"/>
      <c r="AI383" s="1728"/>
      <c r="AJ383" s="1728"/>
      <c r="AK383" s="1728"/>
      <c r="AL383" s="467"/>
      <c r="AM383" s="467"/>
      <c r="AN383" s="467"/>
    </row>
    <row r="384" spans="1:40" ht="18" customHeight="1" x14ac:dyDescent="0.25">
      <c r="A384" s="467"/>
      <c r="B384" s="467"/>
      <c r="C384" s="467"/>
      <c r="D384" s="467"/>
      <c r="E384" s="467"/>
      <c r="F384" s="467"/>
      <c r="G384" s="467"/>
      <c r="H384" s="467"/>
      <c r="I384" s="467"/>
      <c r="J384" s="467"/>
      <c r="K384" s="467"/>
      <c r="L384" s="467"/>
      <c r="M384" s="467"/>
      <c r="N384" s="467"/>
      <c r="O384" s="467"/>
      <c r="P384" s="467"/>
      <c r="Q384" s="467"/>
      <c r="R384" s="467"/>
      <c r="S384" s="467"/>
      <c r="T384" s="467"/>
      <c r="U384" s="467"/>
      <c r="V384" s="467"/>
      <c r="W384" s="467"/>
      <c r="X384" s="467"/>
      <c r="Y384" s="468"/>
      <c r="Z384" s="468"/>
      <c r="AA384" s="1728"/>
      <c r="AB384" s="1728"/>
      <c r="AC384" s="1728"/>
      <c r="AD384" s="1728"/>
      <c r="AE384" s="1728"/>
      <c r="AF384" s="1728"/>
      <c r="AG384" s="1728"/>
      <c r="AH384" s="1728"/>
      <c r="AI384" s="1728"/>
      <c r="AJ384" s="1728"/>
      <c r="AK384" s="1728"/>
      <c r="AL384" s="467"/>
      <c r="AM384" s="467"/>
      <c r="AN384" s="467"/>
    </row>
    <row r="385" spans="1:40" ht="18" customHeight="1" x14ac:dyDescent="0.25">
      <c r="A385" s="467"/>
      <c r="B385" s="467"/>
      <c r="C385" s="467"/>
      <c r="D385" s="467"/>
      <c r="E385" s="467"/>
      <c r="F385" s="467"/>
      <c r="G385" s="467"/>
      <c r="H385" s="467"/>
      <c r="I385" s="467"/>
      <c r="J385" s="467"/>
      <c r="K385" s="467"/>
      <c r="L385" s="467"/>
      <c r="M385" s="467"/>
      <c r="N385" s="467"/>
      <c r="O385" s="467"/>
      <c r="P385" s="467"/>
      <c r="Q385" s="467"/>
      <c r="R385" s="467"/>
      <c r="S385" s="467"/>
      <c r="T385" s="467"/>
      <c r="U385" s="467"/>
      <c r="V385" s="467"/>
      <c r="W385" s="467"/>
      <c r="X385" s="467"/>
      <c r="Y385" s="468"/>
      <c r="Z385" s="468"/>
      <c r="AA385" s="1728"/>
      <c r="AB385" s="1728"/>
      <c r="AC385" s="1728"/>
      <c r="AD385" s="1728"/>
      <c r="AE385" s="1728"/>
      <c r="AF385" s="1728"/>
      <c r="AG385" s="1728"/>
      <c r="AH385" s="1728"/>
      <c r="AI385" s="1728"/>
      <c r="AJ385" s="1728"/>
      <c r="AK385" s="1728"/>
      <c r="AL385" s="467"/>
      <c r="AM385" s="467"/>
      <c r="AN385" s="467"/>
    </row>
    <row r="386" spans="1:40" ht="18" customHeight="1" x14ac:dyDescent="0.25">
      <c r="A386" s="467"/>
      <c r="B386" s="467"/>
      <c r="C386" s="467"/>
      <c r="D386" s="467"/>
      <c r="E386" s="467"/>
      <c r="F386" s="467"/>
      <c r="G386" s="467"/>
      <c r="H386" s="467"/>
      <c r="I386" s="467"/>
      <c r="J386" s="467"/>
      <c r="K386" s="467"/>
      <c r="L386" s="467"/>
      <c r="M386" s="467"/>
      <c r="N386" s="467"/>
      <c r="O386" s="467"/>
      <c r="P386" s="467"/>
      <c r="Q386" s="467"/>
      <c r="R386" s="467"/>
      <c r="S386" s="467"/>
      <c r="T386" s="467"/>
      <c r="U386" s="467"/>
      <c r="V386" s="467"/>
      <c r="W386" s="467"/>
      <c r="X386" s="467"/>
      <c r="Y386" s="468"/>
      <c r="Z386" s="468"/>
      <c r="AA386" s="1728"/>
      <c r="AB386" s="1728"/>
      <c r="AC386" s="1728"/>
      <c r="AD386" s="1728"/>
      <c r="AE386" s="1728"/>
      <c r="AF386" s="1728"/>
      <c r="AG386" s="1728"/>
      <c r="AH386" s="1728"/>
      <c r="AI386" s="1728"/>
      <c r="AJ386" s="1728"/>
      <c r="AK386" s="1728"/>
      <c r="AL386" s="467"/>
      <c r="AM386" s="467"/>
      <c r="AN386" s="467"/>
    </row>
    <row r="387" spans="1:40" ht="18" customHeight="1" x14ac:dyDescent="0.25">
      <c r="A387" s="467"/>
      <c r="B387" s="467"/>
      <c r="C387" s="467"/>
      <c r="D387" s="467"/>
      <c r="E387" s="467"/>
      <c r="F387" s="467"/>
      <c r="G387" s="467"/>
      <c r="H387" s="467"/>
      <c r="I387" s="467"/>
      <c r="J387" s="467"/>
      <c r="K387" s="467"/>
      <c r="L387" s="467"/>
      <c r="M387" s="467"/>
      <c r="N387" s="467"/>
      <c r="O387" s="467"/>
      <c r="P387" s="467"/>
      <c r="Q387" s="467"/>
      <c r="R387" s="467"/>
      <c r="S387" s="467"/>
      <c r="T387" s="467"/>
      <c r="U387" s="467"/>
      <c r="V387" s="467"/>
      <c r="W387" s="467"/>
      <c r="X387" s="467"/>
      <c r="Y387" s="468"/>
      <c r="Z387" s="468"/>
      <c r="AA387" s="1728"/>
      <c r="AB387" s="1728"/>
      <c r="AC387" s="1728"/>
      <c r="AD387" s="1728"/>
      <c r="AE387" s="1728"/>
      <c r="AF387" s="1728"/>
      <c r="AG387" s="1728"/>
      <c r="AH387" s="1728"/>
      <c r="AI387" s="1728"/>
      <c r="AJ387" s="1728"/>
      <c r="AK387" s="1728"/>
      <c r="AL387" s="467"/>
      <c r="AM387" s="467"/>
      <c r="AN387" s="467"/>
    </row>
    <row r="388" spans="1:40" ht="18" customHeight="1" x14ac:dyDescent="0.25">
      <c r="A388" s="467"/>
      <c r="B388" s="467"/>
      <c r="C388" s="467"/>
      <c r="D388" s="467"/>
      <c r="E388" s="467"/>
      <c r="F388" s="467"/>
      <c r="G388" s="467"/>
      <c r="H388" s="467"/>
      <c r="I388" s="467"/>
      <c r="J388" s="467"/>
      <c r="K388" s="467"/>
      <c r="L388" s="467"/>
      <c r="M388" s="467"/>
      <c r="N388" s="467"/>
      <c r="O388" s="467"/>
      <c r="P388" s="467"/>
      <c r="Q388" s="467"/>
      <c r="R388" s="467"/>
      <c r="S388" s="467"/>
      <c r="T388" s="467"/>
      <c r="U388" s="467"/>
      <c r="V388" s="467"/>
      <c r="W388" s="467"/>
      <c r="X388" s="467"/>
      <c r="Y388" s="468"/>
      <c r="Z388" s="468"/>
      <c r="AA388" s="1728"/>
      <c r="AB388" s="1728"/>
      <c r="AC388" s="1728"/>
      <c r="AD388" s="1728"/>
      <c r="AE388" s="1728"/>
      <c r="AF388" s="1728"/>
      <c r="AG388" s="1728"/>
      <c r="AH388" s="1728"/>
      <c r="AI388" s="1728"/>
      <c r="AJ388" s="1728"/>
      <c r="AK388" s="1728"/>
      <c r="AL388" s="467"/>
      <c r="AM388" s="467"/>
      <c r="AN388" s="467"/>
    </row>
    <row r="389" spans="1:40" ht="18" customHeight="1" x14ac:dyDescent="0.25">
      <c r="A389" s="467"/>
      <c r="B389" s="467"/>
      <c r="C389" s="467"/>
      <c r="D389" s="467"/>
      <c r="E389" s="467"/>
      <c r="F389" s="467"/>
      <c r="G389" s="467"/>
      <c r="H389" s="467"/>
      <c r="I389" s="467"/>
      <c r="J389" s="467"/>
      <c r="K389" s="467"/>
      <c r="L389" s="467"/>
      <c r="M389" s="467"/>
      <c r="N389" s="467"/>
      <c r="O389" s="467"/>
      <c r="P389" s="467"/>
      <c r="Q389" s="467"/>
      <c r="R389" s="467"/>
      <c r="S389" s="467"/>
      <c r="T389" s="467"/>
      <c r="U389" s="467"/>
      <c r="V389" s="467"/>
      <c r="W389" s="467"/>
      <c r="X389" s="467"/>
      <c r="Y389" s="468"/>
      <c r="Z389" s="468"/>
      <c r="AA389" s="1728"/>
      <c r="AB389" s="1728"/>
      <c r="AC389" s="1728"/>
      <c r="AD389" s="1728"/>
      <c r="AE389" s="1728"/>
      <c r="AF389" s="1728"/>
      <c r="AG389" s="1728"/>
      <c r="AH389" s="1728"/>
      <c r="AI389" s="1728"/>
      <c r="AJ389" s="1728"/>
      <c r="AK389" s="1728"/>
      <c r="AL389" s="467"/>
      <c r="AM389" s="467"/>
      <c r="AN389" s="467"/>
    </row>
    <row r="390" spans="1:40" ht="18" customHeight="1" x14ac:dyDescent="0.25">
      <c r="A390" s="467"/>
      <c r="B390" s="467"/>
      <c r="C390" s="467"/>
      <c r="D390" s="467"/>
      <c r="E390" s="467"/>
      <c r="F390" s="467"/>
      <c r="G390" s="467"/>
      <c r="H390" s="467"/>
      <c r="I390" s="467"/>
      <c r="J390" s="467"/>
      <c r="K390" s="467"/>
      <c r="L390" s="467"/>
      <c r="M390" s="467"/>
      <c r="N390" s="467"/>
      <c r="O390" s="467"/>
      <c r="P390" s="467"/>
      <c r="Q390" s="467"/>
      <c r="R390" s="467"/>
      <c r="S390" s="467"/>
      <c r="T390" s="467"/>
      <c r="U390" s="467"/>
      <c r="V390" s="467"/>
      <c r="W390" s="467"/>
      <c r="X390" s="467"/>
      <c r="Y390" s="468"/>
      <c r="Z390" s="468"/>
      <c r="AA390" s="1728"/>
      <c r="AB390" s="1728"/>
      <c r="AC390" s="1728"/>
      <c r="AD390" s="1728"/>
      <c r="AE390" s="1728"/>
      <c r="AF390" s="1728"/>
      <c r="AG390" s="1728"/>
      <c r="AH390" s="1728"/>
      <c r="AI390" s="1728"/>
      <c r="AJ390" s="1728"/>
      <c r="AK390" s="1728"/>
      <c r="AL390" s="467"/>
      <c r="AM390" s="467"/>
      <c r="AN390" s="467"/>
    </row>
    <row r="391" spans="1:40" ht="18" customHeight="1" x14ac:dyDescent="0.25">
      <c r="A391" s="467"/>
      <c r="B391" s="467"/>
      <c r="C391" s="467"/>
      <c r="D391" s="467"/>
      <c r="E391" s="467"/>
      <c r="F391" s="467"/>
      <c r="G391" s="467"/>
      <c r="H391" s="467"/>
      <c r="I391" s="467"/>
      <c r="J391" s="467"/>
      <c r="K391" s="467"/>
      <c r="L391" s="467"/>
      <c r="M391" s="467"/>
      <c r="N391" s="467"/>
      <c r="O391" s="467"/>
      <c r="P391" s="467"/>
      <c r="Q391" s="467"/>
      <c r="R391" s="467"/>
      <c r="S391" s="467"/>
      <c r="T391" s="467"/>
      <c r="U391" s="467"/>
      <c r="V391" s="467"/>
      <c r="W391" s="467"/>
      <c r="X391" s="467"/>
      <c r="Y391" s="468"/>
      <c r="Z391" s="468"/>
      <c r="AA391" s="1728"/>
      <c r="AB391" s="1728"/>
      <c r="AC391" s="1728"/>
      <c r="AD391" s="1728"/>
      <c r="AE391" s="1728"/>
      <c r="AF391" s="1728"/>
      <c r="AG391" s="1728"/>
      <c r="AH391" s="1728"/>
      <c r="AI391" s="1728"/>
      <c r="AJ391" s="1728"/>
      <c r="AK391" s="1728"/>
      <c r="AL391" s="467"/>
      <c r="AM391" s="467"/>
      <c r="AN391" s="467"/>
    </row>
    <row r="392" spans="1:40" ht="18" customHeight="1" x14ac:dyDescent="0.25">
      <c r="A392" s="467"/>
      <c r="B392" s="467"/>
      <c r="C392" s="467"/>
      <c r="D392" s="467"/>
      <c r="E392" s="467"/>
      <c r="F392" s="467"/>
      <c r="G392" s="467"/>
      <c r="H392" s="467"/>
      <c r="I392" s="467"/>
      <c r="J392" s="467"/>
      <c r="K392" s="467"/>
      <c r="L392" s="467"/>
      <c r="M392" s="467"/>
      <c r="N392" s="467"/>
      <c r="O392" s="467"/>
      <c r="P392" s="467"/>
      <c r="Q392" s="467"/>
      <c r="R392" s="467"/>
      <c r="S392" s="467"/>
      <c r="T392" s="467"/>
      <c r="U392" s="467"/>
      <c r="V392" s="467"/>
      <c r="W392" s="467"/>
      <c r="X392" s="467"/>
      <c r="Y392" s="468"/>
      <c r="Z392" s="468"/>
      <c r="AA392" s="1728"/>
      <c r="AB392" s="1728"/>
      <c r="AC392" s="1728"/>
      <c r="AD392" s="1728"/>
      <c r="AE392" s="1728"/>
      <c r="AF392" s="1728"/>
      <c r="AG392" s="1728"/>
      <c r="AH392" s="1728"/>
      <c r="AI392" s="1728"/>
      <c r="AJ392" s="1728"/>
      <c r="AK392" s="1728"/>
      <c r="AL392" s="467"/>
      <c r="AM392" s="467"/>
      <c r="AN392" s="467"/>
    </row>
    <row r="393" spans="1:40" ht="18" customHeight="1" x14ac:dyDescent="0.25">
      <c r="A393" s="467"/>
      <c r="B393" s="467"/>
      <c r="C393" s="467"/>
      <c r="D393" s="467"/>
      <c r="E393" s="467"/>
      <c r="F393" s="467"/>
      <c r="G393" s="467"/>
      <c r="H393" s="467"/>
      <c r="I393" s="467"/>
      <c r="J393" s="467"/>
      <c r="K393" s="467"/>
      <c r="L393" s="467"/>
      <c r="M393" s="467"/>
      <c r="N393" s="467"/>
      <c r="O393" s="467"/>
      <c r="P393" s="467"/>
      <c r="Q393" s="467"/>
      <c r="R393" s="467"/>
      <c r="S393" s="467"/>
      <c r="T393" s="467"/>
      <c r="U393" s="467"/>
      <c r="V393" s="467"/>
      <c r="W393" s="467"/>
      <c r="X393" s="467"/>
      <c r="Y393" s="468"/>
      <c r="Z393" s="468"/>
      <c r="AA393" s="1728"/>
      <c r="AB393" s="1728"/>
      <c r="AC393" s="1728"/>
      <c r="AD393" s="1728"/>
      <c r="AE393" s="1728"/>
      <c r="AF393" s="1728"/>
      <c r="AG393" s="1728"/>
      <c r="AH393" s="1728"/>
      <c r="AI393" s="1728"/>
      <c r="AJ393" s="1728"/>
      <c r="AK393" s="1728"/>
      <c r="AL393" s="467"/>
      <c r="AM393" s="467"/>
      <c r="AN393" s="467"/>
    </row>
    <row r="394" spans="1:40" ht="18" customHeight="1" x14ac:dyDescent="0.25">
      <c r="A394" s="467"/>
      <c r="B394" s="467"/>
      <c r="C394" s="467"/>
      <c r="D394" s="467"/>
      <c r="E394" s="467"/>
      <c r="F394" s="467"/>
      <c r="G394" s="467"/>
      <c r="H394" s="467"/>
      <c r="I394" s="467"/>
      <c r="J394" s="467"/>
      <c r="K394" s="467"/>
      <c r="L394" s="467"/>
      <c r="M394" s="467"/>
      <c r="N394" s="467"/>
      <c r="O394" s="467"/>
      <c r="P394" s="467"/>
      <c r="Q394" s="467"/>
      <c r="R394" s="467"/>
      <c r="S394" s="467"/>
      <c r="T394" s="467"/>
      <c r="U394" s="467"/>
      <c r="V394" s="467"/>
      <c r="W394" s="467"/>
      <c r="X394" s="467"/>
      <c r="Y394" s="468"/>
      <c r="Z394" s="468"/>
      <c r="AA394" s="1728"/>
      <c r="AB394" s="1728"/>
      <c r="AC394" s="1728"/>
      <c r="AD394" s="1728"/>
      <c r="AE394" s="1728"/>
      <c r="AF394" s="1728"/>
      <c r="AG394" s="1728"/>
      <c r="AH394" s="1728"/>
      <c r="AI394" s="1728"/>
      <c r="AJ394" s="1728"/>
      <c r="AK394" s="1728"/>
      <c r="AL394" s="467"/>
      <c r="AM394" s="467"/>
      <c r="AN394" s="467"/>
    </row>
    <row r="395" spans="1:40" ht="18" customHeight="1" x14ac:dyDescent="0.25">
      <c r="A395" s="467"/>
      <c r="B395" s="467"/>
      <c r="C395" s="467"/>
      <c r="D395" s="467"/>
      <c r="E395" s="467"/>
      <c r="F395" s="467"/>
      <c r="G395" s="467"/>
      <c r="H395" s="467"/>
      <c r="I395" s="467"/>
      <c r="J395" s="467"/>
      <c r="K395" s="467"/>
      <c r="L395" s="467"/>
      <c r="M395" s="467"/>
      <c r="N395" s="467"/>
      <c r="O395" s="467"/>
      <c r="P395" s="467"/>
      <c r="Q395" s="467"/>
      <c r="R395" s="467"/>
      <c r="S395" s="467"/>
      <c r="T395" s="467"/>
      <c r="U395" s="467"/>
      <c r="V395" s="467"/>
      <c r="W395" s="467"/>
      <c r="X395" s="467"/>
      <c r="Y395" s="468"/>
      <c r="Z395" s="468"/>
      <c r="AA395" s="1728"/>
      <c r="AB395" s="1728"/>
      <c r="AC395" s="1728"/>
      <c r="AD395" s="1728"/>
      <c r="AE395" s="1728"/>
      <c r="AF395" s="1728"/>
      <c r="AG395" s="1728"/>
      <c r="AH395" s="1728"/>
      <c r="AI395" s="1728"/>
      <c r="AJ395" s="1728"/>
      <c r="AK395" s="1728"/>
      <c r="AL395" s="467"/>
      <c r="AM395" s="467"/>
      <c r="AN395" s="467"/>
    </row>
    <row r="396" spans="1:40" ht="18" customHeight="1" x14ac:dyDescent="0.25">
      <c r="A396" s="467"/>
      <c r="B396" s="467"/>
      <c r="C396" s="467"/>
      <c r="D396" s="467"/>
      <c r="E396" s="467"/>
      <c r="F396" s="467"/>
      <c r="G396" s="467"/>
      <c r="H396" s="467"/>
      <c r="I396" s="467"/>
      <c r="J396" s="467"/>
      <c r="K396" s="467"/>
      <c r="L396" s="467"/>
      <c r="M396" s="467"/>
      <c r="N396" s="467"/>
      <c r="O396" s="467"/>
      <c r="P396" s="467"/>
      <c r="Q396" s="467"/>
      <c r="R396" s="467"/>
      <c r="S396" s="467"/>
      <c r="T396" s="467"/>
      <c r="U396" s="467"/>
      <c r="V396" s="467"/>
      <c r="W396" s="467"/>
      <c r="X396" s="467"/>
      <c r="Y396" s="468"/>
      <c r="Z396" s="468"/>
      <c r="AA396" s="1728"/>
      <c r="AB396" s="1728"/>
      <c r="AC396" s="1728"/>
      <c r="AD396" s="1728"/>
      <c r="AE396" s="1728"/>
      <c r="AF396" s="1728"/>
      <c r="AG396" s="1728"/>
      <c r="AH396" s="1728"/>
      <c r="AI396" s="1728"/>
      <c r="AJ396" s="1728"/>
      <c r="AK396" s="1728"/>
      <c r="AL396" s="467"/>
      <c r="AM396" s="467"/>
      <c r="AN396" s="467"/>
    </row>
    <row r="397" spans="1:40" ht="18" customHeight="1" x14ac:dyDescent="0.25">
      <c r="A397" s="467"/>
      <c r="B397" s="467"/>
      <c r="C397" s="467"/>
      <c r="D397" s="467"/>
      <c r="E397" s="467"/>
      <c r="F397" s="467"/>
      <c r="G397" s="467"/>
      <c r="H397" s="467"/>
      <c r="I397" s="467"/>
      <c r="J397" s="467"/>
      <c r="K397" s="467"/>
      <c r="L397" s="467"/>
      <c r="M397" s="467"/>
      <c r="N397" s="467"/>
      <c r="O397" s="467"/>
      <c r="P397" s="467"/>
      <c r="Q397" s="467"/>
      <c r="R397" s="467"/>
      <c r="S397" s="467"/>
      <c r="T397" s="467"/>
      <c r="U397" s="467"/>
      <c r="V397" s="467"/>
      <c r="W397" s="467"/>
      <c r="X397" s="467"/>
      <c r="Y397" s="468"/>
      <c r="Z397" s="468"/>
      <c r="AA397" s="1728"/>
      <c r="AB397" s="1728"/>
      <c r="AC397" s="1728"/>
      <c r="AD397" s="1728"/>
      <c r="AE397" s="1728"/>
      <c r="AF397" s="1728"/>
      <c r="AG397" s="1728"/>
      <c r="AH397" s="1728"/>
      <c r="AI397" s="1728"/>
      <c r="AJ397" s="1728"/>
      <c r="AK397" s="1728"/>
      <c r="AL397" s="467"/>
      <c r="AM397" s="467"/>
      <c r="AN397" s="467"/>
    </row>
    <row r="398" spans="1:40" ht="18" customHeight="1" x14ac:dyDescent="0.25">
      <c r="A398" s="467"/>
      <c r="B398" s="467"/>
      <c r="C398" s="467"/>
      <c r="D398" s="467"/>
      <c r="E398" s="467"/>
      <c r="F398" s="467"/>
      <c r="G398" s="467"/>
      <c r="H398" s="467"/>
      <c r="I398" s="467"/>
      <c r="J398" s="467"/>
      <c r="K398" s="467"/>
      <c r="L398" s="467"/>
      <c r="M398" s="467"/>
      <c r="N398" s="467"/>
      <c r="O398" s="467"/>
      <c r="P398" s="467"/>
      <c r="Q398" s="467"/>
      <c r="R398" s="467"/>
      <c r="S398" s="467"/>
      <c r="T398" s="467"/>
      <c r="U398" s="467"/>
      <c r="V398" s="467"/>
      <c r="W398" s="467"/>
      <c r="X398" s="467"/>
      <c r="Y398" s="468"/>
      <c r="Z398" s="468"/>
      <c r="AA398" s="1728"/>
      <c r="AB398" s="1728"/>
      <c r="AC398" s="1728"/>
      <c r="AD398" s="1728"/>
      <c r="AE398" s="1728"/>
      <c r="AF398" s="1728"/>
      <c r="AG398" s="1728"/>
      <c r="AH398" s="1728"/>
      <c r="AI398" s="1728"/>
      <c r="AJ398" s="1728"/>
      <c r="AK398" s="1728"/>
      <c r="AL398" s="467"/>
      <c r="AM398" s="467"/>
      <c r="AN398" s="467"/>
    </row>
    <row r="399" spans="1:40" ht="18" customHeight="1" x14ac:dyDescent="0.25">
      <c r="A399" s="467"/>
      <c r="B399" s="467"/>
      <c r="C399" s="467"/>
      <c r="D399" s="467"/>
      <c r="E399" s="467"/>
      <c r="F399" s="467"/>
      <c r="G399" s="467"/>
      <c r="H399" s="467"/>
      <c r="I399" s="467"/>
      <c r="J399" s="467"/>
      <c r="K399" s="467"/>
      <c r="L399" s="467"/>
      <c r="M399" s="467"/>
      <c r="N399" s="467"/>
      <c r="O399" s="467"/>
      <c r="P399" s="467"/>
      <c r="Q399" s="467"/>
      <c r="R399" s="467"/>
      <c r="S399" s="467"/>
      <c r="T399" s="467"/>
      <c r="U399" s="467"/>
      <c r="V399" s="467"/>
      <c r="W399" s="467"/>
      <c r="X399" s="467"/>
      <c r="Y399" s="468"/>
      <c r="Z399" s="468"/>
      <c r="AA399" s="1728"/>
      <c r="AB399" s="1728"/>
      <c r="AC399" s="1728"/>
      <c r="AD399" s="1728"/>
      <c r="AE399" s="1728"/>
      <c r="AF399" s="1728"/>
      <c r="AG399" s="1728"/>
      <c r="AH399" s="1728"/>
      <c r="AI399" s="1728"/>
      <c r="AJ399" s="1728"/>
      <c r="AK399" s="1728"/>
      <c r="AL399" s="467"/>
      <c r="AM399" s="467"/>
      <c r="AN399" s="467"/>
    </row>
    <row r="400" spans="1:40" ht="18" customHeight="1" x14ac:dyDescent="0.25">
      <c r="A400" s="467"/>
      <c r="B400" s="467"/>
      <c r="C400" s="467"/>
      <c r="D400" s="467"/>
      <c r="E400" s="467"/>
      <c r="F400" s="467"/>
      <c r="G400" s="467"/>
      <c r="H400" s="467"/>
      <c r="I400" s="467"/>
      <c r="J400" s="467"/>
      <c r="K400" s="467"/>
      <c r="L400" s="467"/>
      <c r="M400" s="467"/>
      <c r="N400" s="467"/>
      <c r="O400" s="467"/>
      <c r="P400" s="467"/>
      <c r="Q400" s="467"/>
      <c r="R400" s="467"/>
      <c r="S400" s="467"/>
      <c r="T400" s="467"/>
      <c r="U400" s="467"/>
      <c r="V400" s="467"/>
      <c r="W400" s="467"/>
      <c r="X400" s="467"/>
      <c r="Y400" s="468"/>
      <c r="Z400" s="468"/>
      <c r="AA400" s="1728"/>
      <c r="AB400" s="1728"/>
      <c r="AC400" s="1728"/>
      <c r="AD400" s="1728"/>
      <c r="AE400" s="1728"/>
      <c r="AF400" s="1728"/>
      <c r="AG400" s="1728"/>
      <c r="AH400" s="1728"/>
      <c r="AI400" s="1728"/>
      <c r="AJ400" s="1728"/>
      <c r="AK400" s="1728"/>
      <c r="AL400" s="467"/>
      <c r="AM400" s="467"/>
      <c r="AN400" s="467"/>
    </row>
    <row r="401" spans="1:40" ht="18" customHeight="1" x14ac:dyDescent="0.25">
      <c r="A401" s="467"/>
      <c r="B401" s="467"/>
      <c r="C401" s="467"/>
      <c r="D401" s="467"/>
      <c r="E401" s="467"/>
      <c r="F401" s="467"/>
      <c r="G401" s="467"/>
      <c r="H401" s="467"/>
      <c r="I401" s="467"/>
      <c r="J401" s="467"/>
      <c r="K401" s="467"/>
      <c r="L401" s="467"/>
      <c r="M401" s="467"/>
      <c r="N401" s="467"/>
      <c r="O401" s="467"/>
      <c r="P401" s="467"/>
      <c r="Q401" s="467"/>
      <c r="R401" s="467"/>
      <c r="S401" s="467"/>
      <c r="T401" s="467"/>
      <c r="U401" s="467"/>
      <c r="V401" s="467"/>
      <c r="W401" s="467"/>
      <c r="X401" s="467"/>
      <c r="Y401" s="468"/>
      <c r="Z401" s="468"/>
      <c r="AA401" s="1728"/>
      <c r="AB401" s="1728"/>
      <c r="AC401" s="1728"/>
      <c r="AD401" s="1728"/>
      <c r="AE401" s="1728"/>
      <c r="AF401" s="1728"/>
      <c r="AG401" s="1728"/>
      <c r="AH401" s="1728"/>
      <c r="AI401" s="1728"/>
      <c r="AJ401" s="1728"/>
      <c r="AK401" s="1728"/>
      <c r="AL401" s="467"/>
      <c r="AM401" s="467"/>
      <c r="AN401" s="467"/>
    </row>
    <row r="402" spans="1:40" ht="18" customHeight="1" x14ac:dyDescent="0.25">
      <c r="A402" s="467"/>
      <c r="B402" s="467"/>
      <c r="C402" s="467"/>
      <c r="D402" s="467"/>
      <c r="E402" s="467"/>
      <c r="F402" s="467"/>
      <c r="G402" s="467"/>
      <c r="H402" s="467"/>
      <c r="I402" s="467"/>
      <c r="J402" s="467"/>
      <c r="K402" s="467"/>
      <c r="L402" s="467"/>
      <c r="M402" s="467"/>
      <c r="N402" s="467"/>
      <c r="O402" s="467"/>
      <c r="P402" s="467"/>
      <c r="Q402" s="467"/>
      <c r="R402" s="467"/>
      <c r="S402" s="467"/>
      <c r="T402" s="467"/>
      <c r="U402" s="467"/>
      <c r="V402" s="467"/>
      <c r="W402" s="467"/>
      <c r="X402" s="467"/>
      <c r="Y402" s="468"/>
      <c r="Z402" s="468"/>
      <c r="AA402" s="1728"/>
      <c r="AB402" s="1728"/>
      <c r="AC402" s="1728"/>
      <c r="AD402" s="1728"/>
      <c r="AE402" s="1728"/>
      <c r="AF402" s="1728"/>
      <c r="AG402" s="1728"/>
      <c r="AH402" s="1728"/>
      <c r="AI402" s="1728"/>
      <c r="AJ402" s="1728"/>
      <c r="AK402" s="1728"/>
      <c r="AL402" s="467"/>
      <c r="AM402" s="467"/>
      <c r="AN402" s="467"/>
    </row>
    <row r="403" spans="1:40" ht="18" customHeight="1" x14ac:dyDescent="0.25">
      <c r="A403" s="467"/>
      <c r="B403" s="467"/>
      <c r="C403" s="467"/>
      <c r="D403" s="467"/>
      <c r="E403" s="467"/>
      <c r="F403" s="467"/>
      <c r="G403" s="467"/>
      <c r="H403" s="467"/>
      <c r="I403" s="467"/>
      <c r="J403" s="467"/>
      <c r="K403" s="467"/>
      <c r="L403" s="467"/>
      <c r="M403" s="467"/>
      <c r="N403" s="467"/>
      <c r="O403" s="467"/>
      <c r="P403" s="467"/>
      <c r="Q403" s="467"/>
      <c r="R403" s="467"/>
      <c r="S403" s="467"/>
      <c r="T403" s="467"/>
      <c r="U403" s="467"/>
      <c r="V403" s="467"/>
      <c r="W403" s="467"/>
      <c r="X403" s="467"/>
      <c r="Y403" s="468"/>
      <c r="Z403" s="468"/>
      <c r="AA403" s="1728"/>
      <c r="AB403" s="1728"/>
      <c r="AC403" s="1728"/>
      <c r="AD403" s="1728"/>
      <c r="AE403" s="1728"/>
      <c r="AF403" s="1728"/>
      <c r="AG403" s="1728"/>
      <c r="AH403" s="1728"/>
      <c r="AI403" s="1728"/>
      <c r="AJ403" s="1728"/>
      <c r="AK403" s="1728"/>
      <c r="AL403" s="467"/>
      <c r="AM403" s="467"/>
      <c r="AN403" s="467"/>
    </row>
    <row r="404" spans="1:40" ht="18" customHeight="1" x14ac:dyDescent="0.25">
      <c r="A404" s="467"/>
      <c r="B404" s="467"/>
      <c r="C404" s="467"/>
      <c r="D404" s="467"/>
      <c r="E404" s="467"/>
      <c r="F404" s="467"/>
      <c r="G404" s="467"/>
      <c r="H404" s="467"/>
      <c r="I404" s="467"/>
      <c r="J404" s="467"/>
      <c r="K404" s="467"/>
      <c r="L404" s="467"/>
      <c r="M404" s="467"/>
      <c r="N404" s="467"/>
      <c r="O404" s="467"/>
      <c r="P404" s="467"/>
      <c r="Q404" s="467"/>
      <c r="R404" s="467"/>
      <c r="S404" s="467"/>
      <c r="T404" s="467"/>
      <c r="U404" s="467"/>
      <c r="V404" s="467"/>
      <c r="W404" s="467"/>
      <c r="X404" s="467"/>
      <c r="Y404" s="468"/>
      <c r="Z404" s="468"/>
      <c r="AA404" s="1728"/>
      <c r="AB404" s="1728"/>
      <c r="AC404" s="1728"/>
      <c r="AD404" s="1728"/>
      <c r="AE404" s="1728"/>
      <c r="AF404" s="1728"/>
      <c r="AG404" s="1728"/>
      <c r="AH404" s="1728"/>
      <c r="AI404" s="1728"/>
      <c r="AJ404" s="1728"/>
      <c r="AK404" s="1728"/>
      <c r="AL404" s="467"/>
      <c r="AM404" s="467"/>
      <c r="AN404" s="467"/>
    </row>
    <row r="405" spans="1:40" ht="18" customHeight="1" x14ac:dyDescent="0.25">
      <c r="A405" s="467"/>
      <c r="B405" s="467"/>
      <c r="C405" s="467"/>
      <c r="D405" s="467"/>
      <c r="E405" s="467"/>
      <c r="F405" s="467"/>
      <c r="G405" s="467"/>
      <c r="H405" s="467"/>
      <c r="I405" s="467"/>
      <c r="J405" s="467"/>
      <c r="K405" s="467"/>
      <c r="L405" s="467"/>
      <c r="M405" s="467"/>
      <c r="N405" s="467"/>
      <c r="O405" s="467"/>
      <c r="P405" s="467"/>
      <c r="Q405" s="467"/>
      <c r="R405" s="467"/>
      <c r="S405" s="467"/>
      <c r="T405" s="467"/>
      <c r="U405" s="467"/>
      <c r="V405" s="467"/>
      <c r="W405" s="467"/>
      <c r="X405" s="467"/>
      <c r="Y405" s="468"/>
      <c r="Z405" s="468"/>
      <c r="AA405" s="1728"/>
      <c r="AB405" s="1728"/>
      <c r="AC405" s="1728"/>
      <c r="AD405" s="1728"/>
      <c r="AE405" s="1728"/>
      <c r="AF405" s="1728"/>
      <c r="AG405" s="1728"/>
      <c r="AH405" s="1728"/>
      <c r="AI405" s="1728"/>
      <c r="AJ405" s="1728"/>
      <c r="AK405" s="1728"/>
      <c r="AL405" s="467"/>
      <c r="AM405" s="467"/>
      <c r="AN405" s="467"/>
    </row>
    <row r="406" spans="1:40" ht="18" customHeight="1" x14ac:dyDescent="0.25">
      <c r="A406" s="467"/>
      <c r="B406" s="467"/>
      <c r="C406" s="467"/>
      <c r="D406" s="467"/>
      <c r="E406" s="467"/>
      <c r="F406" s="467"/>
      <c r="G406" s="467"/>
      <c r="H406" s="467"/>
      <c r="I406" s="467"/>
      <c r="J406" s="467"/>
      <c r="K406" s="467"/>
      <c r="L406" s="467"/>
      <c r="M406" s="467"/>
      <c r="N406" s="467"/>
      <c r="O406" s="467"/>
      <c r="P406" s="467"/>
      <c r="Q406" s="467"/>
      <c r="R406" s="467"/>
      <c r="S406" s="467"/>
      <c r="T406" s="467"/>
      <c r="U406" s="467"/>
      <c r="V406" s="467"/>
      <c r="W406" s="467"/>
      <c r="X406" s="467"/>
      <c r="Y406" s="468"/>
      <c r="Z406" s="468"/>
      <c r="AA406" s="1728"/>
      <c r="AB406" s="1728"/>
      <c r="AC406" s="1728"/>
      <c r="AD406" s="1728"/>
      <c r="AE406" s="1728"/>
      <c r="AF406" s="1728"/>
      <c r="AG406" s="1728"/>
      <c r="AH406" s="1728"/>
      <c r="AI406" s="1728"/>
      <c r="AJ406" s="1728"/>
      <c r="AK406" s="1728"/>
      <c r="AL406" s="467"/>
      <c r="AM406" s="467"/>
      <c r="AN406" s="467"/>
    </row>
    <row r="407" spans="1:40" ht="18" customHeight="1" x14ac:dyDescent="0.25">
      <c r="A407" s="467"/>
      <c r="B407" s="467"/>
      <c r="C407" s="467"/>
      <c r="D407" s="467"/>
      <c r="E407" s="467"/>
      <c r="F407" s="467"/>
      <c r="G407" s="467"/>
      <c r="H407" s="467"/>
      <c r="I407" s="467"/>
      <c r="J407" s="467"/>
      <c r="K407" s="467"/>
      <c r="L407" s="467"/>
      <c r="M407" s="467"/>
      <c r="N407" s="467"/>
      <c r="O407" s="467"/>
      <c r="P407" s="467"/>
      <c r="Q407" s="467"/>
      <c r="R407" s="467"/>
      <c r="S407" s="467"/>
      <c r="T407" s="467"/>
      <c r="U407" s="467"/>
      <c r="V407" s="467"/>
      <c r="W407" s="467"/>
      <c r="X407" s="467"/>
      <c r="Y407" s="468"/>
      <c r="Z407" s="468"/>
      <c r="AA407" s="1728"/>
      <c r="AB407" s="1728"/>
      <c r="AC407" s="1728"/>
      <c r="AD407" s="1728"/>
      <c r="AE407" s="1728"/>
      <c r="AF407" s="1728"/>
      <c r="AG407" s="1728"/>
      <c r="AH407" s="1728"/>
      <c r="AI407" s="1728"/>
      <c r="AJ407" s="1728"/>
      <c r="AK407" s="1728"/>
      <c r="AL407" s="467"/>
      <c r="AM407" s="467"/>
      <c r="AN407" s="467"/>
    </row>
    <row r="408" spans="1:40" ht="18" customHeight="1" x14ac:dyDescent="0.25">
      <c r="A408" s="467"/>
      <c r="B408" s="467"/>
      <c r="C408" s="467"/>
      <c r="D408" s="467"/>
      <c r="E408" s="467"/>
      <c r="F408" s="467"/>
      <c r="G408" s="467"/>
      <c r="H408" s="467"/>
      <c r="I408" s="467"/>
      <c r="J408" s="467"/>
      <c r="K408" s="467"/>
      <c r="L408" s="467"/>
      <c r="M408" s="467"/>
      <c r="N408" s="467"/>
      <c r="O408" s="467"/>
      <c r="P408" s="467"/>
      <c r="Q408" s="467"/>
      <c r="R408" s="467"/>
      <c r="S408" s="467"/>
      <c r="T408" s="467"/>
      <c r="U408" s="467"/>
      <c r="V408" s="467"/>
      <c r="W408" s="467"/>
      <c r="X408" s="467"/>
      <c r="Y408" s="468"/>
      <c r="Z408" s="468"/>
      <c r="AA408" s="1728"/>
      <c r="AB408" s="1728"/>
      <c r="AC408" s="1728"/>
      <c r="AD408" s="1728"/>
      <c r="AE408" s="1728"/>
      <c r="AF408" s="1728"/>
      <c r="AG408" s="1728"/>
      <c r="AH408" s="1728"/>
      <c r="AI408" s="1728"/>
      <c r="AJ408" s="1728"/>
      <c r="AK408" s="1728"/>
      <c r="AL408" s="467"/>
      <c r="AM408" s="467"/>
      <c r="AN408" s="467"/>
    </row>
    <row r="409" spans="1:40" ht="18" customHeight="1" x14ac:dyDescent="0.25">
      <c r="A409" s="467"/>
      <c r="B409" s="467"/>
      <c r="C409" s="467"/>
      <c r="D409" s="467"/>
      <c r="E409" s="467"/>
      <c r="F409" s="467"/>
      <c r="G409" s="467"/>
      <c r="H409" s="467"/>
      <c r="I409" s="467"/>
      <c r="J409" s="467"/>
      <c r="K409" s="467"/>
      <c r="L409" s="467"/>
      <c r="M409" s="467"/>
      <c r="N409" s="467"/>
      <c r="O409" s="467"/>
      <c r="P409" s="467"/>
      <c r="Q409" s="467"/>
      <c r="R409" s="467"/>
      <c r="S409" s="467"/>
      <c r="T409" s="467"/>
      <c r="U409" s="467"/>
      <c r="V409" s="467"/>
      <c r="W409" s="467"/>
      <c r="X409" s="467"/>
      <c r="Y409" s="468"/>
      <c r="Z409" s="468"/>
      <c r="AA409" s="1728"/>
      <c r="AB409" s="1728"/>
      <c r="AC409" s="1728"/>
      <c r="AD409" s="1728"/>
      <c r="AE409" s="1728"/>
      <c r="AF409" s="1728"/>
      <c r="AG409" s="1728"/>
      <c r="AH409" s="1728"/>
      <c r="AI409" s="1728"/>
      <c r="AJ409" s="1728"/>
      <c r="AK409" s="1728"/>
      <c r="AL409" s="467"/>
      <c r="AM409" s="467"/>
      <c r="AN409" s="467"/>
    </row>
    <row r="410" spans="1:40" ht="18" customHeight="1" x14ac:dyDescent="0.25">
      <c r="A410" s="467"/>
      <c r="B410" s="467"/>
      <c r="C410" s="467"/>
      <c r="D410" s="467"/>
      <c r="E410" s="467"/>
      <c r="F410" s="467"/>
      <c r="G410" s="467"/>
      <c r="H410" s="467"/>
      <c r="I410" s="467"/>
      <c r="J410" s="467"/>
      <c r="K410" s="467"/>
      <c r="L410" s="467"/>
      <c r="M410" s="467"/>
      <c r="N410" s="467"/>
      <c r="O410" s="467"/>
      <c r="P410" s="467"/>
      <c r="Q410" s="467"/>
      <c r="R410" s="467"/>
      <c r="S410" s="467"/>
      <c r="T410" s="467"/>
      <c r="U410" s="467"/>
      <c r="V410" s="467"/>
      <c r="W410" s="467"/>
      <c r="X410" s="467"/>
      <c r="Y410" s="468"/>
      <c r="Z410" s="468"/>
      <c r="AA410" s="1728"/>
      <c r="AB410" s="1728"/>
      <c r="AC410" s="1728"/>
      <c r="AD410" s="1728"/>
      <c r="AE410" s="1728"/>
      <c r="AF410" s="1728"/>
      <c r="AG410" s="1728"/>
      <c r="AH410" s="1728"/>
      <c r="AI410" s="1728"/>
      <c r="AJ410" s="1728"/>
      <c r="AK410" s="1728"/>
      <c r="AL410" s="467"/>
      <c r="AM410" s="467"/>
      <c r="AN410" s="467"/>
    </row>
    <row r="411" spans="1:40" ht="18" customHeight="1" x14ac:dyDescent="0.25">
      <c r="A411" s="467"/>
      <c r="B411" s="467"/>
      <c r="C411" s="467"/>
      <c r="D411" s="467"/>
      <c r="E411" s="467"/>
      <c r="F411" s="467"/>
      <c r="G411" s="467"/>
      <c r="H411" s="467"/>
      <c r="I411" s="467"/>
      <c r="J411" s="467"/>
      <c r="K411" s="467"/>
      <c r="L411" s="467"/>
      <c r="M411" s="467"/>
      <c r="N411" s="467"/>
      <c r="O411" s="467"/>
      <c r="P411" s="467"/>
      <c r="Q411" s="467"/>
      <c r="R411" s="467"/>
      <c r="S411" s="467"/>
      <c r="T411" s="467"/>
      <c r="U411" s="467"/>
      <c r="V411" s="467"/>
      <c r="W411" s="467"/>
      <c r="X411" s="467"/>
      <c r="Y411" s="468"/>
      <c r="Z411" s="468"/>
      <c r="AA411" s="1728"/>
      <c r="AB411" s="1728"/>
      <c r="AC411" s="1728"/>
      <c r="AD411" s="1728"/>
      <c r="AE411" s="1728"/>
      <c r="AF411" s="1728"/>
      <c r="AG411" s="1728"/>
      <c r="AH411" s="1728"/>
      <c r="AI411" s="1728"/>
      <c r="AJ411" s="1728"/>
      <c r="AK411" s="1728"/>
      <c r="AL411" s="467"/>
      <c r="AM411" s="467"/>
      <c r="AN411" s="467"/>
    </row>
    <row r="412" spans="1:40" ht="18" customHeight="1" x14ac:dyDescent="0.25">
      <c r="A412" s="467"/>
      <c r="B412" s="467"/>
      <c r="C412" s="467"/>
      <c r="D412" s="467"/>
      <c r="E412" s="467"/>
      <c r="F412" s="467"/>
      <c r="G412" s="467"/>
      <c r="H412" s="467"/>
      <c r="I412" s="467"/>
      <c r="J412" s="467"/>
      <c r="K412" s="467"/>
      <c r="L412" s="467"/>
      <c r="M412" s="467"/>
      <c r="N412" s="467"/>
      <c r="O412" s="467"/>
      <c r="P412" s="467"/>
      <c r="Q412" s="467"/>
      <c r="R412" s="467"/>
      <c r="S412" s="467"/>
      <c r="T412" s="467"/>
      <c r="U412" s="467"/>
      <c r="V412" s="467"/>
      <c r="W412" s="467"/>
      <c r="X412" s="467"/>
      <c r="Y412" s="468"/>
      <c r="Z412" s="468"/>
      <c r="AA412" s="1728"/>
      <c r="AB412" s="1728"/>
      <c r="AC412" s="1728"/>
      <c r="AD412" s="1728"/>
      <c r="AE412" s="1728"/>
      <c r="AF412" s="1728"/>
      <c r="AG412" s="1728"/>
      <c r="AH412" s="1728"/>
      <c r="AI412" s="1728"/>
      <c r="AJ412" s="1728"/>
      <c r="AK412" s="1728"/>
      <c r="AL412" s="467"/>
      <c r="AM412" s="467"/>
      <c r="AN412" s="467"/>
    </row>
    <row r="413" spans="1:40" ht="18" customHeight="1" x14ac:dyDescent="0.25">
      <c r="A413" s="467"/>
      <c r="B413" s="467"/>
      <c r="C413" s="467"/>
      <c r="D413" s="467"/>
      <c r="E413" s="467"/>
      <c r="F413" s="467"/>
      <c r="G413" s="467"/>
      <c r="H413" s="467"/>
      <c r="I413" s="467"/>
      <c r="J413" s="467"/>
      <c r="K413" s="467"/>
      <c r="L413" s="467"/>
      <c r="M413" s="467"/>
      <c r="N413" s="467"/>
      <c r="O413" s="467"/>
      <c r="P413" s="467"/>
      <c r="Q413" s="467"/>
      <c r="R413" s="467"/>
      <c r="S413" s="467"/>
      <c r="T413" s="467"/>
      <c r="U413" s="467"/>
      <c r="V413" s="467"/>
      <c r="W413" s="467"/>
      <c r="X413" s="467"/>
      <c r="Y413" s="468"/>
      <c r="Z413" s="468"/>
      <c r="AA413" s="1728"/>
      <c r="AB413" s="1728"/>
      <c r="AC413" s="1728"/>
      <c r="AD413" s="1728"/>
      <c r="AE413" s="1728"/>
      <c r="AF413" s="1728"/>
      <c r="AG413" s="1728"/>
      <c r="AH413" s="1728"/>
      <c r="AI413" s="1728"/>
      <c r="AJ413" s="1728"/>
      <c r="AK413" s="1728"/>
      <c r="AL413" s="467"/>
      <c r="AM413" s="467"/>
      <c r="AN413" s="467"/>
    </row>
    <row r="414" spans="1:40" ht="18" customHeight="1" x14ac:dyDescent="0.25">
      <c r="A414" s="467"/>
      <c r="B414" s="467"/>
      <c r="C414" s="467"/>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8"/>
      <c r="Z414" s="468"/>
      <c r="AA414" s="1728"/>
      <c r="AB414" s="1728"/>
      <c r="AC414" s="1728"/>
      <c r="AD414" s="1728"/>
      <c r="AE414" s="1728"/>
      <c r="AF414" s="1728"/>
      <c r="AG414" s="1728"/>
      <c r="AH414" s="1728"/>
      <c r="AI414" s="1728"/>
      <c r="AJ414" s="1728"/>
      <c r="AK414" s="1728"/>
      <c r="AL414" s="467"/>
      <c r="AM414" s="467"/>
      <c r="AN414" s="467"/>
    </row>
    <row r="415" spans="1:40" ht="18" customHeight="1" x14ac:dyDescent="0.25">
      <c r="A415" s="467"/>
      <c r="B415" s="467"/>
      <c r="C415" s="467"/>
      <c r="D415" s="467"/>
      <c r="E415" s="467"/>
      <c r="F415" s="467"/>
      <c r="G415" s="467"/>
      <c r="H415" s="467"/>
      <c r="I415" s="467"/>
      <c r="J415" s="467"/>
      <c r="K415" s="467"/>
      <c r="L415" s="467"/>
      <c r="M415" s="467"/>
      <c r="N415" s="467"/>
      <c r="O415" s="467"/>
      <c r="P415" s="467"/>
      <c r="Q415" s="467"/>
      <c r="R415" s="467"/>
      <c r="S415" s="467"/>
      <c r="T415" s="467"/>
      <c r="U415" s="467"/>
      <c r="V415" s="467"/>
      <c r="W415" s="467"/>
      <c r="X415" s="467"/>
      <c r="Y415" s="468"/>
      <c r="Z415" s="468"/>
      <c r="AA415" s="1728"/>
      <c r="AB415" s="1728"/>
      <c r="AC415" s="1728"/>
      <c r="AD415" s="1728"/>
      <c r="AE415" s="1728"/>
      <c r="AF415" s="1728"/>
      <c r="AG415" s="1728"/>
      <c r="AH415" s="1728"/>
      <c r="AI415" s="1728"/>
      <c r="AJ415" s="1728"/>
      <c r="AK415" s="1728"/>
      <c r="AL415" s="467"/>
      <c r="AM415" s="467"/>
      <c r="AN415" s="467"/>
    </row>
    <row r="416" spans="1:40" ht="18" customHeight="1" x14ac:dyDescent="0.25">
      <c r="A416" s="467"/>
      <c r="B416" s="467"/>
      <c r="C416" s="467"/>
      <c r="D416" s="467"/>
      <c r="E416" s="467"/>
      <c r="F416" s="467"/>
      <c r="G416" s="467"/>
      <c r="H416" s="467"/>
      <c r="I416" s="467"/>
      <c r="J416" s="467"/>
      <c r="K416" s="467"/>
      <c r="L416" s="467"/>
      <c r="M416" s="467"/>
      <c r="N416" s="467"/>
      <c r="O416" s="467"/>
      <c r="P416" s="467"/>
      <c r="Q416" s="467"/>
      <c r="R416" s="467"/>
      <c r="S416" s="467"/>
      <c r="T416" s="467"/>
      <c r="U416" s="467"/>
      <c r="V416" s="467"/>
      <c r="W416" s="467"/>
      <c r="X416" s="467"/>
      <c r="Y416" s="468"/>
      <c r="Z416" s="468"/>
      <c r="AA416" s="1728"/>
      <c r="AB416" s="1728"/>
      <c r="AC416" s="1728"/>
      <c r="AD416" s="1728"/>
      <c r="AE416" s="1728"/>
      <c r="AF416" s="1728"/>
      <c r="AG416" s="1728"/>
      <c r="AH416" s="1728"/>
      <c r="AI416" s="1728"/>
      <c r="AJ416" s="1728"/>
      <c r="AK416" s="1728"/>
      <c r="AL416" s="467"/>
      <c r="AM416" s="467"/>
      <c r="AN416" s="467"/>
    </row>
    <row r="417" spans="1:40" ht="18" customHeight="1" x14ac:dyDescent="0.25">
      <c r="A417" s="467"/>
      <c r="B417" s="467"/>
      <c r="C417" s="467"/>
      <c r="D417" s="467"/>
      <c r="E417" s="467"/>
      <c r="F417" s="467"/>
      <c r="G417" s="467"/>
      <c r="H417" s="467"/>
      <c r="I417" s="467"/>
      <c r="J417" s="467"/>
      <c r="K417" s="467"/>
      <c r="L417" s="467"/>
      <c r="M417" s="467"/>
      <c r="N417" s="467"/>
      <c r="O417" s="467"/>
      <c r="P417" s="467"/>
      <c r="Q417" s="467"/>
      <c r="R417" s="467"/>
      <c r="S417" s="467"/>
      <c r="T417" s="467"/>
      <c r="U417" s="467"/>
      <c r="V417" s="467"/>
      <c r="W417" s="467"/>
      <c r="X417" s="467"/>
      <c r="Y417" s="468"/>
      <c r="Z417" s="468"/>
      <c r="AA417" s="1728"/>
      <c r="AB417" s="1728"/>
      <c r="AC417" s="1728"/>
      <c r="AD417" s="1728"/>
      <c r="AE417" s="1728"/>
      <c r="AF417" s="1728"/>
      <c r="AG417" s="1728"/>
      <c r="AH417" s="1728"/>
      <c r="AI417" s="1728"/>
      <c r="AJ417" s="1728"/>
      <c r="AK417" s="1728"/>
      <c r="AL417" s="467"/>
      <c r="AM417" s="467"/>
      <c r="AN417" s="467"/>
    </row>
    <row r="418" spans="1:40" ht="18" customHeight="1" x14ac:dyDescent="0.25">
      <c r="A418" s="467"/>
      <c r="B418" s="467"/>
      <c r="C418" s="467"/>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8"/>
      <c r="Z418" s="468"/>
      <c r="AA418" s="1728"/>
      <c r="AB418" s="1728"/>
      <c r="AC418" s="1728"/>
      <c r="AD418" s="1728"/>
      <c r="AE418" s="1728"/>
      <c r="AF418" s="1728"/>
      <c r="AG418" s="1728"/>
      <c r="AH418" s="1728"/>
      <c r="AI418" s="1728"/>
      <c r="AJ418" s="1728"/>
      <c r="AK418" s="1728"/>
      <c r="AL418" s="467"/>
      <c r="AM418" s="467"/>
      <c r="AN418" s="467"/>
    </row>
    <row r="419" spans="1:40" ht="18" customHeight="1" x14ac:dyDescent="0.25">
      <c r="A419" s="467"/>
      <c r="B419" s="467"/>
      <c r="C419" s="467"/>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8"/>
      <c r="Z419" s="468"/>
      <c r="AA419" s="1728"/>
      <c r="AB419" s="1728"/>
      <c r="AC419" s="1728"/>
      <c r="AD419" s="1728"/>
      <c r="AE419" s="1728"/>
      <c r="AF419" s="1728"/>
      <c r="AG419" s="1728"/>
      <c r="AH419" s="1728"/>
      <c r="AI419" s="1728"/>
      <c r="AJ419" s="1728"/>
      <c r="AK419" s="1728"/>
      <c r="AL419" s="467"/>
      <c r="AM419" s="467"/>
      <c r="AN419" s="467"/>
    </row>
    <row r="420" spans="1:40" ht="18" customHeight="1" x14ac:dyDescent="0.25">
      <c r="A420" s="467"/>
      <c r="B420" s="467"/>
      <c r="C420" s="467"/>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8"/>
      <c r="Z420" s="468"/>
      <c r="AA420" s="1728"/>
      <c r="AB420" s="1728"/>
      <c r="AC420" s="1728"/>
      <c r="AD420" s="1728"/>
      <c r="AE420" s="1728"/>
      <c r="AF420" s="1728"/>
      <c r="AG420" s="1728"/>
      <c r="AH420" s="1728"/>
      <c r="AI420" s="1728"/>
      <c r="AJ420" s="1728"/>
      <c r="AK420" s="1728"/>
      <c r="AL420" s="467"/>
      <c r="AM420" s="467"/>
      <c r="AN420" s="467"/>
    </row>
    <row r="421" spans="1:40" ht="18" customHeight="1" x14ac:dyDescent="0.25">
      <c r="A421" s="467"/>
      <c r="B421" s="467"/>
      <c r="C421" s="467"/>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8"/>
      <c r="Z421" s="468"/>
      <c r="AA421" s="1728"/>
      <c r="AB421" s="1728"/>
      <c r="AC421" s="1728"/>
      <c r="AD421" s="1728"/>
      <c r="AE421" s="1728"/>
      <c r="AF421" s="1728"/>
      <c r="AG421" s="1728"/>
      <c r="AH421" s="1728"/>
      <c r="AI421" s="1728"/>
      <c r="AJ421" s="1728"/>
      <c r="AK421" s="1728"/>
      <c r="AL421" s="467"/>
      <c r="AM421" s="467"/>
      <c r="AN421" s="467"/>
    </row>
    <row r="422" spans="1:40" ht="18" customHeight="1" x14ac:dyDescent="0.25">
      <c r="A422" s="467"/>
      <c r="B422" s="467"/>
      <c r="C422" s="467"/>
      <c r="D422" s="467"/>
      <c r="E422" s="467"/>
      <c r="F422" s="467"/>
      <c r="G422" s="467"/>
      <c r="H422" s="467"/>
      <c r="I422" s="467"/>
      <c r="J422" s="467"/>
      <c r="K422" s="467"/>
      <c r="L422" s="467"/>
      <c r="M422" s="467"/>
      <c r="N422" s="467"/>
      <c r="O422" s="467"/>
      <c r="P422" s="467"/>
      <c r="Q422" s="467"/>
      <c r="R422" s="467"/>
      <c r="S422" s="467"/>
      <c r="T422" s="467"/>
      <c r="U422" s="467"/>
      <c r="V422" s="467"/>
      <c r="W422" s="467"/>
      <c r="X422" s="467"/>
      <c r="Y422" s="468"/>
      <c r="Z422" s="468"/>
      <c r="AA422" s="1728"/>
      <c r="AB422" s="1728"/>
      <c r="AC422" s="1728"/>
      <c r="AD422" s="1728"/>
      <c r="AE422" s="1728"/>
      <c r="AF422" s="1728"/>
      <c r="AG422" s="1728"/>
      <c r="AH422" s="1728"/>
      <c r="AI422" s="1728"/>
      <c r="AJ422" s="1728"/>
      <c r="AK422" s="1728"/>
      <c r="AL422" s="467"/>
      <c r="AM422" s="467"/>
      <c r="AN422" s="467"/>
    </row>
    <row r="423" spans="1:40" ht="18" customHeight="1" x14ac:dyDescent="0.25">
      <c r="A423" s="467"/>
      <c r="B423" s="467"/>
      <c r="C423" s="467"/>
      <c r="D423" s="467"/>
      <c r="E423" s="467"/>
      <c r="F423" s="467"/>
      <c r="G423" s="467"/>
      <c r="H423" s="467"/>
      <c r="I423" s="467"/>
      <c r="J423" s="467"/>
      <c r="K423" s="467"/>
      <c r="L423" s="467"/>
      <c r="M423" s="467"/>
      <c r="N423" s="467"/>
      <c r="O423" s="467"/>
      <c r="P423" s="467"/>
      <c r="Q423" s="467"/>
      <c r="R423" s="467"/>
      <c r="S423" s="467"/>
      <c r="T423" s="467"/>
      <c r="U423" s="467"/>
      <c r="V423" s="467"/>
      <c r="W423" s="467"/>
      <c r="X423" s="467"/>
      <c r="Y423" s="468"/>
      <c r="Z423" s="468"/>
      <c r="AA423" s="1728"/>
      <c r="AB423" s="1728"/>
      <c r="AC423" s="1728"/>
      <c r="AD423" s="1728"/>
      <c r="AE423" s="1728"/>
      <c r="AF423" s="1728"/>
      <c r="AG423" s="1728"/>
      <c r="AH423" s="1728"/>
      <c r="AI423" s="1728"/>
      <c r="AJ423" s="1728"/>
      <c r="AK423" s="1728"/>
      <c r="AL423" s="467"/>
      <c r="AM423" s="467"/>
      <c r="AN423" s="467"/>
    </row>
    <row r="424" spans="1:40" ht="18" customHeight="1" x14ac:dyDescent="0.25">
      <c r="A424" s="467"/>
      <c r="B424" s="467"/>
      <c r="C424" s="467"/>
      <c r="D424" s="467"/>
      <c r="E424" s="467"/>
      <c r="F424" s="467"/>
      <c r="G424" s="467"/>
      <c r="H424" s="467"/>
      <c r="I424" s="467"/>
      <c r="J424" s="467"/>
      <c r="K424" s="467"/>
      <c r="L424" s="467"/>
      <c r="M424" s="467"/>
      <c r="N424" s="467"/>
      <c r="O424" s="467"/>
      <c r="P424" s="467"/>
      <c r="Q424" s="467"/>
      <c r="R424" s="467"/>
      <c r="S424" s="467"/>
      <c r="T424" s="467"/>
      <c r="U424" s="467"/>
      <c r="V424" s="467"/>
      <c r="W424" s="467"/>
      <c r="X424" s="467"/>
      <c r="Y424" s="468"/>
      <c r="Z424" s="468"/>
      <c r="AA424" s="1728"/>
      <c r="AB424" s="1728"/>
      <c r="AC424" s="1728"/>
      <c r="AD424" s="1728"/>
      <c r="AE424" s="1728"/>
      <c r="AF424" s="1728"/>
      <c r="AG424" s="1728"/>
      <c r="AH424" s="1728"/>
      <c r="AI424" s="1728"/>
      <c r="AJ424" s="1728"/>
      <c r="AK424" s="1728"/>
      <c r="AL424" s="467"/>
      <c r="AM424" s="467"/>
      <c r="AN424" s="467"/>
    </row>
    <row r="425" spans="1:40" ht="18" customHeight="1" x14ac:dyDescent="0.25">
      <c r="A425" s="467"/>
      <c r="B425" s="467"/>
      <c r="C425" s="467"/>
      <c r="D425" s="467"/>
      <c r="E425" s="467"/>
      <c r="F425" s="467"/>
      <c r="G425" s="467"/>
      <c r="H425" s="467"/>
      <c r="I425" s="467"/>
      <c r="J425" s="467"/>
      <c r="K425" s="467"/>
      <c r="L425" s="467"/>
      <c r="M425" s="467"/>
      <c r="N425" s="467"/>
      <c r="O425" s="467"/>
      <c r="P425" s="467"/>
      <c r="Q425" s="467"/>
      <c r="R425" s="467"/>
      <c r="S425" s="467"/>
      <c r="T425" s="467"/>
      <c r="U425" s="467"/>
      <c r="V425" s="467"/>
      <c r="W425" s="467"/>
      <c r="X425" s="467"/>
      <c r="Y425" s="468"/>
      <c r="Z425" s="468"/>
      <c r="AA425" s="1728"/>
      <c r="AB425" s="1728"/>
      <c r="AC425" s="1728"/>
      <c r="AD425" s="1728"/>
      <c r="AE425" s="1728"/>
      <c r="AF425" s="1728"/>
      <c r="AG425" s="1728"/>
      <c r="AH425" s="1728"/>
      <c r="AI425" s="1728"/>
      <c r="AJ425" s="1728"/>
      <c r="AK425" s="1728"/>
      <c r="AL425" s="467"/>
      <c r="AM425" s="467"/>
      <c r="AN425" s="467"/>
    </row>
    <row r="426" spans="1:40" ht="18" customHeight="1" x14ac:dyDescent="0.25">
      <c r="A426" s="467"/>
      <c r="B426" s="467"/>
      <c r="C426" s="467"/>
      <c r="D426" s="467"/>
      <c r="E426" s="467"/>
      <c r="F426" s="467"/>
      <c r="G426" s="467"/>
      <c r="H426" s="467"/>
      <c r="I426" s="467"/>
      <c r="J426" s="467"/>
      <c r="K426" s="467"/>
      <c r="L426" s="467"/>
      <c r="M426" s="467"/>
      <c r="N426" s="467"/>
      <c r="O426" s="467"/>
      <c r="P426" s="467"/>
      <c r="Q426" s="467"/>
      <c r="R426" s="467"/>
      <c r="S426" s="467"/>
      <c r="T426" s="467"/>
      <c r="U426" s="467"/>
      <c r="V426" s="467"/>
      <c r="W426" s="467"/>
      <c r="X426" s="467"/>
      <c r="Y426" s="468"/>
      <c r="Z426" s="468"/>
      <c r="AA426" s="1728"/>
      <c r="AB426" s="1728"/>
      <c r="AC426" s="1728"/>
      <c r="AD426" s="1728"/>
      <c r="AE426" s="1728"/>
      <c r="AF426" s="1728"/>
      <c r="AG426" s="1728"/>
      <c r="AH426" s="1728"/>
      <c r="AI426" s="1728"/>
      <c r="AJ426" s="1728"/>
      <c r="AK426" s="1728"/>
      <c r="AL426" s="467"/>
      <c r="AM426" s="467"/>
      <c r="AN426" s="467"/>
    </row>
    <row r="427" spans="1:40" ht="18" customHeight="1" x14ac:dyDescent="0.25">
      <c r="A427" s="467"/>
      <c r="B427" s="467"/>
      <c r="C427" s="467"/>
      <c r="D427" s="467"/>
      <c r="E427" s="467"/>
      <c r="F427" s="467"/>
      <c r="G427" s="467"/>
      <c r="H427" s="467"/>
      <c r="I427" s="467"/>
      <c r="J427" s="467"/>
      <c r="K427" s="467"/>
      <c r="L427" s="467"/>
      <c r="M427" s="467"/>
      <c r="N427" s="467"/>
      <c r="O427" s="467"/>
      <c r="P427" s="467"/>
      <c r="Q427" s="467"/>
      <c r="R427" s="467"/>
      <c r="S427" s="467"/>
      <c r="T427" s="467"/>
      <c r="U427" s="467"/>
      <c r="V427" s="467"/>
      <c r="W427" s="467"/>
      <c r="X427" s="467"/>
      <c r="Y427" s="468"/>
      <c r="Z427" s="468"/>
      <c r="AA427" s="1728"/>
      <c r="AB427" s="1728"/>
      <c r="AC427" s="1728"/>
      <c r="AD427" s="1728"/>
      <c r="AE427" s="1728"/>
      <c r="AF427" s="1728"/>
      <c r="AG427" s="1728"/>
      <c r="AH427" s="1728"/>
      <c r="AI427" s="1728"/>
      <c r="AJ427" s="1728"/>
      <c r="AK427" s="1728"/>
      <c r="AL427" s="467"/>
      <c r="AM427" s="467"/>
      <c r="AN427" s="467"/>
    </row>
    <row r="428" spans="1:40" ht="18" customHeight="1" x14ac:dyDescent="0.25">
      <c r="A428" s="467"/>
      <c r="B428" s="467"/>
      <c r="C428" s="467"/>
      <c r="D428" s="467"/>
      <c r="E428" s="467"/>
      <c r="F428" s="467"/>
      <c r="G428" s="467"/>
      <c r="H428" s="467"/>
      <c r="I428" s="467"/>
      <c r="J428" s="467"/>
      <c r="K428" s="467"/>
      <c r="L428" s="467"/>
      <c r="M428" s="467"/>
      <c r="N428" s="467"/>
      <c r="O428" s="467"/>
      <c r="P428" s="467"/>
      <c r="Q428" s="467"/>
      <c r="R428" s="467"/>
      <c r="S428" s="467"/>
      <c r="T428" s="467"/>
      <c r="U428" s="467"/>
      <c r="V428" s="467"/>
      <c r="W428" s="467"/>
      <c r="X428" s="467"/>
      <c r="Y428" s="468"/>
      <c r="Z428" s="468"/>
      <c r="AA428" s="1728"/>
      <c r="AB428" s="1728"/>
      <c r="AC428" s="1728"/>
      <c r="AD428" s="1728"/>
      <c r="AE428" s="1728"/>
      <c r="AF428" s="1728"/>
      <c r="AG428" s="1728"/>
      <c r="AH428" s="1728"/>
      <c r="AI428" s="1728"/>
      <c r="AJ428" s="1728"/>
      <c r="AK428" s="1728"/>
      <c r="AL428" s="467"/>
      <c r="AM428" s="467"/>
      <c r="AN428" s="467"/>
    </row>
    <row r="429" spans="1:40" ht="18" customHeight="1" x14ac:dyDescent="0.25">
      <c r="A429" s="467"/>
      <c r="B429" s="467"/>
      <c r="C429" s="467"/>
      <c r="D429" s="467"/>
      <c r="E429" s="467"/>
      <c r="F429" s="467"/>
      <c r="G429" s="467"/>
      <c r="H429" s="467"/>
      <c r="I429" s="467"/>
      <c r="J429" s="467"/>
      <c r="K429" s="467"/>
      <c r="L429" s="467"/>
      <c r="M429" s="467"/>
      <c r="N429" s="467"/>
      <c r="O429" s="467"/>
      <c r="P429" s="467"/>
      <c r="Q429" s="467"/>
      <c r="R429" s="467"/>
      <c r="S429" s="467"/>
      <c r="T429" s="467"/>
      <c r="U429" s="467"/>
      <c r="V429" s="467"/>
      <c r="W429" s="467"/>
      <c r="X429" s="467"/>
      <c r="Y429" s="468"/>
      <c r="Z429" s="468"/>
      <c r="AA429" s="1728"/>
      <c r="AB429" s="1728"/>
      <c r="AC429" s="1728"/>
      <c r="AD429" s="1728"/>
      <c r="AE429" s="1728"/>
      <c r="AF429" s="1728"/>
      <c r="AG429" s="1728"/>
      <c r="AH429" s="1728"/>
      <c r="AI429" s="1728"/>
      <c r="AJ429" s="1728"/>
      <c r="AK429" s="1728"/>
      <c r="AL429" s="467"/>
      <c r="AM429" s="467"/>
      <c r="AN429" s="467"/>
    </row>
    <row r="430" spans="1:40" ht="18" customHeight="1" x14ac:dyDescent="0.25">
      <c r="A430" s="467"/>
      <c r="B430" s="467"/>
      <c r="C430" s="467"/>
      <c r="D430" s="467"/>
      <c r="E430" s="467"/>
      <c r="F430" s="467"/>
      <c r="G430" s="467"/>
      <c r="H430" s="467"/>
      <c r="I430" s="467"/>
      <c r="J430" s="467"/>
      <c r="K430" s="467"/>
      <c r="L430" s="467"/>
      <c r="M430" s="467"/>
      <c r="N430" s="467"/>
      <c r="O430" s="467"/>
      <c r="P430" s="467"/>
      <c r="Q430" s="467"/>
      <c r="R430" s="467"/>
      <c r="S430" s="467"/>
      <c r="T430" s="467"/>
      <c r="U430" s="467"/>
      <c r="V430" s="467"/>
      <c r="W430" s="467"/>
      <c r="X430" s="467"/>
      <c r="Y430" s="468"/>
      <c r="Z430" s="468"/>
      <c r="AA430" s="1728"/>
      <c r="AB430" s="1728"/>
      <c r="AC430" s="1728"/>
      <c r="AD430" s="1728"/>
      <c r="AE430" s="1728"/>
      <c r="AF430" s="1728"/>
      <c r="AG430" s="1728"/>
      <c r="AH430" s="1728"/>
      <c r="AI430" s="1728"/>
      <c r="AJ430" s="1728"/>
      <c r="AK430" s="1728"/>
      <c r="AL430" s="467"/>
      <c r="AM430" s="467"/>
      <c r="AN430" s="467"/>
    </row>
    <row r="431" spans="1:40" ht="18" customHeight="1" x14ac:dyDescent="0.25">
      <c r="A431" s="467"/>
      <c r="B431" s="467"/>
      <c r="C431" s="467"/>
      <c r="D431" s="467"/>
      <c r="E431" s="467"/>
      <c r="F431" s="467"/>
      <c r="G431" s="467"/>
      <c r="H431" s="467"/>
      <c r="I431" s="467"/>
      <c r="J431" s="467"/>
      <c r="K431" s="467"/>
      <c r="L431" s="467"/>
      <c r="M431" s="467"/>
      <c r="N431" s="467"/>
      <c r="O431" s="467"/>
      <c r="P431" s="467"/>
      <c r="Q431" s="467"/>
      <c r="R431" s="467"/>
      <c r="S431" s="467"/>
      <c r="T431" s="467"/>
      <c r="U431" s="467"/>
      <c r="V431" s="467"/>
      <c r="W431" s="467"/>
      <c r="X431" s="467"/>
      <c r="Y431" s="468"/>
      <c r="Z431" s="468"/>
      <c r="AA431" s="1728"/>
      <c r="AB431" s="1728"/>
      <c r="AC431" s="1728"/>
      <c r="AD431" s="1728"/>
      <c r="AE431" s="1728"/>
      <c r="AF431" s="1728"/>
      <c r="AG431" s="1728"/>
      <c r="AH431" s="1728"/>
      <c r="AI431" s="1728"/>
      <c r="AJ431" s="1728"/>
      <c r="AK431" s="1728"/>
      <c r="AL431" s="467"/>
      <c r="AM431" s="467"/>
      <c r="AN431" s="467"/>
    </row>
    <row r="432" spans="1:40" ht="18" customHeight="1" x14ac:dyDescent="0.25">
      <c r="A432" s="467"/>
      <c r="B432" s="467"/>
      <c r="C432" s="467"/>
      <c r="D432" s="467"/>
      <c r="E432" s="467"/>
      <c r="F432" s="467"/>
      <c r="G432" s="467"/>
      <c r="H432" s="467"/>
      <c r="I432" s="467"/>
      <c r="J432" s="467"/>
      <c r="K432" s="467"/>
      <c r="L432" s="467"/>
      <c r="M432" s="467"/>
      <c r="N432" s="467"/>
      <c r="O432" s="467"/>
      <c r="P432" s="467"/>
      <c r="Q432" s="467"/>
      <c r="R432" s="467"/>
      <c r="S432" s="467"/>
      <c r="T432" s="467"/>
      <c r="U432" s="467"/>
      <c r="V432" s="467"/>
      <c r="W432" s="467"/>
      <c r="X432" s="467"/>
      <c r="Y432" s="468"/>
      <c r="Z432" s="468"/>
      <c r="AA432" s="1728"/>
      <c r="AB432" s="1728"/>
      <c r="AC432" s="1728"/>
      <c r="AD432" s="1728"/>
      <c r="AE432" s="1728"/>
      <c r="AF432" s="1728"/>
      <c r="AG432" s="1728"/>
      <c r="AH432" s="1728"/>
      <c r="AI432" s="1728"/>
      <c r="AJ432" s="1728"/>
      <c r="AK432" s="1728"/>
      <c r="AL432" s="467"/>
      <c r="AM432" s="467"/>
      <c r="AN432" s="467"/>
    </row>
    <row r="433" spans="1:40" ht="18" customHeight="1" x14ac:dyDescent="0.25">
      <c r="A433" s="467"/>
      <c r="B433" s="467"/>
      <c r="C433" s="467"/>
      <c r="D433" s="467"/>
      <c r="E433" s="467"/>
      <c r="F433" s="467"/>
      <c r="G433" s="467"/>
      <c r="H433" s="467"/>
      <c r="I433" s="467"/>
      <c r="J433" s="467"/>
      <c r="K433" s="467"/>
      <c r="L433" s="467"/>
      <c r="M433" s="467"/>
      <c r="N433" s="467"/>
      <c r="O433" s="467"/>
      <c r="P433" s="467"/>
      <c r="Q433" s="467"/>
      <c r="R433" s="467"/>
      <c r="S433" s="467"/>
      <c r="T433" s="467"/>
      <c r="U433" s="467"/>
      <c r="V433" s="467"/>
      <c r="W433" s="467"/>
      <c r="X433" s="467"/>
      <c r="Y433" s="468"/>
      <c r="Z433" s="468"/>
      <c r="AA433" s="1728"/>
      <c r="AB433" s="1728"/>
      <c r="AC433" s="1728"/>
      <c r="AD433" s="1728"/>
      <c r="AE433" s="1728"/>
      <c r="AF433" s="1728"/>
      <c r="AG433" s="1728"/>
      <c r="AH433" s="1728"/>
      <c r="AI433" s="1728"/>
      <c r="AJ433" s="1728"/>
      <c r="AK433" s="1728"/>
      <c r="AL433" s="467"/>
      <c r="AM433" s="467"/>
      <c r="AN433" s="467"/>
    </row>
    <row r="434" spans="1:40" ht="18" customHeight="1" x14ac:dyDescent="0.25">
      <c r="A434" s="467"/>
      <c r="B434" s="467"/>
      <c r="C434" s="467"/>
      <c r="D434" s="467"/>
      <c r="E434" s="467"/>
      <c r="F434" s="467"/>
      <c r="G434" s="467"/>
      <c r="H434" s="467"/>
      <c r="I434" s="467"/>
      <c r="J434" s="467"/>
      <c r="K434" s="467"/>
      <c r="L434" s="467"/>
      <c r="M434" s="467"/>
      <c r="N434" s="467"/>
      <c r="O434" s="467"/>
      <c r="P434" s="467"/>
      <c r="Q434" s="467"/>
      <c r="R434" s="467"/>
      <c r="S434" s="467"/>
      <c r="T434" s="467"/>
      <c r="U434" s="467"/>
      <c r="V434" s="467"/>
      <c r="W434" s="467"/>
      <c r="X434" s="467"/>
      <c r="Y434" s="468"/>
      <c r="Z434" s="468"/>
      <c r="AA434" s="1728"/>
      <c r="AB434" s="1728"/>
      <c r="AC434" s="1728"/>
      <c r="AD434" s="1728"/>
      <c r="AE434" s="1728"/>
      <c r="AF434" s="1728"/>
      <c r="AG434" s="1728"/>
      <c r="AH434" s="1728"/>
      <c r="AI434" s="1728"/>
      <c r="AJ434" s="1728"/>
      <c r="AK434" s="1728"/>
      <c r="AL434" s="467"/>
      <c r="AM434" s="467"/>
      <c r="AN434" s="467"/>
    </row>
    <row r="435" spans="1:40" ht="18" customHeight="1" x14ac:dyDescent="0.25">
      <c r="A435" s="467"/>
      <c r="B435" s="467"/>
      <c r="C435" s="467"/>
      <c r="D435" s="467"/>
      <c r="E435" s="467"/>
      <c r="F435" s="467"/>
      <c r="G435" s="467"/>
      <c r="H435" s="467"/>
      <c r="I435" s="467"/>
      <c r="J435" s="467"/>
      <c r="K435" s="467"/>
      <c r="L435" s="467"/>
      <c r="M435" s="467"/>
      <c r="N435" s="467"/>
      <c r="O435" s="467"/>
      <c r="P435" s="467"/>
      <c r="Q435" s="467"/>
      <c r="R435" s="467"/>
      <c r="S435" s="467"/>
      <c r="T435" s="467"/>
      <c r="U435" s="467"/>
      <c r="V435" s="467"/>
      <c r="W435" s="467"/>
      <c r="X435" s="467"/>
      <c r="Y435" s="468"/>
      <c r="Z435" s="468"/>
      <c r="AA435" s="1728"/>
      <c r="AB435" s="1728"/>
      <c r="AC435" s="1728"/>
      <c r="AD435" s="1728"/>
      <c r="AE435" s="1728"/>
      <c r="AF435" s="1728"/>
      <c r="AG435" s="1728"/>
      <c r="AH435" s="1728"/>
      <c r="AI435" s="1728"/>
      <c r="AJ435" s="1728"/>
      <c r="AK435" s="1728"/>
      <c r="AL435" s="467"/>
      <c r="AM435" s="467"/>
      <c r="AN435" s="467"/>
    </row>
    <row r="436" spans="1:40" ht="18" customHeight="1" x14ac:dyDescent="0.25">
      <c r="A436" s="467"/>
      <c r="B436" s="467"/>
      <c r="C436" s="467"/>
      <c r="D436" s="467"/>
      <c r="E436" s="467"/>
      <c r="F436" s="467"/>
      <c r="G436" s="467"/>
      <c r="H436" s="467"/>
      <c r="I436" s="467"/>
      <c r="J436" s="467"/>
      <c r="K436" s="467"/>
      <c r="L436" s="467"/>
      <c r="M436" s="467"/>
      <c r="N436" s="467"/>
      <c r="O436" s="467"/>
      <c r="P436" s="467"/>
      <c r="Q436" s="467"/>
      <c r="R436" s="467"/>
      <c r="S436" s="467"/>
      <c r="T436" s="467"/>
      <c r="U436" s="467"/>
      <c r="V436" s="467"/>
      <c r="W436" s="467"/>
      <c r="X436" s="467"/>
      <c r="Y436" s="468"/>
      <c r="Z436" s="468"/>
      <c r="AA436" s="1728"/>
      <c r="AB436" s="1728"/>
      <c r="AC436" s="1728"/>
      <c r="AD436" s="1728"/>
      <c r="AE436" s="1728"/>
      <c r="AF436" s="1728"/>
      <c r="AG436" s="1728"/>
      <c r="AH436" s="1728"/>
      <c r="AI436" s="1728"/>
      <c r="AJ436" s="1728"/>
      <c r="AK436" s="1728"/>
      <c r="AL436" s="467"/>
      <c r="AM436" s="467"/>
      <c r="AN436" s="467"/>
    </row>
    <row r="437" spans="1:40" ht="18" customHeight="1" x14ac:dyDescent="0.25">
      <c r="A437" s="467"/>
      <c r="B437" s="467"/>
      <c r="C437" s="467"/>
      <c r="D437" s="467"/>
      <c r="E437" s="467"/>
      <c r="F437" s="467"/>
      <c r="G437" s="467"/>
      <c r="H437" s="467"/>
      <c r="I437" s="467"/>
      <c r="J437" s="467"/>
      <c r="K437" s="467"/>
      <c r="L437" s="467"/>
      <c r="M437" s="467"/>
      <c r="N437" s="467"/>
      <c r="O437" s="467"/>
      <c r="P437" s="467"/>
      <c r="Q437" s="467"/>
      <c r="R437" s="467"/>
      <c r="S437" s="467"/>
      <c r="T437" s="467"/>
      <c r="U437" s="467"/>
      <c r="V437" s="467"/>
      <c r="W437" s="467"/>
      <c r="X437" s="467"/>
      <c r="Y437" s="468"/>
      <c r="Z437" s="468"/>
      <c r="AA437" s="1728"/>
      <c r="AB437" s="1728"/>
      <c r="AC437" s="1728"/>
      <c r="AD437" s="1728"/>
      <c r="AE437" s="1728"/>
      <c r="AF437" s="1728"/>
      <c r="AG437" s="1728"/>
      <c r="AH437" s="1728"/>
      <c r="AI437" s="1728"/>
      <c r="AJ437" s="1728"/>
      <c r="AK437" s="1728"/>
      <c r="AL437" s="467"/>
      <c r="AM437" s="467"/>
      <c r="AN437" s="467"/>
    </row>
    <row r="438" spans="1:40" ht="18" customHeight="1" x14ac:dyDescent="0.25">
      <c r="A438" s="467"/>
      <c r="B438" s="467"/>
      <c r="C438" s="467"/>
      <c r="D438" s="467"/>
      <c r="E438" s="467"/>
      <c r="F438" s="467"/>
      <c r="G438" s="467"/>
      <c r="H438" s="467"/>
      <c r="I438" s="467"/>
      <c r="J438" s="467"/>
      <c r="K438" s="467"/>
      <c r="L438" s="467"/>
      <c r="M438" s="467"/>
      <c r="N438" s="467"/>
      <c r="O438" s="467"/>
      <c r="P438" s="467"/>
      <c r="Q438" s="467"/>
      <c r="R438" s="467"/>
      <c r="S438" s="467"/>
      <c r="T438" s="467"/>
      <c r="U438" s="467"/>
      <c r="V438" s="467"/>
      <c r="W438" s="467"/>
      <c r="X438" s="467"/>
      <c r="Y438" s="468"/>
      <c r="Z438" s="468"/>
      <c r="AA438" s="1728"/>
      <c r="AB438" s="1728"/>
      <c r="AC438" s="1728"/>
      <c r="AD438" s="1728"/>
      <c r="AE438" s="1728"/>
      <c r="AF438" s="1728"/>
      <c r="AG438" s="1728"/>
      <c r="AH438" s="1728"/>
      <c r="AI438" s="1728"/>
      <c r="AJ438" s="1728"/>
      <c r="AK438" s="1728"/>
      <c r="AL438" s="467"/>
      <c r="AM438" s="467"/>
      <c r="AN438" s="467"/>
    </row>
    <row r="439" spans="1:40" ht="18" customHeight="1" x14ac:dyDescent="0.25">
      <c r="A439" s="467"/>
      <c r="B439" s="467"/>
      <c r="C439" s="467"/>
      <c r="D439" s="467"/>
      <c r="E439" s="467"/>
      <c r="F439" s="467"/>
      <c r="G439" s="467"/>
      <c r="H439" s="467"/>
      <c r="I439" s="467"/>
      <c r="J439" s="467"/>
      <c r="K439" s="467"/>
      <c r="L439" s="467"/>
      <c r="M439" s="467"/>
      <c r="N439" s="467"/>
      <c r="O439" s="467"/>
      <c r="P439" s="467"/>
      <c r="Q439" s="467"/>
      <c r="R439" s="467"/>
      <c r="S439" s="467"/>
      <c r="T439" s="467"/>
      <c r="U439" s="467"/>
      <c r="V439" s="467"/>
      <c r="W439" s="467"/>
      <c r="X439" s="467"/>
      <c r="Y439" s="468"/>
      <c r="Z439" s="468"/>
      <c r="AA439" s="1728"/>
      <c r="AB439" s="1728"/>
      <c r="AC439" s="1728"/>
      <c r="AD439" s="1728"/>
      <c r="AE439" s="1728"/>
      <c r="AF439" s="1728"/>
      <c r="AG439" s="1728"/>
      <c r="AH439" s="1728"/>
      <c r="AI439" s="1728"/>
      <c r="AJ439" s="1728"/>
      <c r="AK439" s="1728"/>
      <c r="AL439" s="467"/>
      <c r="AM439" s="467"/>
      <c r="AN439" s="467"/>
    </row>
    <row r="440" spans="1:40" ht="18" customHeight="1" x14ac:dyDescent="0.25">
      <c r="A440" s="467"/>
      <c r="B440" s="467"/>
      <c r="C440" s="467"/>
      <c r="D440" s="467"/>
      <c r="E440" s="467"/>
      <c r="F440" s="467"/>
      <c r="G440" s="467"/>
      <c r="H440" s="467"/>
      <c r="I440" s="467"/>
      <c r="J440" s="467"/>
      <c r="K440" s="467"/>
      <c r="L440" s="467"/>
      <c r="M440" s="467"/>
      <c r="N440" s="467"/>
      <c r="O440" s="467"/>
      <c r="P440" s="467"/>
      <c r="Q440" s="467"/>
      <c r="R440" s="467"/>
      <c r="S440" s="467"/>
      <c r="T440" s="467"/>
      <c r="U440" s="467"/>
      <c r="V440" s="467"/>
      <c r="W440" s="467"/>
      <c r="X440" s="467"/>
      <c r="Y440" s="468"/>
      <c r="Z440" s="468"/>
      <c r="AA440" s="1728"/>
      <c r="AB440" s="1728"/>
      <c r="AC440" s="1728"/>
      <c r="AD440" s="1728"/>
      <c r="AE440" s="1728"/>
      <c r="AF440" s="1728"/>
      <c r="AG440" s="1728"/>
      <c r="AH440" s="1728"/>
      <c r="AI440" s="1728"/>
      <c r="AJ440" s="1728"/>
      <c r="AK440" s="1728"/>
      <c r="AL440" s="467"/>
      <c r="AM440" s="467"/>
      <c r="AN440" s="467"/>
    </row>
    <row r="441" spans="1:40" ht="18" customHeight="1" x14ac:dyDescent="0.25">
      <c r="A441" s="467"/>
      <c r="B441" s="467"/>
      <c r="C441" s="467"/>
      <c r="D441" s="467"/>
      <c r="E441" s="467"/>
      <c r="F441" s="467"/>
      <c r="G441" s="467"/>
      <c r="H441" s="467"/>
      <c r="I441" s="467"/>
      <c r="J441" s="467"/>
      <c r="K441" s="467"/>
      <c r="L441" s="467"/>
      <c r="M441" s="467"/>
      <c r="N441" s="467"/>
      <c r="O441" s="467"/>
      <c r="P441" s="467"/>
      <c r="Q441" s="467"/>
      <c r="R441" s="467"/>
      <c r="S441" s="467"/>
      <c r="T441" s="467"/>
      <c r="U441" s="467"/>
      <c r="V441" s="467"/>
      <c r="W441" s="467"/>
      <c r="X441" s="467"/>
      <c r="Y441" s="468"/>
      <c r="Z441" s="468"/>
      <c r="AA441" s="1728"/>
      <c r="AB441" s="1728"/>
      <c r="AC441" s="1728"/>
      <c r="AD441" s="1728"/>
      <c r="AE441" s="1728"/>
      <c r="AF441" s="1728"/>
      <c r="AG441" s="1728"/>
      <c r="AH441" s="1728"/>
      <c r="AI441" s="1728"/>
      <c r="AJ441" s="1728"/>
      <c r="AK441" s="1728"/>
      <c r="AL441" s="467"/>
      <c r="AM441" s="467"/>
      <c r="AN441" s="467"/>
    </row>
    <row r="442" spans="1:40" ht="18" customHeight="1" x14ac:dyDescent="0.25">
      <c r="A442" s="467"/>
      <c r="B442" s="467"/>
      <c r="C442" s="467"/>
      <c r="D442" s="467"/>
      <c r="E442" s="467"/>
      <c r="F442" s="467"/>
      <c r="G442" s="467"/>
      <c r="H442" s="467"/>
      <c r="I442" s="467"/>
      <c r="J442" s="467"/>
      <c r="K442" s="467"/>
      <c r="L442" s="467"/>
      <c r="M442" s="467"/>
      <c r="N442" s="467"/>
      <c r="O442" s="467"/>
      <c r="P442" s="467"/>
      <c r="Q442" s="467"/>
      <c r="R442" s="467"/>
      <c r="S442" s="467"/>
      <c r="T442" s="467"/>
      <c r="U442" s="467"/>
      <c r="V442" s="467"/>
      <c r="W442" s="467"/>
      <c r="X442" s="467"/>
      <c r="Y442" s="468"/>
      <c r="Z442" s="468"/>
      <c r="AA442" s="1728"/>
      <c r="AB442" s="1728"/>
      <c r="AC442" s="1728"/>
      <c r="AD442" s="1728"/>
      <c r="AE442" s="1728"/>
      <c r="AF442" s="1728"/>
      <c r="AG442" s="1728"/>
      <c r="AH442" s="1728"/>
      <c r="AI442" s="1728"/>
      <c r="AJ442" s="1728"/>
      <c r="AK442" s="1728"/>
      <c r="AL442" s="467"/>
      <c r="AM442" s="467"/>
      <c r="AN442" s="467"/>
    </row>
    <row r="443" spans="1:40" ht="18" customHeight="1" x14ac:dyDescent="0.25">
      <c r="A443" s="467"/>
      <c r="B443" s="467"/>
      <c r="C443" s="467"/>
      <c r="D443" s="467"/>
      <c r="E443" s="467"/>
      <c r="F443" s="467"/>
      <c r="G443" s="467"/>
      <c r="H443" s="467"/>
      <c r="I443" s="467"/>
      <c r="J443" s="467"/>
      <c r="K443" s="467"/>
      <c r="L443" s="467"/>
      <c r="M443" s="467"/>
      <c r="N443" s="467"/>
      <c r="O443" s="467"/>
      <c r="P443" s="467"/>
      <c r="Q443" s="467"/>
      <c r="R443" s="467"/>
      <c r="S443" s="467"/>
      <c r="T443" s="467"/>
      <c r="U443" s="467"/>
      <c r="V443" s="467"/>
      <c r="W443" s="467"/>
      <c r="X443" s="467"/>
      <c r="Y443" s="468"/>
      <c r="Z443" s="468"/>
      <c r="AA443" s="1728"/>
      <c r="AB443" s="1728"/>
      <c r="AC443" s="1728"/>
      <c r="AD443" s="1728"/>
      <c r="AE443" s="1728"/>
      <c r="AF443" s="1728"/>
      <c r="AG443" s="1728"/>
      <c r="AH443" s="1728"/>
      <c r="AI443" s="1728"/>
      <c r="AJ443" s="1728"/>
      <c r="AK443" s="1728"/>
      <c r="AL443" s="467"/>
      <c r="AM443" s="467"/>
      <c r="AN443" s="467"/>
    </row>
    <row r="444" spans="1:40" ht="18" customHeight="1" x14ac:dyDescent="0.25">
      <c r="A444" s="467"/>
      <c r="B444" s="467"/>
      <c r="C444" s="467"/>
      <c r="D444" s="467"/>
      <c r="E444" s="467"/>
      <c r="F444" s="467"/>
      <c r="G444" s="467"/>
      <c r="H444" s="467"/>
      <c r="I444" s="467"/>
      <c r="J444" s="467"/>
      <c r="K444" s="467"/>
      <c r="L444" s="467"/>
      <c r="M444" s="467"/>
      <c r="N444" s="467"/>
      <c r="O444" s="467"/>
      <c r="P444" s="467"/>
      <c r="Q444" s="467"/>
      <c r="R444" s="467"/>
      <c r="S444" s="467"/>
      <c r="T444" s="467"/>
      <c r="U444" s="467"/>
      <c r="V444" s="467"/>
      <c r="W444" s="467"/>
      <c r="X444" s="467"/>
      <c r="Y444" s="468"/>
      <c r="Z444" s="468"/>
      <c r="AA444" s="1728"/>
      <c r="AB444" s="1728"/>
      <c r="AC444" s="1728"/>
      <c r="AD444" s="1728"/>
      <c r="AE444" s="1728"/>
      <c r="AF444" s="1728"/>
      <c r="AG444" s="1728"/>
      <c r="AH444" s="1728"/>
      <c r="AI444" s="1728"/>
      <c r="AJ444" s="1728"/>
      <c r="AK444" s="1728"/>
      <c r="AL444" s="467"/>
      <c r="AM444" s="467"/>
      <c r="AN444" s="467"/>
    </row>
    <row r="445" spans="1:40" ht="18" customHeight="1" x14ac:dyDescent="0.25">
      <c r="A445" s="467"/>
      <c r="B445" s="467"/>
      <c r="C445" s="467"/>
      <c r="D445" s="467"/>
      <c r="E445" s="467"/>
      <c r="F445" s="467"/>
      <c r="G445" s="467"/>
      <c r="H445" s="467"/>
      <c r="I445" s="467"/>
      <c r="J445" s="467"/>
      <c r="K445" s="467"/>
      <c r="L445" s="467"/>
      <c r="M445" s="467"/>
      <c r="N445" s="467"/>
      <c r="O445" s="467"/>
      <c r="P445" s="467"/>
      <c r="Q445" s="467"/>
      <c r="R445" s="467"/>
      <c r="S445" s="467"/>
      <c r="T445" s="467"/>
      <c r="U445" s="467"/>
      <c r="V445" s="467"/>
      <c r="W445" s="467"/>
      <c r="X445" s="467"/>
      <c r="Y445" s="468"/>
      <c r="Z445" s="468"/>
      <c r="AA445" s="1728"/>
      <c r="AB445" s="1728"/>
      <c r="AC445" s="1728"/>
      <c r="AD445" s="1728"/>
      <c r="AE445" s="1728"/>
      <c r="AF445" s="1728"/>
      <c r="AG445" s="1728"/>
      <c r="AH445" s="1728"/>
      <c r="AI445" s="1728"/>
      <c r="AJ445" s="1728"/>
      <c r="AK445" s="1728"/>
      <c r="AL445" s="467"/>
      <c r="AM445" s="467"/>
      <c r="AN445" s="467"/>
    </row>
    <row r="446" spans="1:40" ht="18" customHeight="1" x14ac:dyDescent="0.25">
      <c r="A446" s="467"/>
      <c r="B446" s="467"/>
      <c r="C446" s="467"/>
      <c r="D446" s="467"/>
      <c r="E446" s="467"/>
      <c r="F446" s="467"/>
      <c r="G446" s="467"/>
      <c r="H446" s="467"/>
      <c r="I446" s="467"/>
      <c r="J446" s="467"/>
      <c r="K446" s="467"/>
      <c r="L446" s="467"/>
      <c r="M446" s="467"/>
      <c r="N446" s="467"/>
      <c r="O446" s="467"/>
      <c r="P446" s="467"/>
      <c r="Q446" s="467"/>
      <c r="R446" s="467"/>
      <c r="S446" s="467"/>
      <c r="T446" s="467"/>
      <c r="U446" s="467"/>
      <c r="V446" s="467"/>
      <c r="W446" s="467"/>
      <c r="X446" s="467"/>
      <c r="Y446" s="468"/>
      <c r="Z446" s="468"/>
      <c r="AA446" s="1728"/>
      <c r="AB446" s="1728"/>
      <c r="AC446" s="1728"/>
      <c r="AD446" s="1728"/>
      <c r="AE446" s="1728"/>
      <c r="AF446" s="1728"/>
      <c r="AG446" s="1728"/>
      <c r="AH446" s="1728"/>
      <c r="AI446" s="1728"/>
      <c r="AJ446" s="1728"/>
      <c r="AK446" s="1728"/>
      <c r="AL446" s="467"/>
      <c r="AM446" s="467"/>
      <c r="AN446" s="467"/>
    </row>
    <row r="447" spans="1:40" ht="18" customHeight="1" x14ac:dyDescent="0.25">
      <c r="A447" s="467"/>
      <c r="B447" s="467"/>
      <c r="C447" s="467"/>
      <c r="D447" s="467"/>
      <c r="E447" s="467"/>
      <c r="F447" s="467"/>
      <c r="G447" s="467"/>
      <c r="H447" s="467"/>
      <c r="I447" s="467"/>
      <c r="J447" s="467"/>
      <c r="K447" s="467"/>
      <c r="L447" s="467"/>
      <c r="M447" s="467"/>
      <c r="N447" s="467"/>
      <c r="O447" s="467"/>
      <c r="P447" s="467"/>
      <c r="Q447" s="467"/>
      <c r="R447" s="467"/>
      <c r="S447" s="467"/>
      <c r="T447" s="467"/>
      <c r="U447" s="467"/>
      <c r="V447" s="467"/>
      <c r="W447" s="467"/>
      <c r="X447" s="467"/>
      <c r="Y447" s="468"/>
      <c r="Z447" s="468"/>
      <c r="AA447" s="1728"/>
      <c r="AB447" s="1728"/>
      <c r="AC447" s="1728"/>
      <c r="AD447" s="1728"/>
      <c r="AE447" s="1728"/>
      <c r="AF447" s="1728"/>
      <c r="AG447" s="1728"/>
      <c r="AH447" s="1728"/>
      <c r="AI447" s="1728"/>
      <c r="AJ447" s="1728"/>
      <c r="AK447" s="1728"/>
      <c r="AL447" s="467"/>
      <c r="AM447" s="467"/>
      <c r="AN447" s="467"/>
    </row>
    <row r="448" spans="1:40" ht="18" customHeight="1" x14ac:dyDescent="0.25">
      <c r="A448" s="467"/>
      <c r="B448" s="467"/>
      <c r="C448" s="467"/>
      <c r="D448" s="467"/>
      <c r="E448" s="467"/>
      <c r="F448" s="467"/>
      <c r="G448" s="467"/>
      <c r="H448" s="467"/>
      <c r="I448" s="467"/>
      <c r="J448" s="467"/>
      <c r="K448" s="467"/>
      <c r="L448" s="467"/>
      <c r="M448" s="467"/>
      <c r="N448" s="467"/>
      <c r="O448" s="467"/>
      <c r="P448" s="467"/>
      <c r="Q448" s="467"/>
      <c r="R448" s="467"/>
      <c r="S448" s="467"/>
      <c r="T448" s="467"/>
      <c r="U448" s="467"/>
      <c r="V448" s="467"/>
      <c r="W448" s="467"/>
      <c r="X448" s="467"/>
      <c r="Y448" s="468"/>
      <c r="Z448" s="468"/>
      <c r="AA448" s="1728"/>
      <c r="AB448" s="1728"/>
      <c r="AC448" s="1728"/>
      <c r="AD448" s="1728"/>
      <c r="AE448" s="1728"/>
      <c r="AF448" s="1728"/>
      <c r="AG448" s="1728"/>
      <c r="AH448" s="1728"/>
      <c r="AI448" s="1728"/>
      <c r="AJ448" s="1728"/>
      <c r="AK448" s="1728"/>
      <c r="AL448" s="467"/>
      <c r="AM448" s="467"/>
      <c r="AN448" s="467"/>
    </row>
    <row r="449" spans="1:40" ht="18" customHeight="1" x14ac:dyDescent="0.25">
      <c r="A449" s="467"/>
      <c r="B449" s="467"/>
      <c r="C449" s="467"/>
      <c r="D449" s="467"/>
      <c r="E449" s="467"/>
      <c r="F449" s="467"/>
      <c r="G449" s="467"/>
      <c r="H449" s="467"/>
      <c r="I449" s="467"/>
      <c r="J449" s="467"/>
      <c r="K449" s="467"/>
      <c r="L449" s="467"/>
      <c r="M449" s="467"/>
      <c r="N449" s="467"/>
      <c r="O449" s="467"/>
      <c r="P449" s="467"/>
      <c r="Q449" s="467"/>
      <c r="R449" s="467"/>
      <c r="S449" s="467"/>
      <c r="T449" s="467"/>
      <c r="U449" s="467"/>
      <c r="V449" s="467"/>
      <c r="W449" s="467"/>
      <c r="X449" s="467"/>
      <c r="Y449" s="468"/>
      <c r="Z449" s="468"/>
      <c r="AA449" s="1728"/>
      <c r="AB449" s="1728"/>
      <c r="AC449" s="1728"/>
      <c r="AD449" s="1728"/>
      <c r="AE449" s="1728"/>
      <c r="AF449" s="1728"/>
      <c r="AG449" s="1728"/>
      <c r="AH449" s="1728"/>
      <c r="AI449" s="1728"/>
      <c r="AJ449" s="1728"/>
      <c r="AK449" s="1728"/>
      <c r="AL449" s="467"/>
      <c r="AM449" s="467"/>
      <c r="AN449" s="467"/>
    </row>
    <row r="450" spans="1:40" ht="18" customHeight="1" x14ac:dyDescent="0.25">
      <c r="A450" s="467"/>
      <c r="B450" s="467"/>
      <c r="C450" s="467"/>
      <c r="D450" s="467"/>
      <c r="E450" s="467"/>
      <c r="F450" s="467"/>
      <c r="G450" s="467"/>
      <c r="H450" s="467"/>
      <c r="I450" s="467"/>
      <c r="J450" s="467"/>
      <c r="K450" s="467"/>
      <c r="L450" s="467"/>
      <c r="M450" s="467"/>
      <c r="N450" s="467"/>
      <c r="O450" s="467"/>
      <c r="P450" s="467"/>
      <c r="Q450" s="467"/>
      <c r="R450" s="467"/>
      <c r="S450" s="467"/>
      <c r="T450" s="467"/>
      <c r="U450" s="467"/>
      <c r="V450" s="467"/>
      <c r="W450" s="467"/>
      <c r="X450" s="467"/>
      <c r="Y450" s="468"/>
      <c r="Z450" s="468"/>
      <c r="AA450" s="1728"/>
      <c r="AB450" s="1728"/>
      <c r="AC450" s="1728"/>
      <c r="AD450" s="1728"/>
      <c r="AE450" s="1728"/>
      <c r="AF450" s="1728"/>
      <c r="AG450" s="1728"/>
      <c r="AH450" s="1728"/>
      <c r="AI450" s="1728"/>
      <c r="AJ450" s="1728"/>
      <c r="AK450" s="1728"/>
      <c r="AL450" s="467"/>
      <c r="AM450" s="467"/>
      <c r="AN450" s="467"/>
    </row>
    <row r="451" spans="1:40" ht="18" customHeight="1" x14ac:dyDescent="0.25">
      <c r="A451" s="467"/>
      <c r="B451" s="467"/>
      <c r="C451" s="467"/>
      <c r="D451" s="467"/>
      <c r="E451" s="467"/>
      <c r="F451" s="467"/>
      <c r="G451" s="467"/>
      <c r="H451" s="467"/>
      <c r="I451" s="467"/>
      <c r="J451" s="467"/>
      <c r="K451" s="467"/>
      <c r="L451" s="467"/>
      <c r="M451" s="467"/>
      <c r="N451" s="467"/>
      <c r="O451" s="467"/>
      <c r="P451" s="467"/>
      <c r="Q451" s="467"/>
      <c r="R451" s="467"/>
      <c r="S451" s="467"/>
      <c r="T451" s="467"/>
      <c r="U451" s="467"/>
      <c r="V451" s="467"/>
      <c r="W451" s="467"/>
      <c r="X451" s="467"/>
      <c r="Y451" s="468"/>
      <c r="Z451" s="468"/>
      <c r="AA451" s="1728"/>
      <c r="AB451" s="1728"/>
      <c r="AC451" s="1728"/>
      <c r="AD451" s="1728"/>
      <c r="AE451" s="1728"/>
      <c r="AF451" s="1728"/>
      <c r="AG451" s="1728"/>
      <c r="AH451" s="1728"/>
      <c r="AI451" s="1728"/>
      <c r="AJ451" s="1728"/>
      <c r="AK451" s="1728"/>
      <c r="AL451" s="467"/>
      <c r="AM451" s="467"/>
      <c r="AN451" s="467"/>
    </row>
    <row r="452" spans="1:40" ht="18" customHeight="1" x14ac:dyDescent="0.25">
      <c r="A452" s="467"/>
      <c r="B452" s="467"/>
      <c r="C452" s="467"/>
      <c r="D452" s="467"/>
      <c r="E452" s="467"/>
      <c r="F452" s="467"/>
      <c r="G452" s="467"/>
      <c r="H452" s="467"/>
      <c r="I452" s="467"/>
      <c r="J452" s="467"/>
      <c r="K452" s="467"/>
      <c r="L452" s="467"/>
      <c r="M452" s="467"/>
      <c r="N452" s="467"/>
      <c r="O452" s="467"/>
      <c r="P452" s="467"/>
      <c r="Q452" s="467"/>
      <c r="R452" s="467"/>
      <c r="S452" s="467"/>
      <c r="T452" s="467"/>
      <c r="U452" s="467"/>
      <c r="V452" s="467"/>
      <c r="W452" s="467"/>
      <c r="X452" s="467"/>
      <c r="Y452" s="468"/>
      <c r="Z452" s="468"/>
      <c r="AA452" s="1728"/>
      <c r="AB452" s="1728"/>
      <c r="AC452" s="1728"/>
      <c r="AD452" s="1728"/>
      <c r="AE452" s="1728"/>
      <c r="AF452" s="1728"/>
      <c r="AG452" s="1728"/>
      <c r="AH452" s="1728"/>
      <c r="AI452" s="1728"/>
      <c r="AJ452" s="1728"/>
      <c r="AK452" s="1728"/>
      <c r="AL452" s="467"/>
      <c r="AM452" s="467"/>
      <c r="AN452" s="467"/>
    </row>
    <row r="453" spans="1:40" ht="18" customHeight="1" x14ac:dyDescent="0.25">
      <c r="A453" s="467"/>
      <c r="B453" s="467"/>
      <c r="C453" s="467"/>
      <c r="D453" s="467"/>
      <c r="E453" s="467"/>
      <c r="F453" s="467"/>
      <c r="G453" s="467"/>
      <c r="H453" s="467"/>
      <c r="I453" s="467"/>
      <c r="J453" s="467"/>
      <c r="K453" s="467"/>
      <c r="L453" s="467"/>
      <c r="M453" s="467"/>
      <c r="N453" s="467"/>
      <c r="O453" s="467"/>
      <c r="P453" s="467"/>
      <c r="Q453" s="467"/>
      <c r="R453" s="467"/>
      <c r="S453" s="467"/>
      <c r="T453" s="467"/>
      <c r="U453" s="467"/>
      <c r="V453" s="467"/>
      <c r="W453" s="467"/>
      <c r="X453" s="467"/>
      <c r="Y453" s="468"/>
      <c r="Z453" s="468"/>
      <c r="AA453" s="1728"/>
      <c r="AB453" s="1728"/>
      <c r="AC453" s="1728"/>
      <c r="AD453" s="1728"/>
      <c r="AE453" s="1728"/>
      <c r="AF453" s="1728"/>
      <c r="AG453" s="1728"/>
      <c r="AH453" s="1728"/>
      <c r="AI453" s="1728"/>
      <c r="AJ453" s="1728"/>
      <c r="AK453" s="1728"/>
      <c r="AL453" s="467"/>
      <c r="AM453" s="467"/>
      <c r="AN453" s="467"/>
    </row>
    <row r="454" spans="1:40" ht="18" customHeight="1" x14ac:dyDescent="0.25">
      <c r="A454" s="467"/>
      <c r="B454" s="467"/>
      <c r="C454" s="467"/>
      <c r="D454" s="467"/>
      <c r="E454" s="467"/>
      <c r="F454" s="467"/>
      <c r="G454" s="467"/>
      <c r="H454" s="467"/>
      <c r="I454" s="467"/>
      <c r="J454" s="467"/>
      <c r="K454" s="467"/>
      <c r="L454" s="467"/>
      <c r="M454" s="467"/>
      <c r="N454" s="467"/>
      <c r="O454" s="467"/>
      <c r="P454" s="467"/>
      <c r="Q454" s="467"/>
      <c r="R454" s="467"/>
      <c r="S454" s="467"/>
      <c r="T454" s="467"/>
      <c r="U454" s="467"/>
      <c r="V454" s="467"/>
      <c r="W454" s="467"/>
      <c r="X454" s="467"/>
      <c r="Y454" s="468"/>
      <c r="Z454" s="468"/>
      <c r="AA454" s="1728"/>
      <c r="AB454" s="1728"/>
      <c r="AC454" s="1728"/>
      <c r="AD454" s="1728"/>
      <c r="AE454" s="1728"/>
      <c r="AF454" s="1728"/>
      <c r="AG454" s="1728"/>
      <c r="AH454" s="1728"/>
      <c r="AI454" s="1728"/>
      <c r="AJ454" s="1728"/>
      <c r="AK454" s="1728"/>
      <c r="AL454" s="467"/>
      <c r="AM454" s="467"/>
      <c r="AN454" s="467"/>
    </row>
    <row r="455" spans="1:40" ht="18" customHeight="1" x14ac:dyDescent="0.25">
      <c r="A455" s="467"/>
      <c r="B455" s="467"/>
      <c r="C455" s="467"/>
      <c r="D455" s="467"/>
      <c r="E455" s="467"/>
      <c r="F455" s="467"/>
      <c r="G455" s="467"/>
      <c r="H455" s="467"/>
      <c r="I455" s="467"/>
      <c r="J455" s="467"/>
      <c r="K455" s="467"/>
      <c r="L455" s="467"/>
      <c r="M455" s="467"/>
      <c r="N455" s="467"/>
      <c r="O455" s="467"/>
      <c r="P455" s="467"/>
      <c r="Q455" s="467"/>
      <c r="R455" s="467"/>
      <c r="S455" s="467"/>
      <c r="T455" s="467"/>
      <c r="U455" s="467"/>
      <c r="V455" s="467"/>
      <c r="W455" s="467"/>
      <c r="X455" s="467"/>
      <c r="Y455" s="468"/>
      <c r="Z455" s="468"/>
      <c r="AA455" s="1728"/>
      <c r="AB455" s="1728"/>
      <c r="AC455" s="1728"/>
      <c r="AD455" s="1728"/>
      <c r="AE455" s="1728"/>
      <c r="AF455" s="1728"/>
      <c r="AG455" s="1728"/>
      <c r="AH455" s="1728"/>
      <c r="AI455" s="1728"/>
      <c r="AJ455" s="1728"/>
      <c r="AK455" s="1728"/>
      <c r="AL455" s="467"/>
      <c r="AM455" s="467"/>
      <c r="AN455" s="467"/>
    </row>
    <row r="456" spans="1:40" ht="18" customHeight="1" x14ac:dyDescent="0.25">
      <c r="A456" s="467"/>
      <c r="B456" s="467"/>
      <c r="C456" s="467"/>
      <c r="D456" s="467"/>
      <c r="E456" s="467"/>
      <c r="F456" s="467"/>
      <c r="G456" s="467"/>
      <c r="H456" s="467"/>
      <c r="I456" s="467"/>
      <c r="J456" s="467"/>
      <c r="K456" s="467"/>
      <c r="L456" s="467"/>
      <c r="M456" s="467"/>
      <c r="N456" s="467"/>
      <c r="O456" s="467"/>
      <c r="P456" s="467"/>
      <c r="Q456" s="467"/>
      <c r="R456" s="467"/>
      <c r="S456" s="467"/>
      <c r="T456" s="467"/>
      <c r="U456" s="467"/>
      <c r="V456" s="467"/>
      <c r="W456" s="467"/>
      <c r="X456" s="467"/>
      <c r="Y456" s="468"/>
      <c r="Z456" s="468"/>
      <c r="AA456" s="1728"/>
      <c r="AB456" s="1728"/>
      <c r="AC456" s="1728"/>
      <c r="AD456" s="1728"/>
      <c r="AE456" s="1728"/>
      <c r="AF456" s="1728"/>
      <c r="AG456" s="1728"/>
      <c r="AH456" s="1728"/>
      <c r="AI456" s="1728"/>
      <c r="AJ456" s="1728"/>
      <c r="AK456" s="1728"/>
      <c r="AL456" s="467"/>
      <c r="AM456" s="467"/>
      <c r="AN456" s="467"/>
    </row>
    <row r="457" spans="1:40" ht="18" customHeight="1" x14ac:dyDescent="0.25">
      <c r="A457" s="467"/>
      <c r="B457" s="467"/>
      <c r="C457" s="467"/>
      <c r="D457" s="467"/>
      <c r="E457" s="467"/>
      <c r="F457" s="467"/>
      <c r="G457" s="467"/>
      <c r="H457" s="467"/>
      <c r="I457" s="467"/>
      <c r="J457" s="467"/>
      <c r="K457" s="467"/>
      <c r="L457" s="467"/>
      <c r="M457" s="467"/>
      <c r="N457" s="467"/>
      <c r="O457" s="467"/>
      <c r="P457" s="467"/>
      <c r="Q457" s="467"/>
      <c r="R457" s="467"/>
      <c r="S457" s="467"/>
      <c r="T457" s="467"/>
      <c r="U457" s="467"/>
      <c r="V457" s="467"/>
      <c r="W457" s="467"/>
      <c r="X457" s="467"/>
      <c r="Y457" s="468"/>
      <c r="Z457" s="468"/>
      <c r="AA457" s="1728"/>
      <c r="AB457" s="1728"/>
      <c r="AC457" s="1728"/>
      <c r="AD457" s="1728"/>
      <c r="AE457" s="1728"/>
      <c r="AF457" s="1728"/>
      <c r="AG457" s="1728"/>
      <c r="AH457" s="1728"/>
      <c r="AI457" s="1728"/>
      <c r="AJ457" s="1728"/>
      <c r="AK457" s="1728"/>
      <c r="AL457" s="467"/>
      <c r="AM457" s="467"/>
      <c r="AN457" s="467"/>
    </row>
    <row r="458" spans="1:40" ht="18" customHeight="1" x14ac:dyDescent="0.25">
      <c r="A458" s="467"/>
      <c r="B458" s="467"/>
      <c r="C458" s="467"/>
      <c r="D458" s="467"/>
      <c r="E458" s="467"/>
      <c r="F458" s="467"/>
      <c r="G458" s="467"/>
      <c r="H458" s="467"/>
      <c r="I458" s="467"/>
      <c r="J458" s="467"/>
      <c r="K458" s="467"/>
      <c r="L458" s="467"/>
      <c r="M458" s="467"/>
      <c r="N458" s="467"/>
      <c r="O458" s="467"/>
      <c r="P458" s="467"/>
      <c r="Q458" s="467"/>
      <c r="R458" s="467"/>
      <c r="S458" s="467"/>
      <c r="T458" s="467"/>
      <c r="U458" s="467"/>
      <c r="V458" s="467"/>
      <c r="W458" s="467"/>
      <c r="X458" s="467"/>
      <c r="Y458" s="468"/>
      <c r="Z458" s="468"/>
      <c r="AA458" s="1728"/>
      <c r="AB458" s="1728"/>
      <c r="AC458" s="1728"/>
      <c r="AD458" s="1728"/>
      <c r="AE458" s="1728"/>
      <c r="AF458" s="1728"/>
      <c r="AG458" s="1728"/>
      <c r="AH458" s="1728"/>
      <c r="AI458" s="1728"/>
      <c r="AJ458" s="1728"/>
      <c r="AK458" s="1728"/>
      <c r="AL458" s="467"/>
      <c r="AM458" s="467"/>
      <c r="AN458" s="467"/>
    </row>
    <row r="459" spans="1:40" ht="18" customHeight="1" x14ac:dyDescent="0.25">
      <c r="A459" s="467"/>
      <c r="B459" s="467"/>
      <c r="C459" s="467"/>
      <c r="D459" s="467"/>
      <c r="E459" s="467"/>
      <c r="F459" s="467"/>
      <c r="G459" s="467"/>
      <c r="H459" s="467"/>
      <c r="I459" s="467"/>
      <c r="J459" s="467"/>
      <c r="K459" s="467"/>
      <c r="L459" s="467"/>
      <c r="M459" s="467"/>
      <c r="N459" s="467"/>
      <c r="O459" s="467"/>
      <c r="P459" s="467"/>
      <c r="Q459" s="467"/>
      <c r="R459" s="467"/>
      <c r="S459" s="467"/>
      <c r="T459" s="467"/>
      <c r="U459" s="467"/>
      <c r="V459" s="467"/>
      <c r="W459" s="467"/>
      <c r="X459" s="467"/>
      <c r="Y459" s="468"/>
      <c r="Z459" s="468"/>
      <c r="AA459" s="1728"/>
      <c r="AB459" s="1728"/>
      <c r="AC459" s="1728"/>
      <c r="AD459" s="1728"/>
      <c r="AE459" s="1728"/>
      <c r="AF459" s="1728"/>
      <c r="AG459" s="1728"/>
      <c r="AH459" s="1728"/>
      <c r="AI459" s="1728"/>
      <c r="AJ459" s="1728"/>
      <c r="AK459" s="1728"/>
      <c r="AL459" s="467"/>
      <c r="AM459" s="467"/>
      <c r="AN459" s="467"/>
    </row>
    <row r="460" spans="1:40" ht="18" customHeight="1" x14ac:dyDescent="0.25">
      <c r="A460" s="467"/>
      <c r="B460" s="467"/>
      <c r="C460" s="467"/>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8"/>
      <c r="Z460" s="468"/>
      <c r="AA460" s="1728"/>
      <c r="AB460" s="1728"/>
      <c r="AC460" s="1728"/>
      <c r="AD460" s="1728"/>
      <c r="AE460" s="1728"/>
      <c r="AF460" s="1728"/>
      <c r="AG460" s="1728"/>
      <c r="AH460" s="1728"/>
      <c r="AI460" s="1728"/>
      <c r="AJ460" s="1728"/>
      <c r="AK460" s="1728"/>
      <c r="AL460" s="467"/>
      <c r="AM460" s="467"/>
      <c r="AN460" s="467"/>
    </row>
    <row r="461" spans="1:40" ht="18" customHeight="1" x14ac:dyDescent="0.25">
      <c r="A461" s="467"/>
      <c r="B461" s="467"/>
      <c r="C461" s="467"/>
      <c r="D461" s="467"/>
      <c r="E461" s="467"/>
      <c r="F461" s="467"/>
      <c r="G461" s="467"/>
      <c r="H461" s="467"/>
      <c r="I461" s="467"/>
      <c r="J461" s="467"/>
      <c r="K461" s="467"/>
      <c r="L461" s="467"/>
      <c r="M461" s="467"/>
      <c r="N461" s="467"/>
      <c r="O461" s="467"/>
      <c r="P461" s="467"/>
      <c r="Q461" s="467"/>
      <c r="R461" s="467"/>
      <c r="S461" s="467"/>
      <c r="T461" s="467"/>
      <c r="U461" s="467"/>
      <c r="V461" s="467"/>
      <c r="W461" s="467"/>
      <c r="X461" s="467"/>
      <c r="Y461" s="468"/>
      <c r="Z461" s="468"/>
      <c r="AA461" s="1728"/>
      <c r="AB461" s="1728"/>
      <c r="AC461" s="1728"/>
      <c r="AD461" s="1728"/>
      <c r="AE461" s="1728"/>
      <c r="AF461" s="1728"/>
      <c r="AG461" s="1728"/>
      <c r="AH461" s="1728"/>
      <c r="AI461" s="1728"/>
      <c r="AJ461" s="1728"/>
      <c r="AK461" s="1728"/>
      <c r="AL461" s="467"/>
      <c r="AM461" s="467"/>
      <c r="AN461" s="467"/>
    </row>
    <row r="462" spans="1:40" ht="18" customHeight="1" x14ac:dyDescent="0.25">
      <c r="A462" s="467"/>
      <c r="B462" s="467"/>
      <c r="C462" s="467"/>
      <c r="D462" s="467"/>
      <c r="E462" s="467"/>
      <c r="F462" s="467"/>
      <c r="G462" s="467"/>
      <c r="H462" s="467"/>
      <c r="I462" s="467"/>
      <c r="J462" s="467"/>
      <c r="K462" s="467"/>
      <c r="L462" s="467"/>
      <c r="M462" s="467"/>
      <c r="N462" s="467"/>
      <c r="O462" s="467"/>
      <c r="P462" s="467"/>
      <c r="Q462" s="467"/>
      <c r="R462" s="467"/>
      <c r="S462" s="467"/>
      <c r="T462" s="467"/>
      <c r="U462" s="467"/>
      <c r="V462" s="467"/>
      <c r="W462" s="467"/>
      <c r="X462" s="467"/>
      <c r="Y462" s="468"/>
      <c r="Z462" s="468"/>
      <c r="AA462" s="1728"/>
      <c r="AB462" s="1728"/>
      <c r="AC462" s="1728"/>
      <c r="AD462" s="1728"/>
      <c r="AE462" s="1728"/>
      <c r="AF462" s="1728"/>
      <c r="AG462" s="1728"/>
      <c r="AH462" s="1728"/>
      <c r="AI462" s="1728"/>
      <c r="AJ462" s="1728"/>
      <c r="AK462" s="1728"/>
      <c r="AL462" s="467"/>
      <c r="AM462" s="467"/>
      <c r="AN462" s="467"/>
    </row>
    <row r="463" spans="1:40" ht="18" customHeight="1" x14ac:dyDescent="0.25">
      <c r="A463" s="467"/>
      <c r="B463" s="467"/>
      <c r="C463" s="467"/>
      <c r="D463" s="467"/>
      <c r="E463" s="467"/>
      <c r="F463" s="467"/>
      <c r="G463" s="467"/>
      <c r="H463" s="467"/>
      <c r="I463" s="467"/>
      <c r="J463" s="467"/>
      <c r="K463" s="467"/>
      <c r="L463" s="467"/>
      <c r="M463" s="467"/>
      <c r="N463" s="467"/>
      <c r="O463" s="467"/>
      <c r="P463" s="467"/>
      <c r="Q463" s="467"/>
      <c r="R463" s="467"/>
      <c r="S463" s="467"/>
      <c r="T463" s="467"/>
      <c r="U463" s="467"/>
      <c r="V463" s="467"/>
      <c r="W463" s="467"/>
      <c r="X463" s="467"/>
      <c r="Y463" s="468"/>
      <c r="Z463" s="468"/>
      <c r="AA463" s="1728"/>
      <c r="AB463" s="1728"/>
      <c r="AC463" s="1728"/>
      <c r="AD463" s="1728"/>
      <c r="AE463" s="1728"/>
      <c r="AF463" s="1728"/>
      <c r="AG463" s="1728"/>
      <c r="AH463" s="1728"/>
      <c r="AI463" s="1728"/>
      <c r="AJ463" s="1728"/>
      <c r="AK463" s="1728"/>
      <c r="AL463" s="467"/>
      <c r="AM463" s="467"/>
      <c r="AN463" s="467"/>
    </row>
    <row r="464" spans="1:40" ht="18" customHeight="1" x14ac:dyDescent="0.25">
      <c r="A464" s="467"/>
      <c r="B464" s="467"/>
      <c r="C464" s="467"/>
      <c r="D464" s="467"/>
      <c r="E464" s="467"/>
      <c r="F464" s="467"/>
      <c r="G464" s="467"/>
      <c r="H464" s="467"/>
      <c r="I464" s="467"/>
      <c r="J464" s="467"/>
      <c r="K464" s="467"/>
      <c r="L464" s="467"/>
      <c r="M464" s="467"/>
      <c r="N464" s="467"/>
      <c r="O464" s="467"/>
      <c r="P464" s="467"/>
      <c r="Q464" s="467"/>
      <c r="R464" s="467"/>
      <c r="S464" s="467"/>
      <c r="T464" s="467"/>
      <c r="U464" s="467"/>
      <c r="V464" s="467"/>
      <c r="W464" s="467"/>
      <c r="X464" s="467"/>
      <c r="Y464" s="468"/>
      <c r="Z464" s="468"/>
      <c r="AA464" s="1728"/>
      <c r="AB464" s="1728"/>
      <c r="AC464" s="1728"/>
      <c r="AD464" s="1728"/>
      <c r="AE464" s="1728"/>
      <c r="AF464" s="1728"/>
      <c r="AG464" s="1728"/>
      <c r="AH464" s="1728"/>
      <c r="AI464" s="1728"/>
      <c r="AJ464" s="1728"/>
      <c r="AK464" s="1728"/>
      <c r="AL464" s="467"/>
      <c r="AM464" s="467"/>
      <c r="AN464" s="467"/>
    </row>
    <row r="465" spans="1:40" ht="18" customHeight="1" x14ac:dyDescent="0.25">
      <c r="A465" s="467"/>
      <c r="B465" s="467"/>
      <c r="C465" s="467"/>
      <c r="D465" s="467"/>
      <c r="E465" s="467"/>
      <c r="F465" s="467"/>
      <c r="G465" s="467"/>
      <c r="H465" s="467"/>
      <c r="I465" s="467"/>
      <c r="J465" s="467"/>
      <c r="K465" s="467"/>
      <c r="L465" s="467"/>
      <c r="M465" s="467"/>
      <c r="N465" s="467"/>
      <c r="O465" s="467"/>
      <c r="P465" s="467"/>
      <c r="Q465" s="467"/>
      <c r="R465" s="467"/>
      <c r="S465" s="467"/>
      <c r="T465" s="467"/>
      <c r="U465" s="467"/>
      <c r="V465" s="467"/>
      <c r="W465" s="467"/>
      <c r="X465" s="467"/>
      <c r="Y465" s="468"/>
      <c r="Z465" s="468"/>
      <c r="AA465" s="1728"/>
      <c r="AB465" s="1728"/>
      <c r="AC465" s="1728"/>
      <c r="AD465" s="1728"/>
      <c r="AE465" s="1728"/>
      <c r="AF465" s="1728"/>
      <c r="AG465" s="1728"/>
      <c r="AH465" s="1728"/>
      <c r="AI465" s="1728"/>
      <c r="AJ465" s="1728"/>
      <c r="AK465" s="1728"/>
      <c r="AL465" s="467"/>
      <c r="AM465" s="467"/>
      <c r="AN465" s="467"/>
    </row>
    <row r="466" spans="1:40" ht="18" customHeight="1" x14ac:dyDescent="0.25">
      <c r="A466" s="467"/>
      <c r="B466" s="467"/>
      <c r="C466" s="467"/>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8"/>
      <c r="Z466" s="468"/>
      <c r="AA466" s="1728"/>
      <c r="AB466" s="1728"/>
      <c r="AC466" s="1728"/>
      <c r="AD466" s="1728"/>
      <c r="AE466" s="1728"/>
      <c r="AF466" s="1728"/>
      <c r="AG466" s="1728"/>
      <c r="AH466" s="1728"/>
      <c r="AI466" s="1728"/>
      <c r="AJ466" s="1728"/>
      <c r="AK466" s="1728"/>
      <c r="AL466" s="467"/>
      <c r="AM466" s="467"/>
      <c r="AN466" s="467"/>
    </row>
    <row r="467" spans="1:40" ht="18" customHeight="1" x14ac:dyDescent="0.25">
      <c r="A467" s="467"/>
      <c r="B467" s="467"/>
      <c r="C467" s="467"/>
      <c r="D467" s="467"/>
      <c r="E467" s="467"/>
      <c r="F467" s="467"/>
      <c r="G467" s="467"/>
      <c r="H467" s="467"/>
      <c r="I467" s="467"/>
      <c r="J467" s="467"/>
      <c r="K467" s="467"/>
      <c r="L467" s="467"/>
      <c r="M467" s="467"/>
      <c r="N467" s="467"/>
      <c r="O467" s="467"/>
      <c r="P467" s="467"/>
      <c r="Q467" s="467"/>
      <c r="R467" s="467"/>
      <c r="S467" s="467"/>
      <c r="T467" s="467"/>
      <c r="U467" s="467"/>
      <c r="V467" s="467"/>
      <c r="W467" s="467"/>
      <c r="X467" s="467"/>
      <c r="Y467" s="468"/>
      <c r="Z467" s="468"/>
      <c r="AA467" s="1728"/>
      <c r="AB467" s="1728"/>
      <c r="AC467" s="1728"/>
      <c r="AD467" s="1728"/>
      <c r="AE467" s="1728"/>
      <c r="AF467" s="1728"/>
      <c r="AG467" s="1728"/>
      <c r="AH467" s="1728"/>
      <c r="AI467" s="1728"/>
      <c r="AJ467" s="1728"/>
      <c r="AK467" s="1728"/>
      <c r="AL467" s="467"/>
      <c r="AM467" s="467"/>
      <c r="AN467" s="467"/>
    </row>
    <row r="468" spans="1:40" ht="18" customHeight="1" x14ac:dyDescent="0.25">
      <c r="A468" s="467"/>
      <c r="B468" s="467"/>
      <c r="C468" s="467"/>
      <c r="D468" s="467"/>
      <c r="E468" s="467"/>
      <c r="F468" s="467"/>
      <c r="G468" s="467"/>
      <c r="H468" s="467"/>
      <c r="I468" s="467"/>
      <c r="J468" s="467"/>
      <c r="K468" s="467"/>
      <c r="L468" s="467"/>
      <c r="M468" s="467"/>
      <c r="N468" s="467"/>
      <c r="O468" s="467"/>
      <c r="P468" s="467"/>
      <c r="Q468" s="467"/>
      <c r="R468" s="467"/>
      <c r="S468" s="467"/>
      <c r="T468" s="467"/>
      <c r="U468" s="467"/>
      <c r="V468" s="467"/>
      <c r="W468" s="467"/>
      <c r="X468" s="467"/>
      <c r="Y468" s="468"/>
      <c r="Z468" s="468"/>
      <c r="AA468" s="1728"/>
      <c r="AB468" s="1728"/>
      <c r="AC468" s="1728"/>
      <c r="AD468" s="1728"/>
      <c r="AE468" s="1728"/>
      <c r="AF468" s="1728"/>
      <c r="AG468" s="1728"/>
      <c r="AH468" s="1728"/>
      <c r="AI468" s="1728"/>
      <c r="AJ468" s="1728"/>
      <c r="AK468" s="1728"/>
      <c r="AL468" s="467"/>
      <c r="AM468" s="467"/>
      <c r="AN468" s="467"/>
    </row>
    <row r="469" spans="1:40" ht="18" customHeight="1" x14ac:dyDescent="0.25">
      <c r="A469" s="467"/>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8"/>
      <c r="Z469" s="468"/>
      <c r="AA469" s="1728"/>
      <c r="AB469" s="1728"/>
      <c r="AC469" s="1728"/>
      <c r="AD469" s="1728"/>
      <c r="AE469" s="1728"/>
      <c r="AF469" s="1728"/>
      <c r="AG469" s="1728"/>
      <c r="AH469" s="1728"/>
      <c r="AI469" s="1728"/>
      <c r="AJ469" s="1728"/>
      <c r="AK469" s="1728"/>
      <c r="AL469" s="467"/>
      <c r="AM469" s="467"/>
      <c r="AN469" s="467"/>
    </row>
    <row r="470" spans="1:40" ht="18" customHeight="1" x14ac:dyDescent="0.25">
      <c r="A470" s="467"/>
      <c r="B470" s="467"/>
      <c r="C470" s="467"/>
      <c r="D470" s="467"/>
      <c r="E470" s="467"/>
      <c r="F470" s="467"/>
      <c r="G470" s="467"/>
      <c r="H470" s="467"/>
      <c r="I470" s="467"/>
      <c r="J470" s="467"/>
      <c r="K470" s="467"/>
      <c r="L470" s="467"/>
      <c r="M470" s="467"/>
      <c r="N470" s="467"/>
      <c r="O470" s="467"/>
      <c r="P470" s="467"/>
      <c r="Q470" s="467"/>
      <c r="R470" s="467"/>
      <c r="S470" s="467"/>
      <c r="T470" s="467"/>
      <c r="U470" s="467"/>
      <c r="V470" s="467"/>
      <c r="W470" s="467"/>
      <c r="X470" s="467"/>
      <c r="Y470" s="468"/>
      <c r="Z470" s="468"/>
      <c r="AA470" s="1728"/>
      <c r="AB470" s="1728"/>
      <c r="AC470" s="1728"/>
      <c r="AD470" s="1728"/>
      <c r="AE470" s="1728"/>
      <c r="AF470" s="1728"/>
      <c r="AG470" s="1728"/>
      <c r="AH470" s="1728"/>
      <c r="AI470" s="1728"/>
      <c r="AJ470" s="1728"/>
      <c r="AK470" s="1728"/>
      <c r="AL470" s="467"/>
      <c r="AM470" s="467"/>
      <c r="AN470" s="467"/>
    </row>
    <row r="471" spans="1:40" ht="18" customHeight="1" x14ac:dyDescent="0.25">
      <c r="A471" s="467"/>
      <c r="B471" s="467"/>
      <c r="C471" s="467"/>
      <c r="D471" s="467"/>
      <c r="E471" s="467"/>
      <c r="F471" s="467"/>
      <c r="G471" s="467"/>
      <c r="H471" s="467"/>
      <c r="I471" s="467"/>
      <c r="J471" s="467"/>
      <c r="K471" s="467"/>
      <c r="L471" s="467"/>
      <c r="M471" s="467"/>
      <c r="N471" s="467"/>
      <c r="O471" s="467"/>
      <c r="P471" s="467"/>
      <c r="Q471" s="467"/>
      <c r="R471" s="467"/>
      <c r="S471" s="467"/>
      <c r="T471" s="467"/>
      <c r="U471" s="467"/>
      <c r="V471" s="467"/>
      <c r="W471" s="467"/>
      <c r="X471" s="467"/>
      <c r="Y471" s="468"/>
      <c r="Z471" s="468"/>
      <c r="AA471" s="1728"/>
      <c r="AB471" s="1728"/>
      <c r="AC471" s="1728"/>
      <c r="AD471" s="1728"/>
      <c r="AE471" s="1728"/>
      <c r="AF471" s="1728"/>
      <c r="AG471" s="1728"/>
      <c r="AH471" s="1728"/>
      <c r="AI471" s="1728"/>
      <c r="AJ471" s="1728"/>
      <c r="AK471" s="1728"/>
      <c r="AL471" s="467"/>
      <c r="AM471" s="467"/>
      <c r="AN471" s="467"/>
    </row>
    <row r="472" spans="1:40" ht="18" customHeight="1" x14ac:dyDescent="0.25">
      <c r="A472" s="467"/>
      <c r="B472" s="467"/>
      <c r="C472" s="467"/>
      <c r="D472" s="467"/>
      <c r="E472" s="467"/>
      <c r="F472" s="467"/>
      <c r="G472" s="467"/>
      <c r="H472" s="467"/>
      <c r="I472" s="467"/>
      <c r="J472" s="467"/>
      <c r="K472" s="467"/>
      <c r="L472" s="467"/>
      <c r="M472" s="467"/>
      <c r="N472" s="467"/>
      <c r="O472" s="467"/>
      <c r="P472" s="467"/>
      <c r="Q472" s="467"/>
      <c r="R472" s="467"/>
      <c r="S472" s="467"/>
      <c r="T472" s="467"/>
      <c r="U472" s="467"/>
      <c r="V472" s="467"/>
      <c r="W472" s="467"/>
      <c r="X472" s="467"/>
      <c r="Y472" s="468"/>
      <c r="Z472" s="468"/>
      <c r="AA472" s="1728"/>
      <c r="AB472" s="1728"/>
      <c r="AC472" s="1728"/>
      <c r="AD472" s="1728"/>
      <c r="AE472" s="1728"/>
      <c r="AF472" s="1728"/>
      <c r="AG472" s="1728"/>
      <c r="AH472" s="1728"/>
      <c r="AI472" s="1728"/>
      <c r="AJ472" s="1728"/>
      <c r="AK472" s="1728"/>
      <c r="AL472" s="467"/>
      <c r="AM472" s="467"/>
      <c r="AN472" s="467"/>
    </row>
    <row r="473" spans="1:40" ht="18" customHeight="1" x14ac:dyDescent="0.25">
      <c r="A473" s="467"/>
      <c r="B473" s="467"/>
      <c r="C473" s="467"/>
      <c r="D473" s="467"/>
      <c r="E473" s="467"/>
      <c r="F473" s="467"/>
      <c r="G473" s="467"/>
      <c r="H473" s="467"/>
      <c r="I473" s="467"/>
      <c r="J473" s="467"/>
      <c r="K473" s="467"/>
      <c r="L473" s="467"/>
      <c r="M473" s="467"/>
      <c r="N473" s="467"/>
      <c r="O473" s="467"/>
      <c r="P473" s="467"/>
      <c r="Q473" s="467"/>
      <c r="R473" s="467"/>
      <c r="S473" s="467"/>
      <c r="T473" s="467"/>
      <c r="U473" s="467"/>
      <c r="V473" s="467"/>
      <c r="W473" s="467"/>
      <c r="X473" s="467"/>
      <c r="Y473" s="468"/>
      <c r="Z473" s="468"/>
      <c r="AA473" s="1728"/>
      <c r="AB473" s="1728"/>
      <c r="AC473" s="1728"/>
      <c r="AD473" s="1728"/>
      <c r="AE473" s="1728"/>
      <c r="AF473" s="1728"/>
      <c r="AG473" s="1728"/>
      <c r="AH473" s="1728"/>
      <c r="AI473" s="1728"/>
      <c r="AJ473" s="1728"/>
      <c r="AK473" s="1728"/>
      <c r="AL473" s="467"/>
      <c r="AM473" s="467"/>
      <c r="AN473" s="467"/>
    </row>
    <row r="474" spans="1:40" ht="18" customHeight="1" x14ac:dyDescent="0.25">
      <c r="A474" s="467"/>
      <c r="B474" s="467"/>
      <c r="C474" s="467"/>
      <c r="D474" s="467"/>
      <c r="E474" s="467"/>
      <c r="F474" s="467"/>
      <c r="G474" s="467"/>
      <c r="H474" s="467"/>
      <c r="I474" s="467"/>
      <c r="J474" s="467"/>
      <c r="K474" s="467"/>
      <c r="L474" s="467"/>
      <c r="M474" s="467"/>
      <c r="N474" s="467"/>
      <c r="O474" s="467"/>
      <c r="P474" s="467"/>
      <c r="Q474" s="467"/>
      <c r="R474" s="467"/>
      <c r="S474" s="467"/>
      <c r="T474" s="467"/>
      <c r="U474" s="467"/>
      <c r="V474" s="467"/>
      <c r="W474" s="467"/>
      <c r="X474" s="467"/>
      <c r="Y474" s="468"/>
      <c r="Z474" s="468"/>
      <c r="AA474" s="1728"/>
      <c r="AB474" s="1728"/>
      <c r="AC474" s="1728"/>
      <c r="AD474" s="1728"/>
      <c r="AE474" s="1728"/>
      <c r="AF474" s="1728"/>
      <c r="AG474" s="1728"/>
      <c r="AH474" s="1728"/>
      <c r="AI474" s="1728"/>
      <c r="AJ474" s="1728"/>
      <c r="AK474" s="1728"/>
      <c r="AL474" s="467"/>
      <c r="AM474" s="467"/>
      <c r="AN474" s="467"/>
    </row>
    <row r="475" spans="1:40" ht="18" customHeight="1" x14ac:dyDescent="0.25">
      <c r="A475" s="467"/>
      <c r="B475" s="467"/>
      <c r="C475" s="467"/>
      <c r="D475" s="467"/>
      <c r="E475" s="467"/>
      <c r="F475" s="467"/>
      <c r="G475" s="467"/>
      <c r="H475" s="467"/>
      <c r="I475" s="467"/>
      <c r="J475" s="467"/>
      <c r="K475" s="467"/>
      <c r="L475" s="467"/>
      <c r="M475" s="467"/>
      <c r="N475" s="467"/>
      <c r="O475" s="467"/>
      <c r="P475" s="467"/>
      <c r="Q475" s="467"/>
      <c r="R475" s="467"/>
      <c r="S475" s="467"/>
      <c r="T475" s="467"/>
      <c r="U475" s="467"/>
      <c r="V475" s="467"/>
      <c r="W475" s="467"/>
      <c r="X475" s="467"/>
      <c r="Y475" s="468"/>
      <c r="Z475" s="468"/>
      <c r="AA475" s="1728"/>
      <c r="AB475" s="1728"/>
      <c r="AC475" s="1728"/>
      <c r="AD475" s="1728"/>
      <c r="AE475" s="1728"/>
      <c r="AF475" s="1728"/>
      <c r="AG475" s="1728"/>
      <c r="AH475" s="1728"/>
      <c r="AI475" s="1728"/>
      <c r="AJ475" s="1728"/>
      <c r="AK475" s="1728"/>
      <c r="AL475" s="467"/>
      <c r="AM475" s="467"/>
      <c r="AN475" s="467"/>
    </row>
    <row r="476" spans="1:40" ht="18" customHeight="1" x14ac:dyDescent="0.25">
      <c r="A476" s="467"/>
      <c r="B476" s="467"/>
      <c r="C476" s="467"/>
      <c r="D476" s="467"/>
      <c r="E476" s="467"/>
      <c r="F476" s="467"/>
      <c r="G476" s="467"/>
      <c r="H476" s="467"/>
      <c r="I476" s="467"/>
      <c r="J476" s="467"/>
      <c r="K476" s="467"/>
      <c r="L476" s="467"/>
      <c r="M476" s="467"/>
      <c r="N476" s="467"/>
      <c r="O476" s="467"/>
      <c r="P476" s="467"/>
      <c r="Q476" s="467"/>
      <c r="R476" s="467"/>
      <c r="S476" s="467"/>
      <c r="T476" s="467"/>
      <c r="U476" s="467"/>
      <c r="V476" s="467"/>
      <c r="W476" s="467"/>
      <c r="X476" s="467"/>
      <c r="Y476" s="468"/>
      <c r="Z476" s="468"/>
      <c r="AA476" s="1728"/>
      <c r="AB476" s="1728"/>
      <c r="AC476" s="1728"/>
      <c r="AD476" s="1728"/>
      <c r="AE476" s="1728"/>
      <c r="AF476" s="1728"/>
      <c r="AG476" s="1728"/>
      <c r="AH476" s="1728"/>
      <c r="AI476" s="1728"/>
      <c r="AJ476" s="1728"/>
      <c r="AK476" s="1728"/>
      <c r="AL476" s="467"/>
      <c r="AM476" s="467"/>
      <c r="AN476" s="467"/>
    </row>
    <row r="477" spans="1:40" ht="18" customHeight="1" x14ac:dyDescent="0.25">
      <c r="A477" s="467"/>
      <c r="B477" s="467"/>
      <c r="C477" s="467"/>
      <c r="D477" s="467"/>
      <c r="E477" s="467"/>
      <c r="F477" s="467"/>
      <c r="G477" s="467"/>
      <c r="H477" s="467"/>
      <c r="I477" s="467"/>
      <c r="J477" s="467"/>
      <c r="K477" s="467"/>
      <c r="L477" s="467"/>
      <c r="M477" s="467"/>
      <c r="N477" s="467"/>
      <c r="O477" s="467"/>
      <c r="P477" s="467"/>
      <c r="Q477" s="467"/>
      <c r="R477" s="467"/>
      <c r="S477" s="467"/>
      <c r="T477" s="467"/>
      <c r="U477" s="467"/>
      <c r="V477" s="467"/>
      <c r="W477" s="467"/>
      <c r="X477" s="467"/>
      <c r="Y477" s="468"/>
      <c r="Z477" s="468"/>
      <c r="AA477" s="1728"/>
      <c r="AB477" s="1728"/>
      <c r="AC477" s="1728"/>
      <c r="AD477" s="1728"/>
      <c r="AE477" s="1728"/>
      <c r="AF477" s="1728"/>
      <c r="AG477" s="1728"/>
      <c r="AH477" s="1728"/>
      <c r="AI477" s="1728"/>
      <c r="AJ477" s="1728"/>
      <c r="AK477" s="1728"/>
      <c r="AL477" s="467"/>
      <c r="AM477" s="467"/>
      <c r="AN477" s="467"/>
    </row>
    <row r="478" spans="1:40" ht="18" customHeight="1" x14ac:dyDescent="0.25">
      <c r="A478" s="467"/>
      <c r="B478" s="467"/>
      <c r="C478" s="467"/>
      <c r="D478" s="467"/>
      <c r="E478" s="467"/>
      <c r="F478" s="467"/>
      <c r="G478" s="467"/>
      <c r="H478" s="467"/>
      <c r="I478" s="467"/>
      <c r="J478" s="467"/>
      <c r="K478" s="467"/>
      <c r="L478" s="467"/>
      <c r="M478" s="467"/>
      <c r="N478" s="467"/>
      <c r="O478" s="467"/>
      <c r="P478" s="467"/>
      <c r="Q478" s="467"/>
      <c r="R478" s="467"/>
      <c r="S478" s="467"/>
      <c r="T478" s="467"/>
      <c r="U478" s="467"/>
      <c r="V478" s="467"/>
      <c r="W478" s="467"/>
      <c r="X478" s="467"/>
      <c r="Y478" s="468"/>
      <c r="Z478" s="468"/>
      <c r="AA478" s="1728"/>
      <c r="AB478" s="1728"/>
      <c r="AC478" s="1728"/>
      <c r="AD478" s="1728"/>
      <c r="AE478" s="1728"/>
      <c r="AF478" s="1728"/>
      <c r="AG478" s="1728"/>
      <c r="AH478" s="1728"/>
      <c r="AI478" s="1728"/>
      <c r="AJ478" s="1728"/>
      <c r="AK478" s="1728"/>
      <c r="AL478" s="467"/>
      <c r="AM478" s="467"/>
      <c r="AN478" s="467"/>
    </row>
    <row r="479" spans="1:40" ht="18" customHeight="1" x14ac:dyDescent="0.25">
      <c r="A479" s="467"/>
      <c r="B479" s="467"/>
      <c r="C479" s="467"/>
      <c r="D479" s="467"/>
      <c r="E479" s="467"/>
      <c r="F479" s="467"/>
      <c r="G479" s="467"/>
      <c r="H479" s="467"/>
      <c r="I479" s="467"/>
      <c r="J479" s="467"/>
      <c r="K479" s="467"/>
      <c r="L479" s="467"/>
      <c r="M479" s="467"/>
      <c r="N479" s="467"/>
      <c r="O479" s="467"/>
      <c r="P479" s="467"/>
      <c r="Q479" s="467"/>
      <c r="R479" s="467"/>
      <c r="S479" s="467"/>
      <c r="T479" s="467"/>
      <c r="U479" s="467"/>
      <c r="V479" s="467"/>
      <c r="W479" s="467"/>
      <c r="X479" s="467"/>
      <c r="Y479" s="468"/>
      <c r="Z479" s="468"/>
      <c r="AA479" s="1728"/>
      <c r="AB479" s="1728"/>
      <c r="AC479" s="1728"/>
      <c r="AD479" s="1728"/>
      <c r="AE479" s="1728"/>
      <c r="AF479" s="1728"/>
      <c r="AG479" s="1728"/>
      <c r="AH479" s="1728"/>
      <c r="AI479" s="1728"/>
      <c r="AJ479" s="1728"/>
      <c r="AK479" s="1728"/>
      <c r="AL479" s="467"/>
      <c r="AM479" s="467"/>
      <c r="AN479" s="467"/>
    </row>
    <row r="480" spans="1:40" ht="18" customHeight="1" x14ac:dyDescent="0.25">
      <c r="A480" s="467"/>
      <c r="B480" s="467"/>
      <c r="C480" s="467"/>
      <c r="D480" s="467"/>
      <c r="E480" s="467"/>
      <c r="F480" s="467"/>
      <c r="G480" s="467"/>
      <c r="H480" s="467"/>
      <c r="I480" s="467"/>
      <c r="J480" s="467"/>
      <c r="K480" s="467"/>
      <c r="L480" s="467"/>
      <c r="M480" s="467"/>
      <c r="N480" s="467"/>
      <c r="O480" s="467"/>
      <c r="P480" s="467"/>
      <c r="Q480" s="467"/>
      <c r="R480" s="467"/>
      <c r="S480" s="467"/>
      <c r="T480" s="467"/>
      <c r="U480" s="467"/>
      <c r="V480" s="467"/>
      <c r="W480" s="467"/>
      <c r="X480" s="467"/>
      <c r="Y480" s="468"/>
      <c r="Z480" s="468"/>
      <c r="AA480" s="1728"/>
      <c r="AB480" s="1728"/>
      <c r="AC480" s="1728"/>
      <c r="AD480" s="1728"/>
      <c r="AE480" s="1728"/>
      <c r="AF480" s="1728"/>
      <c r="AG480" s="1728"/>
      <c r="AH480" s="1728"/>
      <c r="AI480" s="1728"/>
      <c r="AJ480" s="1728"/>
      <c r="AK480" s="1728"/>
      <c r="AL480" s="467"/>
      <c r="AM480" s="467"/>
      <c r="AN480" s="467"/>
    </row>
    <row r="481" spans="1:40" ht="18" customHeight="1" x14ac:dyDescent="0.25">
      <c r="A481" s="467"/>
      <c r="B481" s="467"/>
      <c r="C481" s="467"/>
      <c r="D481" s="467"/>
      <c r="E481" s="467"/>
      <c r="F481" s="467"/>
      <c r="G481" s="467"/>
      <c r="H481" s="467"/>
      <c r="I481" s="467"/>
      <c r="J481" s="467"/>
      <c r="K481" s="467"/>
      <c r="L481" s="467"/>
      <c r="M481" s="467"/>
      <c r="N481" s="467"/>
      <c r="O481" s="467"/>
      <c r="P481" s="467"/>
      <c r="Q481" s="467"/>
      <c r="R481" s="467"/>
      <c r="S481" s="467"/>
      <c r="T481" s="467"/>
      <c r="U481" s="467"/>
      <c r="V481" s="467"/>
      <c r="W481" s="467"/>
      <c r="X481" s="467"/>
      <c r="Y481" s="468"/>
      <c r="Z481" s="468"/>
      <c r="AA481" s="1728"/>
      <c r="AB481" s="1728"/>
      <c r="AC481" s="1728"/>
      <c r="AD481" s="1728"/>
      <c r="AE481" s="1728"/>
      <c r="AF481" s="1728"/>
      <c r="AG481" s="1728"/>
      <c r="AH481" s="1728"/>
      <c r="AI481" s="1728"/>
      <c r="AJ481" s="1728"/>
      <c r="AK481" s="1728"/>
      <c r="AL481" s="467"/>
      <c r="AM481" s="467"/>
      <c r="AN481" s="467"/>
    </row>
    <row r="482" spans="1:40" ht="18" customHeight="1" x14ac:dyDescent="0.25">
      <c r="A482" s="467"/>
      <c r="B482" s="467"/>
      <c r="C482" s="467"/>
      <c r="D482" s="467"/>
      <c r="E482" s="467"/>
      <c r="F482" s="467"/>
      <c r="G482" s="467"/>
      <c r="H482" s="467"/>
      <c r="I482" s="467"/>
      <c r="J482" s="467"/>
      <c r="K482" s="467"/>
      <c r="L482" s="467"/>
      <c r="M482" s="467"/>
      <c r="N482" s="467"/>
      <c r="O482" s="467"/>
      <c r="P482" s="467"/>
      <c r="Q482" s="467"/>
      <c r="R482" s="467"/>
      <c r="S482" s="467"/>
      <c r="T482" s="467"/>
      <c r="U482" s="467"/>
      <c r="V482" s="467"/>
      <c r="W482" s="467"/>
      <c r="X482" s="467"/>
      <c r="Y482" s="468"/>
      <c r="Z482" s="468"/>
      <c r="AA482" s="1728"/>
      <c r="AB482" s="1728"/>
      <c r="AC482" s="1728"/>
      <c r="AD482" s="1728"/>
      <c r="AE482" s="1728"/>
      <c r="AF482" s="1728"/>
      <c r="AG482" s="1728"/>
      <c r="AH482" s="1728"/>
      <c r="AI482" s="1728"/>
      <c r="AJ482" s="1728"/>
      <c r="AK482" s="1728"/>
      <c r="AL482" s="467"/>
      <c r="AM482" s="467"/>
      <c r="AN482" s="467"/>
    </row>
    <row r="483" spans="1:40" ht="18" customHeight="1" x14ac:dyDescent="0.25">
      <c r="A483" s="467"/>
      <c r="B483" s="467"/>
      <c r="C483" s="467"/>
      <c r="D483" s="467"/>
      <c r="E483" s="467"/>
      <c r="F483" s="467"/>
      <c r="G483" s="467"/>
      <c r="H483" s="467"/>
      <c r="I483" s="467"/>
      <c r="J483" s="467"/>
      <c r="K483" s="467"/>
      <c r="L483" s="467"/>
      <c r="M483" s="467"/>
      <c r="N483" s="467"/>
      <c r="O483" s="467"/>
      <c r="P483" s="467"/>
      <c r="Q483" s="467"/>
      <c r="R483" s="467"/>
      <c r="S483" s="467"/>
      <c r="T483" s="467"/>
      <c r="U483" s="467"/>
      <c r="V483" s="467"/>
      <c r="W483" s="467"/>
      <c r="X483" s="467"/>
      <c r="Y483" s="468"/>
      <c r="Z483" s="468"/>
      <c r="AA483" s="1728"/>
      <c r="AB483" s="1728"/>
      <c r="AC483" s="1728"/>
      <c r="AD483" s="1728"/>
      <c r="AE483" s="1728"/>
      <c r="AF483" s="1728"/>
      <c r="AG483" s="1728"/>
      <c r="AH483" s="1728"/>
      <c r="AI483" s="1728"/>
      <c r="AJ483" s="1728"/>
      <c r="AK483" s="1728"/>
      <c r="AL483" s="467"/>
      <c r="AM483" s="467"/>
      <c r="AN483" s="467"/>
    </row>
    <row r="484" spans="1:40" ht="18" customHeight="1" x14ac:dyDescent="0.25">
      <c r="A484" s="467"/>
      <c r="B484" s="467"/>
      <c r="C484" s="467"/>
      <c r="D484" s="467"/>
      <c r="E484" s="467"/>
      <c r="F484" s="467"/>
      <c r="G484" s="467"/>
      <c r="H484" s="467"/>
      <c r="I484" s="467"/>
      <c r="J484" s="467"/>
      <c r="K484" s="467"/>
      <c r="L484" s="467"/>
      <c r="M484" s="467"/>
      <c r="N484" s="467"/>
      <c r="O484" s="467"/>
      <c r="P484" s="467"/>
      <c r="Q484" s="467"/>
      <c r="R484" s="467"/>
      <c r="S484" s="467"/>
      <c r="T484" s="467"/>
      <c r="U484" s="467"/>
      <c r="V484" s="467"/>
      <c r="W484" s="467"/>
      <c r="X484" s="467"/>
      <c r="Y484" s="468"/>
      <c r="Z484" s="468"/>
      <c r="AA484" s="1728"/>
      <c r="AB484" s="1728"/>
      <c r="AC484" s="1728"/>
      <c r="AD484" s="1728"/>
      <c r="AE484" s="1728"/>
      <c r="AF484" s="1728"/>
      <c r="AG484" s="1728"/>
      <c r="AH484" s="1728"/>
      <c r="AI484" s="1728"/>
      <c r="AJ484" s="1728"/>
      <c r="AK484" s="1728"/>
      <c r="AL484" s="467"/>
      <c r="AM484" s="467"/>
      <c r="AN484" s="467"/>
    </row>
    <row r="485" spans="1:40" ht="18" customHeight="1" x14ac:dyDescent="0.25">
      <c r="A485" s="467"/>
      <c r="B485" s="467"/>
      <c r="C485" s="467"/>
      <c r="D485" s="467"/>
      <c r="E485" s="467"/>
      <c r="F485" s="467"/>
      <c r="G485" s="467"/>
      <c r="H485" s="467"/>
      <c r="I485" s="467"/>
      <c r="J485" s="467"/>
      <c r="K485" s="467"/>
      <c r="L485" s="467"/>
      <c r="M485" s="467"/>
      <c r="N485" s="467"/>
      <c r="O485" s="467"/>
      <c r="P485" s="467"/>
      <c r="Q485" s="467"/>
      <c r="R485" s="467"/>
      <c r="S485" s="467"/>
      <c r="T485" s="467"/>
      <c r="U485" s="467"/>
      <c r="V485" s="467"/>
      <c r="W485" s="467"/>
      <c r="X485" s="467"/>
      <c r="Y485" s="468"/>
      <c r="Z485" s="468"/>
      <c r="AA485" s="1728"/>
      <c r="AB485" s="1728"/>
      <c r="AC485" s="1728"/>
      <c r="AD485" s="1728"/>
      <c r="AE485" s="1728"/>
      <c r="AF485" s="1728"/>
      <c r="AG485" s="1728"/>
      <c r="AH485" s="1728"/>
      <c r="AI485" s="1728"/>
      <c r="AJ485" s="1728"/>
      <c r="AK485" s="1728"/>
      <c r="AL485" s="467"/>
      <c r="AM485" s="467"/>
      <c r="AN485" s="467"/>
    </row>
    <row r="486" spans="1:40" ht="18" customHeight="1" x14ac:dyDescent="0.25">
      <c r="A486" s="467"/>
      <c r="B486" s="467"/>
      <c r="C486" s="467"/>
      <c r="D486" s="467"/>
      <c r="E486" s="467"/>
      <c r="F486" s="467"/>
      <c r="G486" s="467"/>
      <c r="H486" s="467"/>
      <c r="I486" s="467"/>
      <c r="J486" s="467"/>
      <c r="K486" s="467"/>
      <c r="L486" s="467"/>
      <c r="M486" s="467"/>
      <c r="N486" s="467"/>
      <c r="O486" s="467"/>
      <c r="P486" s="467"/>
      <c r="Q486" s="467"/>
      <c r="R486" s="467"/>
      <c r="S486" s="467"/>
      <c r="T486" s="467"/>
      <c r="U486" s="467"/>
      <c r="V486" s="467"/>
      <c r="W486" s="467"/>
      <c r="X486" s="467"/>
      <c r="Y486" s="468"/>
      <c r="Z486" s="468"/>
      <c r="AA486" s="1728"/>
      <c r="AB486" s="1728"/>
      <c r="AC486" s="1728"/>
      <c r="AD486" s="1728"/>
      <c r="AE486" s="1728"/>
      <c r="AF486" s="1728"/>
      <c r="AG486" s="1728"/>
      <c r="AH486" s="1728"/>
      <c r="AI486" s="1728"/>
      <c r="AJ486" s="1728"/>
      <c r="AK486" s="1728"/>
      <c r="AL486" s="467"/>
      <c r="AM486" s="467"/>
      <c r="AN486" s="467"/>
    </row>
    <row r="487" spans="1:40" ht="18" customHeight="1" x14ac:dyDescent="0.25">
      <c r="A487" s="467"/>
      <c r="B487" s="467"/>
      <c r="C487" s="467"/>
      <c r="D487" s="467"/>
      <c r="E487" s="467"/>
      <c r="F487" s="467"/>
      <c r="G487" s="467"/>
      <c r="H487" s="467"/>
      <c r="I487" s="467"/>
      <c r="J487" s="467"/>
      <c r="K487" s="467"/>
      <c r="L487" s="467"/>
      <c r="M487" s="467"/>
      <c r="N487" s="467"/>
      <c r="O487" s="467"/>
      <c r="P487" s="467"/>
      <c r="Q487" s="467"/>
      <c r="R487" s="467"/>
      <c r="S487" s="467"/>
      <c r="T487" s="467"/>
      <c r="U487" s="467"/>
      <c r="V487" s="467"/>
      <c r="W487" s="467"/>
      <c r="X487" s="467"/>
      <c r="Y487" s="468"/>
      <c r="Z487" s="468"/>
      <c r="AA487" s="1728"/>
      <c r="AB487" s="1728"/>
      <c r="AC487" s="1728"/>
      <c r="AD487" s="1728"/>
      <c r="AE487" s="1728"/>
      <c r="AF487" s="1728"/>
      <c r="AG487" s="1728"/>
      <c r="AH487" s="1728"/>
      <c r="AI487" s="1728"/>
      <c r="AJ487" s="1728"/>
      <c r="AK487" s="1728"/>
      <c r="AL487" s="467"/>
      <c r="AM487" s="467"/>
      <c r="AN487" s="467"/>
    </row>
    <row r="488" spans="1:40" ht="18" customHeight="1" x14ac:dyDescent="0.25">
      <c r="A488" s="467"/>
      <c r="B488" s="467"/>
      <c r="C488" s="467"/>
      <c r="D488" s="467"/>
      <c r="E488" s="467"/>
      <c r="F488" s="467"/>
      <c r="G488" s="467"/>
      <c r="H488" s="467"/>
      <c r="I488" s="467"/>
      <c r="J488" s="467"/>
      <c r="K488" s="467"/>
      <c r="L488" s="467"/>
      <c r="M488" s="467"/>
      <c r="N488" s="467"/>
      <c r="O488" s="467"/>
      <c r="P488" s="467"/>
      <c r="Q488" s="467"/>
      <c r="R488" s="467"/>
      <c r="S488" s="467"/>
      <c r="T488" s="467"/>
      <c r="U488" s="467"/>
      <c r="V488" s="467"/>
      <c r="W488" s="467"/>
      <c r="X488" s="467"/>
      <c r="Y488" s="468"/>
      <c r="Z488" s="468"/>
      <c r="AA488" s="1728"/>
      <c r="AB488" s="1728"/>
      <c r="AC488" s="1728"/>
      <c r="AD488" s="1728"/>
      <c r="AE488" s="1728"/>
      <c r="AF488" s="1728"/>
      <c r="AG488" s="1728"/>
      <c r="AH488" s="1728"/>
      <c r="AI488" s="1728"/>
      <c r="AJ488" s="1728"/>
      <c r="AK488" s="1728"/>
      <c r="AL488" s="467"/>
      <c r="AM488" s="467"/>
      <c r="AN488" s="467"/>
    </row>
    <row r="489" spans="1:40" ht="18" customHeight="1" x14ac:dyDescent="0.25">
      <c r="A489" s="467"/>
      <c r="B489" s="467"/>
      <c r="C489" s="467"/>
      <c r="D489" s="467"/>
      <c r="E489" s="467"/>
      <c r="F489" s="467"/>
      <c r="G489" s="467"/>
      <c r="H489" s="467"/>
      <c r="I489" s="467"/>
      <c r="J489" s="467"/>
      <c r="K489" s="467"/>
      <c r="L489" s="467"/>
      <c r="M489" s="467"/>
      <c r="N489" s="467"/>
      <c r="O489" s="467"/>
      <c r="P489" s="467"/>
      <c r="Q489" s="467"/>
      <c r="R489" s="467"/>
      <c r="S489" s="467"/>
      <c r="T489" s="467"/>
      <c r="U489" s="467"/>
      <c r="V489" s="467"/>
      <c r="W489" s="467"/>
      <c r="X489" s="467"/>
      <c r="Y489" s="468"/>
      <c r="Z489" s="468"/>
      <c r="AA489" s="1728"/>
      <c r="AB489" s="1728"/>
      <c r="AC489" s="1728"/>
      <c r="AD489" s="1728"/>
      <c r="AE489" s="1728"/>
      <c r="AF489" s="1728"/>
      <c r="AG489" s="1728"/>
      <c r="AH489" s="1728"/>
      <c r="AI489" s="1728"/>
      <c r="AJ489" s="1728"/>
      <c r="AK489" s="1728"/>
      <c r="AL489" s="467"/>
      <c r="AM489" s="467"/>
      <c r="AN489" s="467"/>
    </row>
    <row r="490" spans="1:40" ht="18" customHeight="1" x14ac:dyDescent="0.25">
      <c r="A490" s="467"/>
      <c r="B490" s="467"/>
      <c r="C490" s="467"/>
      <c r="D490" s="467"/>
      <c r="E490" s="467"/>
      <c r="F490" s="467"/>
      <c r="G490" s="467"/>
      <c r="H490" s="467"/>
      <c r="I490" s="467"/>
      <c r="J490" s="467"/>
      <c r="K490" s="467"/>
      <c r="L490" s="467"/>
      <c r="M490" s="467"/>
      <c r="N490" s="467"/>
      <c r="O490" s="467"/>
      <c r="P490" s="467"/>
      <c r="Q490" s="467"/>
      <c r="R490" s="467"/>
      <c r="S490" s="467"/>
      <c r="T490" s="467"/>
      <c r="U490" s="467"/>
      <c r="V490" s="467"/>
      <c r="W490" s="467"/>
      <c r="X490" s="467"/>
      <c r="Y490" s="468"/>
      <c r="Z490" s="468"/>
      <c r="AA490" s="1728"/>
      <c r="AB490" s="1728"/>
      <c r="AC490" s="1728"/>
      <c r="AD490" s="1728"/>
      <c r="AE490" s="1728"/>
      <c r="AF490" s="1728"/>
      <c r="AG490" s="1728"/>
      <c r="AH490" s="1728"/>
      <c r="AI490" s="1728"/>
      <c r="AJ490" s="1728"/>
      <c r="AK490" s="1728"/>
      <c r="AL490" s="467"/>
      <c r="AM490" s="467"/>
      <c r="AN490" s="467"/>
    </row>
    <row r="491" spans="1:40" ht="18" customHeight="1" x14ac:dyDescent="0.25">
      <c r="A491" s="467"/>
      <c r="B491" s="467"/>
      <c r="C491" s="467"/>
      <c r="D491" s="467"/>
      <c r="E491" s="467"/>
      <c r="F491" s="467"/>
      <c r="G491" s="467"/>
      <c r="H491" s="467"/>
      <c r="I491" s="467"/>
      <c r="J491" s="467"/>
      <c r="K491" s="467"/>
      <c r="L491" s="467"/>
      <c r="M491" s="467"/>
      <c r="N491" s="467"/>
      <c r="O491" s="467"/>
      <c r="P491" s="467"/>
      <c r="Q491" s="467"/>
      <c r="R491" s="467"/>
      <c r="S491" s="467"/>
      <c r="T491" s="467"/>
      <c r="U491" s="467"/>
      <c r="V491" s="467"/>
      <c r="W491" s="467"/>
      <c r="X491" s="467"/>
      <c r="Y491" s="468"/>
      <c r="Z491" s="468"/>
      <c r="AA491" s="1728"/>
      <c r="AB491" s="1728"/>
      <c r="AC491" s="1728"/>
      <c r="AD491" s="1728"/>
      <c r="AE491" s="1728"/>
      <c r="AF491" s="1728"/>
      <c r="AG491" s="1728"/>
      <c r="AH491" s="1728"/>
      <c r="AI491" s="1728"/>
      <c r="AJ491" s="1728"/>
      <c r="AK491" s="1728"/>
      <c r="AL491" s="467"/>
      <c r="AM491" s="467"/>
      <c r="AN491" s="467"/>
    </row>
    <row r="492" spans="1:40" ht="18" customHeight="1" x14ac:dyDescent="0.25">
      <c r="A492" s="467"/>
      <c r="B492" s="467"/>
      <c r="C492" s="467"/>
      <c r="D492" s="467"/>
      <c r="E492" s="467"/>
      <c r="F492" s="467"/>
      <c r="G492" s="467"/>
      <c r="H492" s="467"/>
      <c r="I492" s="467"/>
      <c r="J492" s="467"/>
      <c r="K492" s="467"/>
      <c r="L492" s="467"/>
      <c r="M492" s="467"/>
      <c r="N492" s="467"/>
      <c r="O492" s="467"/>
      <c r="P492" s="467"/>
      <c r="Q492" s="467"/>
      <c r="R492" s="467"/>
      <c r="S492" s="467"/>
      <c r="T492" s="467"/>
      <c r="U492" s="467"/>
      <c r="V492" s="467"/>
      <c r="W492" s="467"/>
      <c r="X492" s="467"/>
      <c r="Y492" s="468"/>
      <c r="Z492" s="468"/>
      <c r="AA492" s="1728"/>
      <c r="AB492" s="1728"/>
      <c r="AC492" s="1728"/>
      <c r="AD492" s="1728"/>
      <c r="AE492" s="1728"/>
      <c r="AF492" s="1728"/>
      <c r="AG492" s="1728"/>
      <c r="AH492" s="1728"/>
      <c r="AI492" s="1728"/>
      <c r="AJ492" s="1728"/>
      <c r="AK492" s="1728"/>
      <c r="AL492" s="467"/>
      <c r="AM492" s="467"/>
      <c r="AN492" s="467"/>
    </row>
    <row r="493" spans="1:40" ht="18" customHeight="1" x14ac:dyDescent="0.25">
      <c r="A493" s="467"/>
      <c r="B493" s="467"/>
      <c r="C493" s="467"/>
      <c r="D493" s="467"/>
      <c r="E493" s="467"/>
      <c r="F493" s="467"/>
      <c r="G493" s="467"/>
      <c r="H493" s="467"/>
      <c r="I493" s="467"/>
      <c r="J493" s="467"/>
      <c r="K493" s="467"/>
      <c r="L493" s="467"/>
      <c r="M493" s="467"/>
      <c r="N493" s="467"/>
      <c r="O493" s="467"/>
      <c r="P493" s="467"/>
      <c r="Q493" s="467"/>
      <c r="R493" s="467"/>
      <c r="S493" s="467"/>
      <c r="T493" s="467"/>
      <c r="U493" s="467"/>
      <c r="V493" s="467"/>
      <c r="W493" s="467"/>
      <c r="X493" s="467"/>
      <c r="Y493" s="468"/>
      <c r="Z493" s="468"/>
      <c r="AA493" s="1728"/>
      <c r="AB493" s="1728"/>
      <c r="AC493" s="1728"/>
      <c r="AD493" s="1728"/>
      <c r="AE493" s="1728"/>
      <c r="AF493" s="1728"/>
      <c r="AG493" s="1728"/>
      <c r="AH493" s="1728"/>
      <c r="AI493" s="1728"/>
      <c r="AJ493" s="1728"/>
      <c r="AK493" s="1728"/>
      <c r="AL493" s="467"/>
      <c r="AM493" s="467"/>
      <c r="AN493" s="467"/>
    </row>
    <row r="494" spans="1:40" ht="18" customHeight="1" x14ac:dyDescent="0.25">
      <c r="A494" s="467"/>
      <c r="B494" s="467"/>
      <c r="C494" s="467"/>
      <c r="D494" s="467"/>
      <c r="E494" s="467"/>
      <c r="F494" s="467"/>
      <c r="G494" s="467"/>
      <c r="H494" s="467"/>
      <c r="I494" s="467"/>
      <c r="J494" s="467"/>
      <c r="K494" s="467"/>
      <c r="L494" s="467"/>
      <c r="M494" s="467"/>
      <c r="N494" s="467"/>
      <c r="O494" s="467"/>
      <c r="P494" s="467"/>
      <c r="Q494" s="467"/>
      <c r="R494" s="467"/>
      <c r="S494" s="467"/>
      <c r="T494" s="467"/>
      <c r="U494" s="467"/>
      <c r="V494" s="467"/>
      <c r="W494" s="467"/>
      <c r="X494" s="467"/>
      <c r="Y494" s="468"/>
      <c r="Z494" s="468"/>
      <c r="AA494" s="1728"/>
      <c r="AB494" s="1728"/>
      <c r="AC494" s="1728"/>
      <c r="AD494" s="1728"/>
      <c r="AE494" s="1728"/>
      <c r="AF494" s="1728"/>
      <c r="AG494" s="1728"/>
      <c r="AH494" s="1728"/>
      <c r="AI494" s="1728"/>
      <c r="AJ494" s="1728"/>
      <c r="AK494" s="1728"/>
      <c r="AL494" s="467"/>
      <c r="AM494" s="467"/>
      <c r="AN494" s="467"/>
    </row>
    <row r="495" spans="1:40" ht="18" customHeight="1" x14ac:dyDescent="0.25">
      <c r="A495" s="467"/>
      <c r="B495" s="467"/>
      <c r="C495" s="467"/>
      <c r="D495" s="467"/>
      <c r="E495" s="467"/>
      <c r="F495" s="467"/>
      <c r="G495" s="467"/>
      <c r="H495" s="467"/>
      <c r="I495" s="467"/>
      <c r="J495" s="467"/>
      <c r="K495" s="467"/>
      <c r="L495" s="467"/>
      <c r="M495" s="467"/>
      <c r="N495" s="467"/>
      <c r="O495" s="467"/>
      <c r="P495" s="467"/>
      <c r="Q495" s="467"/>
      <c r="R495" s="467"/>
      <c r="S495" s="467"/>
      <c r="T495" s="467"/>
      <c r="U495" s="467"/>
      <c r="V495" s="467"/>
      <c r="W495" s="467"/>
      <c r="X495" s="467"/>
      <c r="Y495" s="468"/>
      <c r="Z495" s="468"/>
      <c r="AA495" s="1728"/>
      <c r="AB495" s="1728"/>
      <c r="AC495" s="1728"/>
      <c r="AD495" s="1728"/>
      <c r="AE495" s="1728"/>
      <c r="AF495" s="1728"/>
      <c r="AG495" s="1728"/>
      <c r="AH495" s="1728"/>
      <c r="AI495" s="1728"/>
      <c r="AJ495" s="1728"/>
      <c r="AK495" s="1728"/>
      <c r="AL495" s="467"/>
      <c r="AM495" s="467"/>
      <c r="AN495" s="467"/>
    </row>
    <row r="496" spans="1:40" ht="18" customHeight="1" x14ac:dyDescent="0.25">
      <c r="A496" s="467"/>
      <c r="B496" s="467"/>
      <c r="C496" s="467"/>
      <c r="D496" s="467"/>
      <c r="E496" s="467"/>
      <c r="F496" s="467"/>
      <c r="G496" s="467"/>
      <c r="H496" s="467"/>
      <c r="I496" s="467"/>
      <c r="J496" s="467"/>
      <c r="K496" s="467"/>
      <c r="L496" s="467"/>
      <c r="M496" s="467"/>
      <c r="N496" s="467"/>
      <c r="O496" s="467"/>
      <c r="P496" s="467"/>
      <c r="Q496" s="467"/>
      <c r="R496" s="467"/>
      <c r="S496" s="467"/>
      <c r="T496" s="467"/>
      <c r="U496" s="467"/>
      <c r="V496" s="467"/>
      <c r="W496" s="467"/>
      <c r="X496" s="467"/>
      <c r="Y496" s="468"/>
      <c r="Z496" s="468"/>
      <c r="AA496" s="1728"/>
      <c r="AB496" s="1728"/>
      <c r="AC496" s="1728"/>
      <c r="AD496" s="1728"/>
      <c r="AE496" s="1728"/>
      <c r="AF496" s="1728"/>
      <c r="AG496" s="1728"/>
      <c r="AH496" s="1728"/>
      <c r="AI496" s="1728"/>
      <c r="AJ496" s="1728"/>
      <c r="AK496" s="1728"/>
      <c r="AL496" s="467"/>
      <c r="AM496" s="467"/>
      <c r="AN496" s="467"/>
    </row>
    <row r="497" spans="1:40" ht="18" customHeight="1" x14ac:dyDescent="0.25">
      <c r="A497" s="467"/>
      <c r="B497" s="467"/>
      <c r="C497" s="467"/>
      <c r="D497" s="467"/>
      <c r="E497" s="467"/>
      <c r="F497" s="467"/>
      <c r="G497" s="467"/>
      <c r="H497" s="467"/>
      <c r="I497" s="467"/>
      <c r="J497" s="467"/>
      <c r="K497" s="467"/>
      <c r="L497" s="467"/>
      <c r="M497" s="467"/>
      <c r="N497" s="467"/>
      <c r="O497" s="467"/>
      <c r="P497" s="467"/>
      <c r="Q497" s="467"/>
      <c r="R497" s="467"/>
      <c r="S497" s="467"/>
      <c r="T497" s="467"/>
      <c r="U497" s="467"/>
      <c r="V497" s="467"/>
      <c r="W497" s="467"/>
      <c r="X497" s="467"/>
      <c r="Y497" s="468"/>
      <c r="Z497" s="468"/>
      <c r="AA497" s="1728"/>
      <c r="AB497" s="1728"/>
      <c r="AC497" s="1728"/>
      <c r="AD497" s="1728"/>
      <c r="AE497" s="1728"/>
      <c r="AF497" s="1728"/>
      <c r="AG497" s="1728"/>
      <c r="AH497" s="1728"/>
      <c r="AI497" s="1728"/>
      <c r="AJ497" s="1728"/>
      <c r="AK497" s="1728"/>
      <c r="AL497" s="467"/>
      <c r="AM497" s="467"/>
      <c r="AN497" s="467"/>
    </row>
    <row r="498" spans="1:40" ht="18" customHeight="1" x14ac:dyDescent="0.25">
      <c r="A498" s="467"/>
      <c r="B498" s="467"/>
      <c r="C498" s="467"/>
      <c r="D498" s="467"/>
      <c r="E498" s="467"/>
      <c r="F498" s="467"/>
      <c r="G498" s="467"/>
      <c r="H498" s="467"/>
      <c r="I498" s="467"/>
      <c r="J498" s="467"/>
      <c r="K498" s="467"/>
      <c r="L498" s="467"/>
      <c r="M498" s="467"/>
      <c r="N498" s="467"/>
      <c r="O498" s="467"/>
      <c r="P498" s="467"/>
      <c r="Q498" s="467"/>
      <c r="R498" s="467"/>
      <c r="S498" s="467"/>
      <c r="T498" s="467"/>
      <c r="U498" s="467"/>
      <c r="V498" s="467"/>
      <c r="W498" s="467"/>
      <c r="X498" s="467"/>
      <c r="Y498" s="468"/>
      <c r="Z498" s="468"/>
      <c r="AA498" s="1728"/>
      <c r="AB498" s="1728"/>
      <c r="AC498" s="1728"/>
      <c r="AD498" s="1728"/>
      <c r="AE498" s="1728"/>
      <c r="AF498" s="1728"/>
      <c r="AG498" s="1728"/>
      <c r="AH498" s="1728"/>
      <c r="AI498" s="1728"/>
      <c r="AJ498" s="1728"/>
      <c r="AK498" s="1728"/>
      <c r="AL498" s="467"/>
      <c r="AM498" s="467"/>
      <c r="AN498" s="467"/>
    </row>
    <row r="499" spans="1:40" ht="18" customHeight="1" x14ac:dyDescent="0.25">
      <c r="A499" s="467"/>
      <c r="B499" s="467"/>
      <c r="C499" s="467"/>
      <c r="D499" s="467"/>
      <c r="E499" s="467"/>
      <c r="F499" s="467"/>
      <c r="G499" s="467"/>
      <c r="H499" s="467"/>
      <c r="I499" s="467"/>
      <c r="J499" s="467"/>
      <c r="K499" s="467"/>
      <c r="L499" s="467"/>
      <c r="M499" s="467"/>
      <c r="N499" s="467"/>
      <c r="O499" s="467"/>
      <c r="P499" s="467"/>
      <c r="Q499" s="467"/>
      <c r="R499" s="467"/>
      <c r="S499" s="467"/>
      <c r="T499" s="467"/>
      <c r="U499" s="467"/>
      <c r="V499" s="467"/>
      <c r="W499" s="467"/>
      <c r="X499" s="467"/>
      <c r="Y499" s="468"/>
      <c r="Z499" s="468"/>
      <c r="AA499" s="1728"/>
      <c r="AB499" s="1728"/>
      <c r="AC499" s="1728"/>
      <c r="AD499" s="1728"/>
      <c r="AE499" s="1728"/>
      <c r="AF499" s="1728"/>
      <c r="AG499" s="1728"/>
      <c r="AH499" s="1728"/>
      <c r="AI499" s="1728"/>
      <c r="AJ499" s="1728"/>
      <c r="AK499" s="1728"/>
      <c r="AL499" s="467"/>
      <c r="AM499" s="467"/>
      <c r="AN499" s="467"/>
    </row>
    <row r="500" spans="1:40" ht="18" customHeight="1" x14ac:dyDescent="0.25">
      <c r="A500" s="467"/>
      <c r="B500" s="467"/>
      <c r="C500" s="467"/>
      <c r="D500" s="467"/>
      <c r="E500" s="467"/>
      <c r="F500" s="467"/>
      <c r="G500" s="467"/>
      <c r="H500" s="467"/>
      <c r="I500" s="467"/>
      <c r="J500" s="467"/>
      <c r="K500" s="467"/>
      <c r="L500" s="467"/>
      <c r="M500" s="467"/>
      <c r="N500" s="467"/>
      <c r="O500" s="467"/>
      <c r="P500" s="467"/>
      <c r="Q500" s="467"/>
      <c r="R500" s="467"/>
      <c r="S500" s="467"/>
      <c r="T500" s="467"/>
      <c r="U500" s="467"/>
      <c r="V500" s="467"/>
      <c r="W500" s="467"/>
      <c r="X500" s="467"/>
      <c r="Y500" s="468"/>
      <c r="Z500" s="468"/>
      <c r="AA500" s="1728"/>
      <c r="AB500" s="1728"/>
      <c r="AC500" s="1728"/>
      <c r="AD500" s="1728"/>
      <c r="AE500" s="1728"/>
      <c r="AF500" s="1728"/>
      <c r="AG500" s="1728"/>
      <c r="AH500" s="1728"/>
      <c r="AI500" s="1728"/>
      <c r="AJ500" s="1728"/>
      <c r="AK500" s="1728"/>
      <c r="AL500" s="467"/>
      <c r="AM500" s="467"/>
      <c r="AN500" s="467"/>
    </row>
    <row r="501" spans="1:40" ht="18" customHeight="1" x14ac:dyDescent="0.25">
      <c r="A501" s="467"/>
      <c r="B501" s="467"/>
      <c r="C501" s="467"/>
      <c r="D501" s="467"/>
      <c r="E501" s="467"/>
      <c r="F501" s="467"/>
      <c r="G501" s="467"/>
      <c r="H501" s="467"/>
      <c r="I501" s="467"/>
      <c r="J501" s="467"/>
      <c r="K501" s="467"/>
      <c r="L501" s="467"/>
      <c r="M501" s="467"/>
      <c r="N501" s="467"/>
      <c r="O501" s="467"/>
      <c r="P501" s="467"/>
      <c r="Q501" s="467"/>
      <c r="R501" s="467"/>
      <c r="S501" s="467"/>
      <c r="T501" s="467"/>
      <c r="U501" s="467"/>
      <c r="V501" s="467"/>
      <c r="W501" s="467"/>
      <c r="X501" s="467"/>
      <c r="Y501" s="468"/>
      <c r="Z501" s="468"/>
      <c r="AA501" s="1728"/>
      <c r="AB501" s="1728"/>
      <c r="AC501" s="1728"/>
      <c r="AD501" s="1728"/>
      <c r="AE501" s="1728"/>
      <c r="AF501" s="1728"/>
      <c r="AG501" s="1728"/>
      <c r="AH501" s="1728"/>
      <c r="AI501" s="1728"/>
      <c r="AJ501" s="1728"/>
      <c r="AK501" s="1728"/>
      <c r="AL501" s="467"/>
      <c r="AM501" s="467"/>
      <c r="AN501" s="467"/>
    </row>
    <row r="502" spans="1:40" ht="18" customHeight="1" x14ac:dyDescent="0.25">
      <c r="A502" s="467"/>
      <c r="B502" s="467"/>
      <c r="C502" s="467"/>
      <c r="D502" s="467"/>
      <c r="E502" s="467"/>
      <c r="F502" s="467"/>
      <c r="G502" s="467"/>
      <c r="H502" s="467"/>
      <c r="I502" s="467"/>
      <c r="J502" s="467"/>
      <c r="K502" s="467"/>
      <c r="L502" s="467"/>
      <c r="M502" s="467"/>
      <c r="N502" s="467"/>
      <c r="O502" s="467"/>
      <c r="P502" s="467"/>
      <c r="Q502" s="467"/>
      <c r="R502" s="467"/>
      <c r="S502" s="467"/>
      <c r="T502" s="467"/>
      <c r="U502" s="467"/>
      <c r="V502" s="467"/>
      <c r="W502" s="467"/>
      <c r="X502" s="467"/>
      <c r="Y502" s="468"/>
      <c r="Z502" s="468"/>
      <c r="AA502" s="1728"/>
      <c r="AB502" s="1728"/>
      <c r="AC502" s="1728"/>
      <c r="AD502" s="1728"/>
      <c r="AE502" s="1728"/>
      <c r="AF502" s="1728"/>
      <c r="AG502" s="1728"/>
      <c r="AH502" s="1728"/>
      <c r="AI502" s="1728"/>
      <c r="AJ502" s="1728"/>
      <c r="AK502" s="1728"/>
      <c r="AL502" s="467"/>
      <c r="AM502" s="467"/>
      <c r="AN502" s="467"/>
    </row>
    <row r="503" spans="1:40" ht="18" customHeight="1" x14ac:dyDescent="0.25">
      <c r="A503" s="467"/>
      <c r="B503" s="467"/>
      <c r="C503" s="467"/>
      <c r="D503" s="467"/>
      <c r="E503" s="467"/>
      <c r="F503" s="467"/>
      <c r="G503" s="467"/>
      <c r="H503" s="467"/>
      <c r="I503" s="467"/>
      <c r="J503" s="467"/>
      <c r="K503" s="467"/>
      <c r="L503" s="467"/>
      <c r="M503" s="467"/>
      <c r="N503" s="467"/>
      <c r="O503" s="467"/>
      <c r="P503" s="467"/>
      <c r="Q503" s="467"/>
      <c r="R503" s="467"/>
      <c r="S503" s="467"/>
      <c r="T503" s="467"/>
      <c r="U503" s="467"/>
      <c r="V503" s="467"/>
      <c r="W503" s="467"/>
      <c r="X503" s="467"/>
      <c r="Y503" s="468"/>
      <c r="Z503" s="468"/>
      <c r="AA503" s="1728"/>
      <c r="AB503" s="1728"/>
      <c r="AC503" s="1728"/>
      <c r="AD503" s="1728"/>
      <c r="AE503" s="1728"/>
      <c r="AF503" s="1728"/>
      <c r="AG503" s="1728"/>
      <c r="AH503" s="1728"/>
      <c r="AI503" s="1728"/>
      <c r="AJ503" s="1728"/>
      <c r="AK503" s="1728"/>
      <c r="AL503" s="467"/>
      <c r="AM503" s="467"/>
      <c r="AN503" s="467"/>
    </row>
    <row r="504" spans="1:40" ht="18" customHeight="1" x14ac:dyDescent="0.25">
      <c r="A504" s="467"/>
      <c r="B504" s="467"/>
      <c r="C504" s="467"/>
      <c r="D504" s="467"/>
      <c r="E504" s="467"/>
      <c r="F504" s="467"/>
      <c r="G504" s="467"/>
      <c r="H504" s="467"/>
      <c r="I504" s="467"/>
      <c r="J504" s="467"/>
      <c r="K504" s="467"/>
      <c r="L504" s="467"/>
      <c r="M504" s="467"/>
      <c r="N504" s="467"/>
      <c r="O504" s="467"/>
      <c r="P504" s="467"/>
      <c r="Q504" s="467"/>
      <c r="R504" s="467"/>
      <c r="S504" s="467"/>
      <c r="T504" s="467"/>
      <c r="U504" s="467"/>
      <c r="V504" s="467"/>
      <c r="W504" s="467"/>
      <c r="X504" s="467"/>
      <c r="Y504" s="468"/>
      <c r="Z504" s="468"/>
      <c r="AA504" s="1728"/>
      <c r="AB504" s="1728"/>
      <c r="AC504" s="1728"/>
      <c r="AD504" s="1728"/>
      <c r="AE504" s="1728"/>
      <c r="AF504" s="1728"/>
      <c r="AG504" s="1728"/>
      <c r="AH504" s="1728"/>
      <c r="AI504" s="1728"/>
      <c r="AJ504" s="1728"/>
      <c r="AK504" s="1728"/>
      <c r="AL504" s="467"/>
      <c r="AM504" s="467"/>
      <c r="AN504" s="467"/>
    </row>
    <row r="505" spans="1:40" ht="18" customHeight="1" x14ac:dyDescent="0.25">
      <c r="A505" s="467"/>
      <c r="B505" s="467"/>
      <c r="C505" s="467"/>
      <c r="D505" s="467"/>
      <c r="E505" s="467"/>
      <c r="F505" s="467"/>
      <c r="G505" s="467"/>
      <c r="H505" s="467"/>
      <c r="I505" s="467"/>
      <c r="J505" s="467"/>
      <c r="K505" s="467"/>
      <c r="L505" s="467"/>
      <c r="M505" s="467"/>
      <c r="N505" s="467"/>
      <c r="O505" s="467"/>
      <c r="P505" s="467"/>
      <c r="Q505" s="467"/>
      <c r="R505" s="467"/>
      <c r="S505" s="467"/>
      <c r="T505" s="467"/>
      <c r="U505" s="467"/>
      <c r="V505" s="467"/>
      <c r="W505" s="467"/>
      <c r="X505" s="467"/>
      <c r="Y505" s="468"/>
      <c r="Z505" s="468"/>
      <c r="AA505" s="1728"/>
      <c r="AB505" s="1728"/>
      <c r="AC505" s="1728"/>
      <c r="AD505" s="1728"/>
      <c r="AE505" s="1728"/>
      <c r="AF505" s="1728"/>
      <c r="AG505" s="1728"/>
      <c r="AH505" s="1728"/>
      <c r="AI505" s="1728"/>
      <c r="AJ505" s="1728"/>
      <c r="AK505" s="1728"/>
      <c r="AL505" s="467"/>
      <c r="AM505" s="467"/>
      <c r="AN505" s="467"/>
    </row>
    <row r="506" spans="1:40" ht="18" customHeight="1" x14ac:dyDescent="0.25">
      <c r="A506" s="467"/>
      <c r="B506" s="467"/>
      <c r="C506" s="467"/>
      <c r="D506" s="467"/>
      <c r="E506" s="467"/>
      <c r="F506" s="467"/>
      <c r="G506" s="467"/>
      <c r="H506" s="467"/>
      <c r="I506" s="467"/>
      <c r="J506" s="467"/>
      <c r="K506" s="467"/>
      <c r="L506" s="467"/>
      <c r="M506" s="467"/>
      <c r="N506" s="467"/>
      <c r="O506" s="467"/>
      <c r="P506" s="467"/>
      <c r="Q506" s="467"/>
      <c r="R506" s="467"/>
      <c r="S506" s="467"/>
      <c r="T506" s="467"/>
      <c r="U506" s="467"/>
      <c r="V506" s="467"/>
      <c r="W506" s="467"/>
      <c r="X506" s="467"/>
      <c r="Y506" s="468"/>
      <c r="Z506" s="468"/>
      <c r="AA506" s="1728"/>
      <c r="AB506" s="1728"/>
      <c r="AC506" s="1728"/>
      <c r="AD506" s="1728"/>
      <c r="AE506" s="1728"/>
      <c r="AF506" s="1728"/>
      <c r="AG506" s="1728"/>
      <c r="AH506" s="1728"/>
      <c r="AI506" s="1728"/>
      <c r="AJ506" s="1728"/>
      <c r="AK506" s="1728"/>
      <c r="AL506" s="467"/>
      <c r="AM506" s="467"/>
      <c r="AN506" s="467"/>
    </row>
    <row r="507" spans="1:40" ht="18" customHeight="1" x14ac:dyDescent="0.25">
      <c r="A507" s="467"/>
      <c r="B507" s="467"/>
      <c r="C507" s="467"/>
      <c r="D507" s="467"/>
      <c r="E507" s="467"/>
      <c r="F507" s="467"/>
      <c r="G507" s="467"/>
      <c r="H507" s="467"/>
      <c r="I507" s="467"/>
      <c r="J507" s="467"/>
      <c r="K507" s="467"/>
      <c r="L507" s="467"/>
      <c r="M507" s="467"/>
      <c r="N507" s="467"/>
      <c r="O507" s="467"/>
      <c r="P507" s="467"/>
      <c r="Q507" s="467"/>
      <c r="R507" s="467"/>
      <c r="S507" s="467"/>
      <c r="T507" s="467"/>
      <c r="U507" s="467"/>
      <c r="V507" s="467"/>
      <c r="W507" s="467"/>
      <c r="X507" s="467"/>
      <c r="Y507" s="468"/>
      <c r="Z507" s="468"/>
      <c r="AA507" s="1728"/>
      <c r="AB507" s="1728"/>
      <c r="AC507" s="1728"/>
      <c r="AD507" s="1728"/>
      <c r="AE507" s="1728"/>
      <c r="AF507" s="1728"/>
      <c r="AG507" s="1728"/>
      <c r="AH507" s="1728"/>
      <c r="AI507" s="1728"/>
      <c r="AJ507" s="1728"/>
      <c r="AK507" s="1728"/>
      <c r="AL507" s="467"/>
      <c r="AM507" s="467"/>
      <c r="AN507" s="467"/>
    </row>
    <row r="508" spans="1:40" ht="18" customHeight="1" x14ac:dyDescent="0.25">
      <c r="A508" s="467"/>
      <c r="B508" s="467"/>
      <c r="C508" s="467"/>
      <c r="D508" s="467"/>
      <c r="E508" s="467"/>
      <c r="F508" s="467"/>
      <c r="G508" s="467"/>
      <c r="H508" s="467"/>
      <c r="I508" s="467"/>
      <c r="J508" s="467"/>
      <c r="K508" s="467"/>
      <c r="L508" s="467"/>
      <c r="M508" s="467"/>
      <c r="N508" s="467"/>
      <c r="O508" s="467"/>
      <c r="P508" s="467"/>
      <c r="Q508" s="467"/>
      <c r="R508" s="467"/>
      <c r="S508" s="467"/>
      <c r="T508" s="467"/>
      <c r="U508" s="467"/>
      <c r="V508" s="467"/>
      <c r="W508" s="467"/>
      <c r="X508" s="467"/>
      <c r="Y508" s="468"/>
      <c r="Z508" s="468"/>
      <c r="AA508" s="1728"/>
      <c r="AB508" s="1728"/>
      <c r="AC508" s="1728"/>
      <c r="AD508" s="1728"/>
      <c r="AE508" s="1728"/>
      <c r="AF508" s="1728"/>
      <c r="AG508" s="1728"/>
      <c r="AH508" s="1728"/>
      <c r="AI508" s="1728"/>
      <c r="AJ508" s="1728"/>
      <c r="AK508" s="1728"/>
      <c r="AL508" s="467"/>
      <c r="AM508" s="467"/>
      <c r="AN508" s="467"/>
    </row>
    <row r="509" spans="1:40" ht="18" customHeight="1" x14ac:dyDescent="0.25">
      <c r="A509" s="467"/>
      <c r="B509" s="467"/>
      <c r="C509" s="467"/>
      <c r="D509" s="467"/>
      <c r="E509" s="467"/>
      <c r="F509" s="467"/>
      <c r="G509" s="467"/>
      <c r="H509" s="467"/>
      <c r="I509" s="467"/>
      <c r="J509" s="467"/>
      <c r="K509" s="467"/>
      <c r="L509" s="467"/>
      <c r="M509" s="467"/>
      <c r="N509" s="467"/>
      <c r="O509" s="467"/>
      <c r="P509" s="467"/>
      <c r="Q509" s="467"/>
      <c r="R509" s="467"/>
      <c r="S509" s="467"/>
      <c r="T509" s="467"/>
      <c r="U509" s="467"/>
      <c r="V509" s="467"/>
      <c r="W509" s="467"/>
      <c r="X509" s="467"/>
      <c r="Y509" s="468"/>
      <c r="Z509" s="468"/>
      <c r="AA509" s="1728"/>
      <c r="AB509" s="1728"/>
      <c r="AC509" s="1728"/>
      <c r="AD509" s="1728"/>
      <c r="AE509" s="1728"/>
      <c r="AF509" s="1728"/>
      <c r="AG509" s="1728"/>
      <c r="AH509" s="1728"/>
      <c r="AI509" s="1728"/>
      <c r="AJ509" s="1728"/>
      <c r="AK509" s="1728"/>
      <c r="AL509" s="467"/>
      <c r="AM509" s="467"/>
      <c r="AN509" s="467"/>
    </row>
    <row r="510" spans="1:40" ht="18" customHeight="1" x14ac:dyDescent="0.25">
      <c r="A510" s="467"/>
      <c r="B510" s="467"/>
      <c r="C510" s="467"/>
      <c r="D510" s="467"/>
      <c r="E510" s="467"/>
      <c r="F510" s="467"/>
      <c r="G510" s="467"/>
      <c r="H510" s="467"/>
      <c r="I510" s="467"/>
      <c r="J510" s="467"/>
      <c r="K510" s="467"/>
      <c r="L510" s="467"/>
      <c r="M510" s="467"/>
      <c r="N510" s="467"/>
      <c r="O510" s="467"/>
      <c r="P510" s="467"/>
      <c r="Q510" s="467"/>
      <c r="R510" s="467"/>
      <c r="S510" s="467"/>
      <c r="T510" s="467"/>
      <c r="U510" s="467"/>
      <c r="V510" s="467"/>
      <c r="W510" s="467"/>
      <c r="X510" s="467"/>
      <c r="Y510" s="468"/>
      <c r="Z510" s="468"/>
      <c r="AA510" s="1728"/>
      <c r="AB510" s="1728"/>
      <c r="AC510" s="1728"/>
      <c r="AD510" s="1728"/>
      <c r="AE510" s="1728"/>
      <c r="AF510" s="1728"/>
      <c r="AG510" s="1728"/>
      <c r="AH510" s="1728"/>
      <c r="AI510" s="1728"/>
      <c r="AJ510" s="1728"/>
      <c r="AK510" s="1728"/>
      <c r="AL510" s="467"/>
      <c r="AM510" s="467"/>
      <c r="AN510" s="467"/>
    </row>
    <row r="511" spans="1:40" ht="18" customHeight="1" x14ac:dyDescent="0.25">
      <c r="A511" s="467"/>
      <c r="B511" s="467"/>
      <c r="C511" s="467"/>
      <c r="D511" s="467"/>
      <c r="E511" s="467"/>
      <c r="F511" s="467"/>
      <c r="G511" s="467"/>
      <c r="H511" s="467"/>
      <c r="I511" s="467"/>
      <c r="J511" s="467"/>
      <c r="K511" s="467"/>
      <c r="L511" s="467"/>
      <c r="M511" s="467"/>
      <c r="N511" s="467"/>
      <c r="O511" s="467"/>
      <c r="P511" s="467"/>
      <c r="Q511" s="467"/>
      <c r="R511" s="467"/>
      <c r="S511" s="467"/>
      <c r="T511" s="467"/>
      <c r="U511" s="467"/>
      <c r="V511" s="467"/>
      <c r="W511" s="467"/>
      <c r="X511" s="467"/>
      <c r="Y511" s="468"/>
      <c r="Z511" s="468"/>
      <c r="AA511" s="1728"/>
      <c r="AB511" s="1728"/>
      <c r="AC511" s="1728"/>
      <c r="AD511" s="1728"/>
      <c r="AE511" s="1728"/>
      <c r="AF511" s="1728"/>
      <c r="AG511" s="1728"/>
      <c r="AH511" s="1728"/>
      <c r="AI511" s="1728"/>
      <c r="AJ511" s="1728"/>
      <c r="AK511" s="1728"/>
      <c r="AL511" s="467"/>
      <c r="AM511" s="467"/>
      <c r="AN511" s="467"/>
    </row>
    <row r="512" spans="1:40" ht="18" customHeight="1" x14ac:dyDescent="0.25">
      <c r="A512" s="467"/>
      <c r="B512" s="467"/>
      <c r="C512" s="467"/>
      <c r="D512" s="467"/>
      <c r="E512" s="467"/>
      <c r="F512" s="467"/>
      <c r="G512" s="467"/>
      <c r="H512" s="467"/>
      <c r="I512" s="467"/>
      <c r="J512" s="467"/>
      <c r="K512" s="467"/>
      <c r="L512" s="467"/>
      <c r="M512" s="467"/>
      <c r="N512" s="467"/>
      <c r="O512" s="467"/>
      <c r="P512" s="467"/>
      <c r="Q512" s="467"/>
      <c r="R512" s="467"/>
      <c r="S512" s="467"/>
      <c r="T512" s="467"/>
      <c r="U512" s="467"/>
      <c r="V512" s="467"/>
      <c r="W512" s="467"/>
      <c r="X512" s="467"/>
      <c r="Y512" s="468"/>
      <c r="Z512" s="468"/>
      <c r="AA512" s="1728"/>
      <c r="AB512" s="1728"/>
      <c r="AC512" s="1728"/>
      <c r="AD512" s="1728"/>
      <c r="AE512" s="1728"/>
      <c r="AF512" s="1728"/>
      <c r="AG512" s="1728"/>
      <c r="AH512" s="1728"/>
      <c r="AI512" s="1728"/>
      <c r="AJ512" s="1728"/>
      <c r="AK512" s="1728"/>
      <c r="AL512" s="467"/>
      <c r="AM512" s="467"/>
      <c r="AN512" s="467"/>
    </row>
    <row r="513" spans="1:40" ht="18" customHeight="1" x14ac:dyDescent="0.25">
      <c r="A513" s="467"/>
      <c r="B513" s="467"/>
      <c r="C513" s="467"/>
      <c r="D513" s="467"/>
      <c r="E513" s="467"/>
      <c r="F513" s="467"/>
      <c r="G513" s="467"/>
      <c r="H513" s="467"/>
      <c r="I513" s="467"/>
      <c r="J513" s="467"/>
      <c r="K513" s="467"/>
      <c r="L513" s="467"/>
      <c r="M513" s="467"/>
      <c r="N513" s="467"/>
      <c r="O513" s="467"/>
      <c r="P513" s="467"/>
      <c r="Q513" s="467"/>
      <c r="R513" s="467"/>
      <c r="S513" s="467"/>
      <c r="T513" s="467"/>
      <c r="U513" s="467"/>
      <c r="V513" s="467"/>
      <c r="W513" s="467"/>
      <c r="X513" s="467"/>
      <c r="Y513" s="468"/>
      <c r="Z513" s="468"/>
      <c r="AA513" s="1728"/>
      <c r="AB513" s="1728"/>
      <c r="AC513" s="1728"/>
      <c r="AD513" s="1728"/>
      <c r="AE513" s="1728"/>
      <c r="AF513" s="1728"/>
      <c r="AG513" s="1728"/>
      <c r="AH513" s="1728"/>
      <c r="AI513" s="1728"/>
      <c r="AJ513" s="1728"/>
      <c r="AK513" s="1728"/>
      <c r="AL513" s="467"/>
      <c r="AM513" s="467"/>
      <c r="AN513" s="467"/>
    </row>
    <row r="514" spans="1:40" ht="18" customHeight="1" x14ac:dyDescent="0.25">
      <c r="A514" s="467"/>
      <c r="B514" s="467"/>
      <c r="C514" s="467"/>
      <c r="D514" s="467"/>
      <c r="E514" s="467"/>
      <c r="F514" s="467"/>
      <c r="G514" s="467"/>
      <c r="H514" s="467"/>
      <c r="I514" s="467"/>
      <c r="J514" s="467"/>
      <c r="K514" s="467"/>
      <c r="L514" s="467"/>
      <c r="M514" s="467"/>
      <c r="N514" s="467"/>
      <c r="O514" s="467"/>
      <c r="P514" s="467"/>
      <c r="Q514" s="467"/>
      <c r="R514" s="467"/>
      <c r="S514" s="467"/>
      <c r="T514" s="467"/>
      <c r="U514" s="467"/>
      <c r="V514" s="467"/>
      <c r="W514" s="467"/>
      <c r="X514" s="467"/>
      <c r="Y514" s="468"/>
      <c r="Z514" s="468"/>
      <c r="AA514" s="1728"/>
      <c r="AB514" s="1728"/>
      <c r="AC514" s="1728"/>
      <c r="AD514" s="1728"/>
      <c r="AE514" s="1728"/>
      <c r="AF514" s="1728"/>
      <c r="AG514" s="1728"/>
      <c r="AH514" s="1728"/>
      <c r="AI514" s="1728"/>
      <c r="AJ514" s="1728"/>
      <c r="AK514" s="1728"/>
      <c r="AL514" s="467"/>
      <c r="AM514" s="467"/>
      <c r="AN514" s="467"/>
    </row>
    <row r="515" spans="1:40" ht="18" customHeight="1" x14ac:dyDescent="0.25">
      <c r="A515" s="467"/>
      <c r="B515" s="467"/>
      <c r="C515" s="467"/>
      <c r="D515" s="467"/>
      <c r="E515" s="467"/>
      <c r="F515" s="467"/>
      <c r="G515" s="467"/>
      <c r="H515" s="467"/>
      <c r="I515" s="467"/>
      <c r="J515" s="467"/>
      <c r="K515" s="467"/>
      <c r="L515" s="467"/>
      <c r="M515" s="467"/>
      <c r="N515" s="467"/>
      <c r="O515" s="467"/>
      <c r="P515" s="467"/>
      <c r="Q515" s="467"/>
      <c r="R515" s="467"/>
      <c r="S515" s="467"/>
      <c r="T515" s="467"/>
      <c r="U515" s="467"/>
      <c r="V515" s="467"/>
      <c r="W515" s="467"/>
      <c r="X515" s="467"/>
      <c r="Y515" s="468"/>
      <c r="Z515" s="468"/>
      <c r="AA515" s="1728"/>
      <c r="AB515" s="1728"/>
      <c r="AC515" s="1728"/>
      <c r="AD515" s="1728"/>
      <c r="AE515" s="1728"/>
      <c r="AF515" s="1728"/>
      <c r="AG515" s="1728"/>
      <c r="AH515" s="1728"/>
      <c r="AI515" s="1728"/>
      <c r="AJ515" s="1728"/>
      <c r="AK515" s="1728"/>
      <c r="AL515" s="467"/>
      <c r="AM515" s="467"/>
      <c r="AN515" s="467"/>
    </row>
    <row r="516" spans="1:40" ht="18" customHeight="1" x14ac:dyDescent="0.25">
      <c r="A516" s="467"/>
      <c r="B516" s="467"/>
      <c r="C516" s="467"/>
      <c r="D516" s="467"/>
      <c r="E516" s="467"/>
      <c r="F516" s="467"/>
      <c r="G516" s="467"/>
      <c r="H516" s="467"/>
      <c r="I516" s="467"/>
      <c r="J516" s="467"/>
      <c r="K516" s="467"/>
      <c r="L516" s="467"/>
      <c r="M516" s="467"/>
      <c r="N516" s="467"/>
      <c r="O516" s="467"/>
      <c r="P516" s="467"/>
      <c r="Q516" s="467"/>
      <c r="R516" s="467"/>
      <c r="S516" s="467"/>
      <c r="T516" s="467"/>
      <c r="U516" s="467"/>
      <c r="V516" s="467"/>
      <c r="W516" s="467"/>
      <c r="X516" s="467"/>
      <c r="Y516" s="468"/>
      <c r="Z516" s="468"/>
      <c r="AA516" s="1728"/>
      <c r="AB516" s="1728"/>
      <c r="AC516" s="1728"/>
      <c r="AD516" s="1728"/>
      <c r="AE516" s="1728"/>
      <c r="AF516" s="1728"/>
      <c r="AG516" s="1728"/>
      <c r="AH516" s="1728"/>
      <c r="AI516" s="1728"/>
      <c r="AJ516" s="1728"/>
      <c r="AK516" s="1728"/>
      <c r="AL516" s="467"/>
      <c r="AM516" s="467"/>
      <c r="AN516" s="467"/>
    </row>
    <row r="517" spans="1:40" ht="18" customHeight="1" x14ac:dyDescent="0.25">
      <c r="A517" s="467"/>
      <c r="B517" s="467"/>
      <c r="C517" s="467"/>
      <c r="D517" s="467"/>
      <c r="E517" s="467"/>
      <c r="F517" s="467"/>
      <c r="G517" s="467"/>
      <c r="H517" s="467"/>
      <c r="I517" s="467"/>
      <c r="J517" s="467"/>
      <c r="K517" s="467"/>
      <c r="L517" s="467"/>
      <c r="M517" s="467"/>
      <c r="N517" s="467"/>
      <c r="O517" s="467"/>
      <c r="P517" s="467"/>
      <c r="Q517" s="467"/>
      <c r="R517" s="467"/>
      <c r="S517" s="467"/>
      <c r="T517" s="467"/>
      <c r="U517" s="467"/>
      <c r="V517" s="467"/>
      <c r="W517" s="467"/>
      <c r="X517" s="467"/>
      <c r="Y517" s="468"/>
      <c r="Z517" s="468"/>
      <c r="AA517" s="1728"/>
      <c r="AB517" s="1728"/>
      <c r="AC517" s="1728"/>
      <c r="AD517" s="1728"/>
      <c r="AE517" s="1728"/>
      <c r="AF517" s="1728"/>
      <c r="AG517" s="1728"/>
      <c r="AH517" s="1728"/>
      <c r="AI517" s="1728"/>
      <c r="AJ517" s="1728"/>
      <c r="AK517" s="1728"/>
      <c r="AL517" s="467"/>
      <c r="AM517" s="467"/>
      <c r="AN517" s="467"/>
    </row>
    <row r="518" spans="1:40" ht="18" customHeight="1" x14ac:dyDescent="0.25">
      <c r="A518" s="467"/>
      <c r="B518" s="467"/>
      <c r="C518" s="467"/>
      <c r="D518" s="467"/>
      <c r="E518" s="467"/>
      <c r="F518" s="467"/>
      <c r="G518" s="467"/>
      <c r="H518" s="467"/>
      <c r="I518" s="467"/>
      <c r="J518" s="467"/>
      <c r="K518" s="467"/>
      <c r="L518" s="467"/>
      <c r="M518" s="467"/>
      <c r="N518" s="467"/>
      <c r="O518" s="467"/>
      <c r="P518" s="467"/>
      <c r="Q518" s="467"/>
      <c r="R518" s="467"/>
      <c r="S518" s="467"/>
      <c r="T518" s="467"/>
      <c r="U518" s="467"/>
      <c r="V518" s="467"/>
      <c r="W518" s="467"/>
      <c r="X518" s="467"/>
      <c r="Y518" s="468"/>
      <c r="Z518" s="468"/>
      <c r="AA518" s="1728"/>
      <c r="AB518" s="1728"/>
      <c r="AC518" s="1728"/>
      <c r="AD518" s="1728"/>
      <c r="AE518" s="1728"/>
      <c r="AF518" s="1728"/>
      <c r="AG518" s="1728"/>
      <c r="AH518" s="1728"/>
      <c r="AI518" s="1728"/>
      <c r="AJ518" s="1728"/>
      <c r="AK518" s="1728"/>
      <c r="AL518" s="467"/>
      <c r="AM518" s="467"/>
      <c r="AN518" s="467"/>
    </row>
    <row r="519" spans="1:40" ht="18" customHeight="1" x14ac:dyDescent="0.25">
      <c r="A519" s="467"/>
      <c r="B519" s="467"/>
      <c r="C519" s="467"/>
      <c r="D519" s="467"/>
      <c r="E519" s="467"/>
      <c r="F519" s="467"/>
      <c r="G519" s="467"/>
      <c r="H519" s="467"/>
      <c r="I519" s="467"/>
      <c r="J519" s="467"/>
      <c r="K519" s="467"/>
      <c r="L519" s="467"/>
      <c r="M519" s="467"/>
      <c r="N519" s="467"/>
      <c r="O519" s="467"/>
      <c r="P519" s="467"/>
      <c r="Q519" s="467"/>
      <c r="R519" s="467"/>
      <c r="S519" s="467"/>
      <c r="T519" s="467"/>
      <c r="U519" s="467"/>
      <c r="V519" s="467"/>
      <c r="W519" s="467"/>
      <c r="X519" s="467"/>
      <c r="Y519" s="468"/>
      <c r="Z519" s="468"/>
      <c r="AA519" s="1728"/>
      <c r="AB519" s="1728"/>
      <c r="AC519" s="1728"/>
      <c r="AD519" s="1728"/>
      <c r="AE519" s="1728"/>
      <c r="AF519" s="1728"/>
      <c r="AG519" s="1728"/>
      <c r="AH519" s="1728"/>
      <c r="AI519" s="1728"/>
      <c r="AJ519" s="1728"/>
      <c r="AK519" s="1728"/>
      <c r="AL519" s="467"/>
      <c r="AM519" s="467"/>
      <c r="AN519" s="467"/>
    </row>
    <row r="520" spans="1:40" ht="18" customHeight="1" x14ac:dyDescent="0.25">
      <c r="A520" s="467"/>
      <c r="B520" s="467"/>
      <c r="C520" s="467"/>
      <c r="D520" s="467"/>
      <c r="E520" s="467"/>
      <c r="F520" s="467"/>
      <c r="G520" s="467"/>
      <c r="H520" s="467"/>
      <c r="I520" s="467"/>
      <c r="J520" s="467"/>
      <c r="K520" s="467"/>
      <c r="L520" s="467"/>
      <c r="M520" s="467"/>
      <c r="N520" s="467"/>
      <c r="O520" s="467"/>
      <c r="P520" s="467"/>
      <c r="Q520" s="467"/>
      <c r="R520" s="467"/>
      <c r="S520" s="467"/>
      <c r="T520" s="467"/>
      <c r="U520" s="467"/>
      <c r="V520" s="467"/>
      <c r="W520" s="467"/>
      <c r="X520" s="467"/>
      <c r="Y520" s="468"/>
      <c r="Z520" s="468"/>
      <c r="AA520" s="1728"/>
      <c r="AB520" s="1728"/>
      <c r="AC520" s="1728"/>
      <c r="AD520" s="1728"/>
      <c r="AE520" s="1728"/>
      <c r="AF520" s="1728"/>
      <c r="AG520" s="1728"/>
      <c r="AH520" s="1728"/>
      <c r="AI520" s="1728"/>
      <c r="AJ520" s="1728"/>
      <c r="AK520" s="1728"/>
      <c r="AL520" s="467"/>
      <c r="AM520" s="467"/>
      <c r="AN520" s="467"/>
    </row>
    <row r="521" spans="1:40" ht="18" customHeight="1" x14ac:dyDescent="0.25">
      <c r="A521" s="467"/>
      <c r="B521" s="467"/>
      <c r="C521" s="467"/>
      <c r="D521" s="467"/>
      <c r="E521" s="467"/>
      <c r="F521" s="467"/>
      <c r="G521" s="467"/>
      <c r="H521" s="467"/>
      <c r="I521" s="467"/>
      <c r="J521" s="467"/>
      <c r="K521" s="467"/>
      <c r="L521" s="467"/>
      <c r="M521" s="467"/>
      <c r="N521" s="467"/>
      <c r="O521" s="467"/>
      <c r="P521" s="467"/>
      <c r="Q521" s="467"/>
      <c r="R521" s="467"/>
      <c r="S521" s="467"/>
      <c r="T521" s="467"/>
      <c r="U521" s="467"/>
      <c r="V521" s="467"/>
      <c r="W521" s="467"/>
      <c r="X521" s="467"/>
      <c r="Y521" s="468"/>
      <c r="Z521" s="468"/>
      <c r="AA521" s="1728"/>
      <c r="AB521" s="1728"/>
      <c r="AC521" s="1728"/>
      <c r="AD521" s="1728"/>
      <c r="AE521" s="1728"/>
      <c r="AF521" s="1728"/>
      <c r="AG521" s="1728"/>
      <c r="AH521" s="1728"/>
      <c r="AI521" s="1728"/>
      <c r="AJ521" s="1728"/>
      <c r="AK521" s="1728"/>
      <c r="AL521" s="467"/>
      <c r="AM521" s="467"/>
      <c r="AN521" s="467"/>
    </row>
    <row r="522" spans="1:40" ht="18" customHeight="1" x14ac:dyDescent="0.25">
      <c r="A522" s="467"/>
      <c r="B522" s="467"/>
      <c r="C522" s="467"/>
      <c r="D522" s="467"/>
      <c r="E522" s="467"/>
      <c r="F522" s="467"/>
      <c r="G522" s="467"/>
      <c r="H522" s="467"/>
      <c r="I522" s="467"/>
      <c r="J522" s="467"/>
      <c r="K522" s="467"/>
      <c r="L522" s="467"/>
      <c r="M522" s="467"/>
      <c r="N522" s="467"/>
      <c r="O522" s="467"/>
      <c r="P522" s="467"/>
      <c r="Q522" s="467"/>
      <c r="R522" s="467"/>
      <c r="S522" s="467"/>
      <c r="T522" s="467"/>
      <c r="U522" s="467"/>
      <c r="V522" s="467"/>
      <c r="W522" s="467"/>
      <c r="X522" s="467"/>
      <c r="Y522" s="468"/>
      <c r="Z522" s="468"/>
      <c r="AA522" s="1728"/>
      <c r="AB522" s="1728"/>
      <c r="AC522" s="1728"/>
      <c r="AD522" s="1728"/>
      <c r="AE522" s="1728"/>
      <c r="AF522" s="1728"/>
      <c r="AG522" s="1728"/>
      <c r="AH522" s="1728"/>
      <c r="AI522" s="1728"/>
      <c r="AJ522" s="1728"/>
      <c r="AK522" s="1728"/>
      <c r="AL522" s="467"/>
      <c r="AM522" s="467"/>
      <c r="AN522" s="467"/>
    </row>
    <row r="523" spans="1:40" ht="18" customHeight="1" x14ac:dyDescent="0.25">
      <c r="A523" s="467"/>
      <c r="B523" s="467"/>
      <c r="C523" s="467"/>
      <c r="D523" s="467"/>
      <c r="E523" s="467"/>
      <c r="F523" s="467"/>
      <c r="G523" s="467"/>
      <c r="H523" s="467"/>
      <c r="I523" s="467"/>
      <c r="J523" s="467"/>
      <c r="K523" s="467"/>
      <c r="L523" s="467"/>
      <c r="M523" s="467"/>
      <c r="N523" s="467"/>
      <c r="O523" s="467"/>
      <c r="P523" s="467"/>
      <c r="Q523" s="467"/>
      <c r="R523" s="467"/>
      <c r="S523" s="467"/>
      <c r="T523" s="467"/>
      <c r="U523" s="467"/>
      <c r="V523" s="467"/>
      <c r="W523" s="467"/>
      <c r="X523" s="467"/>
      <c r="Y523" s="468"/>
      <c r="Z523" s="468"/>
      <c r="AA523" s="1728"/>
      <c r="AB523" s="1728"/>
      <c r="AC523" s="1728"/>
      <c r="AD523" s="1728"/>
      <c r="AE523" s="1728"/>
      <c r="AF523" s="1728"/>
      <c r="AG523" s="1728"/>
      <c r="AH523" s="1728"/>
      <c r="AI523" s="1728"/>
      <c r="AJ523" s="1728"/>
      <c r="AK523" s="1728"/>
      <c r="AL523" s="467"/>
      <c r="AM523" s="467"/>
      <c r="AN523" s="467"/>
    </row>
    <row r="524" spans="1:40" ht="18" customHeight="1" x14ac:dyDescent="0.25">
      <c r="A524" s="467"/>
      <c r="B524" s="467"/>
      <c r="C524" s="467"/>
      <c r="D524" s="467"/>
      <c r="E524" s="467"/>
      <c r="F524" s="467"/>
      <c r="G524" s="467"/>
      <c r="H524" s="467"/>
      <c r="I524" s="467"/>
      <c r="J524" s="467"/>
      <c r="K524" s="467"/>
      <c r="L524" s="467"/>
      <c r="M524" s="467"/>
      <c r="N524" s="467"/>
      <c r="O524" s="467"/>
      <c r="P524" s="467"/>
      <c r="Q524" s="467"/>
      <c r="R524" s="467"/>
      <c r="S524" s="467"/>
      <c r="T524" s="467"/>
      <c r="U524" s="467"/>
      <c r="V524" s="467"/>
      <c r="W524" s="467"/>
      <c r="X524" s="467"/>
      <c r="Y524" s="468"/>
      <c r="Z524" s="468"/>
      <c r="AA524" s="1728"/>
      <c r="AB524" s="1728"/>
      <c r="AC524" s="1728"/>
      <c r="AD524" s="1728"/>
      <c r="AE524" s="1728"/>
      <c r="AF524" s="1728"/>
      <c r="AG524" s="1728"/>
      <c r="AH524" s="1728"/>
      <c r="AI524" s="1728"/>
      <c r="AJ524" s="1728"/>
      <c r="AK524" s="1728"/>
      <c r="AL524" s="467"/>
      <c r="AM524" s="467"/>
      <c r="AN524" s="467"/>
    </row>
    <row r="525" spans="1:40" ht="18" customHeight="1" x14ac:dyDescent="0.25">
      <c r="A525" s="467"/>
      <c r="B525" s="467"/>
      <c r="C525" s="467"/>
      <c r="D525" s="467"/>
      <c r="E525" s="467"/>
      <c r="F525" s="467"/>
      <c r="G525" s="467"/>
      <c r="H525" s="467"/>
      <c r="I525" s="467"/>
      <c r="J525" s="467"/>
      <c r="K525" s="467"/>
      <c r="L525" s="467"/>
      <c r="M525" s="467"/>
      <c r="N525" s="467"/>
      <c r="O525" s="467"/>
      <c r="P525" s="467"/>
      <c r="Q525" s="467"/>
      <c r="R525" s="467"/>
      <c r="S525" s="467"/>
      <c r="T525" s="467"/>
      <c r="U525" s="467"/>
      <c r="V525" s="467"/>
      <c r="W525" s="467"/>
      <c r="X525" s="467"/>
      <c r="Y525" s="468"/>
      <c r="Z525" s="468"/>
      <c r="AA525" s="1728"/>
      <c r="AB525" s="1728"/>
      <c r="AC525" s="1728"/>
      <c r="AD525" s="1728"/>
      <c r="AE525" s="1728"/>
      <c r="AF525" s="1728"/>
      <c r="AG525" s="1728"/>
      <c r="AH525" s="1728"/>
      <c r="AI525" s="1728"/>
      <c r="AJ525" s="1728"/>
      <c r="AK525" s="1728"/>
      <c r="AL525" s="467"/>
      <c r="AM525" s="467"/>
      <c r="AN525" s="467"/>
    </row>
    <row r="526" spans="1:40" ht="18" customHeight="1" x14ac:dyDescent="0.25">
      <c r="A526" s="467"/>
      <c r="B526" s="467"/>
      <c r="C526" s="467"/>
      <c r="D526" s="467"/>
      <c r="E526" s="467"/>
      <c r="F526" s="467"/>
      <c r="G526" s="467"/>
      <c r="H526" s="467"/>
      <c r="I526" s="467"/>
      <c r="J526" s="467"/>
      <c r="K526" s="467"/>
      <c r="L526" s="467"/>
      <c r="M526" s="467"/>
      <c r="N526" s="467"/>
      <c r="O526" s="467"/>
      <c r="P526" s="467"/>
      <c r="Q526" s="467"/>
      <c r="R526" s="467"/>
      <c r="S526" s="467"/>
      <c r="T526" s="467"/>
      <c r="U526" s="467"/>
      <c r="V526" s="467"/>
      <c r="W526" s="467"/>
      <c r="X526" s="467"/>
      <c r="Y526" s="468"/>
      <c r="Z526" s="468"/>
      <c r="AA526" s="1728"/>
      <c r="AB526" s="1728"/>
      <c r="AC526" s="1728"/>
      <c r="AD526" s="1728"/>
      <c r="AE526" s="1728"/>
      <c r="AF526" s="1728"/>
      <c r="AG526" s="1728"/>
      <c r="AH526" s="1728"/>
      <c r="AI526" s="1728"/>
      <c r="AJ526" s="1728"/>
      <c r="AK526" s="1728"/>
      <c r="AL526" s="467"/>
      <c r="AM526" s="467"/>
      <c r="AN526" s="467"/>
    </row>
    <row r="527" spans="1:40" ht="18" customHeight="1" x14ac:dyDescent="0.25">
      <c r="A527" s="467"/>
      <c r="B527" s="467"/>
      <c r="C527" s="467"/>
      <c r="D527" s="467"/>
      <c r="E527" s="467"/>
      <c r="F527" s="467"/>
      <c r="G527" s="467"/>
      <c r="H527" s="467"/>
      <c r="I527" s="467"/>
      <c r="J527" s="467"/>
      <c r="K527" s="467"/>
      <c r="L527" s="467"/>
      <c r="M527" s="467"/>
      <c r="N527" s="467"/>
      <c r="O527" s="467"/>
      <c r="P527" s="467"/>
      <c r="Q527" s="467"/>
      <c r="R527" s="467"/>
      <c r="S527" s="467"/>
      <c r="T527" s="467"/>
      <c r="U527" s="467"/>
      <c r="V527" s="467"/>
      <c r="W527" s="467"/>
      <c r="X527" s="467"/>
      <c r="Y527" s="468"/>
      <c r="Z527" s="468"/>
      <c r="AA527" s="1728"/>
      <c r="AB527" s="1728"/>
      <c r="AC527" s="1728"/>
      <c r="AD527" s="1728"/>
      <c r="AE527" s="1728"/>
      <c r="AF527" s="1728"/>
      <c r="AG527" s="1728"/>
      <c r="AH527" s="1728"/>
      <c r="AI527" s="1728"/>
      <c r="AJ527" s="1728"/>
      <c r="AK527" s="1728"/>
      <c r="AL527" s="467"/>
      <c r="AM527" s="467"/>
      <c r="AN527" s="467"/>
    </row>
    <row r="528" spans="1:40" ht="18" customHeight="1" x14ac:dyDescent="0.25">
      <c r="A528" s="467"/>
      <c r="B528" s="467"/>
      <c r="C528" s="467"/>
      <c r="D528" s="467"/>
      <c r="E528" s="467"/>
      <c r="F528" s="467"/>
      <c r="G528" s="467"/>
      <c r="H528" s="467"/>
      <c r="I528" s="467"/>
      <c r="J528" s="467"/>
      <c r="K528" s="467"/>
      <c r="L528" s="467"/>
      <c r="M528" s="467"/>
      <c r="N528" s="467"/>
      <c r="O528" s="467"/>
      <c r="P528" s="467"/>
      <c r="Q528" s="467"/>
      <c r="R528" s="467"/>
      <c r="S528" s="467"/>
      <c r="T528" s="467"/>
      <c r="U528" s="467"/>
      <c r="V528" s="467"/>
      <c r="W528" s="467"/>
      <c r="X528" s="467"/>
      <c r="Y528" s="468"/>
      <c r="Z528" s="468"/>
      <c r="AA528" s="1728"/>
      <c r="AB528" s="1728"/>
      <c r="AC528" s="1728"/>
      <c r="AD528" s="1728"/>
      <c r="AE528" s="1728"/>
      <c r="AF528" s="1728"/>
      <c r="AG528" s="1728"/>
      <c r="AH528" s="1728"/>
      <c r="AI528" s="1728"/>
      <c r="AJ528" s="1728"/>
      <c r="AK528" s="1728"/>
      <c r="AL528" s="467"/>
      <c r="AM528" s="467"/>
      <c r="AN528" s="467"/>
    </row>
    <row r="529" spans="1:40" ht="18" customHeight="1" x14ac:dyDescent="0.25">
      <c r="A529" s="467"/>
      <c r="B529" s="467"/>
      <c r="C529" s="467"/>
      <c r="D529" s="467"/>
      <c r="E529" s="467"/>
      <c r="F529" s="467"/>
      <c r="G529" s="467"/>
      <c r="H529" s="467"/>
      <c r="I529" s="467"/>
      <c r="J529" s="467"/>
      <c r="K529" s="467"/>
      <c r="L529" s="467"/>
      <c r="M529" s="467"/>
      <c r="N529" s="467"/>
      <c r="O529" s="467"/>
      <c r="P529" s="467"/>
      <c r="Q529" s="467"/>
      <c r="R529" s="467"/>
      <c r="S529" s="467"/>
      <c r="T529" s="467"/>
      <c r="U529" s="467"/>
      <c r="V529" s="467"/>
      <c r="W529" s="467"/>
      <c r="X529" s="467"/>
      <c r="Y529" s="468"/>
      <c r="Z529" s="468"/>
      <c r="AA529" s="1728"/>
      <c r="AB529" s="1728"/>
      <c r="AC529" s="1728"/>
      <c r="AD529" s="1728"/>
      <c r="AE529" s="1728"/>
      <c r="AF529" s="1728"/>
      <c r="AG529" s="1728"/>
      <c r="AH529" s="1728"/>
      <c r="AI529" s="1728"/>
      <c r="AJ529" s="1728"/>
      <c r="AK529" s="1728"/>
      <c r="AL529" s="467"/>
      <c r="AM529" s="467"/>
      <c r="AN529" s="467"/>
    </row>
    <row r="530" spans="1:40" ht="18" customHeight="1" x14ac:dyDescent="0.25">
      <c r="A530" s="467"/>
      <c r="B530" s="467"/>
      <c r="C530" s="467"/>
      <c r="D530" s="467"/>
      <c r="E530" s="467"/>
      <c r="F530" s="467"/>
      <c r="G530" s="467"/>
      <c r="H530" s="467"/>
      <c r="I530" s="467"/>
      <c r="J530" s="467"/>
      <c r="K530" s="467"/>
      <c r="L530" s="467"/>
      <c r="M530" s="467"/>
      <c r="N530" s="467"/>
      <c r="O530" s="467"/>
      <c r="P530" s="467"/>
      <c r="Q530" s="467"/>
      <c r="R530" s="467"/>
      <c r="S530" s="467"/>
      <c r="T530" s="467"/>
      <c r="U530" s="467"/>
      <c r="V530" s="467"/>
      <c r="W530" s="467"/>
      <c r="X530" s="467"/>
      <c r="Y530" s="468"/>
      <c r="Z530" s="468"/>
      <c r="AA530" s="1728"/>
      <c r="AB530" s="1728"/>
      <c r="AC530" s="1728"/>
      <c r="AD530" s="1728"/>
      <c r="AE530" s="1728"/>
      <c r="AF530" s="1728"/>
      <c r="AG530" s="1728"/>
      <c r="AH530" s="1728"/>
      <c r="AI530" s="1728"/>
      <c r="AJ530" s="1728"/>
      <c r="AK530" s="1728"/>
      <c r="AL530" s="467"/>
      <c r="AM530" s="467"/>
      <c r="AN530" s="467"/>
    </row>
    <row r="531" spans="1:40" ht="18" customHeight="1" x14ac:dyDescent="0.25">
      <c r="A531" s="467"/>
      <c r="B531" s="467"/>
      <c r="C531" s="467"/>
      <c r="D531" s="467"/>
      <c r="E531" s="467"/>
      <c r="F531" s="467"/>
      <c r="G531" s="467"/>
      <c r="H531" s="467"/>
      <c r="I531" s="467"/>
      <c r="J531" s="467"/>
      <c r="K531" s="467"/>
      <c r="L531" s="467"/>
      <c r="M531" s="467"/>
      <c r="N531" s="467"/>
      <c r="O531" s="467"/>
      <c r="P531" s="467"/>
      <c r="Q531" s="467"/>
      <c r="R531" s="467"/>
      <c r="S531" s="467"/>
      <c r="T531" s="467"/>
      <c r="U531" s="467"/>
      <c r="V531" s="467"/>
      <c r="W531" s="467"/>
      <c r="X531" s="467"/>
      <c r="Y531" s="468"/>
      <c r="Z531" s="468"/>
      <c r="AA531" s="1728"/>
      <c r="AB531" s="1728"/>
      <c r="AC531" s="1728"/>
      <c r="AD531" s="1728"/>
      <c r="AE531" s="1728"/>
      <c r="AF531" s="1728"/>
      <c r="AG531" s="1728"/>
      <c r="AH531" s="1728"/>
      <c r="AI531" s="1728"/>
      <c r="AJ531" s="1728"/>
      <c r="AK531" s="1728"/>
      <c r="AL531" s="467"/>
      <c r="AM531" s="467"/>
      <c r="AN531" s="467"/>
    </row>
    <row r="532" spans="1:40" ht="18" customHeight="1" x14ac:dyDescent="0.25">
      <c r="A532" s="467"/>
      <c r="B532" s="467"/>
      <c r="C532" s="467"/>
      <c r="D532" s="467"/>
      <c r="E532" s="467"/>
      <c r="F532" s="467"/>
      <c r="G532" s="467"/>
      <c r="H532" s="467"/>
      <c r="I532" s="467"/>
      <c r="J532" s="467"/>
      <c r="K532" s="467"/>
      <c r="L532" s="467"/>
      <c r="M532" s="467"/>
      <c r="N532" s="467"/>
      <c r="O532" s="467"/>
      <c r="P532" s="467"/>
      <c r="Q532" s="467"/>
      <c r="R532" s="467"/>
      <c r="S532" s="467"/>
      <c r="T532" s="467"/>
      <c r="U532" s="467"/>
      <c r="V532" s="467"/>
      <c r="W532" s="467"/>
      <c r="X532" s="467"/>
      <c r="Y532" s="468"/>
      <c r="Z532" s="468"/>
      <c r="AA532" s="1728"/>
      <c r="AB532" s="1728"/>
      <c r="AC532" s="1728"/>
      <c r="AD532" s="1728"/>
      <c r="AE532" s="1728"/>
      <c r="AF532" s="1728"/>
      <c r="AG532" s="1728"/>
      <c r="AH532" s="1728"/>
      <c r="AI532" s="1728"/>
      <c r="AJ532" s="1728"/>
      <c r="AK532" s="1728"/>
      <c r="AL532" s="467"/>
      <c r="AM532" s="467"/>
      <c r="AN532" s="467"/>
    </row>
    <row r="533" spans="1:40" ht="18" customHeight="1" x14ac:dyDescent="0.25">
      <c r="A533" s="467"/>
      <c r="B533" s="467"/>
      <c r="C533" s="467"/>
      <c r="D533" s="467"/>
      <c r="E533" s="467"/>
      <c r="F533" s="467"/>
      <c r="G533" s="467"/>
      <c r="H533" s="467"/>
      <c r="I533" s="467"/>
      <c r="J533" s="467"/>
      <c r="K533" s="467"/>
      <c r="L533" s="467"/>
      <c r="M533" s="467"/>
      <c r="N533" s="467"/>
      <c r="O533" s="467"/>
      <c r="P533" s="467"/>
      <c r="Q533" s="467"/>
      <c r="R533" s="467"/>
      <c r="S533" s="467"/>
      <c r="T533" s="467"/>
      <c r="U533" s="467"/>
      <c r="V533" s="467"/>
      <c r="W533" s="467"/>
      <c r="X533" s="467"/>
      <c r="Y533" s="468"/>
      <c r="Z533" s="468"/>
      <c r="AA533" s="1728"/>
      <c r="AB533" s="1728"/>
      <c r="AC533" s="1728"/>
      <c r="AD533" s="1728"/>
      <c r="AE533" s="1728"/>
      <c r="AF533" s="1728"/>
      <c r="AG533" s="1728"/>
      <c r="AH533" s="1728"/>
      <c r="AI533" s="1728"/>
      <c r="AJ533" s="1728"/>
      <c r="AK533" s="1728"/>
      <c r="AL533" s="467"/>
      <c r="AM533" s="467"/>
      <c r="AN533" s="467"/>
    </row>
    <row r="534" spans="1:40" ht="18" customHeight="1" x14ac:dyDescent="0.25">
      <c r="A534" s="467"/>
      <c r="B534" s="467"/>
      <c r="C534" s="467"/>
      <c r="D534" s="467"/>
      <c r="E534" s="467"/>
      <c r="F534" s="467"/>
      <c r="G534" s="467"/>
      <c r="H534" s="467"/>
      <c r="I534" s="467"/>
      <c r="J534" s="467"/>
      <c r="K534" s="467"/>
      <c r="L534" s="467"/>
      <c r="M534" s="467"/>
      <c r="N534" s="467"/>
      <c r="O534" s="467"/>
      <c r="P534" s="467"/>
      <c r="Q534" s="467"/>
      <c r="R534" s="467"/>
      <c r="S534" s="467"/>
      <c r="T534" s="467"/>
      <c r="U534" s="467"/>
      <c r="V534" s="467"/>
      <c r="W534" s="467"/>
      <c r="X534" s="467"/>
      <c r="Y534" s="468"/>
      <c r="Z534" s="468"/>
      <c r="AA534" s="1728"/>
      <c r="AB534" s="1728"/>
      <c r="AC534" s="1728"/>
      <c r="AD534" s="1728"/>
      <c r="AE534" s="1728"/>
      <c r="AF534" s="1728"/>
      <c r="AG534" s="1728"/>
      <c r="AH534" s="1728"/>
      <c r="AI534" s="1728"/>
      <c r="AJ534" s="1728"/>
      <c r="AK534" s="1728"/>
      <c r="AL534" s="467"/>
      <c r="AM534" s="467"/>
      <c r="AN534" s="467"/>
    </row>
    <row r="535" spans="1:40" ht="18" customHeight="1" x14ac:dyDescent="0.25">
      <c r="A535" s="467"/>
      <c r="B535" s="467"/>
      <c r="C535" s="467"/>
      <c r="D535" s="467"/>
      <c r="E535" s="467"/>
      <c r="F535" s="467"/>
      <c r="G535" s="467"/>
      <c r="H535" s="467"/>
      <c r="I535" s="467"/>
      <c r="J535" s="467"/>
      <c r="K535" s="467"/>
      <c r="L535" s="467"/>
      <c r="M535" s="467"/>
      <c r="N535" s="467"/>
      <c r="O535" s="467"/>
      <c r="P535" s="467"/>
      <c r="Q535" s="467"/>
      <c r="R535" s="467"/>
      <c r="S535" s="467"/>
      <c r="T535" s="467"/>
      <c r="U535" s="467"/>
      <c r="V535" s="467"/>
      <c r="W535" s="467"/>
      <c r="X535" s="467"/>
      <c r="Y535" s="468"/>
      <c r="Z535" s="468"/>
      <c r="AA535" s="1728"/>
      <c r="AB535" s="1728"/>
      <c r="AC535" s="1728"/>
      <c r="AD535" s="1728"/>
      <c r="AE535" s="1728"/>
      <c r="AF535" s="1728"/>
      <c r="AG535" s="1728"/>
      <c r="AH535" s="1728"/>
      <c r="AI535" s="1728"/>
      <c r="AJ535" s="1728"/>
      <c r="AK535" s="1728"/>
      <c r="AL535" s="467"/>
      <c r="AM535" s="467"/>
      <c r="AN535" s="467"/>
    </row>
    <row r="536" spans="1:40" ht="18" customHeight="1" x14ac:dyDescent="0.25">
      <c r="A536" s="467"/>
      <c r="B536" s="467"/>
      <c r="C536" s="467"/>
      <c r="D536" s="467"/>
      <c r="E536" s="467"/>
      <c r="F536" s="467"/>
      <c r="G536" s="467"/>
      <c r="H536" s="467"/>
      <c r="I536" s="467"/>
      <c r="J536" s="467"/>
      <c r="K536" s="467"/>
      <c r="L536" s="467"/>
      <c r="M536" s="467"/>
      <c r="N536" s="467"/>
      <c r="O536" s="467"/>
      <c r="P536" s="467"/>
      <c r="Q536" s="467"/>
      <c r="R536" s="467"/>
      <c r="S536" s="467"/>
      <c r="T536" s="467"/>
      <c r="U536" s="467"/>
      <c r="V536" s="467"/>
      <c r="W536" s="467"/>
      <c r="X536" s="467"/>
      <c r="Y536" s="468"/>
      <c r="Z536" s="468"/>
      <c r="AA536" s="1728"/>
      <c r="AB536" s="1728"/>
      <c r="AC536" s="1728"/>
      <c r="AD536" s="1728"/>
      <c r="AE536" s="1728"/>
      <c r="AF536" s="1728"/>
      <c r="AG536" s="1728"/>
      <c r="AH536" s="1728"/>
      <c r="AI536" s="1728"/>
      <c r="AJ536" s="1728"/>
      <c r="AK536" s="1728"/>
      <c r="AL536" s="467"/>
      <c r="AM536" s="467"/>
      <c r="AN536" s="467"/>
    </row>
    <row r="537" spans="1:40" ht="18" customHeight="1" x14ac:dyDescent="0.25">
      <c r="A537" s="467"/>
      <c r="B537" s="467"/>
      <c r="C537" s="467"/>
      <c r="D537" s="467"/>
      <c r="E537" s="467"/>
      <c r="F537" s="467"/>
      <c r="G537" s="467"/>
      <c r="H537" s="467"/>
      <c r="I537" s="467"/>
      <c r="J537" s="467"/>
      <c r="K537" s="467"/>
      <c r="L537" s="467"/>
      <c r="M537" s="467"/>
      <c r="N537" s="467"/>
      <c r="O537" s="467"/>
      <c r="P537" s="467"/>
      <c r="Q537" s="467"/>
      <c r="R537" s="467"/>
      <c r="S537" s="467"/>
      <c r="T537" s="467"/>
      <c r="U537" s="467"/>
      <c r="V537" s="467"/>
      <c r="W537" s="467"/>
      <c r="X537" s="467"/>
      <c r="Y537" s="468"/>
      <c r="Z537" s="468"/>
      <c r="AA537" s="1728"/>
      <c r="AB537" s="1728"/>
      <c r="AC537" s="1728"/>
      <c r="AD537" s="1728"/>
      <c r="AE537" s="1728"/>
      <c r="AF537" s="1728"/>
      <c r="AG537" s="1728"/>
      <c r="AH537" s="1728"/>
      <c r="AI537" s="1728"/>
      <c r="AJ537" s="1728"/>
      <c r="AK537" s="1728"/>
      <c r="AL537" s="467"/>
      <c r="AM537" s="467"/>
      <c r="AN537" s="467"/>
    </row>
    <row r="538" spans="1:40" ht="18" customHeight="1" x14ac:dyDescent="0.25">
      <c r="A538" s="467"/>
      <c r="B538" s="467"/>
      <c r="C538" s="467"/>
      <c r="D538" s="467"/>
      <c r="E538" s="467"/>
      <c r="F538" s="467"/>
      <c r="G538" s="467"/>
      <c r="H538" s="467"/>
      <c r="I538" s="467"/>
      <c r="J538" s="467"/>
      <c r="K538" s="467"/>
      <c r="L538" s="467"/>
      <c r="M538" s="467"/>
      <c r="N538" s="467"/>
      <c r="O538" s="467"/>
      <c r="P538" s="467"/>
      <c r="Q538" s="467"/>
      <c r="R538" s="467"/>
      <c r="S538" s="467"/>
      <c r="T538" s="467"/>
      <c r="U538" s="467"/>
      <c r="V538" s="467"/>
      <c r="W538" s="467"/>
      <c r="X538" s="467"/>
      <c r="Y538" s="468"/>
      <c r="Z538" s="468"/>
      <c r="AA538" s="1728"/>
      <c r="AB538" s="1728"/>
      <c r="AC538" s="1728"/>
      <c r="AD538" s="1728"/>
      <c r="AE538" s="1728"/>
      <c r="AF538" s="1728"/>
      <c r="AG538" s="1728"/>
      <c r="AH538" s="1728"/>
      <c r="AI538" s="1728"/>
      <c r="AJ538" s="1728"/>
      <c r="AK538" s="1728"/>
      <c r="AL538" s="467"/>
      <c r="AM538" s="467"/>
      <c r="AN538" s="467"/>
    </row>
    <row r="539" spans="1:40" ht="18" customHeight="1" x14ac:dyDescent="0.25">
      <c r="A539" s="467"/>
      <c r="B539" s="467"/>
      <c r="C539" s="467"/>
      <c r="D539" s="467"/>
      <c r="E539" s="467"/>
      <c r="F539" s="467"/>
      <c r="G539" s="467"/>
      <c r="H539" s="467"/>
      <c r="I539" s="467"/>
      <c r="J539" s="467"/>
      <c r="K539" s="467"/>
      <c r="L539" s="467"/>
      <c r="M539" s="467"/>
      <c r="N539" s="467"/>
      <c r="O539" s="467"/>
      <c r="P539" s="467"/>
      <c r="Q539" s="467"/>
      <c r="R539" s="467"/>
      <c r="S539" s="467"/>
      <c r="T539" s="467"/>
      <c r="U539" s="467"/>
      <c r="V539" s="467"/>
      <c r="W539" s="467"/>
      <c r="X539" s="467"/>
      <c r="Y539" s="468"/>
      <c r="Z539" s="468"/>
      <c r="AA539" s="1728"/>
      <c r="AB539" s="1728"/>
      <c r="AC539" s="1728"/>
      <c r="AD539" s="1728"/>
      <c r="AE539" s="1728"/>
      <c r="AF539" s="1728"/>
      <c r="AG539" s="1728"/>
      <c r="AH539" s="1728"/>
      <c r="AI539" s="1728"/>
      <c r="AJ539" s="1728"/>
      <c r="AK539" s="1728"/>
      <c r="AL539" s="467"/>
      <c r="AM539" s="467"/>
      <c r="AN539" s="467"/>
    </row>
    <row r="540" spans="1:40" ht="18" customHeight="1" x14ac:dyDescent="0.25">
      <c r="A540" s="467"/>
      <c r="B540" s="467"/>
      <c r="C540" s="467"/>
      <c r="D540" s="467"/>
      <c r="E540" s="467"/>
      <c r="F540" s="467"/>
      <c r="G540" s="467"/>
      <c r="H540" s="467"/>
      <c r="I540" s="467"/>
      <c r="J540" s="467"/>
      <c r="K540" s="467"/>
      <c r="L540" s="467"/>
      <c r="M540" s="467"/>
      <c r="N540" s="467"/>
      <c r="O540" s="467"/>
      <c r="P540" s="467"/>
      <c r="Q540" s="467"/>
      <c r="R540" s="467"/>
      <c r="S540" s="467"/>
      <c r="T540" s="467"/>
      <c r="U540" s="467"/>
      <c r="V540" s="467"/>
      <c r="W540" s="467"/>
      <c r="X540" s="467"/>
      <c r="Y540" s="468"/>
      <c r="Z540" s="468"/>
      <c r="AA540" s="1728"/>
      <c r="AB540" s="1728"/>
      <c r="AC540" s="1728"/>
      <c r="AD540" s="1728"/>
      <c r="AE540" s="1728"/>
      <c r="AF540" s="1728"/>
      <c r="AG540" s="1728"/>
      <c r="AH540" s="1728"/>
      <c r="AI540" s="1728"/>
      <c r="AJ540" s="1728"/>
      <c r="AK540" s="1728"/>
      <c r="AL540" s="467"/>
      <c r="AM540" s="467"/>
      <c r="AN540" s="467"/>
    </row>
    <row r="541" spans="1:40" ht="18" customHeight="1" x14ac:dyDescent="0.25">
      <c r="A541" s="467"/>
      <c r="B541" s="467"/>
      <c r="C541" s="467"/>
      <c r="D541" s="467"/>
      <c r="E541" s="467"/>
      <c r="F541" s="467"/>
      <c r="G541" s="467"/>
      <c r="H541" s="467"/>
      <c r="I541" s="467"/>
      <c r="J541" s="467"/>
      <c r="K541" s="467"/>
      <c r="L541" s="467"/>
      <c r="M541" s="467"/>
      <c r="N541" s="467"/>
      <c r="O541" s="467"/>
      <c r="P541" s="467"/>
      <c r="Q541" s="467"/>
      <c r="R541" s="467"/>
      <c r="S541" s="467"/>
      <c r="T541" s="467"/>
      <c r="U541" s="467"/>
      <c r="V541" s="467"/>
      <c r="W541" s="467"/>
      <c r="X541" s="467"/>
      <c r="Y541" s="468"/>
      <c r="Z541" s="468"/>
      <c r="AA541" s="1728"/>
      <c r="AB541" s="1728"/>
      <c r="AC541" s="1728"/>
      <c r="AD541" s="1728"/>
      <c r="AE541" s="1728"/>
      <c r="AF541" s="1728"/>
      <c r="AG541" s="1728"/>
      <c r="AH541" s="1728"/>
      <c r="AI541" s="1728"/>
      <c r="AJ541" s="1728"/>
      <c r="AK541" s="1728"/>
      <c r="AL541" s="467"/>
      <c r="AM541" s="467"/>
      <c r="AN541" s="467"/>
    </row>
    <row r="542" spans="1:40" ht="18" customHeight="1" x14ac:dyDescent="0.25">
      <c r="A542" s="467"/>
      <c r="B542" s="467"/>
      <c r="C542" s="467"/>
      <c r="D542" s="467"/>
      <c r="E542" s="467"/>
      <c r="F542" s="467"/>
      <c r="G542" s="467"/>
      <c r="H542" s="467"/>
      <c r="I542" s="467"/>
      <c r="J542" s="467"/>
      <c r="K542" s="467"/>
      <c r="L542" s="467"/>
      <c r="M542" s="467"/>
      <c r="N542" s="467"/>
      <c r="O542" s="467"/>
      <c r="P542" s="467"/>
      <c r="Q542" s="467"/>
      <c r="R542" s="467"/>
      <c r="S542" s="467"/>
      <c r="T542" s="467"/>
      <c r="U542" s="467"/>
      <c r="V542" s="467"/>
      <c r="W542" s="467"/>
      <c r="X542" s="467"/>
      <c r="Y542" s="468"/>
      <c r="Z542" s="468"/>
      <c r="AA542" s="1728"/>
      <c r="AB542" s="1728"/>
      <c r="AC542" s="1728"/>
      <c r="AD542" s="1728"/>
      <c r="AE542" s="1728"/>
      <c r="AF542" s="1728"/>
      <c r="AG542" s="1728"/>
      <c r="AH542" s="1728"/>
      <c r="AI542" s="1728"/>
      <c r="AJ542" s="1728"/>
      <c r="AK542" s="1728"/>
      <c r="AL542" s="467"/>
      <c r="AM542" s="467"/>
      <c r="AN542" s="467"/>
    </row>
    <row r="543" spans="1:40" ht="18" customHeight="1" x14ac:dyDescent="0.25">
      <c r="A543" s="467"/>
      <c r="B543" s="467"/>
      <c r="C543" s="467"/>
      <c r="D543" s="467"/>
      <c r="E543" s="467"/>
      <c r="F543" s="467"/>
      <c r="G543" s="467"/>
      <c r="H543" s="467"/>
      <c r="I543" s="467"/>
      <c r="J543" s="467"/>
      <c r="K543" s="467"/>
      <c r="L543" s="467"/>
      <c r="M543" s="467"/>
      <c r="N543" s="467"/>
      <c r="O543" s="467"/>
      <c r="P543" s="467"/>
      <c r="Q543" s="467"/>
      <c r="R543" s="467"/>
      <c r="S543" s="467"/>
      <c r="T543" s="467"/>
      <c r="U543" s="467"/>
      <c r="V543" s="467"/>
      <c r="W543" s="467"/>
      <c r="X543" s="467"/>
      <c r="Y543" s="468"/>
      <c r="Z543" s="468"/>
      <c r="AA543" s="1728"/>
      <c r="AB543" s="1728"/>
      <c r="AC543" s="1728"/>
      <c r="AD543" s="1728"/>
      <c r="AE543" s="1728"/>
      <c r="AF543" s="1728"/>
      <c r="AG543" s="1728"/>
      <c r="AH543" s="1728"/>
      <c r="AI543" s="1728"/>
      <c r="AJ543" s="1728"/>
      <c r="AK543" s="1728"/>
      <c r="AL543" s="467"/>
      <c r="AM543" s="467"/>
      <c r="AN543" s="467"/>
    </row>
    <row r="544" spans="1:40" ht="18" customHeight="1" x14ac:dyDescent="0.25">
      <c r="A544" s="467"/>
      <c r="B544" s="467"/>
      <c r="C544" s="467"/>
      <c r="D544" s="467"/>
      <c r="E544" s="467"/>
      <c r="F544" s="467"/>
      <c r="G544" s="467"/>
      <c r="H544" s="467"/>
      <c r="I544" s="467"/>
      <c r="J544" s="467"/>
      <c r="K544" s="467"/>
      <c r="L544" s="467"/>
      <c r="M544" s="467"/>
      <c r="N544" s="467"/>
      <c r="O544" s="467"/>
      <c r="P544" s="467"/>
      <c r="Q544" s="467"/>
      <c r="R544" s="467"/>
      <c r="S544" s="467"/>
      <c r="T544" s="467"/>
      <c r="U544" s="467"/>
      <c r="V544" s="467"/>
      <c r="W544" s="467"/>
      <c r="X544" s="467"/>
      <c r="Y544" s="468"/>
      <c r="Z544" s="468"/>
      <c r="AA544" s="1728"/>
      <c r="AB544" s="1728"/>
      <c r="AC544" s="1728"/>
      <c r="AD544" s="1728"/>
      <c r="AE544" s="1728"/>
      <c r="AF544" s="1728"/>
      <c r="AG544" s="1728"/>
      <c r="AH544" s="1728"/>
      <c r="AI544" s="1728"/>
      <c r="AJ544" s="1728"/>
      <c r="AK544" s="1728"/>
      <c r="AL544" s="467"/>
      <c r="AM544" s="467"/>
      <c r="AN544" s="467"/>
    </row>
    <row r="545" spans="1:40" ht="18" customHeight="1" x14ac:dyDescent="0.25">
      <c r="A545" s="467"/>
      <c r="B545" s="467"/>
      <c r="C545" s="467"/>
      <c r="D545" s="467"/>
      <c r="E545" s="467"/>
      <c r="F545" s="467"/>
      <c r="G545" s="467"/>
      <c r="H545" s="467"/>
      <c r="I545" s="467"/>
      <c r="J545" s="467"/>
      <c r="K545" s="467"/>
      <c r="L545" s="467"/>
      <c r="M545" s="467"/>
      <c r="N545" s="467"/>
      <c r="O545" s="467"/>
      <c r="P545" s="467"/>
      <c r="Q545" s="467"/>
      <c r="R545" s="467"/>
      <c r="S545" s="467"/>
      <c r="T545" s="467"/>
      <c r="U545" s="467"/>
      <c r="V545" s="467"/>
      <c r="W545" s="467"/>
      <c r="X545" s="467"/>
      <c r="Y545" s="468"/>
      <c r="Z545" s="468"/>
      <c r="AA545" s="1728"/>
      <c r="AB545" s="1728"/>
      <c r="AC545" s="1728"/>
      <c r="AD545" s="1728"/>
      <c r="AE545" s="1728"/>
      <c r="AF545" s="1728"/>
      <c r="AG545" s="1728"/>
      <c r="AH545" s="1728"/>
      <c r="AI545" s="1728"/>
      <c r="AJ545" s="1728"/>
      <c r="AK545" s="1728"/>
      <c r="AL545" s="467"/>
      <c r="AM545" s="467"/>
      <c r="AN545" s="467"/>
    </row>
    <row r="546" spans="1:40" ht="18" customHeight="1" x14ac:dyDescent="0.25">
      <c r="A546" s="467"/>
      <c r="B546" s="467"/>
      <c r="C546" s="467"/>
      <c r="D546" s="467"/>
      <c r="E546" s="467"/>
      <c r="F546" s="467"/>
      <c r="G546" s="467"/>
      <c r="H546" s="467"/>
      <c r="I546" s="467"/>
      <c r="J546" s="467"/>
      <c r="K546" s="467"/>
      <c r="L546" s="467"/>
      <c r="M546" s="467"/>
      <c r="N546" s="467"/>
      <c r="O546" s="467"/>
      <c r="P546" s="467"/>
      <c r="Q546" s="467"/>
      <c r="R546" s="467"/>
      <c r="S546" s="467"/>
      <c r="T546" s="467"/>
      <c r="U546" s="467"/>
      <c r="V546" s="467"/>
      <c r="W546" s="467"/>
      <c r="X546" s="467"/>
      <c r="Y546" s="468"/>
      <c r="Z546" s="468"/>
      <c r="AA546" s="1728"/>
      <c r="AB546" s="1728"/>
      <c r="AC546" s="1728"/>
      <c r="AD546" s="1728"/>
      <c r="AE546" s="1728"/>
      <c r="AF546" s="1728"/>
      <c r="AG546" s="1728"/>
      <c r="AH546" s="1728"/>
      <c r="AI546" s="1728"/>
      <c r="AJ546" s="1728"/>
      <c r="AK546" s="1728"/>
      <c r="AL546" s="467"/>
      <c r="AM546" s="467"/>
      <c r="AN546" s="467"/>
    </row>
    <row r="547" spans="1:40" ht="18" customHeight="1" x14ac:dyDescent="0.25">
      <c r="A547" s="467"/>
      <c r="B547" s="467"/>
      <c r="C547" s="467"/>
      <c r="D547" s="467"/>
      <c r="E547" s="467"/>
      <c r="F547" s="467"/>
      <c r="G547" s="467"/>
      <c r="H547" s="467"/>
      <c r="I547" s="467"/>
      <c r="J547" s="467"/>
      <c r="K547" s="467"/>
      <c r="L547" s="467"/>
      <c r="M547" s="467"/>
      <c r="N547" s="467"/>
      <c r="O547" s="467"/>
      <c r="P547" s="467"/>
      <c r="Q547" s="467"/>
      <c r="R547" s="467"/>
      <c r="S547" s="467"/>
      <c r="T547" s="467"/>
      <c r="U547" s="467"/>
      <c r="V547" s="467"/>
      <c r="W547" s="467"/>
      <c r="X547" s="467"/>
      <c r="Y547" s="468"/>
      <c r="Z547" s="468"/>
      <c r="AA547" s="1728"/>
      <c r="AB547" s="1728"/>
      <c r="AC547" s="1728"/>
      <c r="AD547" s="1728"/>
      <c r="AE547" s="1728"/>
      <c r="AF547" s="1728"/>
      <c r="AG547" s="1728"/>
      <c r="AH547" s="1728"/>
      <c r="AI547" s="1728"/>
      <c r="AJ547" s="1728"/>
      <c r="AK547" s="1728"/>
      <c r="AL547" s="467"/>
      <c r="AM547" s="467"/>
      <c r="AN547" s="467"/>
    </row>
    <row r="548" spans="1:40" ht="18" customHeight="1" x14ac:dyDescent="0.25">
      <c r="A548" s="467"/>
      <c r="B548" s="467"/>
      <c r="C548" s="467"/>
      <c r="D548" s="467"/>
      <c r="E548" s="467"/>
      <c r="F548" s="467"/>
      <c r="G548" s="467"/>
      <c r="H548" s="467"/>
      <c r="I548" s="467"/>
      <c r="J548" s="467"/>
      <c r="K548" s="467"/>
      <c r="L548" s="467"/>
      <c r="M548" s="467"/>
      <c r="N548" s="467"/>
      <c r="O548" s="467"/>
      <c r="P548" s="467"/>
      <c r="Q548" s="467"/>
      <c r="R548" s="467"/>
      <c r="S548" s="467"/>
      <c r="T548" s="467"/>
      <c r="U548" s="467"/>
      <c r="V548" s="467"/>
      <c r="W548" s="467"/>
      <c r="X548" s="467"/>
      <c r="Y548" s="468"/>
      <c r="Z548" s="468"/>
      <c r="AA548" s="1728"/>
      <c r="AB548" s="1728"/>
      <c r="AC548" s="1728"/>
      <c r="AD548" s="1728"/>
      <c r="AE548" s="1728"/>
      <c r="AF548" s="1728"/>
      <c r="AG548" s="1728"/>
      <c r="AH548" s="1728"/>
      <c r="AI548" s="1728"/>
      <c r="AJ548" s="1728"/>
      <c r="AK548" s="1728"/>
      <c r="AL548" s="467"/>
      <c r="AM548" s="467"/>
      <c r="AN548" s="467"/>
    </row>
    <row r="549" spans="1:40" ht="18" customHeight="1" x14ac:dyDescent="0.25">
      <c r="A549" s="467"/>
      <c r="B549" s="467"/>
      <c r="C549" s="467"/>
      <c r="D549" s="467"/>
      <c r="E549" s="467"/>
      <c r="F549" s="467"/>
      <c r="G549" s="467"/>
      <c r="H549" s="467"/>
      <c r="I549" s="467"/>
      <c r="J549" s="467"/>
      <c r="K549" s="467"/>
      <c r="L549" s="467"/>
      <c r="M549" s="467"/>
      <c r="N549" s="467"/>
      <c r="O549" s="467"/>
      <c r="P549" s="467"/>
      <c r="Q549" s="467"/>
      <c r="R549" s="467"/>
      <c r="S549" s="467"/>
      <c r="T549" s="467"/>
      <c r="U549" s="467"/>
      <c r="V549" s="467"/>
      <c r="W549" s="467"/>
      <c r="X549" s="467"/>
      <c r="Y549" s="468"/>
      <c r="Z549" s="468"/>
      <c r="AA549" s="1728"/>
      <c r="AB549" s="1728"/>
      <c r="AC549" s="1728"/>
      <c r="AD549" s="1728"/>
      <c r="AE549" s="1728"/>
      <c r="AF549" s="1728"/>
      <c r="AG549" s="1728"/>
      <c r="AH549" s="1728"/>
      <c r="AI549" s="1728"/>
      <c r="AJ549" s="1728"/>
      <c r="AK549" s="1728"/>
      <c r="AL549" s="467"/>
      <c r="AM549" s="467"/>
      <c r="AN549" s="467"/>
    </row>
    <row r="550" spans="1:40" ht="18" customHeight="1" x14ac:dyDescent="0.25">
      <c r="A550" s="467"/>
      <c r="B550" s="467"/>
      <c r="C550" s="467"/>
      <c r="D550" s="467"/>
      <c r="E550" s="467"/>
      <c r="F550" s="467"/>
      <c r="G550" s="467"/>
      <c r="H550" s="467"/>
      <c r="I550" s="467"/>
      <c r="J550" s="467"/>
      <c r="K550" s="467"/>
      <c r="L550" s="467"/>
      <c r="M550" s="467"/>
      <c r="N550" s="467"/>
      <c r="O550" s="467"/>
      <c r="P550" s="467"/>
      <c r="Q550" s="467"/>
      <c r="R550" s="467"/>
      <c r="S550" s="467"/>
      <c r="T550" s="467"/>
      <c r="U550" s="467"/>
      <c r="V550" s="467"/>
      <c r="W550" s="467"/>
      <c r="X550" s="467"/>
      <c r="Y550" s="468"/>
      <c r="Z550" s="468"/>
      <c r="AA550" s="1728"/>
      <c r="AB550" s="1728"/>
      <c r="AC550" s="1728"/>
      <c r="AD550" s="1728"/>
      <c r="AE550" s="1728"/>
      <c r="AF550" s="1728"/>
      <c r="AG550" s="1728"/>
      <c r="AH550" s="1728"/>
      <c r="AI550" s="1728"/>
      <c r="AJ550" s="1728"/>
      <c r="AK550" s="1728"/>
      <c r="AL550" s="467"/>
      <c r="AM550" s="467"/>
      <c r="AN550" s="467"/>
    </row>
    <row r="551" spans="1:40" ht="18" customHeight="1" x14ac:dyDescent="0.25">
      <c r="A551" s="467"/>
      <c r="B551" s="467"/>
      <c r="C551" s="467"/>
      <c r="D551" s="467"/>
      <c r="E551" s="467"/>
      <c r="F551" s="467"/>
      <c r="G551" s="467"/>
      <c r="H551" s="467"/>
      <c r="I551" s="467"/>
      <c r="J551" s="467"/>
      <c r="K551" s="467"/>
      <c r="L551" s="467"/>
      <c r="M551" s="467"/>
      <c r="N551" s="467"/>
      <c r="O551" s="467"/>
      <c r="P551" s="467"/>
      <c r="Q551" s="467"/>
      <c r="R551" s="467"/>
      <c r="S551" s="467"/>
      <c r="T551" s="467"/>
      <c r="U551" s="467"/>
      <c r="V551" s="467"/>
      <c r="W551" s="467"/>
      <c r="X551" s="467"/>
      <c r="Y551" s="468"/>
      <c r="Z551" s="468"/>
      <c r="AA551" s="1728"/>
      <c r="AB551" s="1728"/>
      <c r="AC551" s="1728"/>
      <c r="AD551" s="1728"/>
      <c r="AE551" s="1728"/>
      <c r="AF551" s="1728"/>
      <c r="AG551" s="1728"/>
      <c r="AH551" s="1728"/>
      <c r="AI551" s="1728"/>
      <c r="AJ551" s="1728"/>
      <c r="AK551" s="1728"/>
      <c r="AL551" s="467"/>
      <c r="AM551" s="467"/>
      <c r="AN551" s="467"/>
    </row>
    <row r="552" spans="1:40" ht="18" customHeight="1" x14ac:dyDescent="0.25">
      <c r="A552" s="467"/>
      <c r="B552" s="467"/>
      <c r="C552" s="467"/>
      <c r="D552" s="467"/>
      <c r="E552" s="467"/>
      <c r="F552" s="467"/>
      <c r="G552" s="467"/>
      <c r="H552" s="467"/>
      <c r="I552" s="467"/>
      <c r="J552" s="467"/>
      <c r="K552" s="467"/>
      <c r="L552" s="467"/>
      <c r="M552" s="467"/>
      <c r="N552" s="467"/>
      <c r="O552" s="467"/>
      <c r="P552" s="467"/>
      <c r="Q552" s="467"/>
      <c r="R552" s="467"/>
      <c r="S552" s="467"/>
      <c r="T552" s="467"/>
      <c r="U552" s="467"/>
      <c r="V552" s="467"/>
      <c r="W552" s="467"/>
      <c r="X552" s="467"/>
      <c r="Y552" s="468"/>
      <c r="Z552" s="468"/>
      <c r="AA552" s="1728"/>
      <c r="AB552" s="1728"/>
      <c r="AC552" s="1728"/>
      <c r="AD552" s="1728"/>
      <c r="AE552" s="1728"/>
      <c r="AF552" s="1728"/>
      <c r="AG552" s="1728"/>
      <c r="AH552" s="1728"/>
      <c r="AI552" s="1728"/>
      <c r="AJ552" s="1728"/>
      <c r="AK552" s="1728"/>
      <c r="AL552" s="467"/>
      <c r="AM552" s="467"/>
      <c r="AN552" s="467"/>
    </row>
    <row r="553" spans="1:40" ht="18" customHeight="1" x14ac:dyDescent="0.25">
      <c r="A553" s="467"/>
      <c r="B553" s="467"/>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8"/>
      <c r="Z553" s="468"/>
      <c r="AA553" s="1728"/>
      <c r="AB553" s="1728"/>
      <c r="AC553" s="1728"/>
      <c r="AD553" s="1728"/>
      <c r="AE553" s="1728"/>
      <c r="AF553" s="1728"/>
      <c r="AG553" s="1728"/>
      <c r="AH553" s="1728"/>
      <c r="AI553" s="1728"/>
      <c r="AJ553" s="1728"/>
      <c r="AK553" s="1728"/>
      <c r="AL553" s="467"/>
      <c r="AM553" s="467"/>
      <c r="AN553" s="467"/>
    </row>
    <row r="554" spans="1:40" ht="18" customHeight="1" x14ac:dyDescent="0.25">
      <c r="A554" s="467"/>
      <c r="B554" s="467"/>
      <c r="C554" s="467"/>
      <c r="D554" s="467"/>
      <c r="E554" s="467"/>
      <c r="F554" s="467"/>
      <c r="G554" s="467"/>
      <c r="H554" s="467"/>
      <c r="I554" s="467"/>
      <c r="J554" s="467"/>
      <c r="K554" s="467"/>
      <c r="L554" s="467"/>
      <c r="M554" s="467"/>
      <c r="N554" s="467"/>
      <c r="O554" s="467"/>
      <c r="P554" s="467"/>
      <c r="Q554" s="467"/>
      <c r="R554" s="467"/>
      <c r="S554" s="467"/>
      <c r="T554" s="467"/>
      <c r="U554" s="467"/>
      <c r="V554" s="467"/>
      <c r="W554" s="467"/>
      <c r="X554" s="467"/>
      <c r="Y554" s="468"/>
      <c r="Z554" s="468"/>
      <c r="AA554" s="1728"/>
      <c r="AB554" s="1728"/>
      <c r="AC554" s="1728"/>
      <c r="AD554" s="1728"/>
      <c r="AE554" s="1728"/>
      <c r="AF554" s="1728"/>
      <c r="AG554" s="1728"/>
      <c r="AH554" s="1728"/>
      <c r="AI554" s="1728"/>
      <c r="AJ554" s="1728"/>
      <c r="AK554" s="1728"/>
      <c r="AL554" s="467"/>
      <c r="AM554" s="467"/>
      <c r="AN554" s="467"/>
    </row>
    <row r="555" spans="1:40" ht="18" customHeight="1" x14ac:dyDescent="0.25">
      <c r="A555" s="467"/>
      <c r="B555" s="467"/>
      <c r="C555" s="467"/>
      <c r="D555" s="467"/>
      <c r="E555" s="467"/>
      <c r="F555" s="467"/>
      <c r="G555" s="467"/>
      <c r="H555" s="467"/>
      <c r="I555" s="467"/>
      <c r="J555" s="467"/>
      <c r="K555" s="467"/>
      <c r="L555" s="467"/>
      <c r="M555" s="467"/>
      <c r="N555" s="467"/>
      <c r="O555" s="467"/>
      <c r="P555" s="467"/>
      <c r="Q555" s="467"/>
      <c r="R555" s="467"/>
      <c r="S555" s="467"/>
      <c r="T555" s="467"/>
      <c r="U555" s="467"/>
      <c r="V555" s="467"/>
      <c r="W555" s="467"/>
      <c r="X555" s="467"/>
      <c r="Y555" s="468"/>
      <c r="Z555" s="468"/>
      <c r="AA555" s="1728"/>
      <c r="AB555" s="1728"/>
      <c r="AC555" s="1728"/>
      <c r="AD555" s="1728"/>
      <c r="AE555" s="1728"/>
      <c r="AF555" s="1728"/>
      <c r="AG555" s="1728"/>
      <c r="AH555" s="1728"/>
      <c r="AI555" s="1728"/>
      <c r="AJ555" s="1728"/>
      <c r="AK555" s="1728"/>
      <c r="AL555" s="467"/>
      <c r="AM555" s="467"/>
      <c r="AN555" s="467"/>
    </row>
    <row r="556" spans="1:40" ht="18" customHeight="1" x14ac:dyDescent="0.25">
      <c r="A556" s="467"/>
      <c r="B556" s="467"/>
      <c r="C556" s="467"/>
      <c r="D556" s="467"/>
      <c r="E556" s="467"/>
      <c r="F556" s="467"/>
      <c r="G556" s="467"/>
      <c r="H556" s="467"/>
      <c r="I556" s="467"/>
      <c r="J556" s="467"/>
      <c r="K556" s="467"/>
      <c r="L556" s="467"/>
      <c r="M556" s="467"/>
      <c r="N556" s="467"/>
      <c r="O556" s="467"/>
      <c r="P556" s="467"/>
      <c r="Q556" s="467"/>
      <c r="R556" s="467"/>
      <c r="S556" s="467"/>
      <c r="T556" s="467"/>
      <c r="U556" s="467"/>
      <c r="V556" s="467"/>
      <c r="W556" s="467"/>
      <c r="X556" s="467"/>
      <c r="Y556" s="468"/>
      <c r="Z556" s="468"/>
      <c r="AA556" s="1728"/>
      <c r="AB556" s="1728"/>
      <c r="AC556" s="1728"/>
      <c r="AD556" s="1728"/>
      <c r="AE556" s="1728"/>
      <c r="AF556" s="1728"/>
      <c r="AG556" s="1728"/>
      <c r="AH556" s="1728"/>
      <c r="AI556" s="1728"/>
      <c r="AJ556" s="1728"/>
      <c r="AK556" s="1728"/>
      <c r="AL556" s="467"/>
      <c r="AM556" s="467"/>
      <c r="AN556" s="467"/>
    </row>
    <row r="557" spans="1:40" ht="18" customHeight="1" x14ac:dyDescent="0.25">
      <c r="A557" s="467"/>
      <c r="B557" s="467"/>
      <c r="C557" s="467"/>
      <c r="D557" s="467"/>
      <c r="E557" s="467"/>
      <c r="F557" s="467"/>
      <c r="G557" s="467"/>
      <c r="H557" s="467"/>
      <c r="I557" s="467"/>
      <c r="J557" s="467"/>
      <c r="K557" s="467"/>
      <c r="L557" s="467"/>
      <c r="M557" s="467"/>
      <c r="N557" s="467"/>
      <c r="O557" s="467"/>
      <c r="P557" s="467"/>
      <c r="Q557" s="467"/>
      <c r="R557" s="467"/>
      <c r="S557" s="467"/>
      <c r="T557" s="467"/>
      <c r="U557" s="467"/>
      <c r="V557" s="467"/>
      <c r="W557" s="467"/>
      <c r="X557" s="467"/>
      <c r="Y557" s="468"/>
      <c r="Z557" s="468"/>
      <c r="AA557" s="1728"/>
      <c r="AB557" s="1728"/>
      <c r="AC557" s="1728"/>
      <c r="AD557" s="1728"/>
      <c r="AE557" s="1728"/>
      <c r="AF557" s="1728"/>
      <c r="AG557" s="1728"/>
      <c r="AH557" s="1728"/>
      <c r="AI557" s="1728"/>
      <c r="AJ557" s="1728"/>
      <c r="AK557" s="1728"/>
      <c r="AL557" s="467"/>
      <c r="AM557" s="467"/>
      <c r="AN557" s="467"/>
    </row>
    <row r="558" spans="1:40" ht="18" customHeight="1" x14ac:dyDescent="0.25">
      <c r="A558" s="467"/>
      <c r="B558" s="467"/>
      <c r="C558" s="467"/>
      <c r="D558" s="467"/>
      <c r="E558" s="467"/>
      <c r="F558" s="467"/>
      <c r="G558" s="467"/>
      <c r="H558" s="467"/>
      <c r="I558" s="467"/>
      <c r="J558" s="467"/>
      <c r="K558" s="467"/>
      <c r="L558" s="467"/>
      <c r="M558" s="467"/>
      <c r="N558" s="467"/>
      <c r="O558" s="467"/>
      <c r="P558" s="467"/>
      <c r="Q558" s="467"/>
      <c r="R558" s="467"/>
      <c r="S558" s="467"/>
      <c r="T558" s="467"/>
      <c r="U558" s="467"/>
      <c r="V558" s="467"/>
      <c r="W558" s="467"/>
      <c r="X558" s="467"/>
      <c r="Y558" s="468"/>
      <c r="Z558" s="468"/>
      <c r="AA558" s="1728"/>
      <c r="AB558" s="1728"/>
      <c r="AC558" s="1728"/>
      <c r="AD558" s="1728"/>
      <c r="AE558" s="1728"/>
      <c r="AF558" s="1728"/>
      <c r="AG558" s="1728"/>
      <c r="AH558" s="1728"/>
      <c r="AI558" s="1728"/>
      <c r="AJ558" s="1728"/>
      <c r="AK558" s="1728"/>
      <c r="AL558" s="467"/>
      <c r="AM558" s="467"/>
      <c r="AN558" s="467"/>
    </row>
    <row r="559" spans="1:40" ht="18" customHeight="1" x14ac:dyDescent="0.25">
      <c r="A559" s="467"/>
      <c r="B559" s="467"/>
      <c r="C559" s="467"/>
      <c r="D559" s="467"/>
      <c r="E559" s="467"/>
      <c r="F559" s="467"/>
      <c r="G559" s="467"/>
      <c r="H559" s="467"/>
      <c r="I559" s="467"/>
      <c r="J559" s="467"/>
      <c r="K559" s="467"/>
      <c r="L559" s="467"/>
      <c r="M559" s="467"/>
      <c r="N559" s="467"/>
      <c r="O559" s="467"/>
      <c r="P559" s="467"/>
      <c r="Q559" s="467"/>
      <c r="R559" s="467"/>
      <c r="S559" s="467"/>
      <c r="T559" s="467"/>
      <c r="U559" s="467"/>
      <c r="V559" s="467"/>
      <c r="W559" s="467"/>
      <c r="X559" s="467"/>
      <c r="Y559" s="468"/>
      <c r="Z559" s="468"/>
      <c r="AA559" s="1728"/>
      <c r="AB559" s="1728"/>
      <c r="AC559" s="1728"/>
      <c r="AD559" s="1728"/>
      <c r="AE559" s="1728"/>
      <c r="AF559" s="1728"/>
      <c r="AG559" s="1728"/>
      <c r="AH559" s="1728"/>
      <c r="AI559" s="1728"/>
      <c r="AJ559" s="1728"/>
      <c r="AK559" s="1728"/>
      <c r="AL559" s="467"/>
      <c r="AM559" s="467"/>
      <c r="AN559" s="467"/>
    </row>
    <row r="560" spans="1:40" ht="18" customHeight="1" x14ac:dyDescent="0.25">
      <c r="A560" s="467"/>
      <c r="B560" s="467"/>
      <c r="C560" s="467"/>
      <c r="D560" s="467"/>
      <c r="E560" s="467"/>
      <c r="F560" s="467"/>
      <c r="G560" s="467"/>
      <c r="H560" s="467"/>
      <c r="I560" s="467"/>
      <c r="J560" s="467"/>
      <c r="K560" s="467"/>
      <c r="L560" s="467"/>
      <c r="M560" s="467"/>
      <c r="N560" s="467"/>
      <c r="O560" s="467"/>
      <c r="P560" s="467"/>
      <c r="Q560" s="467"/>
      <c r="R560" s="467"/>
      <c r="S560" s="467"/>
      <c r="T560" s="467"/>
      <c r="U560" s="467"/>
      <c r="V560" s="467"/>
      <c r="W560" s="467"/>
      <c r="X560" s="467"/>
      <c r="Y560" s="468"/>
      <c r="Z560" s="468"/>
      <c r="AA560" s="1728"/>
      <c r="AB560" s="1728"/>
      <c r="AC560" s="1728"/>
      <c r="AD560" s="1728"/>
      <c r="AE560" s="1728"/>
      <c r="AF560" s="1728"/>
      <c r="AG560" s="1728"/>
      <c r="AH560" s="1728"/>
      <c r="AI560" s="1728"/>
      <c r="AJ560" s="1728"/>
      <c r="AK560" s="1728"/>
      <c r="AL560" s="467"/>
      <c r="AM560" s="467"/>
      <c r="AN560" s="467"/>
    </row>
    <row r="561" spans="1:40" ht="18" customHeight="1" x14ac:dyDescent="0.25">
      <c r="A561" s="467"/>
      <c r="B561" s="467"/>
      <c r="C561" s="467"/>
      <c r="D561" s="467"/>
      <c r="E561" s="467"/>
      <c r="F561" s="467"/>
      <c r="G561" s="467"/>
      <c r="H561" s="467"/>
      <c r="I561" s="467"/>
      <c r="J561" s="467"/>
      <c r="K561" s="467"/>
      <c r="L561" s="467"/>
      <c r="M561" s="467"/>
      <c r="N561" s="467"/>
      <c r="O561" s="467"/>
      <c r="P561" s="467"/>
      <c r="Q561" s="467"/>
      <c r="R561" s="467"/>
      <c r="S561" s="467"/>
      <c r="T561" s="467"/>
      <c r="U561" s="467"/>
      <c r="V561" s="467"/>
      <c r="W561" s="467"/>
      <c r="X561" s="467"/>
      <c r="Y561" s="468"/>
      <c r="Z561" s="468"/>
      <c r="AA561" s="1728"/>
      <c r="AB561" s="1728"/>
      <c r="AC561" s="1728"/>
      <c r="AD561" s="1728"/>
      <c r="AE561" s="1728"/>
      <c r="AF561" s="1728"/>
      <c r="AG561" s="1728"/>
      <c r="AH561" s="1728"/>
      <c r="AI561" s="1728"/>
      <c r="AJ561" s="1728"/>
      <c r="AK561" s="1728"/>
      <c r="AL561" s="467"/>
      <c r="AM561" s="467"/>
      <c r="AN561" s="467"/>
    </row>
    <row r="562" spans="1:40" ht="18" customHeight="1" x14ac:dyDescent="0.25">
      <c r="A562" s="467"/>
      <c r="B562" s="467"/>
      <c r="C562" s="467"/>
      <c r="D562" s="467"/>
      <c r="E562" s="467"/>
      <c r="F562" s="467"/>
      <c r="G562" s="467"/>
      <c r="H562" s="467"/>
      <c r="I562" s="467"/>
      <c r="J562" s="467"/>
      <c r="K562" s="467"/>
      <c r="L562" s="467"/>
      <c r="M562" s="467"/>
      <c r="N562" s="467"/>
      <c r="O562" s="467"/>
      <c r="P562" s="467"/>
      <c r="Q562" s="467"/>
      <c r="R562" s="467"/>
      <c r="S562" s="467"/>
      <c r="T562" s="467"/>
      <c r="U562" s="467"/>
      <c r="V562" s="467"/>
      <c r="W562" s="467"/>
      <c r="X562" s="467"/>
      <c r="Y562" s="468"/>
      <c r="Z562" s="468"/>
      <c r="AA562" s="1728"/>
      <c r="AB562" s="1728"/>
      <c r="AC562" s="1728"/>
      <c r="AD562" s="1728"/>
      <c r="AE562" s="1728"/>
      <c r="AF562" s="1728"/>
      <c r="AG562" s="1728"/>
      <c r="AH562" s="1728"/>
      <c r="AI562" s="1728"/>
      <c r="AJ562" s="1728"/>
      <c r="AK562" s="1728"/>
      <c r="AL562" s="467"/>
      <c r="AM562" s="467"/>
      <c r="AN562" s="467"/>
    </row>
    <row r="563" spans="1:40" ht="18" customHeight="1" x14ac:dyDescent="0.25">
      <c r="A563" s="467"/>
      <c r="B563" s="467"/>
      <c r="C563" s="467"/>
      <c r="D563" s="467"/>
      <c r="E563" s="467"/>
      <c r="F563" s="467"/>
      <c r="G563" s="467"/>
      <c r="H563" s="467"/>
      <c r="I563" s="467"/>
      <c r="J563" s="467"/>
      <c r="K563" s="467"/>
      <c r="L563" s="467"/>
      <c r="M563" s="467"/>
      <c r="N563" s="467"/>
      <c r="O563" s="467"/>
      <c r="P563" s="467"/>
      <c r="Q563" s="467"/>
      <c r="R563" s="467"/>
      <c r="S563" s="467"/>
      <c r="T563" s="467"/>
      <c r="U563" s="467"/>
      <c r="V563" s="467"/>
      <c r="W563" s="467"/>
      <c r="X563" s="467"/>
      <c r="Y563" s="468"/>
      <c r="Z563" s="468"/>
      <c r="AA563" s="1728"/>
      <c r="AB563" s="1728"/>
      <c r="AC563" s="1728"/>
      <c r="AD563" s="1728"/>
      <c r="AE563" s="1728"/>
      <c r="AF563" s="1728"/>
      <c r="AG563" s="1728"/>
      <c r="AH563" s="1728"/>
      <c r="AI563" s="1728"/>
      <c r="AJ563" s="1728"/>
      <c r="AK563" s="1728"/>
      <c r="AL563" s="467"/>
      <c r="AM563" s="467"/>
      <c r="AN563" s="467"/>
    </row>
    <row r="564" spans="1:40" ht="18" customHeight="1" x14ac:dyDescent="0.25">
      <c r="A564" s="467"/>
      <c r="B564" s="467"/>
      <c r="C564" s="467"/>
      <c r="D564" s="467"/>
      <c r="E564" s="467"/>
      <c r="F564" s="467"/>
      <c r="G564" s="467"/>
      <c r="H564" s="467"/>
      <c r="I564" s="467"/>
      <c r="J564" s="467"/>
      <c r="K564" s="467"/>
      <c r="L564" s="467"/>
      <c r="M564" s="467"/>
      <c r="N564" s="467"/>
      <c r="O564" s="467"/>
      <c r="P564" s="467"/>
      <c r="Q564" s="467"/>
      <c r="R564" s="467"/>
      <c r="S564" s="467"/>
      <c r="T564" s="467"/>
      <c r="U564" s="467"/>
      <c r="V564" s="467"/>
      <c r="W564" s="467"/>
      <c r="X564" s="467"/>
      <c r="Y564" s="468"/>
      <c r="Z564" s="468"/>
      <c r="AA564" s="1728"/>
      <c r="AB564" s="1728"/>
      <c r="AC564" s="1728"/>
      <c r="AD564" s="1728"/>
      <c r="AE564" s="1728"/>
      <c r="AF564" s="1728"/>
      <c r="AG564" s="1728"/>
      <c r="AH564" s="1728"/>
      <c r="AI564" s="1728"/>
      <c r="AJ564" s="1728"/>
      <c r="AK564" s="1728"/>
      <c r="AL564" s="467"/>
      <c r="AM564" s="467"/>
      <c r="AN564" s="467"/>
    </row>
    <row r="565" spans="1:40" ht="18" customHeight="1" x14ac:dyDescent="0.25">
      <c r="A565" s="467"/>
      <c r="B565" s="467"/>
      <c r="C565" s="467"/>
      <c r="D565" s="467"/>
      <c r="E565" s="467"/>
      <c r="F565" s="467"/>
      <c r="G565" s="467"/>
      <c r="H565" s="467"/>
      <c r="I565" s="467"/>
      <c r="J565" s="467"/>
      <c r="K565" s="467"/>
      <c r="L565" s="467"/>
      <c r="M565" s="467"/>
      <c r="N565" s="467"/>
      <c r="O565" s="467"/>
      <c r="P565" s="467"/>
      <c r="Q565" s="467"/>
      <c r="R565" s="467"/>
      <c r="S565" s="467"/>
      <c r="T565" s="467"/>
      <c r="U565" s="467"/>
      <c r="V565" s="467"/>
      <c r="W565" s="467"/>
      <c r="X565" s="467"/>
      <c r="Y565" s="468"/>
      <c r="Z565" s="468"/>
      <c r="AA565" s="1728"/>
      <c r="AB565" s="1728"/>
      <c r="AC565" s="1728"/>
      <c r="AD565" s="1728"/>
      <c r="AE565" s="1728"/>
      <c r="AF565" s="1728"/>
      <c r="AG565" s="1728"/>
      <c r="AH565" s="1728"/>
      <c r="AI565" s="1728"/>
      <c r="AJ565" s="1728"/>
      <c r="AK565" s="1728"/>
      <c r="AL565" s="467"/>
      <c r="AM565" s="467"/>
      <c r="AN565" s="467"/>
    </row>
    <row r="566" spans="1:40" ht="18" customHeight="1" x14ac:dyDescent="0.25">
      <c r="A566" s="467"/>
      <c r="B566" s="467"/>
      <c r="C566" s="467"/>
      <c r="D566" s="467"/>
      <c r="E566" s="467"/>
      <c r="F566" s="467"/>
      <c r="G566" s="467"/>
      <c r="H566" s="467"/>
      <c r="I566" s="467"/>
      <c r="J566" s="467"/>
      <c r="K566" s="467"/>
      <c r="L566" s="467"/>
      <c r="M566" s="467"/>
      <c r="N566" s="467"/>
      <c r="O566" s="467"/>
      <c r="P566" s="467"/>
      <c r="Q566" s="467"/>
      <c r="R566" s="467"/>
      <c r="S566" s="467"/>
      <c r="T566" s="467"/>
      <c r="U566" s="467"/>
      <c r="V566" s="467"/>
      <c r="W566" s="467"/>
      <c r="X566" s="467"/>
      <c r="Y566" s="468"/>
      <c r="Z566" s="468"/>
      <c r="AA566" s="1728"/>
      <c r="AB566" s="1728"/>
      <c r="AC566" s="1728"/>
      <c r="AD566" s="1728"/>
      <c r="AE566" s="1728"/>
      <c r="AF566" s="1728"/>
      <c r="AG566" s="1728"/>
      <c r="AH566" s="1728"/>
      <c r="AI566" s="1728"/>
      <c r="AJ566" s="1728"/>
      <c r="AK566" s="1728"/>
      <c r="AL566" s="467"/>
      <c r="AM566" s="467"/>
      <c r="AN566" s="467"/>
    </row>
    <row r="567" spans="1:40" ht="18" customHeight="1" x14ac:dyDescent="0.25">
      <c r="A567" s="467"/>
      <c r="B567" s="467"/>
      <c r="C567" s="467"/>
      <c r="D567" s="467"/>
      <c r="E567" s="467"/>
      <c r="F567" s="467"/>
      <c r="G567" s="467"/>
      <c r="H567" s="467"/>
      <c r="I567" s="467"/>
      <c r="J567" s="467"/>
      <c r="K567" s="467"/>
      <c r="L567" s="467"/>
      <c r="M567" s="467"/>
      <c r="N567" s="467"/>
      <c r="O567" s="467"/>
      <c r="P567" s="467"/>
      <c r="Q567" s="467"/>
      <c r="R567" s="467"/>
      <c r="S567" s="467"/>
      <c r="T567" s="467"/>
      <c r="U567" s="467"/>
      <c r="V567" s="467"/>
      <c r="W567" s="467"/>
      <c r="X567" s="467"/>
      <c r="Y567" s="468"/>
      <c r="Z567" s="468"/>
      <c r="AA567" s="1728"/>
      <c r="AB567" s="1728"/>
      <c r="AC567" s="1728"/>
      <c r="AD567" s="1728"/>
      <c r="AE567" s="1728"/>
      <c r="AF567" s="1728"/>
      <c r="AG567" s="1728"/>
      <c r="AH567" s="1728"/>
      <c r="AI567" s="1728"/>
      <c r="AJ567" s="1728"/>
      <c r="AK567" s="1728"/>
      <c r="AL567" s="467"/>
      <c r="AM567" s="467"/>
      <c r="AN567" s="467"/>
    </row>
    <row r="568" spans="1:40" ht="18" customHeight="1" x14ac:dyDescent="0.25">
      <c r="A568" s="467"/>
      <c r="B568" s="467"/>
      <c r="C568" s="467"/>
      <c r="D568" s="467"/>
      <c r="E568" s="467"/>
      <c r="F568" s="467"/>
      <c r="G568" s="467"/>
      <c r="H568" s="467"/>
      <c r="I568" s="467"/>
      <c r="J568" s="467"/>
      <c r="K568" s="467"/>
      <c r="L568" s="467"/>
      <c r="M568" s="467"/>
      <c r="N568" s="467"/>
      <c r="O568" s="467"/>
      <c r="P568" s="467"/>
      <c r="Q568" s="467"/>
      <c r="R568" s="467"/>
      <c r="S568" s="467"/>
      <c r="T568" s="467"/>
      <c r="U568" s="467"/>
      <c r="V568" s="467"/>
      <c r="W568" s="467"/>
      <c r="X568" s="467"/>
      <c r="Y568" s="468"/>
      <c r="Z568" s="468"/>
      <c r="AA568" s="1728"/>
      <c r="AB568" s="1728"/>
      <c r="AC568" s="1728"/>
      <c r="AD568" s="1728"/>
      <c r="AE568" s="1728"/>
      <c r="AF568" s="1728"/>
      <c r="AG568" s="1728"/>
      <c r="AH568" s="1728"/>
      <c r="AI568" s="1728"/>
      <c r="AJ568" s="1728"/>
      <c r="AK568" s="1728"/>
      <c r="AL568" s="467"/>
      <c r="AM568" s="467"/>
      <c r="AN568" s="467"/>
    </row>
    <row r="569" spans="1:40" ht="18" customHeight="1" x14ac:dyDescent="0.25">
      <c r="A569" s="467"/>
      <c r="B569" s="467"/>
      <c r="C569" s="467"/>
      <c r="D569" s="467"/>
      <c r="E569" s="467"/>
      <c r="F569" s="467"/>
      <c r="G569" s="467"/>
      <c r="H569" s="467"/>
      <c r="I569" s="467"/>
      <c r="J569" s="467"/>
      <c r="K569" s="467"/>
      <c r="L569" s="467"/>
      <c r="M569" s="467"/>
      <c r="N569" s="467"/>
      <c r="O569" s="467"/>
      <c r="P569" s="467"/>
      <c r="Q569" s="467"/>
      <c r="R569" s="467"/>
      <c r="S569" s="467"/>
      <c r="T569" s="467"/>
      <c r="U569" s="467"/>
      <c r="V569" s="467"/>
      <c r="W569" s="467"/>
      <c r="X569" s="467"/>
      <c r="Y569" s="468"/>
      <c r="Z569" s="468"/>
      <c r="AA569" s="1728"/>
      <c r="AB569" s="1728"/>
      <c r="AC569" s="1728"/>
      <c r="AD569" s="1728"/>
      <c r="AE569" s="1728"/>
      <c r="AF569" s="1728"/>
      <c r="AG569" s="1728"/>
      <c r="AH569" s="1728"/>
      <c r="AI569" s="1728"/>
      <c r="AJ569" s="1728"/>
      <c r="AK569" s="1728"/>
      <c r="AL569" s="467"/>
      <c r="AM569" s="467"/>
      <c r="AN569" s="467"/>
    </row>
    <row r="570" spans="1:40" ht="18" customHeight="1" x14ac:dyDescent="0.25">
      <c r="A570" s="467"/>
      <c r="B570" s="467"/>
      <c r="C570" s="467"/>
      <c r="D570" s="467"/>
      <c r="E570" s="467"/>
      <c r="F570" s="467"/>
      <c r="G570" s="467"/>
      <c r="H570" s="467"/>
      <c r="I570" s="467"/>
      <c r="J570" s="467"/>
      <c r="K570" s="467"/>
      <c r="L570" s="467"/>
      <c r="M570" s="467"/>
      <c r="N570" s="467"/>
      <c r="O570" s="467"/>
      <c r="P570" s="467"/>
      <c r="Q570" s="467"/>
      <c r="R570" s="467"/>
      <c r="S570" s="467"/>
      <c r="T570" s="467"/>
      <c r="U570" s="467"/>
      <c r="V570" s="467"/>
      <c r="W570" s="467"/>
      <c r="X570" s="467"/>
      <c r="Y570" s="468"/>
      <c r="Z570" s="468"/>
      <c r="AA570" s="1728"/>
      <c r="AB570" s="1728"/>
      <c r="AC570" s="1728"/>
      <c r="AD570" s="1728"/>
      <c r="AE570" s="1728"/>
      <c r="AF570" s="1728"/>
      <c r="AG570" s="1728"/>
      <c r="AH570" s="1728"/>
      <c r="AI570" s="1728"/>
      <c r="AJ570" s="1728"/>
      <c r="AK570" s="1728"/>
      <c r="AL570" s="467"/>
      <c r="AM570" s="467"/>
      <c r="AN570" s="467"/>
    </row>
    <row r="571" spans="1:40" ht="18" customHeight="1" x14ac:dyDescent="0.25">
      <c r="A571" s="467"/>
      <c r="B571" s="467"/>
      <c r="C571" s="467"/>
      <c r="D571" s="467"/>
      <c r="E571" s="467"/>
      <c r="F571" s="467"/>
      <c r="G571" s="467"/>
      <c r="H571" s="467"/>
      <c r="I571" s="467"/>
      <c r="J571" s="467"/>
      <c r="K571" s="467"/>
      <c r="L571" s="467"/>
      <c r="M571" s="467"/>
      <c r="N571" s="467"/>
      <c r="O571" s="467"/>
      <c r="P571" s="467"/>
      <c r="Q571" s="467"/>
      <c r="R571" s="467"/>
      <c r="S571" s="467"/>
      <c r="T571" s="467"/>
      <c r="U571" s="467"/>
      <c r="V571" s="467"/>
      <c r="W571" s="467"/>
      <c r="X571" s="467"/>
      <c r="Y571" s="468"/>
      <c r="Z571" s="468"/>
      <c r="AA571" s="1728"/>
      <c r="AB571" s="1728"/>
      <c r="AC571" s="1728"/>
      <c r="AD571" s="1728"/>
      <c r="AE571" s="1728"/>
      <c r="AF571" s="1728"/>
      <c r="AG571" s="1728"/>
      <c r="AH571" s="1728"/>
      <c r="AI571" s="1728"/>
      <c r="AJ571" s="1728"/>
      <c r="AK571" s="1728"/>
      <c r="AL571" s="467"/>
      <c r="AM571" s="467"/>
      <c r="AN571" s="467"/>
    </row>
    <row r="572" spans="1:40" ht="18" customHeight="1" x14ac:dyDescent="0.25">
      <c r="A572" s="467"/>
      <c r="B572" s="467"/>
      <c r="C572" s="467"/>
      <c r="D572" s="467"/>
      <c r="E572" s="467"/>
      <c r="F572" s="467"/>
      <c r="G572" s="467"/>
      <c r="H572" s="467"/>
      <c r="I572" s="467"/>
      <c r="J572" s="467"/>
      <c r="K572" s="467"/>
      <c r="L572" s="467"/>
      <c r="M572" s="467"/>
      <c r="N572" s="467"/>
      <c r="O572" s="467"/>
      <c r="P572" s="467"/>
      <c r="Q572" s="467"/>
      <c r="R572" s="467"/>
      <c r="S572" s="467"/>
      <c r="T572" s="467"/>
      <c r="U572" s="467"/>
      <c r="V572" s="467"/>
      <c r="W572" s="467"/>
      <c r="X572" s="467"/>
      <c r="Y572" s="468"/>
      <c r="Z572" s="468"/>
      <c r="AA572" s="1728"/>
      <c r="AB572" s="1728"/>
      <c r="AC572" s="1728"/>
      <c r="AD572" s="1728"/>
      <c r="AE572" s="1728"/>
      <c r="AF572" s="1728"/>
      <c r="AG572" s="1728"/>
      <c r="AH572" s="1728"/>
      <c r="AI572" s="1728"/>
      <c r="AJ572" s="1728"/>
      <c r="AK572" s="1728"/>
      <c r="AL572" s="467"/>
      <c r="AM572" s="467"/>
      <c r="AN572" s="467"/>
    </row>
    <row r="573" spans="1:40" ht="18" customHeight="1" x14ac:dyDescent="0.25">
      <c r="A573" s="467"/>
      <c r="B573" s="467"/>
      <c r="C573" s="467"/>
      <c r="D573" s="467"/>
      <c r="E573" s="467"/>
      <c r="F573" s="467"/>
      <c r="G573" s="467"/>
      <c r="H573" s="467"/>
      <c r="I573" s="467"/>
      <c r="J573" s="467"/>
      <c r="K573" s="467"/>
      <c r="L573" s="467"/>
      <c r="M573" s="467"/>
      <c r="N573" s="467"/>
      <c r="O573" s="467"/>
      <c r="P573" s="467"/>
      <c r="Q573" s="467"/>
      <c r="R573" s="467"/>
      <c r="S573" s="467"/>
      <c r="T573" s="467"/>
      <c r="U573" s="467"/>
      <c r="V573" s="467"/>
      <c r="W573" s="467"/>
      <c r="X573" s="467"/>
      <c r="Y573" s="468"/>
      <c r="Z573" s="468"/>
      <c r="AA573" s="1728"/>
      <c r="AB573" s="1728"/>
      <c r="AC573" s="1728"/>
      <c r="AD573" s="1728"/>
      <c r="AE573" s="1728"/>
      <c r="AF573" s="1728"/>
      <c r="AG573" s="1728"/>
      <c r="AH573" s="1728"/>
      <c r="AI573" s="1728"/>
      <c r="AJ573" s="1728"/>
      <c r="AK573" s="1728"/>
      <c r="AL573" s="467"/>
      <c r="AM573" s="467"/>
      <c r="AN573" s="467"/>
    </row>
    <row r="574" spans="1:40" ht="18" customHeight="1" x14ac:dyDescent="0.25">
      <c r="A574" s="467"/>
      <c r="B574" s="467"/>
      <c r="C574" s="467"/>
      <c r="D574" s="467"/>
      <c r="E574" s="467"/>
      <c r="F574" s="467"/>
      <c r="G574" s="467"/>
      <c r="H574" s="467"/>
      <c r="I574" s="467"/>
      <c r="J574" s="467"/>
      <c r="K574" s="467"/>
      <c r="L574" s="467"/>
      <c r="M574" s="467"/>
      <c r="N574" s="467"/>
      <c r="O574" s="467"/>
      <c r="P574" s="467"/>
      <c r="Q574" s="467"/>
      <c r="R574" s="467"/>
      <c r="S574" s="467"/>
      <c r="T574" s="467"/>
      <c r="U574" s="467"/>
      <c r="V574" s="467"/>
      <c r="W574" s="467"/>
      <c r="X574" s="467"/>
      <c r="Y574" s="468"/>
      <c r="Z574" s="468"/>
      <c r="AA574" s="1728"/>
      <c r="AB574" s="1728"/>
      <c r="AC574" s="1728"/>
      <c r="AD574" s="1728"/>
      <c r="AE574" s="1728"/>
      <c r="AF574" s="1728"/>
      <c r="AG574" s="1728"/>
      <c r="AH574" s="1728"/>
      <c r="AI574" s="1728"/>
      <c r="AJ574" s="1728"/>
      <c r="AK574" s="1728"/>
      <c r="AL574" s="467"/>
      <c r="AM574" s="467"/>
      <c r="AN574" s="467"/>
    </row>
    <row r="575" spans="1:40" ht="18" customHeight="1" x14ac:dyDescent="0.25">
      <c r="A575" s="467"/>
      <c r="B575" s="467"/>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8"/>
      <c r="Z575" s="468"/>
      <c r="AA575" s="1728"/>
      <c r="AB575" s="1728"/>
      <c r="AC575" s="1728"/>
      <c r="AD575" s="1728"/>
      <c r="AE575" s="1728"/>
      <c r="AF575" s="1728"/>
      <c r="AG575" s="1728"/>
      <c r="AH575" s="1728"/>
      <c r="AI575" s="1728"/>
      <c r="AJ575" s="1728"/>
      <c r="AK575" s="1728"/>
      <c r="AL575" s="467"/>
      <c r="AM575" s="467"/>
      <c r="AN575" s="467"/>
    </row>
    <row r="576" spans="1:40" ht="18" customHeight="1" x14ac:dyDescent="0.25">
      <c r="A576" s="467"/>
      <c r="B576" s="467"/>
      <c r="C576" s="467"/>
      <c r="D576" s="467"/>
      <c r="E576" s="467"/>
      <c r="F576" s="467"/>
      <c r="G576" s="467"/>
      <c r="H576" s="467"/>
      <c r="I576" s="467"/>
      <c r="J576" s="467"/>
      <c r="K576" s="467"/>
      <c r="L576" s="467"/>
      <c r="M576" s="467"/>
      <c r="N576" s="467"/>
      <c r="O576" s="467"/>
      <c r="P576" s="467"/>
      <c r="Q576" s="467"/>
      <c r="R576" s="467"/>
      <c r="S576" s="467"/>
      <c r="T576" s="467"/>
      <c r="U576" s="467"/>
      <c r="V576" s="467"/>
      <c r="W576" s="467"/>
      <c r="X576" s="467"/>
      <c r="Y576" s="468"/>
      <c r="Z576" s="468"/>
      <c r="AA576" s="1728"/>
      <c r="AB576" s="1728"/>
      <c r="AC576" s="1728"/>
      <c r="AD576" s="1728"/>
      <c r="AE576" s="1728"/>
      <c r="AF576" s="1728"/>
      <c r="AG576" s="1728"/>
      <c r="AH576" s="1728"/>
      <c r="AI576" s="1728"/>
      <c r="AJ576" s="1728"/>
      <c r="AK576" s="1728"/>
      <c r="AL576" s="467"/>
      <c r="AM576" s="467"/>
      <c r="AN576" s="467"/>
    </row>
    <row r="577" spans="1:40" ht="18" customHeight="1" x14ac:dyDescent="0.25">
      <c r="A577" s="467"/>
      <c r="B577" s="467"/>
      <c r="C577" s="467"/>
      <c r="D577" s="467"/>
      <c r="E577" s="467"/>
      <c r="F577" s="467"/>
      <c r="G577" s="467"/>
      <c r="H577" s="467"/>
      <c r="I577" s="467"/>
      <c r="J577" s="467"/>
      <c r="K577" s="467"/>
      <c r="L577" s="467"/>
      <c r="M577" s="467"/>
      <c r="N577" s="467"/>
      <c r="O577" s="467"/>
      <c r="P577" s="467"/>
      <c r="Q577" s="467"/>
      <c r="R577" s="467"/>
      <c r="S577" s="467"/>
      <c r="T577" s="467"/>
      <c r="U577" s="467"/>
      <c r="V577" s="467"/>
      <c r="W577" s="467"/>
      <c r="X577" s="467"/>
      <c r="Y577" s="468"/>
      <c r="Z577" s="468"/>
      <c r="AA577" s="1728"/>
      <c r="AB577" s="1728"/>
      <c r="AC577" s="1728"/>
      <c r="AD577" s="1728"/>
      <c r="AE577" s="1728"/>
      <c r="AF577" s="1728"/>
      <c r="AG577" s="1728"/>
      <c r="AH577" s="1728"/>
      <c r="AI577" s="1728"/>
      <c r="AJ577" s="1728"/>
      <c r="AK577" s="1728"/>
      <c r="AL577" s="467"/>
      <c r="AM577" s="467"/>
      <c r="AN577" s="467"/>
    </row>
    <row r="578" spans="1:40" ht="18" customHeight="1" x14ac:dyDescent="0.25">
      <c r="A578" s="467"/>
      <c r="B578" s="467"/>
      <c r="C578" s="467"/>
      <c r="D578" s="467"/>
      <c r="E578" s="467"/>
      <c r="F578" s="467"/>
      <c r="G578" s="467"/>
      <c r="H578" s="467"/>
      <c r="I578" s="467"/>
      <c r="J578" s="467"/>
      <c r="K578" s="467"/>
      <c r="L578" s="467"/>
      <c r="M578" s="467"/>
      <c r="N578" s="467"/>
      <c r="O578" s="467"/>
      <c r="P578" s="467"/>
      <c r="Q578" s="467"/>
      <c r="R578" s="467"/>
      <c r="S578" s="467"/>
      <c r="T578" s="467"/>
      <c r="U578" s="467"/>
      <c r="V578" s="467"/>
      <c r="W578" s="467"/>
      <c r="X578" s="467"/>
      <c r="Y578" s="468"/>
      <c r="Z578" s="468"/>
      <c r="AA578" s="1728"/>
      <c r="AB578" s="1728"/>
      <c r="AC578" s="1728"/>
      <c r="AD578" s="1728"/>
      <c r="AE578" s="1728"/>
      <c r="AF578" s="1728"/>
      <c r="AG578" s="1728"/>
      <c r="AH578" s="1728"/>
      <c r="AI578" s="1728"/>
      <c r="AJ578" s="1728"/>
      <c r="AK578" s="1728"/>
      <c r="AL578" s="467"/>
      <c r="AM578" s="467"/>
      <c r="AN578" s="467"/>
    </row>
    <row r="579" spans="1:40" ht="18" customHeight="1" x14ac:dyDescent="0.25">
      <c r="A579" s="467"/>
      <c r="B579" s="467"/>
      <c r="C579" s="467"/>
      <c r="D579" s="467"/>
      <c r="E579" s="467"/>
      <c r="F579" s="467"/>
      <c r="G579" s="467"/>
      <c r="H579" s="467"/>
      <c r="I579" s="467"/>
      <c r="J579" s="467"/>
      <c r="K579" s="467"/>
      <c r="L579" s="467"/>
      <c r="M579" s="467"/>
      <c r="N579" s="467"/>
      <c r="O579" s="467"/>
      <c r="P579" s="467"/>
      <c r="Q579" s="467"/>
      <c r="R579" s="467"/>
      <c r="S579" s="467"/>
      <c r="T579" s="467"/>
      <c r="U579" s="467"/>
      <c r="V579" s="467"/>
      <c r="W579" s="467"/>
      <c r="X579" s="467"/>
      <c r="Y579" s="468"/>
      <c r="Z579" s="468"/>
      <c r="AA579" s="1728"/>
      <c r="AB579" s="1728"/>
      <c r="AC579" s="1728"/>
      <c r="AD579" s="1728"/>
      <c r="AE579" s="1728"/>
      <c r="AF579" s="1728"/>
      <c r="AG579" s="1728"/>
      <c r="AH579" s="1728"/>
      <c r="AI579" s="1728"/>
      <c r="AJ579" s="1728"/>
      <c r="AK579" s="1728"/>
      <c r="AL579" s="467"/>
      <c r="AM579" s="467"/>
      <c r="AN579" s="467"/>
    </row>
    <row r="580" spans="1:40" ht="18" customHeight="1" x14ac:dyDescent="0.25">
      <c r="A580" s="467"/>
      <c r="B580" s="467"/>
      <c r="C580" s="467"/>
      <c r="D580" s="467"/>
      <c r="E580" s="467"/>
      <c r="F580" s="467"/>
      <c r="G580" s="467"/>
      <c r="H580" s="467"/>
      <c r="I580" s="467"/>
      <c r="J580" s="467"/>
      <c r="K580" s="467"/>
      <c r="L580" s="467"/>
      <c r="M580" s="467"/>
      <c r="N580" s="467"/>
      <c r="O580" s="467"/>
      <c r="P580" s="467"/>
      <c r="Q580" s="467"/>
      <c r="R580" s="467"/>
      <c r="S580" s="467"/>
      <c r="T580" s="467"/>
      <c r="U580" s="467"/>
      <c r="V580" s="467"/>
      <c r="W580" s="467"/>
      <c r="X580" s="467"/>
      <c r="Y580" s="468"/>
      <c r="Z580" s="468"/>
      <c r="AA580" s="1728"/>
      <c r="AB580" s="1728"/>
      <c r="AC580" s="1728"/>
      <c r="AD580" s="1728"/>
      <c r="AE580" s="1728"/>
      <c r="AF580" s="1728"/>
      <c r="AG580" s="1728"/>
      <c r="AH580" s="1728"/>
      <c r="AI580" s="1728"/>
      <c r="AJ580" s="1728"/>
      <c r="AK580" s="1728"/>
      <c r="AL580" s="467"/>
      <c r="AM580" s="467"/>
      <c r="AN580" s="467"/>
    </row>
    <row r="581" spans="1:40" ht="18" customHeight="1" x14ac:dyDescent="0.25">
      <c r="A581" s="467"/>
      <c r="B581" s="467"/>
      <c r="C581" s="467"/>
      <c r="D581" s="467"/>
      <c r="E581" s="467"/>
      <c r="F581" s="467"/>
      <c r="G581" s="467"/>
      <c r="H581" s="467"/>
      <c r="I581" s="467"/>
      <c r="J581" s="467"/>
      <c r="K581" s="467"/>
      <c r="L581" s="467"/>
      <c r="M581" s="467"/>
      <c r="N581" s="467"/>
      <c r="O581" s="467"/>
      <c r="P581" s="467"/>
      <c r="Q581" s="467"/>
      <c r="R581" s="467"/>
      <c r="S581" s="467"/>
      <c r="T581" s="467"/>
      <c r="U581" s="467"/>
      <c r="V581" s="467"/>
      <c r="W581" s="467"/>
      <c r="X581" s="467"/>
      <c r="Y581" s="468"/>
      <c r="Z581" s="468"/>
      <c r="AA581" s="1728"/>
      <c r="AB581" s="1728"/>
      <c r="AC581" s="1728"/>
      <c r="AD581" s="1728"/>
      <c r="AE581" s="1728"/>
      <c r="AF581" s="1728"/>
      <c r="AG581" s="1728"/>
      <c r="AH581" s="1728"/>
      <c r="AI581" s="1728"/>
      <c r="AJ581" s="1728"/>
      <c r="AK581" s="1728"/>
      <c r="AL581" s="467"/>
      <c r="AM581" s="467"/>
      <c r="AN581" s="467"/>
    </row>
    <row r="582" spans="1:40" ht="18" customHeight="1" x14ac:dyDescent="0.25">
      <c r="A582" s="467"/>
      <c r="B582" s="467"/>
      <c r="C582" s="467"/>
      <c r="D582" s="467"/>
      <c r="E582" s="467"/>
      <c r="F582" s="467"/>
      <c r="G582" s="467"/>
      <c r="H582" s="467"/>
      <c r="I582" s="467"/>
      <c r="J582" s="467"/>
      <c r="K582" s="467"/>
      <c r="L582" s="467"/>
      <c r="M582" s="467"/>
      <c r="N582" s="467"/>
      <c r="O582" s="467"/>
      <c r="P582" s="467"/>
      <c r="Q582" s="467"/>
      <c r="R582" s="467"/>
      <c r="S582" s="467"/>
      <c r="T582" s="467"/>
      <c r="U582" s="467"/>
      <c r="V582" s="467"/>
      <c r="W582" s="467"/>
      <c r="X582" s="467"/>
      <c r="Y582" s="468"/>
      <c r="Z582" s="468"/>
      <c r="AA582" s="1728"/>
      <c r="AB582" s="1728"/>
      <c r="AC582" s="1728"/>
      <c r="AD582" s="1728"/>
      <c r="AE582" s="1728"/>
      <c r="AF582" s="1728"/>
      <c r="AG582" s="1728"/>
      <c r="AH582" s="1728"/>
      <c r="AI582" s="1728"/>
      <c r="AJ582" s="1728"/>
      <c r="AK582" s="1728"/>
      <c r="AL582" s="467"/>
      <c r="AM582" s="467"/>
      <c r="AN582" s="467"/>
    </row>
    <row r="583" spans="1:40" ht="18" customHeight="1" x14ac:dyDescent="0.25">
      <c r="A583" s="467"/>
      <c r="B583" s="467"/>
      <c r="C583" s="467"/>
      <c r="D583" s="467"/>
      <c r="E583" s="467"/>
      <c r="F583" s="467"/>
      <c r="G583" s="467"/>
      <c r="H583" s="467"/>
      <c r="I583" s="467"/>
      <c r="J583" s="467"/>
      <c r="K583" s="467"/>
      <c r="L583" s="467"/>
      <c r="M583" s="467"/>
      <c r="N583" s="467"/>
      <c r="O583" s="467"/>
      <c r="P583" s="467"/>
      <c r="Q583" s="467"/>
      <c r="R583" s="467"/>
      <c r="S583" s="467"/>
      <c r="T583" s="467"/>
      <c r="U583" s="467"/>
      <c r="V583" s="467"/>
      <c r="W583" s="467"/>
      <c r="X583" s="467"/>
      <c r="Y583" s="468"/>
      <c r="Z583" s="468"/>
      <c r="AA583" s="1728"/>
      <c r="AB583" s="1728"/>
      <c r="AC583" s="1728"/>
      <c r="AD583" s="1728"/>
      <c r="AE583" s="1728"/>
      <c r="AF583" s="1728"/>
      <c r="AG583" s="1728"/>
      <c r="AH583" s="1728"/>
      <c r="AI583" s="1728"/>
      <c r="AJ583" s="1728"/>
      <c r="AK583" s="1728"/>
      <c r="AL583" s="467"/>
      <c r="AM583" s="467"/>
      <c r="AN583" s="467"/>
    </row>
    <row r="584" spans="1:40" ht="18" customHeight="1" x14ac:dyDescent="0.25">
      <c r="A584" s="467"/>
      <c r="B584" s="467"/>
      <c r="C584" s="467"/>
      <c r="D584" s="467"/>
      <c r="E584" s="467"/>
      <c r="F584" s="467"/>
      <c r="G584" s="467"/>
      <c r="H584" s="467"/>
      <c r="I584" s="467"/>
      <c r="J584" s="467"/>
      <c r="K584" s="467"/>
      <c r="L584" s="467"/>
      <c r="M584" s="467"/>
      <c r="N584" s="467"/>
      <c r="O584" s="467"/>
      <c r="P584" s="467"/>
      <c r="Q584" s="467"/>
      <c r="R584" s="467"/>
      <c r="S584" s="467"/>
      <c r="T584" s="467"/>
      <c r="U584" s="467"/>
      <c r="V584" s="467"/>
      <c r="W584" s="467"/>
      <c r="X584" s="467"/>
      <c r="Y584" s="468"/>
      <c r="Z584" s="468"/>
      <c r="AA584" s="1728"/>
      <c r="AB584" s="1728"/>
      <c r="AC584" s="1728"/>
      <c r="AD584" s="1728"/>
      <c r="AE584" s="1728"/>
      <c r="AF584" s="1728"/>
      <c r="AG584" s="1728"/>
      <c r="AH584" s="1728"/>
      <c r="AI584" s="1728"/>
      <c r="AJ584" s="1728"/>
      <c r="AK584" s="1728"/>
      <c r="AL584" s="467"/>
      <c r="AM584" s="467"/>
      <c r="AN584" s="467"/>
    </row>
    <row r="585" spans="1:40" ht="18" customHeight="1" x14ac:dyDescent="0.25">
      <c r="A585" s="467"/>
      <c r="B585" s="467"/>
      <c r="C585" s="467"/>
      <c r="D585" s="467"/>
      <c r="E585" s="467"/>
      <c r="F585" s="467"/>
      <c r="G585" s="467"/>
      <c r="H585" s="467"/>
      <c r="I585" s="467"/>
      <c r="J585" s="467"/>
      <c r="K585" s="467"/>
      <c r="L585" s="467"/>
      <c r="M585" s="467"/>
      <c r="N585" s="467"/>
      <c r="O585" s="467"/>
      <c r="P585" s="467"/>
      <c r="Q585" s="467"/>
      <c r="R585" s="467"/>
      <c r="S585" s="467"/>
      <c r="T585" s="467"/>
      <c r="U585" s="467"/>
      <c r="V585" s="467"/>
      <c r="W585" s="467"/>
      <c r="X585" s="467"/>
      <c r="Y585" s="468"/>
      <c r="Z585" s="468"/>
      <c r="AA585" s="1728"/>
      <c r="AB585" s="1728"/>
      <c r="AC585" s="1728"/>
      <c r="AD585" s="1728"/>
      <c r="AE585" s="1728"/>
      <c r="AF585" s="1728"/>
      <c r="AG585" s="1728"/>
      <c r="AH585" s="1728"/>
      <c r="AI585" s="1728"/>
      <c r="AJ585" s="1728"/>
      <c r="AK585" s="1728"/>
      <c r="AL585" s="467"/>
      <c r="AM585" s="467"/>
      <c r="AN585" s="467"/>
    </row>
    <row r="586" spans="1:40" ht="18" customHeight="1" x14ac:dyDescent="0.25">
      <c r="A586" s="467"/>
      <c r="B586" s="467"/>
      <c r="C586" s="467"/>
      <c r="D586" s="467"/>
      <c r="E586" s="467"/>
      <c r="F586" s="467"/>
      <c r="G586" s="467"/>
      <c r="H586" s="467"/>
      <c r="I586" s="467"/>
      <c r="J586" s="467"/>
      <c r="K586" s="467"/>
      <c r="L586" s="467"/>
      <c r="M586" s="467"/>
      <c r="N586" s="467"/>
      <c r="O586" s="467"/>
      <c r="P586" s="467"/>
      <c r="Q586" s="467"/>
      <c r="R586" s="467"/>
      <c r="S586" s="467"/>
      <c r="T586" s="467"/>
      <c r="U586" s="467"/>
      <c r="V586" s="467"/>
      <c r="W586" s="467"/>
      <c r="X586" s="467"/>
      <c r="Y586" s="468"/>
      <c r="Z586" s="468"/>
      <c r="AA586" s="1728"/>
      <c r="AB586" s="1728"/>
      <c r="AC586" s="1728"/>
      <c r="AD586" s="1728"/>
      <c r="AE586" s="1728"/>
      <c r="AF586" s="1728"/>
      <c r="AG586" s="1728"/>
      <c r="AH586" s="1728"/>
      <c r="AI586" s="1728"/>
      <c r="AJ586" s="1728"/>
      <c r="AK586" s="1728"/>
      <c r="AL586" s="467"/>
      <c r="AM586" s="467"/>
      <c r="AN586" s="467"/>
    </row>
    <row r="587" spans="1:40" ht="18" customHeight="1" x14ac:dyDescent="0.25">
      <c r="A587" s="467"/>
      <c r="B587" s="467"/>
      <c r="C587" s="467"/>
      <c r="D587" s="467"/>
      <c r="E587" s="467"/>
      <c r="F587" s="467"/>
      <c r="G587" s="467"/>
      <c r="H587" s="467"/>
      <c r="I587" s="467"/>
      <c r="J587" s="467"/>
      <c r="K587" s="467"/>
      <c r="L587" s="467"/>
      <c r="M587" s="467"/>
      <c r="N587" s="467"/>
      <c r="O587" s="467"/>
      <c r="P587" s="467"/>
      <c r="Q587" s="467"/>
      <c r="R587" s="467"/>
      <c r="S587" s="467"/>
      <c r="T587" s="467"/>
      <c r="U587" s="467"/>
      <c r="V587" s="467"/>
      <c r="W587" s="467"/>
      <c r="X587" s="467"/>
      <c r="Y587" s="468"/>
      <c r="Z587" s="468"/>
      <c r="AA587" s="1728"/>
      <c r="AB587" s="1728"/>
      <c r="AC587" s="1728"/>
      <c r="AD587" s="1728"/>
      <c r="AE587" s="1728"/>
      <c r="AF587" s="1728"/>
      <c r="AG587" s="1728"/>
      <c r="AH587" s="1728"/>
      <c r="AI587" s="1728"/>
      <c r="AJ587" s="1728"/>
      <c r="AK587" s="1728"/>
      <c r="AL587" s="467"/>
      <c r="AM587" s="467"/>
      <c r="AN587" s="467"/>
    </row>
    <row r="588" spans="1:40" ht="18" customHeight="1" x14ac:dyDescent="0.25">
      <c r="A588" s="467"/>
      <c r="B588" s="467"/>
      <c r="C588" s="467"/>
      <c r="D588" s="467"/>
      <c r="E588" s="467"/>
      <c r="F588" s="467"/>
      <c r="G588" s="467"/>
      <c r="H588" s="467"/>
      <c r="I588" s="467"/>
      <c r="J588" s="467"/>
      <c r="K588" s="467"/>
      <c r="L588" s="467"/>
      <c r="M588" s="467"/>
      <c r="N588" s="467"/>
      <c r="O588" s="467"/>
      <c r="P588" s="467"/>
      <c r="Q588" s="467"/>
      <c r="R588" s="467"/>
      <c r="S588" s="467"/>
      <c r="T588" s="467"/>
      <c r="U588" s="467"/>
      <c r="V588" s="467"/>
      <c r="W588" s="467"/>
      <c r="X588" s="467"/>
      <c r="Y588" s="468"/>
      <c r="Z588" s="468"/>
      <c r="AA588" s="1728"/>
      <c r="AB588" s="1728"/>
      <c r="AC588" s="1728"/>
      <c r="AD588" s="1728"/>
      <c r="AE588" s="1728"/>
      <c r="AF588" s="1728"/>
      <c r="AG588" s="1728"/>
      <c r="AH588" s="1728"/>
      <c r="AI588" s="1728"/>
      <c r="AJ588" s="1728"/>
      <c r="AK588" s="1728"/>
      <c r="AL588" s="467"/>
      <c r="AM588" s="467"/>
      <c r="AN588" s="467"/>
    </row>
    <row r="589" spans="1:40" ht="18" customHeight="1" x14ac:dyDescent="0.25">
      <c r="A589" s="467"/>
      <c r="B589" s="467"/>
      <c r="C589" s="467"/>
      <c r="D589" s="467"/>
      <c r="E589" s="467"/>
      <c r="F589" s="467"/>
      <c r="G589" s="467"/>
      <c r="H589" s="467"/>
      <c r="I589" s="467"/>
      <c r="J589" s="467"/>
      <c r="K589" s="467"/>
      <c r="L589" s="467"/>
      <c r="M589" s="467"/>
      <c r="N589" s="467"/>
      <c r="O589" s="467"/>
      <c r="P589" s="467"/>
      <c r="Q589" s="467"/>
      <c r="R589" s="467"/>
      <c r="S589" s="467"/>
      <c r="T589" s="467"/>
      <c r="U589" s="467"/>
      <c r="V589" s="467"/>
      <c r="W589" s="467"/>
      <c r="X589" s="467"/>
      <c r="Y589" s="468"/>
      <c r="Z589" s="468"/>
      <c r="AA589" s="1728"/>
      <c r="AB589" s="1728"/>
      <c r="AC589" s="1728"/>
      <c r="AD589" s="1728"/>
      <c r="AE589" s="1728"/>
      <c r="AF589" s="1728"/>
      <c r="AG589" s="1728"/>
      <c r="AH589" s="1728"/>
      <c r="AI589" s="1728"/>
      <c r="AJ589" s="1728"/>
      <c r="AK589" s="1728"/>
      <c r="AL589" s="467"/>
      <c r="AM589" s="467"/>
      <c r="AN589" s="467"/>
    </row>
    <row r="590" spans="1:40" ht="18" customHeight="1" x14ac:dyDescent="0.25">
      <c r="A590" s="467"/>
      <c r="B590" s="467"/>
      <c r="C590" s="467"/>
      <c r="D590" s="467"/>
      <c r="E590" s="467"/>
      <c r="F590" s="467"/>
      <c r="G590" s="467"/>
      <c r="H590" s="467"/>
      <c r="I590" s="467"/>
      <c r="J590" s="467"/>
      <c r="K590" s="467"/>
      <c r="L590" s="467"/>
      <c r="M590" s="467"/>
      <c r="N590" s="467"/>
      <c r="O590" s="467"/>
      <c r="P590" s="467"/>
      <c r="Q590" s="467"/>
      <c r="R590" s="467"/>
      <c r="S590" s="467"/>
      <c r="T590" s="467"/>
      <c r="U590" s="467"/>
      <c r="V590" s="467"/>
      <c r="W590" s="467"/>
      <c r="X590" s="467"/>
      <c r="Y590" s="468"/>
      <c r="Z590" s="468"/>
      <c r="AA590" s="1728"/>
      <c r="AB590" s="1728"/>
      <c r="AC590" s="1728"/>
      <c r="AD590" s="1728"/>
      <c r="AE590" s="1728"/>
      <c r="AF590" s="1728"/>
      <c r="AG590" s="1728"/>
      <c r="AH590" s="1728"/>
      <c r="AI590" s="1728"/>
      <c r="AJ590" s="1728"/>
      <c r="AK590" s="1728"/>
      <c r="AL590" s="467"/>
      <c r="AM590" s="467"/>
      <c r="AN590" s="467"/>
    </row>
    <row r="591" spans="1:40" ht="18" customHeight="1" x14ac:dyDescent="0.25">
      <c r="A591" s="467"/>
      <c r="B591" s="467"/>
      <c r="C591" s="467"/>
      <c r="D591" s="467"/>
      <c r="E591" s="467"/>
      <c r="F591" s="467"/>
      <c r="G591" s="467"/>
      <c r="H591" s="467"/>
      <c r="I591" s="467"/>
      <c r="J591" s="467"/>
      <c r="K591" s="467"/>
      <c r="L591" s="467"/>
      <c r="M591" s="467"/>
      <c r="N591" s="467"/>
      <c r="O591" s="467"/>
      <c r="P591" s="467"/>
      <c r="Q591" s="467"/>
      <c r="R591" s="467"/>
      <c r="S591" s="467"/>
      <c r="T591" s="467"/>
      <c r="U591" s="467"/>
      <c r="V591" s="467"/>
      <c r="W591" s="467"/>
      <c r="X591" s="467"/>
      <c r="Y591" s="468"/>
      <c r="Z591" s="468"/>
      <c r="AA591" s="1728"/>
      <c r="AB591" s="1728"/>
      <c r="AC591" s="1728"/>
      <c r="AD591" s="1728"/>
      <c r="AE591" s="1728"/>
      <c r="AF591" s="1728"/>
      <c r="AG591" s="1728"/>
      <c r="AH591" s="1728"/>
      <c r="AI591" s="1728"/>
      <c r="AJ591" s="1728"/>
      <c r="AK591" s="1728"/>
      <c r="AL591" s="467"/>
      <c r="AM591" s="467"/>
      <c r="AN591" s="467"/>
    </row>
    <row r="592" spans="1:40" ht="18" customHeight="1" x14ac:dyDescent="0.25">
      <c r="A592" s="467"/>
      <c r="B592" s="467"/>
      <c r="C592" s="467"/>
      <c r="D592" s="467"/>
      <c r="E592" s="467"/>
      <c r="F592" s="467"/>
      <c r="G592" s="467"/>
      <c r="H592" s="467"/>
      <c r="I592" s="467"/>
      <c r="J592" s="467"/>
      <c r="K592" s="467"/>
      <c r="L592" s="467"/>
      <c r="M592" s="467"/>
      <c r="N592" s="467"/>
      <c r="O592" s="467"/>
      <c r="P592" s="467"/>
      <c r="Q592" s="467"/>
      <c r="R592" s="467"/>
      <c r="S592" s="467"/>
      <c r="T592" s="467"/>
      <c r="U592" s="467"/>
      <c r="V592" s="467"/>
      <c r="W592" s="467"/>
      <c r="X592" s="467"/>
      <c r="Y592" s="468"/>
      <c r="Z592" s="468"/>
      <c r="AA592" s="1728"/>
      <c r="AB592" s="1728"/>
      <c r="AC592" s="1728"/>
      <c r="AD592" s="1728"/>
      <c r="AE592" s="1728"/>
      <c r="AF592" s="1728"/>
      <c r="AG592" s="1728"/>
      <c r="AH592" s="1728"/>
      <c r="AI592" s="1728"/>
      <c r="AJ592" s="1728"/>
      <c r="AK592" s="1728"/>
      <c r="AL592" s="467"/>
      <c r="AM592" s="467"/>
      <c r="AN592" s="467"/>
    </row>
    <row r="593" spans="1:40" ht="18" customHeight="1" x14ac:dyDescent="0.25">
      <c r="A593" s="467"/>
      <c r="B593" s="467"/>
      <c r="C593" s="467"/>
      <c r="D593" s="467"/>
      <c r="E593" s="467"/>
      <c r="F593" s="467"/>
      <c r="G593" s="467"/>
      <c r="H593" s="467"/>
      <c r="I593" s="467"/>
      <c r="J593" s="467"/>
      <c r="K593" s="467"/>
      <c r="L593" s="467"/>
      <c r="M593" s="467"/>
      <c r="N593" s="467"/>
      <c r="O593" s="467"/>
      <c r="P593" s="467"/>
      <c r="Q593" s="467"/>
      <c r="R593" s="467"/>
      <c r="S593" s="467"/>
      <c r="T593" s="467"/>
      <c r="U593" s="467"/>
      <c r="V593" s="467"/>
      <c r="W593" s="467"/>
      <c r="X593" s="467"/>
      <c r="Y593" s="468"/>
      <c r="Z593" s="468"/>
      <c r="AA593" s="1728"/>
      <c r="AB593" s="1728"/>
      <c r="AC593" s="1728"/>
      <c r="AD593" s="1728"/>
      <c r="AE593" s="1728"/>
      <c r="AF593" s="1728"/>
      <c r="AG593" s="1728"/>
      <c r="AH593" s="1728"/>
      <c r="AI593" s="1728"/>
      <c r="AJ593" s="1728"/>
      <c r="AK593" s="1728"/>
      <c r="AL593" s="467"/>
      <c r="AM593" s="467"/>
      <c r="AN593" s="467"/>
    </row>
    <row r="594" spans="1:40" ht="18" customHeight="1" x14ac:dyDescent="0.25">
      <c r="A594" s="467"/>
      <c r="B594" s="467"/>
      <c r="C594" s="467"/>
      <c r="D594" s="467"/>
      <c r="E594" s="467"/>
      <c r="F594" s="467"/>
      <c r="G594" s="467"/>
      <c r="H594" s="467"/>
      <c r="I594" s="467"/>
      <c r="J594" s="467"/>
      <c r="K594" s="467"/>
      <c r="L594" s="467"/>
      <c r="M594" s="467"/>
      <c r="N594" s="467"/>
      <c r="O594" s="467"/>
      <c r="P594" s="467"/>
      <c r="Q594" s="467"/>
      <c r="R594" s="467"/>
      <c r="S594" s="467"/>
      <c r="T594" s="467"/>
      <c r="U594" s="467"/>
      <c r="V594" s="467"/>
      <c r="W594" s="467"/>
      <c r="X594" s="467"/>
      <c r="Y594" s="468"/>
      <c r="Z594" s="468"/>
      <c r="AA594" s="1728"/>
      <c r="AB594" s="1728"/>
      <c r="AC594" s="1728"/>
      <c r="AD594" s="1728"/>
      <c r="AE594" s="1728"/>
      <c r="AF594" s="1728"/>
      <c r="AG594" s="1728"/>
      <c r="AH594" s="1728"/>
      <c r="AI594" s="1728"/>
      <c r="AJ594" s="1728"/>
      <c r="AK594" s="1728"/>
      <c r="AL594" s="467"/>
      <c r="AM594" s="467"/>
      <c r="AN594" s="467"/>
    </row>
    <row r="595" spans="1:40" ht="18" customHeight="1" x14ac:dyDescent="0.25">
      <c r="A595" s="467"/>
      <c r="B595" s="467"/>
      <c r="C595" s="467"/>
      <c r="D595" s="467"/>
      <c r="E595" s="467"/>
      <c r="F595" s="467"/>
      <c r="G595" s="467"/>
      <c r="H595" s="467"/>
      <c r="I595" s="467"/>
      <c r="J595" s="467"/>
      <c r="K595" s="467"/>
      <c r="L595" s="467"/>
      <c r="M595" s="467"/>
      <c r="N595" s="467"/>
      <c r="O595" s="467"/>
      <c r="P595" s="467"/>
      <c r="Q595" s="467"/>
      <c r="R595" s="467"/>
      <c r="S595" s="467"/>
      <c r="T595" s="467"/>
      <c r="U595" s="467"/>
      <c r="V595" s="467"/>
      <c r="W595" s="467"/>
      <c r="X595" s="467"/>
      <c r="Y595" s="468"/>
      <c r="Z595" s="468"/>
      <c r="AA595" s="1728"/>
      <c r="AB595" s="1728"/>
      <c r="AC595" s="1728"/>
      <c r="AD595" s="1728"/>
      <c r="AE595" s="1728"/>
      <c r="AF595" s="1728"/>
      <c r="AG595" s="1728"/>
      <c r="AH595" s="1728"/>
      <c r="AI595" s="1728"/>
      <c r="AJ595" s="1728"/>
      <c r="AK595" s="1728"/>
      <c r="AL595" s="467"/>
      <c r="AM595" s="467"/>
      <c r="AN595" s="467"/>
    </row>
    <row r="596" spans="1:40" ht="18" customHeight="1" x14ac:dyDescent="0.25">
      <c r="A596" s="467"/>
      <c r="B596" s="467"/>
      <c r="C596" s="467"/>
      <c r="D596" s="467"/>
      <c r="E596" s="467"/>
      <c r="F596" s="467"/>
      <c r="G596" s="467"/>
      <c r="H596" s="467"/>
      <c r="I596" s="467"/>
      <c r="J596" s="467"/>
      <c r="K596" s="467"/>
      <c r="L596" s="467"/>
      <c r="M596" s="467"/>
      <c r="N596" s="467"/>
      <c r="O596" s="467"/>
      <c r="P596" s="467"/>
      <c r="Q596" s="467"/>
      <c r="R596" s="467"/>
      <c r="S596" s="467"/>
      <c r="T596" s="467"/>
      <c r="U596" s="467"/>
      <c r="V596" s="467"/>
      <c r="W596" s="467"/>
      <c r="X596" s="467"/>
      <c r="Y596" s="468"/>
      <c r="Z596" s="468"/>
      <c r="AA596" s="1728"/>
      <c r="AB596" s="1728"/>
      <c r="AC596" s="1728"/>
      <c r="AD596" s="1728"/>
      <c r="AE596" s="1728"/>
      <c r="AF596" s="1728"/>
      <c r="AG596" s="1728"/>
      <c r="AH596" s="1728"/>
      <c r="AI596" s="1728"/>
      <c r="AJ596" s="1728"/>
      <c r="AK596" s="1728"/>
      <c r="AL596" s="467"/>
      <c r="AM596" s="467"/>
      <c r="AN596" s="467"/>
    </row>
    <row r="597" spans="1:40" ht="18" customHeight="1" x14ac:dyDescent="0.25">
      <c r="A597" s="467"/>
      <c r="B597" s="467"/>
      <c r="C597" s="467"/>
      <c r="D597" s="467"/>
      <c r="E597" s="467"/>
      <c r="F597" s="467"/>
      <c r="G597" s="467"/>
      <c r="H597" s="467"/>
      <c r="I597" s="467"/>
      <c r="J597" s="467"/>
      <c r="K597" s="467"/>
      <c r="L597" s="467"/>
      <c r="M597" s="467"/>
      <c r="N597" s="467"/>
      <c r="O597" s="467"/>
      <c r="P597" s="467"/>
      <c r="Q597" s="467"/>
      <c r="R597" s="467"/>
      <c r="S597" s="467"/>
      <c r="T597" s="467"/>
      <c r="U597" s="467"/>
      <c r="V597" s="467"/>
      <c r="W597" s="467"/>
      <c r="X597" s="467"/>
      <c r="Y597" s="468"/>
      <c r="Z597" s="468"/>
      <c r="AA597" s="1728"/>
      <c r="AB597" s="1728"/>
      <c r="AC597" s="1728"/>
      <c r="AD597" s="1728"/>
      <c r="AE597" s="1728"/>
      <c r="AF597" s="1728"/>
      <c r="AG597" s="1728"/>
      <c r="AH597" s="1728"/>
      <c r="AI597" s="1728"/>
      <c r="AJ597" s="1728"/>
      <c r="AK597" s="1728"/>
      <c r="AL597" s="467"/>
      <c r="AM597" s="467"/>
      <c r="AN597" s="467"/>
    </row>
    <row r="598" spans="1:40" ht="18" customHeight="1" x14ac:dyDescent="0.25">
      <c r="A598" s="467"/>
      <c r="B598" s="467"/>
      <c r="C598" s="467"/>
      <c r="D598" s="467"/>
      <c r="E598" s="467"/>
      <c r="F598" s="467"/>
      <c r="G598" s="467"/>
      <c r="H598" s="467"/>
      <c r="I598" s="467"/>
      <c r="J598" s="467"/>
      <c r="K598" s="467"/>
      <c r="L598" s="467"/>
      <c r="M598" s="467"/>
      <c r="N598" s="467"/>
      <c r="O598" s="467"/>
      <c r="P598" s="467"/>
      <c r="Q598" s="467"/>
      <c r="R598" s="467"/>
      <c r="S598" s="467"/>
      <c r="T598" s="467"/>
      <c r="U598" s="467"/>
      <c r="V598" s="467"/>
      <c r="W598" s="467"/>
      <c r="X598" s="467"/>
      <c r="Y598" s="468"/>
      <c r="Z598" s="468"/>
      <c r="AA598" s="1728"/>
      <c r="AB598" s="1728"/>
      <c r="AC598" s="1728"/>
      <c r="AD598" s="1728"/>
      <c r="AE598" s="1728"/>
      <c r="AF598" s="1728"/>
      <c r="AG598" s="1728"/>
      <c r="AH598" s="1728"/>
      <c r="AI598" s="1728"/>
      <c r="AJ598" s="1728"/>
      <c r="AK598" s="1728"/>
      <c r="AL598" s="467"/>
      <c r="AM598" s="467"/>
      <c r="AN598" s="467"/>
    </row>
    <row r="599" spans="1:40" ht="18" customHeight="1" x14ac:dyDescent="0.25">
      <c r="A599" s="467"/>
      <c r="B599" s="467"/>
      <c r="C599" s="467"/>
      <c r="D599" s="467"/>
      <c r="E599" s="467"/>
      <c r="F599" s="467"/>
      <c r="G599" s="467"/>
      <c r="H599" s="467"/>
      <c r="I599" s="467"/>
      <c r="J599" s="467"/>
      <c r="K599" s="467"/>
      <c r="L599" s="467"/>
      <c r="M599" s="467"/>
      <c r="N599" s="467"/>
      <c r="O599" s="467"/>
      <c r="P599" s="467"/>
      <c r="Q599" s="467"/>
      <c r="R599" s="467"/>
      <c r="S599" s="467"/>
      <c r="T599" s="467"/>
      <c r="U599" s="467"/>
      <c r="V599" s="467"/>
      <c r="W599" s="467"/>
      <c r="X599" s="467"/>
      <c r="Y599" s="468"/>
      <c r="Z599" s="468"/>
      <c r="AA599" s="1728"/>
      <c r="AB599" s="1728"/>
      <c r="AC599" s="1728"/>
      <c r="AD599" s="1728"/>
      <c r="AE599" s="1728"/>
      <c r="AF599" s="1728"/>
      <c r="AG599" s="1728"/>
      <c r="AH599" s="1728"/>
      <c r="AI599" s="1728"/>
      <c r="AJ599" s="1728"/>
      <c r="AK599" s="1728"/>
      <c r="AL599" s="467"/>
      <c r="AM599" s="467"/>
      <c r="AN599" s="467"/>
    </row>
    <row r="600" spans="1:40" ht="18" customHeight="1" x14ac:dyDescent="0.25">
      <c r="A600" s="467"/>
      <c r="B600" s="467"/>
      <c r="C600" s="467"/>
      <c r="D600" s="467"/>
      <c r="E600" s="467"/>
      <c r="F600" s="467"/>
      <c r="G600" s="467"/>
      <c r="H600" s="467"/>
      <c r="I600" s="467"/>
      <c r="J600" s="467"/>
      <c r="K600" s="467"/>
      <c r="L600" s="467"/>
      <c r="M600" s="467"/>
      <c r="N600" s="467"/>
      <c r="O600" s="467"/>
      <c r="P600" s="467"/>
      <c r="Q600" s="467"/>
      <c r="R600" s="467"/>
      <c r="S600" s="467"/>
      <c r="T600" s="467"/>
      <c r="U600" s="467"/>
      <c r="V600" s="467"/>
      <c r="W600" s="467"/>
      <c r="X600" s="467"/>
      <c r="Y600" s="468"/>
      <c r="Z600" s="468"/>
      <c r="AA600" s="1728"/>
      <c r="AB600" s="1728"/>
      <c r="AC600" s="1728"/>
      <c r="AD600" s="1728"/>
      <c r="AE600" s="1728"/>
      <c r="AF600" s="1728"/>
      <c r="AG600" s="1728"/>
      <c r="AH600" s="1728"/>
      <c r="AI600" s="1728"/>
      <c r="AJ600" s="1728"/>
      <c r="AK600" s="1728"/>
      <c r="AL600" s="467"/>
      <c r="AM600" s="467"/>
      <c r="AN600" s="467"/>
    </row>
    <row r="601" spans="1:40" ht="18" customHeight="1" x14ac:dyDescent="0.25">
      <c r="A601" s="467"/>
      <c r="B601" s="467"/>
      <c r="C601" s="467"/>
      <c r="D601" s="467"/>
      <c r="E601" s="467"/>
      <c r="F601" s="467"/>
      <c r="G601" s="467"/>
      <c r="H601" s="467"/>
      <c r="I601" s="467"/>
      <c r="J601" s="467"/>
      <c r="K601" s="467"/>
      <c r="L601" s="467"/>
      <c r="M601" s="467"/>
      <c r="N601" s="467"/>
      <c r="O601" s="467"/>
      <c r="P601" s="467"/>
      <c r="Q601" s="467"/>
      <c r="R601" s="467"/>
      <c r="S601" s="467"/>
      <c r="T601" s="467"/>
      <c r="U601" s="467"/>
      <c r="V601" s="467"/>
      <c r="W601" s="467"/>
      <c r="X601" s="467"/>
      <c r="Y601" s="468"/>
      <c r="Z601" s="468"/>
      <c r="AA601" s="1728"/>
      <c r="AB601" s="1728"/>
      <c r="AC601" s="1728"/>
      <c r="AD601" s="1728"/>
      <c r="AE601" s="1728"/>
      <c r="AF601" s="1728"/>
      <c r="AG601" s="1728"/>
      <c r="AH601" s="1728"/>
      <c r="AI601" s="1728"/>
      <c r="AJ601" s="1728"/>
      <c r="AK601" s="1728"/>
      <c r="AL601" s="467"/>
      <c r="AM601" s="467"/>
      <c r="AN601" s="467"/>
    </row>
    <row r="602" spans="1:40" ht="18" customHeight="1" x14ac:dyDescent="0.25">
      <c r="A602" s="467"/>
      <c r="B602" s="467"/>
      <c r="C602" s="467"/>
      <c r="D602" s="467"/>
      <c r="E602" s="467"/>
      <c r="F602" s="467"/>
      <c r="G602" s="467"/>
      <c r="H602" s="467"/>
      <c r="I602" s="467"/>
      <c r="J602" s="467"/>
      <c r="K602" s="467"/>
      <c r="L602" s="467"/>
      <c r="M602" s="467"/>
      <c r="N602" s="467"/>
      <c r="O602" s="467"/>
      <c r="P602" s="467"/>
      <c r="Q602" s="467"/>
      <c r="R602" s="467"/>
      <c r="S602" s="467"/>
      <c r="T602" s="467"/>
      <c r="U602" s="467"/>
      <c r="V602" s="467"/>
      <c r="W602" s="467"/>
      <c r="X602" s="467"/>
      <c r="Y602" s="468"/>
      <c r="Z602" s="468"/>
      <c r="AA602" s="1728"/>
      <c r="AB602" s="1728"/>
      <c r="AC602" s="1728"/>
      <c r="AD602" s="1728"/>
      <c r="AE602" s="1728"/>
      <c r="AF602" s="1728"/>
      <c r="AG602" s="1728"/>
      <c r="AH602" s="1728"/>
      <c r="AI602" s="1728"/>
      <c r="AJ602" s="1728"/>
      <c r="AK602" s="1728"/>
      <c r="AL602" s="467"/>
      <c r="AM602" s="467"/>
      <c r="AN602" s="467"/>
    </row>
    <row r="603" spans="1:40" ht="18" customHeight="1" x14ac:dyDescent="0.25">
      <c r="A603" s="467"/>
      <c r="B603" s="467"/>
      <c r="C603" s="467"/>
      <c r="D603" s="467"/>
      <c r="E603" s="467"/>
      <c r="F603" s="467"/>
      <c r="G603" s="467"/>
      <c r="H603" s="467"/>
      <c r="I603" s="467"/>
      <c r="J603" s="467"/>
      <c r="K603" s="467"/>
      <c r="L603" s="467"/>
      <c r="M603" s="467"/>
      <c r="N603" s="467"/>
      <c r="O603" s="467"/>
      <c r="P603" s="467"/>
      <c r="Q603" s="467"/>
      <c r="R603" s="467"/>
      <c r="S603" s="467"/>
      <c r="T603" s="467"/>
      <c r="U603" s="467"/>
      <c r="V603" s="467"/>
      <c r="W603" s="467"/>
      <c r="X603" s="467"/>
      <c r="Y603" s="468"/>
      <c r="Z603" s="468"/>
      <c r="AA603" s="1728"/>
      <c r="AB603" s="1728"/>
      <c r="AC603" s="1728"/>
      <c r="AD603" s="1728"/>
      <c r="AE603" s="1728"/>
      <c r="AF603" s="1728"/>
      <c r="AG603" s="1728"/>
      <c r="AH603" s="1728"/>
      <c r="AI603" s="1728"/>
      <c r="AJ603" s="1728"/>
      <c r="AK603" s="1728"/>
      <c r="AL603" s="467"/>
      <c r="AM603" s="467"/>
      <c r="AN603" s="467"/>
    </row>
    <row r="604" spans="1:40" ht="18" customHeight="1" x14ac:dyDescent="0.25">
      <c r="A604" s="467"/>
      <c r="B604" s="467"/>
      <c r="C604" s="467"/>
      <c r="D604" s="467"/>
      <c r="E604" s="467"/>
      <c r="F604" s="467"/>
      <c r="G604" s="467"/>
      <c r="H604" s="467"/>
      <c r="I604" s="467"/>
      <c r="J604" s="467"/>
      <c r="K604" s="467"/>
      <c r="L604" s="467"/>
      <c r="M604" s="467"/>
      <c r="N604" s="467"/>
      <c r="O604" s="467"/>
      <c r="P604" s="467"/>
      <c r="Q604" s="467"/>
      <c r="R604" s="467"/>
      <c r="S604" s="467"/>
      <c r="T604" s="467"/>
      <c r="U604" s="467"/>
      <c r="V604" s="467"/>
      <c r="W604" s="467"/>
      <c r="X604" s="467"/>
      <c r="Y604" s="468"/>
      <c r="Z604" s="468"/>
      <c r="AA604" s="1728"/>
      <c r="AB604" s="1728"/>
      <c r="AC604" s="1728"/>
      <c r="AD604" s="1728"/>
      <c r="AE604" s="1728"/>
      <c r="AF604" s="1728"/>
      <c r="AG604" s="1728"/>
      <c r="AH604" s="1728"/>
      <c r="AI604" s="1728"/>
      <c r="AJ604" s="1728"/>
      <c r="AK604" s="1728"/>
      <c r="AL604" s="467"/>
      <c r="AM604" s="467"/>
      <c r="AN604" s="467"/>
    </row>
    <row r="605" spans="1:40" ht="18" customHeight="1" x14ac:dyDescent="0.25">
      <c r="A605" s="467"/>
      <c r="B605" s="467"/>
      <c r="C605" s="467"/>
      <c r="D605" s="467"/>
      <c r="E605" s="467"/>
      <c r="F605" s="467"/>
      <c r="G605" s="467"/>
      <c r="H605" s="467"/>
      <c r="I605" s="467"/>
      <c r="J605" s="467"/>
      <c r="K605" s="467"/>
      <c r="L605" s="467"/>
      <c r="M605" s="467"/>
      <c r="N605" s="467"/>
      <c r="O605" s="467"/>
      <c r="P605" s="467"/>
      <c r="Q605" s="467"/>
      <c r="R605" s="467"/>
      <c r="S605" s="467"/>
      <c r="T605" s="467"/>
      <c r="U605" s="467"/>
      <c r="V605" s="467"/>
      <c r="W605" s="467"/>
      <c r="X605" s="467"/>
      <c r="Y605" s="468"/>
      <c r="Z605" s="468"/>
      <c r="AA605" s="1728"/>
      <c r="AB605" s="1728"/>
      <c r="AC605" s="1728"/>
      <c r="AD605" s="1728"/>
      <c r="AE605" s="1728"/>
      <c r="AF605" s="1728"/>
      <c r="AG605" s="1728"/>
      <c r="AH605" s="1728"/>
      <c r="AI605" s="1728"/>
      <c r="AJ605" s="1728"/>
      <c r="AK605" s="1728"/>
      <c r="AL605" s="467"/>
      <c r="AM605" s="467"/>
      <c r="AN605" s="467"/>
    </row>
    <row r="606" spans="1:40" ht="18" customHeight="1" x14ac:dyDescent="0.25">
      <c r="A606" s="467"/>
      <c r="B606" s="467"/>
      <c r="C606" s="467"/>
      <c r="D606" s="467"/>
      <c r="E606" s="467"/>
      <c r="F606" s="467"/>
      <c r="G606" s="467"/>
      <c r="H606" s="467"/>
      <c r="I606" s="467"/>
      <c r="J606" s="467"/>
      <c r="K606" s="467"/>
      <c r="L606" s="467"/>
      <c r="M606" s="467"/>
      <c r="N606" s="467"/>
      <c r="O606" s="467"/>
      <c r="P606" s="467"/>
      <c r="Q606" s="467"/>
      <c r="R606" s="467"/>
      <c r="S606" s="467"/>
      <c r="T606" s="467"/>
      <c r="U606" s="467"/>
      <c r="V606" s="467"/>
      <c r="W606" s="467"/>
      <c r="X606" s="467"/>
      <c r="Y606" s="468"/>
      <c r="Z606" s="468"/>
      <c r="AA606" s="1728"/>
      <c r="AB606" s="1728"/>
      <c r="AC606" s="1728"/>
      <c r="AD606" s="1728"/>
      <c r="AE606" s="1728"/>
      <c r="AF606" s="1728"/>
      <c r="AG606" s="1728"/>
      <c r="AH606" s="1728"/>
      <c r="AI606" s="1728"/>
      <c r="AJ606" s="1728"/>
      <c r="AK606" s="1728"/>
      <c r="AL606" s="467"/>
      <c r="AM606" s="467"/>
      <c r="AN606" s="467"/>
    </row>
    <row r="607" spans="1:40" ht="18" customHeight="1" x14ac:dyDescent="0.25">
      <c r="A607" s="467"/>
      <c r="B607" s="467"/>
      <c r="C607" s="467"/>
      <c r="D607" s="467"/>
      <c r="E607" s="467"/>
      <c r="F607" s="467"/>
      <c r="G607" s="467"/>
      <c r="H607" s="467"/>
      <c r="I607" s="467"/>
      <c r="J607" s="467"/>
      <c r="K607" s="467"/>
      <c r="L607" s="467"/>
      <c r="M607" s="467"/>
      <c r="N607" s="467"/>
      <c r="O607" s="467"/>
      <c r="P607" s="467"/>
      <c r="Q607" s="467"/>
      <c r="R607" s="467"/>
      <c r="S607" s="467"/>
      <c r="T607" s="467"/>
      <c r="U607" s="467"/>
      <c r="V607" s="467"/>
      <c r="W607" s="467"/>
      <c r="X607" s="467"/>
      <c r="Y607" s="468"/>
      <c r="Z607" s="468"/>
      <c r="AA607" s="1728"/>
      <c r="AB607" s="1728"/>
      <c r="AC607" s="1728"/>
      <c r="AD607" s="1728"/>
      <c r="AE607" s="1728"/>
      <c r="AF607" s="1728"/>
      <c r="AG607" s="1728"/>
      <c r="AH607" s="1728"/>
      <c r="AI607" s="1728"/>
      <c r="AJ607" s="1728"/>
      <c r="AK607" s="1728"/>
      <c r="AL607" s="467"/>
      <c r="AM607" s="467"/>
      <c r="AN607" s="467"/>
    </row>
    <row r="608" spans="1:40" ht="18" customHeight="1" x14ac:dyDescent="0.25">
      <c r="A608" s="467"/>
      <c r="B608" s="467"/>
      <c r="C608" s="467"/>
      <c r="D608" s="467"/>
      <c r="E608" s="467"/>
      <c r="F608" s="467"/>
      <c r="G608" s="467"/>
      <c r="H608" s="467"/>
      <c r="I608" s="467"/>
      <c r="J608" s="467"/>
      <c r="K608" s="467"/>
      <c r="L608" s="467"/>
      <c r="M608" s="467"/>
      <c r="N608" s="467"/>
      <c r="O608" s="467"/>
      <c r="P608" s="467"/>
      <c r="Q608" s="467"/>
      <c r="R608" s="467"/>
      <c r="S608" s="467"/>
      <c r="T608" s="467"/>
      <c r="U608" s="467"/>
      <c r="V608" s="467"/>
      <c r="W608" s="467"/>
      <c r="X608" s="467"/>
      <c r="Y608" s="468"/>
      <c r="Z608" s="468"/>
      <c r="AA608" s="1728"/>
      <c r="AB608" s="1728"/>
      <c r="AC608" s="1728"/>
      <c r="AD608" s="1728"/>
      <c r="AE608" s="1728"/>
      <c r="AF608" s="1728"/>
      <c r="AG608" s="1728"/>
      <c r="AH608" s="1728"/>
      <c r="AI608" s="1728"/>
      <c r="AJ608" s="1728"/>
      <c r="AK608" s="1728"/>
      <c r="AL608" s="467"/>
      <c r="AM608" s="467"/>
      <c r="AN608" s="467"/>
    </row>
    <row r="609" spans="1:40" ht="18" customHeight="1" x14ac:dyDescent="0.25">
      <c r="A609" s="467"/>
      <c r="B609" s="467"/>
      <c r="C609" s="467"/>
      <c r="D609" s="467"/>
      <c r="E609" s="467"/>
      <c r="F609" s="467"/>
      <c r="G609" s="467"/>
      <c r="H609" s="467"/>
      <c r="I609" s="467"/>
      <c r="J609" s="467"/>
      <c r="K609" s="467"/>
      <c r="L609" s="467"/>
      <c r="M609" s="467"/>
      <c r="N609" s="467"/>
      <c r="O609" s="467"/>
      <c r="P609" s="467"/>
      <c r="Q609" s="467"/>
      <c r="R609" s="467"/>
      <c r="S609" s="467"/>
      <c r="T609" s="467"/>
      <c r="U609" s="467"/>
      <c r="V609" s="467"/>
      <c r="W609" s="467"/>
      <c r="X609" s="467"/>
      <c r="Y609" s="468"/>
      <c r="Z609" s="468"/>
      <c r="AA609" s="1728"/>
      <c r="AB609" s="1728"/>
      <c r="AC609" s="1728"/>
      <c r="AD609" s="1728"/>
      <c r="AE609" s="1728"/>
      <c r="AF609" s="1728"/>
      <c r="AG609" s="1728"/>
      <c r="AH609" s="1728"/>
      <c r="AI609" s="1728"/>
      <c r="AJ609" s="1728"/>
      <c r="AK609" s="1728"/>
      <c r="AL609" s="467"/>
      <c r="AM609" s="467"/>
      <c r="AN609" s="467"/>
    </row>
    <row r="610" spans="1:40" ht="18" customHeight="1" x14ac:dyDescent="0.25">
      <c r="A610" s="467"/>
      <c r="B610" s="467"/>
      <c r="C610" s="467"/>
      <c r="D610" s="467"/>
      <c r="E610" s="467"/>
      <c r="F610" s="467"/>
      <c r="G610" s="467"/>
      <c r="H610" s="467"/>
      <c r="I610" s="467"/>
      <c r="J610" s="467"/>
      <c r="K610" s="467"/>
      <c r="L610" s="467"/>
      <c r="M610" s="467"/>
      <c r="N610" s="467"/>
      <c r="O610" s="467"/>
      <c r="P610" s="467"/>
      <c r="Q610" s="467"/>
      <c r="R610" s="467"/>
      <c r="S610" s="467"/>
      <c r="T610" s="467"/>
      <c r="U610" s="467"/>
      <c r="V610" s="467"/>
      <c r="W610" s="467"/>
      <c r="X610" s="467"/>
      <c r="Y610" s="468"/>
      <c r="Z610" s="468"/>
      <c r="AA610" s="1728"/>
      <c r="AB610" s="1728"/>
      <c r="AC610" s="1728"/>
      <c r="AD610" s="1728"/>
      <c r="AE610" s="1728"/>
      <c r="AF610" s="1728"/>
      <c r="AG610" s="1728"/>
      <c r="AH610" s="1728"/>
      <c r="AI610" s="1728"/>
      <c r="AJ610" s="1728"/>
      <c r="AK610" s="1728"/>
      <c r="AL610" s="467"/>
      <c r="AM610" s="467"/>
      <c r="AN610" s="467"/>
    </row>
    <row r="611" spans="1:40" ht="18" customHeight="1" x14ac:dyDescent="0.25">
      <c r="A611" s="467"/>
      <c r="B611" s="467"/>
      <c r="C611" s="467"/>
      <c r="D611" s="467"/>
      <c r="E611" s="467"/>
      <c r="F611" s="467"/>
      <c r="G611" s="467"/>
      <c r="H611" s="467"/>
      <c r="I611" s="467"/>
      <c r="J611" s="467"/>
      <c r="K611" s="467"/>
      <c r="L611" s="467"/>
      <c r="M611" s="467"/>
      <c r="N611" s="467"/>
      <c r="O611" s="467"/>
      <c r="P611" s="467"/>
      <c r="Q611" s="467"/>
      <c r="R611" s="467"/>
      <c r="S611" s="467"/>
      <c r="T611" s="467"/>
      <c r="U611" s="467"/>
      <c r="V611" s="467"/>
      <c r="W611" s="467"/>
      <c r="X611" s="467"/>
      <c r="Y611" s="468"/>
      <c r="Z611" s="468"/>
      <c r="AA611" s="1728"/>
      <c r="AB611" s="1728"/>
      <c r="AC611" s="1728"/>
      <c r="AD611" s="1728"/>
      <c r="AE611" s="1728"/>
      <c r="AF611" s="1728"/>
      <c r="AG611" s="1728"/>
      <c r="AH611" s="1728"/>
      <c r="AI611" s="1728"/>
      <c r="AJ611" s="1728"/>
      <c r="AK611" s="1728"/>
      <c r="AL611" s="467"/>
      <c r="AM611" s="467"/>
      <c r="AN611" s="467"/>
    </row>
    <row r="612" spans="1:40" ht="18" customHeight="1" x14ac:dyDescent="0.25">
      <c r="A612" s="467"/>
      <c r="B612" s="467"/>
      <c r="C612" s="467"/>
      <c r="D612" s="467"/>
      <c r="E612" s="467"/>
      <c r="F612" s="467"/>
      <c r="G612" s="467"/>
      <c r="H612" s="467"/>
      <c r="I612" s="467"/>
      <c r="J612" s="467"/>
      <c r="K612" s="467"/>
      <c r="L612" s="467"/>
      <c r="M612" s="467"/>
      <c r="N612" s="467"/>
      <c r="O612" s="467"/>
      <c r="P612" s="467"/>
      <c r="Q612" s="467"/>
      <c r="R612" s="467"/>
      <c r="S612" s="467"/>
      <c r="T612" s="467"/>
      <c r="U612" s="467"/>
      <c r="V612" s="467"/>
      <c r="W612" s="467"/>
      <c r="X612" s="467"/>
      <c r="Y612" s="468"/>
      <c r="Z612" s="468"/>
      <c r="AA612" s="1728"/>
      <c r="AB612" s="1728"/>
      <c r="AC612" s="1728"/>
      <c r="AD612" s="1728"/>
      <c r="AE612" s="1728"/>
      <c r="AF612" s="1728"/>
      <c r="AG612" s="1728"/>
      <c r="AH612" s="1728"/>
      <c r="AI612" s="1728"/>
      <c r="AJ612" s="1728"/>
      <c r="AK612" s="1728"/>
      <c r="AL612" s="467"/>
      <c r="AM612" s="467"/>
      <c r="AN612" s="467"/>
    </row>
    <row r="613" spans="1:40" ht="18" customHeight="1" x14ac:dyDescent="0.25">
      <c r="A613" s="467"/>
      <c r="B613" s="467"/>
      <c r="C613" s="467"/>
      <c r="D613" s="467"/>
      <c r="E613" s="467"/>
      <c r="F613" s="467"/>
      <c r="G613" s="467"/>
      <c r="H613" s="467"/>
      <c r="I613" s="467"/>
      <c r="J613" s="467"/>
      <c r="K613" s="467"/>
      <c r="L613" s="467"/>
      <c r="M613" s="467"/>
      <c r="N613" s="467"/>
      <c r="O613" s="467"/>
      <c r="P613" s="467"/>
      <c r="Q613" s="467"/>
      <c r="R613" s="467"/>
      <c r="S613" s="467"/>
      <c r="T613" s="467"/>
      <c r="U613" s="467"/>
      <c r="V613" s="467"/>
      <c r="W613" s="467"/>
      <c r="X613" s="467"/>
      <c r="Y613" s="468"/>
      <c r="Z613" s="468"/>
      <c r="AA613" s="1728"/>
      <c r="AB613" s="1728"/>
      <c r="AC613" s="1728"/>
      <c r="AD613" s="1728"/>
      <c r="AE613" s="1728"/>
      <c r="AF613" s="1728"/>
      <c r="AG613" s="1728"/>
      <c r="AH613" s="1728"/>
      <c r="AI613" s="1728"/>
      <c r="AJ613" s="1728"/>
      <c r="AK613" s="1728"/>
      <c r="AL613" s="467"/>
      <c r="AM613" s="467"/>
      <c r="AN613" s="467"/>
    </row>
    <row r="614" spans="1:40" ht="18" customHeight="1" x14ac:dyDescent="0.25">
      <c r="A614" s="467"/>
      <c r="B614" s="467"/>
      <c r="C614" s="467"/>
      <c r="D614" s="467"/>
      <c r="E614" s="467"/>
      <c r="F614" s="467"/>
      <c r="G614" s="467"/>
      <c r="H614" s="467"/>
      <c r="I614" s="467"/>
      <c r="J614" s="467"/>
      <c r="K614" s="467"/>
      <c r="L614" s="467"/>
      <c r="M614" s="467"/>
      <c r="N614" s="467"/>
      <c r="O614" s="467"/>
      <c r="P614" s="467"/>
      <c r="Q614" s="467"/>
      <c r="R614" s="467"/>
      <c r="S614" s="467"/>
      <c r="T614" s="467"/>
      <c r="U614" s="467"/>
      <c r="V614" s="467"/>
      <c r="W614" s="467"/>
      <c r="X614" s="467"/>
      <c r="Y614" s="468"/>
      <c r="Z614" s="468"/>
      <c r="AA614" s="1728"/>
      <c r="AB614" s="1728"/>
      <c r="AC614" s="1728"/>
      <c r="AD614" s="1728"/>
      <c r="AE614" s="1728"/>
      <c r="AF614" s="1728"/>
      <c r="AG614" s="1728"/>
      <c r="AH614" s="1728"/>
      <c r="AI614" s="1728"/>
      <c r="AJ614" s="1728"/>
      <c r="AK614" s="1728"/>
      <c r="AL614" s="467"/>
      <c r="AM614" s="467"/>
      <c r="AN614" s="467"/>
    </row>
    <row r="615" spans="1:40" ht="18" customHeight="1" x14ac:dyDescent="0.25">
      <c r="A615" s="467"/>
      <c r="B615" s="467"/>
      <c r="C615" s="467"/>
      <c r="D615" s="467"/>
      <c r="E615" s="467"/>
      <c r="F615" s="467"/>
      <c r="G615" s="467"/>
      <c r="H615" s="467"/>
      <c r="I615" s="467"/>
      <c r="J615" s="467"/>
      <c r="K615" s="467"/>
      <c r="L615" s="467"/>
      <c r="M615" s="467"/>
      <c r="N615" s="467"/>
      <c r="O615" s="467"/>
      <c r="P615" s="467"/>
      <c r="Q615" s="467"/>
      <c r="R615" s="467"/>
      <c r="S615" s="467"/>
      <c r="T615" s="467"/>
      <c r="U615" s="467"/>
      <c r="V615" s="467"/>
      <c r="W615" s="467"/>
      <c r="X615" s="467"/>
      <c r="Y615" s="468"/>
      <c r="Z615" s="468"/>
      <c r="AA615" s="1728"/>
      <c r="AB615" s="1728"/>
      <c r="AC615" s="1728"/>
      <c r="AD615" s="1728"/>
      <c r="AE615" s="1728"/>
      <c r="AF615" s="1728"/>
      <c r="AG615" s="1728"/>
      <c r="AH615" s="1728"/>
      <c r="AI615" s="1728"/>
      <c r="AJ615" s="1728"/>
      <c r="AK615" s="1728"/>
      <c r="AL615" s="467"/>
      <c r="AM615" s="467"/>
      <c r="AN615" s="467"/>
    </row>
    <row r="616" spans="1:40" ht="18" customHeight="1" x14ac:dyDescent="0.25">
      <c r="A616" s="467"/>
      <c r="B616" s="467"/>
      <c r="C616" s="467"/>
      <c r="D616" s="467"/>
      <c r="E616" s="467"/>
      <c r="F616" s="467"/>
      <c r="G616" s="467"/>
      <c r="H616" s="467"/>
      <c r="I616" s="467"/>
      <c r="J616" s="467"/>
      <c r="K616" s="467"/>
      <c r="L616" s="467"/>
      <c r="M616" s="467"/>
      <c r="N616" s="467"/>
      <c r="O616" s="467"/>
      <c r="P616" s="467"/>
      <c r="Q616" s="467"/>
      <c r="R616" s="467"/>
      <c r="S616" s="467"/>
      <c r="T616" s="467"/>
      <c r="U616" s="467"/>
      <c r="V616" s="467"/>
      <c r="W616" s="467"/>
      <c r="X616" s="467"/>
      <c r="Y616" s="468"/>
      <c r="Z616" s="468"/>
      <c r="AA616" s="1728"/>
      <c r="AB616" s="1728"/>
      <c r="AC616" s="1728"/>
      <c r="AD616" s="1728"/>
      <c r="AE616" s="1728"/>
      <c r="AF616" s="1728"/>
      <c r="AG616" s="1728"/>
      <c r="AH616" s="1728"/>
      <c r="AI616" s="1728"/>
      <c r="AJ616" s="1728"/>
      <c r="AK616" s="1728"/>
      <c r="AL616" s="467"/>
      <c r="AM616" s="467"/>
      <c r="AN616" s="467"/>
    </row>
    <row r="617" spans="1:40" ht="18" customHeight="1" x14ac:dyDescent="0.25">
      <c r="A617" s="467"/>
      <c r="B617" s="467"/>
      <c r="C617" s="467"/>
      <c r="D617" s="467"/>
      <c r="E617" s="467"/>
      <c r="F617" s="467"/>
      <c r="G617" s="467"/>
      <c r="H617" s="467"/>
      <c r="I617" s="467"/>
      <c r="J617" s="467"/>
      <c r="K617" s="467"/>
      <c r="L617" s="467"/>
      <c r="M617" s="467"/>
      <c r="N617" s="467"/>
      <c r="O617" s="467"/>
      <c r="P617" s="467"/>
      <c r="Q617" s="467"/>
      <c r="R617" s="467"/>
      <c r="S617" s="467"/>
      <c r="T617" s="467"/>
      <c r="U617" s="467"/>
      <c r="V617" s="467"/>
      <c r="W617" s="467"/>
      <c r="X617" s="467"/>
      <c r="Y617" s="468"/>
      <c r="Z617" s="468"/>
      <c r="AA617" s="1728"/>
      <c r="AB617" s="1728"/>
      <c r="AC617" s="1728"/>
      <c r="AD617" s="1728"/>
      <c r="AE617" s="1728"/>
      <c r="AF617" s="1728"/>
      <c r="AG617" s="1728"/>
      <c r="AH617" s="1728"/>
      <c r="AI617" s="1728"/>
      <c r="AJ617" s="1728"/>
      <c r="AK617" s="1728"/>
      <c r="AL617" s="467"/>
      <c r="AM617" s="467"/>
      <c r="AN617" s="467"/>
    </row>
    <row r="618" spans="1:40" ht="18" customHeight="1" x14ac:dyDescent="0.25">
      <c r="A618" s="467"/>
      <c r="B618" s="467"/>
      <c r="C618" s="467"/>
      <c r="D618" s="467"/>
      <c r="E618" s="467"/>
      <c r="F618" s="467"/>
      <c r="G618" s="467"/>
      <c r="H618" s="467"/>
      <c r="I618" s="467"/>
      <c r="J618" s="467"/>
      <c r="K618" s="467"/>
      <c r="L618" s="467"/>
      <c r="M618" s="467"/>
      <c r="N618" s="467"/>
      <c r="O618" s="467"/>
      <c r="P618" s="467"/>
      <c r="Q618" s="467"/>
      <c r="R618" s="467"/>
      <c r="S618" s="467"/>
      <c r="T618" s="467"/>
      <c r="U618" s="467"/>
      <c r="V618" s="467"/>
      <c r="W618" s="467"/>
      <c r="X618" s="467"/>
      <c r="Y618" s="468"/>
      <c r="Z618" s="468"/>
      <c r="AA618" s="1728"/>
      <c r="AB618" s="1728"/>
      <c r="AC618" s="1728"/>
      <c r="AD618" s="1728"/>
      <c r="AE618" s="1728"/>
      <c r="AF618" s="1728"/>
      <c r="AG618" s="1728"/>
      <c r="AH618" s="1728"/>
      <c r="AI618" s="1728"/>
      <c r="AJ618" s="1728"/>
      <c r="AK618" s="1728"/>
      <c r="AL618" s="467"/>
      <c r="AM618" s="467"/>
      <c r="AN618" s="467"/>
    </row>
    <row r="619" spans="1:40" ht="18" customHeight="1" x14ac:dyDescent="0.25">
      <c r="A619" s="467"/>
      <c r="B619" s="467"/>
      <c r="C619" s="467"/>
      <c r="D619" s="467"/>
      <c r="E619" s="467"/>
      <c r="F619" s="467"/>
      <c r="G619" s="467"/>
      <c r="H619" s="467"/>
      <c r="I619" s="467"/>
      <c r="J619" s="467"/>
      <c r="K619" s="467"/>
      <c r="L619" s="467"/>
      <c r="M619" s="467"/>
      <c r="N619" s="467"/>
      <c r="O619" s="467"/>
      <c r="P619" s="467"/>
      <c r="Q619" s="467"/>
      <c r="R619" s="467"/>
      <c r="S619" s="467"/>
      <c r="T619" s="467"/>
      <c r="U619" s="467"/>
      <c r="V619" s="467"/>
      <c r="W619" s="467"/>
      <c r="X619" s="467"/>
      <c r="Y619" s="468"/>
      <c r="Z619" s="468"/>
      <c r="AA619" s="1728"/>
      <c r="AB619" s="1728"/>
      <c r="AC619" s="1728"/>
      <c r="AD619" s="1728"/>
      <c r="AE619" s="1728"/>
      <c r="AF619" s="1728"/>
      <c r="AG619" s="1728"/>
      <c r="AH619" s="1728"/>
      <c r="AI619" s="1728"/>
      <c r="AJ619" s="1728"/>
      <c r="AK619" s="1728"/>
      <c r="AL619" s="467"/>
      <c r="AM619" s="467"/>
      <c r="AN619" s="467"/>
    </row>
    <row r="620" spans="1:40" ht="18" customHeight="1" x14ac:dyDescent="0.25">
      <c r="A620" s="467"/>
      <c r="B620" s="467"/>
      <c r="C620" s="467"/>
      <c r="D620" s="467"/>
      <c r="E620" s="467"/>
      <c r="F620" s="467"/>
      <c r="G620" s="467"/>
      <c r="H620" s="467"/>
      <c r="I620" s="467"/>
      <c r="J620" s="467"/>
      <c r="K620" s="467"/>
      <c r="L620" s="467"/>
      <c r="M620" s="467"/>
      <c r="N620" s="467"/>
      <c r="O620" s="467"/>
      <c r="P620" s="467"/>
      <c r="Q620" s="467"/>
      <c r="R620" s="467"/>
      <c r="S620" s="467"/>
      <c r="T620" s="467"/>
      <c r="U620" s="467"/>
      <c r="V620" s="467"/>
      <c r="W620" s="467"/>
      <c r="X620" s="467"/>
      <c r="Y620" s="468"/>
      <c r="Z620" s="468"/>
      <c r="AA620" s="1728"/>
      <c r="AB620" s="1728"/>
      <c r="AC620" s="1728"/>
      <c r="AD620" s="1728"/>
      <c r="AE620" s="1728"/>
      <c r="AF620" s="1728"/>
      <c r="AG620" s="1728"/>
      <c r="AH620" s="1728"/>
      <c r="AI620" s="1728"/>
      <c r="AJ620" s="1728"/>
      <c r="AK620" s="1728"/>
      <c r="AL620" s="467"/>
      <c r="AM620" s="467"/>
      <c r="AN620" s="467"/>
    </row>
    <row r="621" spans="1:40" ht="18" customHeight="1" x14ac:dyDescent="0.25">
      <c r="A621" s="467"/>
      <c r="B621" s="467"/>
      <c r="C621" s="467"/>
      <c r="D621" s="467"/>
      <c r="E621" s="467"/>
      <c r="F621" s="467"/>
      <c r="G621" s="467"/>
      <c r="H621" s="467"/>
      <c r="I621" s="467"/>
      <c r="J621" s="467"/>
      <c r="K621" s="467"/>
      <c r="L621" s="467"/>
      <c r="M621" s="467"/>
      <c r="N621" s="467"/>
      <c r="O621" s="467"/>
      <c r="P621" s="467"/>
      <c r="Q621" s="467"/>
      <c r="R621" s="467"/>
      <c r="S621" s="467"/>
      <c r="T621" s="467"/>
      <c r="U621" s="467"/>
      <c r="V621" s="467"/>
      <c r="W621" s="467"/>
      <c r="X621" s="467"/>
      <c r="Y621" s="468"/>
      <c r="Z621" s="468"/>
      <c r="AA621" s="1728"/>
      <c r="AB621" s="1728"/>
      <c r="AC621" s="1728"/>
      <c r="AD621" s="1728"/>
      <c r="AE621" s="1728"/>
      <c r="AF621" s="1728"/>
      <c r="AG621" s="1728"/>
      <c r="AH621" s="1728"/>
      <c r="AI621" s="1728"/>
      <c r="AJ621" s="1728"/>
      <c r="AK621" s="1728"/>
      <c r="AL621" s="467"/>
      <c r="AM621" s="467"/>
      <c r="AN621" s="467"/>
    </row>
    <row r="622" spans="1:40" ht="18" customHeight="1" x14ac:dyDescent="0.25">
      <c r="A622" s="467"/>
      <c r="B622" s="467"/>
      <c r="C622" s="467"/>
      <c r="D622" s="467"/>
      <c r="E622" s="467"/>
      <c r="F622" s="467"/>
      <c r="G622" s="467"/>
      <c r="H622" s="467"/>
      <c r="I622" s="467"/>
      <c r="J622" s="467"/>
      <c r="K622" s="467"/>
      <c r="L622" s="467"/>
      <c r="M622" s="467"/>
      <c r="N622" s="467"/>
      <c r="O622" s="467"/>
      <c r="P622" s="467"/>
      <c r="Q622" s="467"/>
      <c r="R622" s="467"/>
      <c r="S622" s="467"/>
      <c r="T622" s="467"/>
      <c r="U622" s="467"/>
      <c r="V622" s="467"/>
      <c r="W622" s="467"/>
      <c r="X622" s="467"/>
      <c r="Y622" s="468"/>
      <c r="Z622" s="468"/>
      <c r="AA622" s="1728"/>
      <c r="AB622" s="1728"/>
      <c r="AC622" s="1728"/>
      <c r="AD622" s="1728"/>
      <c r="AE622" s="1728"/>
      <c r="AF622" s="1728"/>
      <c r="AG622" s="1728"/>
      <c r="AH622" s="1728"/>
      <c r="AI622" s="1728"/>
      <c r="AJ622" s="1728"/>
      <c r="AK622" s="1728"/>
      <c r="AL622" s="467"/>
      <c r="AM622" s="467"/>
      <c r="AN622" s="467"/>
    </row>
    <row r="623" spans="1:40" ht="18" customHeight="1" x14ac:dyDescent="0.25">
      <c r="A623" s="467"/>
      <c r="B623" s="467"/>
      <c r="C623" s="467"/>
      <c r="D623" s="467"/>
      <c r="E623" s="467"/>
      <c r="F623" s="467"/>
      <c r="G623" s="467"/>
      <c r="H623" s="467"/>
      <c r="I623" s="467"/>
      <c r="J623" s="467"/>
      <c r="K623" s="467"/>
      <c r="L623" s="467"/>
      <c r="M623" s="467"/>
      <c r="N623" s="467"/>
      <c r="O623" s="467"/>
      <c r="P623" s="467"/>
      <c r="Q623" s="467"/>
      <c r="R623" s="467"/>
      <c r="S623" s="467"/>
      <c r="T623" s="467"/>
      <c r="U623" s="467"/>
      <c r="V623" s="467"/>
      <c r="W623" s="467"/>
      <c r="X623" s="467"/>
      <c r="Y623" s="468"/>
      <c r="Z623" s="468"/>
      <c r="AA623" s="1728"/>
      <c r="AB623" s="1728"/>
      <c r="AC623" s="1728"/>
      <c r="AD623" s="1728"/>
      <c r="AE623" s="1728"/>
      <c r="AF623" s="1728"/>
      <c r="AG623" s="1728"/>
      <c r="AH623" s="1728"/>
      <c r="AI623" s="1728"/>
      <c r="AJ623" s="1728"/>
      <c r="AK623" s="1728"/>
      <c r="AL623" s="467"/>
      <c r="AM623" s="467"/>
      <c r="AN623" s="467"/>
    </row>
    <row r="624" spans="1:40" ht="18" customHeight="1" x14ac:dyDescent="0.25">
      <c r="A624" s="467"/>
      <c r="B624" s="467"/>
      <c r="C624" s="467"/>
      <c r="D624" s="467"/>
      <c r="E624" s="467"/>
      <c r="F624" s="467"/>
      <c r="G624" s="467"/>
      <c r="H624" s="467"/>
      <c r="I624" s="467"/>
      <c r="J624" s="467"/>
      <c r="K624" s="467"/>
      <c r="L624" s="467"/>
      <c r="M624" s="467"/>
      <c r="N624" s="467"/>
      <c r="O624" s="467"/>
      <c r="P624" s="467"/>
      <c r="Q624" s="467"/>
      <c r="R624" s="467"/>
      <c r="S624" s="467"/>
      <c r="T624" s="467"/>
      <c r="U624" s="467"/>
      <c r="V624" s="467"/>
      <c r="W624" s="467"/>
      <c r="X624" s="467"/>
      <c r="Y624" s="468"/>
      <c r="Z624" s="468"/>
      <c r="AA624" s="1728"/>
      <c r="AB624" s="1728"/>
      <c r="AC624" s="1728"/>
      <c r="AD624" s="1728"/>
      <c r="AE624" s="1728"/>
      <c r="AF624" s="1728"/>
      <c r="AG624" s="1728"/>
      <c r="AH624" s="1728"/>
      <c r="AI624" s="1728"/>
      <c r="AJ624" s="1728"/>
      <c r="AK624" s="1728"/>
      <c r="AL624" s="467"/>
      <c r="AM624" s="467"/>
      <c r="AN624" s="467"/>
    </row>
    <row r="625" spans="1:40" ht="18" customHeight="1" x14ac:dyDescent="0.25">
      <c r="A625" s="467"/>
      <c r="B625" s="467"/>
      <c r="C625" s="467"/>
      <c r="D625" s="467"/>
      <c r="E625" s="467"/>
      <c r="F625" s="467"/>
      <c r="G625" s="467"/>
      <c r="H625" s="467"/>
      <c r="I625" s="467"/>
      <c r="J625" s="467"/>
      <c r="K625" s="467"/>
      <c r="L625" s="467"/>
      <c r="M625" s="467"/>
      <c r="N625" s="467"/>
      <c r="O625" s="467"/>
      <c r="P625" s="467"/>
      <c r="Q625" s="467"/>
      <c r="R625" s="467"/>
      <c r="S625" s="467"/>
      <c r="T625" s="467"/>
      <c r="U625" s="467"/>
      <c r="V625" s="467"/>
      <c r="W625" s="467"/>
      <c r="X625" s="467"/>
      <c r="Y625" s="468"/>
      <c r="Z625" s="468"/>
      <c r="AA625" s="1728"/>
      <c r="AB625" s="1728"/>
      <c r="AC625" s="1728"/>
      <c r="AD625" s="1728"/>
      <c r="AE625" s="1728"/>
      <c r="AF625" s="1728"/>
      <c r="AG625" s="1728"/>
      <c r="AH625" s="1728"/>
      <c r="AI625" s="1728"/>
      <c r="AJ625" s="1728"/>
      <c r="AK625" s="1728"/>
      <c r="AL625" s="467"/>
      <c r="AM625" s="467"/>
      <c r="AN625" s="467"/>
    </row>
    <row r="626" spans="1:40" ht="18" customHeight="1" x14ac:dyDescent="0.25">
      <c r="A626" s="467"/>
      <c r="B626" s="467"/>
      <c r="C626" s="467"/>
      <c r="D626" s="467"/>
      <c r="E626" s="467"/>
      <c r="F626" s="467"/>
      <c r="G626" s="467"/>
      <c r="H626" s="467"/>
      <c r="I626" s="467"/>
      <c r="J626" s="467"/>
      <c r="K626" s="467"/>
      <c r="L626" s="467"/>
      <c r="M626" s="467"/>
      <c r="N626" s="467"/>
      <c r="O626" s="467"/>
      <c r="P626" s="467"/>
      <c r="Q626" s="467"/>
      <c r="R626" s="467"/>
      <c r="S626" s="467"/>
      <c r="T626" s="467"/>
      <c r="U626" s="467"/>
      <c r="V626" s="467"/>
      <c r="W626" s="467"/>
      <c r="X626" s="467"/>
      <c r="Y626" s="468"/>
      <c r="Z626" s="468"/>
      <c r="AA626" s="1728"/>
      <c r="AB626" s="1728"/>
      <c r="AC626" s="1728"/>
      <c r="AD626" s="1728"/>
      <c r="AE626" s="1728"/>
      <c r="AF626" s="1728"/>
      <c r="AG626" s="1728"/>
      <c r="AH626" s="1728"/>
      <c r="AI626" s="1728"/>
      <c r="AJ626" s="1728"/>
      <c r="AK626" s="1728"/>
      <c r="AL626" s="467"/>
      <c r="AM626" s="467"/>
      <c r="AN626" s="467"/>
    </row>
    <row r="627" spans="1:40" ht="18" customHeight="1" x14ac:dyDescent="0.25">
      <c r="A627" s="467"/>
      <c r="B627" s="467"/>
      <c r="C627" s="467"/>
      <c r="D627" s="467"/>
      <c r="E627" s="467"/>
      <c r="F627" s="467"/>
      <c r="G627" s="467"/>
      <c r="H627" s="467"/>
      <c r="I627" s="467"/>
      <c r="J627" s="467"/>
      <c r="K627" s="467"/>
      <c r="L627" s="467"/>
      <c r="M627" s="467"/>
      <c r="N627" s="467"/>
      <c r="O627" s="467"/>
      <c r="P627" s="467"/>
      <c r="Q627" s="467"/>
      <c r="R627" s="467"/>
      <c r="S627" s="467"/>
      <c r="T627" s="467"/>
      <c r="U627" s="467"/>
      <c r="V627" s="467"/>
      <c r="W627" s="467"/>
      <c r="X627" s="467"/>
      <c r="Y627" s="468"/>
      <c r="Z627" s="468"/>
      <c r="AA627" s="1728"/>
      <c r="AB627" s="1728"/>
      <c r="AC627" s="1728"/>
      <c r="AD627" s="1728"/>
      <c r="AE627" s="1728"/>
      <c r="AF627" s="1728"/>
      <c r="AG627" s="1728"/>
      <c r="AH627" s="1728"/>
      <c r="AI627" s="1728"/>
      <c r="AJ627" s="1728"/>
      <c r="AK627" s="1728"/>
      <c r="AL627" s="467"/>
      <c r="AM627" s="467"/>
      <c r="AN627" s="467"/>
    </row>
    <row r="628" spans="1:40" ht="18" customHeight="1" x14ac:dyDescent="0.25">
      <c r="A628" s="467"/>
      <c r="B628" s="467"/>
      <c r="C628" s="467"/>
      <c r="D628" s="467"/>
      <c r="E628" s="467"/>
      <c r="F628" s="467"/>
      <c r="G628" s="467"/>
      <c r="H628" s="467"/>
      <c r="I628" s="467"/>
      <c r="J628" s="467"/>
      <c r="K628" s="467"/>
      <c r="L628" s="467"/>
      <c r="M628" s="467"/>
      <c r="N628" s="467"/>
      <c r="O628" s="467"/>
      <c r="P628" s="467"/>
      <c r="Q628" s="467"/>
      <c r="R628" s="467"/>
      <c r="S628" s="467"/>
      <c r="T628" s="467"/>
      <c r="U628" s="467"/>
      <c r="V628" s="467"/>
      <c r="W628" s="467"/>
      <c r="X628" s="467"/>
      <c r="Y628" s="468"/>
      <c r="Z628" s="468"/>
      <c r="AA628" s="1728"/>
      <c r="AB628" s="1728"/>
      <c r="AC628" s="1728"/>
      <c r="AD628" s="1728"/>
      <c r="AE628" s="1728"/>
      <c r="AF628" s="1728"/>
      <c r="AG628" s="1728"/>
      <c r="AH628" s="1728"/>
      <c r="AI628" s="1728"/>
      <c r="AJ628" s="1728"/>
      <c r="AK628" s="1728"/>
      <c r="AL628" s="467"/>
      <c r="AM628" s="467"/>
      <c r="AN628" s="467"/>
    </row>
    <row r="629" spans="1:40" ht="18" customHeight="1" x14ac:dyDescent="0.25">
      <c r="A629" s="467"/>
      <c r="B629" s="467"/>
      <c r="C629" s="467"/>
      <c r="D629" s="467"/>
      <c r="E629" s="467"/>
      <c r="F629" s="467"/>
      <c r="G629" s="467"/>
      <c r="H629" s="467"/>
      <c r="I629" s="467"/>
      <c r="J629" s="467"/>
      <c r="K629" s="467"/>
      <c r="L629" s="467"/>
      <c r="M629" s="467"/>
      <c r="N629" s="467"/>
      <c r="O629" s="467"/>
      <c r="P629" s="467"/>
      <c r="Q629" s="467"/>
      <c r="R629" s="467"/>
      <c r="S629" s="467"/>
      <c r="T629" s="467"/>
      <c r="U629" s="467"/>
      <c r="V629" s="467"/>
      <c r="W629" s="467"/>
      <c r="X629" s="467"/>
      <c r="Y629" s="468"/>
      <c r="Z629" s="468"/>
      <c r="AA629" s="1728"/>
      <c r="AB629" s="1728"/>
      <c r="AC629" s="1728"/>
      <c r="AD629" s="1728"/>
      <c r="AE629" s="1728"/>
      <c r="AF629" s="1728"/>
      <c r="AG629" s="1728"/>
      <c r="AH629" s="1728"/>
      <c r="AI629" s="1728"/>
      <c r="AJ629" s="1728"/>
      <c r="AK629" s="1728"/>
      <c r="AL629" s="467"/>
      <c r="AM629" s="467"/>
      <c r="AN629" s="467"/>
    </row>
    <row r="630" spans="1:40" ht="18" customHeight="1" x14ac:dyDescent="0.25">
      <c r="A630" s="467"/>
      <c r="B630" s="467"/>
      <c r="C630" s="467"/>
      <c r="D630" s="467"/>
      <c r="E630" s="467"/>
      <c r="F630" s="467"/>
      <c r="G630" s="467"/>
      <c r="H630" s="467"/>
      <c r="I630" s="467"/>
      <c r="J630" s="467"/>
      <c r="K630" s="467"/>
      <c r="L630" s="467"/>
      <c r="M630" s="467"/>
      <c r="N630" s="467"/>
      <c r="O630" s="467"/>
      <c r="P630" s="467"/>
      <c r="Q630" s="467"/>
      <c r="R630" s="467"/>
      <c r="S630" s="467"/>
      <c r="T630" s="467"/>
      <c r="U630" s="467"/>
      <c r="V630" s="467"/>
      <c r="W630" s="467"/>
      <c r="X630" s="467"/>
      <c r="Y630" s="468"/>
      <c r="Z630" s="468"/>
      <c r="AA630" s="1728"/>
      <c r="AB630" s="1728"/>
      <c r="AC630" s="1728"/>
      <c r="AD630" s="1728"/>
      <c r="AE630" s="1728"/>
      <c r="AF630" s="1728"/>
      <c r="AG630" s="1728"/>
      <c r="AH630" s="1728"/>
      <c r="AI630" s="1728"/>
      <c r="AJ630" s="1728"/>
      <c r="AK630" s="1728"/>
      <c r="AL630" s="467"/>
      <c r="AM630" s="467"/>
      <c r="AN630" s="467"/>
    </row>
    <row r="631" spans="1:40" ht="18" customHeight="1" x14ac:dyDescent="0.25">
      <c r="A631" s="467"/>
      <c r="B631" s="467"/>
      <c r="C631" s="467"/>
      <c r="D631" s="467"/>
      <c r="E631" s="467"/>
      <c r="F631" s="467"/>
      <c r="G631" s="467"/>
      <c r="H631" s="467"/>
      <c r="I631" s="467"/>
      <c r="J631" s="467"/>
      <c r="K631" s="467"/>
      <c r="L631" s="467"/>
      <c r="M631" s="467"/>
      <c r="N631" s="467"/>
      <c r="O631" s="467"/>
      <c r="P631" s="467"/>
      <c r="Q631" s="467"/>
      <c r="R631" s="467"/>
      <c r="S631" s="467"/>
      <c r="T631" s="467"/>
      <c r="U631" s="467"/>
      <c r="V631" s="467"/>
      <c r="W631" s="467"/>
      <c r="X631" s="467"/>
      <c r="Y631" s="468"/>
      <c r="Z631" s="468"/>
      <c r="AA631" s="1728"/>
      <c r="AB631" s="1728"/>
      <c r="AC631" s="1728"/>
      <c r="AD631" s="1728"/>
      <c r="AE631" s="1728"/>
      <c r="AF631" s="1728"/>
      <c r="AG631" s="1728"/>
      <c r="AH631" s="1728"/>
      <c r="AI631" s="1728"/>
      <c r="AJ631" s="1728"/>
      <c r="AK631" s="1728"/>
      <c r="AL631" s="467"/>
      <c r="AM631" s="467"/>
      <c r="AN631" s="467"/>
    </row>
    <row r="632" spans="1:40" ht="18" customHeight="1" x14ac:dyDescent="0.25">
      <c r="A632" s="467"/>
      <c r="B632" s="467"/>
      <c r="C632" s="467"/>
      <c r="D632" s="467"/>
      <c r="E632" s="467"/>
      <c r="F632" s="467"/>
      <c r="G632" s="467"/>
      <c r="H632" s="467"/>
      <c r="I632" s="467"/>
      <c r="J632" s="467"/>
      <c r="K632" s="467"/>
      <c r="L632" s="467"/>
      <c r="M632" s="467"/>
      <c r="N632" s="467"/>
      <c r="O632" s="467"/>
      <c r="P632" s="467"/>
      <c r="Q632" s="467"/>
      <c r="R632" s="467"/>
      <c r="S632" s="467"/>
      <c r="T632" s="467"/>
      <c r="U632" s="467"/>
      <c r="V632" s="467"/>
      <c r="W632" s="467"/>
      <c r="X632" s="467"/>
      <c r="Y632" s="468"/>
      <c r="Z632" s="468"/>
      <c r="AA632" s="1728"/>
      <c r="AB632" s="1728"/>
      <c r="AC632" s="1728"/>
      <c r="AD632" s="1728"/>
      <c r="AE632" s="1728"/>
      <c r="AF632" s="1728"/>
      <c r="AG632" s="1728"/>
      <c r="AH632" s="1728"/>
      <c r="AI632" s="1728"/>
      <c r="AJ632" s="1728"/>
      <c r="AK632" s="1728"/>
      <c r="AL632" s="467"/>
      <c r="AM632" s="467"/>
      <c r="AN632" s="467"/>
    </row>
    <row r="633" spans="1:40" ht="18" customHeight="1" x14ac:dyDescent="0.25">
      <c r="A633" s="467"/>
      <c r="B633" s="467"/>
      <c r="C633" s="467"/>
      <c r="D633" s="467"/>
      <c r="E633" s="467"/>
      <c r="F633" s="467"/>
      <c r="G633" s="467"/>
      <c r="H633" s="467"/>
      <c r="I633" s="467"/>
      <c r="J633" s="467"/>
      <c r="K633" s="467"/>
      <c r="L633" s="467"/>
      <c r="M633" s="467"/>
      <c r="N633" s="467"/>
      <c r="O633" s="467"/>
      <c r="P633" s="467"/>
      <c r="Q633" s="467"/>
      <c r="R633" s="467"/>
      <c r="S633" s="467"/>
      <c r="T633" s="467"/>
      <c r="U633" s="467"/>
      <c r="V633" s="467"/>
      <c r="W633" s="467"/>
      <c r="X633" s="467"/>
      <c r="Y633" s="468"/>
      <c r="Z633" s="468"/>
      <c r="AA633" s="1728"/>
      <c r="AB633" s="1728"/>
      <c r="AC633" s="1728"/>
      <c r="AD633" s="1728"/>
      <c r="AE633" s="1728"/>
      <c r="AF633" s="1728"/>
      <c r="AG633" s="1728"/>
      <c r="AH633" s="1728"/>
      <c r="AI633" s="1728"/>
      <c r="AJ633" s="1728"/>
      <c r="AK633" s="1728"/>
      <c r="AL633" s="467"/>
      <c r="AM633" s="467"/>
      <c r="AN633" s="467"/>
    </row>
    <row r="634" spans="1:40" ht="18" customHeight="1" x14ac:dyDescent="0.25">
      <c r="A634" s="467"/>
      <c r="B634" s="467"/>
      <c r="C634" s="467"/>
      <c r="D634" s="467"/>
      <c r="E634" s="467"/>
      <c r="F634" s="467"/>
      <c r="G634" s="467"/>
      <c r="H634" s="467"/>
      <c r="I634" s="467"/>
      <c r="J634" s="467"/>
      <c r="K634" s="467"/>
      <c r="L634" s="467"/>
      <c r="M634" s="467"/>
      <c r="N634" s="467"/>
      <c r="O634" s="467"/>
      <c r="P634" s="467"/>
      <c r="Q634" s="467"/>
      <c r="R634" s="467"/>
      <c r="S634" s="467"/>
      <c r="T634" s="467"/>
      <c r="U634" s="467"/>
      <c r="V634" s="467"/>
      <c r="W634" s="467"/>
      <c r="X634" s="467"/>
      <c r="Y634" s="468"/>
      <c r="Z634" s="468"/>
      <c r="AA634" s="1728"/>
      <c r="AB634" s="1728"/>
      <c r="AC634" s="1728"/>
      <c r="AD634" s="1728"/>
      <c r="AE634" s="1728"/>
      <c r="AF634" s="1728"/>
      <c r="AG634" s="1728"/>
      <c r="AH634" s="1728"/>
      <c r="AI634" s="1728"/>
      <c r="AJ634" s="1728"/>
      <c r="AK634" s="1728"/>
      <c r="AL634" s="467"/>
      <c r="AM634" s="467"/>
      <c r="AN634" s="467"/>
    </row>
    <row r="635" spans="1:40" ht="18" customHeight="1" x14ac:dyDescent="0.25">
      <c r="A635" s="467"/>
      <c r="B635" s="467"/>
      <c r="C635" s="467"/>
      <c r="D635" s="467"/>
      <c r="E635" s="467"/>
      <c r="F635" s="467"/>
      <c r="G635" s="467"/>
      <c r="H635" s="467"/>
      <c r="I635" s="467"/>
      <c r="J635" s="467"/>
      <c r="K635" s="467"/>
      <c r="L635" s="467"/>
      <c r="M635" s="467"/>
      <c r="N635" s="467"/>
      <c r="O635" s="467"/>
      <c r="P635" s="467"/>
      <c r="Q635" s="467"/>
      <c r="R635" s="467"/>
      <c r="S635" s="467"/>
      <c r="T635" s="467"/>
      <c r="U635" s="467"/>
      <c r="V635" s="467"/>
      <c r="W635" s="467"/>
      <c r="X635" s="467"/>
      <c r="Y635" s="468"/>
      <c r="Z635" s="468"/>
      <c r="AA635" s="1728"/>
      <c r="AB635" s="1728"/>
      <c r="AC635" s="1728"/>
      <c r="AD635" s="1728"/>
      <c r="AE635" s="1728"/>
      <c r="AF635" s="1728"/>
      <c r="AG635" s="1728"/>
      <c r="AH635" s="1728"/>
      <c r="AI635" s="1728"/>
      <c r="AJ635" s="1728"/>
      <c r="AK635" s="1728"/>
      <c r="AL635" s="467"/>
      <c r="AM635" s="467"/>
      <c r="AN635" s="467"/>
    </row>
    <row r="636" spans="1:40" ht="18" customHeight="1" x14ac:dyDescent="0.25">
      <c r="A636" s="467"/>
      <c r="B636" s="467"/>
      <c r="C636" s="467"/>
      <c r="D636" s="467"/>
      <c r="E636" s="467"/>
      <c r="F636" s="467"/>
      <c r="G636" s="467"/>
      <c r="H636" s="467"/>
      <c r="I636" s="467"/>
      <c r="J636" s="467"/>
      <c r="K636" s="467"/>
      <c r="L636" s="467"/>
      <c r="M636" s="467"/>
      <c r="N636" s="467"/>
      <c r="O636" s="467"/>
      <c r="P636" s="467"/>
      <c r="Q636" s="467"/>
      <c r="R636" s="467"/>
      <c r="S636" s="467"/>
      <c r="T636" s="467"/>
      <c r="U636" s="467"/>
      <c r="V636" s="467"/>
      <c r="W636" s="467"/>
      <c r="X636" s="467"/>
      <c r="Y636" s="468"/>
      <c r="Z636" s="468"/>
      <c r="AA636" s="1728"/>
      <c r="AB636" s="1728"/>
      <c r="AC636" s="1728"/>
      <c r="AD636" s="1728"/>
      <c r="AE636" s="1728"/>
      <c r="AF636" s="1728"/>
      <c r="AG636" s="1728"/>
      <c r="AH636" s="1728"/>
      <c r="AI636" s="1728"/>
      <c r="AJ636" s="1728"/>
      <c r="AK636" s="1728"/>
      <c r="AL636" s="467"/>
      <c r="AM636" s="467"/>
      <c r="AN636" s="467"/>
    </row>
    <row r="637" spans="1:40" ht="18" customHeight="1" x14ac:dyDescent="0.25">
      <c r="A637" s="467"/>
      <c r="B637" s="467"/>
      <c r="C637" s="467"/>
      <c r="D637" s="467"/>
      <c r="E637" s="467"/>
      <c r="F637" s="467"/>
      <c r="G637" s="467"/>
      <c r="H637" s="467"/>
      <c r="I637" s="467"/>
      <c r="J637" s="467"/>
      <c r="K637" s="467"/>
      <c r="L637" s="467"/>
      <c r="M637" s="467"/>
      <c r="N637" s="467"/>
      <c r="O637" s="467"/>
      <c r="P637" s="467"/>
      <c r="Q637" s="467"/>
      <c r="R637" s="467"/>
      <c r="S637" s="467"/>
      <c r="T637" s="467"/>
      <c r="U637" s="467"/>
      <c r="V637" s="467"/>
      <c r="W637" s="467"/>
      <c r="X637" s="467"/>
      <c r="Y637" s="468"/>
      <c r="Z637" s="468"/>
      <c r="AA637" s="1728"/>
      <c r="AB637" s="1728"/>
      <c r="AC637" s="1728"/>
      <c r="AD637" s="1728"/>
      <c r="AE637" s="1728"/>
      <c r="AF637" s="1728"/>
      <c r="AG637" s="1728"/>
      <c r="AH637" s="1728"/>
      <c r="AI637" s="1728"/>
      <c r="AJ637" s="1728"/>
      <c r="AK637" s="1728"/>
      <c r="AL637" s="467"/>
      <c r="AM637" s="467"/>
      <c r="AN637" s="467"/>
    </row>
    <row r="638" spans="1:40" ht="18" customHeight="1" x14ac:dyDescent="0.25">
      <c r="A638" s="467"/>
      <c r="B638" s="467"/>
      <c r="C638" s="467"/>
      <c r="D638" s="467"/>
      <c r="E638" s="467"/>
      <c r="F638" s="467"/>
      <c r="G638" s="467"/>
      <c r="H638" s="467"/>
      <c r="I638" s="467"/>
      <c r="J638" s="467"/>
      <c r="K638" s="467"/>
      <c r="L638" s="467"/>
      <c r="M638" s="467"/>
      <c r="N638" s="467"/>
      <c r="O638" s="467"/>
      <c r="P638" s="467"/>
      <c r="Q638" s="467"/>
      <c r="R638" s="467"/>
      <c r="S638" s="467"/>
      <c r="T638" s="467"/>
      <c r="U638" s="467"/>
      <c r="V638" s="467"/>
      <c r="W638" s="467"/>
      <c r="X638" s="467"/>
      <c r="Y638" s="468"/>
      <c r="Z638" s="468"/>
      <c r="AA638" s="1728"/>
      <c r="AB638" s="1728"/>
      <c r="AC638" s="1728"/>
      <c r="AD638" s="1728"/>
      <c r="AE638" s="1728"/>
      <c r="AF638" s="1728"/>
      <c r="AG638" s="1728"/>
      <c r="AH638" s="1728"/>
      <c r="AI638" s="1728"/>
      <c r="AJ638" s="1728"/>
      <c r="AK638" s="1728"/>
      <c r="AL638" s="467"/>
      <c r="AM638" s="467"/>
      <c r="AN638" s="467"/>
    </row>
    <row r="639" spans="1:40" ht="18" customHeight="1" x14ac:dyDescent="0.25">
      <c r="A639" s="467"/>
      <c r="B639" s="467"/>
      <c r="C639" s="467"/>
      <c r="D639" s="467"/>
      <c r="E639" s="467"/>
      <c r="F639" s="467"/>
      <c r="G639" s="467"/>
      <c r="H639" s="467"/>
      <c r="I639" s="467"/>
      <c r="J639" s="467"/>
      <c r="K639" s="467"/>
      <c r="L639" s="467"/>
      <c r="M639" s="467"/>
      <c r="N639" s="467"/>
      <c r="O639" s="467"/>
      <c r="P639" s="467"/>
      <c r="Q639" s="467"/>
      <c r="R639" s="467"/>
      <c r="S639" s="467"/>
      <c r="T639" s="467"/>
      <c r="U639" s="467"/>
      <c r="V639" s="467"/>
      <c r="W639" s="467"/>
      <c r="X639" s="467"/>
      <c r="Y639" s="468"/>
      <c r="Z639" s="468"/>
      <c r="AA639" s="1728"/>
      <c r="AB639" s="1728"/>
      <c r="AC639" s="1728"/>
      <c r="AD639" s="1728"/>
      <c r="AE639" s="1728"/>
      <c r="AF639" s="1728"/>
      <c r="AG639" s="1728"/>
      <c r="AH639" s="1728"/>
      <c r="AI639" s="1728"/>
      <c r="AJ639" s="1728"/>
      <c r="AK639" s="1728"/>
      <c r="AL639" s="467"/>
      <c r="AM639" s="467"/>
      <c r="AN639" s="467"/>
    </row>
    <row r="640" spans="1:40" ht="18" customHeight="1" x14ac:dyDescent="0.25">
      <c r="A640" s="467"/>
      <c r="B640" s="467"/>
      <c r="C640" s="467"/>
      <c r="D640" s="467"/>
      <c r="E640" s="467"/>
      <c r="F640" s="467"/>
      <c r="G640" s="467"/>
      <c r="H640" s="467"/>
      <c r="I640" s="467"/>
      <c r="J640" s="467"/>
      <c r="K640" s="467"/>
      <c r="L640" s="467"/>
      <c r="M640" s="467"/>
      <c r="N640" s="467"/>
      <c r="O640" s="467"/>
      <c r="P640" s="467"/>
      <c r="Q640" s="467"/>
      <c r="R640" s="467"/>
      <c r="S640" s="467"/>
      <c r="T640" s="467"/>
      <c r="U640" s="467"/>
      <c r="V640" s="467"/>
      <c r="W640" s="467"/>
      <c r="X640" s="467"/>
      <c r="Y640" s="468"/>
      <c r="Z640" s="468"/>
      <c r="AA640" s="1728"/>
      <c r="AB640" s="1728"/>
      <c r="AC640" s="1728"/>
      <c r="AD640" s="1728"/>
      <c r="AE640" s="1728"/>
      <c r="AF640" s="1728"/>
      <c r="AG640" s="1728"/>
      <c r="AH640" s="1728"/>
      <c r="AI640" s="1728"/>
      <c r="AJ640" s="1728"/>
      <c r="AK640" s="1728"/>
      <c r="AL640" s="467"/>
      <c r="AM640" s="467"/>
      <c r="AN640" s="467"/>
    </row>
    <row r="641" spans="1:40" ht="18" customHeight="1" x14ac:dyDescent="0.25">
      <c r="A641" s="467"/>
      <c r="B641" s="467"/>
      <c r="C641" s="467"/>
      <c r="D641" s="467"/>
      <c r="E641" s="467"/>
      <c r="F641" s="467"/>
      <c r="G641" s="467"/>
      <c r="H641" s="467"/>
      <c r="I641" s="467"/>
      <c r="J641" s="467"/>
      <c r="K641" s="467"/>
      <c r="L641" s="467"/>
      <c r="M641" s="467"/>
      <c r="N641" s="467"/>
      <c r="O641" s="467"/>
      <c r="P641" s="467"/>
      <c r="Q641" s="467"/>
      <c r="R641" s="467"/>
      <c r="S641" s="467"/>
      <c r="T641" s="467"/>
      <c r="U641" s="467"/>
      <c r="V641" s="467"/>
      <c r="W641" s="467"/>
      <c r="X641" s="467"/>
      <c r="Y641" s="468"/>
      <c r="Z641" s="468"/>
      <c r="AA641" s="1728"/>
      <c r="AB641" s="1728"/>
      <c r="AC641" s="1728"/>
      <c r="AD641" s="1728"/>
      <c r="AE641" s="1728"/>
      <c r="AF641" s="1728"/>
      <c r="AG641" s="1728"/>
      <c r="AH641" s="1728"/>
      <c r="AI641" s="1728"/>
      <c r="AJ641" s="1728"/>
      <c r="AK641" s="1728"/>
      <c r="AL641" s="467"/>
      <c r="AM641" s="467"/>
      <c r="AN641" s="467"/>
    </row>
    <row r="642" spans="1:40" ht="18" customHeight="1" x14ac:dyDescent="0.25">
      <c r="A642" s="467"/>
      <c r="B642" s="467"/>
      <c r="C642" s="467"/>
      <c r="D642" s="467"/>
      <c r="E642" s="467"/>
      <c r="F642" s="467"/>
      <c r="G642" s="467"/>
      <c r="H642" s="467"/>
      <c r="I642" s="467"/>
      <c r="J642" s="467"/>
      <c r="K642" s="467"/>
      <c r="L642" s="467"/>
      <c r="M642" s="467"/>
      <c r="N642" s="467"/>
      <c r="O642" s="467"/>
      <c r="P642" s="467"/>
      <c r="Q642" s="467"/>
      <c r="R642" s="467"/>
      <c r="S642" s="467"/>
      <c r="T642" s="467"/>
      <c r="U642" s="467"/>
      <c r="V642" s="467"/>
      <c r="W642" s="467"/>
      <c r="X642" s="467"/>
      <c r="Y642" s="468"/>
      <c r="Z642" s="468"/>
      <c r="AA642" s="1728"/>
      <c r="AB642" s="1728"/>
      <c r="AC642" s="1728"/>
      <c r="AD642" s="1728"/>
      <c r="AE642" s="1728"/>
      <c r="AF642" s="1728"/>
      <c r="AG642" s="1728"/>
      <c r="AH642" s="1728"/>
      <c r="AI642" s="1728"/>
      <c r="AJ642" s="1728"/>
      <c r="AK642" s="1728"/>
      <c r="AL642" s="467"/>
      <c r="AM642" s="467"/>
      <c r="AN642" s="467"/>
    </row>
    <row r="643" spans="1:40" ht="18" customHeight="1" x14ac:dyDescent="0.25">
      <c r="A643" s="467"/>
      <c r="B643" s="467"/>
      <c r="C643" s="467"/>
      <c r="D643" s="467"/>
      <c r="E643" s="467"/>
      <c r="F643" s="467"/>
      <c r="G643" s="467"/>
      <c r="H643" s="467"/>
      <c r="I643" s="467"/>
      <c r="J643" s="467"/>
      <c r="K643" s="467"/>
      <c r="L643" s="467"/>
      <c r="M643" s="467"/>
      <c r="N643" s="467"/>
      <c r="O643" s="467"/>
      <c r="P643" s="467"/>
      <c r="Q643" s="467"/>
      <c r="R643" s="467"/>
      <c r="S643" s="467"/>
      <c r="T643" s="467"/>
      <c r="U643" s="467"/>
      <c r="V643" s="467"/>
      <c r="W643" s="467"/>
      <c r="X643" s="467"/>
      <c r="Y643" s="468"/>
      <c r="Z643" s="468"/>
      <c r="AA643" s="1728"/>
      <c r="AB643" s="1728"/>
      <c r="AC643" s="1728"/>
      <c r="AD643" s="1728"/>
      <c r="AE643" s="1728"/>
      <c r="AF643" s="1728"/>
      <c r="AG643" s="1728"/>
      <c r="AH643" s="1728"/>
      <c r="AI643" s="1728"/>
      <c r="AJ643" s="1728"/>
      <c r="AK643" s="1728"/>
      <c r="AL643" s="467"/>
      <c r="AM643" s="467"/>
      <c r="AN643" s="467"/>
    </row>
    <row r="644" spans="1:40" ht="18" customHeight="1" x14ac:dyDescent="0.25">
      <c r="A644" s="467"/>
      <c r="B644" s="467"/>
      <c r="C644" s="467"/>
      <c r="D644" s="467"/>
      <c r="E644" s="467"/>
      <c r="F644" s="467"/>
      <c r="G644" s="467"/>
      <c r="H644" s="467"/>
      <c r="I644" s="467"/>
      <c r="J644" s="467"/>
      <c r="K644" s="467"/>
      <c r="L644" s="467"/>
      <c r="M644" s="467"/>
      <c r="N644" s="467"/>
      <c r="O644" s="467"/>
      <c r="P644" s="467"/>
      <c r="Q644" s="467"/>
      <c r="R644" s="467"/>
      <c r="S644" s="467"/>
      <c r="T644" s="467"/>
      <c r="U644" s="467"/>
      <c r="V644" s="467"/>
      <c r="W644" s="467"/>
      <c r="X644" s="467"/>
      <c r="Y644" s="468"/>
      <c r="Z644" s="468"/>
      <c r="AA644" s="1728"/>
      <c r="AB644" s="1728"/>
      <c r="AC644" s="1728"/>
      <c r="AD644" s="1728"/>
      <c r="AE644" s="1728"/>
      <c r="AF644" s="1728"/>
      <c r="AG644" s="1728"/>
      <c r="AH644" s="1728"/>
      <c r="AI644" s="1728"/>
      <c r="AJ644" s="1728"/>
      <c r="AK644" s="1728"/>
      <c r="AL644" s="467"/>
      <c r="AM644" s="467"/>
      <c r="AN644" s="467"/>
    </row>
    <row r="645" spans="1:40" ht="18" customHeight="1" x14ac:dyDescent="0.25">
      <c r="A645" s="467"/>
      <c r="B645" s="467"/>
      <c r="C645" s="467"/>
      <c r="D645" s="467"/>
      <c r="E645" s="467"/>
      <c r="F645" s="467"/>
      <c r="G645" s="467"/>
      <c r="H645" s="467"/>
      <c r="I645" s="467"/>
      <c r="J645" s="467"/>
      <c r="K645" s="467"/>
      <c r="L645" s="467"/>
      <c r="M645" s="467"/>
      <c r="N645" s="467"/>
      <c r="O645" s="467"/>
      <c r="P645" s="467"/>
      <c r="Q645" s="467"/>
      <c r="R645" s="467"/>
      <c r="S645" s="467"/>
      <c r="T645" s="467"/>
      <c r="U645" s="467"/>
      <c r="V645" s="467"/>
      <c r="W645" s="467"/>
      <c r="X645" s="467"/>
      <c r="Y645" s="468"/>
      <c r="Z645" s="468"/>
      <c r="AA645" s="1728"/>
      <c r="AB645" s="1728"/>
      <c r="AC645" s="1728"/>
      <c r="AD645" s="1728"/>
      <c r="AE645" s="1728"/>
      <c r="AF645" s="1728"/>
      <c r="AG645" s="1728"/>
      <c r="AH645" s="1728"/>
      <c r="AI645" s="1728"/>
      <c r="AJ645" s="1728"/>
      <c r="AK645" s="1728"/>
      <c r="AL645" s="467"/>
      <c r="AM645" s="467"/>
      <c r="AN645" s="467"/>
    </row>
    <row r="646" spans="1:40" ht="18" customHeight="1" x14ac:dyDescent="0.25">
      <c r="A646" s="467"/>
      <c r="B646" s="467"/>
      <c r="C646" s="467"/>
      <c r="D646" s="467"/>
      <c r="E646" s="467"/>
      <c r="F646" s="467"/>
      <c r="G646" s="467"/>
      <c r="H646" s="467"/>
      <c r="I646" s="467"/>
      <c r="J646" s="467"/>
      <c r="K646" s="467"/>
      <c r="L646" s="467"/>
      <c r="M646" s="467"/>
      <c r="N646" s="467"/>
      <c r="O646" s="467"/>
      <c r="P646" s="467"/>
      <c r="Q646" s="467"/>
      <c r="R646" s="467"/>
      <c r="S646" s="467"/>
      <c r="T646" s="467"/>
      <c r="U646" s="467"/>
      <c r="V646" s="467"/>
      <c r="W646" s="467"/>
      <c r="X646" s="467"/>
      <c r="Y646" s="468"/>
      <c r="Z646" s="468"/>
      <c r="AA646" s="1728"/>
      <c r="AB646" s="1728"/>
      <c r="AC646" s="1728"/>
      <c r="AD646" s="1728"/>
      <c r="AE646" s="1728"/>
      <c r="AF646" s="1728"/>
      <c r="AG646" s="1728"/>
      <c r="AH646" s="1728"/>
      <c r="AI646" s="1728"/>
      <c r="AJ646" s="1728"/>
      <c r="AK646" s="1728"/>
      <c r="AL646" s="467"/>
      <c r="AM646" s="467"/>
      <c r="AN646" s="467"/>
    </row>
    <row r="647" spans="1:40" ht="18" customHeight="1" x14ac:dyDescent="0.25">
      <c r="A647" s="467"/>
      <c r="B647" s="467"/>
      <c r="C647" s="467"/>
      <c r="D647" s="467"/>
      <c r="E647" s="467"/>
      <c r="F647" s="467"/>
      <c r="G647" s="467"/>
      <c r="H647" s="467"/>
      <c r="I647" s="467"/>
      <c r="J647" s="467"/>
      <c r="K647" s="467"/>
      <c r="L647" s="467"/>
      <c r="M647" s="467"/>
      <c r="N647" s="467"/>
      <c r="O647" s="467"/>
      <c r="P647" s="467"/>
      <c r="Q647" s="467"/>
      <c r="R647" s="467"/>
      <c r="S647" s="467"/>
      <c r="T647" s="467"/>
      <c r="U647" s="467"/>
      <c r="V647" s="467"/>
      <c r="W647" s="467"/>
      <c r="X647" s="467"/>
      <c r="Y647" s="468"/>
      <c r="Z647" s="468"/>
      <c r="AA647" s="1728"/>
      <c r="AB647" s="1728"/>
      <c r="AC647" s="1728"/>
      <c r="AD647" s="1728"/>
      <c r="AE647" s="1728"/>
      <c r="AF647" s="1728"/>
      <c r="AG647" s="1728"/>
      <c r="AH647" s="1728"/>
      <c r="AI647" s="1728"/>
      <c r="AJ647" s="1728"/>
      <c r="AK647" s="1728"/>
      <c r="AL647" s="467"/>
      <c r="AM647" s="467"/>
      <c r="AN647" s="467"/>
    </row>
    <row r="648" spans="1:40" ht="18" customHeight="1" x14ac:dyDescent="0.25">
      <c r="A648" s="467"/>
      <c r="B648" s="467"/>
      <c r="C648" s="467"/>
      <c r="D648" s="467"/>
      <c r="E648" s="467"/>
      <c r="F648" s="467"/>
      <c r="G648" s="467"/>
      <c r="H648" s="467"/>
      <c r="I648" s="467"/>
      <c r="J648" s="467"/>
      <c r="K648" s="467"/>
      <c r="L648" s="467"/>
      <c r="M648" s="467"/>
      <c r="N648" s="467"/>
      <c r="O648" s="467"/>
      <c r="P648" s="467"/>
      <c r="Q648" s="467"/>
      <c r="R648" s="467"/>
      <c r="S648" s="467"/>
      <c r="T648" s="467"/>
      <c r="U648" s="467"/>
      <c r="V648" s="467"/>
      <c r="W648" s="467"/>
      <c r="X648" s="467"/>
      <c r="Y648" s="468"/>
      <c r="Z648" s="468"/>
      <c r="AA648" s="1728"/>
      <c r="AB648" s="1728"/>
      <c r="AC648" s="1728"/>
      <c r="AD648" s="1728"/>
      <c r="AE648" s="1728"/>
      <c r="AF648" s="1728"/>
      <c r="AG648" s="1728"/>
      <c r="AH648" s="1728"/>
      <c r="AI648" s="1728"/>
      <c r="AJ648" s="1728"/>
      <c r="AK648" s="1728"/>
      <c r="AL648" s="467"/>
      <c r="AM648" s="467"/>
      <c r="AN648" s="467"/>
    </row>
    <row r="649" spans="1:40" ht="18" customHeight="1" x14ac:dyDescent="0.25">
      <c r="A649" s="467"/>
      <c r="B649" s="467"/>
      <c r="C649" s="467"/>
      <c r="D649" s="467"/>
      <c r="E649" s="467"/>
      <c r="F649" s="467"/>
      <c r="G649" s="467"/>
      <c r="H649" s="467"/>
      <c r="I649" s="467"/>
      <c r="J649" s="467"/>
      <c r="K649" s="467"/>
      <c r="L649" s="467"/>
      <c r="M649" s="467"/>
      <c r="N649" s="467"/>
      <c r="O649" s="467"/>
      <c r="P649" s="467"/>
      <c r="Q649" s="467"/>
      <c r="R649" s="467"/>
      <c r="S649" s="467"/>
      <c r="T649" s="467"/>
      <c r="U649" s="467"/>
      <c r="V649" s="467"/>
      <c r="W649" s="467"/>
      <c r="X649" s="467"/>
      <c r="Y649" s="468"/>
      <c r="Z649" s="468"/>
      <c r="AA649" s="1728"/>
      <c r="AB649" s="1728"/>
      <c r="AC649" s="1728"/>
      <c r="AD649" s="1728"/>
      <c r="AE649" s="1728"/>
      <c r="AF649" s="1728"/>
      <c r="AG649" s="1728"/>
      <c r="AH649" s="1728"/>
      <c r="AI649" s="1728"/>
      <c r="AJ649" s="1728"/>
      <c r="AK649" s="1728"/>
      <c r="AL649" s="467"/>
      <c r="AM649" s="467"/>
      <c r="AN649" s="467"/>
    </row>
    <row r="650" spans="1:40" ht="18" customHeight="1" x14ac:dyDescent="0.25">
      <c r="A650" s="467"/>
      <c r="B650" s="467"/>
      <c r="C650" s="467"/>
      <c r="D650" s="467"/>
      <c r="E650" s="467"/>
      <c r="F650" s="467"/>
      <c r="G650" s="467"/>
      <c r="H650" s="467"/>
      <c r="I650" s="467"/>
      <c r="J650" s="467"/>
      <c r="K650" s="467"/>
      <c r="L650" s="467"/>
      <c r="M650" s="467"/>
      <c r="N650" s="467"/>
      <c r="O650" s="467"/>
      <c r="P650" s="467"/>
      <c r="Q650" s="467"/>
      <c r="R650" s="467"/>
      <c r="S650" s="467"/>
      <c r="T650" s="467"/>
      <c r="U650" s="467"/>
      <c r="V650" s="467"/>
      <c r="W650" s="467"/>
      <c r="X650" s="467"/>
      <c r="Y650" s="468"/>
      <c r="Z650" s="468"/>
      <c r="AA650" s="1728"/>
      <c r="AB650" s="1728"/>
      <c r="AC650" s="1728"/>
      <c r="AD650" s="1728"/>
      <c r="AE650" s="1728"/>
      <c r="AF650" s="1728"/>
      <c r="AG650" s="1728"/>
      <c r="AH650" s="1728"/>
      <c r="AI650" s="1728"/>
      <c r="AJ650" s="1728"/>
      <c r="AK650" s="1728"/>
      <c r="AL650" s="467"/>
      <c r="AM650" s="467"/>
      <c r="AN650" s="467"/>
    </row>
    <row r="651" spans="1:40" ht="18" customHeight="1" x14ac:dyDescent="0.25">
      <c r="A651" s="467"/>
      <c r="B651" s="467"/>
      <c r="C651" s="467"/>
      <c r="D651" s="467"/>
      <c r="E651" s="467"/>
      <c r="F651" s="467"/>
      <c r="G651" s="467"/>
      <c r="H651" s="467"/>
      <c r="I651" s="467"/>
      <c r="J651" s="467"/>
      <c r="K651" s="467"/>
      <c r="L651" s="467"/>
      <c r="M651" s="467"/>
      <c r="N651" s="467"/>
      <c r="O651" s="467"/>
      <c r="P651" s="467"/>
      <c r="Q651" s="467"/>
      <c r="R651" s="467"/>
      <c r="S651" s="467"/>
      <c r="T651" s="467"/>
      <c r="U651" s="467"/>
      <c r="V651" s="467"/>
      <c r="W651" s="467"/>
      <c r="X651" s="467"/>
      <c r="Y651" s="468"/>
      <c r="Z651" s="468"/>
      <c r="AA651" s="1728"/>
      <c r="AB651" s="1728"/>
      <c r="AC651" s="1728"/>
      <c r="AD651" s="1728"/>
      <c r="AE651" s="1728"/>
      <c r="AF651" s="1728"/>
      <c r="AG651" s="1728"/>
      <c r="AH651" s="1728"/>
      <c r="AI651" s="1728"/>
      <c r="AJ651" s="1728"/>
      <c r="AK651" s="1728"/>
      <c r="AL651" s="467"/>
      <c r="AM651" s="467"/>
      <c r="AN651" s="467"/>
    </row>
    <row r="652" spans="1:40" ht="18" customHeight="1" x14ac:dyDescent="0.25">
      <c r="A652" s="467"/>
      <c r="B652" s="467"/>
      <c r="C652" s="467"/>
      <c r="D652" s="467"/>
      <c r="E652" s="467"/>
      <c r="F652" s="467"/>
      <c r="G652" s="467"/>
      <c r="H652" s="467"/>
      <c r="I652" s="467"/>
      <c r="J652" s="467"/>
      <c r="K652" s="467"/>
      <c r="L652" s="467"/>
      <c r="M652" s="467"/>
      <c r="N652" s="467"/>
      <c r="O652" s="467"/>
      <c r="P652" s="467"/>
      <c r="Q652" s="467"/>
      <c r="R652" s="467"/>
      <c r="S652" s="467"/>
      <c r="T652" s="467"/>
      <c r="U652" s="467"/>
      <c r="V652" s="467"/>
      <c r="W652" s="467"/>
      <c r="X652" s="467"/>
      <c r="Y652" s="468"/>
      <c r="Z652" s="468"/>
      <c r="AA652" s="1728"/>
      <c r="AB652" s="1728"/>
      <c r="AC652" s="1728"/>
      <c r="AD652" s="1728"/>
      <c r="AE652" s="1728"/>
      <c r="AF652" s="1728"/>
      <c r="AG652" s="1728"/>
      <c r="AH652" s="1728"/>
      <c r="AI652" s="1728"/>
      <c r="AJ652" s="1728"/>
      <c r="AK652" s="1728"/>
      <c r="AL652" s="467"/>
      <c r="AM652" s="467"/>
      <c r="AN652" s="467"/>
    </row>
    <row r="653" spans="1:40" ht="18" customHeight="1" x14ac:dyDescent="0.25">
      <c r="A653" s="467"/>
      <c r="B653" s="467"/>
      <c r="C653" s="467"/>
      <c r="D653" s="467"/>
      <c r="E653" s="467"/>
      <c r="F653" s="467"/>
      <c r="G653" s="467"/>
      <c r="H653" s="467"/>
      <c r="I653" s="467"/>
      <c r="J653" s="467"/>
      <c r="K653" s="467"/>
      <c r="L653" s="467"/>
      <c r="M653" s="467"/>
      <c r="N653" s="467"/>
      <c r="O653" s="467"/>
      <c r="P653" s="467"/>
      <c r="Q653" s="467"/>
      <c r="R653" s="467"/>
      <c r="S653" s="467"/>
      <c r="T653" s="467"/>
      <c r="U653" s="467"/>
      <c r="V653" s="467"/>
      <c r="W653" s="467"/>
      <c r="X653" s="467"/>
      <c r="Y653" s="468"/>
      <c r="Z653" s="468"/>
      <c r="AA653" s="1728"/>
      <c r="AB653" s="1728"/>
      <c r="AC653" s="1728"/>
      <c r="AD653" s="1728"/>
      <c r="AE653" s="1728"/>
      <c r="AF653" s="1728"/>
      <c r="AG653" s="1728"/>
      <c r="AH653" s="1728"/>
      <c r="AI653" s="1728"/>
      <c r="AJ653" s="1728"/>
      <c r="AK653" s="1728"/>
      <c r="AL653" s="467"/>
      <c r="AM653" s="467"/>
      <c r="AN653" s="467"/>
    </row>
    <row r="654" spans="1:40" ht="18" customHeight="1" x14ac:dyDescent="0.25">
      <c r="A654" s="467"/>
      <c r="B654" s="467"/>
      <c r="C654" s="467"/>
      <c r="D654" s="467"/>
      <c r="E654" s="467"/>
      <c r="F654" s="467"/>
      <c r="G654" s="467"/>
      <c r="H654" s="467"/>
      <c r="I654" s="467"/>
      <c r="J654" s="467"/>
      <c r="K654" s="467"/>
      <c r="L654" s="467"/>
      <c r="M654" s="467"/>
      <c r="N654" s="467"/>
      <c r="O654" s="467"/>
      <c r="P654" s="467"/>
      <c r="Q654" s="467"/>
      <c r="R654" s="467"/>
      <c r="S654" s="467"/>
      <c r="T654" s="467"/>
      <c r="U654" s="467"/>
      <c r="V654" s="467"/>
      <c r="W654" s="467"/>
      <c r="X654" s="467"/>
      <c r="Y654" s="468"/>
      <c r="Z654" s="468"/>
      <c r="AA654" s="1728"/>
      <c r="AB654" s="1728"/>
      <c r="AC654" s="1728"/>
      <c r="AD654" s="1728"/>
      <c r="AE654" s="1728"/>
      <c r="AF654" s="1728"/>
      <c r="AG654" s="1728"/>
      <c r="AH654" s="1728"/>
      <c r="AI654" s="1728"/>
      <c r="AJ654" s="1728"/>
      <c r="AK654" s="1728"/>
      <c r="AL654" s="467"/>
      <c r="AM654" s="467"/>
      <c r="AN654" s="467"/>
    </row>
    <row r="655" spans="1:40" ht="18" customHeight="1" x14ac:dyDescent="0.25">
      <c r="A655" s="467"/>
      <c r="B655" s="467"/>
      <c r="C655" s="467"/>
      <c r="D655" s="467"/>
      <c r="E655" s="467"/>
      <c r="F655" s="467"/>
      <c r="G655" s="467"/>
      <c r="H655" s="467"/>
      <c r="I655" s="467"/>
      <c r="J655" s="467"/>
      <c r="K655" s="467"/>
      <c r="L655" s="467"/>
      <c r="M655" s="467"/>
      <c r="N655" s="467"/>
      <c r="O655" s="467"/>
      <c r="P655" s="467"/>
      <c r="Q655" s="467"/>
      <c r="R655" s="467"/>
      <c r="S655" s="467"/>
      <c r="T655" s="467"/>
      <c r="U655" s="467"/>
      <c r="V655" s="467"/>
      <c r="W655" s="467"/>
      <c r="X655" s="467"/>
      <c r="Y655" s="468"/>
      <c r="Z655" s="468"/>
      <c r="AA655" s="1728"/>
      <c r="AB655" s="1728"/>
      <c r="AC655" s="1728"/>
      <c r="AD655" s="1728"/>
      <c r="AE655" s="1728"/>
      <c r="AF655" s="1728"/>
      <c r="AG655" s="1728"/>
      <c r="AH655" s="1728"/>
      <c r="AI655" s="1728"/>
      <c r="AJ655" s="1728"/>
      <c r="AK655" s="1728"/>
      <c r="AL655" s="467"/>
      <c r="AM655" s="467"/>
      <c r="AN655" s="467"/>
    </row>
    <row r="656" spans="1:40" ht="18" customHeight="1" x14ac:dyDescent="0.25">
      <c r="A656" s="467"/>
      <c r="B656" s="467"/>
      <c r="C656" s="467"/>
      <c r="D656" s="467"/>
      <c r="E656" s="467"/>
      <c r="F656" s="467"/>
      <c r="G656" s="467"/>
      <c r="H656" s="467"/>
      <c r="I656" s="467"/>
      <c r="J656" s="467"/>
      <c r="K656" s="467"/>
      <c r="L656" s="467"/>
      <c r="M656" s="467"/>
      <c r="N656" s="467"/>
      <c r="O656" s="467"/>
      <c r="P656" s="467"/>
      <c r="Q656" s="467"/>
      <c r="R656" s="467"/>
      <c r="S656" s="467"/>
      <c r="T656" s="467"/>
      <c r="U656" s="467"/>
      <c r="V656" s="467"/>
      <c r="W656" s="467"/>
      <c r="X656" s="467"/>
      <c r="Y656" s="468"/>
      <c r="Z656" s="468"/>
      <c r="AA656" s="1728"/>
      <c r="AB656" s="1728"/>
      <c r="AC656" s="1728"/>
      <c r="AD656" s="1728"/>
      <c r="AE656" s="1728"/>
      <c r="AF656" s="1728"/>
      <c r="AG656" s="1728"/>
      <c r="AH656" s="1728"/>
      <c r="AI656" s="1728"/>
      <c r="AJ656" s="1728"/>
      <c r="AK656" s="1728"/>
      <c r="AL656" s="467"/>
      <c r="AM656" s="467"/>
      <c r="AN656" s="467"/>
    </row>
    <row r="657" spans="1:40" ht="18" customHeight="1" x14ac:dyDescent="0.25">
      <c r="A657" s="467"/>
      <c r="B657" s="467"/>
      <c r="C657" s="467"/>
      <c r="D657" s="467"/>
      <c r="E657" s="467"/>
      <c r="F657" s="467"/>
      <c r="G657" s="467"/>
      <c r="H657" s="467"/>
      <c r="I657" s="467"/>
      <c r="J657" s="467"/>
      <c r="K657" s="467"/>
      <c r="L657" s="467"/>
      <c r="M657" s="467"/>
      <c r="N657" s="467"/>
      <c r="O657" s="467"/>
      <c r="P657" s="467"/>
      <c r="Q657" s="467"/>
      <c r="R657" s="467"/>
      <c r="S657" s="467"/>
      <c r="T657" s="467"/>
      <c r="U657" s="467"/>
      <c r="V657" s="467"/>
      <c r="W657" s="467"/>
      <c r="X657" s="467"/>
      <c r="Y657" s="468"/>
      <c r="Z657" s="468"/>
      <c r="AA657" s="1728"/>
      <c r="AB657" s="1728"/>
      <c r="AC657" s="1728"/>
      <c r="AD657" s="1728"/>
      <c r="AE657" s="1728"/>
      <c r="AF657" s="1728"/>
      <c r="AG657" s="1728"/>
      <c r="AH657" s="1728"/>
      <c r="AI657" s="1728"/>
      <c r="AJ657" s="1728"/>
      <c r="AK657" s="1728"/>
      <c r="AL657" s="467"/>
      <c r="AM657" s="467"/>
      <c r="AN657" s="467"/>
    </row>
    <row r="658" spans="1:40" ht="18" customHeight="1" x14ac:dyDescent="0.25">
      <c r="A658" s="467"/>
      <c r="B658" s="467"/>
      <c r="C658" s="467"/>
      <c r="D658" s="467"/>
      <c r="E658" s="467"/>
      <c r="F658" s="467"/>
      <c r="G658" s="467"/>
      <c r="H658" s="467"/>
      <c r="I658" s="467"/>
      <c r="J658" s="467"/>
      <c r="K658" s="467"/>
      <c r="L658" s="467"/>
      <c r="M658" s="467"/>
      <c r="N658" s="467"/>
      <c r="O658" s="467"/>
      <c r="P658" s="467"/>
      <c r="Q658" s="467"/>
      <c r="R658" s="467"/>
      <c r="S658" s="467"/>
      <c r="T658" s="467"/>
      <c r="U658" s="467"/>
      <c r="V658" s="467"/>
      <c r="W658" s="467"/>
      <c r="X658" s="467"/>
      <c r="Y658" s="468"/>
      <c r="Z658" s="468"/>
      <c r="AA658" s="1728"/>
      <c r="AB658" s="1728"/>
      <c r="AC658" s="1728"/>
      <c r="AD658" s="1728"/>
      <c r="AE658" s="1728"/>
      <c r="AF658" s="1728"/>
      <c r="AG658" s="1728"/>
      <c r="AH658" s="1728"/>
      <c r="AI658" s="1728"/>
      <c r="AJ658" s="1728"/>
      <c r="AK658" s="1728"/>
      <c r="AL658" s="467"/>
      <c r="AM658" s="467"/>
      <c r="AN658" s="467"/>
    </row>
    <row r="659" spans="1:40" ht="18" customHeight="1" x14ac:dyDescent="0.25">
      <c r="A659" s="467"/>
      <c r="B659" s="467"/>
      <c r="C659" s="467"/>
      <c r="D659" s="467"/>
      <c r="E659" s="467"/>
      <c r="F659" s="467"/>
      <c r="G659" s="467"/>
      <c r="H659" s="467"/>
      <c r="I659" s="467"/>
      <c r="J659" s="467"/>
      <c r="K659" s="467"/>
      <c r="L659" s="467"/>
      <c r="M659" s="467"/>
      <c r="N659" s="467"/>
      <c r="O659" s="467"/>
      <c r="P659" s="467"/>
      <c r="Q659" s="467"/>
      <c r="R659" s="467"/>
      <c r="S659" s="467"/>
      <c r="T659" s="467"/>
      <c r="U659" s="467"/>
      <c r="V659" s="467"/>
      <c r="W659" s="467"/>
      <c r="X659" s="467"/>
      <c r="Y659" s="468"/>
      <c r="Z659" s="468"/>
      <c r="AA659" s="1728"/>
      <c r="AB659" s="1728"/>
      <c r="AC659" s="1728"/>
      <c r="AD659" s="1728"/>
      <c r="AE659" s="1728"/>
      <c r="AF659" s="1728"/>
      <c r="AG659" s="1728"/>
      <c r="AH659" s="1728"/>
      <c r="AI659" s="1728"/>
      <c r="AJ659" s="1728"/>
      <c r="AK659" s="1728"/>
      <c r="AL659" s="467"/>
      <c r="AM659" s="467"/>
      <c r="AN659" s="467"/>
    </row>
    <row r="660" spans="1:40" ht="18" customHeight="1" x14ac:dyDescent="0.25">
      <c r="A660" s="467"/>
      <c r="B660" s="467"/>
      <c r="C660" s="467"/>
      <c r="D660" s="467"/>
      <c r="E660" s="467"/>
      <c r="F660" s="467"/>
      <c r="G660" s="467"/>
      <c r="H660" s="467"/>
      <c r="I660" s="467"/>
      <c r="J660" s="467"/>
      <c r="K660" s="467"/>
      <c r="L660" s="467"/>
      <c r="M660" s="467"/>
      <c r="N660" s="467"/>
      <c r="O660" s="467"/>
      <c r="P660" s="467"/>
      <c r="Q660" s="467"/>
      <c r="R660" s="467"/>
      <c r="S660" s="467"/>
      <c r="T660" s="467"/>
      <c r="U660" s="467"/>
      <c r="V660" s="467"/>
      <c r="W660" s="467"/>
      <c r="X660" s="467"/>
      <c r="Y660" s="468"/>
      <c r="Z660" s="468"/>
      <c r="AA660" s="1728"/>
      <c r="AB660" s="1728"/>
      <c r="AC660" s="1728"/>
      <c r="AD660" s="1728"/>
      <c r="AE660" s="1728"/>
      <c r="AF660" s="1728"/>
      <c r="AG660" s="1728"/>
      <c r="AH660" s="1728"/>
      <c r="AI660" s="1728"/>
      <c r="AJ660" s="1728"/>
      <c r="AK660" s="1728"/>
      <c r="AL660" s="467"/>
      <c r="AM660" s="467"/>
      <c r="AN660" s="467"/>
    </row>
    <row r="661" spans="1:40" ht="18" customHeight="1" x14ac:dyDescent="0.25">
      <c r="A661" s="467"/>
      <c r="B661" s="467"/>
      <c r="C661" s="467"/>
      <c r="D661" s="467"/>
      <c r="E661" s="467"/>
      <c r="F661" s="467"/>
      <c r="G661" s="467"/>
      <c r="H661" s="467"/>
      <c r="I661" s="467"/>
      <c r="J661" s="467"/>
      <c r="K661" s="467"/>
      <c r="L661" s="467"/>
      <c r="M661" s="467"/>
      <c r="N661" s="467"/>
      <c r="O661" s="467"/>
      <c r="P661" s="467"/>
      <c r="Q661" s="467"/>
      <c r="R661" s="467"/>
      <c r="S661" s="467"/>
      <c r="T661" s="467"/>
      <c r="U661" s="467"/>
      <c r="V661" s="467"/>
      <c r="W661" s="467"/>
      <c r="X661" s="467"/>
      <c r="Y661" s="468"/>
      <c r="Z661" s="468"/>
      <c r="AA661" s="1728"/>
      <c r="AB661" s="1728"/>
      <c r="AC661" s="1728"/>
      <c r="AD661" s="1728"/>
      <c r="AE661" s="1728"/>
      <c r="AF661" s="1728"/>
      <c r="AG661" s="1728"/>
      <c r="AH661" s="1728"/>
      <c r="AI661" s="1728"/>
      <c r="AJ661" s="1728"/>
      <c r="AK661" s="1728"/>
      <c r="AL661" s="467"/>
      <c r="AM661" s="467"/>
      <c r="AN661" s="467"/>
    </row>
    <row r="662" spans="1:40" ht="18" customHeight="1" x14ac:dyDescent="0.25">
      <c r="A662" s="467"/>
      <c r="B662" s="467"/>
      <c r="C662" s="467"/>
      <c r="D662" s="467"/>
      <c r="E662" s="467"/>
      <c r="F662" s="467"/>
      <c r="G662" s="467"/>
      <c r="H662" s="467"/>
      <c r="I662" s="467"/>
      <c r="J662" s="467"/>
      <c r="K662" s="467"/>
      <c r="L662" s="467"/>
      <c r="M662" s="467"/>
      <c r="N662" s="467"/>
      <c r="O662" s="467"/>
      <c r="P662" s="467"/>
      <c r="Q662" s="467"/>
      <c r="R662" s="467"/>
      <c r="S662" s="467"/>
      <c r="T662" s="467"/>
      <c r="U662" s="467"/>
      <c r="V662" s="467"/>
      <c r="W662" s="467"/>
      <c r="X662" s="467"/>
      <c r="Y662" s="468"/>
      <c r="Z662" s="468"/>
      <c r="AA662" s="1728"/>
      <c r="AB662" s="1728"/>
      <c r="AC662" s="1728"/>
      <c r="AD662" s="1728"/>
      <c r="AE662" s="1728"/>
      <c r="AF662" s="1728"/>
      <c r="AG662" s="1728"/>
      <c r="AH662" s="1728"/>
      <c r="AI662" s="1728"/>
      <c r="AJ662" s="1728"/>
      <c r="AK662" s="1728"/>
      <c r="AL662" s="467"/>
      <c r="AM662" s="467"/>
      <c r="AN662" s="467"/>
    </row>
    <row r="663" spans="1:40" ht="18" customHeight="1" x14ac:dyDescent="0.25">
      <c r="A663" s="467"/>
      <c r="B663" s="467"/>
      <c r="C663" s="467"/>
      <c r="D663" s="467"/>
      <c r="E663" s="467"/>
      <c r="F663" s="467"/>
      <c r="G663" s="467"/>
      <c r="H663" s="467"/>
      <c r="I663" s="467"/>
      <c r="J663" s="467"/>
      <c r="K663" s="467"/>
      <c r="L663" s="467"/>
      <c r="M663" s="467"/>
      <c r="N663" s="467"/>
      <c r="O663" s="467"/>
      <c r="P663" s="467"/>
      <c r="Q663" s="467"/>
      <c r="R663" s="467"/>
      <c r="S663" s="467"/>
      <c r="T663" s="467"/>
      <c r="U663" s="467"/>
      <c r="V663" s="467"/>
      <c r="W663" s="467"/>
      <c r="X663" s="467"/>
      <c r="Y663" s="468"/>
      <c r="Z663" s="468"/>
      <c r="AA663" s="1728"/>
      <c r="AB663" s="1728"/>
      <c r="AC663" s="1728"/>
      <c r="AD663" s="1728"/>
      <c r="AE663" s="1728"/>
      <c r="AF663" s="1728"/>
      <c r="AG663" s="1728"/>
      <c r="AH663" s="1728"/>
      <c r="AI663" s="1728"/>
      <c r="AJ663" s="1728"/>
      <c r="AK663" s="1728"/>
      <c r="AL663" s="467"/>
      <c r="AM663" s="467"/>
      <c r="AN663" s="467"/>
    </row>
    <row r="664" spans="1:40" ht="18" customHeight="1" x14ac:dyDescent="0.25">
      <c r="A664" s="467"/>
      <c r="B664" s="467"/>
      <c r="C664" s="467"/>
      <c r="D664" s="467"/>
      <c r="E664" s="467"/>
      <c r="F664" s="467"/>
      <c r="G664" s="467"/>
      <c r="H664" s="467"/>
      <c r="I664" s="467"/>
      <c r="J664" s="467"/>
      <c r="K664" s="467"/>
      <c r="L664" s="467"/>
      <c r="M664" s="467"/>
      <c r="N664" s="467"/>
      <c r="O664" s="467"/>
      <c r="P664" s="467"/>
      <c r="Q664" s="467"/>
      <c r="R664" s="467"/>
      <c r="S664" s="467"/>
      <c r="T664" s="467"/>
      <c r="U664" s="467"/>
      <c r="V664" s="467"/>
      <c r="W664" s="467"/>
      <c r="X664" s="467"/>
      <c r="Y664" s="468"/>
      <c r="Z664" s="468"/>
      <c r="AA664" s="1728"/>
      <c r="AB664" s="1728"/>
      <c r="AC664" s="1728"/>
      <c r="AD664" s="1728"/>
      <c r="AE664" s="1728"/>
      <c r="AF664" s="1728"/>
      <c r="AG664" s="1728"/>
      <c r="AH664" s="1728"/>
      <c r="AI664" s="1728"/>
      <c r="AJ664" s="1728"/>
      <c r="AK664" s="1728"/>
      <c r="AL664" s="467"/>
      <c r="AM664" s="467"/>
      <c r="AN664" s="467"/>
    </row>
    <row r="665" spans="1:40" ht="18" customHeight="1" x14ac:dyDescent="0.25">
      <c r="A665" s="467"/>
      <c r="B665" s="467"/>
      <c r="C665" s="467"/>
      <c r="D665" s="467"/>
      <c r="E665" s="467"/>
      <c r="F665" s="467"/>
      <c r="G665" s="467"/>
      <c r="H665" s="467"/>
      <c r="I665" s="467"/>
      <c r="J665" s="467"/>
      <c r="K665" s="467"/>
      <c r="L665" s="467"/>
      <c r="M665" s="467"/>
      <c r="N665" s="467"/>
      <c r="O665" s="467"/>
      <c r="P665" s="467"/>
      <c r="Q665" s="467"/>
      <c r="R665" s="467"/>
      <c r="S665" s="467"/>
      <c r="T665" s="467"/>
      <c r="U665" s="467"/>
      <c r="V665" s="467"/>
      <c r="W665" s="467"/>
      <c r="X665" s="467"/>
      <c r="Y665" s="468"/>
      <c r="Z665" s="468"/>
      <c r="AA665" s="1728"/>
      <c r="AB665" s="1728"/>
      <c r="AC665" s="1728"/>
      <c r="AD665" s="1728"/>
      <c r="AE665" s="1728"/>
      <c r="AF665" s="1728"/>
      <c r="AG665" s="1728"/>
      <c r="AH665" s="1728"/>
      <c r="AI665" s="1728"/>
      <c r="AJ665" s="1728"/>
      <c r="AK665" s="1728"/>
      <c r="AL665" s="467"/>
      <c r="AM665" s="467"/>
      <c r="AN665" s="467"/>
    </row>
    <row r="666" spans="1:40" ht="18" customHeight="1" x14ac:dyDescent="0.25">
      <c r="A666" s="467"/>
      <c r="B666" s="467"/>
      <c r="C666" s="467"/>
      <c r="D666" s="467"/>
      <c r="E666" s="467"/>
      <c r="F666" s="467"/>
      <c r="G666" s="467"/>
      <c r="H666" s="467"/>
      <c r="I666" s="467"/>
      <c r="J666" s="467"/>
      <c r="K666" s="467"/>
      <c r="L666" s="467"/>
      <c r="M666" s="467"/>
      <c r="N666" s="467"/>
      <c r="O666" s="467"/>
      <c r="P666" s="467"/>
      <c r="Q666" s="467"/>
      <c r="R666" s="467"/>
      <c r="S666" s="467"/>
      <c r="T666" s="467"/>
      <c r="U666" s="467"/>
      <c r="V666" s="467"/>
      <c r="W666" s="467"/>
      <c r="X666" s="467"/>
      <c r="Y666" s="468"/>
      <c r="Z666" s="468"/>
      <c r="AA666" s="1728"/>
      <c r="AB666" s="1728"/>
      <c r="AC666" s="1728"/>
      <c r="AD666" s="1728"/>
      <c r="AE666" s="1728"/>
      <c r="AF666" s="1728"/>
      <c r="AG666" s="1728"/>
      <c r="AH666" s="1728"/>
      <c r="AI666" s="1728"/>
      <c r="AJ666" s="1728"/>
      <c r="AK666" s="1728"/>
      <c r="AL666" s="467"/>
      <c r="AM666" s="467"/>
      <c r="AN666" s="467"/>
    </row>
    <row r="667" spans="1:40" ht="18" customHeight="1" x14ac:dyDescent="0.25">
      <c r="A667" s="467"/>
      <c r="B667" s="467"/>
      <c r="C667" s="467"/>
      <c r="D667" s="467"/>
      <c r="E667" s="467"/>
      <c r="F667" s="467"/>
      <c r="G667" s="467"/>
      <c r="H667" s="467"/>
      <c r="I667" s="467"/>
      <c r="J667" s="467"/>
      <c r="K667" s="467"/>
      <c r="L667" s="467"/>
      <c r="M667" s="467"/>
      <c r="N667" s="467"/>
      <c r="O667" s="467"/>
      <c r="P667" s="467"/>
      <c r="Q667" s="467"/>
      <c r="R667" s="467"/>
      <c r="S667" s="467"/>
      <c r="T667" s="467"/>
      <c r="U667" s="467"/>
      <c r="V667" s="467"/>
      <c r="W667" s="467"/>
      <c r="X667" s="467"/>
      <c r="Y667" s="468"/>
      <c r="Z667" s="468"/>
      <c r="AA667" s="1728"/>
      <c r="AB667" s="1728"/>
      <c r="AC667" s="1728"/>
      <c r="AD667" s="1728"/>
      <c r="AE667" s="1728"/>
      <c r="AF667" s="1728"/>
      <c r="AG667" s="1728"/>
      <c r="AH667" s="1728"/>
      <c r="AI667" s="1728"/>
      <c r="AJ667" s="1728"/>
      <c r="AK667" s="1728"/>
      <c r="AL667" s="467"/>
      <c r="AM667" s="467"/>
      <c r="AN667" s="467"/>
    </row>
    <row r="668" spans="1:40" ht="18" customHeight="1" x14ac:dyDescent="0.25">
      <c r="A668" s="467"/>
      <c r="B668" s="467"/>
      <c r="C668" s="467"/>
      <c r="D668" s="467"/>
      <c r="E668" s="467"/>
      <c r="F668" s="467"/>
      <c r="G668" s="467"/>
      <c r="H668" s="467"/>
      <c r="I668" s="467"/>
      <c r="J668" s="467"/>
      <c r="K668" s="467"/>
      <c r="L668" s="467"/>
      <c r="M668" s="467"/>
      <c r="N668" s="467"/>
      <c r="O668" s="467"/>
      <c r="P668" s="467"/>
      <c r="Q668" s="467"/>
      <c r="R668" s="467"/>
      <c r="S668" s="467"/>
      <c r="T668" s="467"/>
      <c r="U668" s="467"/>
      <c r="V668" s="467"/>
      <c r="W668" s="467"/>
      <c r="X668" s="467"/>
      <c r="Y668" s="468"/>
      <c r="Z668" s="468"/>
      <c r="AA668" s="1728"/>
      <c r="AB668" s="1728"/>
      <c r="AC668" s="1728"/>
      <c r="AD668" s="1728"/>
      <c r="AE668" s="1728"/>
      <c r="AF668" s="1728"/>
      <c r="AG668" s="1728"/>
      <c r="AH668" s="1728"/>
      <c r="AI668" s="1728"/>
      <c r="AJ668" s="1728"/>
      <c r="AK668" s="1728"/>
      <c r="AL668" s="467"/>
      <c r="AM668" s="467"/>
      <c r="AN668" s="467"/>
    </row>
    <row r="669" spans="1:40" ht="18" customHeight="1" x14ac:dyDescent="0.25">
      <c r="A669" s="467"/>
      <c r="B669" s="467"/>
      <c r="C669" s="467"/>
      <c r="D669" s="467"/>
      <c r="E669" s="467"/>
      <c r="F669" s="467"/>
      <c r="G669" s="467"/>
      <c r="H669" s="467"/>
      <c r="I669" s="467"/>
      <c r="J669" s="467"/>
      <c r="K669" s="467"/>
      <c r="L669" s="467"/>
      <c r="M669" s="467"/>
      <c r="N669" s="467"/>
      <c r="O669" s="467"/>
      <c r="P669" s="467"/>
      <c r="Q669" s="467"/>
      <c r="R669" s="467"/>
      <c r="S669" s="467"/>
      <c r="T669" s="467"/>
      <c r="U669" s="467"/>
      <c r="V669" s="467"/>
      <c r="W669" s="467"/>
      <c r="X669" s="467"/>
      <c r="Y669" s="468"/>
      <c r="Z669" s="468"/>
      <c r="AA669" s="1728"/>
      <c r="AB669" s="1728"/>
      <c r="AC669" s="1728"/>
      <c r="AD669" s="1728"/>
      <c r="AE669" s="1728"/>
      <c r="AF669" s="1728"/>
      <c r="AG669" s="1728"/>
      <c r="AH669" s="1728"/>
      <c r="AI669" s="1728"/>
      <c r="AJ669" s="1728"/>
      <c r="AK669" s="1728"/>
      <c r="AL669" s="467"/>
      <c r="AM669" s="467"/>
      <c r="AN669" s="467"/>
    </row>
    <row r="670" spans="1:40" ht="18" customHeight="1" x14ac:dyDescent="0.25">
      <c r="A670" s="467"/>
      <c r="B670" s="467"/>
      <c r="C670" s="467"/>
      <c r="D670" s="467"/>
      <c r="E670" s="467"/>
      <c r="F670" s="467"/>
      <c r="G670" s="467"/>
      <c r="H670" s="467"/>
      <c r="I670" s="467"/>
      <c r="J670" s="467"/>
      <c r="K670" s="467"/>
      <c r="L670" s="467"/>
      <c r="M670" s="467"/>
      <c r="N670" s="467"/>
      <c r="O670" s="467"/>
      <c r="P670" s="467"/>
      <c r="Q670" s="467"/>
      <c r="R670" s="467"/>
      <c r="S670" s="467"/>
      <c r="T670" s="467"/>
      <c r="U670" s="467"/>
      <c r="V670" s="467"/>
      <c r="W670" s="467"/>
      <c r="X670" s="467"/>
      <c r="Y670" s="468"/>
      <c r="Z670" s="468"/>
      <c r="AA670" s="1728"/>
      <c r="AB670" s="1728"/>
      <c r="AC670" s="1728"/>
      <c r="AD670" s="1728"/>
      <c r="AE670" s="1728"/>
      <c r="AF670" s="1728"/>
      <c r="AG670" s="1728"/>
      <c r="AH670" s="1728"/>
      <c r="AI670" s="1728"/>
      <c r="AJ670" s="1728"/>
      <c r="AK670" s="1728"/>
      <c r="AL670" s="467"/>
      <c r="AM670" s="467"/>
      <c r="AN670" s="467"/>
    </row>
    <row r="671" spans="1:40" ht="18" customHeight="1" x14ac:dyDescent="0.25">
      <c r="A671" s="467"/>
      <c r="B671" s="467"/>
      <c r="C671" s="467"/>
      <c r="D671" s="467"/>
      <c r="E671" s="467"/>
      <c r="F671" s="467"/>
      <c r="G671" s="467"/>
      <c r="H671" s="467"/>
      <c r="I671" s="467"/>
      <c r="J671" s="467"/>
      <c r="K671" s="467"/>
      <c r="L671" s="467"/>
      <c r="M671" s="467"/>
      <c r="N671" s="467"/>
      <c r="O671" s="467"/>
      <c r="P671" s="467"/>
      <c r="Q671" s="467"/>
      <c r="R671" s="467"/>
      <c r="S671" s="467"/>
      <c r="T671" s="467"/>
      <c r="U671" s="467"/>
      <c r="V671" s="467"/>
      <c r="W671" s="467"/>
      <c r="X671" s="467"/>
      <c r="Y671" s="468"/>
      <c r="Z671" s="468"/>
      <c r="AA671" s="1728"/>
      <c r="AB671" s="1728"/>
      <c r="AC671" s="1728"/>
      <c r="AD671" s="1728"/>
      <c r="AE671" s="1728"/>
      <c r="AF671" s="1728"/>
      <c r="AG671" s="1728"/>
      <c r="AH671" s="1728"/>
      <c r="AI671" s="1728"/>
      <c r="AJ671" s="1728"/>
      <c r="AK671" s="1728"/>
      <c r="AL671" s="467"/>
      <c r="AM671" s="467"/>
      <c r="AN671" s="467"/>
    </row>
    <row r="672" spans="1:40" ht="18" customHeight="1" x14ac:dyDescent="0.25">
      <c r="A672" s="467"/>
      <c r="B672" s="467"/>
      <c r="C672" s="467"/>
      <c r="D672" s="467"/>
      <c r="E672" s="467"/>
      <c r="F672" s="467"/>
      <c r="G672" s="467"/>
      <c r="H672" s="467"/>
      <c r="I672" s="467"/>
      <c r="J672" s="467"/>
      <c r="K672" s="467"/>
      <c r="L672" s="467"/>
      <c r="M672" s="467"/>
      <c r="N672" s="467"/>
      <c r="O672" s="467"/>
      <c r="P672" s="467"/>
      <c r="Q672" s="467"/>
      <c r="R672" s="467"/>
      <c r="S672" s="467"/>
      <c r="T672" s="467"/>
      <c r="U672" s="467"/>
      <c r="V672" s="467"/>
      <c r="W672" s="467"/>
      <c r="X672" s="467"/>
      <c r="Y672" s="468"/>
      <c r="Z672" s="468"/>
      <c r="AA672" s="1728"/>
      <c r="AB672" s="1728"/>
      <c r="AC672" s="1728"/>
      <c r="AD672" s="1728"/>
      <c r="AE672" s="1728"/>
      <c r="AF672" s="1728"/>
      <c r="AG672" s="1728"/>
      <c r="AH672" s="1728"/>
      <c r="AI672" s="1728"/>
      <c r="AJ672" s="1728"/>
      <c r="AK672" s="1728"/>
      <c r="AL672" s="467"/>
      <c r="AM672" s="467"/>
      <c r="AN672" s="467"/>
    </row>
    <row r="673" spans="1:40" ht="18" customHeight="1" x14ac:dyDescent="0.25">
      <c r="A673" s="467"/>
      <c r="B673" s="467"/>
      <c r="C673" s="467"/>
      <c r="D673" s="467"/>
      <c r="E673" s="467"/>
      <c r="F673" s="467"/>
      <c r="G673" s="467"/>
      <c r="H673" s="467"/>
      <c r="I673" s="467"/>
      <c r="J673" s="467"/>
      <c r="K673" s="467"/>
      <c r="L673" s="467"/>
      <c r="M673" s="467"/>
      <c r="N673" s="467"/>
      <c r="O673" s="467"/>
      <c r="P673" s="467"/>
      <c r="Q673" s="467"/>
      <c r="R673" s="467"/>
      <c r="S673" s="467"/>
      <c r="T673" s="467"/>
      <c r="U673" s="467"/>
      <c r="V673" s="467"/>
      <c r="W673" s="467"/>
      <c r="X673" s="467"/>
      <c r="Y673" s="468"/>
      <c r="Z673" s="468"/>
      <c r="AA673" s="1728"/>
      <c r="AB673" s="1728"/>
      <c r="AC673" s="1728"/>
      <c r="AD673" s="1728"/>
      <c r="AE673" s="1728"/>
      <c r="AF673" s="1728"/>
      <c r="AG673" s="1728"/>
      <c r="AH673" s="1728"/>
      <c r="AI673" s="1728"/>
      <c r="AJ673" s="1728"/>
      <c r="AK673" s="1728"/>
      <c r="AL673" s="467"/>
      <c r="AM673" s="467"/>
      <c r="AN673" s="467"/>
    </row>
    <row r="674" spans="1:40" ht="18" customHeight="1" x14ac:dyDescent="0.25">
      <c r="A674" s="467"/>
      <c r="B674" s="467"/>
      <c r="C674" s="467"/>
      <c r="D674" s="467"/>
      <c r="E674" s="467"/>
      <c r="F674" s="467"/>
      <c r="G674" s="467"/>
      <c r="H674" s="467"/>
      <c r="I674" s="467"/>
      <c r="J674" s="467"/>
      <c r="K674" s="467"/>
      <c r="L674" s="467"/>
      <c r="M674" s="467"/>
      <c r="N674" s="467"/>
      <c r="O674" s="467"/>
      <c r="P674" s="467"/>
      <c r="Q674" s="467"/>
      <c r="R674" s="467"/>
      <c r="S674" s="467"/>
      <c r="T674" s="467"/>
      <c r="U674" s="467"/>
      <c r="V674" s="467"/>
      <c r="W674" s="467"/>
      <c r="X674" s="467"/>
      <c r="Y674" s="468"/>
      <c r="Z674" s="468"/>
      <c r="AA674" s="1728"/>
      <c r="AB674" s="1728"/>
      <c r="AC674" s="1728"/>
      <c r="AD674" s="1728"/>
      <c r="AE674" s="1728"/>
      <c r="AF674" s="1728"/>
      <c r="AG674" s="1728"/>
      <c r="AH674" s="1728"/>
      <c r="AI674" s="1728"/>
      <c r="AJ674" s="1728"/>
      <c r="AK674" s="1728"/>
      <c r="AL674" s="467"/>
      <c r="AM674" s="467"/>
      <c r="AN674" s="467"/>
    </row>
    <row r="675" spans="1:40" ht="18" customHeight="1" x14ac:dyDescent="0.25">
      <c r="A675" s="467"/>
      <c r="B675" s="467"/>
      <c r="C675" s="467"/>
      <c r="D675" s="467"/>
      <c r="E675" s="467"/>
      <c r="F675" s="467"/>
      <c r="G675" s="467"/>
      <c r="H675" s="467"/>
      <c r="I675" s="467"/>
      <c r="J675" s="467"/>
      <c r="K675" s="467"/>
      <c r="L675" s="467"/>
      <c r="M675" s="467"/>
      <c r="N675" s="467"/>
      <c r="O675" s="467"/>
      <c r="P675" s="467"/>
      <c r="Q675" s="467"/>
      <c r="R675" s="467"/>
      <c r="S675" s="467"/>
      <c r="T675" s="467"/>
      <c r="U675" s="467"/>
      <c r="V675" s="467"/>
      <c r="W675" s="467"/>
      <c r="X675" s="467"/>
      <c r="Y675" s="468"/>
      <c r="Z675" s="468"/>
      <c r="AA675" s="1728"/>
      <c r="AB675" s="1728"/>
      <c r="AC675" s="1728"/>
      <c r="AD675" s="1728"/>
      <c r="AE675" s="1728"/>
      <c r="AF675" s="1728"/>
      <c r="AG675" s="1728"/>
      <c r="AH675" s="1728"/>
      <c r="AI675" s="1728"/>
      <c r="AJ675" s="1728"/>
      <c r="AK675" s="1728"/>
      <c r="AL675" s="467"/>
      <c r="AM675" s="467"/>
      <c r="AN675" s="467"/>
    </row>
    <row r="676" spans="1:40" ht="18" customHeight="1" x14ac:dyDescent="0.25">
      <c r="A676" s="467"/>
      <c r="B676" s="467"/>
      <c r="C676" s="467"/>
      <c r="D676" s="467"/>
      <c r="E676" s="467"/>
      <c r="F676" s="467"/>
      <c r="G676" s="467"/>
      <c r="H676" s="467"/>
      <c r="I676" s="467"/>
      <c r="J676" s="467"/>
      <c r="K676" s="467"/>
      <c r="L676" s="467"/>
      <c r="M676" s="467"/>
      <c r="N676" s="467"/>
      <c r="O676" s="467"/>
      <c r="P676" s="467"/>
      <c r="Q676" s="467"/>
      <c r="R676" s="467"/>
      <c r="S676" s="467"/>
      <c r="T676" s="467"/>
      <c r="U676" s="467"/>
      <c r="V676" s="467"/>
      <c r="W676" s="467"/>
      <c r="X676" s="467"/>
      <c r="Y676" s="468"/>
      <c r="Z676" s="468"/>
      <c r="AA676" s="1728"/>
      <c r="AB676" s="1728"/>
      <c r="AC676" s="1728"/>
      <c r="AD676" s="1728"/>
      <c r="AE676" s="1728"/>
      <c r="AF676" s="1728"/>
      <c r="AG676" s="1728"/>
      <c r="AH676" s="1728"/>
      <c r="AI676" s="1728"/>
      <c r="AJ676" s="1728"/>
      <c r="AK676" s="1728"/>
      <c r="AL676" s="467"/>
      <c r="AM676" s="467"/>
      <c r="AN676" s="467"/>
    </row>
    <row r="677" spans="1:40" ht="18" customHeight="1" x14ac:dyDescent="0.25">
      <c r="A677" s="467"/>
      <c r="B677" s="467"/>
      <c r="C677" s="467"/>
      <c r="D677" s="467"/>
      <c r="E677" s="467"/>
      <c r="F677" s="467"/>
      <c r="G677" s="467"/>
      <c r="H677" s="467"/>
      <c r="I677" s="467"/>
      <c r="J677" s="467"/>
      <c r="K677" s="467"/>
      <c r="L677" s="467"/>
      <c r="M677" s="467"/>
      <c r="N677" s="467"/>
      <c r="O677" s="467"/>
      <c r="P677" s="467"/>
      <c r="Q677" s="467"/>
      <c r="R677" s="467"/>
      <c r="S677" s="467"/>
      <c r="T677" s="467"/>
      <c r="U677" s="467"/>
      <c r="V677" s="467"/>
      <c r="W677" s="467"/>
      <c r="X677" s="467"/>
      <c r="Y677" s="468"/>
      <c r="Z677" s="468"/>
      <c r="AA677" s="1728"/>
      <c r="AB677" s="1728"/>
      <c r="AC677" s="1728"/>
      <c r="AD677" s="1728"/>
      <c r="AE677" s="1728"/>
      <c r="AF677" s="1728"/>
      <c r="AG677" s="1728"/>
      <c r="AH677" s="1728"/>
      <c r="AI677" s="1728"/>
      <c r="AJ677" s="1728"/>
      <c r="AK677" s="1728"/>
      <c r="AL677" s="467"/>
      <c r="AM677" s="467"/>
      <c r="AN677" s="467"/>
    </row>
    <row r="678" spans="1:40" ht="18" customHeight="1" x14ac:dyDescent="0.25">
      <c r="A678" s="467"/>
      <c r="B678" s="467"/>
      <c r="C678" s="467"/>
      <c r="D678" s="467"/>
      <c r="E678" s="467"/>
      <c r="F678" s="467"/>
      <c r="G678" s="467"/>
      <c r="H678" s="467"/>
      <c r="I678" s="467"/>
      <c r="J678" s="467"/>
      <c r="K678" s="467"/>
      <c r="L678" s="467"/>
      <c r="M678" s="467"/>
      <c r="N678" s="467"/>
      <c r="O678" s="467"/>
      <c r="P678" s="467"/>
      <c r="Q678" s="467"/>
      <c r="R678" s="467"/>
      <c r="S678" s="467"/>
      <c r="T678" s="467"/>
      <c r="U678" s="467"/>
      <c r="V678" s="467"/>
      <c r="W678" s="467"/>
      <c r="X678" s="467"/>
      <c r="Y678" s="468"/>
      <c r="Z678" s="468"/>
      <c r="AA678" s="1728"/>
      <c r="AB678" s="1728"/>
      <c r="AC678" s="1728"/>
      <c r="AD678" s="1728"/>
      <c r="AE678" s="1728"/>
      <c r="AF678" s="1728"/>
      <c r="AG678" s="1728"/>
      <c r="AH678" s="1728"/>
      <c r="AI678" s="1728"/>
      <c r="AJ678" s="1728"/>
      <c r="AK678" s="1728"/>
      <c r="AL678" s="467"/>
      <c r="AM678" s="467"/>
      <c r="AN678" s="467"/>
    </row>
    <row r="679" spans="1:40" ht="18" customHeight="1" x14ac:dyDescent="0.25">
      <c r="A679" s="467"/>
      <c r="B679" s="467"/>
      <c r="C679" s="467"/>
      <c r="D679" s="467"/>
      <c r="E679" s="467"/>
      <c r="F679" s="467"/>
      <c r="G679" s="467"/>
      <c r="H679" s="467"/>
      <c r="I679" s="467"/>
      <c r="J679" s="467"/>
      <c r="K679" s="467"/>
      <c r="L679" s="467"/>
      <c r="M679" s="467"/>
      <c r="N679" s="467"/>
      <c r="O679" s="467"/>
      <c r="P679" s="467"/>
      <c r="Q679" s="467"/>
      <c r="R679" s="467"/>
      <c r="S679" s="467"/>
      <c r="T679" s="467"/>
      <c r="U679" s="467"/>
      <c r="V679" s="467"/>
      <c r="W679" s="467"/>
      <c r="X679" s="467"/>
      <c r="Y679" s="468"/>
      <c r="Z679" s="468"/>
      <c r="AA679" s="1728"/>
      <c r="AB679" s="1728"/>
      <c r="AC679" s="1728"/>
      <c r="AD679" s="1728"/>
      <c r="AE679" s="1728"/>
      <c r="AF679" s="1728"/>
      <c r="AG679" s="1728"/>
      <c r="AH679" s="1728"/>
      <c r="AI679" s="1728"/>
      <c r="AJ679" s="1728"/>
      <c r="AK679" s="1728"/>
      <c r="AL679" s="467"/>
      <c r="AM679" s="467"/>
      <c r="AN679" s="467"/>
    </row>
    <row r="680" spans="1:40" ht="18" customHeight="1" x14ac:dyDescent="0.25">
      <c r="A680" s="467"/>
      <c r="B680" s="467"/>
      <c r="C680" s="467"/>
      <c r="D680" s="467"/>
      <c r="E680" s="467"/>
      <c r="F680" s="467"/>
      <c r="G680" s="467"/>
      <c r="H680" s="467"/>
      <c r="I680" s="467"/>
      <c r="J680" s="467"/>
      <c r="K680" s="467"/>
      <c r="L680" s="467"/>
      <c r="M680" s="467"/>
      <c r="N680" s="467"/>
      <c r="O680" s="467"/>
      <c r="P680" s="467"/>
      <c r="Q680" s="467"/>
      <c r="R680" s="467"/>
      <c r="S680" s="467"/>
      <c r="T680" s="467"/>
      <c r="U680" s="467"/>
      <c r="V680" s="467"/>
      <c r="W680" s="467"/>
      <c r="X680" s="467"/>
      <c r="Y680" s="468"/>
      <c r="Z680" s="468"/>
      <c r="AA680" s="1728"/>
      <c r="AB680" s="1728"/>
      <c r="AC680" s="1728"/>
      <c r="AD680" s="1728"/>
      <c r="AE680" s="1728"/>
      <c r="AF680" s="1728"/>
      <c r="AG680" s="1728"/>
      <c r="AH680" s="1728"/>
      <c r="AI680" s="1728"/>
      <c r="AJ680" s="1728"/>
      <c r="AK680" s="1728"/>
      <c r="AL680" s="467"/>
      <c r="AM680" s="467"/>
      <c r="AN680" s="467"/>
    </row>
    <row r="681" spans="1:40" ht="18" customHeight="1" x14ac:dyDescent="0.25">
      <c r="A681" s="467"/>
      <c r="B681" s="467"/>
      <c r="C681" s="467"/>
      <c r="D681" s="467"/>
      <c r="E681" s="467"/>
      <c r="F681" s="467"/>
      <c r="G681" s="467"/>
      <c r="H681" s="467"/>
      <c r="I681" s="467"/>
      <c r="J681" s="467"/>
      <c r="K681" s="467"/>
      <c r="L681" s="467"/>
      <c r="M681" s="467"/>
      <c r="N681" s="467"/>
      <c r="O681" s="467"/>
      <c r="P681" s="467"/>
      <c r="Q681" s="467"/>
      <c r="R681" s="467"/>
      <c r="S681" s="467"/>
      <c r="T681" s="467"/>
      <c r="U681" s="467"/>
      <c r="V681" s="467"/>
      <c r="W681" s="467"/>
      <c r="X681" s="467"/>
      <c r="Y681" s="468"/>
      <c r="Z681" s="468"/>
      <c r="AA681" s="1728"/>
      <c r="AB681" s="1728"/>
      <c r="AC681" s="1728"/>
      <c r="AD681" s="1728"/>
      <c r="AE681" s="1728"/>
      <c r="AF681" s="1728"/>
      <c r="AG681" s="1728"/>
      <c r="AH681" s="1728"/>
      <c r="AI681" s="1728"/>
      <c r="AJ681" s="1728"/>
      <c r="AK681" s="1728"/>
      <c r="AL681" s="467"/>
      <c r="AM681" s="467"/>
      <c r="AN681" s="467"/>
    </row>
    <row r="682" spans="1:40" ht="18" customHeight="1" x14ac:dyDescent="0.25">
      <c r="A682" s="467"/>
      <c r="B682" s="467"/>
      <c r="C682" s="467"/>
      <c r="D682" s="467"/>
      <c r="E682" s="467"/>
      <c r="F682" s="467"/>
      <c r="G682" s="467"/>
      <c r="H682" s="467"/>
      <c r="I682" s="467"/>
      <c r="J682" s="467"/>
      <c r="K682" s="467"/>
      <c r="L682" s="467"/>
      <c r="M682" s="467"/>
      <c r="N682" s="467"/>
      <c r="O682" s="467"/>
      <c r="P682" s="467"/>
      <c r="Q682" s="467"/>
      <c r="R682" s="467"/>
      <c r="S682" s="467"/>
      <c r="T682" s="467"/>
      <c r="U682" s="467"/>
      <c r="V682" s="467"/>
      <c r="W682" s="467"/>
      <c r="X682" s="467"/>
      <c r="Y682" s="468"/>
      <c r="Z682" s="468"/>
      <c r="AA682" s="1728"/>
      <c r="AB682" s="1728"/>
      <c r="AC682" s="1728"/>
      <c r="AD682" s="1728"/>
      <c r="AE682" s="1728"/>
      <c r="AF682" s="1728"/>
      <c r="AG682" s="1728"/>
      <c r="AH682" s="1728"/>
      <c r="AI682" s="1728"/>
      <c r="AJ682" s="1728"/>
      <c r="AK682" s="1728"/>
      <c r="AL682" s="467"/>
      <c r="AM682" s="467"/>
      <c r="AN682" s="467"/>
    </row>
    <row r="683" spans="1:40" ht="18" customHeight="1" x14ac:dyDescent="0.25">
      <c r="A683" s="467"/>
      <c r="B683" s="467"/>
      <c r="C683" s="467"/>
      <c r="D683" s="467"/>
      <c r="E683" s="467"/>
      <c r="F683" s="467"/>
      <c r="G683" s="467"/>
      <c r="H683" s="467"/>
      <c r="I683" s="467"/>
      <c r="J683" s="467"/>
      <c r="K683" s="467"/>
      <c r="L683" s="467"/>
      <c r="M683" s="467"/>
      <c r="N683" s="467"/>
      <c r="O683" s="467"/>
      <c r="P683" s="467"/>
      <c r="Q683" s="467"/>
      <c r="R683" s="467"/>
      <c r="S683" s="467"/>
      <c r="T683" s="467"/>
      <c r="U683" s="467"/>
      <c r="V683" s="467"/>
      <c r="W683" s="467"/>
      <c r="X683" s="467"/>
      <c r="Y683" s="468"/>
      <c r="Z683" s="468"/>
      <c r="AA683" s="1728"/>
      <c r="AB683" s="1728"/>
      <c r="AC683" s="1728"/>
      <c r="AD683" s="1728"/>
      <c r="AE683" s="1728"/>
      <c r="AF683" s="1728"/>
      <c r="AG683" s="1728"/>
      <c r="AH683" s="1728"/>
      <c r="AI683" s="1728"/>
      <c r="AJ683" s="1728"/>
      <c r="AK683" s="1728"/>
      <c r="AL683" s="467"/>
      <c r="AM683" s="467"/>
      <c r="AN683" s="467"/>
    </row>
    <row r="684" spans="1:40" ht="18" customHeight="1" x14ac:dyDescent="0.25">
      <c r="A684" s="467"/>
      <c r="B684" s="467"/>
      <c r="C684" s="467"/>
      <c r="D684" s="467"/>
      <c r="E684" s="467"/>
      <c r="F684" s="467"/>
      <c r="G684" s="467"/>
      <c r="H684" s="467"/>
      <c r="I684" s="467"/>
      <c r="J684" s="467"/>
      <c r="K684" s="467"/>
      <c r="L684" s="467"/>
      <c r="M684" s="467"/>
      <c r="N684" s="467"/>
      <c r="O684" s="467"/>
      <c r="P684" s="467"/>
      <c r="Q684" s="467"/>
      <c r="R684" s="467"/>
      <c r="S684" s="467"/>
      <c r="T684" s="467"/>
      <c r="U684" s="467"/>
      <c r="V684" s="467"/>
      <c r="W684" s="467"/>
      <c r="X684" s="467"/>
      <c r="Y684" s="468"/>
      <c r="Z684" s="468"/>
      <c r="AA684" s="1728"/>
      <c r="AB684" s="1728"/>
      <c r="AC684" s="1728"/>
      <c r="AD684" s="1728"/>
      <c r="AE684" s="1728"/>
      <c r="AF684" s="1728"/>
      <c r="AG684" s="1728"/>
      <c r="AH684" s="1728"/>
      <c r="AI684" s="1728"/>
      <c r="AJ684" s="1728"/>
      <c r="AK684" s="1728"/>
      <c r="AL684" s="467"/>
      <c r="AM684" s="467"/>
      <c r="AN684" s="467"/>
    </row>
    <row r="685" spans="1:40" ht="18" customHeight="1" x14ac:dyDescent="0.25">
      <c r="A685" s="467"/>
      <c r="B685" s="467"/>
      <c r="C685" s="467"/>
      <c r="D685" s="467"/>
      <c r="E685" s="467"/>
      <c r="F685" s="467"/>
      <c r="G685" s="467"/>
      <c r="H685" s="467"/>
      <c r="I685" s="467"/>
      <c r="J685" s="467"/>
      <c r="K685" s="467"/>
      <c r="L685" s="467"/>
      <c r="M685" s="467"/>
      <c r="N685" s="467"/>
      <c r="O685" s="467"/>
      <c r="P685" s="467"/>
      <c r="Q685" s="467"/>
      <c r="R685" s="467"/>
      <c r="S685" s="467"/>
      <c r="T685" s="467"/>
      <c r="U685" s="467"/>
      <c r="V685" s="467"/>
      <c r="W685" s="467"/>
      <c r="X685" s="467"/>
      <c r="Y685" s="468"/>
      <c r="Z685" s="468"/>
      <c r="AA685" s="1728"/>
      <c r="AB685" s="1728"/>
      <c r="AC685" s="1728"/>
      <c r="AD685" s="1728"/>
      <c r="AE685" s="1728"/>
      <c r="AF685" s="1728"/>
      <c r="AG685" s="1728"/>
      <c r="AH685" s="1728"/>
      <c r="AI685" s="1728"/>
      <c r="AJ685" s="1728"/>
      <c r="AK685" s="1728"/>
      <c r="AL685" s="467"/>
      <c r="AM685" s="467"/>
      <c r="AN685" s="467"/>
    </row>
    <row r="686" spans="1:40" ht="18" customHeight="1" x14ac:dyDescent="0.25">
      <c r="A686" s="467"/>
      <c r="B686" s="467"/>
      <c r="C686" s="467"/>
      <c r="D686" s="467"/>
      <c r="E686" s="467"/>
      <c r="F686" s="467"/>
      <c r="G686" s="467"/>
      <c r="H686" s="467"/>
      <c r="I686" s="467"/>
      <c r="J686" s="467"/>
      <c r="K686" s="467"/>
      <c r="L686" s="467"/>
      <c r="M686" s="467"/>
      <c r="N686" s="467"/>
      <c r="O686" s="467"/>
      <c r="P686" s="467"/>
      <c r="Q686" s="467"/>
      <c r="R686" s="467"/>
      <c r="S686" s="467"/>
      <c r="T686" s="467"/>
      <c r="U686" s="467"/>
      <c r="V686" s="467"/>
      <c r="W686" s="467"/>
      <c r="X686" s="467"/>
      <c r="Y686" s="468"/>
      <c r="Z686" s="468"/>
      <c r="AA686" s="1728"/>
      <c r="AB686" s="1728"/>
      <c r="AC686" s="1728"/>
      <c r="AD686" s="1728"/>
      <c r="AE686" s="1728"/>
      <c r="AF686" s="1728"/>
      <c r="AG686" s="1728"/>
      <c r="AH686" s="1728"/>
      <c r="AI686" s="1728"/>
      <c r="AJ686" s="1728"/>
      <c r="AK686" s="1728"/>
      <c r="AL686" s="467"/>
      <c r="AM686" s="467"/>
      <c r="AN686" s="467"/>
    </row>
    <row r="687" spans="1:40" ht="18" customHeight="1" x14ac:dyDescent="0.25">
      <c r="A687" s="467"/>
      <c r="B687" s="467"/>
      <c r="C687" s="467"/>
      <c r="D687" s="467"/>
      <c r="E687" s="467"/>
      <c r="F687" s="467"/>
      <c r="G687" s="467"/>
      <c r="H687" s="467"/>
      <c r="I687" s="467"/>
      <c r="J687" s="467"/>
      <c r="K687" s="467"/>
      <c r="L687" s="467"/>
      <c r="M687" s="467"/>
      <c r="N687" s="467"/>
      <c r="O687" s="467"/>
      <c r="P687" s="467"/>
      <c r="Q687" s="467"/>
      <c r="R687" s="467"/>
      <c r="S687" s="467"/>
      <c r="T687" s="467"/>
      <c r="U687" s="467"/>
      <c r="V687" s="467"/>
      <c r="W687" s="467"/>
      <c r="X687" s="467"/>
      <c r="Y687" s="468"/>
      <c r="Z687" s="468"/>
      <c r="AA687" s="1728"/>
      <c r="AB687" s="1728"/>
      <c r="AC687" s="1728"/>
      <c r="AD687" s="1728"/>
      <c r="AE687" s="1728"/>
      <c r="AF687" s="1728"/>
      <c r="AG687" s="1728"/>
      <c r="AH687" s="1728"/>
      <c r="AI687" s="1728"/>
      <c r="AJ687" s="1728"/>
      <c r="AK687" s="1728"/>
      <c r="AL687" s="467"/>
      <c r="AM687" s="467"/>
      <c r="AN687" s="467"/>
    </row>
    <row r="688" spans="1:40" ht="18" customHeight="1" x14ac:dyDescent="0.25">
      <c r="A688" s="467"/>
      <c r="B688" s="467"/>
      <c r="C688" s="467"/>
      <c r="D688" s="467"/>
      <c r="E688" s="467"/>
      <c r="F688" s="467"/>
      <c r="G688" s="467"/>
      <c r="H688" s="467"/>
      <c r="I688" s="467"/>
      <c r="J688" s="467"/>
      <c r="K688" s="467"/>
      <c r="L688" s="467"/>
      <c r="M688" s="467"/>
      <c r="N688" s="467"/>
      <c r="O688" s="467"/>
      <c r="P688" s="467"/>
      <c r="Q688" s="467"/>
      <c r="R688" s="467"/>
      <c r="S688" s="467"/>
      <c r="T688" s="467"/>
      <c r="U688" s="467"/>
      <c r="V688" s="467"/>
      <c r="W688" s="467"/>
      <c r="X688" s="467"/>
      <c r="Y688" s="468"/>
      <c r="Z688" s="468"/>
      <c r="AA688" s="1728"/>
      <c r="AB688" s="1728"/>
      <c r="AC688" s="1728"/>
      <c r="AD688" s="1728"/>
      <c r="AE688" s="1728"/>
      <c r="AF688" s="1728"/>
      <c r="AG688" s="1728"/>
      <c r="AH688" s="1728"/>
      <c r="AI688" s="1728"/>
      <c r="AJ688" s="1728"/>
      <c r="AK688" s="1728"/>
      <c r="AL688" s="467"/>
      <c r="AM688" s="467"/>
      <c r="AN688" s="467"/>
    </row>
    <row r="689" spans="1:40" ht="18" customHeight="1" x14ac:dyDescent="0.25">
      <c r="A689" s="467"/>
      <c r="B689" s="467"/>
      <c r="C689" s="467"/>
      <c r="D689" s="467"/>
      <c r="E689" s="467"/>
      <c r="F689" s="467"/>
      <c r="G689" s="467"/>
      <c r="H689" s="467"/>
      <c r="I689" s="467"/>
      <c r="J689" s="467"/>
      <c r="K689" s="467"/>
      <c r="L689" s="467"/>
      <c r="M689" s="467"/>
      <c r="N689" s="467"/>
      <c r="O689" s="467"/>
      <c r="P689" s="467"/>
      <c r="Q689" s="467"/>
      <c r="R689" s="467"/>
      <c r="S689" s="467"/>
      <c r="T689" s="467"/>
      <c r="U689" s="467"/>
      <c r="V689" s="467"/>
      <c r="W689" s="467"/>
      <c r="X689" s="467"/>
      <c r="Y689" s="468"/>
      <c r="Z689" s="468"/>
      <c r="AA689" s="1728"/>
      <c r="AB689" s="1728"/>
      <c r="AC689" s="1728"/>
      <c r="AD689" s="1728"/>
      <c r="AE689" s="1728"/>
      <c r="AF689" s="1728"/>
      <c r="AG689" s="1728"/>
      <c r="AH689" s="1728"/>
      <c r="AI689" s="1728"/>
      <c r="AJ689" s="1728"/>
      <c r="AK689" s="1728"/>
      <c r="AL689" s="467"/>
      <c r="AM689" s="467"/>
      <c r="AN689" s="467"/>
    </row>
    <row r="690" spans="1:40" ht="18" customHeight="1" x14ac:dyDescent="0.25">
      <c r="A690" s="467"/>
      <c r="B690" s="467"/>
      <c r="C690" s="467"/>
      <c r="D690" s="467"/>
      <c r="E690" s="467"/>
      <c r="F690" s="467"/>
      <c r="G690" s="467"/>
      <c r="H690" s="467"/>
      <c r="I690" s="467"/>
      <c r="J690" s="467"/>
      <c r="K690" s="467"/>
      <c r="L690" s="467"/>
      <c r="M690" s="467"/>
      <c r="N690" s="467"/>
      <c r="O690" s="467"/>
      <c r="P690" s="467"/>
      <c r="Q690" s="467"/>
      <c r="R690" s="467"/>
      <c r="S690" s="467"/>
      <c r="T690" s="467"/>
      <c r="U690" s="467"/>
      <c r="V690" s="467"/>
      <c r="W690" s="467"/>
      <c r="X690" s="467"/>
      <c r="Y690" s="468"/>
      <c r="Z690" s="468"/>
      <c r="AA690" s="1728"/>
      <c r="AB690" s="1728"/>
      <c r="AC690" s="1728"/>
      <c r="AD690" s="1728"/>
      <c r="AE690" s="1728"/>
      <c r="AF690" s="1728"/>
      <c r="AG690" s="1728"/>
      <c r="AH690" s="1728"/>
      <c r="AI690" s="1728"/>
      <c r="AJ690" s="1728"/>
      <c r="AK690" s="1728"/>
      <c r="AL690" s="467"/>
      <c r="AM690" s="467"/>
      <c r="AN690" s="467"/>
    </row>
    <row r="691" spans="1:40" ht="18" customHeight="1" x14ac:dyDescent="0.25">
      <c r="A691" s="467"/>
      <c r="B691" s="467"/>
      <c r="C691" s="467"/>
      <c r="D691" s="467"/>
      <c r="E691" s="467"/>
      <c r="F691" s="467"/>
      <c r="G691" s="467"/>
      <c r="H691" s="467"/>
      <c r="I691" s="467"/>
      <c r="J691" s="467"/>
      <c r="K691" s="467"/>
      <c r="L691" s="467"/>
      <c r="M691" s="467"/>
      <c r="N691" s="467"/>
      <c r="O691" s="467"/>
      <c r="P691" s="467"/>
      <c r="Q691" s="467"/>
      <c r="R691" s="467"/>
      <c r="S691" s="467"/>
      <c r="T691" s="467"/>
      <c r="U691" s="467"/>
      <c r="V691" s="467"/>
      <c r="W691" s="467"/>
      <c r="X691" s="467"/>
      <c r="Y691" s="468"/>
      <c r="Z691" s="468"/>
      <c r="AA691" s="1728"/>
      <c r="AB691" s="1728"/>
      <c r="AC691" s="1728"/>
      <c r="AD691" s="1728"/>
      <c r="AE691" s="1728"/>
      <c r="AF691" s="1728"/>
      <c r="AG691" s="1728"/>
      <c r="AH691" s="1728"/>
      <c r="AI691" s="1728"/>
      <c r="AJ691" s="1728"/>
      <c r="AK691" s="1728"/>
      <c r="AL691" s="467"/>
      <c r="AM691" s="467"/>
      <c r="AN691" s="467"/>
    </row>
    <row r="692" spans="1:40" ht="18" customHeight="1" x14ac:dyDescent="0.25">
      <c r="A692" s="467"/>
      <c r="B692" s="467"/>
      <c r="C692" s="467"/>
      <c r="D692" s="467"/>
      <c r="E692" s="467"/>
      <c r="F692" s="467"/>
      <c r="G692" s="467"/>
      <c r="H692" s="467"/>
      <c r="I692" s="467"/>
      <c r="J692" s="467"/>
      <c r="K692" s="467"/>
      <c r="L692" s="467"/>
      <c r="M692" s="467"/>
      <c r="N692" s="467"/>
      <c r="O692" s="467"/>
      <c r="P692" s="467"/>
      <c r="Q692" s="467"/>
      <c r="R692" s="467"/>
      <c r="S692" s="467"/>
      <c r="T692" s="467"/>
      <c r="U692" s="467"/>
      <c r="V692" s="467"/>
      <c r="W692" s="467"/>
      <c r="X692" s="467"/>
      <c r="Y692" s="468"/>
      <c r="Z692" s="468"/>
      <c r="AA692" s="1728"/>
      <c r="AB692" s="1728"/>
      <c r="AC692" s="1728"/>
      <c r="AD692" s="1728"/>
      <c r="AE692" s="1728"/>
      <c r="AF692" s="1728"/>
      <c r="AG692" s="1728"/>
      <c r="AH692" s="1728"/>
      <c r="AI692" s="1728"/>
      <c r="AJ692" s="1728"/>
      <c r="AK692" s="1728"/>
      <c r="AL692" s="467"/>
      <c r="AM692" s="467"/>
      <c r="AN692" s="467"/>
    </row>
    <row r="693" spans="1:40" ht="18" customHeight="1" x14ac:dyDescent="0.25">
      <c r="A693" s="467"/>
      <c r="B693" s="467"/>
      <c r="C693" s="467"/>
      <c r="D693" s="467"/>
      <c r="E693" s="467"/>
      <c r="F693" s="467"/>
      <c r="G693" s="467"/>
      <c r="H693" s="467"/>
      <c r="I693" s="467"/>
      <c r="J693" s="467"/>
      <c r="K693" s="467"/>
      <c r="L693" s="467"/>
      <c r="M693" s="467"/>
      <c r="N693" s="467"/>
      <c r="O693" s="467"/>
      <c r="P693" s="467"/>
      <c r="Q693" s="467"/>
      <c r="R693" s="467"/>
      <c r="S693" s="467"/>
      <c r="T693" s="467"/>
      <c r="U693" s="467"/>
      <c r="V693" s="467"/>
      <c r="W693" s="467"/>
      <c r="X693" s="467"/>
      <c r="Y693" s="468"/>
      <c r="Z693" s="468"/>
      <c r="AA693" s="1728"/>
      <c r="AB693" s="1728"/>
      <c r="AC693" s="1728"/>
      <c r="AD693" s="1728"/>
      <c r="AE693" s="1728"/>
      <c r="AF693" s="1728"/>
      <c r="AG693" s="1728"/>
      <c r="AH693" s="1728"/>
      <c r="AI693" s="1728"/>
      <c r="AJ693" s="1728"/>
      <c r="AK693" s="1728"/>
      <c r="AL693" s="467"/>
      <c r="AM693" s="467"/>
      <c r="AN693" s="467"/>
    </row>
    <row r="694" spans="1:40" ht="18" customHeight="1" x14ac:dyDescent="0.25">
      <c r="A694" s="467"/>
      <c r="B694" s="467"/>
      <c r="C694" s="467"/>
      <c r="D694" s="467"/>
      <c r="E694" s="467"/>
      <c r="F694" s="467"/>
      <c r="G694" s="467"/>
      <c r="H694" s="467"/>
      <c r="I694" s="467"/>
      <c r="J694" s="467"/>
      <c r="K694" s="467"/>
      <c r="L694" s="467"/>
      <c r="M694" s="467"/>
      <c r="N694" s="467"/>
      <c r="O694" s="467"/>
      <c r="P694" s="467"/>
      <c r="Q694" s="467"/>
      <c r="R694" s="467"/>
      <c r="S694" s="467"/>
      <c r="T694" s="467"/>
      <c r="U694" s="467"/>
      <c r="V694" s="467"/>
      <c r="W694" s="467"/>
      <c r="X694" s="467"/>
      <c r="Y694" s="468"/>
      <c r="Z694" s="468"/>
      <c r="AA694" s="1728"/>
      <c r="AB694" s="1728"/>
      <c r="AC694" s="1728"/>
      <c r="AD694" s="1728"/>
      <c r="AE694" s="1728"/>
      <c r="AF694" s="1728"/>
      <c r="AG694" s="1728"/>
      <c r="AH694" s="1728"/>
      <c r="AI694" s="1728"/>
      <c r="AJ694" s="1728"/>
      <c r="AK694" s="1728"/>
      <c r="AL694" s="467"/>
      <c r="AM694" s="467"/>
      <c r="AN694" s="467"/>
    </row>
    <row r="695" spans="1:40" ht="18" customHeight="1" x14ac:dyDescent="0.25">
      <c r="A695" s="467"/>
      <c r="B695" s="467"/>
      <c r="C695" s="467"/>
      <c r="D695" s="467"/>
      <c r="E695" s="467"/>
      <c r="F695" s="467"/>
      <c r="G695" s="467"/>
      <c r="H695" s="467"/>
      <c r="I695" s="467"/>
      <c r="J695" s="467"/>
      <c r="K695" s="467"/>
      <c r="L695" s="467"/>
      <c r="M695" s="467"/>
      <c r="N695" s="467"/>
      <c r="O695" s="467"/>
      <c r="P695" s="467"/>
      <c r="Q695" s="467"/>
      <c r="R695" s="467"/>
      <c r="S695" s="467"/>
      <c r="T695" s="467"/>
      <c r="U695" s="467"/>
      <c r="V695" s="467"/>
      <c r="W695" s="467"/>
      <c r="X695" s="467"/>
      <c r="Y695" s="468"/>
      <c r="Z695" s="468"/>
      <c r="AA695" s="1728"/>
      <c r="AB695" s="1728"/>
      <c r="AC695" s="1728"/>
      <c r="AD695" s="1728"/>
      <c r="AE695" s="1728"/>
      <c r="AF695" s="1728"/>
      <c r="AG695" s="1728"/>
      <c r="AH695" s="1728"/>
      <c r="AI695" s="1728"/>
      <c r="AJ695" s="1728"/>
      <c r="AK695" s="1728"/>
      <c r="AL695" s="467"/>
      <c r="AM695" s="467"/>
      <c r="AN695" s="467"/>
    </row>
    <row r="696" spans="1:40" ht="18" customHeight="1" x14ac:dyDescent="0.25">
      <c r="A696" s="467"/>
      <c r="B696" s="467"/>
      <c r="C696" s="467"/>
      <c r="D696" s="467"/>
      <c r="E696" s="467"/>
      <c r="F696" s="467"/>
      <c r="G696" s="467"/>
      <c r="H696" s="467"/>
      <c r="I696" s="467"/>
      <c r="J696" s="467"/>
      <c r="K696" s="467"/>
      <c r="L696" s="467"/>
      <c r="M696" s="467"/>
      <c r="N696" s="467"/>
      <c r="O696" s="467"/>
      <c r="P696" s="467"/>
      <c r="Q696" s="467"/>
      <c r="R696" s="467"/>
      <c r="S696" s="467"/>
      <c r="T696" s="467"/>
      <c r="U696" s="467"/>
      <c r="V696" s="467"/>
      <c r="W696" s="467"/>
      <c r="X696" s="467"/>
      <c r="Y696" s="468"/>
      <c r="Z696" s="468"/>
      <c r="AA696" s="1728"/>
      <c r="AB696" s="1728"/>
      <c r="AC696" s="1728"/>
      <c r="AD696" s="1728"/>
      <c r="AE696" s="1728"/>
      <c r="AF696" s="1728"/>
      <c r="AG696" s="1728"/>
      <c r="AH696" s="1728"/>
      <c r="AI696" s="1728"/>
      <c r="AJ696" s="1728"/>
      <c r="AK696" s="1728"/>
      <c r="AL696" s="467"/>
      <c r="AM696" s="467"/>
      <c r="AN696" s="467"/>
    </row>
    <row r="697" spans="1:40" ht="18" customHeight="1" x14ac:dyDescent="0.25">
      <c r="A697" s="467"/>
      <c r="B697" s="467"/>
      <c r="C697" s="467"/>
      <c r="D697" s="467"/>
      <c r="E697" s="467"/>
      <c r="F697" s="467"/>
      <c r="G697" s="467"/>
      <c r="H697" s="467"/>
      <c r="I697" s="467"/>
      <c r="J697" s="467"/>
      <c r="K697" s="467"/>
      <c r="L697" s="467"/>
      <c r="M697" s="467"/>
      <c r="N697" s="467"/>
      <c r="O697" s="467"/>
      <c r="P697" s="467"/>
      <c r="Q697" s="467"/>
      <c r="R697" s="467"/>
      <c r="S697" s="467"/>
      <c r="T697" s="467"/>
      <c r="U697" s="467"/>
      <c r="V697" s="467"/>
      <c r="W697" s="467"/>
      <c r="X697" s="467"/>
      <c r="Y697" s="468"/>
      <c r="Z697" s="468"/>
      <c r="AA697" s="1728"/>
      <c r="AB697" s="1728"/>
      <c r="AC697" s="1728"/>
      <c r="AD697" s="1728"/>
      <c r="AE697" s="1728"/>
      <c r="AF697" s="1728"/>
      <c r="AG697" s="1728"/>
      <c r="AH697" s="1728"/>
      <c r="AI697" s="1728"/>
      <c r="AJ697" s="1728"/>
      <c r="AK697" s="1728"/>
      <c r="AL697" s="467"/>
      <c r="AM697" s="467"/>
      <c r="AN697" s="467"/>
    </row>
    <row r="698" spans="1:40" ht="18" customHeight="1" x14ac:dyDescent="0.25">
      <c r="A698" s="467"/>
      <c r="B698" s="467"/>
      <c r="C698" s="467"/>
      <c r="D698" s="467"/>
      <c r="E698" s="467"/>
      <c r="F698" s="467"/>
      <c r="G698" s="467"/>
      <c r="H698" s="467"/>
      <c r="I698" s="467"/>
      <c r="J698" s="467"/>
      <c r="K698" s="467"/>
      <c r="L698" s="467"/>
      <c r="M698" s="467"/>
      <c r="N698" s="467"/>
      <c r="O698" s="467"/>
      <c r="P698" s="467"/>
      <c r="Q698" s="467"/>
      <c r="R698" s="467"/>
      <c r="S698" s="467"/>
      <c r="T698" s="467"/>
      <c r="U698" s="467"/>
      <c r="V698" s="467"/>
      <c r="W698" s="467"/>
      <c r="X698" s="467"/>
      <c r="Y698" s="468"/>
      <c r="Z698" s="468"/>
      <c r="AA698" s="1728"/>
      <c r="AB698" s="1728"/>
      <c r="AC698" s="1728"/>
      <c r="AD698" s="1728"/>
      <c r="AE698" s="1728"/>
      <c r="AF698" s="1728"/>
      <c r="AG698" s="1728"/>
      <c r="AH698" s="1728"/>
      <c r="AI698" s="1728"/>
      <c r="AJ698" s="1728"/>
      <c r="AK698" s="1728"/>
      <c r="AL698" s="467"/>
      <c r="AM698" s="467"/>
      <c r="AN698" s="467"/>
    </row>
    <row r="699" spans="1:40" ht="18" customHeight="1" x14ac:dyDescent="0.25">
      <c r="A699" s="467"/>
      <c r="B699" s="467"/>
      <c r="C699" s="467"/>
      <c r="D699" s="467"/>
      <c r="E699" s="467"/>
      <c r="F699" s="467"/>
      <c r="G699" s="467"/>
      <c r="H699" s="467"/>
      <c r="I699" s="467"/>
      <c r="J699" s="467"/>
      <c r="K699" s="467"/>
      <c r="L699" s="467"/>
      <c r="M699" s="467"/>
      <c r="N699" s="467"/>
      <c r="O699" s="467"/>
      <c r="P699" s="467"/>
      <c r="Q699" s="467"/>
      <c r="R699" s="467"/>
      <c r="S699" s="467"/>
      <c r="T699" s="467"/>
      <c r="U699" s="467"/>
      <c r="V699" s="467"/>
      <c r="W699" s="467"/>
      <c r="X699" s="467"/>
      <c r="Y699" s="468"/>
      <c r="Z699" s="468"/>
      <c r="AA699" s="1728"/>
      <c r="AB699" s="1728"/>
      <c r="AC699" s="1728"/>
      <c r="AD699" s="1728"/>
      <c r="AE699" s="1728"/>
      <c r="AF699" s="1728"/>
      <c r="AG699" s="1728"/>
      <c r="AH699" s="1728"/>
      <c r="AI699" s="1728"/>
      <c r="AJ699" s="1728"/>
      <c r="AK699" s="1728"/>
      <c r="AL699" s="467"/>
      <c r="AM699" s="467"/>
      <c r="AN699" s="467"/>
    </row>
    <row r="700" spans="1:40" ht="18" customHeight="1" x14ac:dyDescent="0.25">
      <c r="A700" s="467"/>
      <c r="B700" s="467"/>
      <c r="C700" s="467"/>
      <c r="D700" s="467"/>
      <c r="E700" s="467"/>
      <c r="F700" s="467"/>
      <c r="G700" s="467"/>
      <c r="H700" s="467"/>
      <c r="I700" s="467"/>
      <c r="J700" s="467"/>
      <c r="K700" s="467"/>
      <c r="L700" s="467"/>
      <c r="M700" s="467"/>
      <c r="N700" s="467"/>
      <c r="O700" s="467"/>
      <c r="P700" s="467"/>
      <c r="Q700" s="467"/>
      <c r="R700" s="467"/>
      <c r="S700" s="467"/>
      <c r="T700" s="467"/>
      <c r="U700" s="467"/>
      <c r="V700" s="467"/>
      <c r="W700" s="467"/>
      <c r="X700" s="467"/>
      <c r="Y700" s="468"/>
      <c r="Z700" s="468"/>
      <c r="AA700" s="1728"/>
      <c r="AB700" s="1728"/>
      <c r="AC700" s="1728"/>
      <c r="AD700" s="1728"/>
      <c r="AE700" s="1728"/>
      <c r="AF700" s="1728"/>
      <c r="AG700" s="1728"/>
      <c r="AH700" s="1728"/>
      <c r="AI700" s="1728"/>
      <c r="AJ700" s="1728"/>
      <c r="AK700" s="1728"/>
      <c r="AL700" s="467"/>
      <c r="AM700" s="467"/>
      <c r="AN700" s="467"/>
    </row>
    <row r="701" spans="1:40" ht="18" customHeight="1" x14ac:dyDescent="0.25">
      <c r="A701" s="467"/>
      <c r="B701" s="467"/>
      <c r="C701" s="467"/>
      <c r="D701" s="467"/>
      <c r="E701" s="467"/>
      <c r="F701" s="467"/>
      <c r="G701" s="467"/>
      <c r="H701" s="467"/>
      <c r="I701" s="467"/>
      <c r="J701" s="467"/>
      <c r="K701" s="467"/>
      <c r="L701" s="467"/>
      <c r="M701" s="467"/>
      <c r="N701" s="467"/>
      <c r="O701" s="467"/>
      <c r="P701" s="467"/>
      <c r="Q701" s="467"/>
      <c r="R701" s="467"/>
      <c r="S701" s="467"/>
      <c r="T701" s="467"/>
      <c r="U701" s="467"/>
      <c r="V701" s="467"/>
      <c r="W701" s="467"/>
      <c r="X701" s="467"/>
      <c r="Y701" s="468"/>
      <c r="Z701" s="468"/>
      <c r="AA701" s="1728"/>
      <c r="AB701" s="1728"/>
      <c r="AC701" s="1728"/>
      <c r="AD701" s="1728"/>
      <c r="AE701" s="1728"/>
      <c r="AF701" s="1728"/>
      <c r="AG701" s="1728"/>
      <c r="AH701" s="1728"/>
      <c r="AI701" s="1728"/>
      <c r="AJ701" s="1728"/>
      <c r="AK701" s="1728"/>
      <c r="AL701" s="467"/>
      <c r="AM701" s="467"/>
      <c r="AN701" s="467"/>
    </row>
    <row r="702" spans="1:40" ht="18" customHeight="1" x14ac:dyDescent="0.25">
      <c r="A702" s="467"/>
      <c r="B702" s="467"/>
      <c r="C702" s="467"/>
      <c r="D702" s="467"/>
      <c r="E702" s="467"/>
      <c r="F702" s="467"/>
      <c r="G702" s="467"/>
      <c r="H702" s="467"/>
      <c r="I702" s="467"/>
      <c r="J702" s="467"/>
      <c r="K702" s="467"/>
      <c r="L702" s="467"/>
      <c r="M702" s="467"/>
      <c r="N702" s="467"/>
      <c r="O702" s="467"/>
      <c r="P702" s="467"/>
      <c r="Q702" s="467"/>
      <c r="R702" s="467"/>
      <c r="S702" s="467"/>
      <c r="T702" s="467"/>
      <c r="U702" s="467"/>
      <c r="V702" s="467"/>
      <c r="W702" s="467"/>
      <c r="X702" s="467"/>
      <c r="Y702" s="468"/>
      <c r="Z702" s="468"/>
      <c r="AA702" s="1728"/>
      <c r="AB702" s="1728"/>
      <c r="AC702" s="1728"/>
      <c r="AD702" s="1728"/>
      <c r="AE702" s="1728"/>
      <c r="AF702" s="1728"/>
      <c r="AG702" s="1728"/>
      <c r="AH702" s="1728"/>
      <c r="AI702" s="1728"/>
      <c r="AJ702" s="1728"/>
      <c r="AK702" s="1728"/>
      <c r="AL702" s="467"/>
      <c r="AM702" s="467"/>
      <c r="AN702" s="467"/>
    </row>
    <row r="703" spans="1:40" ht="18" customHeight="1" x14ac:dyDescent="0.25">
      <c r="A703" s="467"/>
      <c r="B703" s="467"/>
      <c r="C703" s="467"/>
      <c r="D703" s="467"/>
      <c r="E703" s="467"/>
      <c r="F703" s="467"/>
      <c r="G703" s="467"/>
      <c r="H703" s="467"/>
      <c r="I703" s="467"/>
      <c r="J703" s="467"/>
      <c r="K703" s="467"/>
      <c r="L703" s="467"/>
      <c r="M703" s="467"/>
      <c r="N703" s="467"/>
      <c r="O703" s="467"/>
      <c r="P703" s="467"/>
      <c r="Q703" s="467"/>
      <c r="R703" s="467"/>
      <c r="S703" s="467"/>
      <c r="T703" s="467"/>
      <c r="U703" s="467"/>
      <c r="V703" s="467"/>
      <c r="W703" s="467"/>
      <c r="X703" s="467"/>
      <c r="Y703" s="468"/>
      <c r="Z703" s="468"/>
      <c r="AA703" s="1728"/>
      <c r="AB703" s="1728"/>
      <c r="AC703" s="1728"/>
      <c r="AD703" s="1728"/>
      <c r="AE703" s="1728"/>
      <c r="AF703" s="1728"/>
      <c r="AG703" s="1728"/>
      <c r="AH703" s="1728"/>
      <c r="AI703" s="1728"/>
      <c r="AJ703" s="1728"/>
      <c r="AK703" s="1728"/>
      <c r="AL703" s="467"/>
      <c r="AM703" s="467"/>
      <c r="AN703" s="467"/>
    </row>
    <row r="704" spans="1:40" ht="18" customHeight="1" x14ac:dyDescent="0.25">
      <c r="A704" s="467"/>
      <c r="B704" s="467"/>
      <c r="C704" s="467"/>
      <c r="D704" s="467"/>
      <c r="E704" s="467"/>
      <c r="F704" s="467"/>
      <c r="G704" s="467"/>
      <c r="H704" s="467"/>
      <c r="I704" s="467"/>
      <c r="J704" s="467"/>
      <c r="K704" s="467"/>
      <c r="L704" s="467"/>
      <c r="M704" s="467"/>
      <c r="N704" s="467"/>
      <c r="O704" s="467"/>
      <c r="P704" s="467"/>
      <c r="Q704" s="467"/>
      <c r="R704" s="467"/>
      <c r="S704" s="467"/>
      <c r="T704" s="467"/>
      <c r="U704" s="467"/>
      <c r="V704" s="467"/>
      <c r="W704" s="467"/>
      <c r="X704" s="467"/>
      <c r="Y704" s="468"/>
      <c r="Z704" s="468"/>
      <c r="AA704" s="1728"/>
      <c r="AB704" s="1728"/>
      <c r="AC704" s="1728"/>
      <c r="AD704" s="1728"/>
      <c r="AE704" s="1728"/>
      <c r="AF704" s="1728"/>
      <c r="AG704" s="1728"/>
      <c r="AH704" s="1728"/>
      <c r="AI704" s="1728"/>
      <c r="AJ704" s="1728"/>
      <c r="AK704" s="1728"/>
      <c r="AL704" s="467"/>
      <c r="AM704" s="467"/>
      <c r="AN704" s="467"/>
    </row>
    <row r="705" spans="1:40" ht="18" customHeight="1" x14ac:dyDescent="0.25">
      <c r="A705" s="467"/>
      <c r="B705" s="467"/>
      <c r="C705" s="467"/>
      <c r="D705" s="467"/>
      <c r="E705" s="467"/>
      <c r="F705" s="467"/>
      <c r="G705" s="467"/>
      <c r="H705" s="467"/>
      <c r="I705" s="467"/>
      <c r="J705" s="467"/>
      <c r="K705" s="467"/>
      <c r="L705" s="467"/>
      <c r="M705" s="467"/>
      <c r="N705" s="467"/>
      <c r="O705" s="467"/>
      <c r="P705" s="467"/>
      <c r="Q705" s="467"/>
      <c r="R705" s="467"/>
      <c r="S705" s="467"/>
      <c r="T705" s="467"/>
      <c r="U705" s="467"/>
      <c r="V705" s="467"/>
      <c r="W705" s="467"/>
      <c r="X705" s="467"/>
      <c r="Y705" s="468"/>
      <c r="Z705" s="468"/>
      <c r="AA705" s="1728"/>
      <c r="AB705" s="1728"/>
      <c r="AC705" s="1728"/>
      <c r="AD705" s="1728"/>
      <c r="AE705" s="1728"/>
      <c r="AF705" s="1728"/>
      <c r="AG705" s="1728"/>
      <c r="AH705" s="1728"/>
      <c r="AI705" s="1728"/>
      <c r="AJ705" s="1728"/>
      <c r="AK705" s="1728"/>
      <c r="AL705" s="467"/>
      <c r="AM705" s="467"/>
      <c r="AN705" s="467"/>
    </row>
    <row r="706" spans="1:40" ht="18" customHeight="1" x14ac:dyDescent="0.25">
      <c r="A706" s="467"/>
      <c r="B706" s="467"/>
      <c r="C706" s="467"/>
      <c r="D706" s="467"/>
      <c r="E706" s="467"/>
      <c r="F706" s="467"/>
      <c r="G706" s="467"/>
      <c r="H706" s="467"/>
      <c r="I706" s="467"/>
      <c r="J706" s="467"/>
      <c r="K706" s="467"/>
      <c r="L706" s="467"/>
      <c r="M706" s="467"/>
      <c r="N706" s="467"/>
      <c r="O706" s="467"/>
      <c r="P706" s="467"/>
      <c r="Q706" s="467"/>
      <c r="R706" s="467"/>
      <c r="S706" s="467"/>
      <c r="T706" s="467"/>
      <c r="U706" s="467"/>
      <c r="V706" s="467"/>
      <c r="W706" s="467"/>
      <c r="X706" s="467"/>
      <c r="Y706" s="468"/>
      <c r="Z706" s="468"/>
      <c r="AA706" s="1728"/>
      <c r="AB706" s="1728"/>
      <c r="AC706" s="1728"/>
      <c r="AD706" s="1728"/>
      <c r="AE706" s="1728"/>
      <c r="AF706" s="1728"/>
      <c r="AG706" s="1728"/>
      <c r="AH706" s="1728"/>
      <c r="AI706" s="1728"/>
      <c r="AJ706" s="1728"/>
      <c r="AK706" s="1728"/>
      <c r="AL706" s="467"/>
      <c r="AM706" s="467"/>
      <c r="AN706" s="467"/>
    </row>
    <row r="707" spans="1:40" ht="18" customHeight="1" x14ac:dyDescent="0.25">
      <c r="A707" s="467"/>
      <c r="B707" s="467"/>
      <c r="C707" s="467"/>
      <c r="D707" s="467"/>
      <c r="E707" s="467"/>
      <c r="F707" s="467"/>
      <c r="G707" s="467"/>
      <c r="H707" s="467"/>
      <c r="I707" s="467"/>
      <c r="J707" s="467"/>
      <c r="K707" s="467"/>
      <c r="L707" s="467"/>
      <c r="M707" s="467"/>
      <c r="N707" s="467"/>
      <c r="O707" s="467"/>
      <c r="P707" s="467"/>
      <c r="Q707" s="467"/>
      <c r="R707" s="467"/>
      <c r="S707" s="467"/>
      <c r="T707" s="467"/>
      <c r="U707" s="467"/>
      <c r="V707" s="467"/>
      <c r="W707" s="467"/>
      <c r="X707" s="467"/>
      <c r="Y707" s="468"/>
      <c r="Z707" s="468"/>
      <c r="AA707" s="1728"/>
      <c r="AB707" s="1728"/>
      <c r="AC707" s="1728"/>
      <c r="AD707" s="1728"/>
      <c r="AE707" s="1728"/>
      <c r="AF707" s="1728"/>
      <c r="AG707" s="1728"/>
      <c r="AH707" s="1728"/>
      <c r="AI707" s="1728"/>
      <c r="AJ707" s="1728"/>
      <c r="AK707" s="1728"/>
      <c r="AL707" s="467"/>
      <c r="AM707" s="467"/>
      <c r="AN707" s="467"/>
    </row>
    <row r="708" spans="1:40" ht="18" customHeight="1" x14ac:dyDescent="0.25">
      <c r="A708" s="467"/>
      <c r="B708" s="467"/>
      <c r="C708" s="467"/>
      <c r="D708" s="467"/>
      <c r="E708" s="467"/>
      <c r="F708" s="467"/>
      <c r="G708" s="467"/>
      <c r="H708" s="467"/>
      <c r="I708" s="467"/>
      <c r="J708" s="467"/>
      <c r="K708" s="467"/>
      <c r="L708" s="467"/>
      <c r="M708" s="467"/>
      <c r="N708" s="467"/>
      <c r="O708" s="467"/>
      <c r="P708" s="467"/>
      <c r="Q708" s="467"/>
      <c r="R708" s="467"/>
      <c r="S708" s="467"/>
      <c r="T708" s="467"/>
      <c r="U708" s="467"/>
      <c r="V708" s="467"/>
      <c r="W708" s="467"/>
      <c r="X708" s="467"/>
      <c r="Y708" s="468"/>
      <c r="Z708" s="468"/>
      <c r="AA708" s="1728"/>
      <c r="AB708" s="1728"/>
      <c r="AC708" s="1728"/>
      <c r="AD708" s="1728"/>
      <c r="AE708" s="1728"/>
      <c r="AF708" s="1728"/>
      <c r="AG708" s="1728"/>
      <c r="AH708" s="1728"/>
      <c r="AI708" s="1728"/>
      <c r="AJ708" s="1728"/>
      <c r="AK708" s="1728"/>
      <c r="AL708" s="467"/>
      <c r="AM708" s="467"/>
      <c r="AN708" s="467"/>
    </row>
    <row r="709" spans="1:40" ht="18" customHeight="1" x14ac:dyDescent="0.25">
      <c r="A709" s="467"/>
      <c r="B709" s="467"/>
      <c r="C709" s="467"/>
      <c r="D709" s="467"/>
      <c r="E709" s="467"/>
      <c r="F709" s="467"/>
      <c r="G709" s="467"/>
      <c r="H709" s="467"/>
      <c r="I709" s="467"/>
      <c r="J709" s="467"/>
      <c r="K709" s="467"/>
      <c r="L709" s="467"/>
      <c r="M709" s="467"/>
      <c r="N709" s="467"/>
      <c r="O709" s="467"/>
      <c r="P709" s="467"/>
      <c r="Q709" s="467"/>
      <c r="R709" s="467"/>
      <c r="S709" s="467"/>
      <c r="T709" s="467"/>
      <c r="U709" s="467"/>
      <c r="V709" s="467"/>
      <c r="W709" s="467"/>
      <c r="X709" s="467"/>
      <c r="Y709" s="468"/>
      <c r="Z709" s="468"/>
      <c r="AA709" s="1728"/>
      <c r="AB709" s="1728"/>
      <c r="AC709" s="1728"/>
      <c r="AD709" s="1728"/>
      <c r="AE709" s="1728"/>
      <c r="AF709" s="1728"/>
      <c r="AG709" s="1728"/>
      <c r="AH709" s="1728"/>
      <c r="AI709" s="1728"/>
      <c r="AJ709" s="1728"/>
      <c r="AK709" s="1728"/>
      <c r="AL709" s="467"/>
      <c r="AM709" s="467"/>
      <c r="AN709" s="467"/>
    </row>
    <row r="710" spans="1:40" ht="18" customHeight="1" x14ac:dyDescent="0.25">
      <c r="A710" s="467"/>
      <c r="B710" s="467"/>
      <c r="C710" s="467"/>
      <c r="D710" s="467"/>
      <c r="E710" s="467"/>
      <c r="F710" s="467"/>
      <c r="G710" s="467"/>
      <c r="H710" s="467"/>
      <c r="I710" s="467"/>
      <c r="J710" s="467"/>
      <c r="K710" s="467"/>
      <c r="L710" s="467"/>
      <c r="M710" s="467"/>
      <c r="N710" s="467"/>
      <c r="O710" s="467"/>
      <c r="P710" s="467"/>
      <c r="Q710" s="467"/>
      <c r="R710" s="467"/>
      <c r="S710" s="467"/>
      <c r="T710" s="467"/>
      <c r="U710" s="467"/>
      <c r="V710" s="467"/>
      <c r="W710" s="467"/>
      <c r="X710" s="467"/>
      <c r="Y710" s="468"/>
      <c r="Z710" s="468"/>
      <c r="AA710" s="1728"/>
      <c r="AB710" s="1728"/>
      <c r="AC710" s="1728"/>
      <c r="AD710" s="1728"/>
      <c r="AE710" s="1728"/>
      <c r="AF710" s="1728"/>
      <c r="AG710" s="1728"/>
      <c r="AH710" s="1728"/>
      <c r="AI710" s="1728"/>
      <c r="AJ710" s="1728"/>
      <c r="AK710" s="1728"/>
      <c r="AL710" s="467"/>
      <c r="AM710" s="467"/>
      <c r="AN710" s="467"/>
    </row>
    <row r="711" spans="1:40" ht="18" customHeight="1" x14ac:dyDescent="0.25">
      <c r="A711" s="467"/>
      <c r="B711" s="467"/>
      <c r="C711" s="467"/>
      <c r="D711" s="467"/>
      <c r="E711" s="467"/>
      <c r="F711" s="467"/>
      <c r="G711" s="467"/>
      <c r="H711" s="467"/>
      <c r="I711" s="467"/>
      <c r="J711" s="467"/>
      <c r="K711" s="467"/>
      <c r="L711" s="467"/>
      <c r="M711" s="467"/>
      <c r="N711" s="467"/>
      <c r="O711" s="467"/>
      <c r="P711" s="467"/>
      <c r="Q711" s="467"/>
      <c r="R711" s="467"/>
      <c r="S711" s="467"/>
      <c r="T711" s="467"/>
      <c r="U711" s="467"/>
      <c r="V711" s="467"/>
      <c r="W711" s="467"/>
      <c r="X711" s="467"/>
      <c r="Y711" s="468"/>
      <c r="Z711" s="468"/>
      <c r="AA711" s="1728"/>
      <c r="AB711" s="1728"/>
      <c r="AC711" s="1728"/>
      <c r="AD711" s="1728"/>
      <c r="AE711" s="1728"/>
      <c r="AF711" s="1728"/>
      <c r="AG711" s="1728"/>
      <c r="AH711" s="1728"/>
      <c r="AI711" s="1728"/>
      <c r="AJ711" s="1728"/>
      <c r="AK711" s="1728"/>
      <c r="AL711" s="467"/>
      <c r="AM711" s="467"/>
      <c r="AN711" s="467"/>
    </row>
    <row r="712" spans="1:40" ht="18" customHeight="1" x14ac:dyDescent="0.25">
      <c r="A712" s="467"/>
      <c r="B712" s="467"/>
      <c r="C712" s="467"/>
      <c r="D712" s="467"/>
      <c r="E712" s="467"/>
      <c r="F712" s="467"/>
      <c r="G712" s="467"/>
      <c r="H712" s="467"/>
      <c r="I712" s="467"/>
      <c r="J712" s="467"/>
      <c r="K712" s="467"/>
      <c r="L712" s="467"/>
      <c r="M712" s="467"/>
      <c r="N712" s="467"/>
      <c r="O712" s="467"/>
      <c r="P712" s="467"/>
      <c r="Q712" s="467"/>
      <c r="R712" s="467"/>
      <c r="S712" s="467"/>
      <c r="T712" s="467"/>
      <c r="U712" s="467"/>
      <c r="V712" s="467"/>
      <c r="W712" s="467"/>
      <c r="X712" s="467"/>
      <c r="Y712" s="468"/>
      <c r="Z712" s="468"/>
      <c r="AA712" s="1728"/>
      <c r="AB712" s="1728"/>
      <c r="AC712" s="1728"/>
      <c r="AD712" s="1728"/>
      <c r="AE712" s="1728"/>
      <c r="AF712" s="1728"/>
      <c r="AG712" s="1728"/>
      <c r="AH712" s="1728"/>
      <c r="AI712" s="1728"/>
      <c r="AJ712" s="1728"/>
      <c r="AK712" s="1728"/>
      <c r="AL712" s="467"/>
      <c r="AM712" s="467"/>
      <c r="AN712" s="467"/>
    </row>
    <row r="713" spans="1:40" ht="18" customHeight="1" x14ac:dyDescent="0.25">
      <c r="A713" s="467"/>
      <c r="B713" s="467"/>
      <c r="C713" s="467"/>
      <c r="D713" s="467"/>
      <c r="E713" s="467"/>
      <c r="F713" s="467"/>
      <c r="G713" s="467"/>
      <c r="H713" s="467"/>
      <c r="I713" s="467"/>
      <c r="J713" s="467"/>
      <c r="K713" s="467"/>
      <c r="L713" s="467"/>
      <c r="M713" s="467"/>
      <c r="N713" s="467"/>
      <c r="O713" s="467"/>
      <c r="P713" s="467"/>
      <c r="Q713" s="467"/>
      <c r="R713" s="467"/>
      <c r="S713" s="467"/>
      <c r="T713" s="467"/>
      <c r="U713" s="467"/>
      <c r="V713" s="467"/>
      <c r="W713" s="467"/>
      <c r="X713" s="467"/>
      <c r="Y713" s="468"/>
      <c r="Z713" s="468"/>
      <c r="AA713" s="1728"/>
      <c r="AB713" s="1728"/>
      <c r="AC713" s="1728"/>
      <c r="AD713" s="1728"/>
      <c r="AE713" s="1728"/>
      <c r="AF713" s="1728"/>
      <c r="AG713" s="1728"/>
      <c r="AH713" s="1728"/>
      <c r="AI713" s="1728"/>
      <c r="AJ713" s="1728"/>
      <c r="AK713" s="1728"/>
      <c r="AL713" s="467"/>
      <c r="AM713" s="467"/>
      <c r="AN713" s="467"/>
    </row>
    <row r="714" spans="1:40" ht="18" customHeight="1" x14ac:dyDescent="0.25">
      <c r="A714" s="467"/>
      <c r="B714" s="467"/>
      <c r="C714" s="467"/>
      <c r="D714" s="467"/>
      <c r="E714" s="467"/>
      <c r="F714" s="467"/>
      <c r="G714" s="467"/>
      <c r="H714" s="467"/>
      <c r="I714" s="467"/>
      <c r="J714" s="467"/>
      <c r="K714" s="467"/>
      <c r="L714" s="467"/>
      <c r="M714" s="467"/>
      <c r="N714" s="467"/>
      <c r="O714" s="467"/>
      <c r="P714" s="467"/>
      <c r="Q714" s="467"/>
      <c r="R714" s="467"/>
      <c r="S714" s="467"/>
      <c r="T714" s="467"/>
      <c r="U714" s="467"/>
      <c r="V714" s="467"/>
      <c r="W714" s="467"/>
      <c r="X714" s="467"/>
      <c r="Y714" s="468"/>
      <c r="Z714" s="468"/>
      <c r="AA714" s="1728"/>
      <c r="AB714" s="1728"/>
      <c r="AC714" s="1728"/>
      <c r="AD714" s="1728"/>
      <c r="AE714" s="1728"/>
      <c r="AF714" s="1728"/>
      <c r="AG714" s="1728"/>
      <c r="AH714" s="1728"/>
      <c r="AI714" s="1728"/>
      <c r="AJ714" s="1728"/>
      <c r="AK714" s="1728"/>
      <c r="AL714" s="467"/>
      <c r="AM714" s="467"/>
      <c r="AN714" s="467"/>
    </row>
    <row r="715" spans="1:40" ht="18" customHeight="1" x14ac:dyDescent="0.25">
      <c r="A715" s="467"/>
      <c r="B715" s="467"/>
      <c r="C715" s="467"/>
      <c r="D715" s="467"/>
      <c r="E715" s="467"/>
      <c r="F715" s="467"/>
      <c r="G715" s="467"/>
      <c r="H715" s="467"/>
      <c r="I715" s="467"/>
      <c r="J715" s="467"/>
      <c r="K715" s="467"/>
      <c r="L715" s="467"/>
      <c r="M715" s="467"/>
      <c r="N715" s="467"/>
      <c r="O715" s="467"/>
      <c r="P715" s="467"/>
      <c r="Q715" s="467"/>
      <c r="R715" s="467"/>
      <c r="S715" s="467"/>
      <c r="T715" s="467"/>
      <c r="U715" s="467"/>
      <c r="V715" s="467"/>
      <c r="W715" s="467"/>
      <c r="X715" s="467"/>
      <c r="Y715" s="468"/>
      <c r="Z715" s="468"/>
      <c r="AA715" s="1728"/>
      <c r="AB715" s="1728"/>
      <c r="AC715" s="1728"/>
      <c r="AD715" s="1728"/>
      <c r="AE715" s="1728"/>
      <c r="AF715" s="1728"/>
      <c r="AG715" s="1728"/>
      <c r="AH715" s="1728"/>
      <c r="AI715" s="1728"/>
      <c r="AJ715" s="1728"/>
      <c r="AK715" s="1728"/>
      <c r="AL715" s="467"/>
      <c r="AM715" s="467"/>
      <c r="AN715" s="467"/>
    </row>
    <row r="716" spans="1:40" ht="18" customHeight="1" x14ac:dyDescent="0.25">
      <c r="A716" s="467"/>
      <c r="B716" s="467"/>
      <c r="C716" s="467"/>
      <c r="D716" s="467"/>
      <c r="E716" s="467"/>
      <c r="F716" s="467"/>
      <c r="G716" s="467"/>
      <c r="H716" s="467"/>
      <c r="I716" s="467"/>
      <c r="J716" s="467"/>
      <c r="K716" s="467"/>
      <c r="L716" s="467"/>
      <c r="M716" s="467"/>
      <c r="N716" s="467"/>
      <c r="O716" s="467"/>
      <c r="P716" s="467"/>
      <c r="Q716" s="467"/>
      <c r="R716" s="467"/>
      <c r="S716" s="467"/>
      <c r="T716" s="467"/>
      <c r="U716" s="467"/>
      <c r="V716" s="467"/>
      <c r="W716" s="467"/>
      <c r="X716" s="467"/>
      <c r="Y716" s="468"/>
      <c r="Z716" s="468"/>
      <c r="AA716" s="1728"/>
      <c r="AB716" s="1728"/>
      <c r="AC716" s="1728"/>
      <c r="AD716" s="1728"/>
      <c r="AE716" s="1728"/>
      <c r="AF716" s="1728"/>
      <c r="AG716" s="1728"/>
      <c r="AH716" s="1728"/>
      <c r="AI716" s="1728"/>
      <c r="AJ716" s="1728"/>
      <c r="AK716" s="1728"/>
      <c r="AL716" s="467"/>
      <c r="AM716" s="467"/>
      <c r="AN716" s="467"/>
    </row>
    <row r="717" spans="1:40" ht="18" customHeight="1" x14ac:dyDescent="0.25">
      <c r="A717" s="467"/>
      <c r="B717" s="467"/>
      <c r="C717" s="467"/>
      <c r="D717" s="467"/>
      <c r="E717" s="467"/>
      <c r="F717" s="467"/>
      <c r="G717" s="467"/>
      <c r="H717" s="467"/>
      <c r="I717" s="467"/>
      <c r="J717" s="467"/>
      <c r="K717" s="467"/>
      <c r="L717" s="467"/>
      <c r="M717" s="467"/>
      <c r="N717" s="467"/>
      <c r="O717" s="467"/>
      <c r="P717" s="467"/>
      <c r="Q717" s="467"/>
      <c r="R717" s="467"/>
      <c r="S717" s="467"/>
      <c r="T717" s="467"/>
      <c r="U717" s="467"/>
      <c r="V717" s="467"/>
      <c r="W717" s="467"/>
      <c r="X717" s="467"/>
      <c r="Y717" s="468"/>
      <c r="Z717" s="468"/>
      <c r="AA717" s="1728"/>
      <c r="AB717" s="1728"/>
      <c r="AC717" s="1728"/>
      <c r="AD717" s="1728"/>
      <c r="AE717" s="1728"/>
      <c r="AF717" s="1728"/>
      <c r="AG717" s="1728"/>
      <c r="AH717" s="1728"/>
      <c r="AI717" s="1728"/>
      <c r="AJ717" s="1728"/>
      <c r="AK717" s="1728"/>
      <c r="AL717" s="467"/>
      <c r="AM717" s="467"/>
      <c r="AN717" s="467"/>
    </row>
    <row r="718" spans="1:40" ht="18" customHeight="1" x14ac:dyDescent="0.25">
      <c r="A718" s="467"/>
      <c r="B718" s="467"/>
      <c r="C718" s="467"/>
      <c r="D718" s="467"/>
      <c r="E718" s="467"/>
      <c r="F718" s="467"/>
      <c r="G718" s="467"/>
      <c r="H718" s="467"/>
      <c r="I718" s="467"/>
      <c r="J718" s="467"/>
      <c r="K718" s="467"/>
      <c r="L718" s="467"/>
      <c r="M718" s="467"/>
      <c r="N718" s="467"/>
      <c r="O718" s="467"/>
      <c r="P718" s="467"/>
      <c r="Q718" s="467"/>
      <c r="R718" s="467"/>
      <c r="S718" s="467"/>
      <c r="T718" s="467"/>
      <c r="U718" s="467"/>
      <c r="V718" s="467"/>
      <c r="W718" s="467"/>
      <c r="X718" s="467"/>
      <c r="Y718" s="468"/>
      <c r="Z718" s="468"/>
      <c r="AA718" s="1728"/>
      <c r="AB718" s="1728"/>
      <c r="AC718" s="1728"/>
      <c r="AD718" s="1728"/>
      <c r="AE718" s="1728"/>
      <c r="AF718" s="1728"/>
      <c r="AG718" s="1728"/>
      <c r="AH718" s="1728"/>
      <c r="AI718" s="1728"/>
      <c r="AJ718" s="1728"/>
      <c r="AK718" s="1728"/>
      <c r="AL718" s="467"/>
      <c r="AM718" s="467"/>
      <c r="AN718" s="467"/>
    </row>
    <row r="719" spans="1:40" ht="18" customHeight="1" x14ac:dyDescent="0.25">
      <c r="A719" s="467"/>
      <c r="B719" s="467"/>
      <c r="C719" s="467"/>
      <c r="D719" s="467"/>
      <c r="E719" s="467"/>
      <c r="F719" s="467"/>
      <c r="G719" s="467"/>
      <c r="H719" s="467"/>
      <c r="I719" s="467"/>
      <c r="J719" s="467"/>
      <c r="K719" s="467"/>
      <c r="L719" s="467"/>
      <c r="M719" s="467"/>
      <c r="N719" s="467"/>
      <c r="O719" s="467"/>
      <c r="P719" s="467"/>
      <c r="Q719" s="467"/>
      <c r="R719" s="467"/>
      <c r="S719" s="467"/>
      <c r="T719" s="467"/>
      <c r="U719" s="467"/>
      <c r="V719" s="467"/>
      <c r="W719" s="467"/>
      <c r="X719" s="467"/>
      <c r="Y719" s="468"/>
      <c r="Z719" s="468"/>
      <c r="AA719" s="1728"/>
      <c r="AB719" s="1728"/>
      <c r="AC719" s="1728"/>
      <c r="AD719" s="1728"/>
      <c r="AE719" s="1728"/>
      <c r="AF719" s="1728"/>
      <c r="AG719" s="1728"/>
      <c r="AH719" s="1728"/>
      <c r="AI719" s="1728"/>
      <c r="AJ719" s="1728"/>
      <c r="AK719" s="1728"/>
      <c r="AL719" s="467"/>
      <c r="AM719" s="467"/>
      <c r="AN719" s="467"/>
    </row>
    <row r="720" spans="1:40" ht="18" customHeight="1" x14ac:dyDescent="0.25">
      <c r="A720" s="467"/>
      <c r="B720" s="467"/>
      <c r="C720" s="467"/>
      <c r="D720" s="467"/>
      <c r="E720" s="467"/>
      <c r="F720" s="467"/>
      <c r="G720" s="467"/>
      <c r="H720" s="467"/>
      <c r="I720" s="467"/>
      <c r="J720" s="467"/>
      <c r="K720" s="467"/>
      <c r="L720" s="467"/>
      <c r="M720" s="467"/>
      <c r="N720" s="467"/>
      <c r="O720" s="467"/>
      <c r="P720" s="467"/>
      <c r="Q720" s="467"/>
      <c r="R720" s="467"/>
      <c r="S720" s="467"/>
      <c r="T720" s="467"/>
      <c r="U720" s="467"/>
      <c r="V720" s="467"/>
      <c r="W720" s="467"/>
      <c r="X720" s="467"/>
      <c r="Y720" s="468"/>
      <c r="Z720" s="468"/>
      <c r="AA720" s="1728"/>
      <c r="AB720" s="1728"/>
      <c r="AC720" s="1728"/>
      <c r="AD720" s="1728"/>
      <c r="AE720" s="1728"/>
      <c r="AF720" s="1728"/>
      <c r="AG720" s="1728"/>
      <c r="AH720" s="1728"/>
      <c r="AI720" s="1728"/>
      <c r="AJ720" s="1728"/>
      <c r="AK720" s="1728"/>
      <c r="AL720" s="467"/>
      <c r="AM720" s="467"/>
      <c r="AN720" s="467"/>
    </row>
    <row r="721" spans="1:40" ht="18" customHeight="1" x14ac:dyDescent="0.25">
      <c r="A721" s="467"/>
      <c r="B721" s="467"/>
      <c r="C721" s="467"/>
      <c r="D721" s="467"/>
      <c r="E721" s="467"/>
      <c r="F721" s="467"/>
      <c r="G721" s="467"/>
      <c r="H721" s="467"/>
      <c r="I721" s="467"/>
      <c r="J721" s="467"/>
      <c r="K721" s="467"/>
      <c r="L721" s="467"/>
      <c r="M721" s="467"/>
      <c r="N721" s="467"/>
      <c r="O721" s="467"/>
      <c r="P721" s="467"/>
      <c r="Q721" s="467"/>
      <c r="R721" s="467"/>
      <c r="S721" s="467"/>
      <c r="T721" s="467"/>
      <c r="U721" s="467"/>
      <c r="V721" s="467"/>
      <c r="W721" s="467"/>
      <c r="X721" s="467"/>
      <c r="Y721" s="468"/>
      <c r="Z721" s="468"/>
      <c r="AA721" s="1728"/>
      <c r="AB721" s="1728"/>
      <c r="AC721" s="1728"/>
      <c r="AD721" s="1728"/>
      <c r="AE721" s="1728"/>
      <c r="AF721" s="1728"/>
      <c r="AG721" s="1728"/>
      <c r="AH721" s="1728"/>
      <c r="AI721" s="1728"/>
      <c r="AJ721" s="1728"/>
      <c r="AK721" s="1728"/>
      <c r="AL721" s="467"/>
      <c r="AM721" s="467"/>
      <c r="AN721" s="467"/>
    </row>
    <row r="722" spans="1:40" ht="18" customHeight="1" x14ac:dyDescent="0.25">
      <c r="A722" s="467"/>
      <c r="B722" s="467"/>
      <c r="C722" s="467"/>
      <c r="D722" s="467"/>
      <c r="E722" s="467"/>
      <c r="F722" s="467"/>
      <c r="G722" s="467"/>
      <c r="H722" s="467"/>
      <c r="I722" s="467"/>
      <c r="J722" s="467"/>
      <c r="K722" s="467"/>
      <c r="L722" s="467"/>
      <c r="M722" s="467"/>
      <c r="N722" s="467"/>
      <c r="O722" s="467"/>
      <c r="P722" s="467"/>
      <c r="Q722" s="467"/>
      <c r="R722" s="467"/>
      <c r="S722" s="467"/>
      <c r="T722" s="467"/>
      <c r="U722" s="467"/>
      <c r="V722" s="467"/>
      <c r="W722" s="467"/>
      <c r="X722" s="467"/>
      <c r="Y722" s="468"/>
      <c r="Z722" s="468"/>
      <c r="AA722" s="1728"/>
      <c r="AB722" s="1728"/>
      <c r="AC722" s="1728"/>
      <c r="AD722" s="1728"/>
      <c r="AE722" s="1728"/>
      <c r="AF722" s="1728"/>
      <c r="AG722" s="1728"/>
      <c r="AH722" s="1728"/>
      <c r="AI722" s="1728"/>
      <c r="AJ722" s="1728"/>
      <c r="AK722" s="1728"/>
      <c r="AL722" s="467"/>
      <c r="AM722" s="467"/>
      <c r="AN722" s="467"/>
    </row>
    <row r="723" spans="1:40" ht="18" customHeight="1" x14ac:dyDescent="0.25">
      <c r="A723" s="467"/>
      <c r="B723" s="467"/>
      <c r="C723" s="467"/>
      <c r="D723" s="467"/>
      <c r="E723" s="467"/>
      <c r="F723" s="467"/>
      <c r="G723" s="467"/>
      <c r="H723" s="467"/>
      <c r="I723" s="467"/>
      <c r="J723" s="467"/>
      <c r="K723" s="467"/>
      <c r="L723" s="467"/>
      <c r="M723" s="467"/>
      <c r="N723" s="467"/>
      <c r="O723" s="467"/>
      <c r="P723" s="467"/>
      <c r="Q723" s="467"/>
      <c r="R723" s="467"/>
      <c r="S723" s="467"/>
      <c r="T723" s="467"/>
      <c r="U723" s="467"/>
      <c r="V723" s="467"/>
      <c r="W723" s="467"/>
      <c r="X723" s="467"/>
      <c r="Y723" s="468"/>
      <c r="Z723" s="468"/>
      <c r="AA723" s="1728"/>
      <c r="AB723" s="1728"/>
      <c r="AC723" s="1728"/>
      <c r="AD723" s="1728"/>
      <c r="AE723" s="1728"/>
      <c r="AF723" s="1728"/>
      <c r="AG723" s="1728"/>
      <c r="AH723" s="1728"/>
      <c r="AI723" s="1728"/>
      <c r="AJ723" s="1728"/>
      <c r="AK723" s="1728"/>
      <c r="AL723" s="467"/>
      <c r="AM723" s="467"/>
      <c r="AN723" s="467"/>
    </row>
    <row r="724" spans="1:40" ht="18" customHeight="1" x14ac:dyDescent="0.25">
      <c r="A724" s="467"/>
      <c r="B724" s="467"/>
      <c r="C724" s="467"/>
      <c r="D724" s="467"/>
      <c r="E724" s="467"/>
      <c r="F724" s="467"/>
      <c r="G724" s="467"/>
      <c r="H724" s="467"/>
      <c r="I724" s="467"/>
      <c r="J724" s="467"/>
      <c r="K724" s="467"/>
      <c r="L724" s="467"/>
      <c r="M724" s="467"/>
      <c r="N724" s="467"/>
      <c r="O724" s="467"/>
      <c r="P724" s="467"/>
      <c r="Q724" s="467"/>
      <c r="R724" s="467"/>
      <c r="S724" s="467"/>
      <c r="T724" s="467"/>
      <c r="U724" s="467"/>
      <c r="V724" s="467"/>
      <c r="W724" s="467"/>
      <c r="X724" s="467"/>
      <c r="Y724" s="468"/>
      <c r="Z724" s="468"/>
      <c r="AA724" s="1728"/>
      <c r="AB724" s="1728"/>
      <c r="AC724" s="1728"/>
      <c r="AD724" s="1728"/>
      <c r="AE724" s="1728"/>
      <c r="AF724" s="1728"/>
      <c r="AG724" s="1728"/>
      <c r="AH724" s="1728"/>
      <c r="AI724" s="1728"/>
      <c r="AJ724" s="1728"/>
      <c r="AK724" s="1728"/>
      <c r="AL724" s="467"/>
      <c r="AM724" s="467"/>
      <c r="AN724" s="467"/>
    </row>
    <row r="725" spans="1:40" ht="18" customHeight="1" x14ac:dyDescent="0.25">
      <c r="A725" s="467"/>
      <c r="B725" s="467"/>
      <c r="C725" s="467"/>
      <c r="D725" s="467"/>
      <c r="E725" s="467"/>
      <c r="F725" s="467"/>
      <c r="G725" s="467"/>
      <c r="H725" s="467"/>
      <c r="I725" s="467"/>
      <c r="J725" s="467"/>
      <c r="K725" s="467"/>
      <c r="L725" s="467"/>
      <c r="M725" s="467"/>
      <c r="N725" s="467"/>
      <c r="O725" s="467"/>
      <c r="P725" s="467"/>
      <c r="Q725" s="467"/>
      <c r="R725" s="467"/>
      <c r="S725" s="467"/>
      <c r="T725" s="467"/>
      <c r="U725" s="467"/>
      <c r="V725" s="467"/>
      <c r="W725" s="467"/>
      <c r="X725" s="467"/>
      <c r="Y725" s="468"/>
      <c r="Z725" s="468"/>
      <c r="AA725" s="1728"/>
      <c r="AB725" s="1728"/>
      <c r="AC725" s="1728"/>
      <c r="AD725" s="1728"/>
      <c r="AE725" s="1728"/>
      <c r="AF725" s="1728"/>
      <c r="AG725" s="1728"/>
      <c r="AH725" s="1728"/>
      <c r="AI725" s="1728"/>
      <c r="AJ725" s="1728"/>
      <c r="AK725" s="1728"/>
      <c r="AL725" s="467"/>
      <c r="AM725" s="467"/>
      <c r="AN725" s="467"/>
    </row>
    <row r="726" spans="1:40" ht="18" customHeight="1" x14ac:dyDescent="0.25">
      <c r="A726" s="467"/>
      <c r="B726" s="467"/>
      <c r="C726" s="467"/>
      <c r="D726" s="467"/>
      <c r="E726" s="467"/>
      <c r="F726" s="467"/>
      <c r="G726" s="467"/>
      <c r="H726" s="467"/>
      <c r="I726" s="467"/>
      <c r="J726" s="467"/>
      <c r="K726" s="467"/>
      <c r="L726" s="467"/>
      <c r="M726" s="467"/>
      <c r="N726" s="467"/>
      <c r="O726" s="467"/>
      <c r="P726" s="467"/>
      <c r="Q726" s="467"/>
      <c r="R726" s="467"/>
      <c r="S726" s="467"/>
      <c r="T726" s="467"/>
      <c r="U726" s="467"/>
      <c r="V726" s="467"/>
      <c r="W726" s="467"/>
      <c r="X726" s="467"/>
      <c r="Y726" s="468"/>
      <c r="Z726" s="468"/>
      <c r="AA726" s="1728"/>
      <c r="AB726" s="1728"/>
      <c r="AC726" s="1728"/>
      <c r="AD726" s="1728"/>
      <c r="AE726" s="1728"/>
      <c r="AF726" s="1728"/>
      <c r="AG726" s="1728"/>
      <c r="AH726" s="1728"/>
      <c r="AI726" s="1728"/>
      <c r="AJ726" s="1728"/>
      <c r="AK726" s="1728"/>
      <c r="AL726" s="467"/>
      <c r="AM726" s="467"/>
      <c r="AN726" s="467"/>
    </row>
    <row r="727" spans="1:40" ht="18" customHeight="1" x14ac:dyDescent="0.25">
      <c r="A727" s="467"/>
      <c r="B727" s="467"/>
      <c r="C727" s="467"/>
      <c r="D727" s="467"/>
      <c r="E727" s="467"/>
      <c r="F727" s="467"/>
      <c r="G727" s="467"/>
      <c r="H727" s="467"/>
      <c r="I727" s="467"/>
      <c r="J727" s="467"/>
      <c r="K727" s="467"/>
      <c r="L727" s="467"/>
      <c r="M727" s="467"/>
      <c r="N727" s="467"/>
      <c r="O727" s="467"/>
      <c r="P727" s="467"/>
      <c r="Q727" s="467"/>
      <c r="R727" s="467"/>
      <c r="S727" s="467"/>
      <c r="T727" s="467"/>
      <c r="U727" s="467"/>
      <c r="V727" s="467"/>
      <c r="W727" s="467"/>
      <c r="X727" s="467"/>
      <c r="Y727" s="468"/>
      <c r="Z727" s="468"/>
      <c r="AA727" s="1728"/>
      <c r="AB727" s="1728"/>
      <c r="AC727" s="1728"/>
      <c r="AD727" s="1728"/>
      <c r="AE727" s="1728"/>
      <c r="AF727" s="1728"/>
      <c r="AG727" s="1728"/>
      <c r="AH727" s="1728"/>
      <c r="AI727" s="1728"/>
      <c r="AJ727" s="1728"/>
      <c r="AK727" s="1728"/>
      <c r="AL727" s="467"/>
      <c r="AM727" s="467"/>
      <c r="AN727" s="467"/>
    </row>
    <row r="728" spans="1:40" ht="18" customHeight="1" x14ac:dyDescent="0.25">
      <c r="A728" s="467"/>
      <c r="B728" s="467"/>
      <c r="C728" s="467"/>
      <c r="D728" s="467"/>
      <c r="E728" s="467"/>
      <c r="F728" s="467"/>
      <c r="G728" s="467"/>
      <c r="H728" s="467"/>
      <c r="I728" s="467"/>
      <c r="J728" s="467"/>
      <c r="K728" s="467"/>
      <c r="L728" s="467"/>
      <c r="M728" s="467"/>
      <c r="N728" s="467"/>
      <c r="O728" s="467"/>
      <c r="P728" s="467"/>
      <c r="Q728" s="467"/>
      <c r="R728" s="467"/>
      <c r="S728" s="467"/>
      <c r="T728" s="467"/>
      <c r="U728" s="467"/>
      <c r="V728" s="467"/>
      <c r="W728" s="467"/>
      <c r="X728" s="467"/>
      <c r="Y728" s="468"/>
      <c r="Z728" s="468"/>
      <c r="AA728" s="1728"/>
      <c r="AB728" s="1728"/>
      <c r="AC728" s="1728"/>
      <c r="AD728" s="1728"/>
      <c r="AE728" s="1728"/>
      <c r="AF728" s="1728"/>
      <c r="AG728" s="1728"/>
      <c r="AH728" s="1728"/>
      <c r="AI728" s="1728"/>
      <c r="AJ728" s="1728"/>
      <c r="AK728" s="1728"/>
      <c r="AL728" s="467"/>
      <c r="AM728" s="467"/>
      <c r="AN728" s="467"/>
    </row>
    <row r="729" spans="1:40" ht="18" customHeight="1" x14ac:dyDescent="0.25">
      <c r="A729" s="467"/>
      <c r="B729" s="467"/>
      <c r="C729" s="467"/>
      <c r="D729" s="467"/>
      <c r="E729" s="467"/>
      <c r="F729" s="467"/>
      <c r="G729" s="467"/>
      <c r="H729" s="467"/>
      <c r="I729" s="467"/>
      <c r="J729" s="467"/>
      <c r="K729" s="467"/>
      <c r="L729" s="467"/>
      <c r="M729" s="467"/>
      <c r="N729" s="467"/>
      <c r="O729" s="467"/>
      <c r="P729" s="467"/>
      <c r="Q729" s="467"/>
      <c r="R729" s="467"/>
      <c r="S729" s="467"/>
      <c r="T729" s="467"/>
      <c r="U729" s="467"/>
      <c r="V729" s="467"/>
      <c r="W729" s="467"/>
      <c r="X729" s="467"/>
      <c r="Y729" s="468"/>
      <c r="Z729" s="468"/>
      <c r="AA729" s="1728"/>
      <c r="AB729" s="1728"/>
      <c r="AC729" s="1728"/>
      <c r="AD729" s="1728"/>
      <c r="AE729" s="1728"/>
      <c r="AF729" s="1728"/>
      <c r="AG729" s="1728"/>
      <c r="AH729" s="1728"/>
      <c r="AI729" s="1728"/>
      <c r="AJ729" s="1728"/>
      <c r="AK729" s="1728"/>
      <c r="AL729" s="467"/>
      <c r="AM729" s="467"/>
      <c r="AN729" s="467"/>
    </row>
    <row r="730" spans="1:40" ht="18" customHeight="1" x14ac:dyDescent="0.25">
      <c r="A730" s="467"/>
      <c r="B730" s="467"/>
      <c r="C730" s="467"/>
      <c r="D730" s="467"/>
      <c r="E730" s="467"/>
      <c r="F730" s="467"/>
      <c r="G730" s="467"/>
      <c r="H730" s="467"/>
      <c r="I730" s="467"/>
      <c r="J730" s="467"/>
      <c r="K730" s="467"/>
      <c r="L730" s="467"/>
      <c r="M730" s="467"/>
      <c r="N730" s="467"/>
      <c r="O730" s="467"/>
      <c r="P730" s="467"/>
      <c r="Q730" s="467"/>
      <c r="R730" s="467"/>
      <c r="S730" s="467"/>
      <c r="T730" s="467"/>
      <c r="U730" s="467"/>
      <c r="V730" s="467"/>
      <c r="W730" s="467"/>
      <c r="X730" s="467"/>
      <c r="Y730" s="468"/>
      <c r="Z730" s="468"/>
      <c r="AA730" s="1728"/>
      <c r="AB730" s="1728"/>
      <c r="AC730" s="1728"/>
      <c r="AD730" s="1728"/>
      <c r="AE730" s="1728"/>
      <c r="AF730" s="1728"/>
      <c r="AG730" s="1728"/>
      <c r="AH730" s="1728"/>
      <c r="AI730" s="1728"/>
      <c r="AJ730" s="1728"/>
      <c r="AK730" s="1728"/>
      <c r="AL730" s="467"/>
      <c r="AM730" s="467"/>
      <c r="AN730" s="467"/>
    </row>
    <row r="731" spans="1:40" ht="18" customHeight="1" x14ac:dyDescent="0.25">
      <c r="A731" s="467"/>
      <c r="B731" s="467"/>
      <c r="C731" s="467"/>
      <c r="D731" s="467"/>
      <c r="E731" s="467"/>
      <c r="F731" s="467"/>
      <c r="G731" s="467"/>
      <c r="H731" s="467"/>
      <c r="I731" s="467"/>
      <c r="J731" s="467"/>
      <c r="K731" s="467"/>
      <c r="L731" s="467"/>
      <c r="M731" s="467"/>
      <c r="N731" s="467"/>
      <c r="O731" s="467"/>
      <c r="P731" s="467"/>
      <c r="Q731" s="467"/>
      <c r="R731" s="467"/>
      <c r="S731" s="467"/>
      <c r="T731" s="467"/>
      <c r="U731" s="467"/>
      <c r="V731" s="467"/>
      <c r="W731" s="467"/>
      <c r="X731" s="467"/>
      <c r="Y731" s="468"/>
      <c r="Z731" s="468"/>
      <c r="AA731" s="1728"/>
      <c r="AB731" s="1728"/>
      <c r="AC731" s="1728"/>
      <c r="AD731" s="1728"/>
      <c r="AE731" s="1728"/>
      <c r="AF731" s="1728"/>
      <c r="AG731" s="1728"/>
      <c r="AH731" s="1728"/>
      <c r="AI731" s="1728"/>
      <c r="AJ731" s="1728"/>
      <c r="AK731" s="1728"/>
      <c r="AL731" s="467"/>
      <c r="AM731" s="467"/>
      <c r="AN731" s="467"/>
    </row>
    <row r="732" spans="1:40" ht="18" customHeight="1" x14ac:dyDescent="0.25">
      <c r="A732" s="467"/>
      <c r="B732" s="467"/>
      <c r="C732" s="467"/>
      <c r="D732" s="467"/>
      <c r="E732" s="467"/>
      <c r="F732" s="467"/>
      <c r="G732" s="467"/>
      <c r="H732" s="467"/>
      <c r="I732" s="467"/>
      <c r="J732" s="467"/>
      <c r="K732" s="467"/>
      <c r="L732" s="467"/>
      <c r="M732" s="467"/>
      <c r="N732" s="467"/>
      <c r="O732" s="467"/>
      <c r="P732" s="467"/>
      <c r="Q732" s="467"/>
      <c r="R732" s="467"/>
      <c r="S732" s="467"/>
      <c r="T732" s="467"/>
      <c r="U732" s="467"/>
      <c r="V732" s="467"/>
      <c r="W732" s="467"/>
      <c r="X732" s="467"/>
      <c r="Y732" s="468"/>
      <c r="Z732" s="468"/>
      <c r="AA732" s="1728"/>
      <c r="AB732" s="1728"/>
      <c r="AC732" s="1728"/>
      <c r="AD732" s="1728"/>
      <c r="AE732" s="1728"/>
      <c r="AF732" s="1728"/>
      <c r="AG732" s="1728"/>
      <c r="AH732" s="1728"/>
      <c r="AI732" s="1728"/>
      <c r="AJ732" s="1728"/>
      <c r="AK732" s="1728"/>
      <c r="AL732" s="467"/>
      <c r="AM732" s="467"/>
      <c r="AN732" s="467"/>
    </row>
    <row r="733" spans="1:40" ht="18" customHeight="1" x14ac:dyDescent="0.25">
      <c r="A733" s="467"/>
      <c r="B733" s="467"/>
      <c r="C733" s="467"/>
      <c r="D733" s="467"/>
      <c r="E733" s="467"/>
      <c r="F733" s="467"/>
      <c r="G733" s="467"/>
      <c r="H733" s="467"/>
      <c r="I733" s="467"/>
      <c r="J733" s="467"/>
      <c r="K733" s="467"/>
      <c r="L733" s="467"/>
      <c r="M733" s="467"/>
      <c r="N733" s="467"/>
      <c r="O733" s="467"/>
      <c r="P733" s="467"/>
      <c r="Q733" s="467"/>
      <c r="R733" s="467"/>
      <c r="S733" s="467"/>
      <c r="T733" s="467"/>
      <c r="U733" s="467"/>
      <c r="V733" s="467"/>
      <c r="W733" s="467"/>
      <c r="X733" s="467"/>
      <c r="Y733" s="468"/>
      <c r="Z733" s="468"/>
      <c r="AA733" s="1728"/>
      <c r="AB733" s="1728"/>
      <c r="AC733" s="1728"/>
      <c r="AD733" s="1728"/>
      <c r="AE733" s="1728"/>
      <c r="AF733" s="1728"/>
      <c r="AG733" s="1728"/>
      <c r="AH733" s="1728"/>
      <c r="AI733" s="1728"/>
      <c r="AJ733" s="1728"/>
      <c r="AK733" s="1728"/>
      <c r="AL733" s="467"/>
      <c r="AM733" s="467"/>
      <c r="AN733" s="467"/>
    </row>
    <row r="734" spans="1:40" ht="18" customHeight="1" x14ac:dyDescent="0.25">
      <c r="A734" s="467"/>
      <c r="B734" s="467"/>
      <c r="C734" s="467"/>
      <c r="D734" s="467"/>
      <c r="E734" s="467"/>
      <c r="F734" s="467"/>
      <c r="G734" s="467"/>
      <c r="H734" s="467"/>
      <c r="I734" s="467"/>
      <c r="J734" s="467"/>
      <c r="K734" s="467"/>
      <c r="L734" s="467"/>
      <c r="M734" s="467"/>
      <c r="N734" s="467"/>
      <c r="O734" s="467"/>
      <c r="P734" s="467"/>
      <c r="Q734" s="467"/>
      <c r="R734" s="467"/>
      <c r="S734" s="467"/>
      <c r="T734" s="467"/>
      <c r="U734" s="467"/>
      <c r="V734" s="467"/>
      <c r="W734" s="467"/>
      <c r="X734" s="467"/>
      <c r="Y734" s="468"/>
      <c r="Z734" s="468"/>
      <c r="AA734" s="1728"/>
      <c r="AB734" s="1728"/>
      <c r="AC734" s="1728"/>
      <c r="AD734" s="1728"/>
      <c r="AE734" s="1728"/>
      <c r="AF734" s="1728"/>
      <c r="AG734" s="1728"/>
      <c r="AH734" s="1728"/>
      <c r="AI734" s="1728"/>
      <c r="AJ734" s="1728"/>
      <c r="AK734" s="1728"/>
      <c r="AL734" s="467"/>
      <c r="AM734" s="467"/>
      <c r="AN734" s="467"/>
    </row>
    <row r="735" spans="1:40" ht="18" customHeight="1" x14ac:dyDescent="0.25">
      <c r="A735" s="467"/>
      <c r="B735" s="467"/>
      <c r="C735" s="467"/>
      <c r="D735" s="467"/>
      <c r="E735" s="467"/>
      <c r="F735" s="467"/>
      <c r="G735" s="467"/>
      <c r="H735" s="467"/>
      <c r="I735" s="467"/>
      <c r="J735" s="467"/>
      <c r="K735" s="467"/>
      <c r="L735" s="467"/>
      <c r="M735" s="467"/>
      <c r="N735" s="467"/>
      <c r="O735" s="467"/>
      <c r="P735" s="467"/>
      <c r="Q735" s="467"/>
      <c r="R735" s="467"/>
      <c r="S735" s="467"/>
      <c r="T735" s="467"/>
      <c r="U735" s="467"/>
      <c r="V735" s="467"/>
      <c r="W735" s="467"/>
      <c r="X735" s="467"/>
      <c r="Y735" s="468"/>
      <c r="Z735" s="468"/>
      <c r="AA735" s="1728"/>
      <c r="AB735" s="1728"/>
      <c r="AC735" s="1728"/>
      <c r="AD735" s="1728"/>
      <c r="AE735" s="1728"/>
      <c r="AF735" s="1728"/>
      <c r="AG735" s="1728"/>
      <c r="AH735" s="1728"/>
      <c r="AI735" s="1728"/>
      <c r="AJ735" s="1728"/>
      <c r="AK735" s="1728"/>
      <c r="AL735" s="467"/>
      <c r="AM735" s="467"/>
      <c r="AN735" s="467"/>
    </row>
    <row r="736" spans="1:40" ht="18" customHeight="1" x14ac:dyDescent="0.25">
      <c r="A736" s="467"/>
      <c r="B736" s="467"/>
      <c r="C736" s="467"/>
      <c r="D736" s="467"/>
      <c r="E736" s="467"/>
      <c r="F736" s="467"/>
      <c r="G736" s="467"/>
      <c r="H736" s="467"/>
      <c r="I736" s="467"/>
      <c r="J736" s="467"/>
      <c r="K736" s="467"/>
      <c r="L736" s="467"/>
      <c r="M736" s="467"/>
      <c r="N736" s="467"/>
      <c r="O736" s="467"/>
      <c r="P736" s="467"/>
      <c r="Q736" s="467"/>
      <c r="R736" s="467"/>
      <c r="S736" s="467"/>
      <c r="T736" s="467"/>
      <c r="U736" s="467"/>
      <c r="V736" s="467"/>
      <c r="W736" s="467"/>
      <c r="X736" s="467"/>
      <c r="Y736" s="468"/>
      <c r="Z736" s="468"/>
      <c r="AA736" s="1728"/>
      <c r="AB736" s="1728"/>
      <c r="AC736" s="1728"/>
      <c r="AD736" s="1728"/>
      <c r="AE736" s="1728"/>
      <c r="AF736" s="1728"/>
      <c r="AG736" s="1728"/>
      <c r="AH736" s="1728"/>
      <c r="AI736" s="1728"/>
      <c r="AJ736" s="1728"/>
      <c r="AK736" s="1728"/>
      <c r="AL736" s="467"/>
      <c r="AM736" s="467"/>
      <c r="AN736" s="467"/>
    </row>
    <row r="737" spans="1:40" ht="18" customHeight="1" x14ac:dyDescent="0.25">
      <c r="A737" s="467"/>
      <c r="B737" s="467"/>
      <c r="C737" s="467"/>
      <c r="D737" s="467"/>
      <c r="E737" s="467"/>
      <c r="F737" s="467"/>
      <c r="G737" s="467"/>
      <c r="H737" s="467"/>
      <c r="I737" s="467"/>
      <c r="J737" s="467"/>
      <c r="K737" s="467"/>
      <c r="L737" s="467"/>
      <c r="M737" s="467"/>
      <c r="N737" s="467"/>
      <c r="O737" s="467"/>
      <c r="P737" s="467"/>
      <c r="Q737" s="467"/>
      <c r="R737" s="467"/>
      <c r="S737" s="467"/>
      <c r="T737" s="467"/>
      <c r="U737" s="467"/>
      <c r="V737" s="467"/>
      <c r="W737" s="467"/>
      <c r="X737" s="467"/>
      <c r="Y737" s="468"/>
      <c r="Z737" s="468"/>
      <c r="AA737" s="1728"/>
      <c r="AB737" s="1728"/>
      <c r="AC737" s="1728"/>
      <c r="AD737" s="1728"/>
      <c r="AE737" s="1728"/>
      <c r="AF737" s="1728"/>
      <c r="AG737" s="1728"/>
      <c r="AH737" s="1728"/>
      <c r="AI737" s="1728"/>
      <c r="AJ737" s="1728"/>
      <c r="AK737" s="1728"/>
      <c r="AL737" s="467"/>
      <c r="AM737" s="467"/>
      <c r="AN737" s="467"/>
    </row>
    <row r="738" spans="1:40" ht="18" customHeight="1" x14ac:dyDescent="0.25">
      <c r="A738" s="467"/>
      <c r="B738" s="467"/>
      <c r="C738" s="467"/>
      <c r="D738" s="467"/>
      <c r="E738" s="467"/>
      <c r="F738" s="467"/>
      <c r="G738" s="467"/>
      <c r="H738" s="467"/>
      <c r="I738" s="467"/>
      <c r="J738" s="467"/>
      <c r="K738" s="467"/>
      <c r="L738" s="467"/>
      <c r="M738" s="467"/>
      <c r="N738" s="467"/>
      <c r="O738" s="467"/>
      <c r="P738" s="467"/>
      <c r="Q738" s="467"/>
      <c r="R738" s="467"/>
      <c r="S738" s="467"/>
      <c r="T738" s="467"/>
      <c r="U738" s="467"/>
      <c r="V738" s="467"/>
      <c r="W738" s="467"/>
      <c r="X738" s="467"/>
      <c r="Y738" s="468"/>
      <c r="Z738" s="468"/>
      <c r="AA738" s="1728"/>
      <c r="AB738" s="1728"/>
      <c r="AC738" s="1728"/>
      <c r="AD738" s="1728"/>
      <c r="AE738" s="1728"/>
      <c r="AF738" s="1728"/>
      <c r="AG738" s="1728"/>
      <c r="AH738" s="1728"/>
      <c r="AI738" s="1728"/>
      <c r="AJ738" s="1728"/>
      <c r="AK738" s="1728"/>
      <c r="AL738" s="467"/>
      <c r="AM738" s="467"/>
      <c r="AN738" s="467"/>
    </row>
    <row r="739" spans="1:40" ht="18" customHeight="1" x14ac:dyDescent="0.25">
      <c r="A739" s="467"/>
      <c r="B739" s="467"/>
      <c r="C739" s="467"/>
      <c r="D739" s="467"/>
      <c r="E739" s="467"/>
      <c r="F739" s="467"/>
      <c r="G739" s="467"/>
      <c r="H739" s="467"/>
      <c r="I739" s="467"/>
      <c r="J739" s="467"/>
      <c r="K739" s="467"/>
      <c r="L739" s="467"/>
      <c r="M739" s="467"/>
      <c r="N739" s="467"/>
      <c r="O739" s="467"/>
      <c r="P739" s="467"/>
      <c r="Q739" s="467"/>
      <c r="R739" s="467"/>
      <c r="S739" s="467"/>
      <c r="T739" s="467"/>
      <c r="U739" s="467"/>
      <c r="V739" s="467"/>
      <c r="W739" s="467"/>
      <c r="X739" s="467"/>
      <c r="Y739" s="468"/>
      <c r="Z739" s="468"/>
      <c r="AA739" s="1728"/>
      <c r="AB739" s="1728"/>
      <c r="AC739" s="1728"/>
      <c r="AD739" s="1728"/>
      <c r="AE739" s="1728"/>
      <c r="AF739" s="1728"/>
      <c r="AG739" s="1728"/>
      <c r="AH739" s="1728"/>
      <c r="AI739" s="1728"/>
      <c r="AJ739" s="1728"/>
      <c r="AK739" s="1728"/>
      <c r="AL739" s="467"/>
      <c r="AM739" s="467"/>
      <c r="AN739" s="467"/>
    </row>
    <row r="740" spans="1:40" ht="18" customHeight="1" x14ac:dyDescent="0.25">
      <c r="A740" s="467"/>
      <c r="B740" s="467"/>
      <c r="C740" s="467"/>
      <c r="D740" s="467"/>
      <c r="E740" s="467"/>
      <c r="F740" s="467"/>
      <c r="G740" s="467"/>
      <c r="H740" s="467"/>
      <c r="I740" s="467"/>
      <c r="J740" s="467"/>
      <c r="K740" s="467"/>
      <c r="L740" s="467"/>
      <c r="M740" s="467"/>
      <c r="N740" s="467"/>
      <c r="O740" s="467"/>
      <c r="P740" s="467"/>
      <c r="Q740" s="467"/>
      <c r="R740" s="467"/>
      <c r="S740" s="467"/>
      <c r="T740" s="467"/>
      <c r="U740" s="467"/>
      <c r="V740" s="467"/>
      <c r="W740" s="467"/>
      <c r="X740" s="467"/>
      <c r="Y740" s="468"/>
      <c r="Z740" s="468"/>
      <c r="AA740" s="1728"/>
      <c r="AB740" s="1728"/>
      <c r="AC740" s="1728"/>
      <c r="AD740" s="1728"/>
      <c r="AE740" s="1728"/>
      <c r="AF740" s="1728"/>
      <c r="AG740" s="1728"/>
      <c r="AH740" s="1728"/>
      <c r="AI740" s="1728"/>
      <c r="AJ740" s="1728"/>
      <c r="AK740" s="1728"/>
      <c r="AL740" s="467"/>
      <c r="AM740" s="467"/>
      <c r="AN740" s="467"/>
    </row>
    <row r="741" spans="1:40" ht="18" customHeight="1" x14ac:dyDescent="0.25">
      <c r="A741" s="467"/>
      <c r="B741" s="467"/>
      <c r="C741" s="467"/>
      <c r="D741" s="467"/>
      <c r="E741" s="467"/>
      <c r="F741" s="467"/>
      <c r="G741" s="467"/>
      <c r="H741" s="467"/>
      <c r="I741" s="467"/>
      <c r="J741" s="467"/>
      <c r="K741" s="467"/>
      <c r="L741" s="467"/>
      <c r="M741" s="467"/>
      <c r="N741" s="467"/>
      <c r="O741" s="467"/>
      <c r="P741" s="467"/>
      <c r="Q741" s="467"/>
      <c r="R741" s="467"/>
      <c r="S741" s="467"/>
      <c r="T741" s="467"/>
      <c r="U741" s="467"/>
      <c r="V741" s="467"/>
      <c r="W741" s="467"/>
      <c r="X741" s="467"/>
      <c r="Y741" s="468"/>
      <c r="Z741" s="468"/>
      <c r="AA741" s="1728"/>
      <c r="AB741" s="1728"/>
      <c r="AC741" s="1728"/>
      <c r="AD741" s="1728"/>
      <c r="AE741" s="1728"/>
      <c r="AF741" s="1728"/>
      <c r="AG741" s="1728"/>
      <c r="AH741" s="1728"/>
      <c r="AI741" s="1728"/>
      <c r="AJ741" s="1728"/>
      <c r="AK741" s="1728"/>
      <c r="AL741" s="467"/>
      <c r="AM741" s="467"/>
      <c r="AN741" s="467"/>
    </row>
    <row r="742" spans="1:40" ht="18" customHeight="1" x14ac:dyDescent="0.25">
      <c r="A742" s="467"/>
      <c r="B742" s="467"/>
      <c r="C742" s="467"/>
      <c r="D742" s="467"/>
      <c r="E742" s="467"/>
      <c r="F742" s="467"/>
      <c r="G742" s="467"/>
      <c r="H742" s="467"/>
      <c r="I742" s="467"/>
      <c r="J742" s="467"/>
      <c r="K742" s="467"/>
      <c r="L742" s="467"/>
      <c r="M742" s="467"/>
      <c r="N742" s="467"/>
      <c r="O742" s="467"/>
      <c r="P742" s="467"/>
      <c r="Q742" s="467"/>
      <c r="R742" s="467"/>
      <c r="S742" s="467"/>
      <c r="T742" s="467"/>
      <c r="U742" s="467"/>
      <c r="V742" s="467"/>
      <c r="W742" s="467"/>
      <c r="X742" s="467"/>
      <c r="Y742" s="468"/>
      <c r="Z742" s="468"/>
      <c r="AA742" s="1728"/>
      <c r="AB742" s="1728"/>
      <c r="AC742" s="1728"/>
      <c r="AD742" s="1728"/>
      <c r="AE742" s="1728"/>
      <c r="AF742" s="1728"/>
      <c r="AG742" s="1728"/>
      <c r="AH742" s="1728"/>
      <c r="AI742" s="1728"/>
      <c r="AJ742" s="1728"/>
      <c r="AK742" s="1728"/>
      <c r="AL742" s="467"/>
      <c r="AM742" s="467"/>
      <c r="AN742" s="467"/>
    </row>
    <row r="743" spans="1:40" ht="18" customHeight="1" x14ac:dyDescent="0.25">
      <c r="A743" s="467"/>
      <c r="B743" s="467"/>
      <c r="C743" s="467"/>
      <c r="D743" s="467"/>
      <c r="E743" s="467"/>
      <c r="F743" s="467"/>
      <c r="G743" s="467"/>
      <c r="H743" s="467"/>
      <c r="I743" s="467"/>
      <c r="J743" s="467"/>
      <c r="K743" s="467"/>
      <c r="L743" s="467"/>
      <c r="M743" s="467"/>
      <c r="N743" s="467"/>
      <c r="O743" s="467"/>
      <c r="P743" s="467"/>
      <c r="Q743" s="467"/>
      <c r="R743" s="467"/>
      <c r="S743" s="467"/>
      <c r="T743" s="467"/>
      <c r="U743" s="467"/>
      <c r="V743" s="467"/>
      <c r="W743" s="467"/>
      <c r="X743" s="467"/>
      <c r="Y743" s="468"/>
      <c r="Z743" s="468"/>
      <c r="AA743" s="1728"/>
      <c r="AB743" s="1728"/>
      <c r="AC743" s="1728"/>
      <c r="AD743" s="1728"/>
      <c r="AE743" s="1728"/>
      <c r="AF743" s="1728"/>
      <c r="AG743" s="1728"/>
      <c r="AH743" s="1728"/>
      <c r="AI743" s="1728"/>
      <c r="AJ743" s="1728"/>
      <c r="AK743" s="1728"/>
      <c r="AL743" s="467"/>
      <c r="AM743" s="467"/>
      <c r="AN743" s="467"/>
    </row>
    <row r="744" spans="1:40" ht="18" customHeight="1" x14ac:dyDescent="0.25">
      <c r="A744" s="467"/>
      <c r="B744" s="467"/>
      <c r="C744" s="467"/>
      <c r="D744" s="467"/>
      <c r="E744" s="467"/>
      <c r="F744" s="467"/>
      <c r="G744" s="467"/>
      <c r="H744" s="467"/>
      <c r="I744" s="467"/>
      <c r="J744" s="467"/>
      <c r="K744" s="467"/>
      <c r="L744" s="467"/>
      <c r="M744" s="467"/>
      <c r="N744" s="467"/>
      <c r="O744" s="467"/>
      <c r="P744" s="467"/>
      <c r="Q744" s="467"/>
      <c r="R744" s="467"/>
      <c r="S744" s="467"/>
      <c r="T744" s="467"/>
      <c r="U744" s="467"/>
      <c r="V744" s="467"/>
      <c r="W744" s="467"/>
      <c r="X744" s="467"/>
      <c r="Y744" s="468"/>
      <c r="Z744" s="468"/>
      <c r="AA744" s="1728"/>
      <c r="AB744" s="1728"/>
      <c r="AC744" s="1728"/>
      <c r="AD744" s="1728"/>
      <c r="AE744" s="1728"/>
      <c r="AF744" s="1728"/>
      <c r="AG744" s="1728"/>
      <c r="AH744" s="1728"/>
      <c r="AI744" s="1728"/>
      <c r="AJ744" s="1728"/>
      <c r="AK744" s="1728"/>
      <c r="AL744" s="467"/>
      <c r="AM744" s="467"/>
      <c r="AN744" s="467"/>
    </row>
    <row r="745" spans="1:40" ht="18" customHeight="1" x14ac:dyDescent="0.25">
      <c r="A745" s="467"/>
      <c r="B745" s="467"/>
      <c r="C745" s="467"/>
      <c r="D745" s="467"/>
      <c r="E745" s="467"/>
      <c r="F745" s="467"/>
      <c r="G745" s="467"/>
      <c r="H745" s="467"/>
      <c r="I745" s="467"/>
      <c r="J745" s="467"/>
      <c r="K745" s="467"/>
      <c r="L745" s="467"/>
      <c r="M745" s="467"/>
      <c r="N745" s="467"/>
      <c r="O745" s="467"/>
      <c r="P745" s="467"/>
      <c r="Q745" s="467"/>
      <c r="R745" s="467"/>
      <c r="S745" s="467"/>
      <c r="T745" s="467"/>
      <c r="U745" s="467"/>
      <c r="V745" s="467"/>
      <c r="W745" s="467"/>
      <c r="X745" s="467"/>
      <c r="Y745" s="468"/>
      <c r="Z745" s="468"/>
      <c r="AA745" s="1728"/>
      <c r="AB745" s="1728"/>
      <c r="AC745" s="1728"/>
      <c r="AD745" s="1728"/>
      <c r="AE745" s="1728"/>
      <c r="AF745" s="1728"/>
      <c r="AG745" s="1728"/>
      <c r="AH745" s="1728"/>
      <c r="AI745" s="1728"/>
      <c r="AJ745" s="1728"/>
      <c r="AK745" s="1728"/>
      <c r="AL745" s="467"/>
      <c r="AM745" s="467"/>
      <c r="AN745" s="467"/>
    </row>
    <row r="746" spans="1:40" ht="18" customHeight="1" x14ac:dyDescent="0.25">
      <c r="A746" s="467"/>
      <c r="B746" s="467"/>
      <c r="C746" s="467"/>
      <c r="D746" s="467"/>
      <c r="E746" s="467"/>
      <c r="F746" s="467"/>
      <c r="G746" s="467"/>
      <c r="H746" s="467"/>
      <c r="I746" s="467"/>
      <c r="J746" s="467"/>
      <c r="K746" s="467"/>
      <c r="L746" s="467"/>
      <c r="M746" s="467"/>
      <c r="N746" s="467"/>
      <c r="O746" s="467"/>
      <c r="P746" s="467"/>
      <c r="Q746" s="467"/>
      <c r="R746" s="467"/>
      <c r="S746" s="467"/>
      <c r="T746" s="467"/>
      <c r="U746" s="467"/>
      <c r="V746" s="467"/>
      <c r="W746" s="467"/>
      <c r="X746" s="467"/>
      <c r="Y746" s="468"/>
      <c r="Z746" s="468"/>
      <c r="AA746" s="1728"/>
      <c r="AB746" s="1728"/>
      <c r="AC746" s="1728"/>
      <c r="AD746" s="1728"/>
      <c r="AE746" s="1728"/>
      <c r="AF746" s="1728"/>
      <c r="AG746" s="1728"/>
      <c r="AH746" s="1728"/>
      <c r="AI746" s="1728"/>
      <c r="AJ746" s="1728"/>
      <c r="AK746" s="1728"/>
      <c r="AL746" s="467"/>
      <c r="AM746" s="467"/>
      <c r="AN746" s="467"/>
    </row>
    <row r="747" spans="1:40" ht="18" customHeight="1" x14ac:dyDescent="0.25">
      <c r="A747" s="467"/>
      <c r="B747" s="467"/>
      <c r="C747" s="467"/>
      <c r="D747" s="467"/>
      <c r="E747" s="467"/>
      <c r="F747" s="467"/>
      <c r="G747" s="467"/>
      <c r="H747" s="467"/>
      <c r="I747" s="467"/>
      <c r="J747" s="467"/>
      <c r="K747" s="467"/>
      <c r="L747" s="467"/>
      <c r="M747" s="467"/>
      <c r="N747" s="467"/>
      <c r="O747" s="467"/>
      <c r="P747" s="467"/>
      <c r="Q747" s="467"/>
      <c r="R747" s="467"/>
      <c r="S747" s="467"/>
      <c r="T747" s="467"/>
      <c r="U747" s="467"/>
      <c r="V747" s="467"/>
      <c r="W747" s="467"/>
      <c r="X747" s="467"/>
      <c r="Y747" s="468"/>
      <c r="Z747" s="468"/>
      <c r="AA747" s="1728"/>
      <c r="AB747" s="1728"/>
      <c r="AC747" s="1728"/>
      <c r="AD747" s="1728"/>
      <c r="AE747" s="1728"/>
      <c r="AF747" s="1728"/>
      <c r="AG747" s="1728"/>
      <c r="AH747" s="1728"/>
      <c r="AI747" s="1728"/>
      <c r="AJ747" s="1728"/>
      <c r="AK747" s="1728"/>
      <c r="AL747" s="467"/>
      <c r="AM747" s="467"/>
      <c r="AN747" s="467"/>
    </row>
    <row r="748" spans="1:40" ht="18" customHeight="1" x14ac:dyDescent="0.25">
      <c r="A748" s="467"/>
      <c r="B748" s="467"/>
      <c r="C748" s="467"/>
      <c r="D748" s="467"/>
      <c r="E748" s="467"/>
      <c r="F748" s="467"/>
      <c r="G748" s="467"/>
      <c r="H748" s="467"/>
      <c r="I748" s="467"/>
      <c r="J748" s="467"/>
      <c r="K748" s="467"/>
      <c r="L748" s="467"/>
      <c r="M748" s="467"/>
      <c r="N748" s="467"/>
      <c r="O748" s="467"/>
      <c r="P748" s="467"/>
      <c r="Q748" s="467"/>
      <c r="R748" s="467"/>
      <c r="S748" s="467"/>
      <c r="T748" s="467"/>
      <c r="U748" s="467"/>
      <c r="V748" s="467"/>
      <c r="W748" s="467"/>
      <c r="X748" s="467"/>
      <c r="Y748" s="468"/>
      <c r="Z748" s="468"/>
      <c r="AA748" s="1728"/>
      <c r="AB748" s="1728"/>
      <c r="AC748" s="1728"/>
      <c r="AD748" s="1728"/>
      <c r="AE748" s="1728"/>
      <c r="AF748" s="1728"/>
      <c r="AG748" s="1728"/>
      <c r="AH748" s="1728"/>
      <c r="AI748" s="1728"/>
      <c r="AJ748" s="1728"/>
      <c r="AK748" s="1728"/>
      <c r="AL748" s="467"/>
      <c r="AM748" s="467"/>
      <c r="AN748" s="467"/>
    </row>
    <row r="749" spans="1:40" ht="18" customHeight="1" x14ac:dyDescent="0.25">
      <c r="A749" s="467"/>
      <c r="B749" s="467"/>
      <c r="C749" s="467"/>
      <c r="D749" s="467"/>
      <c r="E749" s="467"/>
      <c r="F749" s="467"/>
      <c r="G749" s="467"/>
      <c r="H749" s="467"/>
      <c r="I749" s="467"/>
      <c r="J749" s="467"/>
      <c r="K749" s="467"/>
      <c r="L749" s="467"/>
      <c r="M749" s="467"/>
      <c r="N749" s="467"/>
      <c r="O749" s="467"/>
      <c r="P749" s="467"/>
      <c r="Q749" s="467"/>
      <c r="R749" s="467"/>
      <c r="S749" s="467"/>
      <c r="T749" s="467"/>
      <c r="U749" s="467"/>
      <c r="V749" s="467"/>
      <c r="W749" s="467"/>
      <c r="X749" s="467"/>
      <c r="Y749" s="468"/>
      <c r="Z749" s="468"/>
      <c r="AA749" s="1728"/>
      <c r="AB749" s="1728"/>
      <c r="AC749" s="1728"/>
      <c r="AD749" s="1728"/>
      <c r="AE749" s="1728"/>
      <c r="AF749" s="1728"/>
      <c r="AG749" s="1728"/>
      <c r="AH749" s="1728"/>
      <c r="AI749" s="1728"/>
      <c r="AJ749" s="1728"/>
      <c r="AK749" s="1728"/>
      <c r="AL749" s="467"/>
      <c r="AM749" s="467"/>
      <c r="AN749" s="467"/>
    </row>
    <row r="750" spans="1:40" ht="18" customHeight="1" x14ac:dyDescent="0.25">
      <c r="A750" s="467"/>
      <c r="B750" s="467"/>
      <c r="C750" s="467"/>
      <c r="D750" s="467"/>
      <c r="E750" s="467"/>
      <c r="F750" s="467"/>
      <c r="G750" s="467"/>
      <c r="H750" s="467"/>
      <c r="I750" s="467"/>
      <c r="J750" s="467"/>
      <c r="K750" s="467"/>
      <c r="L750" s="467"/>
      <c r="M750" s="467"/>
      <c r="N750" s="467"/>
      <c r="O750" s="467"/>
      <c r="P750" s="467"/>
      <c r="Q750" s="467"/>
      <c r="R750" s="467"/>
      <c r="S750" s="467"/>
      <c r="T750" s="467"/>
      <c r="U750" s="467"/>
      <c r="V750" s="467"/>
      <c r="W750" s="467"/>
      <c r="X750" s="467"/>
      <c r="Y750" s="468"/>
      <c r="Z750" s="468"/>
      <c r="AA750" s="1728"/>
      <c r="AB750" s="1728"/>
      <c r="AC750" s="1728"/>
      <c r="AD750" s="1728"/>
      <c r="AE750" s="1728"/>
      <c r="AF750" s="1728"/>
      <c r="AG750" s="1728"/>
      <c r="AH750" s="1728"/>
      <c r="AI750" s="1728"/>
      <c r="AJ750" s="1728"/>
      <c r="AK750" s="1728"/>
      <c r="AL750" s="467"/>
      <c r="AM750" s="467"/>
      <c r="AN750" s="467"/>
    </row>
    <row r="751" spans="1:40" ht="18" customHeight="1" x14ac:dyDescent="0.25">
      <c r="A751" s="467"/>
      <c r="B751" s="467"/>
      <c r="C751" s="467"/>
      <c r="D751" s="467"/>
      <c r="E751" s="467"/>
      <c r="F751" s="467"/>
      <c r="G751" s="467"/>
      <c r="H751" s="467"/>
      <c r="I751" s="467"/>
      <c r="J751" s="467"/>
      <c r="K751" s="467"/>
      <c r="L751" s="467"/>
      <c r="M751" s="467"/>
      <c r="N751" s="467"/>
      <c r="O751" s="467"/>
      <c r="P751" s="467"/>
      <c r="Q751" s="467"/>
      <c r="R751" s="467"/>
      <c r="S751" s="467"/>
      <c r="T751" s="467"/>
      <c r="U751" s="467"/>
      <c r="V751" s="467"/>
      <c r="W751" s="467"/>
      <c r="X751" s="467"/>
      <c r="Y751" s="468"/>
      <c r="Z751" s="468"/>
      <c r="AA751" s="1728"/>
      <c r="AB751" s="1728"/>
      <c r="AC751" s="1728"/>
      <c r="AD751" s="1728"/>
      <c r="AE751" s="1728"/>
      <c r="AF751" s="1728"/>
      <c r="AG751" s="1728"/>
      <c r="AH751" s="1728"/>
      <c r="AI751" s="1728"/>
      <c r="AJ751" s="1728"/>
      <c r="AK751" s="1728"/>
      <c r="AL751" s="467"/>
      <c r="AM751" s="467"/>
      <c r="AN751" s="467"/>
    </row>
    <row r="752" spans="1:40" ht="18" customHeight="1" x14ac:dyDescent="0.25">
      <c r="A752" s="467"/>
      <c r="B752" s="467"/>
      <c r="C752" s="467"/>
      <c r="D752" s="467"/>
      <c r="E752" s="467"/>
      <c r="F752" s="467"/>
      <c r="G752" s="467"/>
      <c r="H752" s="467"/>
      <c r="I752" s="467"/>
      <c r="J752" s="467"/>
      <c r="K752" s="467"/>
      <c r="L752" s="467"/>
      <c r="M752" s="467"/>
      <c r="N752" s="467"/>
      <c r="O752" s="467"/>
      <c r="P752" s="467"/>
      <c r="Q752" s="467"/>
      <c r="R752" s="467"/>
      <c r="S752" s="467"/>
      <c r="T752" s="467"/>
      <c r="U752" s="467"/>
      <c r="V752" s="467"/>
      <c r="W752" s="467"/>
      <c r="X752" s="467"/>
      <c r="Y752" s="468"/>
      <c r="Z752" s="468"/>
      <c r="AA752" s="1728"/>
      <c r="AB752" s="1728"/>
      <c r="AC752" s="1728"/>
      <c r="AD752" s="1728"/>
      <c r="AE752" s="1728"/>
      <c r="AF752" s="1728"/>
      <c r="AG752" s="1728"/>
      <c r="AH752" s="1728"/>
      <c r="AI752" s="1728"/>
      <c r="AJ752" s="1728"/>
      <c r="AK752" s="1728"/>
      <c r="AL752" s="467"/>
      <c r="AM752" s="467"/>
      <c r="AN752" s="467"/>
    </row>
    <row r="753" spans="1:40" ht="18" customHeight="1" x14ac:dyDescent="0.25">
      <c r="A753" s="467"/>
      <c r="B753" s="467"/>
      <c r="C753" s="467"/>
      <c r="D753" s="467"/>
      <c r="E753" s="467"/>
      <c r="F753" s="467"/>
      <c r="G753" s="467"/>
      <c r="H753" s="467"/>
      <c r="I753" s="467"/>
      <c r="J753" s="467"/>
      <c r="K753" s="467"/>
      <c r="L753" s="467"/>
      <c r="M753" s="467"/>
      <c r="N753" s="467"/>
      <c r="O753" s="467"/>
      <c r="P753" s="467"/>
      <c r="Q753" s="467"/>
      <c r="R753" s="467"/>
      <c r="S753" s="467"/>
      <c r="T753" s="467"/>
      <c r="U753" s="467"/>
      <c r="V753" s="467"/>
      <c r="W753" s="467"/>
      <c r="X753" s="467"/>
      <c r="Y753" s="468"/>
      <c r="Z753" s="468"/>
      <c r="AA753" s="1728"/>
      <c r="AB753" s="1728"/>
      <c r="AC753" s="1728"/>
      <c r="AD753" s="1728"/>
      <c r="AE753" s="1728"/>
      <c r="AF753" s="1728"/>
      <c r="AG753" s="1728"/>
      <c r="AH753" s="1728"/>
      <c r="AI753" s="1728"/>
      <c r="AJ753" s="1728"/>
      <c r="AK753" s="1728"/>
      <c r="AL753" s="467"/>
      <c r="AM753" s="467"/>
      <c r="AN753" s="467"/>
    </row>
    <row r="754" spans="1:40" ht="18" customHeight="1" x14ac:dyDescent="0.25">
      <c r="A754" s="467"/>
      <c r="B754" s="467"/>
      <c r="C754" s="467"/>
      <c r="D754" s="467"/>
      <c r="E754" s="467"/>
      <c r="F754" s="467"/>
      <c r="G754" s="467"/>
      <c r="H754" s="467"/>
      <c r="I754" s="467"/>
      <c r="J754" s="467"/>
      <c r="K754" s="467"/>
      <c r="L754" s="467"/>
      <c r="M754" s="467"/>
      <c r="N754" s="467"/>
      <c r="O754" s="467"/>
      <c r="P754" s="467"/>
      <c r="Q754" s="467"/>
      <c r="R754" s="467"/>
      <c r="S754" s="467"/>
      <c r="T754" s="467"/>
      <c r="U754" s="467"/>
      <c r="V754" s="467"/>
      <c r="W754" s="467"/>
      <c r="X754" s="467"/>
      <c r="Y754" s="468"/>
      <c r="Z754" s="468"/>
      <c r="AA754" s="1728"/>
      <c r="AB754" s="1728"/>
      <c r="AC754" s="1728"/>
      <c r="AD754" s="1728"/>
      <c r="AE754" s="1728"/>
      <c r="AF754" s="1728"/>
      <c r="AG754" s="1728"/>
      <c r="AH754" s="1728"/>
      <c r="AI754" s="1728"/>
      <c r="AJ754" s="1728"/>
      <c r="AK754" s="1728"/>
      <c r="AL754" s="467"/>
      <c r="AM754" s="467"/>
      <c r="AN754" s="467"/>
    </row>
    <row r="755" spans="1:40" ht="18" customHeight="1" x14ac:dyDescent="0.25">
      <c r="A755" s="467"/>
      <c r="B755" s="467"/>
      <c r="C755" s="467"/>
      <c r="D755" s="467"/>
      <c r="E755" s="467"/>
      <c r="F755" s="467"/>
      <c r="G755" s="467"/>
      <c r="H755" s="467"/>
      <c r="I755" s="467"/>
      <c r="J755" s="467"/>
      <c r="K755" s="467"/>
      <c r="L755" s="467"/>
      <c r="M755" s="467"/>
      <c r="N755" s="467"/>
      <c r="O755" s="467"/>
      <c r="P755" s="467"/>
      <c r="Q755" s="467"/>
      <c r="R755" s="467"/>
      <c r="S755" s="467"/>
      <c r="T755" s="467"/>
      <c r="U755" s="467"/>
      <c r="V755" s="467"/>
      <c r="W755" s="467"/>
      <c r="X755" s="467"/>
      <c r="Y755" s="468"/>
      <c r="Z755" s="468"/>
      <c r="AA755" s="1728"/>
      <c r="AB755" s="1728"/>
      <c r="AC755" s="1728"/>
      <c r="AD755" s="1728"/>
      <c r="AE755" s="1728"/>
      <c r="AF755" s="1728"/>
      <c r="AG755" s="1728"/>
      <c r="AH755" s="1728"/>
      <c r="AI755" s="1728"/>
      <c r="AJ755" s="1728"/>
      <c r="AK755" s="1728"/>
      <c r="AL755" s="467"/>
      <c r="AM755" s="467"/>
      <c r="AN755" s="467"/>
    </row>
    <row r="756" spans="1:40" ht="18" customHeight="1" x14ac:dyDescent="0.25">
      <c r="A756" s="467"/>
      <c r="B756" s="467"/>
      <c r="C756" s="467"/>
      <c r="D756" s="467"/>
      <c r="E756" s="467"/>
      <c r="F756" s="467"/>
      <c r="G756" s="467"/>
      <c r="H756" s="467"/>
      <c r="I756" s="467"/>
      <c r="J756" s="467"/>
      <c r="K756" s="467"/>
      <c r="L756" s="467"/>
      <c r="M756" s="467"/>
      <c r="N756" s="467"/>
      <c r="O756" s="467"/>
      <c r="P756" s="467"/>
      <c r="Q756" s="467"/>
      <c r="R756" s="467"/>
      <c r="S756" s="467"/>
      <c r="T756" s="467"/>
      <c r="U756" s="467"/>
      <c r="V756" s="467"/>
      <c r="W756" s="467"/>
      <c r="X756" s="467"/>
      <c r="Y756" s="468"/>
      <c r="Z756" s="468"/>
      <c r="AA756" s="1728"/>
      <c r="AB756" s="1728"/>
      <c r="AC756" s="1728"/>
      <c r="AD756" s="1728"/>
      <c r="AE756" s="1728"/>
      <c r="AF756" s="1728"/>
      <c r="AG756" s="1728"/>
      <c r="AH756" s="1728"/>
      <c r="AI756" s="1728"/>
      <c r="AJ756" s="1728"/>
      <c r="AK756" s="1728"/>
      <c r="AL756" s="467"/>
      <c r="AM756" s="467"/>
      <c r="AN756" s="467"/>
    </row>
    <row r="757" spans="1:40" ht="18" customHeight="1" x14ac:dyDescent="0.25">
      <c r="A757" s="467"/>
      <c r="B757" s="467"/>
      <c r="C757" s="467"/>
      <c r="D757" s="467"/>
      <c r="E757" s="467"/>
      <c r="F757" s="467"/>
      <c r="G757" s="467"/>
      <c r="H757" s="467"/>
      <c r="I757" s="467"/>
      <c r="J757" s="467"/>
      <c r="K757" s="467"/>
      <c r="L757" s="467"/>
      <c r="M757" s="467"/>
      <c r="N757" s="467"/>
      <c r="O757" s="467"/>
      <c r="P757" s="467"/>
      <c r="Q757" s="467"/>
      <c r="R757" s="467"/>
      <c r="S757" s="467"/>
      <c r="T757" s="467"/>
      <c r="U757" s="467"/>
      <c r="V757" s="467"/>
      <c r="W757" s="467"/>
      <c r="X757" s="467"/>
      <c r="Y757" s="468"/>
      <c r="Z757" s="468"/>
      <c r="AA757" s="1728"/>
      <c r="AB757" s="1728"/>
      <c r="AC757" s="1728"/>
      <c r="AD757" s="1728"/>
      <c r="AE757" s="1728"/>
      <c r="AF757" s="1728"/>
      <c r="AG757" s="1728"/>
      <c r="AH757" s="1728"/>
      <c r="AI757" s="1728"/>
      <c r="AJ757" s="1728"/>
      <c r="AK757" s="1728"/>
      <c r="AL757" s="467"/>
      <c r="AM757" s="467"/>
      <c r="AN757" s="467"/>
    </row>
    <row r="758" spans="1:40" ht="18" customHeight="1" x14ac:dyDescent="0.25">
      <c r="A758" s="467"/>
      <c r="B758" s="467"/>
      <c r="C758" s="467"/>
      <c r="D758" s="467"/>
      <c r="E758" s="467"/>
      <c r="F758" s="467"/>
      <c r="G758" s="467"/>
      <c r="H758" s="467"/>
      <c r="I758" s="467"/>
      <c r="J758" s="467"/>
      <c r="K758" s="467"/>
      <c r="L758" s="467"/>
      <c r="M758" s="467"/>
      <c r="N758" s="467"/>
      <c r="O758" s="467"/>
      <c r="P758" s="467"/>
      <c r="Q758" s="467"/>
      <c r="R758" s="467"/>
      <c r="S758" s="467"/>
      <c r="T758" s="467"/>
      <c r="U758" s="467"/>
      <c r="V758" s="467"/>
      <c r="W758" s="467"/>
      <c r="X758" s="467"/>
      <c r="Y758" s="468"/>
      <c r="Z758" s="468"/>
      <c r="AA758" s="1728"/>
      <c r="AB758" s="1728"/>
      <c r="AC758" s="1728"/>
      <c r="AD758" s="1728"/>
      <c r="AE758" s="1728"/>
      <c r="AF758" s="1728"/>
      <c r="AG758" s="1728"/>
      <c r="AH758" s="1728"/>
      <c r="AI758" s="1728"/>
      <c r="AJ758" s="1728"/>
      <c r="AK758" s="1728"/>
      <c r="AL758" s="467"/>
      <c r="AM758" s="467"/>
      <c r="AN758" s="467"/>
    </row>
    <row r="759" spans="1:40" ht="18" customHeight="1" x14ac:dyDescent="0.25">
      <c r="A759" s="467"/>
      <c r="B759" s="467"/>
      <c r="C759" s="467"/>
      <c r="D759" s="467"/>
      <c r="E759" s="467"/>
      <c r="F759" s="467"/>
      <c r="G759" s="467"/>
      <c r="H759" s="467"/>
      <c r="I759" s="467"/>
      <c r="J759" s="467"/>
      <c r="K759" s="467"/>
      <c r="L759" s="467"/>
      <c r="M759" s="467"/>
      <c r="N759" s="467"/>
      <c r="O759" s="467"/>
      <c r="P759" s="467"/>
      <c r="Q759" s="467"/>
      <c r="R759" s="467"/>
      <c r="S759" s="467"/>
      <c r="T759" s="467"/>
      <c r="U759" s="467"/>
      <c r="V759" s="467"/>
      <c r="W759" s="467"/>
      <c r="X759" s="467"/>
      <c r="Y759" s="468"/>
      <c r="Z759" s="468"/>
      <c r="AA759" s="1728"/>
      <c r="AB759" s="1728"/>
      <c r="AC759" s="1728"/>
      <c r="AD759" s="1728"/>
      <c r="AE759" s="1728"/>
      <c r="AF759" s="1728"/>
      <c r="AG759" s="1728"/>
      <c r="AH759" s="1728"/>
      <c r="AI759" s="1728"/>
      <c r="AJ759" s="1728"/>
      <c r="AK759" s="1728"/>
      <c r="AL759" s="467"/>
      <c r="AM759" s="467"/>
      <c r="AN759" s="467"/>
    </row>
    <row r="760" spans="1:40" ht="18" customHeight="1" x14ac:dyDescent="0.25">
      <c r="A760" s="467"/>
      <c r="B760" s="467"/>
      <c r="C760" s="467"/>
      <c r="D760" s="467"/>
      <c r="E760" s="467"/>
      <c r="F760" s="467"/>
      <c r="G760" s="467"/>
      <c r="H760" s="467"/>
      <c r="I760" s="467"/>
      <c r="J760" s="467"/>
      <c r="K760" s="467"/>
      <c r="L760" s="467"/>
      <c r="M760" s="467"/>
      <c r="N760" s="467"/>
      <c r="O760" s="467"/>
      <c r="P760" s="467"/>
      <c r="Q760" s="467"/>
      <c r="R760" s="467"/>
      <c r="S760" s="467"/>
      <c r="T760" s="467"/>
      <c r="U760" s="467"/>
      <c r="V760" s="467"/>
      <c r="W760" s="467"/>
      <c r="X760" s="467"/>
      <c r="Y760" s="468"/>
      <c r="Z760" s="468"/>
      <c r="AA760" s="1728"/>
      <c r="AB760" s="1728"/>
      <c r="AC760" s="1728"/>
      <c r="AD760" s="1728"/>
      <c r="AE760" s="1728"/>
      <c r="AF760" s="1728"/>
      <c r="AG760" s="1728"/>
      <c r="AH760" s="1728"/>
      <c r="AI760" s="1728"/>
      <c r="AJ760" s="1728"/>
      <c r="AK760" s="1728"/>
      <c r="AL760" s="467"/>
      <c r="AM760" s="467"/>
      <c r="AN760" s="467"/>
    </row>
    <row r="761" spans="1:40" ht="18" customHeight="1" x14ac:dyDescent="0.25">
      <c r="A761" s="467"/>
      <c r="B761" s="467"/>
      <c r="C761" s="467"/>
      <c r="D761" s="467"/>
      <c r="E761" s="467"/>
      <c r="F761" s="467"/>
      <c r="G761" s="467"/>
      <c r="H761" s="467"/>
      <c r="I761" s="467"/>
      <c r="J761" s="467"/>
      <c r="K761" s="467"/>
      <c r="L761" s="467"/>
      <c r="M761" s="467"/>
      <c r="N761" s="467"/>
      <c r="O761" s="467"/>
      <c r="P761" s="467"/>
      <c r="Q761" s="467"/>
      <c r="R761" s="467"/>
      <c r="S761" s="467"/>
      <c r="T761" s="467"/>
      <c r="U761" s="467"/>
      <c r="V761" s="467"/>
      <c r="W761" s="467"/>
      <c r="X761" s="467"/>
      <c r="Y761" s="468"/>
      <c r="Z761" s="468"/>
      <c r="AA761" s="1728"/>
      <c r="AB761" s="1728"/>
      <c r="AC761" s="1728"/>
      <c r="AD761" s="1728"/>
      <c r="AE761" s="1728"/>
      <c r="AF761" s="1728"/>
      <c r="AG761" s="1728"/>
      <c r="AH761" s="1728"/>
      <c r="AI761" s="1728"/>
      <c r="AJ761" s="1728"/>
      <c r="AK761" s="1728"/>
      <c r="AL761" s="467"/>
      <c r="AM761" s="467"/>
      <c r="AN761" s="467"/>
    </row>
    <row r="762" spans="1:40" ht="18" customHeight="1" x14ac:dyDescent="0.25">
      <c r="A762" s="467"/>
      <c r="B762" s="467"/>
      <c r="C762" s="467"/>
      <c r="D762" s="467"/>
      <c r="E762" s="467"/>
      <c r="F762" s="467"/>
      <c r="G762" s="467"/>
      <c r="H762" s="467"/>
      <c r="I762" s="467"/>
      <c r="J762" s="467"/>
      <c r="K762" s="467"/>
      <c r="L762" s="467"/>
      <c r="M762" s="467"/>
      <c r="N762" s="467"/>
      <c r="O762" s="467"/>
      <c r="P762" s="467"/>
      <c r="Q762" s="467"/>
      <c r="R762" s="467"/>
      <c r="S762" s="467"/>
      <c r="T762" s="467"/>
      <c r="U762" s="467"/>
      <c r="V762" s="467"/>
      <c r="W762" s="467"/>
      <c r="X762" s="467"/>
      <c r="Y762" s="468"/>
      <c r="Z762" s="468"/>
      <c r="AA762" s="1728"/>
      <c r="AB762" s="1728"/>
      <c r="AC762" s="1728"/>
      <c r="AD762" s="1728"/>
      <c r="AE762" s="1728"/>
      <c r="AF762" s="1728"/>
      <c r="AG762" s="1728"/>
      <c r="AH762" s="1728"/>
      <c r="AI762" s="1728"/>
      <c r="AJ762" s="1728"/>
      <c r="AK762" s="1728"/>
      <c r="AL762" s="467"/>
      <c r="AM762" s="467"/>
      <c r="AN762" s="467"/>
    </row>
    <row r="763" spans="1:40" ht="18" customHeight="1" x14ac:dyDescent="0.25">
      <c r="A763" s="467"/>
      <c r="B763" s="467"/>
      <c r="C763" s="467"/>
      <c r="D763" s="467"/>
      <c r="E763" s="467"/>
      <c r="F763" s="467"/>
      <c r="G763" s="467"/>
      <c r="H763" s="467"/>
      <c r="I763" s="467"/>
      <c r="J763" s="467"/>
      <c r="K763" s="467"/>
      <c r="L763" s="467"/>
      <c r="M763" s="467"/>
      <c r="N763" s="467"/>
      <c r="O763" s="467"/>
      <c r="P763" s="467"/>
      <c r="Q763" s="467"/>
      <c r="R763" s="467"/>
      <c r="S763" s="467"/>
      <c r="T763" s="467"/>
      <c r="U763" s="467"/>
      <c r="V763" s="467"/>
      <c r="W763" s="467"/>
      <c r="X763" s="467"/>
      <c r="Y763" s="468"/>
      <c r="Z763" s="468"/>
      <c r="AA763" s="1728"/>
      <c r="AB763" s="1728"/>
      <c r="AC763" s="1728"/>
      <c r="AD763" s="1728"/>
      <c r="AE763" s="1728"/>
      <c r="AF763" s="1728"/>
      <c r="AG763" s="1728"/>
      <c r="AH763" s="1728"/>
      <c r="AI763" s="1728"/>
      <c r="AJ763" s="1728"/>
      <c r="AK763" s="1728"/>
      <c r="AL763" s="467"/>
      <c r="AM763" s="467"/>
      <c r="AN763" s="467"/>
    </row>
    <row r="764" spans="1:40" ht="18" customHeight="1" x14ac:dyDescent="0.25">
      <c r="A764" s="467"/>
      <c r="B764" s="467"/>
      <c r="C764" s="467"/>
      <c r="D764" s="467"/>
      <c r="E764" s="467"/>
      <c r="F764" s="467"/>
      <c r="G764" s="467"/>
      <c r="H764" s="467"/>
      <c r="I764" s="467"/>
      <c r="J764" s="467"/>
      <c r="K764" s="467"/>
      <c r="L764" s="467"/>
      <c r="M764" s="467"/>
      <c r="N764" s="467"/>
      <c r="O764" s="467"/>
      <c r="P764" s="467"/>
      <c r="Q764" s="467"/>
      <c r="R764" s="467"/>
      <c r="S764" s="467"/>
      <c r="T764" s="467"/>
      <c r="U764" s="467"/>
      <c r="V764" s="467"/>
      <c r="W764" s="467"/>
      <c r="X764" s="467"/>
      <c r="Y764" s="468"/>
      <c r="Z764" s="468"/>
      <c r="AA764" s="1728"/>
      <c r="AB764" s="1728"/>
      <c r="AC764" s="1728"/>
      <c r="AD764" s="1728"/>
      <c r="AE764" s="1728"/>
      <c r="AF764" s="1728"/>
      <c r="AG764" s="1728"/>
      <c r="AH764" s="1728"/>
      <c r="AI764" s="1728"/>
      <c r="AJ764" s="1728"/>
      <c r="AK764" s="1728"/>
      <c r="AL764" s="467"/>
      <c r="AM764" s="467"/>
      <c r="AN764" s="467"/>
    </row>
    <row r="765" spans="1:40" ht="18" customHeight="1" x14ac:dyDescent="0.25">
      <c r="A765" s="467"/>
      <c r="B765" s="467"/>
      <c r="C765" s="467"/>
      <c r="D765" s="467"/>
      <c r="E765" s="467"/>
      <c r="F765" s="467"/>
      <c r="G765" s="467"/>
      <c r="H765" s="467"/>
      <c r="I765" s="467"/>
      <c r="J765" s="467"/>
      <c r="K765" s="467"/>
      <c r="L765" s="467"/>
      <c r="M765" s="467"/>
      <c r="N765" s="467"/>
      <c r="O765" s="467"/>
      <c r="P765" s="467"/>
      <c r="Q765" s="467"/>
      <c r="R765" s="467"/>
      <c r="S765" s="467"/>
      <c r="T765" s="467"/>
      <c r="U765" s="467"/>
      <c r="V765" s="467"/>
      <c r="W765" s="467"/>
      <c r="X765" s="467"/>
      <c r="Y765" s="468"/>
      <c r="Z765" s="468"/>
      <c r="AA765" s="1728"/>
      <c r="AB765" s="1728"/>
      <c r="AC765" s="1728"/>
      <c r="AD765" s="1728"/>
      <c r="AE765" s="1728"/>
      <c r="AF765" s="1728"/>
      <c r="AG765" s="1728"/>
      <c r="AH765" s="1728"/>
      <c r="AI765" s="1728"/>
      <c r="AJ765" s="1728"/>
      <c r="AK765" s="1728"/>
      <c r="AL765" s="467"/>
      <c r="AM765" s="467"/>
      <c r="AN765" s="467"/>
    </row>
    <row r="766" spans="1:40" ht="18" customHeight="1" x14ac:dyDescent="0.25">
      <c r="A766" s="467"/>
      <c r="B766" s="467"/>
      <c r="C766" s="467"/>
      <c r="D766" s="467"/>
      <c r="E766" s="467"/>
      <c r="F766" s="467"/>
      <c r="G766" s="467"/>
      <c r="H766" s="467"/>
      <c r="I766" s="467"/>
      <c r="J766" s="467"/>
      <c r="K766" s="467"/>
      <c r="L766" s="467"/>
      <c r="M766" s="467"/>
      <c r="N766" s="467"/>
      <c r="O766" s="467"/>
      <c r="P766" s="467"/>
      <c r="Q766" s="467"/>
      <c r="R766" s="467"/>
      <c r="S766" s="467"/>
      <c r="T766" s="467"/>
      <c r="U766" s="467"/>
      <c r="V766" s="467"/>
      <c r="W766" s="467"/>
      <c r="X766" s="467"/>
      <c r="Y766" s="468"/>
      <c r="Z766" s="468"/>
      <c r="AA766" s="1728"/>
      <c r="AB766" s="1728"/>
      <c r="AC766" s="1728"/>
      <c r="AD766" s="1728"/>
      <c r="AE766" s="1728"/>
      <c r="AF766" s="1728"/>
      <c r="AG766" s="1728"/>
      <c r="AH766" s="1728"/>
      <c r="AI766" s="1728"/>
      <c r="AJ766" s="1728"/>
      <c r="AK766" s="1728"/>
      <c r="AL766" s="467"/>
      <c r="AM766" s="467"/>
      <c r="AN766" s="467"/>
    </row>
    <row r="767" spans="1:40" ht="18" customHeight="1" x14ac:dyDescent="0.25">
      <c r="A767" s="467"/>
      <c r="B767" s="467"/>
      <c r="C767" s="467"/>
      <c r="D767" s="467"/>
      <c r="E767" s="467"/>
      <c r="F767" s="467"/>
      <c r="G767" s="467"/>
      <c r="H767" s="467"/>
      <c r="I767" s="467"/>
      <c r="J767" s="467"/>
      <c r="K767" s="467"/>
      <c r="L767" s="467"/>
      <c r="M767" s="467"/>
      <c r="N767" s="467"/>
      <c r="O767" s="467"/>
      <c r="P767" s="467"/>
      <c r="Q767" s="467"/>
      <c r="R767" s="467"/>
      <c r="S767" s="467"/>
      <c r="T767" s="467"/>
      <c r="U767" s="467"/>
      <c r="V767" s="467"/>
      <c r="W767" s="467"/>
      <c r="X767" s="467"/>
      <c r="Y767" s="468"/>
      <c r="Z767" s="468"/>
      <c r="AA767" s="1728"/>
      <c r="AB767" s="1728"/>
      <c r="AC767" s="1728"/>
      <c r="AD767" s="1728"/>
      <c r="AE767" s="1728"/>
      <c r="AF767" s="1728"/>
      <c r="AG767" s="1728"/>
      <c r="AH767" s="1728"/>
      <c r="AI767" s="1728"/>
      <c r="AJ767" s="1728"/>
      <c r="AK767" s="1728"/>
      <c r="AL767" s="467"/>
      <c r="AM767" s="467"/>
      <c r="AN767" s="467"/>
    </row>
    <row r="768" spans="1:40" ht="18" customHeight="1" x14ac:dyDescent="0.25">
      <c r="A768" s="467"/>
      <c r="B768" s="467"/>
      <c r="C768" s="467"/>
      <c r="D768" s="467"/>
      <c r="E768" s="467"/>
      <c r="F768" s="467"/>
      <c r="G768" s="467"/>
      <c r="H768" s="467"/>
      <c r="I768" s="467"/>
      <c r="J768" s="467"/>
      <c r="K768" s="467"/>
      <c r="L768" s="467"/>
      <c r="M768" s="467"/>
      <c r="N768" s="467"/>
      <c r="O768" s="467"/>
      <c r="P768" s="467"/>
      <c r="Q768" s="467"/>
      <c r="R768" s="467"/>
      <c r="S768" s="467"/>
      <c r="T768" s="467"/>
      <c r="U768" s="467"/>
      <c r="V768" s="467"/>
      <c r="W768" s="467"/>
      <c r="X768" s="467"/>
      <c r="Y768" s="468"/>
      <c r="Z768" s="468"/>
      <c r="AA768" s="1728"/>
      <c r="AB768" s="1728"/>
      <c r="AC768" s="1728"/>
      <c r="AD768" s="1728"/>
      <c r="AE768" s="1728"/>
      <c r="AF768" s="1728"/>
      <c r="AG768" s="1728"/>
      <c r="AH768" s="1728"/>
      <c r="AI768" s="1728"/>
      <c r="AJ768" s="1728"/>
      <c r="AK768" s="1728"/>
      <c r="AL768" s="467"/>
      <c r="AM768" s="467"/>
      <c r="AN768" s="467"/>
    </row>
    <row r="769" spans="1:40" ht="18" customHeight="1" x14ac:dyDescent="0.25">
      <c r="A769" s="467"/>
      <c r="B769" s="467"/>
      <c r="C769" s="467"/>
      <c r="D769" s="467"/>
      <c r="E769" s="467"/>
      <c r="F769" s="467"/>
      <c r="G769" s="467"/>
      <c r="H769" s="467"/>
      <c r="I769" s="467"/>
      <c r="J769" s="467"/>
      <c r="K769" s="467"/>
      <c r="L769" s="467"/>
      <c r="M769" s="467"/>
      <c r="N769" s="467"/>
      <c r="O769" s="467"/>
      <c r="P769" s="467"/>
      <c r="Q769" s="467"/>
      <c r="R769" s="467"/>
      <c r="S769" s="467"/>
      <c r="T769" s="467"/>
      <c r="U769" s="467"/>
      <c r="V769" s="467"/>
      <c r="W769" s="467"/>
      <c r="X769" s="467"/>
      <c r="Y769" s="468"/>
      <c r="Z769" s="468"/>
      <c r="AA769" s="1728"/>
      <c r="AB769" s="1728"/>
      <c r="AC769" s="1728"/>
      <c r="AD769" s="1728"/>
      <c r="AE769" s="1728"/>
      <c r="AF769" s="1728"/>
      <c r="AG769" s="1728"/>
      <c r="AH769" s="1728"/>
      <c r="AI769" s="1728"/>
      <c r="AJ769" s="1728"/>
      <c r="AK769" s="1728"/>
      <c r="AL769" s="467"/>
      <c r="AM769" s="467"/>
      <c r="AN769" s="467"/>
    </row>
    <row r="770" spans="1:40" ht="18" customHeight="1" x14ac:dyDescent="0.25">
      <c r="A770" s="467"/>
      <c r="B770" s="467"/>
      <c r="C770" s="467"/>
      <c r="D770" s="467"/>
      <c r="E770" s="467"/>
      <c r="F770" s="467"/>
      <c r="G770" s="467"/>
      <c r="H770" s="467"/>
      <c r="I770" s="467"/>
      <c r="J770" s="467"/>
      <c r="K770" s="467"/>
      <c r="L770" s="467"/>
      <c r="M770" s="467"/>
      <c r="N770" s="467"/>
      <c r="O770" s="467"/>
      <c r="P770" s="467"/>
      <c r="Q770" s="467"/>
      <c r="R770" s="467"/>
      <c r="S770" s="467"/>
      <c r="T770" s="467"/>
      <c r="U770" s="467"/>
      <c r="V770" s="467"/>
      <c r="W770" s="467"/>
      <c r="X770" s="467"/>
      <c r="Y770" s="468"/>
      <c r="Z770" s="468"/>
      <c r="AA770" s="1728"/>
      <c r="AB770" s="1728"/>
      <c r="AC770" s="1728"/>
      <c r="AD770" s="1728"/>
      <c r="AE770" s="1728"/>
      <c r="AF770" s="1728"/>
      <c r="AG770" s="1728"/>
      <c r="AH770" s="1728"/>
      <c r="AI770" s="1728"/>
      <c r="AJ770" s="1728"/>
      <c r="AK770" s="1728"/>
      <c r="AL770" s="467"/>
      <c r="AM770" s="467"/>
      <c r="AN770" s="467"/>
    </row>
    <row r="771" spans="1:40" ht="18" customHeight="1" x14ac:dyDescent="0.25">
      <c r="A771" s="467"/>
      <c r="B771" s="467"/>
      <c r="C771" s="467"/>
      <c r="D771" s="467"/>
      <c r="E771" s="467"/>
      <c r="F771" s="467"/>
      <c r="G771" s="467"/>
      <c r="H771" s="467"/>
      <c r="I771" s="467"/>
      <c r="J771" s="467"/>
      <c r="K771" s="467"/>
      <c r="L771" s="467"/>
      <c r="M771" s="467"/>
      <c r="N771" s="467"/>
      <c r="O771" s="467"/>
      <c r="P771" s="467"/>
      <c r="Q771" s="467"/>
      <c r="R771" s="467"/>
      <c r="S771" s="467"/>
      <c r="T771" s="467"/>
      <c r="U771" s="467"/>
      <c r="V771" s="467"/>
      <c r="W771" s="467"/>
      <c r="X771" s="467"/>
      <c r="Y771" s="468"/>
      <c r="Z771" s="468"/>
      <c r="AA771" s="1728"/>
      <c r="AB771" s="1728"/>
      <c r="AC771" s="1728"/>
      <c r="AD771" s="1728"/>
      <c r="AE771" s="1728"/>
      <c r="AF771" s="1728"/>
      <c r="AG771" s="1728"/>
      <c r="AH771" s="1728"/>
      <c r="AI771" s="1728"/>
      <c r="AJ771" s="1728"/>
      <c r="AK771" s="1728"/>
      <c r="AL771" s="467"/>
      <c r="AM771" s="467"/>
      <c r="AN771" s="467"/>
    </row>
    <row r="772" spans="1:40" ht="18" customHeight="1" x14ac:dyDescent="0.25">
      <c r="A772" s="467"/>
      <c r="B772" s="467"/>
      <c r="C772" s="467"/>
      <c r="D772" s="467"/>
      <c r="E772" s="467"/>
      <c r="F772" s="467"/>
      <c r="G772" s="467"/>
      <c r="H772" s="467"/>
      <c r="I772" s="467"/>
      <c r="J772" s="467"/>
      <c r="K772" s="467"/>
      <c r="L772" s="467"/>
      <c r="M772" s="467"/>
      <c r="N772" s="467"/>
      <c r="O772" s="467"/>
      <c r="P772" s="467"/>
      <c r="Q772" s="467"/>
      <c r="R772" s="467"/>
      <c r="S772" s="467"/>
      <c r="T772" s="467"/>
      <c r="U772" s="467"/>
      <c r="V772" s="467"/>
      <c r="W772" s="467"/>
      <c r="X772" s="467"/>
      <c r="Y772" s="468"/>
      <c r="Z772" s="468"/>
      <c r="AA772" s="1728"/>
      <c r="AB772" s="1728"/>
      <c r="AC772" s="1728"/>
      <c r="AD772" s="1728"/>
      <c r="AE772" s="1728"/>
      <c r="AF772" s="1728"/>
      <c r="AG772" s="1728"/>
      <c r="AH772" s="1728"/>
      <c r="AI772" s="1728"/>
      <c r="AJ772" s="1728"/>
      <c r="AK772" s="1728"/>
      <c r="AL772" s="467"/>
      <c r="AM772" s="467"/>
      <c r="AN772" s="467"/>
    </row>
    <row r="773" spans="1:40" ht="18" customHeight="1" x14ac:dyDescent="0.25">
      <c r="A773" s="467"/>
      <c r="B773" s="467"/>
      <c r="C773" s="467"/>
      <c r="D773" s="467"/>
      <c r="E773" s="467"/>
      <c r="F773" s="467"/>
      <c r="G773" s="467"/>
      <c r="H773" s="467"/>
      <c r="I773" s="467"/>
      <c r="J773" s="467"/>
      <c r="K773" s="467"/>
      <c r="L773" s="467"/>
      <c r="M773" s="467"/>
      <c r="N773" s="467"/>
      <c r="O773" s="467"/>
      <c r="P773" s="467"/>
      <c r="Q773" s="467"/>
      <c r="R773" s="467"/>
      <c r="S773" s="467"/>
      <c r="T773" s="467"/>
      <c r="U773" s="467"/>
      <c r="V773" s="467"/>
      <c r="W773" s="467"/>
      <c r="X773" s="467"/>
      <c r="Y773" s="468"/>
      <c r="Z773" s="468"/>
      <c r="AA773" s="1728"/>
      <c r="AB773" s="1728"/>
      <c r="AC773" s="1728"/>
      <c r="AD773" s="1728"/>
      <c r="AE773" s="1728"/>
      <c r="AF773" s="1728"/>
      <c r="AG773" s="1728"/>
      <c r="AH773" s="1728"/>
      <c r="AI773" s="1728"/>
      <c r="AJ773" s="1728"/>
      <c r="AK773" s="1728"/>
      <c r="AL773" s="467"/>
      <c r="AM773" s="467"/>
      <c r="AN773" s="467"/>
    </row>
    <row r="774" spans="1:40" ht="18" customHeight="1" x14ac:dyDescent="0.25">
      <c r="A774" s="467"/>
      <c r="B774" s="467"/>
      <c r="C774" s="467"/>
      <c r="D774" s="467"/>
      <c r="E774" s="467"/>
      <c r="F774" s="467"/>
      <c r="G774" s="467"/>
      <c r="H774" s="467"/>
      <c r="I774" s="467"/>
      <c r="J774" s="467"/>
      <c r="K774" s="467"/>
      <c r="L774" s="467"/>
      <c r="M774" s="467"/>
      <c r="N774" s="467"/>
      <c r="O774" s="467"/>
      <c r="P774" s="467"/>
      <c r="Q774" s="467"/>
      <c r="R774" s="467"/>
      <c r="S774" s="467"/>
      <c r="T774" s="467"/>
      <c r="U774" s="467"/>
      <c r="V774" s="467"/>
      <c r="W774" s="467"/>
      <c r="X774" s="467"/>
      <c r="Y774" s="468"/>
      <c r="Z774" s="468"/>
      <c r="AA774" s="1728"/>
      <c r="AB774" s="1728"/>
      <c r="AC774" s="1728"/>
      <c r="AD774" s="1728"/>
      <c r="AE774" s="1728"/>
      <c r="AF774" s="1728"/>
      <c r="AG774" s="1728"/>
      <c r="AH774" s="1728"/>
      <c r="AI774" s="1728"/>
      <c r="AJ774" s="1728"/>
      <c r="AK774" s="1728"/>
      <c r="AL774" s="467"/>
      <c r="AM774" s="467"/>
      <c r="AN774" s="467"/>
    </row>
    <row r="775" spans="1:40" ht="18" customHeight="1" x14ac:dyDescent="0.25">
      <c r="A775" s="467"/>
      <c r="B775" s="467"/>
      <c r="C775" s="467"/>
      <c r="D775" s="467"/>
      <c r="E775" s="467"/>
      <c r="F775" s="467"/>
      <c r="G775" s="467"/>
      <c r="H775" s="467"/>
      <c r="I775" s="467"/>
      <c r="J775" s="467"/>
      <c r="K775" s="467"/>
      <c r="L775" s="467"/>
      <c r="M775" s="467"/>
      <c r="N775" s="467"/>
      <c r="O775" s="467"/>
      <c r="P775" s="467"/>
      <c r="Q775" s="467"/>
      <c r="R775" s="467"/>
      <c r="S775" s="467"/>
      <c r="T775" s="467"/>
      <c r="U775" s="467"/>
      <c r="V775" s="467"/>
      <c r="W775" s="467"/>
      <c r="X775" s="467"/>
      <c r="Y775" s="468"/>
      <c r="Z775" s="468"/>
      <c r="AA775" s="1728"/>
      <c r="AB775" s="1728"/>
      <c r="AC775" s="1728"/>
      <c r="AD775" s="1728"/>
      <c r="AE775" s="1728"/>
      <c r="AF775" s="1728"/>
      <c r="AG775" s="1728"/>
      <c r="AH775" s="1728"/>
      <c r="AI775" s="1728"/>
      <c r="AJ775" s="1728"/>
      <c r="AK775" s="1728"/>
      <c r="AL775" s="467"/>
      <c r="AM775" s="467"/>
      <c r="AN775" s="467"/>
    </row>
    <row r="776" spans="1:40" ht="18" customHeight="1" x14ac:dyDescent="0.25">
      <c r="A776" s="467"/>
      <c r="B776" s="467"/>
      <c r="C776" s="467"/>
      <c r="D776" s="467"/>
      <c r="E776" s="467"/>
      <c r="F776" s="467"/>
      <c r="G776" s="467"/>
      <c r="H776" s="467"/>
      <c r="I776" s="467"/>
      <c r="J776" s="467"/>
      <c r="K776" s="467"/>
      <c r="L776" s="467"/>
      <c r="M776" s="467"/>
      <c r="N776" s="467"/>
      <c r="O776" s="467"/>
      <c r="P776" s="467"/>
      <c r="Q776" s="467"/>
      <c r="R776" s="467"/>
      <c r="S776" s="467"/>
      <c r="T776" s="467"/>
      <c r="U776" s="467"/>
      <c r="V776" s="467"/>
      <c r="W776" s="467"/>
      <c r="X776" s="467"/>
      <c r="Y776" s="468"/>
      <c r="Z776" s="468"/>
      <c r="AA776" s="1728"/>
      <c r="AB776" s="1728"/>
      <c r="AC776" s="1728"/>
      <c r="AD776" s="1728"/>
      <c r="AE776" s="1728"/>
      <c r="AF776" s="1728"/>
      <c r="AG776" s="1728"/>
      <c r="AH776" s="1728"/>
      <c r="AI776" s="1728"/>
      <c r="AJ776" s="1728"/>
      <c r="AK776" s="1728"/>
      <c r="AL776" s="467"/>
      <c r="AM776" s="467"/>
      <c r="AN776" s="467"/>
    </row>
    <row r="777" spans="1:40" ht="18" customHeight="1" x14ac:dyDescent="0.25">
      <c r="A777" s="467"/>
      <c r="B777" s="467"/>
      <c r="C777" s="467"/>
      <c r="D777" s="467"/>
      <c r="E777" s="467"/>
      <c r="F777" s="467"/>
      <c r="G777" s="467"/>
      <c r="H777" s="467"/>
      <c r="I777" s="467"/>
      <c r="J777" s="467"/>
      <c r="K777" s="467"/>
      <c r="L777" s="467"/>
      <c r="M777" s="467"/>
      <c r="N777" s="467"/>
      <c r="O777" s="467"/>
      <c r="P777" s="467"/>
      <c r="Q777" s="467"/>
      <c r="R777" s="467"/>
      <c r="S777" s="467"/>
      <c r="T777" s="467"/>
      <c r="U777" s="467"/>
      <c r="V777" s="467"/>
      <c r="W777" s="467"/>
      <c r="X777" s="467"/>
      <c r="Y777" s="468"/>
      <c r="Z777" s="468"/>
      <c r="AA777" s="1728"/>
      <c r="AB777" s="1728"/>
      <c r="AC777" s="1728"/>
      <c r="AD777" s="1728"/>
      <c r="AE777" s="1728"/>
      <c r="AF777" s="1728"/>
      <c r="AG777" s="1728"/>
      <c r="AH777" s="1728"/>
      <c r="AI777" s="1728"/>
      <c r="AJ777" s="1728"/>
      <c r="AK777" s="1728"/>
      <c r="AL777" s="467"/>
      <c r="AM777" s="467"/>
      <c r="AN777" s="467"/>
    </row>
    <row r="778" spans="1:40" ht="18" customHeight="1" x14ac:dyDescent="0.25">
      <c r="A778" s="467"/>
      <c r="B778" s="467"/>
      <c r="C778" s="467"/>
      <c r="D778" s="467"/>
      <c r="E778" s="467"/>
      <c r="F778" s="467"/>
      <c r="G778" s="467"/>
      <c r="H778" s="467"/>
      <c r="I778" s="467"/>
      <c r="J778" s="467"/>
      <c r="K778" s="467"/>
      <c r="L778" s="467"/>
      <c r="M778" s="467"/>
      <c r="N778" s="467"/>
      <c r="O778" s="467"/>
      <c r="P778" s="467"/>
      <c r="Q778" s="467"/>
      <c r="R778" s="467"/>
      <c r="S778" s="467"/>
      <c r="T778" s="467"/>
      <c r="U778" s="467"/>
      <c r="V778" s="467"/>
      <c r="W778" s="467"/>
      <c r="X778" s="467"/>
      <c r="Y778" s="468"/>
      <c r="Z778" s="468"/>
      <c r="AA778" s="1728"/>
      <c r="AB778" s="1728"/>
      <c r="AC778" s="1728"/>
      <c r="AD778" s="1728"/>
      <c r="AE778" s="1728"/>
      <c r="AF778" s="1728"/>
      <c r="AG778" s="1728"/>
      <c r="AH778" s="1728"/>
      <c r="AI778" s="1728"/>
      <c r="AJ778" s="1728"/>
      <c r="AK778" s="1728"/>
      <c r="AL778" s="467"/>
      <c r="AM778" s="467"/>
      <c r="AN778" s="467"/>
    </row>
    <row r="779" spans="1:40" ht="18" customHeight="1" x14ac:dyDescent="0.25">
      <c r="A779" s="467"/>
      <c r="B779" s="467"/>
      <c r="C779" s="467"/>
      <c r="D779" s="467"/>
      <c r="E779" s="467"/>
      <c r="F779" s="467"/>
      <c r="G779" s="467"/>
      <c r="H779" s="467"/>
      <c r="I779" s="467"/>
      <c r="J779" s="467"/>
      <c r="K779" s="467"/>
      <c r="L779" s="467"/>
      <c r="M779" s="467"/>
      <c r="N779" s="467"/>
      <c r="O779" s="467"/>
      <c r="P779" s="467"/>
      <c r="Q779" s="467"/>
      <c r="R779" s="467"/>
      <c r="S779" s="467"/>
      <c r="T779" s="467"/>
      <c r="U779" s="467"/>
      <c r="V779" s="467"/>
      <c r="W779" s="467"/>
      <c r="X779" s="467"/>
      <c r="Y779" s="468"/>
      <c r="Z779" s="468"/>
      <c r="AA779" s="1728"/>
      <c r="AB779" s="1728"/>
      <c r="AC779" s="1728"/>
      <c r="AD779" s="1728"/>
      <c r="AE779" s="1728"/>
      <c r="AF779" s="1728"/>
      <c r="AG779" s="1728"/>
      <c r="AH779" s="1728"/>
      <c r="AI779" s="1728"/>
      <c r="AJ779" s="1728"/>
      <c r="AK779" s="1728"/>
      <c r="AL779" s="467"/>
      <c r="AM779" s="467"/>
      <c r="AN779" s="467"/>
    </row>
    <row r="780" spans="1:40" ht="18" customHeight="1" x14ac:dyDescent="0.25">
      <c r="A780" s="467"/>
      <c r="B780" s="467"/>
      <c r="C780" s="467"/>
      <c r="D780" s="467"/>
      <c r="E780" s="467"/>
      <c r="F780" s="467"/>
      <c r="G780" s="467"/>
      <c r="H780" s="467"/>
      <c r="I780" s="467"/>
      <c r="J780" s="467"/>
      <c r="K780" s="467"/>
      <c r="L780" s="467"/>
      <c r="M780" s="467"/>
      <c r="N780" s="467"/>
      <c r="O780" s="467"/>
      <c r="P780" s="467"/>
      <c r="Q780" s="467"/>
      <c r="R780" s="467"/>
      <c r="S780" s="467"/>
      <c r="T780" s="467"/>
      <c r="U780" s="467"/>
      <c r="V780" s="467"/>
      <c r="W780" s="467"/>
      <c r="X780" s="467"/>
      <c r="Y780" s="468"/>
      <c r="Z780" s="468"/>
      <c r="AA780" s="1728"/>
      <c r="AB780" s="1728"/>
      <c r="AC780" s="1728"/>
      <c r="AD780" s="1728"/>
      <c r="AE780" s="1728"/>
      <c r="AF780" s="1728"/>
      <c r="AG780" s="1728"/>
      <c r="AH780" s="1728"/>
      <c r="AI780" s="1728"/>
      <c r="AJ780" s="1728"/>
      <c r="AK780" s="1728"/>
      <c r="AL780" s="467"/>
      <c r="AM780" s="467"/>
      <c r="AN780" s="467"/>
    </row>
    <row r="781" spans="1:40" ht="18" customHeight="1" x14ac:dyDescent="0.25">
      <c r="A781" s="467"/>
      <c r="B781" s="467"/>
      <c r="C781" s="467"/>
      <c r="D781" s="467"/>
      <c r="E781" s="467"/>
      <c r="F781" s="467"/>
      <c r="G781" s="467"/>
      <c r="H781" s="467"/>
      <c r="I781" s="467"/>
      <c r="J781" s="467"/>
      <c r="K781" s="467"/>
      <c r="L781" s="467"/>
      <c r="M781" s="467"/>
      <c r="N781" s="467"/>
      <c r="O781" s="467"/>
      <c r="P781" s="467"/>
      <c r="Q781" s="467"/>
      <c r="R781" s="467"/>
      <c r="S781" s="467"/>
      <c r="T781" s="467"/>
      <c r="U781" s="467"/>
      <c r="V781" s="467"/>
      <c r="W781" s="467"/>
      <c r="X781" s="467"/>
      <c r="Y781" s="468"/>
      <c r="Z781" s="468"/>
      <c r="AA781" s="1728"/>
      <c r="AB781" s="1728"/>
      <c r="AC781" s="1728"/>
      <c r="AD781" s="1728"/>
      <c r="AE781" s="1728"/>
      <c r="AF781" s="1728"/>
      <c r="AG781" s="1728"/>
      <c r="AH781" s="1728"/>
      <c r="AI781" s="1728"/>
      <c r="AJ781" s="1728"/>
      <c r="AK781" s="1728"/>
      <c r="AL781" s="467"/>
      <c r="AM781" s="467"/>
      <c r="AN781" s="467"/>
    </row>
    <row r="782" spans="1:40" ht="18" customHeight="1" x14ac:dyDescent="0.25">
      <c r="A782" s="467"/>
      <c r="B782" s="467"/>
      <c r="C782" s="467"/>
      <c r="D782" s="467"/>
      <c r="E782" s="467"/>
      <c r="F782" s="467"/>
      <c r="G782" s="467"/>
      <c r="H782" s="467"/>
      <c r="I782" s="467"/>
      <c r="J782" s="467"/>
      <c r="K782" s="467"/>
      <c r="L782" s="467"/>
      <c r="M782" s="467"/>
      <c r="N782" s="467"/>
      <c r="O782" s="467"/>
      <c r="P782" s="467"/>
      <c r="Q782" s="467"/>
      <c r="R782" s="467"/>
      <c r="S782" s="467"/>
      <c r="T782" s="467"/>
      <c r="U782" s="467"/>
      <c r="V782" s="467"/>
      <c r="W782" s="467"/>
      <c r="X782" s="467"/>
      <c r="Y782" s="468"/>
      <c r="Z782" s="468"/>
      <c r="AA782" s="1728"/>
      <c r="AB782" s="1728"/>
      <c r="AC782" s="1728"/>
      <c r="AD782" s="1728"/>
      <c r="AE782" s="1728"/>
      <c r="AF782" s="1728"/>
      <c r="AG782" s="1728"/>
      <c r="AH782" s="1728"/>
      <c r="AI782" s="1728"/>
      <c r="AJ782" s="1728"/>
      <c r="AK782" s="1728"/>
      <c r="AL782" s="467"/>
      <c r="AM782" s="467"/>
      <c r="AN782" s="467"/>
    </row>
    <row r="783" spans="1:40" ht="18" customHeight="1" x14ac:dyDescent="0.25">
      <c r="A783" s="467"/>
      <c r="B783" s="467"/>
      <c r="C783" s="467"/>
      <c r="D783" s="467"/>
      <c r="E783" s="467"/>
      <c r="F783" s="467"/>
      <c r="G783" s="467"/>
      <c r="H783" s="467"/>
      <c r="I783" s="467"/>
      <c r="J783" s="467"/>
      <c r="K783" s="467"/>
      <c r="L783" s="467"/>
      <c r="M783" s="467"/>
      <c r="N783" s="467"/>
      <c r="O783" s="467"/>
      <c r="P783" s="467"/>
      <c r="Q783" s="467"/>
      <c r="R783" s="467"/>
      <c r="S783" s="467"/>
      <c r="T783" s="467"/>
      <c r="U783" s="467"/>
      <c r="V783" s="467"/>
      <c r="W783" s="467"/>
      <c r="X783" s="467"/>
      <c r="Y783" s="468"/>
      <c r="Z783" s="468"/>
      <c r="AA783" s="1728"/>
      <c r="AB783" s="1728"/>
      <c r="AC783" s="1728"/>
      <c r="AD783" s="1728"/>
      <c r="AE783" s="1728"/>
      <c r="AF783" s="1728"/>
      <c r="AG783" s="1728"/>
      <c r="AH783" s="1728"/>
      <c r="AI783" s="1728"/>
      <c r="AJ783" s="1728"/>
      <c r="AK783" s="1728"/>
      <c r="AL783" s="467"/>
      <c r="AM783" s="467"/>
      <c r="AN783" s="467"/>
    </row>
    <row r="784" spans="1:40" ht="18" customHeight="1" x14ac:dyDescent="0.25">
      <c r="A784" s="467"/>
      <c r="B784" s="467"/>
      <c r="C784" s="467"/>
      <c r="D784" s="467"/>
      <c r="E784" s="467"/>
      <c r="F784" s="467"/>
      <c r="G784" s="467"/>
      <c r="H784" s="467"/>
      <c r="I784" s="467"/>
      <c r="J784" s="467"/>
      <c r="K784" s="467"/>
      <c r="L784" s="467"/>
      <c r="M784" s="467"/>
      <c r="N784" s="467"/>
      <c r="O784" s="467"/>
      <c r="P784" s="467"/>
      <c r="Q784" s="467"/>
      <c r="R784" s="467"/>
      <c r="S784" s="467"/>
      <c r="T784" s="467"/>
      <c r="U784" s="467"/>
      <c r="V784" s="467"/>
      <c r="W784" s="467"/>
      <c r="X784" s="467"/>
      <c r="Y784" s="468"/>
      <c r="Z784" s="468"/>
      <c r="AA784" s="1728"/>
      <c r="AB784" s="1728"/>
      <c r="AC784" s="1728"/>
      <c r="AD784" s="1728"/>
      <c r="AE784" s="1728"/>
      <c r="AF784" s="1728"/>
      <c r="AG784" s="1728"/>
      <c r="AH784" s="1728"/>
      <c r="AI784" s="1728"/>
      <c r="AJ784" s="1728"/>
      <c r="AK784" s="1728"/>
      <c r="AL784" s="467"/>
      <c r="AM784" s="467"/>
      <c r="AN784" s="467"/>
    </row>
    <row r="785" spans="1:40" ht="18" customHeight="1" x14ac:dyDescent="0.25">
      <c r="A785" s="467"/>
      <c r="B785" s="467"/>
      <c r="C785" s="467"/>
      <c r="D785" s="467"/>
      <c r="E785" s="467"/>
      <c r="F785" s="467"/>
      <c r="G785" s="467"/>
      <c r="H785" s="467"/>
      <c r="I785" s="467"/>
      <c r="J785" s="467"/>
      <c r="K785" s="467"/>
      <c r="L785" s="467"/>
      <c r="M785" s="467"/>
      <c r="N785" s="467"/>
      <c r="O785" s="467"/>
      <c r="P785" s="467"/>
      <c r="Q785" s="467"/>
      <c r="R785" s="467"/>
      <c r="S785" s="467"/>
      <c r="T785" s="467"/>
      <c r="U785" s="467"/>
      <c r="V785" s="467"/>
      <c r="W785" s="467"/>
      <c r="X785" s="467"/>
      <c r="Y785" s="468"/>
      <c r="Z785" s="468"/>
      <c r="AA785" s="1728"/>
      <c r="AB785" s="1728"/>
      <c r="AC785" s="1728"/>
      <c r="AD785" s="1728"/>
      <c r="AE785" s="1728"/>
      <c r="AF785" s="1728"/>
      <c r="AG785" s="1728"/>
      <c r="AH785" s="1728"/>
      <c r="AI785" s="1728"/>
      <c r="AJ785" s="1728"/>
      <c r="AK785" s="1728"/>
      <c r="AL785" s="467"/>
      <c r="AM785" s="467"/>
      <c r="AN785" s="467"/>
    </row>
    <row r="786" spans="1:40" ht="18" customHeight="1" x14ac:dyDescent="0.25">
      <c r="A786" s="467"/>
      <c r="B786" s="467"/>
      <c r="C786" s="467"/>
      <c r="D786" s="467"/>
      <c r="E786" s="467"/>
      <c r="F786" s="467"/>
      <c r="G786" s="467"/>
      <c r="H786" s="467"/>
      <c r="I786" s="467"/>
      <c r="J786" s="467"/>
      <c r="K786" s="467"/>
      <c r="L786" s="467"/>
      <c r="M786" s="467"/>
      <c r="N786" s="467"/>
      <c r="O786" s="467"/>
      <c r="P786" s="467"/>
      <c r="Q786" s="467"/>
      <c r="R786" s="467"/>
      <c r="S786" s="467"/>
      <c r="T786" s="467"/>
      <c r="U786" s="467"/>
      <c r="V786" s="467"/>
      <c r="W786" s="467"/>
      <c r="X786" s="467"/>
      <c r="Y786" s="468"/>
      <c r="Z786" s="468"/>
      <c r="AA786" s="1728"/>
      <c r="AB786" s="1728"/>
      <c r="AC786" s="1728"/>
      <c r="AD786" s="1728"/>
      <c r="AE786" s="1728"/>
      <c r="AF786" s="1728"/>
      <c r="AG786" s="1728"/>
      <c r="AH786" s="1728"/>
      <c r="AI786" s="1728"/>
      <c r="AJ786" s="1728"/>
      <c r="AK786" s="1728"/>
      <c r="AL786" s="467"/>
      <c r="AM786" s="467"/>
      <c r="AN786" s="467"/>
    </row>
    <row r="787" spans="1:40" ht="18" customHeight="1" x14ac:dyDescent="0.25">
      <c r="A787" s="467"/>
      <c r="B787" s="467"/>
      <c r="C787" s="467"/>
      <c r="D787" s="467"/>
      <c r="E787" s="467"/>
      <c r="F787" s="467"/>
      <c r="G787" s="467"/>
      <c r="H787" s="467"/>
      <c r="I787" s="467"/>
      <c r="J787" s="467"/>
      <c r="K787" s="467"/>
      <c r="L787" s="467"/>
      <c r="M787" s="467"/>
      <c r="N787" s="467"/>
      <c r="O787" s="467"/>
      <c r="P787" s="467"/>
      <c r="Q787" s="467"/>
      <c r="R787" s="467"/>
      <c r="S787" s="467"/>
      <c r="T787" s="467"/>
      <c r="U787" s="467"/>
      <c r="V787" s="467"/>
      <c r="W787" s="467"/>
      <c r="X787" s="467"/>
      <c r="Y787" s="468"/>
      <c r="Z787" s="468"/>
      <c r="AA787" s="1728"/>
      <c r="AB787" s="1728"/>
      <c r="AC787" s="1728"/>
      <c r="AD787" s="1728"/>
      <c r="AE787" s="1728"/>
      <c r="AF787" s="1728"/>
      <c r="AG787" s="1728"/>
      <c r="AH787" s="1728"/>
      <c r="AI787" s="1728"/>
      <c r="AJ787" s="1728"/>
      <c r="AK787" s="1728"/>
      <c r="AL787" s="467"/>
      <c r="AM787" s="467"/>
      <c r="AN787" s="467"/>
    </row>
    <row r="788" spans="1:40" ht="18" customHeight="1" x14ac:dyDescent="0.25">
      <c r="A788" s="467"/>
      <c r="B788" s="467"/>
      <c r="C788" s="467"/>
      <c r="D788" s="467"/>
      <c r="E788" s="467"/>
      <c r="F788" s="467"/>
      <c r="G788" s="467"/>
      <c r="H788" s="467"/>
      <c r="I788" s="467"/>
      <c r="J788" s="467"/>
      <c r="K788" s="467"/>
      <c r="L788" s="467"/>
      <c r="M788" s="467"/>
      <c r="N788" s="467"/>
      <c r="O788" s="467"/>
      <c r="P788" s="467"/>
      <c r="Q788" s="467"/>
      <c r="R788" s="467"/>
      <c r="S788" s="467"/>
      <c r="T788" s="467"/>
      <c r="U788" s="467"/>
      <c r="V788" s="467"/>
      <c r="W788" s="467"/>
      <c r="X788" s="467"/>
      <c r="Y788" s="468"/>
      <c r="Z788" s="468"/>
      <c r="AA788" s="1728"/>
      <c r="AB788" s="1728"/>
      <c r="AC788" s="1728"/>
      <c r="AD788" s="1728"/>
      <c r="AE788" s="1728"/>
      <c r="AF788" s="1728"/>
      <c r="AG788" s="1728"/>
      <c r="AH788" s="1728"/>
      <c r="AI788" s="1728"/>
      <c r="AJ788" s="1728"/>
      <c r="AK788" s="1728"/>
      <c r="AL788" s="467"/>
      <c r="AM788" s="467"/>
      <c r="AN788" s="467"/>
    </row>
    <row r="789" spans="1:40" ht="18" customHeight="1" x14ac:dyDescent="0.25">
      <c r="A789" s="467"/>
      <c r="B789" s="467"/>
      <c r="C789" s="467"/>
      <c r="D789" s="467"/>
      <c r="E789" s="467"/>
      <c r="F789" s="467"/>
      <c r="G789" s="467"/>
      <c r="H789" s="467"/>
      <c r="I789" s="467"/>
      <c r="J789" s="467"/>
      <c r="K789" s="467"/>
      <c r="L789" s="467"/>
      <c r="M789" s="467"/>
      <c r="N789" s="467"/>
      <c r="O789" s="467"/>
      <c r="P789" s="467"/>
      <c r="Q789" s="467"/>
      <c r="R789" s="467"/>
      <c r="S789" s="467"/>
      <c r="T789" s="467"/>
      <c r="U789" s="467"/>
      <c r="V789" s="467"/>
      <c r="W789" s="467"/>
      <c r="X789" s="467"/>
      <c r="Y789" s="468"/>
      <c r="Z789" s="468"/>
      <c r="AA789" s="1728"/>
      <c r="AB789" s="1728"/>
      <c r="AC789" s="1728"/>
      <c r="AD789" s="1728"/>
      <c r="AE789" s="1728"/>
      <c r="AF789" s="1728"/>
      <c r="AG789" s="1728"/>
      <c r="AH789" s="1728"/>
      <c r="AI789" s="1728"/>
      <c r="AJ789" s="1728"/>
      <c r="AK789" s="1728"/>
      <c r="AL789" s="467"/>
      <c r="AM789" s="467"/>
      <c r="AN789" s="467"/>
    </row>
    <row r="790" spans="1:40" ht="18" customHeight="1" x14ac:dyDescent="0.25">
      <c r="A790" s="467"/>
      <c r="B790" s="467"/>
      <c r="C790" s="467"/>
      <c r="D790" s="467"/>
      <c r="E790" s="467"/>
      <c r="F790" s="467"/>
      <c r="G790" s="467"/>
      <c r="H790" s="467"/>
      <c r="I790" s="467"/>
      <c r="J790" s="467"/>
      <c r="K790" s="467"/>
      <c r="L790" s="467"/>
      <c r="M790" s="467"/>
      <c r="N790" s="467"/>
      <c r="O790" s="467"/>
      <c r="P790" s="467"/>
      <c r="Q790" s="467"/>
      <c r="R790" s="467"/>
      <c r="S790" s="467"/>
      <c r="T790" s="467"/>
      <c r="U790" s="467"/>
      <c r="V790" s="467"/>
      <c r="W790" s="467"/>
      <c r="X790" s="467"/>
      <c r="Y790" s="468"/>
      <c r="Z790" s="468"/>
      <c r="AA790" s="1728"/>
      <c r="AB790" s="1728"/>
      <c r="AC790" s="1728"/>
      <c r="AD790" s="1728"/>
      <c r="AE790" s="1728"/>
      <c r="AF790" s="1728"/>
      <c r="AG790" s="1728"/>
      <c r="AH790" s="1728"/>
      <c r="AI790" s="1728"/>
      <c r="AJ790" s="1728"/>
      <c r="AK790" s="1728"/>
      <c r="AL790" s="467"/>
      <c r="AM790" s="467"/>
      <c r="AN790" s="467"/>
    </row>
    <row r="791" spans="1:40" ht="18" customHeight="1" x14ac:dyDescent="0.25">
      <c r="A791" s="467"/>
      <c r="B791" s="467"/>
      <c r="C791" s="467"/>
      <c r="D791" s="467"/>
      <c r="E791" s="467"/>
      <c r="F791" s="467"/>
      <c r="G791" s="467"/>
      <c r="H791" s="467"/>
      <c r="I791" s="467"/>
      <c r="J791" s="467"/>
      <c r="K791" s="467"/>
      <c r="L791" s="467"/>
      <c r="M791" s="467"/>
      <c r="N791" s="467"/>
      <c r="O791" s="467"/>
      <c r="P791" s="467"/>
      <c r="Q791" s="467"/>
      <c r="R791" s="467"/>
      <c r="S791" s="467"/>
      <c r="T791" s="467"/>
      <c r="U791" s="467"/>
      <c r="V791" s="467"/>
      <c r="W791" s="467"/>
      <c r="X791" s="467"/>
      <c r="Y791" s="468"/>
      <c r="Z791" s="468"/>
      <c r="AA791" s="1728"/>
      <c r="AB791" s="1728"/>
      <c r="AC791" s="1728"/>
      <c r="AD791" s="1728"/>
      <c r="AE791" s="1728"/>
      <c r="AF791" s="1728"/>
      <c r="AG791" s="1728"/>
      <c r="AH791" s="1728"/>
      <c r="AI791" s="1728"/>
      <c r="AJ791" s="1728"/>
      <c r="AK791" s="1728"/>
      <c r="AL791" s="467"/>
      <c r="AM791" s="467"/>
      <c r="AN791" s="467"/>
    </row>
    <row r="792" spans="1:40" ht="18" customHeight="1" x14ac:dyDescent="0.25">
      <c r="A792" s="467"/>
      <c r="B792" s="467"/>
      <c r="C792" s="467"/>
      <c r="D792" s="467"/>
      <c r="E792" s="467"/>
      <c r="F792" s="467"/>
      <c r="G792" s="467"/>
      <c r="H792" s="467"/>
      <c r="I792" s="467"/>
      <c r="J792" s="467"/>
      <c r="K792" s="467"/>
      <c r="L792" s="467"/>
      <c r="M792" s="467"/>
      <c r="N792" s="467"/>
      <c r="O792" s="467"/>
      <c r="P792" s="467"/>
      <c r="Q792" s="467"/>
      <c r="R792" s="467"/>
      <c r="S792" s="467"/>
      <c r="T792" s="467"/>
      <c r="U792" s="467"/>
      <c r="V792" s="467"/>
      <c r="W792" s="467"/>
      <c r="X792" s="467"/>
      <c r="Y792" s="468"/>
      <c r="Z792" s="468"/>
      <c r="AA792" s="1728"/>
      <c r="AB792" s="1728"/>
      <c r="AC792" s="1728"/>
      <c r="AD792" s="1728"/>
      <c r="AE792" s="1728"/>
      <c r="AF792" s="1728"/>
      <c r="AG792" s="1728"/>
      <c r="AH792" s="1728"/>
      <c r="AI792" s="1728"/>
      <c r="AJ792" s="1728"/>
      <c r="AK792" s="1728"/>
      <c r="AL792" s="467"/>
      <c r="AM792" s="467"/>
      <c r="AN792" s="467"/>
    </row>
    <row r="793" spans="1:40" ht="18" customHeight="1" x14ac:dyDescent="0.25">
      <c r="A793" s="467"/>
      <c r="B793" s="467"/>
      <c r="C793" s="467"/>
      <c r="D793" s="467"/>
      <c r="E793" s="467"/>
      <c r="F793" s="467"/>
      <c r="G793" s="467"/>
      <c r="H793" s="467"/>
      <c r="I793" s="467"/>
      <c r="J793" s="467"/>
      <c r="K793" s="467"/>
      <c r="L793" s="467"/>
      <c r="M793" s="467"/>
      <c r="N793" s="467"/>
      <c r="O793" s="467"/>
      <c r="P793" s="467"/>
      <c r="Q793" s="467"/>
      <c r="R793" s="467"/>
      <c r="S793" s="467"/>
      <c r="T793" s="467"/>
      <c r="U793" s="467"/>
      <c r="V793" s="467"/>
      <c r="W793" s="467"/>
      <c r="X793" s="467"/>
      <c r="Y793" s="468"/>
      <c r="Z793" s="468"/>
      <c r="AA793" s="1728"/>
      <c r="AB793" s="1728"/>
      <c r="AC793" s="1728"/>
      <c r="AD793" s="1728"/>
      <c r="AE793" s="1728"/>
      <c r="AF793" s="1728"/>
      <c r="AG793" s="1728"/>
      <c r="AH793" s="1728"/>
      <c r="AI793" s="1728"/>
      <c r="AJ793" s="1728"/>
      <c r="AK793" s="1728"/>
      <c r="AL793" s="467"/>
      <c r="AM793" s="467"/>
      <c r="AN793" s="467"/>
    </row>
    <row r="794" spans="1:40" ht="18" customHeight="1" x14ac:dyDescent="0.25">
      <c r="A794" s="467"/>
      <c r="B794" s="467"/>
      <c r="C794" s="467"/>
      <c r="D794" s="467"/>
      <c r="E794" s="467"/>
      <c r="F794" s="467"/>
      <c r="G794" s="467"/>
      <c r="H794" s="467"/>
      <c r="I794" s="467"/>
      <c r="J794" s="467"/>
      <c r="K794" s="467"/>
      <c r="L794" s="467"/>
      <c r="M794" s="467"/>
      <c r="N794" s="467"/>
      <c r="O794" s="467"/>
      <c r="P794" s="467"/>
      <c r="Q794" s="467"/>
      <c r="R794" s="467"/>
      <c r="S794" s="467"/>
      <c r="T794" s="467"/>
      <c r="U794" s="467"/>
      <c r="V794" s="467"/>
      <c r="W794" s="467"/>
      <c r="X794" s="467"/>
      <c r="Y794" s="468"/>
      <c r="Z794" s="468"/>
      <c r="AA794" s="1728"/>
      <c r="AB794" s="1728"/>
      <c r="AC794" s="1728"/>
      <c r="AD794" s="1728"/>
      <c r="AE794" s="1728"/>
      <c r="AF794" s="1728"/>
      <c r="AG794" s="1728"/>
      <c r="AH794" s="1728"/>
      <c r="AI794" s="1728"/>
      <c r="AJ794" s="1728"/>
      <c r="AK794" s="1728"/>
      <c r="AL794" s="467"/>
      <c r="AM794" s="467"/>
      <c r="AN794" s="467"/>
    </row>
    <row r="795" spans="1:40" ht="18" customHeight="1" x14ac:dyDescent="0.25">
      <c r="A795" s="467"/>
      <c r="B795" s="467"/>
      <c r="C795" s="467"/>
      <c r="D795" s="467"/>
      <c r="E795" s="467"/>
      <c r="F795" s="467"/>
      <c r="G795" s="467"/>
      <c r="H795" s="467"/>
      <c r="I795" s="467"/>
      <c r="J795" s="467"/>
      <c r="K795" s="467"/>
      <c r="L795" s="467"/>
      <c r="M795" s="467"/>
      <c r="N795" s="467"/>
      <c r="O795" s="467"/>
      <c r="P795" s="467"/>
      <c r="Q795" s="467"/>
      <c r="R795" s="467"/>
      <c r="S795" s="467"/>
      <c r="T795" s="467"/>
      <c r="U795" s="467"/>
      <c r="V795" s="467"/>
      <c r="W795" s="467"/>
      <c r="X795" s="467"/>
      <c r="Y795" s="468"/>
      <c r="Z795" s="468"/>
      <c r="AA795" s="1728"/>
      <c r="AB795" s="1728"/>
      <c r="AC795" s="1728"/>
      <c r="AD795" s="1728"/>
      <c r="AE795" s="1728"/>
      <c r="AF795" s="1728"/>
      <c r="AG795" s="1728"/>
      <c r="AH795" s="1728"/>
      <c r="AI795" s="1728"/>
      <c r="AJ795" s="1728"/>
      <c r="AK795" s="1728"/>
      <c r="AL795" s="467"/>
      <c r="AM795" s="467"/>
      <c r="AN795" s="467"/>
    </row>
    <row r="796" spans="1:40" ht="18" customHeight="1" x14ac:dyDescent="0.25">
      <c r="A796" s="467"/>
      <c r="B796" s="467"/>
      <c r="C796" s="467"/>
      <c r="D796" s="467"/>
      <c r="E796" s="467"/>
      <c r="F796" s="467"/>
      <c r="G796" s="467"/>
      <c r="H796" s="467"/>
      <c r="I796" s="467"/>
      <c r="J796" s="467"/>
      <c r="K796" s="467"/>
      <c r="L796" s="467"/>
      <c r="M796" s="467"/>
      <c r="N796" s="467"/>
      <c r="O796" s="467"/>
      <c r="P796" s="467"/>
      <c r="Q796" s="467"/>
      <c r="R796" s="467"/>
      <c r="S796" s="467"/>
      <c r="T796" s="467"/>
      <c r="U796" s="467"/>
      <c r="V796" s="467"/>
      <c r="W796" s="467"/>
      <c r="X796" s="467"/>
      <c r="Y796" s="468"/>
      <c r="Z796" s="468"/>
      <c r="AA796" s="1728"/>
      <c r="AB796" s="1728"/>
      <c r="AC796" s="1728"/>
      <c r="AD796" s="1728"/>
      <c r="AE796" s="1728"/>
      <c r="AF796" s="1728"/>
      <c r="AG796" s="1728"/>
      <c r="AH796" s="1728"/>
      <c r="AI796" s="1728"/>
      <c r="AJ796" s="1728"/>
      <c r="AK796" s="1728"/>
      <c r="AL796" s="467"/>
      <c r="AM796" s="467"/>
      <c r="AN796" s="467"/>
    </row>
    <row r="797" spans="1:40" ht="18" customHeight="1" x14ac:dyDescent="0.25">
      <c r="A797" s="467"/>
      <c r="B797" s="467"/>
      <c r="C797" s="467"/>
      <c r="D797" s="467"/>
      <c r="E797" s="467"/>
      <c r="F797" s="467"/>
      <c r="G797" s="467"/>
      <c r="H797" s="467"/>
      <c r="I797" s="467"/>
      <c r="J797" s="467"/>
      <c r="K797" s="467"/>
      <c r="L797" s="467"/>
      <c r="M797" s="467"/>
      <c r="N797" s="467"/>
      <c r="O797" s="467"/>
      <c r="P797" s="467"/>
      <c r="Q797" s="467"/>
      <c r="R797" s="467"/>
      <c r="S797" s="467"/>
      <c r="T797" s="467"/>
      <c r="U797" s="467"/>
      <c r="V797" s="467"/>
      <c r="W797" s="467"/>
      <c r="X797" s="467"/>
      <c r="Y797" s="468"/>
      <c r="Z797" s="468"/>
      <c r="AA797" s="1728"/>
      <c r="AB797" s="1728"/>
      <c r="AC797" s="1728"/>
      <c r="AD797" s="1728"/>
      <c r="AE797" s="1728"/>
      <c r="AF797" s="1728"/>
      <c r="AG797" s="1728"/>
      <c r="AH797" s="1728"/>
      <c r="AI797" s="1728"/>
      <c r="AJ797" s="1728"/>
      <c r="AK797" s="1728"/>
      <c r="AL797" s="467"/>
      <c r="AM797" s="467"/>
      <c r="AN797" s="467"/>
    </row>
    <row r="798" spans="1:40" ht="18" customHeight="1" x14ac:dyDescent="0.25">
      <c r="A798" s="467"/>
      <c r="B798" s="467"/>
      <c r="C798" s="467"/>
      <c r="D798" s="467"/>
      <c r="E798" s="467"/>
      <c r="F798" s="467"/>
      <c r="G798" s="467"/>
      <c r="H798" s="467"/>
      <c r="I798" s="467"/>
      <c r="J798" s="467"/>
      <c r="K798" s="467"/>
      <c r="L798" s="467"/>
      <c r="M798" s="467"/>
      <c r="N798" s="467"/>
      <c r="O798" s="467"/>
      <c r="P798" s="467"/>
      <c r="Q798" s="467"/>
      <c r="R798" s="467"/>
      <c r="S798" s="467"/>
      <c r="T798" s="467"/>
      <c r="U798" s="467"/>
      <c r="V798" s="467"/>
      <c r="W798" s="467"/>
      <c r="X798" s="467"/>
      <c r="Y798" s="468"/>
      <c r="Z798" s="468"/>
      <c r="AA798" s="1728"/>
      <c r="AB798" s="1728"/>
      <c r="AC798" s="1728"/>
      <c r="AD798" s="1728"/>
      <c r="AE798" s="1728"/>
      <c r="AF798" s="1728"/>
      <c r="AG798" s="1728"/>
      <c r="AH798" s="1728"/>
      <c r="AI798" s="1728"/>
      <c r="AJ798" s="1728"/>
      <c r="AK798" s="1728"/>
      <c r="AL798" s="467"/>
      <c r="AM798" s="467"/>
      <c r="AN798" s="467"/>
    </row>
    <row r="799" spans="1:40" ht="18" customHeight="1" x14ac:dyDescent="0.25">
      <c r="A799" s="467"/>
      <c r="B799" s="467"/>
      <c r="C799" s="467"/>
      <c r="D799" s="467"/>
      <c r="E799" s="467"/>
      <c r="F799" s="467"/>
      <c r="G799" s="467"/>
      <c r="H799" s="467"/>
      <c r="I799" s="467"/>
      <c r="J799" s="467"/>
      <c r="K799" s="467"/>
      <c r="L799" s="467"/>
      <c r="M799" s="467"/>
      <c r="N799" s="467"/>
      <c r="O799" s="467"/>
      <c r="P799" s="467"/>
      <c r="Q799" s="467"/>
      <c r="R799" s="467"/>
      <c r="S799" s="467"/>
      <c r="T799" s="467"/>
      <c r="U799" s="467"/>
      <c r="V799" s="467"/>
      <c r="W799" s="467"/>
      <c r="X799" s="467"/>
      <c r="Y799" s="468"/>
      <c r="Z799" s="468"/>
      <c r="AA799" s="1728"/>
      <c r="AB799" s="1728"/>
      <c r="AC799" s="1728"/>
      <c r="AD799" s="1728"/>
      <c r="AE799" s="1728"/>
      <c r="AF799" s="1728"/>
      <c r="AG799" s="1728"/>
      <c r="AH799" s="1728"/>
      <c r="AI799" s="1728"/>
      <c r="AJ799" s="1728"/>
      <c r="AK799" s="1728"/>
      <c r="AL799" s="467"/>
      <c r="AM799" s="467"/>
      <c r="AN799" s="467"/>
    </row>
    <row r="800" spans="1:40" ht="18" customHeight="1" x14ac:dyDescent="0.25">
      <c r="A800" s="467"/>
      <c r="B800" s="467"/>
      <c r="C800" s="467"/>
      <c r="D800" s="467"/>
      <c r="E800" s="467"/>
      <c r="F800" s="467"/>
      <c r="G800" s="467"/>
      <c r="H800" s="467"/>
      <c r="I800" s="467"/>
      <c r="J800" s="467"/>
      <c r="K800" s="467"/>
      <c r="L800" s="467"/>
      <c r="M800" s="467"/>
      <c r="N800" s="467"/>
      <c r="O800" s="467"/>
      <c r="P800" s="467"/>
      <c r="Q800" s="467"/>
      <c r="R800" s="467"/>
      <c r="S800" s="467"/>
      <c r="T800" s="467"/>
      <c r="U800" s="467"/>
      <c r="V800" s="467"/>
      <c r="W800" s="467"/>
      <c r="X800" s="467"/>
      <c r="Y800" s="468"/>
      <c r="Z800" s="468"/>
      <c r="AA800" s="1728"/>
      <c r="AB800" s="1728"/>
      <c r="AC800" s="1728"/>
      <c r="AD800" s="1728"/>
      <c r="AE800" s="1728"/>
      <c r="AF800" s="1728"/>
      <c r="AG800" s="1728"/>
      <c r="AH800" s="1728"/>
      <c r="AI800" s="1728"/>
      <c r="AJ800" s="1728"/>
      <c r="AK800" s="1728"/>
      <c r="AL800" s="467"/>
      <c r="AM800" s="467"/>
      <c r="AN800" s="467"/>
    </row>
    <row r="801" spans="1:40" ht="18" customHeight="1" x14ac:dyDescent="0.25">
      <c r="A801" s="467"/>
      <c r="B801" s="467"/>
      <c r="C801" s="467"/>
      <c r="D801" s="467"/>
      <c r="E801" s="467"/>
      <c r="F801" s="467"/>
      <c r="G801" s="467"/>
      <c r="H801" s="467"/>
      <c r="I801" s="467"/>
      <c r="J801" s="467"/>
      <c r="K801" s="467"/>
      <c r="L801" s="467"/>
      <c r="M801" s="467"/>
      <c r="N801" s="467"/>
      <c r="O801" s="467"/>
      <c r="P801" s="467"/>
      <c r="Q801" s="467"/>
      <c r="R801" s="467"/>
      <c r="S801" s="467"/>
      <c r="T801" s="467"/>
      <c r="U801" s="467"/>
      <c r="V801" s="467"/>
      <c r="W801" s="467"/>
      <c r="X801" s="467"/>
      <c r="Y801" s="468"/>
      <c r="Z801" s="468"/>
      <c r="AA801" s="1728"/>
      <c r="AB801" s="1728"/>
      <c r="AC801" s="1728"/>
      <c r="AD801" s="1728"/>
      <c r="AE801" s="1728"/>
      <c r="AF801" s="1728"/>
      <c r="AG801" s="1728"/>
      <c r="AH801" s="1728"/>
      <c r="AI801" s="1728"/>
      <c r="AJ801" s="1728"/>
      <c r="AK801" s="1728"/>
      <c r="AL801" s="467"/>
      <c r="AM801" s="467"/>
      <c r="AN801" s="467"/>
    </row>
    <row r="802" spans="1:40" ht="18" customHeight="1" x14ac:dyDescent="0.25">
      <c r="A802" s="467"/>
      <c r="B802" s="467"/>
      <c r="C802" s="467"/>
      <c r="D802" s="467"/>
      <c r="E802" s="467"/>
      <c r="F802" s="467"/>
      <c r="G802" s="467"/>
      <c r="H802" s="467"/>
      <c r="I802" s="467"/>
      <c r="J802" s="467"/>
      <c r="K802" s="467"/>
      <c r="L802" s="467"/>
      <c r="M802" s="467"/>
      <c r="N802" s="467"/>
      <c r="O802" s="467"/>
      <c r="P802" s="467"/>
      <c r="Q802" s="467"/>
      <c r="R802" s="467"/>
      <c r="S802" s="467"/>
      <c r="T802" s="467"/>
      <c r="U802" s="467"/>
      <c r="V802" s="467"/>
      <c r="W802" s="467"/>
      <c r="X802" s="467"/>
      <c r="Y802" s="468"/>
      <c r="Z802" s="468"/>
      <c r="AA802" s="1728"/>
      <c r="AB802" s="1728"/>
      <c r="AC802" s="1728"/>
      <c r="AD802" s="1728"/>
      <c r="AE802" s="1728"/>
      <c r="AF802" s="1728"/>
      <c r="AG802" s="1728"/>
      <c r="AH802" s="1728"/>
      <c r="AI802" s="1728"/>
      <c r="AJ802" s="1728"/>
      <c r="AK802" s="1728"/>
      <c r="AL802" s="467"/>
      <c r="AM802" s="467"/>
      <c r="AN802" s="467"/>
    </row>
    <row r="803" spans="1:40" ht="18" customHeight="1" x14ac:dyDescent="0.25">
      <c r="A803" s="467"/>
      <c r="B803" s="467"/>
      <c r="C803" s="467"/>
      <c r="D803" s="467"/>
      <c r="E803" s="467"/>
      <c r="F803" s="467"/>
      <c r="G803" s="467"/>
      <c r="H803" s="467"/>
      <c r="I803" s="467"/>
      <c r="J803" s="467"/>
      <c r="K803" s="467"/>
      <c r="L803" s="467"/>
      <c r="M803" s="467"/>
      <c r="N803" s="467"/>
      <c r="O803" s="467"/>
      <c r="P803" s="467"/>
      <c r="Q803" s="467"/>
      <c r="R803" s="467"/>
      <c r="S803" s="467"/>
      <c r="T803" s="467"/>
      <c r="U803" s="467"/>
      <c r="V803" s="467"/>
      <c r="W803" s="467"/>
      <c r="X803" s="467"/>
      <c r="Y803" s="468"/>
      <c r="Z803" s="468"/>
      <c r="AA803" s="1728"/>
      <c r="AB803" s="1728"/>
      <c r="AC803" s="1728"/>
      <c r="AD803" s="1728"/>
      <c r="AE803" s="1728"/>
      <c r="AF803" s="1728"/>
      <c r="AG803" s="1728"/>
      <c r="AH803" s="1728"/>
      <c r="AI803" s="1728"/>
      <c r="AJ803" s="1728"/>
      <c r="AK803" s="1728"/>
      <c r="AL803" s="467"/>
      <c r="AM803" s="467"/>
      <c r="AN803" s="467"/>
    </row>
    <row r="804" spans="1:40" ht="18" customHeight="1" x14ac:dyDescent="0.25">
      <c r="A804" s="467"/>
      <c r="B804" s="467"/>
      <c r="C804" s="467"/>
      <c r="D804" s="467"/>
      <c r="E804" s="467"/>
      <c r="F804" s="467"/>
      <c r="G804" s="467"/>
      <c r="H804" s="467"/>
      <c r="I804" s="467"/>
      <c r="J804" s="467"/>
      <c r="K804" s="467"/>
      <c r="L804" s="467"/>
      <c r="M804" s="467"/>
      <c r="N804" s="467"/>
      <c r="O804" s="467"/>
      <c r="P804" s="467"/>
      <c r="Q804" s="467"/>
      <c r="R804" s="467"/>
      <c r="S804" s="467"/>
      <c r="T804" s="467"/>
      <c r="U804" s="467"/>
      <c r="V804" s="467"/>
      <c r="W804" s="467"/>
      <c r="X804" s="467"/>
      <c r="Y804" s="468"/>
      <c r="Z804" s="468"/>
      <c r="AA804" s="1728"/>
      <c r="AB804" s="1728"/>
      <c r="AC804" s="1728"/>
      <c r="AD804" s="1728"/>
      <c r="AE804" s="1728"/>
      <c r="AF804" s="1728"/>
      <c r="AG804" s="1728"/>
      <c r="AH804" s="1728"/>
      <c r="AI804" s="1728"/>
      <c r="AJ804" s="1728"/>
      <c r="AK804" s="1728"/>
      <c r="AL804" s="467"/>
      <c r="AM804" s="467"/>
      <c r="AN804" s="467"/>
    </row>
    <row r="805" spans="1:40" ht="18" customHeight="1" x14ac:dyDescent="0.25">
      <c r="A805" s="467"/>
      <c r="B805" s="467"/>
      <c r="C805" s="467"/>
      <c r="D805" s="467"/>
      <c r="E805" s="467"/>
      <c r="F805" s="467"/>
      <c r="G805" s="467"/>
      <c r="H805" s="467"/>
      <c r="I805" s="467"/>
      <c r="J805" s="467"/>
      <c r="K805" s="467"/>
      <c r="L805" s="467"/>
      <c r="M805" s="467"/>
      <c r="N805" s="467"/>
      <c r="O805" s="467"/>
      <c r="P805" s="467"/>
      <c r="Q805" s="467"/>
      <c r="R805" s="467"/>
      <c r="S805" s="467"/>
      <c r="T805" s="467"/>
      <c r="U805" s="467"/>
      <c r="V805" s="467"/>
      <c r="W805" s="467"/>
      <c r="X805" s="467"/>
      <c r="Y805" s="468"/>
      <c r="Z805" s="468"/>
      <c r="AA805" s="1728"/>
      <c r="AB805" s="1728"/>
      <c r="AC805" s="1728"/>
      <c r="AD805" s="1728"/>
      <c r="AE805" s="1728"/>
      <c r="AF805" s="1728"/>
      <c r="AG805" s="1728"/>
      <c r="AH805" s="1728"/>
      <c r="AI805" s="1728"/>
      <c r="AJ805" s="1728"/>
      <c r="AK805" s="1728"/>
      <c r="AL805" s="467"/>
      <c r="AM805" s="467"/>
      <c r="AN805" s="467"/>
    </row>
    <row r="806" spans="1:40" ht="18" customHeight="1" x14ac:dyDescent="0.25">
      <c r="A806" s="467"/>
      <c r="B806" s="467"/>
      <c r="C806" s="467"/>
      <c r="D806" s="467"/>
      <c r="E806" s="467"/>
      <c r="F806" s="467"/>
      <c r="G806" s="467"/>
      <c r="H806" s="467"/>
      <c r="I806" s="467"/>
      <c r="J806" s="467"/>
      <c r="K806" s="467"/>
      <c r="L806" s="467"/>
      <c r="M806" s="467"/>
      <c r="N806" s="467"/>
      <c r="O806" s="467"/>
      <c r="P806" s="467"/>
      <c r="Q806" s="467"/>
      <c r="R806" s="467"/>
      <c r="S806" s="467"/>
      <c r="T806" s="467"/>
      <c r="U806" s="467"/>
      <c r="V806" s="467"/>
      <c r="W806" s="467"/>
      <c r="X806" s="467"/>
      <c r="Y806" s="468"/>
      <c r="Z806" s="468"/>
      <c r="AA806" s="1728"/>
      <c r="AB806" s="1728"/>
      <c r="AC806" s="1728"/>
      <c r="AD806" s="1728"/>
      <c r="AE806" s="1728"/>
      <c r="AF806" s="1728"/>
      <c r="AG806" s="1728"/>
      <c r="AH806" s="1728"/>
      <c r="AI806" s="1728"/>
      <c r="AJ806" s="1728"/>
      <c r="AK806" s="1728"/>
      <c r="AL806" s="467"/>
      <c r="AM806" s="467"/>
      <c r="AN806" s="467"/>
    </row>
    <row r="807" spans="1:40" ht="18" customHeight="1" x14ac:dyDescent="0.25">
      <c r="A807" s="467"/>
      <c r="B807" s="467"/>
      <c r="C807" s="467"/>
      <c r="D807" s="467"/>
      <c r="E807" s="467"/>
      <c r="F807" s="467"/>
      <c r="G807" s="467"/>
      <c r="H807" s="467"/>
      <c r="I807" s="467"/>
      <c r="J807" s="467"/>
      <c r="K807" s="467"/>
      <c r="L807" s="467"/>
      <c r="M807" s="467"/>
      <c r="N807" s="467"/>
      <c r="O807" s="467"/>
      <c r="P807" s="467"/>
      <c r="Q807" s="467"/>
      <c r="R807" s="467"/>
      <c r="S807" s="467"/>
      <c r="T807" s="467"/>
      <c r="U807" s="467"/>
      <c r="V807" s="467"/>
      <c r="W807" s="467"/>
      <c r="X807" s="467"/>
      <c r="Y807" s="468"/>
      <c r="Z807" s="468"/>
      <c r="AA807" s="1728"/>
      <c r="AB807" s="1728"/>
      <c r="AC807" s="1728"/>
      <c r="AD807" s="1728"/>
      <c r="AE807" s="1728"/>
      <c r="AF807" s="1728"/>
      <c r="AG807" s="1728"/>
      <c r="AH807" s="1728"/>
      <c r="AI807" s="1728"/>
      <c r="AJ807" s="1728"/>
      <c r="AK807" s="1728"/>
      <c r="AL807" s="467"/>
      <c r="AM807" s="467"/>
      <c r="AN807" s="467"/>
    </row>
    <row r="808" spans="1:40" ht="18" customHeight="1" x14ac:dyDescent="0.25">
      <c r="A808" s="467"/>
      <c r="B808" s="467"/>
      <c r="C808" s="467"/>
      <c r="D808" s="467"/>
      <c r="E808" s="467"/>
      <c r="F808" s="467"/>
      <c r="G808" s="467"/>
      <c r="H808" s="467"/>
      <c r="I808" s="467"/>
      <c r="J808" s="467"/>
      <c r="K808" s="467"/>
      <c r="L808" s="467"/>
      <c r="M808" s="467"/>
      <c r="N808" s="467"/>
      <c r="O808" s="467"/>
      <c r="P808" s="467"/>
      <c r="Q808" s="467"/>
      <c r="R808" s="467"/>
      <c r="S808" s="467"/>
      <c r="T808" s="467"/>
      <c r="U808" s="467"/>
      <c r="V808" s="467"/>
      <c r="W808" s="467"/>
      <c r="X808" s="467"/>
      <c r="Y808" s="468"/>
      <c r="Z808" s="468"/>
      <c r="AA808" s="1728"/>
      <c r="AB808" s="1728"/>
      <c r="AC808" s="1728"/>
      <c r="AD808" s="1728"/>
      <c r="AE808" s="1728"/>
      <c r="AF808" s="1728"/>
      <c r="AG808" s="1728"/>
      <c r="AH808" s="1728"/>
      <c r="AI808" s="1728"/>
      <c r="AJ808" s="1728"/>
      <c r="AK808" s="1728"/>
      <c r="AL808" s="467"/>
      <c r="AM808" s="467"/>
      <c r="AN808" s="467"/>
    </row>
    <row r="809" spans="1:40" ht="18" customHeight="1" x14ac:dyDescent="0.25">
      <c r="A809" s="467"/>
      <c r="B809" s="467"/>
      <c r="C809" s="467"/>
      <c r="D809" s="467"/>
      <c r="E809" s="467"/>
      <c r="F809" s="467"/>
      <c r="G809" s="467"/>
      <c r="H809" s="467"/>
      <c r="I809" s="467"/>
      <c r="J809" s="467"/>
      <c r="K809" s="467"/>
      <c r="L809" s="467"/>
      <c r="M809" s="467"/>
      <c r="N809" s="467"/>
      <c r="O809" s="467"/>
      <c r="P809" s="467"/>
      <c r="Q809" s="467"/>
      <c r="R809" s="467"/>
      <c r="S809" s="467"/>
      <c r="T809" s="467"/>
      <c r="U809" s="467"/>
      <c r="V809" s="467"/>
      <c r="W809" s="467"/>
      <c r="X809" s="467"/>
      <c r="Y809" s="468"/>
      <c r="Z809" s="468"/>
      <c r="AA809" s="1728"/>
      <c r="AB809" s="1728"/>
      <c r="AC809" s="1728"/>
      <c r="AD809" s="1728"/>
      <c r="AE809" s="1728"/>
      <c r="AF809" s="1728"/>
      <c r="AG809" s="1728"/>
      <c r="AH809" s="1728"/>
      <c r="AI809" s="1728"/>
      <c r="AJ809" s="1728"/>
      <c r="AK809" s="1728"/>
      <c r="AL809" s="467"/>
      <c r="AM809" s="467"/>
      <c r="AN809" s="467"/>
    </row>
    <row r="810" spans="1:40" ht="18" customHeight="1" x14ac:dyDescent="0.25">
      <c r="A810" s="467"/>
      <c r="B810" s="467"/>
      <c r="C810" s="467"/>
      <c r="D810" s="467"/>
      <c r="E810" s="467"/>
      <c r="F810" s="467"/>
      <c r="G810" s="467"/>
      <c r="H810" s="467"/>
      <c r="I810" s="467"/>
      <c r="J810" s="467"/>
      <c r="K810" s="467"/>
      <c r="L810" s="467"/>
      <c r="M810" s="467"/>
      <c r="N810" s="467"/>
      <c r="O810" s="467"/>
      <c r="P810" s="467"/>
      <c r="Q810" s="467"/>
      <c r="R810" s="467"/>
      <c r="S810" s="467"/>
      <c r="T810" s="467"/>
      <c r="U810" s="467"/>
      <c r="V810" s="467"/>
      <c r="W810" s="467"/>
      <c r="X810" s="467"/>
      <c r="Y810" s="468"/>
      <c r="Z810" s="468"/>
      <c r="AA810" s="1728"/>
      <c r="AB810" s="1728"/>
      <c r="AC810" s="1728"/>
      <c r="AD810" s="1728"/>
      <c r="AE810" s="1728"/>
      <c r="AF810" s="1728"/>
      <c r="AG810" s="1728"/>
      <c r="AH810" s="1728"/>
      <c r="AI810" s="1728"/>
      <c r="AJ810" s="1728"/>
      <c r="AK810" s="1728"/>
      <c r="AL810" s="467"/>
      <c r="AM810" s="467"/>
      <c r="AN810" s="467"/>
    </row>
    <row r="811" spans="1:40" ht="18" customHeight="1" x14ac:dyDescent="0.25">
      <c r="A811" s="467"/>
      <c r="B811" s="467"/>
      <c r="C811" s="467"/>
      <c r="D811" s="467"/>
      <c r="E811" s="467"/>
      <c r="F811" s="467"/>
      <c r="G811" s="467"/>
      <c r="H811" s="467"/>
      <c r="I811" s="467"/>
      <c r="J811" s="467"/>
      <c r="K811" s="467"/>
      <c r="L811" s="467"/>
      <c r="M811" s="467"/>
      <c r="N811" s="467"/>
      <c r="O811" s="467"/>
      <c r="P811" s="467"/>
      <c r="Q811" s="467"/>
      <c r="R811" s="467"/>
      <c r="S811" s="467"/>
      <c r="T811" s="467"/>
      <c r="U811" s="467"/>
      <c r="V811" s="467"/>
      <c r="W811" s="467"/>
      <c r="X811" s="467"/>
      <c r="Y811" s="468"/>
      <c r="Z811" s="468"/>
      <c r="AA811" s="1728"/>
      <c r="AB811" s="1728"/>
      <c r="AC811" s="1728"/>
      <c r="AD811" s="1728"/>
      <c r="AE811" s="1728"/>
      <c r="AF811" s="1728"/>
      <c r="AG811" s="1728"/>
      <c r="AH811" s="1728"/>
      <c r="AI811" s="1728"/>
      <c r="AJ811" s="1728"/>
      <c r="AK811" s="1728"/>
      <c r="AL811" s="467"/>
      <c r="AM811" s="467"/>
      <c r="AN811" s="467"/>
    </row>
    <row r="812" spans="1:40" ht="18" customHeight="1" x14ac:dyDescent="0.25">
      <c r="A812" s="467"/>
      <c r="B812" s="467"/>
      <c r="C812" s="467"/>
      <c r="D812" s="467"/>
      <c r="E812" s="467"/>
      <c r="F812" s="467"/>
      <c r="G812" s="467"/>
      <c r="H812" s="467"/>
      <c r="I812" s="467"/>
      <c r="J812" s="467"/>
      <c r="K812" s="467"/>
      <c r="L812" s="467"/>
      <c r="M812" s="467"/>
      <c r="N812" s="467"/>
      <c r="O812" s="467"/>
      <c r="P812" s="467"/>
      <c r="Q812" s="467"/>
      <c r="R812" s="467"/>
      <c r="S812" s="467"/>
      <c r="T812" s="467"/>
      <c r="U812" s="467"/>
      <c r="V812" s="467"/>
      <c r="W812" s="467"/>
      <c r="X812" s="467"/>
      <c r="Y812" s="468"/>
      <c r="Z812" s="468"/>
      <c r="AA812" s="1728"/>
      <c r="AB812" s="1728"/>
      <c r="AC812" s="1728"/>
      <c r="AD812" s="1728"/>
      <c r="AE812" s="1728"/>
      <c r="AF812" s="1728"/>
      <c r="AG812" s="1728"/>
      <c r="AH812" s="1728"/>
      <c r="AI812" s="1728"/>
      <c r="AJ812" s="1728"/>
      <c r="AK812" s="1728"/>
      <c r="AL812" s="467"/>
      <c r="AM812" s="467"/>
      <c r="AN812" s="467"/>
    </row>
    <row r="813" spans="1:40" ht="18" customHeight="1" x14ac:dyDescent="0.25">
      <c r="A813" s="467"/>
      <c r="B813" s="467"/>
      <c r="C813" s="467"/>
      <c r="D813" s="467"/>
      <c r="E813" s="467"/>
      <c r="F813" s="467"/>
      <c r="G813" s="467"/>
      <c r="H813" s="467"/>
      <c r="I813" s="467"/>
      <c r="J813" s="467"/>
      <c r="K813" s="467"/>
      <c r="L813" s="467"/>
      <c r="M813" s="467"/>
      <c r="N813" s="467"/>
      <c r="O813" s="467"/>
      <c r="P813" s="467"/>
      <c r="Q813" s="467"/>
      <c r="R813" s="467"/>
      <c r="S813" s="467"/>
      <c r="T813" s="467"/>
      <c r="U813" s="467"/>
      <c r="V813" s="467"/>
      <c r="W813" s="467"/>
      <c r="X813" s="467"/>
      <c r="Y813" s="468"/>
      <c r="Z813" s="468"/>
      <c r="AA813" s="1728"/>
      <c r="AB813" s="1728"/>
      <c r="AC813" s="1728"/>
      <c r="AD813" s="1728"/>
      <c r="AE813" s="1728"/>
      <c r="AF813" s="1728"/>
      <c r="AG813" s="1728"/>
      <c r="AH813" s="1728"/>
      <c r="AI813" s="1728"/>
      <c r="AJ813" s="1728"/>
      <c r="AK813" s="1728"/>
      <c r="AL813" s="467"/>
      <c r="AM813" s="467"/>
      <c r="AN813" s="467"/>
    </row>
    <row r="814" spans="1:40" ht="18" customHeight="1" x14ac:dyDescent="0.25">
      <c r="A814" s="467"/>
      <c r="B814" s="467"/>
      <c r="C814" s="467"/>
      <c r="D814" s="467"/>
      <c r="E814" s="467"/>
      <c r="F814" s="467"/>
      <c r="G814" s="467"/>
      <c r="H814" s="467"/>
      <c r="I814" s="467"/>
      <c r="J814" s="467"/>
      <c r="K814" s="467"/>
      <c r="L814" s="467"/>
      <c r="M814" s="467"/>
      <c r="N814" s="467"/>
      <c r="O814" s="467"/>
      <c r="P814" s="467"/>
      <c r="Q814" s="467"/>
      <c r="R814" s="467"/>
      <c r="S814" s="467"/>
      <c r="T814" s="467"/>
      <c r="U814" s="467"/>
      <c r="V814" s="467"/>
      <c r="W814" s="467"/>
      <c r="X814" s="467"/>
      <c r="Y814" s="468"/>
      <c r="Z814" s="468"/>
      <c r="AA814" s="1728"/>
      <c r="AB814" s="1728"/>
      <c r="AC814" s="1728"/>
      <c r="AD814" s="1728"/>
      <c r="AE814" s="1728"/>
      <c r="AF814" s="1728"/>
      <c r="AG814" s="1728"/>
      <c r="AH814" s="1728"/>
      <c r="AI814" s="1728"/>
      <c r="AJ814" s="1728"/>
      <c r="AK814" s="1728"/>
      <c r="AL814" s="467"/>
      <c r="AM814" s="467"/>
      <c r="AN814" s="467"/>
    </row>
    <row r="815" spans="1:40" ht="18" customHeight="1" x14ac:dyDescent="0.25">
      <c r="A815" s="467"/>
      <c r="B815" s="467"/>
      <c r="C815" s="467"/>
      <c r="D815" s="467"/>
      <c r="E815" s="467"/>
      <c r="F815" s="467"/>
      <c r="G815" s="467"/>
      <c r="H815" s="467"/>
      <c r="I815" s="467"/>
      <c r="J815" s="467"/>
      <c r="K815" s="467"/>
      <c r="L815" s="467"/>
      <c r="M815" s="467"/>
      <c r="N815" s="467"/>
      <c r="O815" s="467"/>
      <c r="P815" s="467"/>
      <c r="Q815" s="467"/>
      <c r="R815" s="467"/>
      <c r="S815" s="467"/>
      <c r="T815" s="467"/>
      <c r="U815" s="467"/>
      <c r="V815" s="467"/>
      <c r="W815" s="467"/>
      <c r="X815" s="467"/>
      <c r="Y815" s="468"/>
      <c r="Z815" s="468"/>
      <c r="AA815" s="1728"/>
      <c r="AB815" s="1728"/>
      <c r="AC815" s="1728"/>
      <c r="AD815" s="1728"/>
      <c r="AE815" s="1728"/>
      <c r="AF815" s="1728"/>
      <c r="AG815" s="1728"/>
      <c r="AH815" s="1728"/>
      <c r="AI815" s="1728"/>
      <c r="AJ815" s="1728"/>
      <c r="AK815" s="1728"/>
      <c r="AL815" s="467"/>
      <c r="AM815" s="467"/>
      <c r="AN815" s="467"/>
    </row>
    <row r="816" spans="1:40" ht="18" customHeight="1" x14ac:dyDescent="0.25">
      <c r="A816" s="467"/>
      <c r="B816" s="467"/>
      <c r="C816" s="467"/>
      <c r="D816" s="467"/>
      <c r="E816" s="467"/>
      <c r="F816" s="467"/>
      <c r="G816" s="467"/>
      <c r="H816" s="467"/>
      <c r="I816" s="467"/>
      <c r="J816" s="467"/>
      <c r="K816" s="467"/>
      <c r="L816" s="467"/>
      <c r="M816" s="467"/>
      <c r="N816" s="467"/>
      <c r="O816" s="467"/>
      <c r="P816" s="467"/>
      <c r="Q816" s="467"/>
      <c r="R816" s="467"/>
      <c r="S816" s="467"/>
      <c r="T816" s="467"/>
      <c r="U816" s="467"/>
      <c r="V816" s="467"/>
      <c r="W816" s="467"/>
      <c r="X816" s="467"/>
      <c r="Y816" s="468"/>
      <c r="Z816" s="468"/>
      <c r="AA816" s="1728"/>
      <c r="AB816" s="1728"/>
      <c r="AC816" s="1728"/>
      <c r="AD816" s="1728"/>
      <c r="AE816" s="1728"/>
      <c r="AF816" s="1728"/>
      <c r="AG816" s="1728"/>
      <c r="AH816" s="1728"/>
      <c r="AI816" s="1728"/>
      <c r="AJ816" s="1728"/>
      <c r="AK816" s="1728"/>
      <c r="AL816" s="467"/>
      <c r="AM816" s="467"/>
      <c r="AN816" s="467"/>
    </row>
    <row r="817" spans="1:40" ht="18" customHeight="1" x14ac:dyDescent="0.25">
      <c r="A817" s="467"/>
      <c r="B817" s="467"/>
      <c r="C817" s="467"/>
      <c r="D817" s="467"/>
      <c r="E817" s="467"/>
      <c r="F817" s="467"/>
      <c r="G817" s="467"/>
      <c r="H817" s="467"/>
      <c r="I817" s="467"/>
      <c r="J817" s="467"/>
      <c r="K817" s="467"/>
      <c r="L817" s="467"/>
      <c r="M817" s="467"/>
      <c r="N817" s="467"/>
      <c r="O817" s="467"/>
      <c r="P817" s="467"/>
      <c r="Q817" s="467"/>
      <c r="R817" s="467"/>
      <c r="S817" s="467"/>
      <c r="T817" s="467"/>
      <c r="U817" s="467"/>
      <c r="V817" s="467"/>
      <c r="W817" s="467"/>
      <c r="X817" s="467"/>
      <c r="Y817" s="468"/>
      <c r="Z817" s="468"/>
      <c r="AA817" s="1728"/>
      <c r="AB817" s="1728"/>
      <c r="AC817" s="1728"/>
      <c r="AD817" s="1728"/>
      <c r="AE817" s="1728"/>
      <c r="AF817" s="1728"/>
      <c r="AG817" s="1728"/>
      <c r="AH817" s="1728"/>
      <c r="AI817" s="1728"/>
      <c r="AJ817" s="1728"/>
      <c r="AK817" s="1728"/>
      <c r="AL817" s="467"/>
      <c r="AM817" s="467"/>
      <c r="AN817" s="467"/>
    </row>
    <row r="818" spans="1:40" ht="18" customHeight="1" x14ac:dyDescent="0.25">
      <c r="A818" s="467"/>
      <c r="B818" s="467"/>
      <c r="C818" s="467"/>
      <c r="D818" s="467"/>
      <c r="E818" s="467"/>
      <c r="F818" s="467"/>
      <c r="G818" s="467"/>
      <c r="H818" s="467"/>
      <c r="I818" s="467"/>
      <c r="J818" s="467"/>
      <c r="K818" s="467"/>
      <c r="L818" s="467"/>
      <c r="M818" s="467"/>
      <c r="N818" s="467"/>
      <c r="O818" s="467"/>
      <c r="P818" s="467"/>
      <c r="Q818" s="467"/>
      <c r="R818" s="467"/>
      <c r="S818" s="467"/>
      <c r="T818" s="467"/>
      <c r="U818" s="467"/>
      <c r="V818" s="467"/>
      <c r="W818" s="467"/>
      <c r="X818" s="467"/>
      <c r="Y818" s="468"/>
      <c r="Z818" s="468"/>
      <c r="AA818" s="1728"/>
      <c r="AB818" s="1728"/>
      <c r="AC818" s="1728"/>
      <c r="AD818" s="1728"/>
      <c r="AE818" s="1728"/>
      <c r="AF818" s="1728"/>
      <c r="AG818" s="1728"/>
      <c r="AH818" s="1728"/>
      <c r="AI818" s="1728"/>
      <c r="AJ818" s="1728"/>
      <c r="AK818" s="1728"/>
      <c r="AL818" s="467"/>
      <c r="AM818" s="467"/>
      <c r="AN818" s="467"/>
    </row>
    <row r="819" spans="1:40" ht="18" customHeight="1" x14ac:dyDescent="0.25">
      <c r="A819" s="467"/>
      <c r="B819" s="467"/>
      <c r="C819" s="467"/>
      <c r="D819" s="467"/>
      <c r="E819" s="467"/>
      <c r="F819" s="467"/>
      <c r="G819" s="467"/>
      <c r="H819" s="467"/>
      <c r="I819" s="467"/>
      <c r="J819" s="467"/>
      <c r="K819" s="467"/>
      <c r="L819" s="467"/>
      <c r="M819" s="467"/>
      <c r="N819" s="467"/>
      <c r="O819" s="467"/>
      <c r="P819" s="467"/>
      <c r="Q819" s="467"/>
      <c r="R819" s="467"/>
      <c r="S819" s="467"/>
      <c r="T819" s="467"/>
      <c r="U819" s="467"/>
      <c r="V819" s="467"/>
      <c r="W819" s="467"/>
      <c r="X819" s="467"/>
      <c r="Y819" s="468"/>
      <c r="Z819" s="468"/>
      <c r="AA819" s="1728"/>
      <c r="AB819" s="1728"/>
      <c r="AC819" s="1728"/>
      <c r="AD819" s="1728"/>
      <c r="AE819" s="1728"/>
      <c r="AF819" s="1728"/>
      <c r="AG819" s="1728"/>
      <c r="AH819" s="1728"/>
      <c r="AI819" s="1728"/>
      <c r="AJ819" s="1728"/>
      <c r="AK819" s="1728"/>
      <c r="AL819" s="467"/>
      <c r="AM819" s="467"/>
      <c r="AN819" s="467"/>
    </row>
    <row r="820" spans="1:40" ht="18" customHeight="1" x14ac:dyDescent="0.25">
      <c r="A820" s="467"/>
      <c r="B820" s="467"/>
      <c r="C820" s="467"/>
      <c r="D820" s="467"/>
      <c r="E820" s="467"/>
      <c r="F820" s="467"/>
      <c r="G820" s="467"/>
      <c r="H820" s="467"/>
      <c r="I820" s="467"/>
      <c r="J820" s="467"/>
      <c r="K820" s="467"/>
      <c r="L820" s="467"/>
      <c r="M820" s="467"/>
      <c r="N820" s="467"/>
      <c r="O820" s="467"/>
      <c r="P820" s="467"/>
      <c r="Q820" s="467"/>
      <c r="R820" s="467"/>
      <c r="S820" s="467"/>
      <c r="T820" s="467"/>
      <c r="U820" s="467"/>
      <c r="V820" s="467"/>
      <c r="W820" s="467"/>
      <c r="X820" s="467"/>
      <c r="Y820" s="468"/>
      <c r="Z820" s="468"/>
      <c r="AA820" s="1728"/>
      <c r="AB820" s="1728"/>
      <c r="AC820" s="1728"/>
      <c r="AD820" s="1728"/>
      <c r="AE820" s="1728"/>
      <c r="AF820" s="1728"/>
      <c r="AG820" s="1728"/>
      <c r="AH820" s="1728"/>
      <c r="AI820" s="1728"/>
      <c r="AJ820" s="1728"/>
      <c r="AK820" s="1728"/>
      <c r="AL820" s="467"/>
      <c r="AM820" s="467"/>
      <c r="AN820" s="467"/>
    </row>
    <row r="821" spans="1:40" ht="18" customHeight="1" x14ac:dyDescent="0.25">
      <c r="A821" s="467"/>
      <c r="B821" s="467"/>
      <c r="C821" s="467"/>
      <c r="D821" s="467"/>
      <c r="E821" s="467"/>
      <c r="F821" s="467"/>
      <c r="G821" s="467"/>
      <c r="H821" s="467"/>
      <c r="I821" s="467"/>
      <c r="J821" s="467"/>
      <c r="K821" s="467"/>
      <c r="L821" s="467"/>
      <c r="M821" s="467"/>
      <c r="N821" s="467"/>
      <c r="O821" s="467"/>
      <c r="P821" s="467"/>
      <c r="Q821" s="467"/>
      <c r="R821" s="467"/>
      <c r="S821" s="467"/>
      <c r="T821" s="467"/>
      <c r="U821" s="467"/>
      <c r="V821" s="467"/>
      <c r="W821" s="467"/>
      <c r="X821" s="467"/>
      <c r="Y821" s="468"/>
      <c r="Z821" s="468"/>
      <c r="AA821" s="1728"/>
      <c r="AB821" s="1728"/>
      <c r="AC821" s="1728"/>
      <c r="AD821" s="1728"/>
      <c r="AE821" s="1728"/>
      <c r="AF821" s="1728"/>
      <c r="AG821" s="1728"/>
      <c r="AH821" s="1728"/>
      <c r="AI821" s="1728"/>
      <c r="AJ821" s="1728"/>
      <c r="AK821" s="1728"/>
      <c r="AL821" s="467"/>
      <c r="AM821" s="467"/>
      <c r="AN821" s="467"/>
    </row>
    <row r="822" spans="1:40" ht="18" customHeight="1" x14ac:dyDescent="0.25">
      <c r="A822" s="467"/>
      <c r="B822" s="467"/>
      <c r="C822" s="467"/>
      <c r="D822" s="467"/>
      <c r="E822" s="467"/>
      <c r="F822" s="467"/>
      <c r="G822" s="467"/>
      <c r="H822" s="467"/>
      <c r="I822" s="467"/>
      <c r="J822" s="467"/>
      <c r="K822" s="467"/>
      <c r="L822" s="467"/>
      <c r="M822" s="467"/>
      <c r="N822" s="467"/>
      <c r="O822" s="467"/>
      <c r="P822" s="467"/>
      <c r="Q822" s="467"/>
      <c r="R822" s="467"/>
      <c r="S822" s="467"/>
      <c r="T822" s="467"/>
      <c r="U822" s="467"/>
      <c r="V822" s="467"/>
      <c r="W822" s="467"/>
      <c r="X822" s="467"/>
      <c r="Y822" s="468"/>
      <c r="Z822" s="468"/>
      <c r="AA822" s="1728"/>
      <c r="AB822" s="1728"/>
      <c r="AC822" s="1728"/>
      <c r="AD822" s="1728"/>
      <c r="AE822" s="1728"/>
      <c r="AF822" s="1728"/>
      <c r="AG822" s="1728"/>
      <c r="AH822" s="1728"/>
      <c r="AI822" s="1728"/>
      <c r="AJ822" s="1728"/>
      <c r="AK822" s="1728"/>
      <c r="AL822" s="467"/>
      <c r="AM822" s="467"/>
      <c r="AN822" s="467"/>
    </row>
    <row r="823" spans="1:40" ht="18" customHeight="1" x14ac:dyDescent="0.25">
      <c r="A823" s="467"/>
      <c r="B823" s="467"/>
      <c r="C823" s="467"/>
      <c r="D823" s="467"/>
      <c r="E823" s="467"/>
      <c r="F823" s="467"/>
      <c r="G823" s="467"/>
      <c r="H823" s="467"/>
      <c r="I823" s="467"/>
      <c r="J823" s="467"/>
      <c r="K823" s="467"/>
      <c r="L823" s="467"/>
      <c r="M823" s="467"/>
      <c r="N823" s="467"/>
      <c r="O823" s="467"/>
      <c r="P823" s="467"/>
      <c r="Q823" s="467"/>
      <c r="R823" s="467"/>
      <c r="S823" s="467"/>
      <c r="T823" s="467"/>
      <c r="U823" s="467"/>
      <c r="V823" s="467"/>
      <c r="W823" s="467"/>
      <c r="X823" s="467"/>
      <c r="Y823" s="468"/>
      <c r="Z823" s="468"/>
      <c r="AA823" s="1728"/>
      <c r="AB823" s="1728"/>
      <c r="AC823" s="1728"/>
      <c r="AD823" s="1728"/>
      <c r="AE823" s="1728"/>
      <c r="AF823" s="1728"/>
      <c r="AG823" s="1728"/>
      <c r="AH823" s="1728"/>
      <c r="AI823" s="1728"/>
      <c r="AJ823" s="1728"/>
      <c r="AK823" s="1728"/>
      <c r="AL823" s="467"/>
      <c r="AM823" s="467"/>
      <c r="AN823" s="467"/>
    </row>
    <row r="824" spans="1:40" ht="18" customHeight="1" x14ac:dyDescent="0.25">
      <c r="A824" s="467"/>
      <c r="B824" s="467"/>
      <c r="C824" s="467"/>
      <c r="D824" s="467"/>
      <c r="E824" s="467"/>
      <c r="F824" s="467"/>
      <c r="G824" s="467"/>
      <c r="H824" s="467"/>
      <c r="I824" s="467"/>
      <c r="J824" s="467"/>
      <c r="K824" s="467"/>
      <c r="L824" s="467"/>
      <c r="M824" s="467"/>
      <c r="N824" s="467"/>
      <c r="O824" s="467"/>
      <c r="P824" s="467"/>
      <c r="Q824" s="467"/>
      <c r="R824" s="467"/>
      <c r="S824" s="467"/>
      <c r="T824" s="467"/>
      <c r="U824" s="467"/>
      <c r="V824" s="467"/>
      <c r="W824" s="467"/>
      <c r="X824" s="467"/>
      <c r="Y824" s="468"/>
      <c r="Z824" s="468"/>
      <c r="AA824" s="1728"/>
      <c r="AB824" s="1728"/>
      <c r="AC824" s="1728"/>
      <c r="AD824" s="1728"/>
      <c r="AE824" s="1728"/>
      <c r="AF824" s="1728"/>
      <c r="AG824" s="1728"/>
      <c r="AH824" s="1728"/>
      <c r="AI824" s="1728"/>
      <c r="AJ824" s="1728"/>
      <c r="AK824" s="1728"/>
      <c r="AL824" s="467"/>
      <c r="AM824" s="467"/>
      <c r="AN824" s="467"/>
    </row>
    <row r="825" spans="1:40" ht="18" customHeight="1" x14ac:dyDescent="0.25">
      <c r="A825" s="467"/>
      <c r="B825" s="467"/>
      <c r="C825" s="467"/>
      <c r="D825" s="467"/>
      <c r="E825" s="467"/>
      <c r="F825" s="467"/>
      <c r="G825" s="467"/>
      <c r="H825" s="467"/>
      <c r="I825" s="467"/>
      <c r="J825" s="467"/>
      <c r="K825" s="467"/>
      <c r="L825" s="467"/>
      <c r="M825" s="467"/>
      <c r="N825" s="467"/>
      <c r="O825" s="467"/>
      <c r="P825" s="467"/>
      <c r="Q825" s="467"/>
      <c r="R825" s="467"/>
      <c r="S825" s="467"/>
      <c r="T825" s="467"/>
      <c r="U825" s="467"/>
      <c r="V825" s="467"/>
      <c r="W825" s="467"/>
      <c r="X825" s="467"/>
      <c r="Y825" s="468"/>
      <c r="Z825" s="468"/>
      <c r="AA825" s="1728"/>
      <c r="AB825" s="1728"/>
      <c r="AC825" s="1728"/>
      <c r="AD825" s="1728"/>
      <c r="AE825" s="1728"/>
      <c r="AF825" s="1728"/>
      <c r="AG825" s="1728"/>
      <c r="AH825" s="1728"/>
      <c r="AI825" s="1728"/>
      <c r="AJ825" s="1728"/>
      <c r="AK825" s="1728"/>
      <c r="AL825" s="467"/>
      <c r="AM825" s="467"/>
      <c r="AN825" s="467"/>
    </row>
    <row r="826" spans="1:40" ht="18" customHeight="1" x14ac:dyDescent="0.25">
      <c r="A826" s="467"/>
      <c r="B826" s="467"/>
      <c r="C826" s="467"/>
      <c r="D826" s="467"/>
      <c r="E826" s="467"/>
      <c r="F826" s="467"/>
      <c r="G826" s="467"/>
      <c r="H826" s="467"/>
      <c r="I826" s="467"/>
      <c r="J826" s="467"/>
      <c r="K826" s="467"/>
      <c r="L826" s="467"/>
      <c r="M826" s="467"/>
      <c r="N826" s="467"/>
      <c r="O826" s="467"/>
      <c r="P826" s="467"/>
      <c r="Q826" s="467"/>
      <c r="R826" s="467"/>
      <c r="S826" s="467"/>
      <c r="T826" s="467"/>
      <c r="U826" s="467"/>
      <c r="V826" s="467"/>
      <c r="W826" s="467"/>
      <c r="X826" s="467"/>
      <c r="Y826" s="468"/>
      <c r="Z826" s="468"/>
      <c r="AA826" s="1728"/>
      <c r="AB826" s="1728"/>
      <c r="AC826" s="1728"/>
      <c r="AD826" s="1728"/>
      <c r="AE826" s="1728"/>
      <c r="AF826" s="1728"/>
      <c r="AG826" s="1728"/>
      <c r="AH826" s="1728"/>
      <c r="AI826" s="1728"/>
      <c r="AJ826" s="1728"/>
      <c r="AK826" s="1728"/>
      <c r="AL826" s="467"/>
      <c r="AM826" s="467"/>
      <c r="AN826" s="467"/>
    </row>
    <row r="827" spans="1:40" ht="18" customHeight="1" x14ac:dyDescent="0.25">
      <c r="A827" s="467"/>
      <c r="B827" s="467"/>
      <c r="C827" s="467"/>
      <c r="D827" s="467"/>
      <c r="E827" s="467"/>
      <c r="F827" s="467"/>
      <c r="G827" s="467"/>
      <c r="H827" s="467"/>
      <c r="I827" s="467"/>
      <c r="J827" s="467"/>
      <c r="K827" s="467"/>
      <c r="L827" s="467"/>
      <c r="M827" s="467"/>
      <c r="N827" s="467"/>
      <c r="O827" s="467"/>
      <c r="P827" s="467"/>
      <c r="Q827" s="467"/>
      <c r="R827" s="467"/>
      <c r="S827" s="467"/>
      <c r="T827" s="467"/>
      <c r="U827" s="467"/>
      <c r="V827" s="467"/>
      <c r="W827" s="467"/>
      <c r="X827" s="467"/>
      <c r="Y827" s="468"/>
      <c r="Z827" s="468"/>
      <c r="AA827" s="1728"/>
      <c r="AB827" s="1728"/>
      <c r="AC827" s="1728"/>
      <c r="AD827" s="1728"/>
      <c r="AE827" s="1728"/>
      <c r="AF827" s="1728"/>
      <c r="AG827" s="1728"/>
      <c r="AH827" s="1728"/>
      <c r="AI827" s="1728"/>
      <c r="AJ827" s="1728"/>
      <c r="AK827" s="1728"/>
      <c r="AL827" s="467"/>
      <c r="AM827" s="467"/>
      <c r="AN827" s="467"/>
    </row>
    <row r="828" spans="1:40" ht="18" customHeight="1" x14ac:dyDescent="0.25">
      <c r="A828" s="467"/>
      <c r="B828" s="467"/>
      <c r="C828" s="467"/>
      <c r="D828" s="467"/>
      <c r="E828" s="467"/>
      <c r="F828" s="467"/>
      <c r="G828" s="467"/>
      <c r="H828" s="467"/>
      <c r="I828" s="467"/>
      <c r="J828" s="467"/>
      <c r="K828" s="467"/>
      <c r="L828" s="467"/>
      <c r="M828" s="467"/>
      <c r="N828" s="467"/>
      <c r="O828" s="467"/>
      <c r="P828" s="467"/>
      <c r="Q828" s="467"/>
      <c r="R828" s="467"/>
      <c r="S828" s="467"/>
      <c r="T828" s="467"/>
      <c r="U828" s="467"/>
      <c r="V828" s="467"/>
      <c r="W828" s="467"/>
      <c r="X828" s="467"/>
      <c r="Y828" s="468"/>
      <c r="Z828" s="468"/>
      <c r="AA828" s="1728"/>
      <c r="AB828" s="1728"/>
      <c r="AC828" s="1728"/>
      <c r="AD828" s="1728"/>
      <c r="AE828" s="1728"/>
      <c r="AF828" s="1728"/>
      <c r="AG828" s="1728"/>
      <c r="AH828" s="1728"/>
      <c r="AI828" s="1728"/>
      <c r="AJ828" s="1728"/>
      <c r="AK828" s="1728"/>
      <c r="AL828" s="467"/>
      <c r="AM828" s="467"/>
      <c r="AN828" s="467"/>
    </row>
    <row r="829" spans="1:40" ht="18" customHeight="1" x14ac:dyDescent="0.25">
      <c r="A829" s="467"/>
      <c r="B829" s="467"/>
      <c r="C829" s="467"/>
      <c r="D829" s="467"/>
      <c r="E829" s="467"/>
      <c r="F829" s="467"/>
      <c r="G829" s="467"/>
      <c r="H829" s="467"/>
      <c r="I829" s="467"/>
      <c r="J829" s="467"/>
      <c r="K829" s="467"/>
      <c r="L829" s="467"/>
      <c r="M829" s="467"/>
      <c r="N829" s="467"/>
      <c r="O829" s="467"/>
      <c r="P829" s="467"/>
      <c r="Q829" s="467"/>
      <c r="R829" s="467"/>
      <c r="S829" s="467"/>
      <c r="T829" s="467"/>
      <c r="U829" s="467"/>
      <c r="V829" s="467"/>
      <c r="W829" s="467"/>
      <c r="X829" s="467"/>
      <c r="Y829" s="468"/>
      <c r="Z829" s="468"/>
      <c r="AA829" s="1728"/>
      <c r="AB829" s="1728"/>
      <c r="AC829" s="1728"/>
      <c r="AD829" s="1728"/>
      <c r="AE829" s="1728"/>
      <c r="AF829" s="1728"/>
      <c r="AG829" s="1728"/>
      <c r="AH829" s="1728"/>
      <c r="AI829" s="1728"/>
      <c r="AJ829" s="1728"/>
      <c r="AK829" s="1728"/>
      <c r="AL829" s="467"/>
      <c r="AM829" s="467"/>
      <c r="AN829" s="467"/>
    </row>
    <row r="830" spans="1:40" ht="18" customHeight="1" x14ac:dyDescent="0.25">
      <c r="A830" s="467"/>
      <c r="B830" s="467"/>
      <c r="C830" s="467"/>
      <c r="D830" s="467"/>
      <c r="E830" s="467"/>
      <c r="F830" s="467"/>
      <c r="G830" s="467"/>
      <c r="H830" s="467"/>
      <c r="I830" s="467"/>
      <c r="J830" s="467"/>
      <c r="K830" s="467"/>
      <c r="L830" s="467"/>
      <c r="M830" s="467"/>
      <c r="N830" s="467"/>
      <c r="O830" s="467"/>
      <c r="P830" s="467"/>
      <c r="Q830" s="467"/>
      <c r="R830" s="467"/>
      <c r="S830" s="467"/>
      <c r="T830" s="467"/>
      <c r="U830" s="467"/>
      <c r="V830" s="467"/>
      <c r="W830" s="467"/>
      <c r="X830" s="467"/>
      <c r="Y830" s="468"/>
      <c r="Z830" s="468"/>
      <c r="AA830" s="1728"/>
      <c r="AB830" s="1728"/>
      <c r="AC830" s="1728"/>
      <c r="AD830" s="1728"/>
      <c r="AE830" s="1728"/>
      <c r="AF830" s="1728"/>
      <c r="AG830" s="1728"/>
      <c r="AH830" s="1728"/>
      <c r="AI830" s="1728"/>
      <c r="AJ830" s="1728"/>
      <c r="AK830" s="1728"/>
      <c r="AL830" s="467"/>
      <c r="AM830" s="467"/>
      <c r="AN830" s="467"/>
    </row>
    <row r="831" spans="1:40" ht="18" customHeight="1" x14ac:dyDescent="0.25">
      <c r="A831" s="467"/>
      <c r="B831" s="467"/>
      <c r="C831" s="467"/>
      <c r="D831" s="467"/>
      <c r="E831" s="467"/>
      <c r="F831" s="467"/>
      <c r="G831" s="467"/>
      <c r="H831" s="467"/>
      <c r="I831" s="467"/>
      <c r="J831" s="467"/>
      <c r="K831" s="467"/>
      <c r="L831" s="467"/>
      <c r="M831" s="467"/>
      <c r="N831" s="467"/>
      <c r="O831" s="467"/>
      <c r="P831" s="467"/>
      <c r="Q831" s="467"/>
      <c r="R831" s="467"/>
      <c r="S831" s="467"/>
      <c r="T831" s="467"/>
      <c r="U831" s="467"/>
      <c r="V831" s="467"/>
      <c r="W831" s="467"/>
      <c r="X831" s="467"/>
      <c r="Y831" s="468"/>
      <c r="Z831" s="468"/>
      <c r="AA831" s="1728"/>
      <c r="AB831" s="1728"/>
      <c r="AC831" s="1728"/>
      <c r="AD831" s="1728"/>
      <c r="AE831" s="1728"/>
      <c r="AF831" s="1728"/>
      <c r="AG831" s="1728"/>
      <c r="AH831" s="1728"/>
      <c r="AI831" s="1728"/>
      <c r="AJ831" s="1728"/>
      <c r="AK831" s="1728"/>
      <c r="AL831" s="467"/>
      <c r="AM831" s="467"/>
      <c r="AN831" s="467"/>
    </row>
    <row r="832" spans="1:40" ht="18" customHeight="1" x14ac:dyDescent="0.25">
      <c r="A832" s="467"/>
      <c r="B832" s="467"/>
      <c r="C832" s="467"/>
      <c r="D832" s="467"/>
      <c r="E832" s="467"/>
      <c r="F832" s="467"/>
      <c r="G832" s="467"/>
      <c r="H832" s="467"/>
      <c r="I832" s="467"/>
      <c r="J832" s="467"/>
      <c r="K832" s="467"/>
      <c r="L832" s="467"/>
      <c r="M832" s="467"/>
      <c r="N832" s="467"/>
      <c r="O832" s="467"/>
      <c r="P832" s="467"/>
      <c r="Q832" s="467"/>
      <c r="R832" s="467"/>
      <c r="S832" s="467"/>
      <c r="T832" s="467"/>
      <c r="U832" s="467"/>
      <c r="V832" s="467"/>
      <c r="W832" s="467"/>
      <c r="X832" s="467"/>
      <c r="Y832" s="468"/>
      <c r="Z832" s="468"/>
      <c r="AA832" s="1728"/>
      <c r="AB832" s="1728"/>
      <c r="AC832" s="1728"/>
      <c r="AD832" s="1728"/>
      <c r="AE832" s="1728"/>
      <c r="AF832" s="1728"/>
      <c r="AG832" s="1728"/>
      <c r="AH832" s="1728"/>
      <c r="AI832" s="1728"/>
      <c r="AJ832" s="1728"/>
      <c r="AK832" s="1728"/>
      <c r="AL832" s="467"/>
      <c r="AM832" s="467"/>
      <c r="AN832" s="467"/>
    </row>
    <row r="833" spans="1:40" ht="18" customHeight="1" x14ac:dyDescent="0.25">
      <c r="A833" s="467"/>
      <c r="B833" s="467"/>
      <c r="C833" s="467"/>
      <c r="D833" s="467"/>
      <c r="E833" s="467"/>
      <c r="F833" s="467"/>
      <c r="G833" s="467"/>
      <c r="H833" s="467"/>
      <c r="I833" s="467"/>
      <c r="J833" s="467"/>
      <c r="K833" s="467"/>
      <c r="L833" s="467"/>
      <c r="M833" s="467"/>
      <c r="N833" s="467"/>
      <c r="O833" s="467"/>
      <c r="P833" s="467"/>
      <c r="Q833" s="467"/>
      <c r="R833" s="467"/>
      <c r="S833" s="467"/>
      <c r="T833" s="467"/>
      <c r="U833" s="467"/>
      <c r="V833" s="467"/>
      <c r="W833" s="467"/>
      <c r="X833" s="467"/>
      <c r="Y833" s="468"/>
      <c r="Z833" s="468"/>
      <c r="AA833" s="1728"/>
      <c r="AB833" s="1728"/>
      <c r="AC833" s="1728"/>
      <c r="AD833" s="1728"/>
      <c r="AE833" s="1728"/>
      <c r="AF833" s="1728"/>
      <c r="AG833" s="1728"/>
      <c r="AH833" s="1728"/>
      <c r="AI833" s="1728"/>
      <c r="AJ833" s="1728"/>
      <c r="AK833" s="1728"/>
      <c r="AL833" s="467"/>
      <c r="AM833" s="467"/>
      <c r="AN833" s="467"/>
    </row>
    <row r="834" spans="1:40" ht="18" customHeight="1" x14ac:dyDescent="0.25">
      <c r="A834" s="467"/>
      <c r="B834" s="467"/>
      <c r="C834" s="467"/>
      <c r="D834" s="467"/>
      <c r="E834" s="467"/>
      <c r="F834" s="467"/>
      <c r="G834" s="467"/>
      <c r="H834" s="467"/>
      <c r="I834" s="467"/>
      <c r="J834" s="467"/>
      <c r="K834" s="467"/>
      <c r="L834" s="467"/>
      <c r="M834" s="467"/>
      <c r="N834" s="467"/>
      <c r="O834" s="467"/>
      <c r="P834" s="467"/>
      <c r="Q834" s="467"/>
      <c r="R834" s="467"/>
      <c r="S834" s="467"/>
      <c r="T834" s="467"/>
      <c r="U834" s="467"/>
      <c r="V834" s="467"/>
      <c r="W834" s="467"/>
      <c r="X834" s="467"/>
      <c r="Y834" s="468"/>
      <c r="Z834" s="468"/>
      <c r="AA834" s="1728"/>
      <c r="AB834" s="1728"/>
      <c r="AC834" s="1728"/>
      <c r="AD834" s="1728"/>
      <c r="AE834" s="1728"/>
      <c r="AF834" s="1728"/>
      <c r="AG834" s="1728"/>
      <c r="AH834" s="1728"/>
      <c r="AI834" s="1728"/>
      <c r="AJ834" s="1728"/>
      <c r="AK834" s="1728"/>
      <c r="AL834" s="467"/>
      <c r="AM834" s="467"/>
      <c r="AN834" s="467"/>
    </row>
    <row r="835" spans="1:40" ht="18" customHeight="1" x14ac:dyDescent="0.25">
      <c r="A835" s="467"/>
      <c r="B835" s="467"/>
      <c r="C835" s="467"/>
      <c r="D835" s="467"/>
      <c r="E835" s="467"/>
      <c r="F835" s="467"/>
      <c r="G835" s="467"/>
      <c r="H835" s="467"/>
      <c r="I835" s="467"/>
      <c r="J835" s="467"/>
      <c r="K835" s="467"/>
      <c r="L835" s="467"/>
      <c r="M835" s="467"/>
      <c r="N835" s="467"/>
      <c r="O835" s="467"/>
      <c r="P835" s="467"/>
      <c r="Q835" s="467"/>
      <c r="R835" s="467"/>
      <c r="S835" s="467"/>
      <c r="T835" s="467"/>
      <c r="U835" s="467"/>
      <c r="V835" s="467"/>
      <c r="W835" s="467"/>
      <c r="X835" s="467"/>
      <c r="Y835" s="468"/>
      <c r="Z835" s="468"/>
      <c r="AA835" s="1728"/>
      <c r="AB835" s="1728"/>
      <c r="AC835" s="1728"/>
      <c r="AD835" s="1728"/>
      <c r="AE835" s="1728"/>
      <c r="AF835" s="1728"/>
      <c r="AG835" s="1728"/>
      <c r="AH835" s="1728"/>
      <c r="AI835" s="1728"/>
      <c r="AJ835" s="1728"/>
      <c r="AK835" s="1728"/>
      <c r="AL835" s="467"/>
      <c r="AM835" s="467"/>
      <c r="AN835" s="467"/>
    </row>
    <row r="836" spans="1:40" ht="18" customHeight="1" x14ac:dyDescent="0.25">
      <c r="A836" s="467"/>
      <c r="B836" s="467"/>
      <c r="C836" s="467"/>
      <c r="D836" s="467"/>
      <c r="E836" s="467"/>
      <c r="F836" s="467"/>
      <c r="G836" s="467"/>
      <c r="H836" s="467"/>
      <c r="I836" s="467"/>
      <c r="J836" s="467"/>
      <c r="K836" s="467"/>
      <c r="L836" s="467"/>
      <c r="M836" s="467"/>
      <c r="N836" s="467"/>
      <c r="O836" s="467"/>
      <c r="P836" s="467"/>
      <c r="Q836" s="467"/>
      <c r="R836" s="467"/>
      <c r="S836" s="467"/>
      <c r="T836" s="467"/>
      <c r="U836" s="467"/>
      <c r="V836" s="467"/>
      <c r="W836" s="467"/>
      <c r="X836" s="467"/>
      <c r="Y836" s="468"/>
      <c r="Z836" s="468"/>
      <c r="AA836" s="1728"/>
      <c r="AB836" s="1728"/>
      <c r="AC836" s="1728"/>
      <c r="AD836" s="1728"/>
      <c r="AE836" s="1728"/>
      <c r="AF836" s="1728"/>
      <c r="AG836" s="1728"/>
      <c r="AH836" s="1728"/>
      <c r="AI836" s="1728"/>
      <c r="AJ836" s="1728"/>
      <c r="AK836" s="1728"/>
      <c r="AL836" s="467"/>
      <c r="AM836" s="467"/>
      <c r="AN836" s="467"/>
    </row>
    <row r="837" spans="1:40" ht="18" customHeight="1" x14ac:dyDescent="0.25">
      <c r="A837" s="467"/>
      <c r="B837" s="467"/>
      <c r="C837" s="467"/>
      <c r="D837" s="467"/>
      <c r="E837" s="467"/>
      <c r="F837" s="467"/>
      <c r="G837" s="467"/>
      <c r="H837" s="467"/>
      <c r="I837" s="467"/>
      <c r="J837" s="467"/>
      <c r="K837" s="467"/>
      <c r="L837" s="467"/>
      <c r="M837" s="467"/>
      <c r="N837" s="467"/>
      <c r="O837" s="467"/>
      <c r="P837" s="467"/>
      <c r="Q837" s="467"/>
      <c r="R837" s="467"/>
      <c r="S837" s="467"/>
      <c r="T837" s="467"/>
      <c r="U837" s="467"/>
      <c r="V837" s="467"/>
      <c r="W837" s="467"/>
      <c r="X837" s="467"/>
      <c r="Y837" s="468"/>
      <c r="Z837" s="468"/>
      <c r="AA837" s="1728"/>
      <c r="AB837" s="1728"/>
      <c r="AC837" s="1728"/>
      <c r="AD837" s="1728"/>
      <c r="AE837" s="1728"/>
      <c r="AF837" s="1728"/>
      <c r="AG837" s="1728"/>
      <c r="AH837" s="1728"/>
      <c r="AI837" s="1728"/>
      <c r="AJ837" s="1728"/>
      <c r="AK837" s="1728"/>
      <c r="AL837" s="467"/>
      <c r="AM837" s="467"/>
      <c r="AN837" s="467"/>
    </row>
    <row r="838" spans="1:40" ht="18" customHeight="1" x14ac:dyDescent="0.25">
      <c r="A838" s="467"/>
      <c r="B838" s="467"/>
      <c r="C838" s="467"/>
      <c r="D838" s="467"/>
      <c r="E838" s="467"/>
      <c r="F838" s="467"/>
      <c r="G838" s="467"/>
      <c r="H838" s="467"/>
      <c r="I838" s="467"/>
      <c r="J838" s="467"/>
      <c r="K838" s="467"/>
      <c r="L838" s="467"/>
      <c r="M838" s="467"/>
      <c r="N838" s="467"/>
      <c r="O838" s="467"/>
      <c r="P838" s="467"/>
      <c r="Q838" s="467"/>
      <c r="R838" s="467"/>
      <c r="S838" s="467"/>
      <c r="T838" s="467"/>
      <c r="U838" s="467"/>
      <c r="V838" s="467"/>
      <c r="W838" s="467"/>
      <c r="X838" s="467"/>
      <c r="Y838" s="468"/>
      <c r="Z838" s="468"/>
      <c r="AA838" s="1728"/>
      <c r="AB838" s="1728"/>
      <c r="AC838" s="1728"/>
      <c r="AD838" s="1728"/>
      <c r="AE838" s="1728"/>
      <c r="AF838" s="1728"/>
      <c r="AG838" s="1728"/>
      <c r="AH838" s="1728"/>
      <c r="AI838" s="1728"/>
      <c r="AJ838" s="1728"/>
      <c r="AK838" s="1728"/>
      <c r="AL838" s="467"/>
      <c r="AM838" s="467"/>
      <c r="AN838" s="467"/>
    </row>
    <row r="839" spans="1:40" ht="18" customHeight="1" x14ac:dyDescent="0.25">
      <c r="A839" s="467"/>
      <c r="B839" s="467"/>
      <c r="C839" s="467"/>
      <c r="D839" s="467"/>
      <c r="E839" s="467"/>
      <c r="F839" s="467"/>
      <c r="G839" s="467"/>
      <c r="H839" s="467"/>
      <c r="I839" s="467"/>
      <c r="J839" s="467"/>
      <c r="K839" s="467"/>
      <c r="L839" s="467"/>
      <c r="M839" s="467"/>
      <c r="N839" s="467"/>
      <c r="O839" s="467"/>
      <c r="P839" s="467"/>
      <c r="Q839" s="467"/>
      <c r="R839" s="467"/>
      <c r="S839" s="467"/>
      <c r="T839" s="467"/>
      <c r="U839" s="467"/>
      <c r="V839" s="467"/>
      <c r="W839" s="467"/>
      <c r="X839" s="467"/>
      <c r="Y839" s="468"/>
      <c r="Z839" s="468"/>
      <c r="AA839" s="1728"/>
      <c r="AB839" s="1728"/>
      <c r="AC839" s="1728"/>
      <c r="AD839" s="1728"/>
      <c r="AE839" s="1728"/>
      <c r="AF839" s="1728"/>
      <c r="AG839" s="1728"/>
      <c r="AH839" s="1728"/>
      <c r="AI839" s="1728"/>
      <c r="AJ839" s="1728"/>
      <c r="AK839" s="1728"/>
      <c r="AL839" s="467"/>
      <c r="AM839" s="467"/>
      <c r="AN839" s="467"/>
    </row>
    <row r="840" spans="1:40" ht="18" customHeight="1" x14ac:dyDescent="0.25">
      <c r="A840" s="467"/>
      <c r="B840" s="467"/>
      <c r="C840" s="467"/>
      <c r="D840" s="467"/>
      <c r="E840" s="467"/>
      <c r="F840" s="467"/>
      <c r="G840" s="467"/>
      <c r="H840" s="467"/>
      <c r="I840" s="467"/>
      <c r="J840" s="467"/>
      <c r="K840" s="467"/>
      <c r="L840" s="467"/>
      <c r="M840" s="467"/>
      <c r="N840" s="467"/>
      <c r="O840" s="467"/>
      <c r="P840" s="467"/>
      <c r="Q840" s="467"/>
      <c r="R840" s="467"/>
      <c r="S840" s="467"/>
      <c r="T840" s="467"/>
      <c r="U840" s="467"/>
      <c r="V840" s="467"/>
      <c r="W840" s="467"/>
      <c r="X840" s="467"/>
      <c r="Y840" s="468"/>
      <c r="Z840" s="468"/>
      <c r="AA840" s="1728"/>
      <c r="AB840" s="1728"/>
      <c r="AC840" s="1728"/>
      <c r="AD840" s="1728"/>
      <c r="AE840" s="1728"/>
      <c r="AF840" s="1728"/>
      <c r="AG840" s="1728"/>
      <c r="AH840" s="1728"/>
      <c r="AI840" s="1728"/>
      <c r="AJ840" s="1728"/>
      <c r="AK840" s="1728"/>
      <c r="AL840" s="467"/>
      <c r="AM840" s="467"/>
      <c r="AN840" s="467"/>
    </row>
    <row r="841" spans="1:40" ht="18" customHeight="1" x14ac:dyDescent="0.25">
      <c r="A841" s="467"/>
      <c r="B841" s="467"/>
      <c r="C841" s="467"/>
      <c r="D841" s="467"/>
      <c r="E841" s="467"/>
      <c r="F841" s="467"/>
      <c r="G841" s="467"/>
      <c r="H841" s="467"/>
      <c r="I841" s="467"/>
      <c r="J841" s="467"/>
      <c r="K841" s="467"/>
      <c r="L841" s="467"/>
      <c r="M841" s="467"/>
      <c r="N841" s="467"/>
      <c r="O841" s="467"/>
      <c r="P841" s="467"/>
      <c r="Q841" s="467"/>
      <c r="R841" s="467"/>
      <c r="S841" s="467"/>
      <c r="T841" s="467"/>
      <c r="U841" s="467"/>
      <c r="V841" s="467"/>
      <c r="W841" s="467"/>
      <c r="X841" s="467"/>
      <c r="Y841" s="468"/>
      <c r="Z841" s="468"/>
      <c r="AA841" s="1728"/>
      <c r="AB841" s="1728"/>
      <c r="AC841" s="1728"/>
      <c r="AD841" s="1728"/>
      <c r="AE841" s="1728"/>
      <c r="AF841" s="1728"/>
      <c r="AG841" s="1728"/>
      <c r="AH841" s="1728"/>
      <c r="AI841" s="1728"/>
      <c r="AJ841" s="1728"/>
      <c r="AK841" s="1728"/>
      <c r="AL841" s="467"/>
      <c r="AM841" s="467"/>
      <c r="AN841" s="467"/>
    </row>
    <row r="842" spans="1:40" ht="18" customHeight="1" x14ac:dyDescent="0.25">
      <c r="A842" s="467"/>
      <c r="B842" s="467"/>
      <c r="C842" s="467"/>
      <c r="D842" s="467"/>
      <c r="E842" s="467"/>
      <c r="F842" s="467"/>
      <c r="G842" s="467"/>
      <c r="H842" s="467"/>
      <c r="I842" s="467"/>
      <c r="J842" s="467"/>
      <c r="K842" s="467"/>
      <c r="L842" s="467"/>
      <c r="M842" s="467"/>
      <c r="N842" s="467"/>
      <c r="O842" s="467"/>
      <c r="P842" s="467"/>
      <c r="Q842" s="467"/>
      <c r="R842" s="467"/>
      <c r="S842" s="467"/>
      <c r="T842" s="467"/>
      <c r="U842" s="467"/>
      <c r="V842" s="467"/>
      <c r="W842" s="467"/>
      <c r="X842" s="467"/>
      <c r="Y842" s="468"/>
      <c r="Z842" s="468"/>
      <c r="AA842" s="1728"/>
      <c r="AB842" s="1728"/>
      <c r="AC842" s="1728"/>
      <c r="AD842" s="1728"/>
      <c r="AE842" s="1728"/>
      <c r="AF842" s="1728"/>
      <c r="AG842" s="1728"/>
      <c r="AH842" s="1728"/>
      <c r="AI842" s="1728"/>
      <c r="AJ842" s="1728"/>
      <c r="AK842" s="1728"/>
      <c r="AL842" s="467"/>
      <c r="AM842" s="467"/>
      <c r="AN842" s="467"/>
    </row>
    <row r="843" spans="1:40" ht="18" customHeight="1" x14ac:dyDescent="0.25">
      <c r="A843" s="467"/>
      <c r="B843" s="467"/>
      <c r="C843" s="467"/>
      <c r="D843" s="467"/>
      <c r="E843" s="467"/>
      <c r="F843" s="467"/>
      <c r="G843" s="467"/>
      <c r="H843" s="467"/>
      <c r="I843" s="467"/>
      <c r="J843" s="467"/>
      <c r="K843" s="467"/>
      <c r="L843" s="467"/>
      <c r="M843" s="467"/>
      <c r="N843" s="467"/>
      <c r="O843" s="467"/>
      <c r="P843" s="467"/>
      <c r="Q843" s="467"/>
      <c r="R843" s="467"/>
      <c r="S843" s="467"/>
      <c r="T843" s="467"/>
      <c r="U843" s="467"/>
      <c r="V843" s="467"/>
      <c r="W843" s="467"/>
      <c r="X843" s="467"/>
      <c r="Y843" s="468"/>
      <c r="Z843" s="468"/>
      <c r="AA843" s="1728"/>
      <c r="AB843" s="1728"/>
      <c r="AC843" s="1728"/>
      <c r="AD843" s="1728"/>
      <c r="AE843" s="1728"/>
      <c r="AF843" s="1728"/>
      <c r="AG843" s="1728"/>
      <c r="AH843" s="1728"/>
      <c r="AI843" s="1728"/>
      <c r="AJ843" s="1728"/>
      <c r="AK843" s="1728"/>
      <c r="AL843" s="467"/>
      <c r="AM843" s="467"/>
      <c r="AN843" s="467"/>
    </row>
    <row r="844" spans="1:40" ht="18" customHeight="1" x14ac:dyDescent="0.25">
      <c r="A844" s="467"/>
      <c r="B844" s="467"/>
      <c r="C844" s="467"/>
      <c r="D844" s="467"/>
      <c r="E844" s="467"/>
      <c r="F844" s="467"/>
      <c r="G844" s="467"/>
      <c r="H844" s="467"/>
      <c r="I844" s="467"/>
      <c r="J844" s="467"/>
      <c r="K844" s="467"/>
      <c r="L844" s="467"/>
      <c r="M844" s="467"/>
      <c r="N844" s="467"/>
      <c r="O844" s="467"/>
      <c r="P844" s="467"/>
      <c r="Q844" s="467"/>
      <c r="R844" s="467"/>
      <c r="S844" s="467"/>
      <c r="T844" s="467"/>
      <c r="U844" s="467"/>
      <c r="V844" s="467"/>
      <c r="W844" s="467"/>
      <c r="X844" s="467"/>
      <c r="Y844" s="468"/>
      <c r="Z844" s="468"/>
      <c r="AA844" s="1728"/>
      <c r="AB844" s="1728"/>
      <c r="AC844" s="1728"/>
      <c r="AD844" s="1728"/>
      <c r="AE844" s="1728"/>
      <c r="AF844" s="1728"/>
      <c r="AG844" s="1728"/>
      <c r="AH844" s="1728"/>
      <c r="AI844" s="1728"/>
      <c r="AJ844" s="1728"/>
      <c r="AK844" s="1728"/>
      <c r="AL844" s="467"/>
      <c r="AM844" s="467"/>
      <c r="AN844" s="467"/>
    </row>
    <row r="845" spans="1:40" ht="18" customHeight="1" x14ac:dyDescent="0.25">
      <c r="A845" s="467"/>
      <c r="B845" s="467"/>
      <c r="C845" s="467"/>
      <c r="D845" s="467"/>
      <c r="E845" s="467"/>
      <c r="F845" s="467"/>
      <c r="G845" s="467"/>
      <c r="H845" s="467"/>
      <c r="I845" s="467"/>
      <c r="J845" s="467"/>
      <c r="K845" s="467"/>
      <c r="L845" s="467"/>
      <c r="M845" s="467"/>
      <c r="N845" s="467"/>
      <c r="O845" s="467"/>
      <c r="P845" s="467"/>
      <c r="Q845" s="467"/>
      <c r="R845" s="467"/>
      <c r="S845" s="467"/>
      <c r="T845" s="467"/>
      <c r="U845" s="467"/>
      <c r="V845" s="467"/>
      <c r="W845" s="467"/>
      <c r="X845" s="467"/>
      <c r="Y845" s="468"/>
      <c r="Z845" s="468"/>
      <c r="AA845" s="1728"/>
      <c r="AB845" s="1728"/>
      <c r="AC845" s="1728"/>
      <c r="AD845" s="1728"/>
      <c r="AE845" s="1728"/>
      <c r="AF845" s="1728"/>
      <c r="AG845" s="1728"/>
      <c r="AH845" s="1728"/>
      <c r="AI845" s="1728"/>
      <c r="AJ845" s="1728"/>
      <c r="AK845" s="1728"/>
      <c r="AL845" s="467"/>
      <c r="AM845" s="467"/>
      <c r="AN845" s="467"/>
    </row>
    <row r="846" spans="1:40" ht="18" customHeight="1" x14ac:dyDescent="0.25">
      <c r="A846" s="467"/>
      <c r="B846" s="467"/>
      <c r="C846" s="467"/>
      <c r="D846" s="467"/>
      <c r="E846" s="467"/>
      <c r="F846" s="467"/>
      <c r="G846" s="467"/>
      <c r="H846" s="467"/>
      <c r="I846" s="467"/>
      <c r="J846" s="467"/>
      <c r="K846" s="467"/>
      <c r="L846" s="467"/>
      <c r="M846" s="467"/>
      <c r="N846" s="467"/>
      <c r="O846" s="467"/>
      <c r="P846" s="467"/>
      <c r="Q846" s="467"/>
      <c r="R846" s="467"/>
      <c r="S846" s="467"/>
      <c r="T846" s="467"/>
      <c r="U846" s="467"/>
      <c r="V846" s="467"/>
      <c r="W846" s="467"/>
      <c r="X846" s="467"/>
      <c r="Y846" s="468"/>
      <c r="Z846" s="468"/>
      <c r="AA846" s="1728"/>
      <c r="AB846" s="1728"/>
      <c r="AC846" s="1728"/>
      <c r="AD846" s="1728"/>
      <c r="AE846" s="1728"/>
      <c r="AF846" s="1728"/>
      <c r="AG846" s="1728"/>
      <c r="AH846" s="1728"/>
      <c r="AI846" s="1728"/>
      <c r="AJ846" s="1728"/>
      <c r="AK846" s="1728"/>
      <c r="AL846" s="467"/>
      <c r="AM846" s="467"/>
      <c r="AN846" s="467"/>
    </row>
    <row r="847" spans="1:40" ht="18" customHeight="1" x14ac:dyDescent="0.25">
      <c r="A847" s="467"/>
      <c r="B847" s="467"/>
      <c r="C847" s="467"/>
      <c r="D847" s="467"/>
      <c r="E847" s="467"/>
      <c r="F847" s="467"/>
      <c r="G847" s="467"/>
      <c r="H847" s="467"/>
      <c r="I847" s="467"/>
      <c r="J847" s="467"/>
      <c r="K847" s="467"/>
      <c r="L847" s="467"/>
      <c r="M847" s="467"/>
      <c r="N847" s="467"/>
      <c r="O847" s="467"/>
      <c r="P847" s="467"/>
      <c r="Q847" s="467"/>
      <c r="R847" s="467"/>
      <c r="S847" s="467"/>
      <c r="T847" s="467"/>
      <c r="U847" s="467"/>
      <c r="V847" s="467"/>
      <c r="W847" s="467"/>
      <c r="X847" s="467"/>
      <c r="Y847" s="468"/>
      <c r="Z847" s="468"/>
      <c r="AA847" s="1728"/>
      <c r="AB847" s="1728"/>
      <c r="AC847" s="1728"/>
      <c r="AD847" s="1728"/>
      <c r="AE847" s="1728"/>
      <c r="AF847" s="1728"/>
      <c r="AG847" s="1728"/>
      <c r="AH847" s="1728"/>
      <c r="AI847" s="1728"/>
      <c r="AJ847" s="1728"/>
      <c r="AK847" s="1728"/>
      <c r="AL847" s="467"/>
      <c r="AM847" s="467"/>
      <c r="AN847" s="467"/>
    </row>
    <row r="848" spans="1:40" ht="18" customHeight="1" x14ac:dyDescent="0.25">
      <c r="A848" s="467"/>
      <c r="B848" s="467"/>
      <c r="C848" s="467"/>
      <c r="D848" s="467"/>
      <c r="E848" s="467"/>
      <c r="F848" s="467"/>
      <c r="G848" s="467"/>
      <c r="H848" s="467"/>
      <c r="I848" s="467"/>
      <c r="J848" s="467"/>
      <c r="K848" s="467"/>
      <c r="L848" s="467"/>
      <c r="M848" s="467"/>
      <c r="N848" s="467"/>
      <c r="O848" s="467"/>
      <c r="P848" s="467"/>
      <c r="Q848" s="467"/>
      <c r="R848" s="467"/>
      <c r="S848" s="467"/>
      <c r="T848" s="467"/>
      <c r="U848" s="467"/>
      <c r="V848" s="467"/>
      <c r="W848" s="467"/>
      <c r="X848" s="467"/>
      <c r="Y848" s="468"/>
      <c r="Z848" s="468"/>
      <c r="AA848" s="1728"/>
      <c r="AB848" s="1728"/>
      <c r="AC848" s="1728"/>
      <c r="AD848" s="1728"/>
      <c r="AE848" s="1728"/>
      <c r="AF848" s="1728"/>
      <c r="AG848" s="1728"/>
      <c r="AH848" s="1728"/>
      <c r="AI848" s="1728"/>
      <c r="AJ848" s="1728"/>
      <c r="AK848" s="1728"/>
      <c r="AL848" s="467"/>
      <c r="AM848" s="467"/>
      <c r="AN848" s="467"/>
    </row>
    <row r="849" spans="1:40" ht="18" customHeight="1" x14ac:dyDescent="0.25">
      <c r="A849" s="467"/>
      <c r="B849" s="467"/>
      <c r="C849" s="467"/>
      <c r="D849" s="467"/>
      <c r="E849" s="467"/>
      <c r="F849" s="467"/>
      <c r="G849" s="467"/>
      <c r="H849" s="467"/>
      <c r="I849" s="467"/>
      <c r="J849" s="467"/>
      <c r="K849" s="467"/>
      <c r="L849" s="467"/>
      <c r="M849" s="467"/>
      <c r="N849" s="467"/>
      <c r="O849" s="467"/>
      <c r="P849" s="467"/>
      <c r="Q849" s="467"/>
      <c r="R849" s="467"/>
      <c r="S849" s="467"/>
      <c r="T849" s="467"/>
      <c r="U849" s="467"/>
      <c r="V849" s="467"/>
      <c r="W849" s="467"/>
      <c r="X849" s="467"/>
      <c r="Y849" s="468"/>
      <c r="Z849" s="468"/>
      <c r="AA849" s="1728"/>
      <c r="AB849" s="1728"/>
      <c r="AC849" s="1728"/>
      <c r="AD849" s="1728"/>
      <c r="AE849" s="1728"/>
      <c r="AF849" s="1728"/>
      <c r="AG849" s="1728"/>
      <c r="AH849" s="1728"/>
      <c r="AI849" s="1728"/>
      <c r="AJ849" s="1728"/>
      <c r="AK849" s="1728"/>
      <c r="AL849" s="467"/>
      <c r="AM849" s="467"/>
      <c r="AN849" s="467"/>
    </row>
    <row r="850" spans="1:40" ht="18" customHeight="1" x14ac:dyDescent="0.25">
      <c r="A850" s="467"/>
      <c r="B850" s="467"/>
      <c r="C850" s="467"/>
      <c r="D850" s="467"/>
      <c r="E850" s="467"/>
      <c r="F850" s="467"/>
      <c r="G850" s="467"/>
      <c r="H850" s="467"/>
      <c r="I850" s="467"/>
      <c r="J850" s="467"/>
      <c r="K850" s="467"/>
      <c r="L850" s="467"/>
      <c r="M850" s="467"/>
      <c r="N850" s="467"/>
      <c r="O850" s="467"/>
      <c r="P850" s="467"/>
      <c r="Q850" s="467"/>
      <c r="R850" s="467"/>
      <c r="S850" s="467"/>
      <c r="T850" s="467"/>
      <c r="U850" s="467"/>
      <c r="V850" s="467"/>
      <c r="W850" s="467"/>
      <c r="X850" s="467"/>
      <c r="Y850" s="468"/>
      <c r="Z850" s="468"/>
      <c r="AA850" s="1728"/>
      <c r="AB850" s="1728"/>
      <c r="AC850" s="1728"/>
      <c r="AD850" s="1728"/>
      <c r="AE850" s="1728"/>
      <c r="AF850" s="1728"/>
      <c r="AG850" s="1728"/>
      <c r="AH850" s="1728"/>
      <c r="AI850" s="1728"/>
      <c r="AJ850" s="1728"/>
      <c r="AK850" s="1728"/>
      <c r="AL850" s="467"/>
      <c r="AM850" s="467"/>
      <c r="AN850" s="467"/>
    </row>
    <row r="851" spans="1:40" ht="18" customHeight="1" x14ac:dyDescent="0.25">
      <c r="A851" s="467"/>
      <c r="B851" s="467"/>
      <c r="C851" s="467"/>
      <c r="D851" s="467"/>
      <c r="E851" s="467"/>
      <c r="F851" s="467"/>
      <c r="G851" s="467"/>
      <c r="H851" s="467"/>
      <c r="I851" s="467"/>
      <c r="J851" s="467"/>
      <c r="K851" s="467"/>
      <c r="L851" s="467"/>
      <c r="M851" s="467"/>
      <c r="N851" s="467"/>
      <c r="O851" s="467"/>
      <c r="P851" s="467"/>
      <c r="Q851" s="467"/>
      <c r="R851" s="467"/>
      <c r="S851" s="467"/>
      <c r="T851" s="467"/>
      <c r="U851" s="467"/>
      <c r="V851" s="467"/>
      <c r="W851" s="467"/>
      <c r="X851" s="467"/>
      <c r="Y851" s="468"/>
      <c r="Z851" s="468"/>
      <c r="AA851" s="1728"/>
      <c r="AB851" s="1728"/>
      <c r="AC851" s="1728"/>
      <c r="AD851" s="1728"/>
      <c r="AE851" s="1728"/>
      <c r="AF851" s="1728"/>
      <c r="AG851" s="1728"/>
      <c r="AH851" s="1728"/>
      <c r="AI851" s="1728"/>
      <c r="AJ851" s="1728"/>
      <c r="AK851" s="1728"/>
      <c r="AL851" s="467"/>
      <c r="AM851" s="467"/>
      <c r="AN851" s="467"/>
    </row>
    <row r="852" spans="1:40" ht="18" customHeight="1" x14ac:dyDescent="0.25">
      <c r="A852" s="467"/>
      <c r="B852" s="467"/>
      <c r="C852" s="467"/>
      <c r="D852" s="467"/>
      <c r="E852" s="467"/>
      <c r="F852" s="467"/>
      <c r="G852" s="467"/>
      <c r="H852" s="467"/>
      <c r="I852" s="467"/>
      <c r="J852" s="467"/>
      <c r="K852" s="467"/>
      <c r="L852" s="467"/>
      <c r="M852" s="467"/>
      <c r="N852" s="467"/>
      <c r="O852" s="467"/>
      <c r="P852" s="467"/>
      <c r="Q852" s="467"/>
      <c r="R852" s="467"/>
      <c r="S852" s="467"/>
      <c r="T852" s="467"/>
      <c r="U852" s="467"/>
      <c r="V852" s="467"/>
      <c r="W852" s="467"/>
      <c r="X852" s="467"/>
      <c r="Y852" s="468"/>
      <c r="Z852" s="468"/>
      <c r="AA852" s="1728"/>
      <c r="AB852" s="1728"/>
      <c r="AC852" s="1728"/>
      <c r="AD852" s="1728"/>
      <c r="AE852" s="1728"/>
      <c r="AF852" s="1728"/>
      <c r="AG852" s="1728"/>
      <c r="AH852" s="1728"/>
      <c r="AI852" s="1728"/>
      <c r="AJ852" s="1728"/>
      <c r="AK852" s="1728"/>
      <c r="AL852" s="467"/>
      <c r="AM852" s="467"/>
      <c r="AN852" s="467"/>
    </row>
    <row r="853" spans="1:40" ht="18" customHeight="1" x14ac:dyDescent="0.25">
      <c r="A853" s="467"/>
      <c r="B853" s="467"/>
      <c r="C853" s="467"/>
      <c r="D853" s="467"/>
      <c r="E853" s="467"/>
      <c r="F853" s="467"/>
      <c r="G853" s="467"/>
      <c r="H853" s="467"/>
      <c r="I853" s="467"/>
      <c r="J853" s="467"/>
      <c r="K853" s="467"/>
      <c r="L853" s="467"/>
      <c r="M853" s="467"/>
      <c r="N853" s="467"/>
      <c r="O853" s="467"/>
      <c r="P853" s="467"/>
      <c r="Q853" s="467"/>
      <c r="R853" s="467"/>
      <c r="S853" s="467"/>
      <c r="T853" s="467"/>
      <c r="U853" s="467"/>
      <c r="V853" s="467"/>
      <c r="W853" s="467"/>
      <c r="X853" s="467"/>
      <c r="Y853" s="468"/>
      <c r="Z853" s="468"/>
      <c r="AA853" s="1728"/>
      <c r="AB853" s="1728"/>
      <c r="AC853" s="1728"/>
      <c r="AD853" s="1728"/>
      <c r="AE853" s="1728"/>
      <c r="AF853" s="1728"/>
      <c r="AG853" s="1728"/>
      <c r="AH853" s="1728"/>
      <c r="AI853" s="1728"/>
      <c r="AJ853" s="1728"/>
      <c r="AK853" s="1728"/>
      <c r="AL853" s="467"/>
      <c r="AM853" s="467"/>
      <c r="AN853" s="467"/>
    </row>
    <row r="854" spans="1:40" ht="18" customHeight="1" x14ac:dyDescent="0.25">
      <c r="A854" s="467"/>
      <c r="B854" s="467"/>
      <c r="C854" s="467"/>
      <c r="D854" s="467"/>
      <c r="E854" s="467"/>
      <c r="F854" s="467"/>
      <c r="G854" s="467"/>
      <c r="H854" s="467"/>
      <c r="I854" s="467"/>
      <c r="J854" s="467"/>
      <c r="K854" s="467"/>
      <c r="L854" s="467"/>
      <c r="M854" s="467"/>
      <c r="N854" s="467"/>
      <c r="O854" s="467"/>
      <c r="P854" s="467"/>
      <c r="Q854" s="467"/>
      <c r="R854" s="467"/>
      <c r="S854" s="467"/>
      <c r="T854" s="467"/>
      <c r="U854" s="467"/>
      <c r="V854" s="467"/>
      <c r="W854" s="467"/>
      <c r="X854" s="467"/>
      <c r="Y854" s="468"/>
      <c r="Z854" s="468"/>
      <c r="AA854" s="1728"/>
      <c r="AB854" s="1728"/>
      <c r="AC854" s="1728"/>
      <c r="AD854" s="1728"/>
      <c r="AE854" s="1728"/>
      <c r="AF854" s="1728"/>
      <c r="AG854" s="1728"/>
      <c r="AH854" s="1728"/>
      <c r="AI854" s="1728"/>
      <c r="AJ854" s="1728"/>
      <c r="AK854" s="1728"/>
      <c r="AL854" s="467"/>
      <c r="AM854" s="467"/>
      <c r="AN854" s="467"/>
    </row>
    <row r="855" spans="1:40" ht="18" customHeight="1" x14ac:dyDescent="0.25">
      <c r="A855" s="467"/>
      <c r="B855" s="467"/>
      <c r="C855" s="467"/>
      <c r="D855" s="467"/>
      <c r="E855" s="467"/>
      <c r="F855" s="467"/>
      <c r="G855" s="467"/>
      <c r="H855" s="467"/>
      <c r="I855" s="467"/>
      <c r="J855" s="467"/>
      <c r="K855" s="467"/>
      <c r="L855" s="467"/>
      <c r="M855" s="467"/>
      <c r="N855" s="467"/>
      <c r="O855" s="467"/>
      <c r="P855" s="467"/>
      <c r="Q855" s="467"/>
      <c r="R855" s="467"/>
      <c r="S855" s="467"/>
      <c r="T855" s="467"/>
      <c r="U855" s="467"/>
      <c r="V855" s="467"/>
      <c r="W855" s="467"/>
      <c r="X855" s="467"/>
      <c r="Y855" s="468"/>
      <c r="Z855" s="468"/>
      <c r="AA855" s="1728"/>
      <c r="AB855" s="1728"/>
      <c r="AC855" s="1728"/>
      <c r="AD855" s="1728"/>
      <c r="AE855" s="1728"/>
      <c r="AF855" s="1728"/>
      <c r="AG855" s="1728"/>
      <c r="AH855" s="1728"/>
      <c r="AI855" s="1728"/>
      <c r="AJ855" s="1728"/>
      <c r="AK855" s="1728"/>
      <c r="AL855" s="467"/>
      <c r="AM855" s="467"/>
      <c r="AN855" s="467"/>
    </row>
    <row r="856" spans="1:40" ht="18" customHeight="1" x14ac:dyDescent="0.25">
      <c r="A856" s="467"/>
      <c r="B856" s="467"/>
      <c r="C856" s="467"/>
      <c r="D856" s="467"/>
      <c r="E856" s="467"/>
      <c r="F856" s="467"/>
      <c r="G856" s="467"/>
      <c r="H856" s="467"/>
      <c r="I856" s="467"/>
      <c r="J856" s="467"/>
      <c r="K856" s="467"/>
      <c r="L856" s="467"/>
      <c r="M856" s="467"/>
      <c r="N856" s="467"/>
      <c r="O856" s="467"/>
      <c r="P856" s="467"/>
      <c r="Q856" s="467"/>
      <c r="R856" s="467"/>
      <c r="S856" s="467"/>
      <c r="T856" s="467"/>
      <c r="U856" s="467"/>
      <c r="V856" s="467"/>
      <c r="W856" s="467"/>
      <c r="X856" s="467"/>
      <c r="Y856" s="468"/>
      <c r="Z856" s="468"/>
      <c r="AA856" s="1728"/>
      <c r="AB856" s="1728"/>
      <c r="AC856" s="1728"/>
      <c r="AD856" s="1728"/>
      <c r="AE856" s="1728"/>
      <c r="AF856" s="1728"/>
      <c r="AG856" s="1728"/>
      <c r="AH856" s="1728"/>
      <c r="AI856" s="1728"/>
      <c r="AJ856" s="1728"/>
      <c r="AK856" s="1728"/>
      <c r="AL856" s="467"/>
      <c r="AM856" s="467"/>
      <c r="AN856" s="467"/>
    </row>
    <row r="857" spans="1:40" ht="18" customHeight="1" x14ac:dyDescent="0.25">
      <c r="A857" s="467"/>
      <c r="B857" s="467"/>
      <c r="C857" s="467"/>
      <c r="D857" s="467"/>
      <c r="E857" s="467"/>
      <c r="F857" s="467"/>
      <c r="G857" s="467"/>
      <c r="H857" s="467"/>
      <c r="I857" s="467"/>
      <c r="J857" s="467"/>
      <c r="K857" s="467"/>
      <c r="L857" s="467"/>
      <c r="M857" s="467"/>
      <c r="N857" s="467"/>
      <c r="O857" s="467"/>
      <c r="P857" s="467"/>
      <c r="Q857" s="467"/>
      <c r="R857" s="467"/>
      <c r="S857" s="467"/>
      <c r="T857" s="467"/>
      <c r="U857" s="467"/>
      <c r="V857" s="467"/>
      <c r="W857" s="467"/>
      <c r="X857" s="467"/>
      <c r="Y857" s="468"/>
      <c r="Z857" s="468"/>
      <c r="AA857" s="1728"/>
      <c r="AB857" s="1728"/>
      <c r="AC857" s="1728"/>
      <c r="AD857" s="1728"/>
      <c r="AE857" s="1728"/>
      <c r="AF857" s="1728"/>
      <c r="AG857" s="1728"/>
      <c r="AH857" s="1728"/>
      <c r="AI857" s="1728"/>
      <c r="AJ857" s="1728"/>
      <c r="AK857" s="1728"/>
      <c r="AL857" s="467"/>
      <c r="AM857" s="467"/>
      <c r="AN857" s="467"/>
    </row>
    <row r="858" spans="1:40" ht="18" customHeight="1" x14ac:dyDescent="0.25">
      <c r="A858" s="467"/>
      <c r="B858" s="467"/>
      <c r="C858" s="467"/>
      <c r="D858" s="467"/>
      <c r="E858" s="467"/>
      <c r="F858" s="467"/>
      <c r="G858" s="467"/>
      <c r="H858" s="467"/>
      <c r="I858" s="467"/>
      <c r="J858" s="467"/>
      <c r="K858" s="467"/>
      <c r="L858" s="467"/>
      <c r="M858" s="467"/>
      <c r="N858" s="467"/>
      <c r="O858" s="467"/>
      <c r="P858" s="467"/>
      <c r="Q858" s="467"/>
      <c r="R858" s="467"/>
      <c r="S858" s="467"/>
      <c r="T858" s="467"/>
      <c r="U858" s="467"/>
      <c r="V858" s="467"/>
      <c r="W858" s="467"/>
      <c r="X858" s="467"/>
      <c r="Y858" s="468"/>
      <c r="Z858" s="468"/>
      <c r="AA858" s="1728"/>
      <c r="AB858" s="1728"/>
      <c r="AC858" s="1728"/>
      <c r="AD858" s="1728"/>
      <c r="AE858" s="1728"/>
      <c r="AF858" s="1728"/>
      <c r="AG858" s="1728"/>
      <c r="AH858" s="1728"/>
      <c r="AI858" s="1728"/>
      <c r="AJ858" s="1728"/>
      <c r="AK858" s="1728"/>
      <c r="AL858" s="467"/>
      <c r="AM858" s="467"/>
      <c r="AN858" s="467"/>
    </row>
    <row r="859" spans="1:40" ht="18" customHeight="1" x14ac:dyDescent="0.25">
      <c r="A859" s="467"/>
      <c r="B859" s="467"/>
      <c r="C859" s="467"/>
      <c r="D859" s="467"/>
      <c r="E859" s="467"/>
      <c r="F859" s="467"/>
      <c r="G859" s="467"/>
      <c r="H859" s="467"/>
      <c r="I859" s="467"/>
      <c r="J859" s="467"/>
      <c r="K859" s="467"/>
      <c r="L859" s="467"/>
      <c r="M859" s="467"/>
      <c r="N859" s="467"/>
      <c r="O859" s="467"/>
      <c r="P859" s="467"/>
      <c r="Q859" s="467"/>
      <c r="R859" s="467"/>
      <c r="S859" s="467"/>
      <c r="T859" s="467"/>
      <c r="U859" s="467"/>
      <c r="V859" s="467"/>
      <c r="W859" s="467"/>
      <c r="X859" s="467"/>
      <c r="Y859" s="468"/>
      <c r="Z859" s="468"/>
      <c r="AA859" s="1728"/>
      <c r="AB859" s="1728"/>
      <c r="AC859" s="1728"/>
      <c r="AD859" s="1728"/>
      <c r="AE859" s="1728"/>
      <c r="AF859" s="1728"/>
      <c r="AG859" s="1728"/>
      <c r="AH859" s="1728"/>
      <c r="AI859" s="1728"/>
      <c r="AJ859" s="1728"/>
      <c r="AK859" s="1728"/>
      <c r="AL859" s="467"/>
      <c r="AM859" s="467"/>
      <c r="AN859" s="467"/>
    </row>
    <row r="860" spans="1:40" ht="18" customHeight="1" x14ac:dyDescent="0.25">
      <c r="A860" s="467"/>
      <c r="B860" s="467"/>
      <c r="C860" s="467"/>
      <c r="D860" s="467"/>
      <c r="E860" s="467"/>
      <c r="F860" s="467"/>
      <c r="G860" s="467"/>
      <c r="H860" s="467"/>
      <c r="I860" s="467"/>
      <c r="J860" s="467"/>
      <c r="K860" s="467"/>
      <c r="L860" s="467"/>
      <c r="M860" s="467"/>
      <c r="N860" s="467"/>
      <c r="O860" s="467"/>
      <c r="P860" s="467"/>
      <c r="Q860" s="467"/>
      <c r="R860" s="467"/>
      <c r="S860" s="467"/>
      <c r="T860" s="467"/>
      <c r="U860" s="467"/>
      <c r="V860" s="467"/>
      <c r="W860" s="467"/>
      <c r="X860" s="467"/>
      <c r="Y860" s="468"/>
      <c r="Z860" s="468"/>
      <c r="AA860" s="1728"/>
      <c r="AB860" s="1728"/>
      <c r="AC860" s="1728"/>
      <c r="AD860" s="1728"/>
      <c r="AE860" s="1728"/>
      <c r="AF860" s="1728"/>
      <c r="AG860" s="1728"/>
      <c r="AH860" s="1728"/>
      <c r="AI860" s="1728"/>
      <c r="AJ860" s="1728"/>
      <c r="AK860" s="1728"/>
      <c r="AL860" s="467"/>
      <c r="AM860" s="467"/>
      <c r="AN860" s="467"/>
    </row>
    <row r="861" spans="1:40" ht="18" customHeight="1" x14ac:dyDescent="0.25">
      <c r="A861" s="467"/>
      <c r="B861" s="467"/>
      <c r="C861" s="467"/>
      <c r="D861" s="467"/>
      <c r="E861" s="467"/>
      <c r="F861" s="467"/>
      <c r="G861" s="467"/>
      <c r="H861" s="467"/>
      <c r="I861" s="467"/>
      <c r="J861" s="467"/>
      <c r="K861" s="467"/>
      <c r="L861" s="467"/>
      <c r="M861" s="467"/>
      <c r="N861" s="467"/>
      <c r="O861" s="467"/>
      <c r="P861" s="467"/>
      <c r="Q861" s="467"/>
      <c r="R861" s="467"/>
      <c r="S861" s="467"/>
      <c r="T861" s="467"/>
      <c r="U861" s="467"/>
      <c r="V861" s="467"/>
      <c r="W861" s="467"/>
      <c r="X861" s="467"/>
      <c r="Y861" s="468"/>
      <c r="Z861" s="468"/>
      <c r="AA861" s="1728"/>
      <c r="AB861" s="1728"/>
      <c r="AC861" s="1728"/>
      <c r="AD861" s="1728"/>
      <c r="AE861" s="1728"/>
      <c r="AF861" s="1728"/>
      <c r="AG861" s="1728"/>
      <c r="AH861" s="1728"/>
      <c r="AI861" s="1728"/>
      <c r="AJ861" s="1728"/>
      <c r="AK861" s="1728"/>
      <c r="AL861" s="467"/>
      <c r="AM861" s="467"/>
      <c r="AN861" s="467"/>
    </row>
    <row r="862" spans="1:40" ht="18" customHeight="1" x14ac:dyDescent="0.25">
      <c r="A862" s="467"/>
      <c r="B862" s="467"/>
      <c r="C862" s="467"/>
      <c r="D862" s="467"/>
      <c r="E862" s="467"/>
      <c r="F862" s="467"/>
      <c r="G862" s="467"/>
      <c r="H862" s="467"/>
      <c r="I862" s="467"/>
      <c r="J862" s="467"/>
      <c r="K862" s="467"/>
      <c r="L862" s="467"/>
      <c r="M862" s="467"/>
      <c r="N862" s="467"/>
      <c r="O862" s="467"/>
      <c r="P862" s="467"/>
      <c r="Q862" s="467"/>
      <c r="R862" s="467"/>
      <c r="S862" s="467"/>
      <c r="T862" s="467"/>
      <c r="U862" s="467"/>
      <c r="V862" s="467"/>
      <c r="W862" s="467"/>
      <c r="X862" s="467"/>
      <c r="Y862" s="468"/>
      <c r="Z862" s="468"/>
      <c r="AA862" s="1728"/>
      <c r="AB862" s="1728"/>
      <c r="AC862" s="1728"/>
      <c r="AD862" s="1728"/>
      <c r="AE862" s="1728"/>
      <c r="AF862" s="1728"/>
      <c r="AG862" s="1728"/>
      <c r="AH862" s="1728"/>
      <c r="AI862" s="1728"/>
      <c r="AJ862" s="1728"/>
      <c r="AK862" s="1728"/>
      <c r="AL862" s="467"/>
      <c r="AM862" s="467"/>
      <c r="AN862" s="467"/>
    </row>
    <row r="863" spans="1:40" ht="18" customHeight="1" x14ac:dyDescent="0.25">
      <c r="A863" s="467"/>
      <c r="B863" s="467"/>
      <c r="C863" s="467"/>
      <c r="D863" s="467"/>
      <c r="E863" s="467"/>
      <c r="F863" s="467"/>
      <c r="G863" s="467"/>
      <c r="H863" s="467"/>
      <c r="I863" s="467"/>
      <c r="J863" s="467"/>
      <c r="K863" s="467"/>
      <c r="L863" s="467"/>
      <c r="M863" s="467"/>
      <c r="N863" s="467"/>
      <c r="O863" s="467"/>
      <c r="P863" s="467"/>
      <c r="Q863" s="467"/>
      <c r="R863" s="467"/>
      <c r="S863" s="467"/>
      <c r="T863" s="467"/>
      <c r="U863" s="467"/>
      <c r="V863" s="467"/>
      <c r="W863" s="467"/>
      <c r="X863" s="467"/>
      <c r="Y863" s="468"/>
      <c r="Z863" s="468"/>
      <c r="AA863" s="1728"/>
      <c r="AB863" s="1728"/>
      <c r="AC863" s="1728"/>
      <c r="AD863" s="1728"/>
      <c r="AE863" s="1728"/>
      <c r="AF863" s="1728"/>
      <c r="AG863" s="1728"/>
      <c r="AH863" s="1728"/>
      <c r="AI863" s="1728"/>
      <c r="AJ863" s="1728"/>
      <c r="AK863" s="1728"/>
      <c r="AL863" s="467"/>
      <c r="AM863" s="467"/>
      <c r="AN863" s="467"/>
    </row>
    <row r="864" spans="1:40" ht="18" customHeight="1" x14ac:dyDescent="0.25">
      <c r="A864" s="467"/>
      <c r="B864" s="467"/>
      <c r="C864" s="467"/>
      <c r="D864" s="467"/>
      <c r="E864" s="467"/>
      <c r="F864" s="467"/>
      <c r="G864" s="467"/>
      <c r="H864" s="467"/>
      <c r="I864" s="467"/>
      <c r="J864" s="467"/>
      <c r="K864" s="467"/>
      <c r="L864" s="467"/>
      <c r="M864" s="467"/>
      <c r="N864" s="467"/>
      <c r="O864" s="467"/>
      <c r="P864" s="467"/>
      <c r="Q864" s="467"/>
      <c r="R864" s="467"/>
      <c r="S864" s="467"/>
      <c r="T864" s="467"/>
      <c r="U864" s="467"/>
      <c r="V864" s="467"/>
      <c r="W864" s="467"/>
      <c r="X864" s="467"/>
      <c r="Y864" s="468"/>
      <c r="Z864" s="468"/>
      <c r="AA864" s="1728"/>
      <c r="AB864" s="1728"/>
      <c r="AC864" s="1728"/>
      <c r="AD864" s="1728"/>
      <c r="AE864" s="1728"/>
      <c r="AF864" s="1728"/>
      <c r="AG864" s="1728"/>
      <c r="AH864" s="1728"/>
      <c r="AI864" s="1728"/>
      <c r="AJ864" s="1728"/>
      <c r="AK864" s="1728"/>
      <c r="AL864" s="467"/>
      <c r="AM864" s="467"/>
      <c r="AN864" s="467"/>
    </row>
    <row r="865" spans="1:40" ht="18" customHeight="1" x14ac:dyDescent="0.25">
      <c r="A865" s="467"/>
      <c r="B865" s="467"/>
      <c r="C865" s="467"/>
      <c r="D865" s="467"/>
      <c r="E865" s="467"/>
      <c r="F865" s="467"/>
      <c r="G865" s="467"/>
      <c r="H865" s="467"/>
      <c r="I865" s="467"/>
      <c r="J865" s="467"/>
      <c r="K865" s="467"/>
      <c r="L865" s="467"/>
      <c r="M865" s="467"/>
      <c r="N865" s="467"/>
      <c r="O865" s="467"/>
      <c r="P865" s="467"/>
      <c r="Q865" s="467"/>
      <c r="R865" s="467"/>
      <c r="S865" s="467"/>
      <c r="T865" s="467"/>
      <c r="U865" s="467"/>
      <c r="V865" s="467"/>
      <c r="W865" s="467"/>
      <c r="X865" s="467"/>
      <c r="Y865" s="468"/>
      <c r="Z865" s="468"/>
      <c r="AA865" s="1728"/>
      <c r="AB865" s="1728"/>
      <c r="AC865" s="1728"/>
      <c r="AD865" s="1728"/>
      <c r="AE865" s="1728"/>
      <c r="AF865" s="1728"/>
      <c r="AG865" s="1728"/>
      <c r="AH865" s="1728"/>
      <c r="AI865" s="1728"/>
      <c r="AJ865" s="1728"/>
      <c r="AK865" s="1728"/>
      <c r="AL865" s="467"/>
      <c r="AM865" s="467"/>
      <c r="AN865" s="467"/>
    </row>
    <row r="866" spans="1:40" ht="18" customHeight="1" x14ac:dyDescent="0.25">
      <c r="A866" s="467"/>
      <c r="B866" s="467"/>
      <c r="C866" s="467"/>
      <c r="D866" s="467"/>
      <c r="E866" s="467"/>
      <c r="F866" s="467"/>
      <c r="G866" s="467"/>
      <c r="H866" s="467"/>
      <c r="I866" s="467"/>
      <c r="J866" s="467"/>
      <c r="K866" s="467"/>
      <c r="L866" s="467"/>
      <c r="M866" s="467"/>
      <c r="N866" s="467"/>
      <c r="O866" s="467"/>
      <c r="P866" s="467"/>
      <c r="Q866" s="467"/>
      <c r="R866" s="467"/>
      <c r="S866" s="467"/>
      <c r="T866" s="467"/>
      <c r="U866" s="467"/>
      <c r="V866" s="467"/>
      <c r="W866" s="467"/>
      <c r="X866" s="467"/>
      <c r="Y866" s="468"/>
      <c r="Z866" s="468"/>
      <c r="AA866" s="1728"/>
      <c r="AB866" s="1728"/>
      <c r="AC866" s="1728"/>
      <c r="AD866" s="1728"/>
      <c r="AE866" s="1728"/>
      <c r="AF866" s="1728"/>
      <c r="AG866" s="1728"/>
      <c r="AH866" s="1728"/>
      <c r="AI866" s="1728"/>
      <c r="AJ866" s="1728"/>
      <c r="AK866" s="1728"/>
      <c r="AL866" s="467"/>
      <c r="AM866" s="467"/>
      <c r="AN866" s="467"/>
    </row>
    <row r="867" spans="1:40" ht="18" customHeight="1" x14ac:dyDescent="0.25">
      <c r="A867" s="467"/>
      <c r="B867" s="467"/>
      <c r="C867" s="467"/>
      <c r="D867" s="467"/>
      <c r="E867" s="467"/>
      <c r="F867" s="467"/>
      <c r="G867" s="467"/>
      <c r="H867" s="467"/>
      <c r="I867" s="467"/>
      <c r="J867" s="467"/>
      <c r="K867" s="467"/>
      <c r="L867" s="467"/>
      <c r="M867" s="467"/>
      <c r="N867" s="467"/>
      <c r="O867" s="467"/>
      <c r="P867" s="467"/>
      <c r="Q867" s="467"/>
      <c r="R867" s="467"/>
      <c r="S867" s="467"/>
      <c r="T867" s="467"/>
      <c r="U867" s="467"/>
      <c r="V867" s="467"/>
      <c r="W867" s="467"/>
      <c r="X867" s="467"/>
      <c r="Y867" s="468"/>
      <c r="Z867" s="468"/>
      <c r="AA867" s="1728"/>
      <c r="AB867" s="1728"/>
      <c r="AC867" s="1728"/>
      <c r="AD867" s="1728"/>
      <c r="AE867" s="1728"/>
      <c r="AF867" s="1728"/>
      <c r="AG867" s="1728"/>
      <c r="AH867" s="1728"/>
      <c r="AI867" s="1728"/>
      <c r="AJ867" s="1728"/>
      <c r="AK867" s="1728"/>
      <c r="AL867" s="467"/>
      <c r="AM867" s="467"/>
      <c r="AN867" s="467"/>
    </row>
    <row r="868" spans="1:40" ht="18" customHeight="1" x14ac:dyDescent="0.25">
      <c r="A868" s="467"/>
      <c r="B868" s="467"/>
      <c r="C868" s="467"/>
      <c r="D868" s="467"/>
      <c r="E868" s="467"/>
      <c r="F868" s="467"/>
      <c r="G868" s="467"/>
      <c r="H868" s="467"/>
      <c r="I868" s="467"/>
      <c r="J868" s="467"/>
      <c r="K868" s="467"/>
      <c r="L868" s="467"/>
      <c r="M868" s="467"/>
      <c r="N868" s="467"/>
      <c r="O868" s="467"/>
      <c r="P868" s="467"/>
      <c r="Q868" s="467"/>
      <c r="R868" s="467"/>
      <c r="S868" s="467"/>
      <c r="T868" s="467"/>
      <c r="U868" s="467"/>
      <c r="V868" s="467"/>
      <c r="W868" s="467"/>
      <c r="X868" s="467"/>
      <c r="Y868" s="468"/>
      <c r="Z868" s="468"/>
      <c r="AA868" s="1728"/>
      <c r="AB868" s="1728"/>
      <c r="AC868" s="1728"/>
      <c r="AD868" s="1728"/>
      <c r="AE868" s="1728"/>
      <c r="AF868" s="1728"/>
      <c r="AG868" s="1728"/>
      <c r="AH868" s="1728"/>
      <c r="AI868" s="1728"/>
      <c r="AJ868" s="1728"/>
      <c r="AK868" s="1728"/>
      <c r="AL868" s="467"/>
      <c r="AM868" s="467"/>
      <c r="AN868" s="467"/>
    </row>
    <row r="869" spans="1:40" ht="18" customHeight="1" x14ac:dyDescent="0.25">
      <c r="A869" s="467"/>
      <c r="B869" s="467"/>
      <c r="C869" s="467"/>
      <c r="D869" s="467"/>
      <c r="E869" s="467"/>
      <c r="F869" s="467"/>
      <c r="G869" s="467"/>
      <c r="H869" s="467"/>
      <c r="I869" s="467"/>
      <c r="J869" s="467"/>
      <c r="K869" s="467"/>
      <c r="L869" s="467"/>
      <c r="M869" s="467"/>
      <c r="N869" s="467"/>
      <c r="O869" s="467"/>
      <c r="P869" s="467"/>
      <c r="Q869" s="467"/>
      <c r="R869" s="467"/>
      <c r="S869" s="467"/>
      <c r="T869" s="467"/>
      <c r="U869" s="467"/>
      <c r="V869" s="467"/>
      <c r="W869" s="467"/>
      <c r="X869" s="467"/>
      <c r="Y869" s="468"/>
      <c r="Z869" s="468"/>
      <c r="AA869" s="1728"/>
      <c r="AB869" s="1728"/>
      <c r="AC869" s="1728"/>
      <c r="AD869" s="1728"/>
      <c r="AE869" s="1728"/>
      <c r="AF869" s="1728"/>
      <c r="AG869" s="1728"/>
      <c r="AH869" s="1728"/>
      <c r="AI869" s="1728"/>
      <c r="AJ869" s="1728"/>
      <c r="AK869" s="1728"/>
      <c r="AL869" s="467"/>
      <c r="AM869" s="467"/>
      <c r="AN869" s="467"/>
    </row>
    <row r="870" spans="1:40" ht="18" customHeight="1" x14ac:dyDescent="0.25">
      <c r="A870" s="467"/>
      <c r="B870" s="467"/>
      <c r="C870" s="467"/>
      <c r="D870" s="467"/>
      <c r="E870" s="467"/>
      <c r="F870" s="467"/>
      <c r="G870" s="467"/>
      <c r="H870" s="467"/>
      <c r="I870" s="467"/>
      <c r="J870" s="467"/>
      <c r="K870" s="467"/>
      <c r="L870" s="467"/>
      <c r="M870" s="467"/>
      <c r="N870" s="467"/>
      <c r="O870" s="467"/>
      <c r="P870" s="467"/>
      <c r="Q870" s="467"/>
      <c r="R870" s="467"/>
      <c r="S870" s="467"/>
      <c r="T870" s="467"/>
      <c r="U870" s="467"/>
      <c r="V870" s="467"/>
      <c r="W870" s="467"/>
      <c r="X870" s="467"/>
      <c r="Y870" s="468"/>
      <c r="Z870" s="468"/>
      <c r="AA870" s="1728"/>
      <c r="AB870" s="1728"/>
      <c r="AC870" s="1728"/>
      <c r="AD870" s="1728"/>
      <c r="AE870" s="1728"/>
      <c r="AF870" s="1728"/>
      <c r="AG870" s="1728"/>
      <c r="AH870" s="1728"/>
      <c r="AI870" s="1728"/>
      <c r="AJ870" s="1728"/>
      <c r="AK870" s="1728"/>
      <c r="AL870" s="467"/>
      <c r="AM870" s="467"/>
      <c r="AN870" s="467"/>
    </row>
    <row r="871" spans="1:40" ht="18" customHeight="1" x14ac:dyDescent="0.25">
      <c r="A871" s="467"/>
      <c r="B871" s="467"/>
      <c r="C871" s="467"/>
      <c r="D871" s="467"/>
      <c r="E871" s="467"/>
      <c r="F871" s="467"/>
      <c r="G871" s="467"/>
      <c r="H871" s="467"/>
      <c r="I871" s="467"/>
      <c r="J871" s="467"/>
      <c r="K871" s="467"/>
      <c r="L871" s="467"/>
      <c r="M871" s="467"/>
      <c r="N871" s="467"/>
      <c r="O871" s="467"/>
      <c r="P871" s="467"/>
      <c r="Q871" s="467"/>
      <c r="R871" s="467"/>
      <c r="S871" s="467"/>
      <c r="T871" s="467"/>
      <c r="U871" s="467"/>
      <c r="V871" s="467"/>
      <c r="W871" s="467"/>
      <c r="X871" s="467"/>
      <c r="Y871" s="468"/>
      <c r="Z871" s="468"/>
      <c r="AA871" s="1728"/>
      <c r="AB871" s="1728"/>
      <c r="AC871" s="1728"/>
      <c r="AD871" s="1728"/>
      <c r="AE871" s="1728"/>
      <c r="AF871" s="1728"/>
      <c r="AG871" s="1728"/>
      <c r="AH871" s="1728"/>
      <c r="AI871" s="1728"/>
      <c r="AJ871" s="1728"/>
      <c r="AK871" s="1728"/>
      <c r="AL871" s="467"/>
      <c r="AM871" s="467"/>
      <c r="AN871" s="467"/>
    </row>
    <row r="872" spans="1:40" ht="18" customHeight="1" x14ac:dyDescent="0.25">
      <c r="A872" s="467"/>
      <c r="B872" s="467"/>
      <c r="C872" s="467"/>
      <c r="D872" s="467"/>
      <c r="E872" s="467"/>
      <c r="F872" s="467"/>
      <c r="G872" s="467"/>
      <c r="H872" s="467"/>
      <c r="I872" s="467"/>
      <c r="J872" s="467"/>
      <c r="K872" s="467"/>
      <c r="L872" s="467"/>
      <c r="M872" s="467"/>
      <c r="N872" s="467"/>
      <c r="O872" s="467"/>
      <c r="P872" s="467"/>
      <c r="Q872" s="467"/>
      <c r="R872" s="467"/>
      <c r="S872" s="467"/>
      <c r="T872" s="467"/>
      <c r="U872" s="467"/>
      <c r="V872" s="467"/>
      <c r="W872" s="467"/>
      <c r="X872" s="467"/>
      <c r="Y872" s="468"/>
      <c r="Z872" s="468"/>
      <c r="AA872" s="1728"/>
      <c r="AB872" s="1728"/>
      <c r="AC872" s="1728"/>
      <c r="AD872" s="1728"/>
      <c r="AE872" s="1728"/>
      <c r="AF872" s="1728"/>
      <c r="AG872" s="1728"/>
      <c r="AH872" s="1728"/>
      <c r="AI872" s="1728"/>
      <c r="AJ872" s="1728"/>
      <c r="AK872" s="1728"/>
      <c r="AL872" s="467"/>
      <c r="AM872" s="467"/>
      <c r="AN872" s="467"/>
    </row>
    <row r="873" spans="1:40" ht="18" customHeight="1" x14ac:dyDescent="0.25">
      <c r="A873" s="467"/>
      <c r="B873" s="467"/>
      <c r="C873" s="467"/>
      <c r="D873" s="467"/>
      <c r="E873" s="467"/>
      <c r="F873" s="467"/>
      <c r="G873" s="467"/>
      <c r="H873" s="467"/>
      <c r="I873" s="467"/>
      <c r="J873" s="467"/>
      <c r="K873" s="467"/>
      <c r="L873" s="467"/>
      <c r="M873" s="467"/>
      <c r="N873" s="467"/>
      <c r="O873" s="467"/>
      <c r="P873" s="467"/>
      <c r="Q873" s="467"/>
      <c r="R873" s="467"/>
      <c r="S873" s="467"/>
      <c r="T873" s="467"/>
      <c r="U873" s="467"/>
      <c r="V873" s="467"/>
      <c r="W873" s="467"/>
      <c r="X873" s="467"/>
      <c r="Y873" s="468"/>
      <c r="Z873" s="468"/>
      <c r="AA873" s="1728"/>
      <c r="AB873" s="1728"/>
      <c r="AC873" s="1728"/>
      <c r="AD873" s="1728"/>
      <c r="AE873" s="1728"/>
      <c r="AF873" s="1728"/>
      <c r="AG873" s="1728"/>
      <c r="AH873" s="1728"/>
      <c r="AI873" s="1728"/>
      <c r="AJ873" s="1728"/>
      <c r="AK873" s="1728"/>
      <c r="AL873" s="467"/>
      <c r="AM873" s="467"/>
      <c r="AN873" s="467"/>
    </row>
    <row r="874" spans="1:40" ht="18" customHeight="1" x14ac:dyDescent="0.25">
      <c r="A874" s="467"/>
      <c r="B874" s="467"/>
      <c r="C874" s="467"/>
      <c r="D874" s="467"/>
      <c r="E874" s="467"/>
      <c r="F874" s="467"/>
      <c r="G874" s="467"/>
      <c r="H874" s="467"/>
      <c r="I874" s="467"/>
      <c r="J874" s="467"/>
      <c r="K874" s="467"/>
      <c r="L874" s="467"/>
      <c r="M874" s="467"/>
      <c r="N874" s="467"/>
      <c r="O874" s="467"/>
      <c r="P874" s="467"/>
      <c r="Q874" s="467"/>
      <c r="R874" s="467"/>
      <c r="S874" s="467"/>
      <c r="T874" s="467"/>
      <c r="U874" s="467"/>
      <c r="V874" s="467"/>
      <c r="W874" s="467"/>
      <c r="X874" s="467"/>
      <c r="Y874" s="468"/>
      <c r="Z874" s="468"/>
      <c r="AA874" s="1728"/>
      <c r="AB874" s="1728"/>
      <c r="AC874" s="1728"/>
      <c r="AD874" s="1728"/>
      <c r="AE874" s="1728"/>
      <c r="AF874" s="1728"/>
      <c r="AG874" s="1728"/>
      <c r="AH874" s="1728"/>
      <c r="AI874" s="1728"/>
      <c r="AJ874" s="1728"/>
      <c r="AK874" s="1728"/>
      <c r="AL874" s="467"/>
      <c r="AM874" s="467"/>
      <c r="AN874" s="467"/>
    </row>
    <row r="875" spans="1:40" ht="18" customHeight="1" x14ac:dyDescent="0.25">
      <c r="A875" s="467"/>
      <c r="B875" s="467"/>
      <c r="C875" s="467"/>
      <c r="D875" s="467"/>
      <c r="E875" s="467"/>
      <c r="F875" s="467"/>
      <c r="G875" s="467"/>
      <c r="H875" s="467"/>
      <c r="I875" s="467"/>
      <c r="J875" s="467"/>
      <c r="K875" s="467"/>
      <c r="L875" s="467"/>
      <c r="M875" s="467"/>
      <c r="N875" s="467"/>
      <c r="O875" s="467"/>
      <c r="P875" s="467"/>
      <c r="Q875" s="467"/>
      <c r="R875" s="467"/>
      <c r="S875" s="467"/>
      <c r="T875" s="467"/>
      <c r="U875" s="467"/>
      <c r="V875" s="467"/>
      <c r="W875" s="467"/>
      <c r="X875" s="467"/>
      <c r="Y875" s="468"/>
      <c r="Z875" s="468"/>
      <c r="AA875" s="1728"/>
      <c r="AB875" s="1728"/>
      <c r="AC875" s="1728"/>
      <c r="AD875" s="1728"/>
      <c r="AE875" s="1728"/>
      <c r="AF875" s="1728"/>
      <c r="AG875" s="1728"/>
      <c r="AH875" s="1728"/>
      <c r="AI875" s="1728"/>
      <c r="AJ875" s="1728"/>
      <c r="AK875" s="1728"/>
      <c r="AL875" s="467"/>
      <c r="AM875" s="467"/>
      <c r="AN875" s="467"/>
    </row>
    <row r="876" spans="1:40" ht="18" customHeight="1" x14ac:dyDescent="0.25">
      <c r="A876" s="467"/>
      <c r="B876" s="467"/>
      <c r="C876" s="467"/>
      <c r="D876" s="467"/>
      <c r="E876" s="467"/>
      <c r="F876" s="467"/>
      <c r="G876" s="467"/>
      <c r="H876" s="467"/>
      <c r="I876" s="467"/>
      <c r="J876" s="467"/>
      <c r="K876" s="467"/>
      <c r="L876" s="467"/>
      <c r="M876" s="467"/>
      <c r="N876" s="467"/>
      <c r="O876" s="467"/>
      <c r="P876" s="467"/>
      <c r="Q876" s="467"/>
      <c r="R876" s="467"/>
      <c r="S876" s="467"/>
      <c r="T876" s="467"/>
      <c r="U876" s="467"/>
      <c r="V876" s="467"/>
      <c r="W876" s="467"/>
      <c r="X876" s="467"/>
      <c r="Y876" s="468"/>
      <c r="Z876" s="468"/>
      <c r="AA876" s="1728"/>
      <c r="AB876" s="1728"/>
      <c r="AC876" s="1728"/>
      <c r="AD876" s="1728"/>
      <c r="AE876" s="1728"/>
      <c r="AF876" s="1728"/>
      <c r="AG876" s="1728"/>
      <c r="AH876" s="1728"/>
      <c r="AI876" s="1728"/>
      <c r="AJ876" s="1728"/>
      <c r="AK876" s="1728"/>
      <c r="AL876" s="467"/>
      <c r="AM876" s="467"/>
      <c r="AN876" s="467"/>
    </row>
    <row r="877" spans="1:40" ht="18" customHeight="1" x14ac:dyDescent="0.25">
      <c r="A877" s="467"/>
      <c r="B877" s="467"/>
      <c r="C877" s="467"/>
      <c r="D877" s="467"/>
      <c r="E877" s="467"/>
      <c r="F877" s="467"/>
      <c r="G877" s="467"/>
      <c r="H877" s="467"/>
      <c r="I877" s="467"/>
      <c r="J877" s="467"/>
      <c r="K877" s="467"/>
      <c r="L877" s="467"/>
      <c r="M877" s="467"/>
      <c r="N877" s="467"/>
      <c r="O877" s="467"/>
      <c r="P877" s="467"/>
      <c r="Q877" s="467"/>
      <c r="R877" s="467"/>
      <c r="S877" s="467"/>
      <c r="T877" s="467"/>
      <c r="U877" s="467"/>
      <c r="V877" s="467"/>
      <c r="W877" s="467"/>
      <c r="X877" s="467"/>
      <c r="Y877" s="468"/>
      <c r="Z877" s="468"/>
      <c r="AA877" s="1728"/>
      <c r="AB877" s="1728"/>
      <c r="AC877" s="1728"/>
      <c r="AD877" s="1728"/>
      <c r="AE877" s="1728"/>
      <c r="AF877" s="1728"/>
      <c r="AG877" s="1728"/>
      <c r="AH877" s="1728"/>
      <c r="AI877" s="1728"/>
      <c r="AJ877" s="1728"/>
      <c r="AK877" s="1728"/>
      <c r="AL877" s="467"/>
      <c r="AM877" s="467"/>
      <c r="AN877" s="467"/>
    </row>
    <row r="878" spans="1:40" ht="18" customHeight="1" x14ac:dyDescent="0.25">
      <c r="A878" s="467"/>
      <c r="B878" s="467"/>
      <c r="C878" s="467"/>
      <c r="D878" s="467"/>
      <c r="E878" s="467"/>
      <c r="F878" s="467"/>
      <c r="G878" s="467"/>
      <c r="H878" s="467"/>
      <c r="I878" s="467"/>
      <c r="J878" s="467"/>
      <c r="K878" s="467"/>
      <c r="L878" s="467"/>
      <c r="M878" s="467"/>
      <c r="N878" s="467"/>
      <c r="O878" s="467"/>
      <c r="P878" s="467"/>
      <c r="Q878" s="467"/>
      <c r="R878" s="467"/>
      <c r="S878" s="467"/>
      <c r="T878" s="467"/>
      <c r="U878" s="467"/>
      <c r="V878" s="467"/>
      <c r="W878" s="467"/>
      <c r="X878" s="467"/>
      <c r="Y878" s="468"/>
      <c r="Z878" s="468"/>
      <c r="AA878" s="1728"/>
      <c r="AB878" s="1728"/>
      <c r="AC878" s="1728"/>
      <c r="AD878" s="1728"/>
      <c r="AE878" s="1728"/>
      <c r="AF878" s="1728"/>
      <c r="AG878" s="1728"/>
      <c r="AH878" s="1728"/>
      <c r="AI878" s="1728"/>
      <c r="AJ878" s="1728"/>
      <c r="AK878" s="1728"/>
      <c r="AL878" s="467"/>
      <c r="AM878" s="467"/>
      <c r="AN878" s="467"/>
    </row>
    <row r="879" spans="1:40" ht="18" customHeight="1" x14ac:dyDescent="0.25">
      <c r="A879" s="467"/>
      <c r="B879" s="467"/>
      <c r="C879" s="467"/>
      <c r="D879" s="467"/>
      <c r="E879" s="467"/>
      <c r="F879" s="467"/>
      <c r="G879" s="467"/>
      <c r="H879" s="467"/>
      <c r="I879" s="467"/>
      <c r="J879" s="467"/>
      <c r="K879" s="467"/>
      <c r="L879" s="467"/>
      <c r="M879" s="467"/>
      <c r="N879" s="467"/>
      <c r="O879" s="467"/>
      <c r="P879" s="467"/>
      <c r="Q879" s="467"/>
      <c r="R879" s="467"/>
      <c r="S879" s="467"/>
      <c r="T879" s="467"/>
      <c r="U879" s="467"/>
      <c r="V879" s="467"/>
      <c r="W879" s="467"/>
      <c r="X879" s="467"/>
      <c r="Y879" s="468"/>
      <c r="Z879" s="468"/>
      <c r="AA879" s="1728"/>
      <c r="AB879" s="1728"/>
      <c r="AC879" s="1728"/>
      <c r="AD879" s="1728"/>
      <c r="AE879" s="1728"/>
      <c r="AF879" s="1728"/>
      <c r="AG879" s="1728"/>
      <c r="AH879" s="1728"/>
      <c r="AI879" s="1728"/>
      <c r="AJ879" s="1728"/>
      <c r="AK879" s="1728"/>
      <c r="AL879" s="467"/>
      <c r="AM879" s="467"/>
      <c r="AN879" s="467"/>
    </row>
    <row r="880" spans="1:40" ht="18" customHeight="1" x14ac:dyDescent="0.25">
      <c r="A880" s="467"/>
      <c r="B880" s="467"/>
      <c r="C880" s="467"/>
      <c r="D880" s="467"/>
      <c r="E880" s="467"/>
      <c r="F880" s="467"/>
      <c r="G880" s="467"/>
      <c r="H880" s="467"/>
      <c r="I880" s="467"/>
      <c r="J880" s="467"/>
      <c r="K880" s="467"/>
      <c r="L880" s="467"/>
      <c r="M880" s="467"/>
      <c r="N880" s="467"/>
      <c r="O880" s="467"/>
      <c r="P880" s="467"/>
      <c r="Q880" s="467"/>
      <c r="R880" s="467"/>
      <c r="S880" s="467"/>
      <c r="T880" s="467"/>
      <c r="U880" s="467"/>
      <c r="V880" s="467"/>
      <c r="W880" s="467"/>
      <c r="X880" s="467"/>
      <c r="Y880" s="468"/>
      <c r="Z880" s="468"/>
      <c r="AA880" s="1728"/>
      <c r="AB880" s="1728"/>
      <c r="AC880" s="1728"/>
      <c r="AD880" s="1728"/>
      <c r="AE880" s="1728"/>
      <c r="AF880" s="1728"/>
      <c r="AG880" s="1728"/>
      <c r="AH880" s="1728"/>
      <c r="AI880" s="1728"/>
      <c r="AJ880" s="1728"/>
      <c r="AK880" s="1728"/>
      <c r="AL880" s="467"/>
      <c r="AM880" s="467"/>
      <c r="AN880" s="467"/>
    </row>
    <row r="881" spans="1:40" ht="18" customHeight="1" x14ac:dyDescent="0.25">
      <c r="A881" s="467"/>
      <c r="B881" s="467"/>
      <c r="C881" s="467"/>
      <c r="D881" s="467"/>
      <c r="E881" s="467"/>
      <c r="F881" s="467"/>
      <c r="G881" s="467"/>
      <c r="H881" s="467"/>
      <c r="I881" s="467"/>
      <c r="J881" s="467"/>
      <c r="K881" s="467"/>
      <c r="L881" s="467"/>
      <c r="M881" s="467"/>
      <c r="N881" s="467"/>
      <c r="O881" s="467"/>
      <c r="P881" s="467"/>
      <c r="Q881" s="467"/>
      <c r="R881" s="467"/>
      <c r="S881" s="467"/>
      <c r="T881" s="467"/>
      <c r="U881" s="467"/>
      <c r="V881" s="467"/>
      <c r="W881" s="467"/>
      <c r="X881" s="467"/>
      <c r="Y881" s="468"/>
      <c r="Z881" s="468"/>
      <c r="AA881" s="1728"/>
      <c r="AB881" s="1728"/>
      <c r="AC881" s="1728"/>
      <c r="AD881" s="1728"/>
      <c r="AE881" s="1728"/>
      <c r="AF881" s="1728"/>
      <c r="AG881" s="1728"/>
      <c r="AH881" s="1728"/>
      <c r="AI881" s="1728"/>
      <c r="AJ881" s="1728"/>
      <c r="AK881" s="1728"/>
      <c r="AL881" s="467"/>
      <c r="AM881" s="467"/>
      <c r="AN881" s="467"/>
    </row>
    <row r="882" spans="1:40" ht="18" customHeight="1" x14ac:dyDescent="0.25">
      <c r="A882" s="467"/>
      <c r="B882" s="467"/>
      <c r="C882" s="467"/>
      <c r="D882" s="467"/>
      <c r="E882" s="467"/>
      <c r="F882" s="467"/>
      <c r="G882" s="467"/>
      <c r="H882" s="467"/>
      <c r="I882" s="467"/>
      <c r="J882" s="467"/>
      <c r="K882" s="467"/>
      <c r="L882" s="467"/>
      <c r="M882" s="467"/>
      <c r="N882" s="467"/>
      <c r="O882" s="467"/>
      <c r="P882" s="467"/>
      <c r="Q882" s="467"/>
      <c r="R882" s="467"/>
      <c r="S882" s="467"/>
      <c r="T882" s="467"/>
      <c r="U882" s="467"/>
      <c r="V882" s="467"/>
      <c r="W882" s="467"/>
      <c r="X882" s="467"/>
      <c r="Y882" s="468"/>
      <c r="Z882" s="468"/>
      <c r="AA882" s="1728"/>
      <c r="AB882" s="1728"/>
      <c r="AC882" s="1728"/>
      <c r="AD882" s="1728"/>
      <c r="AE882" s="1728"/>
      <c r="AF882" s="1728"/>
      <c r="AG882" s="1728"/>
      <c r="AH882" s="1728"/>
      <c r="AI882" s="1728"/>
      <c r="AJ882" s="1728"/>
      <c r="AK882" s="1728"/>
      <c r="AL882" s="467"/>
      <c r="AM882" s="467"/>
      <c r="AN882" s="467"/>
    </row>
    <row r="883" spans="1:40" ht="18" customHeight="1" x14ac:dyDescent="0.25">
      <c r="A883" s="467"/>
      <c r="B883" s="467"/>
      <c r="C883" s="467"/>
      <c r="D883" s="467"/>
      <c r="E883" s="467"/>
      <c r="F883" s="467"/>
      <c r="G883" s="467"/>
      <c r="H883" s="467"/>
      <c r="I883" s="467"/>
      <c r="J883" s="467"/>
      <c r="K883" s="467"/>
      <c r="L883" s="467"/>
      <c r="M883" s="467"/>
      <c r="N883" s="467"/>
      <c r="O883" s="467"/>
      <c r="P883" s="467"/>
      <c r="Q883" s="467"/>
      <c r="R883" s="467"/>
      <c r="S883" s="467"/>
      <c r="T883" s="467"/>
      <c r="U883" s="467"/>
      <c r="V883" s="467"/>
      <c r="W883" s="467"/>
      <c r="X883" s="467"/>
      <c r="Y883" s="468"/>
      <c r="Z883" s="468"/>
      <c r="AA883" s="1728"/>
      <c r="AB883" s="1728"/>
      <c r="AC883" s="1728"/>
      <c r="AD883" s="1728"/>
      <c r="AE883" s="1728"/>
      <c r="AF883" s="1728"/>
      <c r="AG883" s="1728"/>
      <c r="AH883" s="1728"/>
      <c r="AI883" s="1728"/>
      <c r="AJ883" s="1728"/>
      <c r="AK883" s="1728"/>
      <c r="AL883" s="467"/>
      <c r="AM883" s="467"/>
      <c r="AN883" s="467"/>
    </row>
    <row r="884" spans="1:40" ht="18" customHeight="1" x14ac:dyDescent="0.25">
      <c r="A884" s="467"/>
      <c r="B884" s="467"/>
      <c r="C884" s="467"/>
      <c r="D884" s="467"/>
      <c r="E884" s="467"/>
      <c r="F884" s="467"/>
      <c r="G884" s="467"/>
      <c r="H884" s="467"/>
      <c r="I884" s="467"/>
      <c r="J884" s="467"/>
      <c r="K884" s="467"/>
      <c r="L884" s="467"/>
      <c r="M884" s="467"/>
      <c r="N884" s="467"/>
      <c r="O884" s="467"/>
      <c r="P884" s="467"/>
      <c r="Q884" s="467"/>
      <c r="R884" s="467"/>
      <c r="S884" s="467"/>
      <c r="T884" s="467"/>
      <c r="U884" s="467"/>
      <c r="V884" s="467"/>
      <c r="W884" s="467"/>
      <c r="X884" s="467"/>
      <c r="Y884" s="468"/>
      <c r="Z884" s="468"/>
      <c r="AA884" s="1728"/>
      <c r="AB884" s="1728"/>
      <c r="AC884" s="1728"/>
      <c r="AD884" s="1728"/>
      <c r="AE884" s="1728"/>
      <c r="AF884" s="1728"/>
      <c r="AG884" s="1728"/>
      <c r="AH884" s="1728"/>
      <c r="AI884" s="1728"/>
      <c r="AJ884" s="1728"/>
      <c r="AK884" s="1728"/>
      <c r="AL884" s="467"/>
      <c r="AM884" s="467"/>
      <c r="AN884" s="467"/>
    </row>
    <row r="885" spans="1:40" ht="18" customHeight="1" x14ac:dyDescent="0.25">
      <c r="A885" s="467"/>
      <c r="B885" s="467"/>
      <c r="C885" s="467"/>
      <c r="D885" s="467"/>
      <c r="E885" s="467"/>
      <c r="F885" s="467"/>
      <c r="G885" s="467"/>
      <c r="H885" s="467"/>
      <c r="I885" s="467"/>
      <c r="J885" s="467"/>
      <c r="K885" s="467"/>
      <c r="L885" s="467"/>
      <c r="M885" s="467"/>
      <c r="N885" s="467"/>
      <c r="O885" s="467"/>
      <c r="P885" s="467"/>
      <c r="Q885" s="467"/>
      <c r="R885" s="467"/>
      <c r="S885" s="467"/>
      <c r="T885" s="467"/>
      <c r="U885" s="467"/>
      <c r="V885" s="467"/>
      <c r="W885" s="467"/>
      <c r="X885" s="467"/>
      <c r="Y885" s="468"/>
      <c r="Z885" s="468"/>
      <c r="AA885" s="1728"/>
      <c r="AB885" s="1728"/>
      <c r="AC885" s="1728"/>
      <c r="AD885" s="1728"/>
      <c r="AE885" s="1728"/>
      <c r="AF885" s="1728"/>
      <c r="AG885" s="1728"/>
      <c r="AH885" s="1728"/>
      <c r="AI885" s="1728"/>
      <c r="AJ885" s="1728"/>
      <c r="AK885" s="1728"/>
      <c r="AL885" s="467"/>
      <c r="AM885" s="467"/>
      <c r="AN885" s="467"/>
    </row>
    <row r="886" spans="1:40" ht="18" customHeight="1" x14ac:dyDescent="0.25">
      <c r="A886" s="467"/>
      <c r="B886" s="467"/>
      <c r="C886" s="467"/>
      <c r="D886" s="467"/>
      <c r="E886" s="467"/>
      <c r="F886" s="467"/>
      <c r="G886" s="467"/>
      <c r="H886" s="467"/>
      <c r="I886" s="467"/>
      <c r="J886" s="467"/>
      <c r="K886" s="467"/>
      <c r="L886" s="467"/>
      <c r="M886" s="467"/>
      <c r="N886" s="467"/>
      <c r="O886" s="467"/>
      <c r="P886" s="467"/>
      <c r="Q886" s="467"/>
      <c r="R886" s="467"/>
      <c r="S886" s="467"/>
      <c r="T886" s="467"/>
      <c r="U886" s="467"/>
      <c r="V886" s="467"/>
      <c r="W886" s="467"/>
      <c r="X886" s="467"/>
      <c r="Y886" s="468"/>
      <c r="Z886" s="468"/>
      <c r="AA886" s="1728"/>
      <c r="AB886" s="1728"/>
      <c r="AC886" s="1728"/>
      <c r="AD886" s="1728"/>
      <c r="AE886" s="1728"/>
      <c r="AF886" s="1728"/>
      <c r="AG886" s="1728"/>
      <c r="AH886" s="1728"/>
      <c r="AI886" s="1728"/>
      <c r="AJ886" s="1728"/>
      <c r="AK886" s="1728"/>
      <c r="AL886" s="467"/>
      <c r="AM886" s="467"/>
      <c r="AN886" s="467"/>
    </row>
    <row r="887" spans="1:40" ht="18" customHeight="1" x14ac:dyDescent="0.25">
      <c r="A887" s="467"/>
      <c r="B887" s="467"/>
      <c r="C887" s="467"/>
      <c r="D887" s="467"/>
      <c r="E887" s="467"/>
      <c r="F887" s="467"/>
      <c r="G887" s="467"/>
      <c r="H887" s="467"/>
      <c r="I887" s="467"/>
      <c r="J887" s="467"/>
      <c r="K887" s="467"/>
      <c r="L887" s="467"/>
      <c r="M887" s="467"/>
      <c r="N887" s="467"/>
      <c r="O887" s="467"/>
      <c r="P887" s="467"/>
      <c r="Q887" s="467"/>
      <c r="R887" s="467"/>
      <c r="S887" s="467"/>
      <c r="T887" s="467"/>
      <c r="U887" s="467"/>
      <c r="V887" s="467"/>
      <c r="W887" s="467"/>
      <c r="X887" s="467"/>
      <c r="Y887" s="468"/>
      <c r="Z887" s="468"/>
      <c r="AA887" s="1728"/>
      <c r="AB887" s="1728"/>
      <c r="AC887" s="1728"/>
      <c r="AD887" s="1728"/>
      <c r="AE887" s="1728"/>
      <c r="AF887" s="1728"/>
      <c r="AG887" s="1728"/>
      <c r="AH887" s="1728"/>
      <c r="AI887" s="1728"/>
      <c r="AJ887" s="1728"/>
      <c r="AK887" s="1728"/>
      <c r="AL887" s="467"/>
      <c r="AM887" s="467"/>
      <c r="AN887" s="467"/>
    </row>
    <row r="888" spans="1:40" ht="18" customHeight="1" x14ac:dyDescent="0.25">
      <c r="A888" s="467"/>
      <c r="B888" s="467"/>
      <c r="C888" s="467"/>
      <c r="D888" s="467"/>
      <c r="E888" s="467"/>
      <c r="F888" s="467"/>
      <c r="G888" s="467"/>
      <c r="H888" s="467"/>
      <c r="I888" s="467"/>
      <c r="J888" s="467"/>
      <c r="K888" s="467"/>
      <c r="L888" s="467"/>
      <c r="M888" s="467"/>
      <c r="N888" s="467"/>
      <c r="O888" s="467"/>
      <c r="P888" s="467"/>
      <c r="Q888" s="467"/>
      <c r="R888" s="467"/>
      <c r="S888" s="467"/>
      <c r="T888" s="467"/>
      <c r="U888" s="467"/>
      <c r="V888" s="467"/>
      <c r="W888" s="467"/>
      <c r="X888" s="467"/>
      <c r="Y888" s="468"/>
      <c r="Z888" s="468"/>
      <c r="AA888" s="1728"/>
      <c r="AB888" s="1728"/>
      <c r="AC888" s="1728"/>
      <c r="AD888" s="1728"/>
      <c r="AE888" s="1728"/>
      <c r="AF888" s="1728"/>
      <c r="AG888" s="1728"/>
      <c r="AH888" s="1728"/>
      <c r="AI888" s="1728"/>
      <c r="AJ888" s="1728"/>
      <c r="AK888" s="1728"/>
      <c r="AL888" s="467"/>
      <c r="AM888" s="467"/>
      <c r="AN888" s="467"/>
    </row>
    <row r="889" spans="1:40" ht="18" customHeight="1" x14ac:dyDescent="0.25">
      <c r="A889" s="467"/>
      <c r="B889" s="467"/>
      <c r="C889" s="467"/>
      <c r="D889" s="467"/>
      <c r="E889" s="467"/>
      <c r="F889" s="467"/>
      <c r="G889" s="467"/>
      <c r="H889" s="467"/>
      <c r="I889" s="467"/>
      <c r="J889" s="467"/>
      <c r="K889" s="467"/>
      <c r="L889" s="467"/>
      <c r="M889" s="467"/>
      <c r="N889" s="467"/>
      <c r="O889" s="467"/>
      <c r="P889" s="467"/>
      <c r="Q889" s="467"/>
      <c r="R889" s="467"/>
      <c r="S889" s="467"/>
      <c r="T889" s="467"/>
      <c r="U889" s="467"/>
      <c r="V889" s="467"/>
      <c r="W889" s="467"/>
      <c r="X889" s="467"/>
      <c r="Y889" s="468"/>
      <c r="Z889" s="468"/>
      <c r="AA889" s="1728"/>
      <c r="AB889" s="1728"/>
      <c r="AC889" s="1728"/>
      <c r="AD889" s="1728"/>
      <c r="AE889" s="1728"/>
      <c r="AF889" s="1728"/>
      <c r="AG889" s="1728"/>
      <c r="AH889" s="1728"/>
      <c r="AI889" s="1728"/>
      <c r="AJ889" s="1728"/>
      <c r="AK889" s="1728"/>
      <c r="AL889" s="467"/>
      <c r="AM889" s="467"/>
      <c r="AN889" s="467"/>
    </row>
    <row r="890" spans="1:40" ht="18" customHeight="1" x14ac:dyDescent="0.25">
      <c r="A890" s="467"/>
      <c r="B890" s="467"/>
      <c r="C890" s="467"/>
      <c r="D890" s="467"/>
      <c r="E890" s="467"/>
      <c r="F890" s="467"/>
      <c r="G890" s="467"/>
      <c r="H890" s="467"/>
      <c r="I890" s="467"/>
      <c r="J890" s="467"/>
      <c r="K890" s="467"/>
      <c r="L890" s="467"/>
      <c r="M890" s="467"/>
      <c r="N890" s="467"/>
      <c r="O890" s="467"/>
      <c r="P890" s="467"/>
      <c r="Q890" s="467"/>
      <c r="R890" s="467"/>
      <c r="S890" s="467"/>
      <c r="T890" s="467"/>
      <c r="U890" s="467"/>
      <c r="V890" s="467"/>
      <c r="W890" s="467"/>
      <c r="X890" s="467"/>
      <c r="Y890" s="468"/>
      <c r="Z890" s="468"/>
      <c r="AA890" s="1728"/>
      <c r="AB890" s="1728"/>
      <c r="AC890" s="1728"/>
      <c r="AD890" s="1728"/>
      <c r="AE890" s="1728"/>
      <c r="AF890" s="1728"/>
      <c r="AG890" s="1728"/>
      <c r="AH890" s="1728"/>
      <c r="AI890" s="1728"/>
      <c r="AJ890" s="1728"/>
      <c r="AK890" s="1728"/>
      <c r="AL890" s="467"/>
      <c r="AM890" s="467"/>
      <c r="AN890" s="467"/>
    </row>
    <row r="891" spans="1:40" ht="18" customHeight="1" x14ac:dyDescent="0.25">
      <c r="A891" s="467"/>
      <c r="B891" s="467"/>
      <c r="C891" s="467"/>
      <c r="D891" s="467"/>
      <c r="E891" s="467"/>
      <c r="F891" s="467"/>
      <c r="G891" s="467"/>
      <c r="H891" s="467"/>
      <c r="I891" s="467"/>
      <c r="J891" s="467"/>
      <c r="K891" s="467"/>
      <c r="L891" s="467"/>
      <c r="M891" s="467"/>
      <c r="N891" s="467"/>
      <c r="O891" s="467"/>
      <c r="P891" s="467"/>
      <c r="Q891" s="467"/>
      <c r="R891" s="467"/>
      <c r="S891" s="467"/>
      <c r="T891" s="467"/>
      <c r="U891" s="467"/>
      <c r="V891" s="467"/>
      <c r="W891" s="467"/>
      <c r="X891" s="467"/>
      <c r="Y891" s="468"/>
      <c r="Z891" s="468"/>
      <c r="AA891" s="1728"/>
      <c r="AB891" s="1728"/>
      <c r="AC891" s="1728"/>
      <c r="AD891" s="1728"/>
      <c r="AE891" s="1728"/>
      <c r="AF891" s="1728"/>
      <c r="AG891" s="1728"/>
      <c r="AH891" s="1728"/>
      <c r="AI891" s="1728"/>
      <c r="AJ891" s="1728"/>
      <c r="AK891" s="1728"/>
      <c r="AL891" s="467"/>
      <c r="AM891" s="467"/>
      <c r="AN891" s="467"/>
    </row>
    <row r="892" spans="1:40" ht="18" customHeight="1" x14ac:dyDescent="0.25">
      <c r="A892" s="467"/>
      <c r="B892" s="467"/>
      <c r="C892" s="467"/>
      <c r="D892" s="467"/>
      <c r="E892" s="467"/>
      <c r="F892" s="467"/>
      <c r="G892" s="467"/>
      <c r="H892" s="467"/>
      <c r="I892" s="467"/>
      <c r="J892" s="467"/>
      <c r="K892" s="467"/>
      <c r="L892" s="467"/>
      <c r="M892" s="467"/>
      <c r="N892" s="467"/>
      <c r="O892" s="467"/>
      <c r="P892" s="467"/>
      <c r="Q892" s="467"/>
      <c r="R892" s="467"/>
      <c r="S892" s="467"/>
      <c r="T892" s="467"/>
      <c r="U892" s="467"/>
      <c r="V892" s="467"/>
      <c r="W892" s="467"/>
      <c r="X892" s="467"/>
      <c r="Y892" s="468"/>
      <c r="Z892" s="468"/>
      <c r="AA892" s="1728"/>
      <c r="AB892" s="1728"/>
      <c r="AC892" s="1728"/>
      <c r="AD892" s="1728"/>
      <c r="AE892" s="1728"/>
      <c r="AF892" s="1728"/>
      <c r="AG892" s="1728"/>
      <c r="AH892" s="1728"/>
      <c r="AI892" s="1728"/>
      <c r="AJ892" s="1728"/>
      <c r="AK892" s="1728"/>
      <c r="AL892" s="467"/>
      <c r="AM892" s="467"/>
      <c r="AN892" s="467"/>
    </row>
    <row r="893" spans="1:40" ht="18" customHeight="1" x14ac:dyDescent="0.25">
      <c r="A893" s="467"/>
      <c r="B893" s="467"/>
      <c r="C893" s="467"/>
      <c r="D893" s="467"/>
      <c r="E893" s="467"/>
      <c r="F893" s="467"/>
      <c r="G893" s="467"/>
      <c r="H893" s="467"/>
      <c r="I893" s="467"/>
      <c r="J893" s="467"/>
      <c r="K893" s="467"/>
      <c r="L893" s="467"/>
      <c r="M893" s="467"/>
      <c r="N893" s="467"/>
      <c r="O893" s="467"/>
      <c r="P893" s="467"/>
      <c r="Q893" s="467"/>
      <c r="R893" s="467"/>
      <c r="S893" s="467"/>
      <c r="T893" s="467"/>
      <c r="U893" s="467"/>
      <c r="V893" s="467"/>
      <c r="W893" s="467"/>
      <c r="X893" s="467"/>
      <c r="Y893" s="468"/>
      <c r="Z893" s="468"/>
      <c r="AA893" s="1728"/>
      <c r="AB893" s="1728"/>
      <c r="AC893" s="1728"/>
      <c r="AD893" s="1728"/>
      <c r="AE893" s="1728"/>
      <c r="AF893" s="1728"/>
      <c r="AG893" s="1728"/>
      <c r="AH893" s="1728"/>
      <c r="AI893" s="1728"/>
      <c r="AJ893" s="1728"/>
      <c r="AK893" s="1728"/>
      <c r="AL893" s="467"/>
      <c r="AM893" s="467"/>
      <c r="AN893" s="467"/>
    </row>
    <row r="894" spans="1:40" ht="18" customHeight="1" x14ac:dyDescent="0.25">
      <c r="A894" s="467"/>
      <c r="B894" s="467"/>
      <c r="C894" s="467"/>
      <c r="D894" s="467"/>
      <c r="E894" s="467"/>
      <c r="F894" s="467"/>
      <c r="G894" s="467"/>
      <c r="H894" s="467"/>
      <c r="I894" s="467"/>
      <c r="J894" s="467"/>
      <c r="K894" s="467"/>
      <c r="L894" s="467"/>
      <c r="M894" s="467"/>
      <c r="N894" s="467"/>
      <c r="O894" s="467"/>
      <c r="P894" s="467"/>
      <c r="Q894" s="467"/>
      <c r="R894" s="467"/>
      <c r="S894" s="467"/>
      <c r="T894" s="467"/>
      <c r="U894" s="467"/>
      <c r="V894" s="467"/>
      <c r="W894" s="467"/>
      <c r="X894" s="467"/>
      <c r="Y894" s="468"/>
      <c r="Z894" s="468"/>
      <c r="AA894" s="1728"/>
      <c r="AB894" s="1728"/>
      <c r="AC894" s="1728"/>
      <c r="AD894" s="1728"/>
      <c r="AE894" s="1728"/>
      <c r="AF894" s="1728"/>
      <c r="AG894" s="1728"/>
      <c r="AH894" s="1728"/>
      <c r="AI894" s="1728"/>
      <c r="AJ894" s="1728"/>
      <c r="AK894" s="1728"/>
      <c r="AL894" s="467"/>
      <c r="AM894" s="467"/>
      <c r="AN894" s="467"/>
    </row>
    <row r="895" spans="1:40" ht="18" customHeight="1" x14ac:dyDescent="0.25">
      <c r="A895" s="467"/>
      <c r="B895" s="467"/>
      <c r="C895" s="467"/>
      <c r="D895" s="467"/>
      <c r="E895" s="467"/>
      <c r="F895" s="467"/>
      <c r="G895" s="467"/>
      <c r="H895" s="467"/>
      <c r="I895" s="467"/>
      <c r="J895" s="467"/>
      <c r="K895" s="467"/>
      <c r="L895" s="467"/>
      <c r="M895" s="467"/>
      <c r="N895" s="467"/>
      <c r="O895" s="467"/>
      <c r="P895" s="467"/>
      <c r="Q895" s="467"/>
      <c r="R895" s="467"/>
      <c r="S895" s="467"/>
      <c r="T895" s="467"/>
      <c r="U895" s="467"/>
      <c r="V895" s="467"/>
      <c r="W895" s="467"/>
      <c r="X895" s="467"/>
      <c r="Y895" s="468"/>
      <c r="Z895" s="468"/>
      <c r="AA895" s="1728"/>
      <c r="AB895" s="1728"/>
      <c r="AC895" s="1728"/>
      <c r="AD895" s="1728"/>
      <c r="AE895" s="1728"/>
      <c r="AF895" s="1728"/>
      <c r="AG895" s="1728"/>
      <c r="AH895" s="1728"/>
      <c r="AI895" s="1728"/>
      <c r="AJ895" s="1728"/>
      <c r="AK895" s="1728"/>
      <c r="AL895" s="467"/>
      <c r="AM895" s="467"/>
      <c r="AN895" s="467"/>
    </row>
    <row r="896" spans="1:40" ht="18" customHeight="1" x14ac:dyDescent="0.25">
      <c r="A896" s="467"/>
      <c r="B896" s="467"/>
      <c r="C896" s="467"/>
      <c r="D896" s="467"/>
      <c r="E896" s="467"/>
      <c r="F896" s="467"/>
      <c r="G896" s="467"/>
      <c r="H896" s="467"/>
      <c r="I896" s="467"/>
      <c r="J896" s="467"/>
      <c r="K896" s="467"/>
      <c r="L896" s="467"/>
      <c r="M896" s="467"/>
      <c r="N896" s="467"/>
      <c r="O896" s="467"/>
      <c r="P896" s="467"/>
      <c r="Q896" s="467"/>
      <c r="R896" s="467"/>
      <c r="S896" s="467"/>
      <c r="T896" s="467"/>
      <c r="U896" s="467"/>
      <c r="V896" s="467"/>
      <c r="W896" s="467"/>
      <c r="X896" s="467"/>
      <c r="Y896" s="468"/>
      <c r="Z896" s="468"/>
      <c r="AA896" s="1728"/>
      <c r="AB896" s="1728"/>
      <c r="AC896" s="1728"/>
      <c r="AD896" s="1728"/>
      <c r="AE896" s="1728"/>
      <c r="AF896" s="1728"/>
      <c r="AG896" s="1728"/>
      <c r="AH896" s="1728"/>
      <c r="AI896" s="1728"/>
      <c r="AJ896" s="1728"/>
      <c r="AK896" s="1728"/>
      <c r="AL896" s="467"/>
      <c r="AM896" s="467"/>
      <c r="AN896" s="467"/>
    </row>
    <row r="897" spans="1:40" ht="18" customHeight="1" x14ac:dyDescent="0.25">
      <c r="A897" s="467"/>
      <c r="B897" s="467"/>
      <c r="C897" s="467"/>
      <c r="D897" s="467"/>
      <c r="E897" s="467"/>
      <c r="F897" s="467"/>
      <c r="G897" s="467"/>
      <c r="H897" s="467"/>
      <c r="I897" s="467"/>
      <c r="J897" s="467"/>
      <c r="K897" s="467"/>
      <c r="L897" s="467"/>
      <c r="M897" s="467"/>
      <c r="N897" s="467"/>
      <c r="O897" s="467"/>
      <c r="P897" s="467"/>
      <c r="Q897" s="467"/>
      <c r="R897" s="467"/>
      <c r="S897" s="467"/>
      <c r="T897" s="467"/>
      <c r="U897" s="467"/>
      <c r="V897" s="467"/>
      <c r="W897" s="467"/>
      <c r="X897" s="467"/>
      <c r="Y897" s="468"/>
      <c r="Z897" s="468"/>
      <c r="AA897" s="1728"/>
      <c r="AB897" s="1728"/>
      <c r="AC897" s="1728"/>
      <c r="AD897" s="1728"/>
      <c r="AE897" s="1728"/>
      <c r="AF897" s="1728"/>
      <c r="AG897" s="1728"/>
      <c r="AH897" s="1728"/>
      <c r="AI897" s="1728"/>
      <c r="AJ897" s="1728"/>
      <c r="AK897" s="1728"/>
      <c r="AL897" s="467"/>
      <c r="AM897" s="467"/>
      <c r="AN897" s="467"/>
    </row>
    <row r="898" spans="1:40" ht="18" customHeight="1" x14ac:dyDescent="0.25">
      <c r="A898" s="467"/>
      <c r="B898" s="467"/>
      <c r="C898" s="467"/>
      <c r="D898" s="467"/>
      <c r="E898" s="467"/>
      <c r="F898" s="467"/>
      <c r="G898" s="467"/>
      <c r="H898" s="467"/>
      <c r="I898" s="467"/>
      <c r="J898" s="467"/>
      <c r="K898" s="467"/>
      <c r="L898" s="467"/>
      <c r="M898" s="467"/>
      <c r="N898" s="467"/>
      <c r="O898" s="467"/>
      <c r="P898" s="467"/>
      <c r="Q898" s="467"/>
      <c r="R898" s="467"/>
      <c r="S898" s="467"/>
      <c r="T898" s="467"/>
      <c r="U898" s="467"/>
      <c r="V898" s="467"/>
      <c r="W898" s="467"/>
      <c r="X898" s="467"/>
      <c r="Y898" s="468"/>
      <c r="Z898" s="468"/>
      <c r="AA898" s="1728"/>
      <c r="AB898" s="1728"/>
      <c r="AC898" s="1728"/>
      <c r="AD898" s="1728"/>
      <c r="AE898" s="1728"/>
      <c r="AF898" s="1728"/>
      <c r="AG898" s="1728"/>
      <c r="AH898" s="1728"/>
      <c r="AI898" s="1728"/>
      <c r="AJ898" s="1728"/>
      <c r="AK898" s="1728"/>
      <c r="AL898" s="467"/>
      <c r="AM898" s="467"/>
      <c r="AN898" s="467"/>
    </row>
    <row r="899" spans="1:40" ht="18" customHeight="1" x14ac:dyDescent="0.25">
      <c r="A899" s="467"/>
      <c r="B899" s="467"/>
      <c r="C899" s="467"/>
      <c r="D899" s="467"/>
      <c r="E899" s="467"/>
      <c r="F899" s="467"/>
      <c r="G899" s="467"/>
      <c r="H899" s="467"/>
      <c r="I899" s="467"/>
      <c r="J899" s="467"/>
      <c r="K899" s="467"/>
      <c r="L899" s="467"/>
      <c r="M899" s="467"/>
      <c r="N899" s="467"/>
      <c r="O899" s="467"/>
      <c r="P899" s="467"/>
      <c r="Q899" s="467"/>
      <c r="R899" s="467"/>
      <c r="S899" s="467"/>
      <c r="T899" s="467"/>
      <c r="U899" s="467"/>
      <c r="V899" s="467"/>
      <c r="W899" s="467"/>
      <c r="X899" s="467"/>
      <c r="Y899" s="468"/>
      <c r="Z899" s="468"/>
      <c r="AA899" s="1728"/>
      <c r="AB899" s="1728"/>
      <c r="AC899" s="1728"/>
      <c r="AD899" s="1728"/>
      <c r="AE899" s="1728"/>
      <c r="AF899" s="1728"/>
      <c r="AG899" s="1728"/>
      <c r="AH899" s="1728"/>
      <c r="AI899" s="1728"/>
      <c r="AJ899" s="1728"/>
      <c r="AK899" s="1728"/>
      <c r="AL899" s="467"/>
      <c r="AM899" s="467"/>
      <c r="AN899" s="467"/>
    </row>
    <row r="900" spans="1:40" ht="18" customHeight="1" x14ac:dyDescent="0.25">
      <c r="A900" s="467"/>
      <c r="B900" s="467"/>
      <c r="C900" s="467"/>
      <c r="D900" s="467"/>
      <c r="E900" s="467"/>
      <c r="F900" s="467"/>
      <c r="G900" s="467"/>
      <c r="H900" s="467"/>
      <c r="I900" s="467"/>
      <c r="J900" s="467"/>
      <c r="K900" s="467"/>
      <c r="L900" s="467"/>
      <c r="M900" s="467"/>
      <c r="N900" s="467"/>
      <c r="O900" s="467"/>
      <c r="P900" s="467"/>
      <c r="Q900" s="467"/>
      <c r="R900" s="467"/>
      <c r="S900" s="467"/>
      <c r="T900" s="467"/>
      <c r="U900" s="467"/>
      <c r="V900" s="467"/>
      <c r="W900" s="467"/>
      <c r="X900" s="467"/>
      <c r="Y900" s="468"/>
      <c r="Z900" s="468"/>
      <c r="AA900" s="1728"/>
      <c r="AB900" s="1728"/>
      <c r="AC900" s="1728"/>
      <c r="AD900" s="1728"/>
      <c r="AE900" s="1728"/>
      <c r="AF900" s="1728"/>
      <c r="AG900" s="1728"/>
      <c r="AH900" s="1728"/>
      <c r="AI900" s="1728"/>
      <c r="AJ900" s="1728"/>
      <c r="AK900" s="1728"/>
      <c r="AL900" s="467"/>
      <c r="AM900" s="467"/>
      <c r="AN900" s="467"/>
    </row>
    <row r="901" spans="1:40" ht="18" customHeight="1" x14ac:dyDescent="0.25">
      <c r="A901" s="467"/>
      <c r="B901" s="467"/>
      <c r="C901" s="467"/>
      <c r="D901" s="467"/>
      <c r="E901" s="467"/>
      <c r="F901" s="467"/>
      <c r="G901" s="467"/>
      <c r="H901" s="467"/>
      <c r="I901" s="467"/>
      <c r="J901" s="467"/>
      <c r="K901" s="467"/>
      <c r="L901" s="467"/>
      <c r="M901" s="467"/>
      <c r="N901" s="467"/>
      <c r="O901" s="467"/>
      <c r="P901" s="467"/>
      <c r="Q901" s="467"/>
      <c r="R901" s="467"/>
      <c r="S901" s="467"/>
      <c r="T901" s="467"/>
      <c r="U901" s="467"/>
      <c r="V901" s="467"/>
      <c r="W901" s="467"/>
      <c r="X901" s="467"/>
      <c r="Y901" s="468"/>
      <c r="Z901" s="468"/>
      <c r="AA901" s="1728"/>
      <c r="AB901" s="1728"/>
      <c r="AC901" s="1728"/>
      <c r="AD901" s="1728"/>
      <c r="AE901" s="1728"/>
      <c r="AF901" s="1728"/>
      <c r="AG901" s="1728"/>
      <c r="AH901" s="1728"/>
      <c r="AI901" s="1728"/>
      <c r="AJ901" s="1728"/>
      <c r="AK901" s="1728"/>
      <c r="AL901" s="467"/>
      <c r="AM901" s="467"/>
      <c r="AN901" s="467"/>
    </row>
    <row r="902" spans="1:40" ht="18" customHeight="1" x14ac:dyDescent="0.25">
      <c r="A902" s="467"/>
      <c r="B902" s="467"/>
      <c r="C902" s="467"/>
      <c r="D902" s="467"/>
      <c r="E902" s="467"/>
      <c r="F902" s="467"/>
      <c r="G902" s="467"/>
      <c r="H902" s="467"/>
      <c r="I902" s="467"/>
      <c r="J902" s="467"/>
      <c r="K902" s="467"/>
      <c r="L902" s="467"/>
      <c r="M902" s="467"/>
      <c r="N902" s="467"/>
      <c r="O902" s="467"/>
      <c r="P902" s="467"/>
      <c r="Q902" s="467"/>
      <c r="R902" s="467"/>
      <c r="S902" s="467"/>
      <c r="T902" s="467"/>
      <c r="U902" s="467"/>
      <c r="V902" s="467"/>
      <c r="W902" s="467"/>
      <c r="X902" s="467"/>
      <c r="Y902" s="468"/>
      <c r="Z902" s="468"/>
      <c r="AA902" s="1728"/>
      <c r="AB902" s="1728"/>
      <c r="AC902" s="1728"/>
      <c r="AD902" s="1728"/>
      <c r="AE902" s="1728"/>
      <c r="AF902" s="1728"/>
      <c r="AG902" s="1728"/>
      <c r="AH902" s="1728"/>
      <c r="AI902" s="1728"/>
      <c r="AJ902" s="1728"/>
      <c r="AK902" s="1728"/>
      <c r="AL902" s="467"/>
      <c r="AM902" s="467"/>
      <c r="AN902" s="467"/>
    </row>
    <row r="903" spans="1:40" ht="18" customHeight="1" x14ac:dyDescent="0.25">
      <c r="A903" s="467"/>
      <c r="B903" s="467"/>
      <c r="C903" s="467"/>
      <c r="D903" s="467"/>
      <c r="E903" s="467"/>
      <c r="F903" s="467"/>
      <c r="G903" s="467"/>
      <c r="H903" s="467"/>
      <c r="I903" s="467"/>
      <c r="J903" s="467"/>
      <c r="K903" s="467"/>
      <c r="L903" s="467"/>
      <c r="M903" s="467"/>
      <c r="N903" s="467"/>
      <c r="O903" s="467"/>
      <c r="P903" s="467"/>
      <c r="Q903" s="467"/>
      <c r="R903" s="467"/>
      <c r="S903" s="467"/>
      <c r="T903" s="467"/>
      <c r="U903" s="467"/>
      <c r="V903" s="467"/>
      <c r="W903" s="467"/>
      <c r="X903" s="467"/>
      <c r="Y903" s="468"/>
      <c r="Z903" s="468"/>
      <c r="AA903" s="1728"/>
      <c r="AB903" s="1728"/>
      <c r="AC903" s="1728"/>
      <c r="AD903" s="1728"/>
      <c r="AE903" s="1728"/>
      <c r="AF903" s="1728"/>
      <c r="AG903" s="1728"/>
      <c r="AH903" s="1728"/>
      <c r="AI903" s="1728"/>
      <c r="AJ903" s="1728"/>
      <c r="AK903" s="1728"/>
      <c r="AL903" s="467"/>
      <c r="AM903" s="467"/>
      <c r="AN903" s="467"/>
    </row>
    <row r="904" spans="1:40" ht="18" customHeight="1" x14ac:dyDescent="0.25">
      <c r="A904" s="467"/>
      <c r="B904" s="467"/>
      <c r="C904" s="467"/>
      <c r="D904" s="467"/>
      <c r="E904" s="467"/>
      <c r="F904" s="467"/>
      <c r="G904" s="467"/>
      <c r="H904" s="467"/>
      <c r="I904" s="467"/>
      <c r="J904" s="467"/>
      <c r="K904" s="467"/>
      <c r="L904" s="467"/>
      <c r="M904" s="467"/>
      <c r="N904" s="467"/>
      <c r="O904" s="467"/>
      <c r="P904" s="467"/>
      <c r="Q904" s="467"/>
      <c r="R904" s="467"/>
      <c r="S904" s="467"/>
      <c r="T904" s="467"/>
      <c r="U904" s="467"/>
      <c r="V904" s="467"/>
      <c r="W904" s="467"/>
      <c r="X904" s="467"/>
      <c r="Y904" s="468"/>
      <c r="Z904" s="468"/>
      <c r="AA904" s="1728"/>
      <c r="AB904" s="1728"/>
      <c r="AC904" s="1728"/>
      <c r="AD904" s="1728"/>
      <c r="AE904" s="1728"/>
      <c r="AF904" s="1728"/>
      <c r="AG904" s="1728"/>
      <c r="AH904" s="1728"/>
      <c r="AI904" s="1728"/>
      <c r="AJ904" s="1728"/>
      <c r="AK904" s="1728"/>
      <c r="AL904" s="467"/>
      <c r="AM904" s="467"/>
      <c r="AN904" s="467"/>
    </row>
    <row r="905" spans="1:40" ht="18" customHeight="1" x14ac:dyDescent="0.25">
      <c r="A905" s="467"/>
      <c r="B905" s="467"/>
      <c r="C905" s="467"/>
      <c r="D905" s="467"/>
      <c r="E905" s="467"/>
      <c r="F905" s="467"/>
      <c r="G905" s="467"/>
      <c r="H905" s="467"/>
      <c r="I905" s="467"/>
      <c r="J905" s="467"/>
      <c r="K905" s="467"/>
      <c r="L905" s="467"/>
      <c r="M905" s="467"/>
      <c r="N905" s="467"/>
      <c r="O905" s="467"/>
      <c r="P905" s="467"/>
      <c r="Q905" s="467"/>
      <c r="R905" s="467"/>
      <c r="S905" s="467"/>
      <c r="T905" s="467"/>
      <c r="U905" s="467"/>
      <c r="V905" s="467"/>
      <c r="W905" s="467"/>
      <c r="X905" s="467"/>
      <c r="Y905" s="468"/>
      <c r="Z905" s="468"/>
      <c r="AA905" s="1728"/>
      <c r="AB905" s="1728"/>
      <c r="AC905" s="1728"/>
      <c r="AD905" s="1728"/>
      <c r="AE905" s="1728"/>
      <c r="AF905" s="1728"/>
      <c r="AG905" s="1728"/>
      <c r="AH905" s="1728"/>
      <c r="AI905" s="1728"/>
      <c r="AJ905" s="1728"/>
      <c r="AK905" s="1728"/>
      <c r="AL905" s="467"/>
      <c r="AM905" s="467"/>
      <c r="AN905" s="467"/>
    </row>
    <row r="906" spans="1:40" ht="18" customHeight="1" x14ac:dyDescent="0.25">
      <c r="A906" s="467"/>
      <c r="B906" s="467"/>
      <c r="C906" s="467"/>
      <c r="D906" s="467"/>
      <c r="E906" s="467"/>
      <c r="F906" s="467"/>
      <c r="G906" s="467"/>
      <c r="H906" s="467"/>
      <c r="I906" s="467"/>
      <c r="J906" s="467"/>
      <c r="K906" s="467"/>
      <c r="L906" s="467"/>
      <c r="M906" s="467"/>
      <c r="N906" s="467"/>
      <c r="O906" s="467"/>
      <c r="P906" s="467"/>
      <c r="Q906" s="467"/>
      <c r="R906" s="467"/>
      <c r="S906" s="467"/>
      <c r="T906" s="467"/>
      <c r="U906" s="467"/>
      <c r="V906" s="467"/>
      <c r="W906" s="467"/>
      <c r="X906" s="467"/>
      <c r="Y906" s="468"/>
      <c r="Z906" s="468"/>
      <c r="AA906" s="1728"/>
      <c r="AB906" s="1728"/>
      <c r="AC906" s="1728"/>
      <c r="AD906" s="1728"/>
      <c r="AE906" s="1728"/>
      <c r="AF906" s="1728"/>
      <c r="AG906" s="1728"/>
      <c r="AH906" s="1728"/>
      <c r="AI906" s="1728"/>
      <c r="AJ906" s="1728"/>
      <c r="AK906" s="1728"/>
      <c r="AL906" s="467"/>
      <c r="AM906" s="467"/>
      <c r="AN906" s="467"/>
    </row>
    <row r="907" spans="1:40" ht="18" customHeight="1" x14ac:dyDescent="0.25">
      <c r="A907" s="467"/>
      <c r="B907" s="467"/>
      <c r="C907" s="467"/>
      <c r="D907" s="467"/>
      <c r="E907" s="467"/>
      <c r="F907" s="467"/>
      <c r="G907" s="467"/>
      <c r="H907" s="467"/>
      <c r="I907" s="467"/>
      <c r="J907" s="467"/>
      <c r="K907" s="467"/>
      <c r="L907" s="467"/>
      <c r="M907" s="467"/>
      <c r="N907" s="467"/>
      <c r="O907" s="467"/>
      <c r="P907" s="467"/>
      <c r="Q907" s="467"/>
      <c r="R907" s="467"/>
      <c r="S907" s="467"/>
      <c r="T907" s="467"/>
      <c r="U907" s="467"/>
      <c r="V907" s="467"/>
      <c r="W907" s="467"/>
      <c r="X907" s="467"/>
      <c r="Y907" s="468"/>
      <c r="Z907" s="468"/>
      <c r="AA907" s="1728"/>
      <c r="AB907" s="1728"/>
      <c r="AC907" s="1728"/>
      <c r="AD907" s="1728"/>
      <c r="AE907" s="1728"/>
      <c r="AF907" s="1728"/>
      <c r="AG907" s="1728"/>
      <c r="AH907" s="1728"/>
      <c r="AI907" s="1728"/>
      <c r="AJ907" s="1728"/>
      <c r="AK907" s="1728"/>
      <c r="AL907" s="467"/>
      <c r="AM907" s="467"/>
      <c r="AN907" s="467"/>
    </row>
    <row r="908" spans="1:40" ht="18" customHeight="1" x14ac:dyDescent="0.25">
      <c r="A908" s="467"/>
      <c r="B908" s="467"/>
      <c r="C908" s="467"/>
      <c r="D908" s="467"/>
      <c r="E908" s="467"/>
      <c r="F908" s="467"/>
      <c r="G908" s="467"/>
      <c r="H908" s="467"/>
      <c r="I908" s="467"/>
      <c r="J908" s="467"/>
      <c r="K908" s="467"/>
      <c r="L908" s="467"/>
      <c r="M908" s="467"/>
      <c r="N908" s="467"/>
      <c r="O908" s="467"/>
      <c r="P908" s="467"/>
      <c r="Q908" s="467"/>
      <c r="R908" s="467"/>
      <c r="S908" s="467"/>
      <c r="T908" s="467"/>
      <c r="U908" s="467"/>
      <c r="V908" s="467"/>
      <c r="W908" s="467"/>
      <c r="X908" s="467"/>
      <c r="Y908" s="468"/>
      <c r="Z908" s="468"/>
      <c r="AA908" s="1728"/>
      <c r="AB908" s="1728"/>
      <c r="AC908" s="1728"/>
      <c r="AD908" s="1728"/>
      <c r="AE908" s="1728"/>
      <c r="AF908" s="1728"/>
      <c r="AG908" s="1728"/>
      <c r="AH908" s="1728"/>
      <c r="AI908" s="1728"/>
      <c r="AJ908" s="1728"/>
      <c r="AK908" s="1728"/>
      <c r="AL908" s="467"/>
      <c r="AM908" s="467"/>
      <c r="AN908" s="467"/>
    </row>
  </sheetData>
  <mergeCells count="1711">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 ref="AC15:AD15"/>
    <mergeCell ref="AE15:AF15"/>
    <mergeCell ref="AG15:AH15"/>
    <mergeCell ref="AI15:AK15"/>
    <mergeCell ref="B16:C16"/>
    <mergeCell ref="D16:T16"/>
    <mergeCell ref="U16:V16"/>
    <mergeCell ref="W16:X16"/>
    <mergeCell ref="Y16:Z16"/>
    <mergeCell ref="AA16:AB16"/>
    <mergeCell ref="B15:C15"/>
    <mergeCell ref="D15:T15"/>
    <mergeCell ref="U15:V15"/>
    <mergeCell ref="W15:X15"/>
    <mergeCell ref="Y15:Z15"/>
    <mergeCell ref="AA15:AB15"/>
    <mergeCell ref="AE12:AF12"/>
    <mergeCell ref="AG12:AH12"/>
    <mergeCell ref="AI12:AK12"/>
    <mergeCell ref="B14:C14"/>
    <mergeCell ref="D14:T14"/>
    <mergeCell ref="AE14:AF14"/>
    <mergeCell ref="AG14:AH14"/>
    <mergeCell ref="AI14:AK14"/>
    <mergeCell ref="AC17:AD17"/>
    <mergeCell ref="AE17:AF17"/>
    <mergeCell ref="AG17:AH17"/>
    <mergeCell ref="AI17:AK17"/>
    <mergeCell ref="B18:C18"/>
    <mergeCell ref="D18:T18"/>
    <mergeCell ref="U18:V18"/>
    <mergeCell ref="W18:X18"/>
    <mergeCell ref="Y18:Z18"/>
    <mergeCell ref="AA18:AB18"/>
    <mergeCell ref="AC16:AD16"/>
    <mergeCell ref="AE16:AF16"/>
    <mergeCell ref="AG16:AH16"/>
    <mergeCell ref="AI16:AK16"/>
    <mergeCell ref="B17:C17"/>
    <mergeCell ref="D17:T17"/>
    <mergeCell ref="U17:V17"/>
    <mergeCell ref="W17:X17"/>
    <mergeCell ref="Y17:Z17"/>
    <mergeCell ref="AA17:AB17"/>
    <mergeCell ref="AG19:AH19"/>
    <mergeCell ref="AI19:AK19"/>
    <mergeCell ref="B20:C20"/>
    <mergeCell ref="D20:T20"/>
    <mergeCell ref="AE20:AF20"/>
    <mergeCell ref="AG20:AH20"/>
    <mergeCell ref="AI20:AK20"/>
    <mergeCell ref="B19:C19"/>
    <mergeCell ref="D19:T19"/>
    <mergeCell ref="W19:X19"/>
    <mergeCell ref="Y19:Z19"/>
    <mergeCell ref="AA19:AB19"/>
    <mergeCell ref="AC19:AD19"/>
    <mergeCell ref="AE19:AF19"/>
    <mergeCell ref="AC18:AD18"/>
    <mergeCell ref="AE18:AF18"/>
    <mergeCell ref="AG18:AH18"/>
    <mergeCell ref="AI18:AK18"/>
    <mergeCell ref="AC22:AD22"/>
    <mergeCell ref="AE22:AF22"/>
    <mergeCell ref="AG22:AH22"/>
    <mergeCell ref="AI22:AK22"/>
    <mergeCell ref="AC21:AD21"/>
    <mergeCell ref="AE21:AF21"/>
    <mergeCell ref="AG21:AH21"/>
    <mergeCell ref="AI21:AK21"/>
    <mergeCell ref="B22:C22"/>
    <mergeCell ref="D22:T22"/>
    <mergeCell ref="U22:V22"/>
    <mergeCell ref="W22:X22"/>
    <mergeCell ref="Y22:Z22"/>
    <mergeCell ref="AA22:AB22"/>
    <mergeCell ref="B21:C21"/>
    <mergeCell ref="D21:T21"/>
    <mergeCell ref="U21:V21"/>
    <mergeCell ref="W21:X21"/>
    <mergeCell ref="Y21:Z21"/>
    <mergeCell ref="AA21:AB21"/>
    <mergeCell ref="AC24:AD24"/>
    <mergeCell ref="AE24:AF24"/>
    <mergeCell ref="AG24:AH24"/>
    <mergeCell ref="AI24:AK24"/>
    <mergeCell ref="B25:C25"/>
    <mergeCell ref="D25:T25"/>
    <mergeCell ref="U25:V25"/>
    <mergeCell ref="W25:X25"/>
    <mergeCell ref="Y25:Z25"/>
    <mergeCell ref="AA25:AB25"/>
    <mergeCell ref="AC23:AD23"/>
    <mergeCell ref="AE23:AF23"/>
    <mergeCell ref="AG23:AH23"/>
    <mergeCell ref="AI23:AK23"/>
    <mergeCell ref="B24:C24"/>
    <mergeCell ref="D24:T24"/>
    <mergeCell ref="U24:V24"/>
    <mergeCell ref="W24:X24"/>
    <mergeCell ref="Y24:Z24"/>
    <mergeCell ref="AA24:AB24"/>
    <mergeCell ref="B23:C23"/>
    <mergeCell ref="D23:T23"/>
    <mergeCell ref="U23:V23"/>
    <mergeCell ref="W23:X23"/>
    <mergeCell ref="Y23:Z23"/>
    <mergeCell ref="AA23:AB23"/>
    <mergeCell ref="AC28:AD28"/>
    <mergeCell ref="AE28:AF28"/>
    <mergeCell ref="AG28:AH28"/>
    <mergeCell ref="AI28:AK28"/>
    <mergeCell ref="B29:C29"/>
    <mergeCell ref="D29:T29"/>
    <mergeCell ref="U29:V29"/>
    <mergeCell ref="W29:X29"/>
    <mergeCell ref="Y29:Z29"/>
    <mergeCell ref="AA29:AB29"/>
    <mergeCell ref="B28:C28"/>
    <mergeCell ref="D28:T28"/>
    <mergeCell ref="U28:V28"/>
    <mergeCell ref="W28:X28"/>
    <mergeCell ref="Y28:Z28"/>
    <mergeCell ref="AA28:AB28"/>
    <mergeCell ref="AC25:AD25"/>
    <mergeCell ref="AE25:AF25"/>
    <mergeCell ref="AG25:AH25"/>
    <mergeCell ref="AI25:AK25"/>
    <mergeCell ref="B27:C27"/>
    <mergeCell ref="D27:T27"/>
    <mergeCell ref="AE27:AF27"/>
    <mergeCell ref="AG27:AH27"/>
    <mergeCell ref="AI27:AK27"/>
    <mergeCell ref="AC30:AD30"/>
    <mergeCell ref="AE30:AF30"/>
    <mergeCell ref="AG30:AH30"/>
    <mergeCell ref="AI30:AK30"/>
    <mergeCell ref="B31:C31"/>
    <mergeCell ref="D31:T31"/>
    <mergeCell ref="U31:V31"/>
    <mergeCell ref="W31:X31"/>
    <mergeCell ref="Y31:Z31"/>
    <mergeCell ref="AA31:AB31"/>
    <mergeCell ref="AC29:AD29"/>
    <mergeCell ref="AE29:AF29"/>
    <mergeCell ref="AG29:AH29"/>
    <mergeCell ref="AI29:AK29"/>
    <mergeCell ref="B30:C30"/>
    <mergeCell ref="D30:T30"/>
    <mergeCell ref="U30:V30"/>
    <mergeCell ref="W30:X30"/>
    <mergeCell ref="Y30:Z30"/>
    <mergeCell ref="AA30:AB30"/>
    <mergeCell ref="AC32:AD32"/>
    <mergeCell ref="AE32:AF32"/>
    <mergeCell ref="AG32:AH32"/>
    <mergeCell ref="AI32:AK32"/>
    <mergeCell ref="B33:C33"/>
    <mergeCell ref="D33:T33"/>
    <mergeCell ref="U33:V33"/>
    <mergeCell ref="W33:X33"/>
    <mergeCell ref="Y33:Z33"/>
    <mergeCell ref="AA33:AB33"/>
    <mergeCell ref="AC31:AD31"/>
    <mergeCell ref="AE31:AF31"/>
    <mergeCell ref="AG31:AH31"/>
    <mergeCell ref="AI31:AK31"/>
    <mergeCell ref="B32:C32"/>
    <mergeCell ref="D32:T32"/>
    <mergeCell ref="U32:V32"/>
    <mergeCell ref="W32:X32"/>
    <mergeCell ref="Y32:Z32"/>
    <mergeCell ref="AA32:AB32"/>
    <mergeCell ref="AC34:AD34"/>
    <mergeCell ref="AE34:AF34"/>
    <mergeCell ref="AG34:AH34"/>
    <mergeCell ref="AI34:AK34"/>
    <mergeCell ref="B35:C35"/>
    <mergeCell ref="D35:T35"/>
    <mergeCell ref="U35:V35"/>
    <mergeCell ref="W35:X35"/>
    <mergeCell ref="Y35:Z35"/>
    <mergeCell ref="AA35:AB35"/>
    <mergeCell ref="AC33:AD33"/>
    <mergeCell ref="AE33:AF33"/>
    <mergeCell ref="AG33:AH33"/>
    <mergeCell ref="AI33:AK33"/>
    <mergeCell ref="B34:C34"/>
    <mergeCell ref="D34:T34"/>
    <mergeCell ref="U34:V34"/>
    <mergeCell ref="W34:X34"/>
    <mergeCell ref="Y34:Z34"/>
    <mergeCell ref="AA34:AB34"/>
    <mergeCell ref="AC36:AD36"/>
    <mergeCell ref="AE36:AF36"/>
    <mergeCell ref="AG36:AH36"/>
    <mergeCell ref="AI36:AK36"/>
    <mergeCell ref="B37:C37"/>
    <mergeCell ref="D37:T37"/>
    <mergeCell ref="U37:V37"/>
    <mergeCell ref="W37:X37"/>
    <mergeCell ref="Y37:Z37"/>
    <mergeCell ref="AA37:AB37"/>
    <mergeCell ref="AC35:AD35"/>
    <mergeCell ref="AE35:AF35"/>
    <mergeCell ref="AG35:AH35"/>
    <mergeCell ref="AI35:AK35"/>
    <mergeCell ref="B36:C36"/>
    <mergeCell ref="D36:T36"/>
    <mergeCell ref="U36:V36"/>
    <mergeCell ref="W36:X36"/>
    <mergeCell ref="Y36:Z36"/>
    <mergeCell ref="AA36:AB36"/>
    <mergeCell ref="AC38:AD38"/>
    <mergeCell ref="AE38:AF38"/>
    <mergeCell ref="AG38:AH38"/>
    <mergeCell ref="AI38:AK38"/>
    <mergeCell ref="B39:C39"/>
    <mergeCell ref="D39:T39"/>
    <mergeCell ref="U39:V39"/>
    <mergeCell ref="W39:X39"/>
    <mergeCell ref="Y39:Z39"/>
    <mergeCell ref="AA39:AB39"/>
    <mergeCell ref="AC37:AD37"/>
    <mergeCell ref="AE37:AF37"/>
    <mergeCell ref="AG37:AH37"/>
    <mergeCell ref="AI37:AK37"/>
    <mergeCell ref="B38:C38"/>
    <mergeCell ref="D38:T38"/>
    <mergeCell ref="U38:V38"/>
    <mergeCell ref="W38:X38"/>
    <mergeCell ref="Y38:Z38"/>
    <mergeCell ref="AA38:AB38"/>
    <mergeCell ref="AC40:AD40"/>
    <mergeCell ref="AE40:AF40"/>
    <mergeCell ref="AG40:AH40"/>
    <mergeCell ref="AI40:AK40"/>
    <mergeCell ref="B41:C41"/>
    <mergeCell ref="D41:T41"/>
    <mergeCell ref="U41:V41"/>
    <mergeCell ref="W41:X41"/>
    <mergeCell ref="Y41:Z41"/>
    <mergeCell ref="AA41:AB41"/>
    <mergeCell ref="AC39:AD39"/>
    <mergeCell ref="AE39:AF39"/>
    <mergeCell ref="AG39:AH39"/>
    <mergeCell ref="AI39:AK39"/>
    <mergeCell ref="B40:C40"/>
    <mergeCell ref="D40:T40"/>
    <mergeCell ref="U40:V40"/>
    <mergeCell ref="W40:X40"/>
    <mergeCell ref="Y40:Z40"/>
    <mergeCell ref="AA40:AB40"/>
    <mergeCell ref="AC42:AD42"/>
    <mergeCell ref="AE42:AF42"/>
    <mergeCell ref="AG42:AH42"/>
    <mergeCell ref="AI42:AK42"/>
    <mergeCell ref="B43:C43"/>
    <mergeCell ref="D43:T43"/>
    <mergeCell ref="U43:V43"/>
    <mergeCell ref="W43:X43"/>
    <mergeCell ref="Y43:Z43"/>
    <mergeCell ref="AA43:AB43"/>
    <mergeCell ref="AC41:AD41"/>
    <mergeCell ref="AE41:AF41"/>
    <mergeCell ref="AG41:AH41"/>
    <mergeCell ref="AI41:AK41"/>
    <mergeCell ref="B42:C42"/>
    <mergeCell ref="D42:T42"/>
    <mergeCell ref="U42:V42"/>
    <mergeCell ref="W42:X42"/>
    <mergeCell ref="Y42:Z42"/>
    <mergeCell ref="AA42:AB42"/>
    <mergeCell ref="AC44:AD44"/>
    <mergeCell ref="AE44:AF44"/>
    <mergeCell ref="AG44:AH44"/>
    <mergeCell ref="AI44:AK44"/>
    <mergeCell ref="B45:C45"/>
    <mergeCell ref="D45:T45"/>
    <mergeCell ref="U45:V45"/>
    <mergeCell ref="W45:X45"/>
    <mergeCell ref="Y45:Z45"/>
    <mergeCell ref="AA45:AB45"/>
    <mergeCell ref="AC43:AD43"/>
    <mergeCell ref="AE43:AF43"/>
    <mergeCell ref="AG43:AH43"/>
    <mergeCell ref="AI43:AK43"/>
    <mergeCell ref="B44:C44"/>
    <mergeCell ref="D44:T44"/>
    <mergeCell ref="U44:V44"/>
    <mergeCell ref="W44:X44"/>
    <mergeCell ref="Y44:Z44"/>
    <mergeCell ref="AA44:AB44"/>
    <mergeCell ref="AC46:AD46"/>
    <mergeCell ref="AE46:AF46"/>
    <mergeCell ref="AG46:AH46"/>
    <mergeCell ref="AI46:AK46"/>
    <mergeCell ref="B47:C47"/>
    <mergeCell ref="D47:T47"/>
    <mergeCell ref="U47:V47"/>
    <mergeCell ref="W47:X47"/>
    <mergeCell ref="Y47:Z47"/>
    <mergeCell ref="AA47:AB47"/>
    <mergeCell ref="AC45:AD45"/>
    <mergeCell ref="AE45:AF45"/>
    <mergeCell ref="AG45:AH45"/>
    <mergeCell ref="AI45:AK45"/>
    <mergeCell ref="B46:C46"/>
    <mergeCell ref="D46:T46"/>
    <mergeCell ref="U46:V46"/>
    <mergeCell ref="W46:X46"/>
    <mergeCell ref="Y46:Z46"/>
    <mergeCell ref="AA46:AB46"/>
    <mergeCell ref="AC48:AD48"/>
    <mergeCell ref="AE48:AF48"/>
    <mergeCell ref="AG48:AH48"/>
    <mergeCell ref="AI48:AK48"/>
    <mergeCell ref="B49:C49"/>
    <mergeCell ref="D49:T49"/>
    <mergeCell ref="U49:V49"/>
    <mergeCell ref="W49:X49"/>
    <mergeCell ref="Y49:Z49"/>
    <mergeCell ref="AA49:AB49"/>
    <mergeCell ref="AC47:AD47"/>
    <mergeCell ref="AE47:AF47"/>
    <mergeCell ref="AG47:AH47"/>
    <mergeCell ref="AI47:AK47"/>
    <mergeCell ref="B48:C48"/>
    <mergeCell ref="D48:T48"/>
    <mergeCell ref="U48:V48"/>
    <mergeCell ref="W48:X48"/>
    <mergeCell ref="Y48:Z48"/>
    <mergeCell ref="AA48:AB48"/>
    <mergeCell ref="AC50:AD50"/>
    <mergeCell ref="AE50:AF50"/>
    <mergeCell ref="AG50:AH50"/>
    <mergeCell ref="AI50:AK50"/>
    <mergeCell ref="B51:C51"/>
    <mergeCell ref="D51:T51"/>
    <mergeCell ref="U51:V51"/>
    <mergeCell ref="W51:X51"/>
    <mergeCell ref="Y51:Z51"/>
    <mergeCell ref="AA51:AB51"/>
    <mergeCell ref="AC49:AD49"/>
    <mergeCell ref="AE49:AF49"/>
    <mergeCell ref="AG49:AH49"/>
    <mergeCell ref="AI49:AK49"/>
    <mergeCell ref="B50:C50"/>
    <mergeCell ref="D50:T50"/>
    <mergeCell ref="U50:V50"/>
    <mergeCell ref="W50:X50"/>
    <mergeCell ref="Y50:Z50"/>
    <mergeCell ref="AA50:AB50"/>
    <mergeCell ref="AC52:AD52"/>
    <mergeCell ref="AE52:AF52"/>
    <mergeCell ref="AG52:AH52"/>
    <mergeCell ref="AI52:AK52"/>
    <mergeCell ref="B53:C53"/>
    <mergeCell ref="D53:T53"/>
    <mergeCell ref="U53:V53"/>
    <mergeCell ref="W53:X53"/>
    <mergeCell ref="Y53:Z53"/>
    <mergeCell ref="AA53:AB53"/>
    <mergeCell ref="AC51:AD51"/>
    <mergeCell ref="AE51:AF51"/>
    <mergeCell ref="AG51:AH51"/>
    <mergeCell ref="AI51:AK51"/>
    <mergeCell ref="B52:C52"/>
    <mergeCell ref="D52:T52"/>
    <mergeCell ref="U52:V52"/>
    <mergeCell ref="W52:X52"/>
    <mergeCell ref="Y52:Z52"/>
    <mergeCell ref="AA52:AB52"/>
    <mergeCell ref="AC54:AD54"/>
    <mergeCell ref="AE54:AF54"/>
    <mergeCell ref="AG54:AH54"/>
    <mergeCell ref="AI54:AK54"/>
    <mergeCell ref="B55:C55"/>
    <mergeCell ref="D55:T55"/>
    <mergeCell ref="U55:V55"/>
    <mergeCell ref="W55:X55"/>
    <mergeCell ref="Y55:Z55"/>
    <mergeCell ref="AA55:AB55"/>
    <mergeCell ref="AC53:AD53"/>
    <mergeCell ref="AE53:AF53"/>
    <mergeCell ref="AG53:AH53"/>
    <mergeCell ref="AI53:AK53"/>
    <mergeCell ref="B54:C54"/>
    <mergeCell ref="D54:T54"/>
    <mergeCell ref="U54:V54"/>
    <mergeCell ref="W54:X54"/>
    <mergeCell ref="Y54:Z54"/>
    <mergeCell ref="AA54:AB54"/>
    <mergeCell ref="AC56:AD56"/>
    <mergeCell ref="AE56:AF56"/>
    <mergeCell ref="AG56:AH56"/>
    <mergeCell ref="AI56:AK56"/>
    <mergeCell ref="B57:C57"/>
    <mergeCell ref="D57:T57"/>
    <mergeCell ref="U57:V57"/>
    <mergeCell ref="W57:X57"/>
    <mergeCell ref="Y57:Z57"/>
    <mergeCell ref="AA57:AB57"/>
    <mergeCell ref="AC55:AD55"/>
    <mergeCell ref="AE55:AF55"/>
    <mergeCell ref="AG55:AH55"/>
    <mergeCell ref="AI55:AK55"/>
    <mergeCell ref="B56:C56"/>
    <mergeCell ref="D56:T56"/>
    <mergeCell ref="U56:V56"/>
    <mergeCell ref="W56:X56"/>
    <mergeCell ref="Y56:Z56"/>
    <mergeCell ref="AA56:AB56"/>
    <mergeCell ref="AC58:AD58"/>
    <mergeCell ref="AE58:AF58"/>
    <mergeCell ref="AG58:AH58"/>
    <mergeCell ref="AI58:AK58"/>
    <mergeCell ref="B59:C59"/>
    <mergeCell ref="D59:T59"/>
    <mergeCell ref="U59:V59"/>
    <mergeCell ref="W59:X59"/>
    <mergeCell ref="Y59:Z59"/>
    <mergeCell ref="AA59:AB59"/>
    <mergeCell ref="AC57:AD57"/>
    <mergeCell ref="AE57:AF57"/>
    <mergeCell ref="AG57:AH57"/>
    <mergeCell ref="AI57:AK57"/>
    <mergeCell ref="B58:C58"/>
    <mergeCell ref="D58:T58"/>
    <mergeCell ref="U58:V58"/>
    <mergeCell ref="W58:X58"/>
    <mergeCell ref="Y58:Z58"/>
    <mergeCell ref="AA58:AB58"/>
    <mergeCell ref="AC60:AD60"/>
    <mergeCell ref="AE60:AF60"/>
    <mergeCell ref="AG60:AH60"/>
    <mergeCell ref="AI60:AK60"/>
    <mergeCell ref="B61:C61"/>
    <mergeCell ref="D61:T61"/>
    <mergeCell ref="U61:V61"/>
    <mergeCell ref="W61:X61"/>
    <mergeCell ref="Y61:Z61"/>
    <mergeCell ref="AA61:AB61"/>
    <mergeCell ref="AC59:AD59"/>
    <mergeCell ref="AE59:AF59"/>
    <mergeCell ref="AG59:AH59"/>
    <mergeCell ref="AI59:AK59"/>
    <mergeCell ref="B60:C60"/>
    <mergeCell ref="D60:T60"/>
    <mergeCell ref="U60:V60"/>
    <mergeCell ref="W60:X60"/>
    <mergeCell ref="Y60:Z60"/>
    <mergeCell ref="AA60:AB60"/>
    <mergeCell ref="AC62:AD62"/>
    <mergeCell ref="AE62:AF62"/>
    <mergeCell ref="AG62:AH62"/>
    <mergeCell ref="AI62:AK62"/>
    <mergeCell ref="B63:C63"/>
    <mergeCell ref="D63:T63"/>
    <mergeCell ref="U63:V63"/>
    <mergeCell ref="W63:X63"/>
    <mergeCell ref="Y63:Z63"/>
    <mergeCell ref="AA63:AB63"/>
    <mergeCell ref="AC61:AD61"/>
    <mergeCell ref="AE61:AF61"/>
    <mergeCell ref="AG61:AH61"/>
    <mergeCell ref="AI61:AK61"/>
    <mergeCell ref="B62:C62"/>
    <mergeCell ref="D62:T62"/>
    <mergeCell ref="U62:V62"/>
    <mergeCell ref="W62:X62"/>
    <mergeCell ref="Y62:Z62"/>
    <mergeCell ref="AA62:AB62"/>
    <mergeCell ref="AC64:AD64"/>
    <mergeCell ref="AE64:AF64"/>
    <mergeCell ref="AG64:AH64"/>
    <mergeCell ref="AI64:AK64"/>
    <mergeCell ref="B65:C65"/>
    <mergeCell ref="D65:T65"/>
    <mergeCell ref="U65:V65"/>
    <mergeCell ref="W65:X65"/>
    <mergeCell ref="Y65:Z65"/>
    <mergeCell ref="AA65:AB65"/>
    <mergeCell ref="AC63:AD63"/>
    <mergeCell ref="AE63:AF63"/>
    <mergeCell ref="AG63:AH63"/>
    <mergeCell ref="AI63:AK63"/>
    <mergeCell ref="B64:C64"/>
    <mergeCell ref="D64:T64"/>
    <mergeCell ref="U64:V64"/>
    <mergeCell ref="W64:X64"/>
    <mergeCell ref="Y64:Z64"/>
    <mergeCell ref="AA64:AB64"/>
    <mergeCell ref="AC66:AD66"/>
    <mergeCell ref="AE66:AF66"/>
    <mergeCell ref="AG66:AH66"/>
    <mergeCell ref="AI66:AK66"/>
    <mergeCell ref="B67:C67"/>
    <mergeCell ref="D67:T67"/>
    <mergeCell ref="U67:V67"/>
    <mergeCell ref="W67:X67"/>
    <mergeCell ref="Y67:Z67"/>
    <mergeCell ref="AA67:AB67"/>
    <mergeCell ref="AC65:AD65"/>
    <mergeCell ref="AE65:AF65"/>
    <mergeCell ref="AG65:AH65"/>
    <mergeCell ref="AI65:AK65"/>
    <mergeCell ref="B66:C66"/>
    <mergeCell ref="D66:T66"/>
    <mergeCell ref="U66:V66"/>
    <mergeCell ref="W66:X66"/>
    <mergeCell ref="Y66:Z66"/>
    <mergeCell ref="AA66:AB66"/>
    <mergeCell ref="AC68:AD68"/>
    <mergeCell ref="AE68:AF68"/>
    <mergeCell ref="AG68:AH68"/>
    <mergeCell ref="AI68:AK68"/>
    <mergeCell ref="B69:C69"/>
    <mergeCell ref="D69:T69"/>
    <mergeCell ref="U69:V69"/>
    <mergeCell ref="W69:X69"/>
    <mergeCell ref="Y69:Z69"/>
    <mergeCell ref="AA69:AB69"/>
    <mergeCell ref="AC67:AD67"/>
    <mergeCell ref="AE67:AF67"/>
    <mergeCell ref="AG67:AH67"/>
    <mergeCell ref="AI67:AK67"/>
    <mergeCell ref="B68:C68"/>
    <mergeCell ref="D68:T68"/>
    <mergeCell ref="U68:V68"/>
    <mergeCell ref="W68:X68"/>
    <mergeCell ref="Y68:Z68"/>
    <mergeCell ref="AA68:AB68"/>
    <mergeCell ref="AC70:AD70"/>
    <mergeCell ref="AE70:AF70"/>
    <mergeCell ref="AG70:AH70"/>
    <mergeCell ref="AI70:AK70"/>
    <mergeCell ref="B71:C71"/>
    <mergeCell ref="D71:T71"/>
    <mergeCell ref="U71:V71"/>
    <mergeCell ref="W71:X71"/>
    <mergeCell ref="Y71:Z71"/>
    <mergeCell ref="AA71:AB71"/>
    <mergeCell ref="AC69:AD69"/>
    <mergeCell ref="AE69:AF69"/>
    <mergeCell ref="AG69:AH69"/>
    <mergeCell ref="AI69:AK69"/>
    <mergeCell ref="B70:C70"/>
    <mergeCell ref="D70:T70"/>
    <mergeCell ref="U70:V70"/>
    <mergeCell ref="W70:X70"/>
    <mergeCell ref="Y70:Z70"/>
    <mergeCell ref="AA70:AB70"/>
    <mergeCell ref="AC72:AD72"/>
    <mergeCell ref="AE72:AF72"/>
    <mergeCell ref="AG72:AH72"/>
    <mergeCell ref="AI72:AK72"/>
    <mergeCell ref="B73:C73"/>
    <mergeCell ref="D73:T73"/>
    <mergeCell ref="U73:V73"/>
    <mergeCell ref="W73:X73"/>
    <mergeCell ref="Y73:Z73"/>
    <mergeCell ref="AA73:AB73"/>
    <mergeCell ref="AC71:AD71"/>
    <mergeCell ref="AE71:AF71"/>
    <mergeCell ref="AG71:AH71"/>
    <mergeCell ref="AI71:AK71"/>
    <mergeCell ref="B72:C72"/>
    <mergeCell ref="D72:T72"/>
    <mergeCell ref="U72:V72"/>
    <mergeCell ref="W72:X72"/>
    <mergeCell ref="Y72:Z72"/>
    <mergeCell ref="AA72:AB72"/>
    <mergeCell ref="AC74:AD74"/>
    <mergeCell ref="AE74:AF74"/>
    <mergeCell ref="AG74:AH74"/>
    <mergeCell ref="AI74:AK74"/>
    <mergeCell ref="B75:C75"/>
    <mergeCell ref="D75:T75"/>
    <mergeCell ref="U75:V75"/>
    <mergeCell ref="W75:X75"/>
    <mergeCell ref="Y75:Z75"/>
    <mergeCell ref="AA75:AB75"/>
    <mergeCell ref="AC73:AD73"/>
    <mergeCell ref="AE73:AF73"/>
    <mergeCell ref="AG73:AH73"/>
    <mergeCell ref="AI73:AK73"/>
    <mergeCell ref="B74:C74"/>
    <mergeCell ref="D74:T74"/>
    <mergeCell ref="U74:V74"/>
    <mergeCell ref="W74:X74"/>
    <mergeCell ref="Y74:Z74"/>
    <mergeCell ref="AA74:AB74"/>
    <mergeCell ref="AC76:AD76"/>
    <mergeCell ref="AE76:AF76"/>
    <mergeCell ref="AG76:AH76"/>
    <mergeCell ref="AI76:AK76"/>
    <mergeCell ref="B77:C77"/>
    <mergeCell ref="D77:T77"/>
    <mergeCell ref="U77:V77"/>
    <mergeCell ref="W77:X77"/>
    <mergeCell ref="Y77:Z77"/>
    <mergeCell ref="AA77:AB77"/>
    <mergeCell ref="AC75:AD75"/>
    <mergeCell ref="AE75:AF75"/>
    <mergeCell ref="AG75:AH75"/>
    <mergeCell ref="AI75:AK75"/>
    <mergeCell ref="B76:C76"/>
    <mergeCell ref="D76:T76"/>
    <mergeCell ref="U76:V76"/>
    <mergeCell ref="W76:X76"/>
    <mergeCell ref="Y76:Z76"/>
    <mergeCell ref="AA76:AB76"/>
    <mergeCell ref="AC78:AD78"/>
    <mergeCell ref="AE78:AF78"/>
    <mergeCell ref="AG78:AH78"/>
    <mergeCell ref="AI78:AK78"/>
    <mergeCell ref="B79:C79"/>
    <mergeCell ref="D79:T79"/>
    <mergeCell ref="U79:V79"/>
    <mergeCell ref="W79:X79"/>
    <mergeCell ref="Y79:Z79"/>
    <mergeCell ref="AA79:AB79"/>
    <mergeCell ref="AC77:AD77"/>
    <mergeCell ref="AE77:AF77"/>
    <mergeCell ref="AG77:AH77"/>
    <mergeCell ref="AI77:AK77"/>
    <mergeCell ref="B78:C78"/>
    <mergeCell ref="D78:T78"/>
    <mergeCell ref="U78:V78"/>
    <mergeCell ref="W78:X78"/>
    <mergeCell ref="Y78:Z78"/>
    <mergeCell ref="AA78:AB78"/>
    <mergeCell ref="AC80:AD80"/>
    <mergeCell ref="AE80:AF80"/>
    <mergeCell ref="AG80:AH80"/>
    <mergeCell ref="AI80:AK80"/>
    <mergeCell ref="B81:C81"/>
    <mergeCell ref="D81:T81"/>
    <mergeCell ref="U81:V81"/>
    <mergeCell ref="W81:X81"/>
    <mergeCell ref="Y81:Z81"/>
    <mergeCell ref="AA81:AB81"/>
    <mergeCell ref="AC79:AD79"/>
    <mergeCell ref="AE79:AF79"/>
    <mergeCell ref="AG79:AH79"/>
    <mergeCell ref="AI79:AK79"/>
    <mergeCell ref="B80:C80"/>
    <mergeCell ref="D80:T80"/>
    <mergeCell ref="U80:V80"/>
    <mergeCell ref="W80:X80"/>
    <mergeCell ref="Y80:Z80"/>
    <mergeCell ref="AA80:AB80"/>
    <mergeCell ref="AC82:AD82"/>
    <mergeCell ref="AE82:AF82"/>
    <mergeCell ref="AG82:AH82"/>
    <mergeCell ref="AI82:AK82"/>
    <mergeCell ref="B83:C83"/>
    <mergeCell ref="D83:T83"/>
    <mergeCell ref="U83:V83"/>
    <mergeCell ref="W83:X83"/>
    <mergeCell ref="Y83:Z83"/>
    <mergeCell ref="AA83:AB83"/>
    <mergeCell ref="AC81:AD81"/>
    <mergeCell ref="AE81:AF81"/>
    <mergeCell ref="AG81:AH81"/>
    <mergeCell ref="AI81:AK81"/>
    <mergeCell ref="B82:C82"/>
    <mergeCell ref="D82:T82"/>
    <mergeCell ref="U82:V82"/>
    <mergeCell ref="W82:X82"/>
    <mergeCell ref="Y82:Z82"/>
    <mergeCell ref="AA82:AB82"/>
    <mergeCell ref="AC84:AD84"/>
    <mergeCell ref="AE84:AF84"/>
    <mergeCell ref="AG84:AH84"/>
    <mergeCell ref="AI84:AK84"/>
    <mergeCell ref="B85:C85"/>
    <mergeCell ref="D85:T85"/>
    <mergeCell ref="U85:V85"/>
    <mergeCell ref="W85:X85"/>
    <mergeCell ref="Y85:Z85"/>
    <mergeCell ref="AA85:AB85"/>
    <mergeCell ref="AC83:AD83"/>
    <mergeCell ref="AE83:AF83"/>
    <mergeCell ref="AG83:AH83"/>
    <mergeCell ref="AI83:AK83"/>
    <mergeCell ref="B84:C84"/>
    <mergeCell ref="D84:T84"/>
    <mergeCell ref="U84:V84"/>
    <mergeCell ref="W84:X84"/>
    <mergeCell ref="Y84:Z84"/>
    <mergeCell ref="AA84:AB84"/>
    <mergeCell ref="AC86:AD86"/>
    <mergeCell ref="AE86:AF86"/>
    <mergeCell ref="AG86:AH86"/>
    <mergeCell ref="AI86:AK86"/>
    <mergeCell ref="B87:C87"/>
    <mergeCell ref="D87:T87"/>
    <mergeCell ref="U87:V87"/>
    <mergeCell ref="W87:X87"/>
    <mergeCell ref="Y87:Z87"/>
    <mergeCell ref="AA87:AB87"/>
    <mergeCell ref="AC85:AD85"/>
    <mergeCell ref="AE85:AF85"/>
    <mergeCell ref="AG85:AH85"/>
    <mergeCell ref="AI85:AK85"/>
    <mergeCell ref="B86:C86"/>
    <mergeCell ref="D86:T86"/>
    <mergeCell ref="U86:V86"/>
    <mergeCell ref="W86:X86"/>
    <mergeCell ref="Y86:Z86"/>
    <mergeCell ref="AA86:AB86"/>
    <mergeCell ref="AC88:AD88"/>
    <mergeCell ref="AE88:AF88"/>
    <mergeCell ref="AG88:AH88"/>
    <mergeCell ref="AI88:AK88"/>
    <mergeCell ref="B89:C89"/>
    <mergeCell ref="D89:T89"/>
    <mergeCell ref="U89:V89"/>
    <mergeCell ref="W89:X89"/>
    <mergeCell ref="Y89:Z89"/>
    <mergeCell ref="AA89:AB89"/>
    <mergeCell ref="AC87:AD87"/>
    <mergeCell ref="AE87:AF87"/>
    <mergeCell ref="AG87:AH87"/>
    <mergeCell ref="AI87:AK87"/>
    <mergeCell ref="B88:C88"/>
    <mergeCell ref="D88:T88"/>
    <mergeCell ref="U88:V88"/>
    <mergeCell ref="W88:X88"/>
    <mergeCell ref="Y88:Z88"/>
    <mergeCell ref="AA88:AB88"/>
    <mergeCell ref="AC90:AD90"/>
    <mergeCell ref="AE90:AF90"/>
    <mergeCell ref="AG90:AH90"/>
    <mergeCell ref="AI90:AK90"/>
    <mergeCell ref="B91:C91"/>
    <mergeCell ref="D91:T91"/>
    <mergeCell ref="U91:V91"/>
    <mergeCell ref="W91:X91"/>
    <mergeCell ref="Y91:Z91"/>
    <mergeCell ref="AA91:AB91"/>
    <mergeCell ref="AC89:AD89"/>
    <mergeCell ref="AE89:AF89"/>
    <mergeCell ref="AG89:AH89"/>
    <mergeCell ref="AI89:AK89"/>
    <mergeCell ref="B90:C90"/>
    <mergeCell ref="D90:T90"/>
    <mergeCell ref="U90:V90"/>
    <mergeCell ref="W90:X90"/>
    <mergeCell ref="Y90:Z90"/>
    <mergeCell ref="AA90:AB90"/>
    <mergeCell ref="AC92:AD92"/>
    <mergeCell ref="AE92:AF92"/>
    <mergeCell ref="AG92:AH92"/>
    <mergeCell ref="AI92:AK92"/>
    <mergeCell ref="B93:C93"/>
    <mergeCell ref="D93:T93"/>
    <mergeCell ref="U93:V93"/>
    <mergeCell ref="W93:X93"/>
    <mergeCell ref="Y93:Z93"/>
    <mergeCell ref="AA93:AB93"/>
    <mergeCell ref="AC91:AD91"/>
    <mergeCell ref="AE91:AF91"/>
    <mergeCell ref="AG91:AH91"/>
    <mergeCell ref="AI91:AK91"/>
    <mergeCell ref="B92:C92"/>
    <mergeCell ref="D92:T92"/>
    <mergeCell ref="U92:V92"/>
    <mergeCell ref="W92:X92"/>
    <mergeCell ref="Y92:Z92"/>
    <mergeCell ref="AA92:AB92"/>
    <mergeCell ref="AC94:AD94"/>
    <mergeCell ref="AE94:AF94"/>
    <mergeCell ref="AG94:AH94"/>
    <mergeCell ref="AI94:AK94"/>
    <mergeCell ref="B95:C95"/>
    <mergeCell ref="D95:T95"/>
    <mergeCell ref="U95:V95"/>
    <mergeCell ref="W95:X95"/>
    <mergeCell ref="Y95:Z95"/>
    <mergeCell ref="AA95:AB95"/>
    <mergeCell ref="AC93:AD93"/>
    <mergeCell ref="AE93:AF93"/>
    <mergeCell ref="AG93:AH93"/>
    <mergeCell ref="AI93:AK93"/>
    <mergeCell ref="B94:C94"/>
    <mergeCell ref="D94:T94"/>
    <mergeCell ref="U94:V94"/>
    <mergeCell ref="W94:X94"/>
    <mergeCell ref="Y94:Z94"/>
    <mergeCell ref="AA94:AB94"/>
    <mergeCell ref="AC96:AD96"/>
    <mergeCell ref="AE96:AF96"/>
    <mergeCell ref="AG96:AH96"/>
    <mergeCell ref="AI96:AK96"/>
    <mergeCell ref="B97:C97"/>
    <mergeCell ref="D97:T97"/>
    <mergeCell ref="U97:V97"/>
    <mergeCell ref="W97:X97"/>
    <mergeCell ref="Y97:Z97"/>
    <mergeCell ref="AA97:AB97"/>
    <mergeCell ref="AC95:AD95"/>
    <mergeCell ref="AE95:AF95"/>
    <mergeCell ref="AG95:AH95"/>
    <mergeCell ref="AI95:AK95"/>
    <mergeCell ref="B96:C96"/>
    <mergeCell ref="D96:T96"/>
    <mergeCell ref="U96:V96"/>
    <mergeCell ref="W96:X96"/>
    <mergeCell ref="Y96:Z96"/>
    <mergeCell ref="AA96:AB96"/>
    <mergeCell ref="AC98:AD98"/>
    <mergeCell ref="AE98:AF98"/>
    <mergeCell ref="AG98:AH98"/>
    <mergeCell ref="AI98:AK98"/>
    <mergeCell ref="B99:C99"/>
    <mergeCell ref="D99:T99"/>
    <mergeCell ref="U99:V99"/>
    <mergeCell ref="W99:X99"/>
    <mergeCell ref="Y99:Z99"/>
    <mergeCell ref="AA99:AB99"/>
    <mergeCell ref="AC97:AD97"/>
    <mergeCell ref="AE97:AF97"/>
    <mergeCell ref="AG97:AH97"/>
    <mergeCell ref="AI97:AK97"/>
    <mergeCell ref="B98:C98"/>
    <mergeCell ref="D98:T98"/>
    <mergeCell ref="U98:V98"/>
    <mergeCell ref="W98:X98"/>
    <mergeCell ref="Y98:Z98"/>
    <mergeCell ref="AA98:AB98"/>
    <mergeCell ref="AC100:AD100"/>
    <mergeCell ref="AE100:AF100"/>
    <mergeCell ref="AG100:AH100"/>
    <mergeCell ref="AI100:AK100"/>
    <mergeCell ref="B101:C101"/>
    <mergeCell ref="D101:T101"/>
    <mergeCell ref="U101:V101"/>
    <mergeCell ref="W101:X101"/>
    <mergeCell ref="Y101:Z101"/>
    <mergeCell ref="AA101:AB101"/>
    <mergeCell ref="AC99:AD99"/>
    <mergeCell ref="AE99:AF99"/>
    <mergeCell ref="AG99:AH99"/>
    <mergeCell ref="AI99:AK99"/>
    <mergeCell ref="B100:C100"/>
    <mergeCell ref="D100:T100"/>
    <mergeCell ref="U100:V100"/>
    <mergeCell ref="W100:X100"/>
    <mergeCell ref="Y100:Z100"/>
    <mergeCell ref="AA100:AB100"/>
    <mergeCell ref="AC102:AD102"/>
    <mergeCell ref="AE102:AF102"/>
    <mergeCell ref="AG102:AH102"/>
    <mergeCell ref="AI102:AK102"/>
    <mergeCell ref="B103:C103"/>
    <mergeCell ref="D103:T103"/>
    <mergeCell ref="U103:V103"/>
    <mergeCell ref="W103:X103"/>
    <mergeCell ref="Y103:Z103"/>
    <mergeCell ref="AA103:AB103"/>
    <mergeCell ref="AC101:AD101"/>
    <mergeCell ref="AE101:AF101"/>
    <mergeCell ref="AG101:AH101"/>
    <mergeCell ref="AI101:AK101"/>
    <mergeCell ref="B102:C102"/>
    <mergeCell ref="D102:T102"/>
    <mergeCell ref="U102:V102"/>
    <mergeCell ref="W102:X102"/>
    <mergeCell ref="Y102:Z102"/>
    <mergeCell ref="AA102:AB102"/>
    <mergeCell ref="AC104:AD104"/>
    <mergeCell ref="AE104:AF104"/>
    <mergeCell ref="AG104:AH104"/>
    <mergeCell ref="AI104:AK104"/>
    <mergeCell ref="B105:C105"/>
    <mergeCell ref="D105:T105"/>
    <mergeCell ref="U105:V105"/>
    <mergeCell ref="W105:X105"/>
    <mergeCell ref="Y105:Z105"/>
    <mergeCell ref="AA105:AB105"/>
    <mergeCell ref="AC103:AD103"/>
    <mergeCell ref="AE103:AF103"/>
    <mergeCell ref="AG103:AH103"/>
    <mergeCell ref="AI103:AK103"/>
    <mergeCell ref="B104:C104"/>
    <mergeCell ref="D104:T104"/>
    <mergeCell ref="U104:V104"/>
    <mergeCell ref="W104:X104"/>
    <mergeCell ref="Y104:Z104"/>
    <mergeCell ref="AA104:AB104"/>
    <mergeCell ref="AC106:AD106"/>
    <mergeCell ref="AE106:AF106"/>
    <mergeCell ref="AG106:AH106"/>
    <mergeCell ref="AI106:AK106"/>
    <mergeCell ref="B107:C107"/>
    <mergeCell ref="D107:T107"/>
    <mergeCell ref="U107:V107"/>
    <mergeCell ref="W107:X107"/>
    <mergeCell ref="Y107:Z107"/>
    <mergeCell ref="AA107:AB107"/>
    <mergeCell ref="AC105:AD105"/>
    <mergeCell ref="AE105:AF105"/>
    <mergeCell ref="AG105:AH105"/>
    <mergeCell ref="AI105:AK105"/>
    <mergeCell ref="B106:C106"/>
    <mergeCell ref="D106:T106"/>
    <mergeCell ref="U106:V106"/>
    <mergeCell ref="W106:X106"/>
    <mergeCell ref="Y106:Z106"/>
    <mergeCell ref="AA106:AB106"/>
    <mergeCell ref="AC108:AD108"/>
    <mergeCell ref="AE108:AF108"/>
    <mergeCell ref="AG108:AH108"/>
    <mergeCell ref="AI108:AK108"/>
    <mergeCell ref="B109:C109"/>
    <mergeCell ref="D109:T109"/>
    <mergeCell ref="U109:V109"/>
    <mergeCell ref="W109:X109"/>
    <mergeCell ref="Y109:Z109"/>
    <mergeCell ref="AA109:AB109"/>
    <mergeCell ref="AC107:AD107"/>
    <mergeCell ref="AE107:AF107"/>
    <mergeCell ref="AG107:AH107"/>
    <mergeCell ref="AI107:AK107"/>
    <mergeCell ref="B108:C108"/>
    <mergeCell ref="D108:T108"/>
    <mergeCell ref="U108:V108"/>
    <mergeCell ref="W108:X108"/>
    <mergeCell ref="Y108:Z108"/>
    <mergeCell ref="AA108:AB108"/>
    <mergeCell ref="AC110:AD110"/>
    <mergeCell ref="AE110:AF110"/>
    <mergeCell ref="AG110:AH110"/>
    <mergeCell ref="AI110:AK110"/>
    <mergeCell ref="B111:C111"/>
    <mergeCell ref="D111:T111"/>
    <mergeCell ref="U111:V111"/>
    <mergeCell ref="W111:X111"/>
    <mergeCell ref="Y111:Z111"/>
    <mergeCell ref="AA111:AB111"/>
    <mergeCell ref="AC109:AD109"/>
    <mergeCell ref="AE109:AF109"/>
    <mergeCell ref="AG109:AH109"/>
    <mergeCell ref="AI109:AK109"/>
    <mergeCell ref="B110:C110"/>
    <mergeCell ref="D110:T110"/>
    <mergeCell ref="U110:V110"/>
    <mergeCell ref="W110:X110"/>
    <mergeCell ref="Y110:Z110"/>
    <mergeCell ref="AA110:AB110"/>
    <mergeCell ref="AC112:AD112"/>
    <mergeCell ref="AE112:AF112"/>
    <mergeCell ref="AG112:AH112"/>
    <mergeCell ref="AI112:AK112"/>
    <mergeCell ref="B113:C113"/>
    <mergeCell ref="D113:T113"/>
    <mergeCell ref="AE113:AF113"/>
    <mergeCell ref="AG113:AH113"/>
    <mergeCell ref="AI113:AK113"/>
    <mergeCell ref="AC111:AD111"/>
    <mergeCell ref="AE111:AF111"/>
    <mergeCell ref="AG111:AH111"/>
    <mergeCell ref="AI111:AK111"/>
    <mergeCell ref="B112:C112"/>
    <mergeCell ref="D112:T112"/>
    <mergeCell ref="U112:V112"/>
    <mergeCell ref="W112:X112"/>
    <mergeCell ref="Y112:Z112"/>
    <mergeCell ref="AA112:AB112"/>
    <mergeCell ref="AC115:AD115"/>
    <mergeCell ref="AE115:AF115"/>
    <mergeCell ref="AG115:AH115"/>
    <mergeCell ref="AI115:AK115"/>
    <mergeCell ref="B116:C116"/>
    <mergeCell ref="D116:T116"/>
    <mergeCell ref="U116:V116"/>
    <mergeCell ref="W116:X116"/>
    <mergeCell ref="Y116:Z116"/>
    <mergeCell ref="AA116:AB116"/>
    <mergeCell ref="AC114:AD114"/>
    <mergeCell ref="AE114:AF114"/>
    <mergeCell ref="AG114:AH114"/>
    <mergeCell ref="AI114:AK114"/>
    <mergeCell ref="B115:C115"/>
    <mergeCell ref="D115:T115"/>
    <mergeCell ref="U115:V115"/>
    <mergeCell ref="W115:X115"/>
    <mergeCell ref="Y115:Z115"/>
    <mergeCell ref="AA115:AB115"/>
    <mergeCell ref="B114:C114"/>
    <mergeCell ref="D114:T114"/>
    <mergeCell ref="U114:V114"/>
    <mergeCell ref="W114:X114"/>
    <mergeCell ref="Y114:Z114"/>
    <mergeCell ref="AA114:AB114"/>
    <mergeCell ref="AC117:AD117"/>
    <mergeCell ref="AE117:AF117"/>
    <mergeCell ref="AG117:AH117"/>
    <mergeCell ref="AI117:AK117"/>
    <mergeCell ref="B118:C118"/>
    <mergeCell ref="D118:T118"/>
    <mergeCell ref="U118:V118"/>
    <mergeCell ref="W118:X118"/>
    <mergeCell ref="Y118:Z118"/>
    <mergeCell ref="AA118:AB118"/>
    <mergeCell ref="AC116:AD116"/>
    <mergeCell ref="AE116:AF116"/>
    <mergeCell ref="AG116:AH116"/>
    <mergeCell ref="AI116:AK116"/>
    <mergeCell ref="B117:C117"/>
    <mergeCell ref="D117:T117"/>
    <mergeCell ref="U117:V117"/>
    <mergeCell ref="W117:X117"/>
    <mergeCell ref="Y117:Z117"/>
    <mergeCell ref="AA117:AB117"/>
    <mergeCell ref="AC119:AD119"/>
    <mergeCell ref="AE119:AF119"/>
    <mergeCell ref="AG119:AH119"/>
    <mergeCell ref="AI119:AK119"/>
    <mergeCell ref="B120:C120"/>
    <mergeCell ref="D120:T120"/>
    <mergeCell ref="U120:V120"/>
    <mergeCell ref="W120:X120"/>
    <mergeCell ref="Y120:Z120"/>
    <mergeCell ref="AA120:AB120"/>
    <mergeCell ref="AC118:AD118"/>
    <mergeCell ref="AE118:AF118"/>
    <mergeCell ref="AG118:AH118"/>
    <mergeCell ref="AI118:AK118"/>
    <mergeCell ref="B119:C119"/>
    <mergeCell ref="D119:T119"/>
    <mergeCell ref="U119:V119"/>
    <mergeCell ref="W119:X119"/>
    <mergeCell ref="Y119:Z119"/>
    <mergeCell ref="AA119:AB119"/>
    <mergeCell ref="AC121:AD121"/>
    <mergeCell ref="AE121:AF121"/>
    <mergeCell ref="AG121:AH121"/>
    <mergeCell ref="AI121:AK121"/>
    <mergeCell ref="B122:C122"/>
    <mergeCell ref="D122:T122"/>
    <mergeCell ref="U122:V122"/>
    <mergeCell ref="W122:X122"/>
    <mergeCell ref="Y122:Z122"/>
    <mergeCell ref="AA122:AB122"/>
    <mergeCell ref="AC120:AD120"/>
    <mergeCell ref="AE120:AF120"/>
    <mergeCell ref="AG120:AH120"/>
    <mergeCell ref="AI120:AK120"/>
    <mergeCell ref="B121:C121"/>
    <mergeCell ref="D121:T121"/>
    <mergeCell ref="U121:V121"/>
    <mergeCell ref="W121:X121"/>
    <mergeCell ref="Y121:Z121"/>
    <mergeCell ref="AA121:AB121"/>
    <mergeCell ref="AC123:AD123"/>
    <mergeCell ref="AE123:AF123"/>
    <mergeCell ref="AG123:AH123"/>
    <mergeCell ref="AI123:AK123"/>
    <mergeCell ref="B124:C124"/>
    <mergeCell ref="D124:T124"/>
    <mergeCell ref="U124:V124"/>
    <mergeCell ref="W124:X124"/>
    <mergeCell ref="Y124:Z124"/>
    <mergeCell ref="AA124:AB124"/>
    <mergeCell ref="AC122:AD122"/>
    <mergeCell ref="AE122:AF122"/>
    <mergeCell ref="AG122:AH122"/>
    <mergeCell ref="AI122:AK122"/>
    <mergeCell ref="B123:C123"/>
    <mergeCell ref="D123:T123"/>
    <mergeCell ref="U123:V123"/>
    <mergeCell ref="W123:X123"/>
    <mergeCell ref="Y123:Z123"/>
    <mergeCell ref="AA123:AB123"/>
    <mergeCell ref="AC125:AD125"/>
    <mergeCell ref="AE125:AF125"/>
    <mergeCell ref="AG125:AH125"/>
    <mergeCell ref="AI125:AK125"/>
    <mergeCell ref="B126:C126"/>
    <mergeCell ref="D126:T126"/>
    <mergeCell ref="U126:V126"/>
    <mergeCell ref="W126:X126"/>
    <mergeCell ref="Y126:Z126"/>
    <mergeCell ref="AA126:AB126"/>
    <mergeCell ref="AC124:AD124"/>
    <mergeCell ref="AE124:AF124"/>
    <mergeCell ref="AG124:AH124"/>
    <mergeCell ref="AI124:AK124"/>
    <mergeCell ref="B125:C125"/>
    <mergeCell ref="D125:T125"/>
    <mergeCell ref="U125:V125"/>
    <mergeCell ref="W125:X125"/>
    <mergeCell ref="Y125:Z125"/>
    <mergeCell ref="AA125:AB125"/>
    <mergeCell ref="AC127:AD127"/>
    <mergeCell ref="AE127:AF127"/>
    <mergeCell ref="AG127:AH127"/>
    <mergeCell ref="AI127:AK127"/>
    <mergeCell ref="B128:C128"/>
    <mergeCell ref="D128:T128"/>
    <mergeCell ref="U128:V128"/>
    <mergeCell ref="W128:X128"/>
    <mergeCell ref="Y128:Z128"/>
    <mergeCell ref="AA128:AB128"/>
    <mergeCell ref="AC126:AD126"/>
    <mergeCell ref="AE126:AF126"/>
    <mergeCell ref="AG126:AH126"/>
    <mergeCell ref="AI126:AK126"/>
    <mergeCell ref="B127:C127"/>
    <mergeCell ref="D127:T127"/>
    <mergeCell ref="U127:V127"/>
    <mergeCell ref="W127:X127"/>
    <mergeCell ref="Y127:Z127"/>
    <mergeCell ref="AA127:AB127"/>
    <mergeCell ref="AC129:AD129"/>
    <mergeCell ref="AE129:AF129"/>
    <mergeCell ref="AG129:AH129"/>
    <mergeCell ref="AI129:AK129"/>
    <mergeCell ref="B130:C130"/>
    <mergeCell ref="D130:T130"/>
    <mergeCell ref="U130:V130"/>
    <mergeCell ref="W130:X130"/>
    <mergeCell ref="Y130:Z130"/>
    <mergeCell ref="AA130:AB130"/>
    <mergeCell ref="AC128:AD128"/>
    <mergeCell ref="AE128:AF128"/>
    <mergeCell ref="AG128:AH128"/>
    <mergeCell ref="AI128:AK128"/>
    <mergeCell ref="B129:C129"/>
    <mergeCell ref="D129:T129"/>
    <mergeCell ref="U129:V129"/>
    <mergeCell ref="W129:X129"/>
    <mergeCell ref="Y129:Z129"/>
    <mergeCell ref="AA129:AB129"/>
    <mergeCell ref="AC131:AD131"/>
    <mergeCell ref="AE131:AF131"/>
    <mergeCell ref="AG131:AH131"/>
    <mergeCell ref="AI131:AK131"/>
    <mergeCell ref="B132:C132"/>
    <mergeCell ref="D132:T132"/>
    <mergeCell ref="U132:V132"/>
    <mergeCell ref="W132:X132"/>
    <mergeCell ref="Y132:Z132"/>
    <mergeCell ref="AA132:AB132"/>
    <mergeCell ref="AC130:AD130"/>
    <mergeCell ref="AE130:AF130"/>
    <mergeCell ref="AG130:AH130"/>
    <mergeCell ref="AI130:AK130"/>
    <mergeCell ref="B131:C131"/>
    <mergeCell ref="D131:T131"/>
    <mergeCell ref="U131:V131"/>
    <mergeCell ref="W131:X131"/>
    <mergeCell ref="Y131:Z131"/>
    <mergeCell ref="AA131:AB131"/>
    <mergeCell ref="AC133:AD133"/>
    <mergeCell ref="AE133:AF133"/>
    <mergeCell ref="AG133:AH133"/>
    <mergeCell ref="AI133:AK133"/>
    <mergeCell ref="B134:C134"/>
    <mergeCell ref="D134:T134"/>
    <mergeCell ref="U134:V134"/>
    <mergeCell ref="W134:X134"/>
    <mergeCell ref="Y134:Z134"/>
    <mergeCell ref="AA134:AB134"/>
    <mergeCell ref="AC132:AD132"/>
    <mergeCell ref="AE132:AF132"/>
    <mergeCell ref="AG132:AH132"/>
    <mergeCell ref="AI132:AK132"/>
    <mergeCell ref="B133:C133"/>
    <mergeCell ref="D133:T133"/>
    <mergeCell ref="U133:V133"/>
    <mergeCell ref="W133:X133"/>
    <mergeCell ref="Y133:Z133"/>
    <mergeCell ref="AA133:AB133"/>
    <mergeCell ref="AC135:AD135"/>
    <mergeCell ref="AE135:AF135"/>
    <mergeCell ref="AG135:AH135"/>
    <mergeCell ref="AI135:AK135"/>
    <mergeCell ref="B136:C136"/>
    <mergeCell ref="D136:T136"/>
    <mergeCell ref="U136:V136"/>
    <mergeCell ref="W136:X136"/>
    <mergeCell ref="Y136:Z136"/>
    <mergeCell ref="AA136:AB136"/>
    <mergeCell ref="AC134:AD134"/>
    <mergeCell ref="AE134:AF134"/>
    <mergeCell ref="AG134:AH134"/>
    <mergeCell ref="AI134:AK134"/>
    <mergeCell ref="B135:C135"/>
    <mergeCell ref="D135:T135"/>
    <mergeCell ref="U135:V135"/>
    <mergeCell ref="W135:X135"/>
    <mergeCell ref="Y135:Z135"/>
    <mergeCell ref="AA135:AB135"/>
    <mergeCell ref="AC137:AD137"/>
    <mergeCell ref="AE137:AF137"/>
    <mergeCell ref="AG137:AH137"/>
    <mergeCell ref="AI137:AK137"/>
    <mergeCell ref="B138:C138"/>
    <mergeCell ref="D138:T138"/>
    <mergeCell ref="U138:V138"/>
    <mergeCell ref="W138:X138"/>
    <mergeCell ref="Y138:Z138"/>
    <mergeCell ref="AA138:AB138"/>
    <mergeCell ref="AC136:AD136"/>
    <mergeCell ref="AE136:AF136"/>
    <mergeCell ref="AG136:AH136"/>
    <mergeCell ref="AI136:AK136"/>
    <mergeCell ref="B137:C137"/>
    <mergeCell ref="D137:T137"/>
    <mergeCell ref="U137:V137"/>
    <mergeCell ref="W137:X137"/>
    <mergeCell ref="Y137:Z137"/>
    <mergeCell ref="AA137:AB137"/>
    <mergeCell ref="AC139:AD139"/>
    <mergeCell ref="AE139:AF139"/>
    <mergeCell ref="AG139:AH139"/>
    <mergeCell ref="AI139:AK139"/>
    <mergeCell ref="B140:C140"/>
    <mergeCell ref="D140:T140"/>
    <mergeCell ref="U140:V140"/>
    <mergeCell ref="W140:X140"/>
    <mergeCell ref="Y140:Z140"/>
    <mergeCell ref="AA140:AB140"/>
    <mergeCell ref="AC138:AD138"/>
    <mergeCell ref="AE138:AF138"/>
    <mergeCell ref="AG138:AH138"/>
    <mergeCell ref="AI138:AK138"/>
    <mergeCell ref="B139:C139"/>
    <mergeCell ref="D139:T139"/>
    <mergeCell ref="U139:V139"/>
    <mergeCell ref="W139:X139"/>
    <mergeCell ref="Y139:Z139"/>
    <mergeCell ref="AA139:AB139"/>
    <mergeCell ref="AC141:AD141"/>
    <mergeCell ref="AE141:AF141"/>
    <mergeCell ref="AG141:AH141"/>
    <mergeCell ref="AI141:AK141"/>
    <mergeCell ref="B142:C142"/>
    <mergeCell ref="D142:T142"/>
    <mergeCell ref="AE142:AF142"/>
    <mergeCell ref="AG142:AH142"/>
    <mergeCell ref="AI142:AK142"/>
    <mergeCell ref="AC140:AD140"/>
    <mergeCell ref="AE140:AF140"/>
    <mergeCell ref="AG140:AH140"/>
    <mergeCell ref="AI140:AK140"/>
    <mergeCell ref="B141:C141"/>
    <mergeCell ref="D141:T141"/>
    <mergeCell ref="U141:V141"/>
    <mergeCell ref="W141:X141"/>
    <mergeCell ref="Y141:Z141"/>
    <mergeCell ref="AA141:AB141"/>
    <mergeCell ref="AC144:AD144"/>
    <mergeCell ref="AE144:AF144"/>
    <mergeCell ref="AG144:AH144"/>
    <mergeCell ref="AI144:AK144"/>
    <mergeCell ref="B145:C145"/>
    <mergeCell ref="D145:T145"/>
    <mergeCell ref="U145:V145"/>
    <mergeCell ref="W145:X145"/>
    <mergeCell ref="Y145:Z145"/>
    <mergeCell ref="AA145:AB145"/>
    <mergeCell ref="AC143:AD143"/>
    <mergeCell ref="AE143:AF143"/>
    <mergeCell ref="AG143:AH143"/>
    <mergeCell ref="AI143:AK143"/>
    <mergeCell ref="B144:C144"/>
    <mergeCell ref="D144:T144"/>
    <mergeCell ref="U144:V144"/>
    <mergeCell ref="W144:X144"/>
    <mergeCell ref="Y144:Z144"/>
    <mergeCell ref="AA144:AB144"/>
    <mergeCell ref="B143:C143"/>
    <mergeCell ref="D143:T143"/>
    <mergeCell ref="U143:V143"/>
    <mergeCell ref="W143:X143"/>
    <mergeCell ref="Y143:Z143"/>
    <mergeCell ref="AA143:AB143"/>
    <mergeCell ref="AC146:AD146"/>
    <mergeCell ref="AE146:AF146"/>
    <mergeCell ref="AG146:AH146"/>
    <mergeCell ref="AI146:AK146"/>
    <mergeCell ref="B147:C147"/>
    <mergeCell ref="D147:T147"/>
    <mergeCell ref="U147:V147"/>
    <mergeCell ref="W147:X147"/>
    <mergeCell ref="Y147:Z147"/>
    <mergeCell ref="AA147:AB147"/>
    <mergeCell ref="AC145:AD145"/>
    <mergeCell ref="AE145:AF145"/>
    <mergeCell ref="AG145:AH145"/>
    <mergeCell ref="AI145:AK145"/>
    <mergeCell ref="B146:C146"/>
    <mergeCell ref="D146:T146"/>
    <mergeCell ref="U146:V146"/>
    <mergeCell ref="W146:X146"/>
    <mergeCell ref="Y146:Z146"/>
    <mergeCell ref="AA146:AB146"/>
    <mergeCell ref="AC148:AD148"/>
    <mergeCell ref="AE148:AF148"/>
    <mergeCell ref="AG148:AH148"/>
    <mergeCell ref="AI148:AK148"/>
    <mergeCell ref="B149:C149"/>
    <mergeCell ref="D149:T149"/>
    <mergeCell ref="U149:V149"/>
    <mergeCell ref="W149:X149"/>
    <mergeCell ref="Y149:Z149"/>
    <mergeCell ref="AA149:AB149"/>
    <mergeCell ref="AC147:AD147"/>
    <mergeCell ref="AE147:AF147"/>
    <mergeCell ref="AG147:AH147"/>
    <mergeCell ref="AI147:AK147"/>
    <mergeCell ref="B148:C148"/>
    <mergeCell ref="D148:T148"/>
    <mergeCell ref="U148:V148"/>
    <mergeCell ref="W148:X148"/>
    <mergeCell ref="Y148:Z148"/>
    <mergeCell ref="AA148:AB148"/>
    <mergeCell ref="AC150:AD150"/>
    <mergeCell ref="AE150:AF150"/>
    <mergeCell ref="AG150:AH150"/>
    <mergeCell ref="AI150:AK150"/>
    <mergeCell ref="B151:C151"/>
    <mergeCell ref="D151:T151"/>
    <mergeCell ref="U151:V151"/>
    <mergeCell ref="W151:X151"/>
    <mergeCell ref="Y151:Z151"/>
    <mergeCell ref="AA151:AB151"/>
    <mergeCell ref="AC149:AD149"/>
    <mergeCell ref="AE149:AF149"/>
    <mergeCell ref="AG149:AH149"/>
    <mergeCell ref="AI149:AK149"/>
    <mergeCell ref="B150:C150"/>
    <mergeCell ref="D150:T150"/>
    <mergeCell ref="U150:V150"/>
    <mergeCell ref="W150:X150"/>
    <mergeCell ref="Y150:Z150"/>
    <mergeCell ref="AA150:AB150"/>
    <mergeCell ref="AC152:AD152"/>
    <mergeCell ref="AE152:AF152"/>
    <mergeCell ref="AG152:AH152"/>
    <mergeCell ref="AI152:AK152"/>
    <mergeCell ref="B153:C153"/>
    <mergeCell ref="D153:T153"/>
    <mergeCell ref="U153:V153"/>
    <mergeCell ref="W153:X153"/>
    <mergeCell ref="Y153:Z153"/>
    <mergeCell ref="AA153:AB153"/>
    <mergeCell ref="AC151:AD151"/>
    <mergeCell ref="AE151:AF151"/>
    <mergeCell ref="AG151:AH151"/>
    <mergeCell ref="AI151:AK151"/>
    <mergeCell ref="B152:C152"/>
    <mergeCell ref="D152:T152"/>
    <mergeCell ref="U152:V152"/>
    <mergeCell ref="W152:X152"/>
    <mergeCell ref="Y152:Z152"/>
    <mergeCell ref="AA152:AB152"/>
    <mergeCell ref="AC154:AD154"/>
    <mergeCell ref="AE154:AF154"/>
    <mergeCell ref="AG154:AH154"/>
    <mergeCell ref="AI154:AK154"/>
    <mergeCell ref="B155:C155"/>
    <mergeCell ref="D155:T155"/>
    <mergeCell ref="U155:V155"/>
    <mergeCell ref="W155:X155"/>
    <mergeCell ref="Y155:Z155"/>
    <mergeCell ref="AA155:AB155"/>
    <mergeCell ref="AC153:AD153"/>
    <mergeCell ref="AE153:AF153"/>
    <mergeCell ref="AG153:AH153"/>
    <mergeCell ref="AI153:AK153"/>
    <mergeCell ref="B154:C154"/>
    <mergeCell ref="D154:T154"/>
    <mergeCell ref="U154:V154"/>
    <mergeCell ref="W154:X154"/>
    <mergeCell ref="Y154:Z154"/>
    <mergeCell ref="AA154:AB154"/>
    <mergeCell ref="AC156:AD156"/>
    <mergeCell ref="AE156:AF156"/>
    <mergeCell ref="AG156:AH156"/>
    <mergeCell ref="AI156:AK156"/>
    <mergeCell ref="B157:C157"/>
    <mergeCell ref="D157:T157"/>
    <mergeCell ref="U157:V157"/>
    <mergeCell ref="W157:X157"/>
    <mergeCell ref="Y157:Z157"/>
    <mergeCell ref="AA157:AB157"/>
    <mergeCell ref="AC155:AD155"/>
    <mergeCell ref="AE155:AF155"/>
    <mergeCell ref="AG155:AH155"/>
    <mergeCell ref="AI155:AK155"/>
    <mergeCell ref="B156:C156"/>
    <mergeCell ref="D156:T156"/>
    <mergeCell ref="U156:V156"/>
    <mergeCell ref="W156:X156"/>
    <mergeCell ref="Y156:Z156"/>
    <mergeCell ref="AA156:AB156"/>
    <mergeCell ref="AC158:AD158"/>
    <mergeCell ref="AE158:AF158"/>
    <mergeCell ref="AG158:AH158"/>
    <mergeCell ref="AI158:AK158"/>
    <mergeCell ref="B159:C159"/>
    <mergeCell ref="D159:T159"/>
    <mergeCell ref="AE159:AF159"/>
    <mergeCell ref="AG159:AH159"/>
    <mergeCell ref="AI159:AK159"/>
    <mergeCell ref="AC157:AD157"/>
    <mergeCell ref="AE157:AF157"/>
    <mergeCell ref="AG157:AH157"/>
    <mergeCell ref="AI157:AK157"/>
    <mergeCell ref="B158:C158"/>
    <mergeCell ref="D158:T158"/>
    <mergeCell ref="U158:V158"/>
    <mergeCell ref="W158:X158"/>
    <mergeCell ref="Y158:Z158"/>
    <mergeCell ref="AA158:AB158"/>
    <mergeCell ref="AC161:AD161"/>
    <mergeCell ref="AE161:AF161"/>
    <mergeCell ref="AG161:AH161"/>
    <mergeCell ref="AI161:AK161"/>
    <mergeCell ref="B162:C162"/>
    <mergeCell ref="D162:T162"/>
    <mergeCell ref="U162:V162"/>
    <mergeCell ref="W162:X162"/>
    <mergeCell ref="Y162:Z162"/>
    <mergeCell ref="AA162:AB162"/>
    <mergeCell ref="AC160:AD160"/>
    <mergeCell ref="AE160:AF160"/>
    <mergeCell ref="AG160:AH160"/>
    <mergeCell ref="AI160:AK160"/>
    <mergeCell ref="B161:C161"/>
    <mergeCell ref="D161:T161"/>
    <mergeCell ref="U161:V161"/>
    <mergeCell ref="W161:X161"/>
    <mergeCell ref="Y161:Z161"/>
    <mergeCell ref="AA161:AB161"/>
    <mergeCell ref="B160:C160"/>
    <mergeCell ref="D160:T160"/>
    <mergeCell ref="U160:V160"/>
    <mergeCell ref="W160:X160"/>
    <mergeCell ref="Y160:Z160"/>
    <mergeCell ref="AA160:AB160"/>
    <mergeCell ref="AC163:AD163"/>
    <mergeCell ref="AE163:AF163"/>
    <mergeCell ref="AG163:AH163"/>
    <mergeCell ref="AI163:AK163"/>
    <mergeCell ref="B164:C164"/>
    <mergeCell ref="D164:T164"/>
    <mergeCell ref="U164:V164"/>
    <mergeCell ref="W164:X164"/>
    <mergeCell ref="Y164:Z164"/>
    <mergeCell ref="AA164:AB164"/>
    <mergeCell ref="AC162:AD162"/>
    <mergeCell ref="AE162:AF162"/>
    <mergeCell ref="AG162:AH162"/>
    <mergeCell ref="AI162:AK162"/>
    <mergeCell ref="B163:C163"/>
    <mergeCell ref="D163:T163"/>
    <mergeCell ref="U163:V163"/>
    <mergeCell ref="W163:X163"/>
    <mergeCell ref="Y163:Z163"/>
    <mergeCell ref="AA163:AB163"/>
    <mergeCell ref="AC165:AD165"/>
    <mergeCell ref="AE165:AF165"/>
    <mergeCell ref="AG165:AH165"/>
    <mergeCell ref="AI165:AK165"/>
    <mergeCell ref="B166:C166"/>
    <mergeCell ref="D166:T166"/>
    <mergeCell ref="U166:V166"/>
    <mergeCell ref="W166:X166"/>
    <mergeCell ref="Y166:Z166"/>
    <mergeCell ref="AA166:AB166"/>
    <mergeCell ref="AC164:AD164"/>
    <mergeCell ref="AE164:AF164"/>
    <mergeCell ref="AG164:AH164"/>
    <mergeCell ref="AI164:AK164"/>
    <mergeCell ref="B165:C165"/>
    <mergeCell ref="D165:T165"/>
    <mergeCell ref="U165:V165"/>
    <mergeCell ref="W165:X165"/>
    <mergeCell ref="Y165:Z165"/>
    <mergeCell ref="AA165:AB165"/>
    <mergeCell ref="AC167:AD167"/>
    <mergeCell ref="AE167:AF167"/>
    <mergeCell ref="AG167:AH167"/>
    <mergeCell ref="AI167:AK167"/>
    <mergeCell ref="B168:C168"/>
    <mergeCell ref="D168:T168"/>
    <mergeCell ref="U168:V168"/>
    <mergeCell ref="W168:X168"/>
    <mergeCell ref="Y168:Z168"/>
    <mergeCell ref="AA168:AB168"/>
    <mergeCell ref="AC166:AD166"/>
    <mergeCell ref="AE166:AF166"/>
    <mergeCell ref="AG166:AH166"/>
    <mergeCell ref="AI166:AK166"/>
    <mergeCell ref="B167:C167"/>
    <mergeCell ref="D167:T167"/>
    <mergeCell ref="U167:V167"/>
    <mergeCell ref="W167:X167"/>
    <mergeCell ref="Y167:Z167"/>
    <mergeCell ref="AA167:AB167"/>
    <mergeCell ref="AC169:AD169"/>
    <mergeCell ref="AE169:AF169"/>
    <mergeCell ref="AG169:AH169"/>
    <mergeCell ref="AI169:AK169"/>
    <mergeCell ref="B170:C170"/>
    <mergeCell ref="D170:T170"/>
    <mergeCell ref="U170:V170"/>
    <mergeCell ref="W170:X170"/>
    <mergeCell ref="Y170:Z170"/>
    <mergeCell ref="AA170:AB170"/>
    <mergeCell ref="AC168:AD168"/>
    <mergeCell ref="AE168:AF168"/>
    <mergeCell ref="AG168:AH168"/>
    <mergeCell ref="AI168:AK168"/>
    <mergeCell ref="B169:C169"/>
    <mergeCell ref="D169:T169"/>
    <mergeCell ref="U169:V169"/>
    <mergeCell ref="W169:X169"/>
    <mergeCell ref="Y169:Z169"/>
    <mergeCell ref="AA169:AB169"/>
    <mergeCell ref="AC171:AD171"/>
    <mergeCell ref="AE171:AF171"/>
    <mergeCell ref="AG171:AH171"/>
    <mergeCell ref="AI171:AK171"/>
    <mergeCell ref="B172:C172"/>
    <mergeCell ref="D172:T172"/>
    <mergeCell ref="U172:V172"/>
    <mergeCell ref="W172:X172"/>
    <mergeCell ref="Y172:Z172"/>
    <mergeCell ref="AA172:AB172"/>
    <mergeCell ref="AC170:AD170"/>
    <mergeCell ref="AE170:AF170"/>
    <mergeCell ref="AG170:AH170"/>
    <mergeCell ref="AI170:AK170"/>
    <mergeCell ref="B171:C171"/>
    <mergeCell ref="D171:T171"/>
    <mergeCell ref="U171:V171"/>
    <mergeCell ref="W171:X171"/>
    <mergeCell ref="Y171:Z171"/>
    <mergeCell ref="AA171:AB171"/>
    <mergeCell ref="AC174:AD174"/>
    <mergeCell ref="AE174:AF174"/>
    <mergeCell ref="AG174:AH174"/>
    <mergeCell ref="AI174:AK174"/>
    <mergeCell ref="B175:C175"/>
    <mergeCell ref="D175:T175"/>
    <mergeCell ref="U175:V175"/>
    <mergeCell ref="W175:X175"/>
    <mergeCell ref="Y175:Z175"/>
    <mergeCell ref="AA175:AB175"/>
    <mergeCell ref="B174:C174"/>
    <mergeCell ref="D174:T174"/>
    <mergeCell ref="U174:V174"/>
    <mergeCell ref="W174:X174"/>
    <mergeCell ref="Y174:Z174"/>
    <mergeCell ref="AA174:AB174"/>
    <mergeCell ref="AC172:AD172"/>
    <mergeCell ref="AE172:AF172"/>
    <mergeCell ref="AG172:AH172"/>
    <mergeCell ref="AI172:AK172"/>
    <mergeCell ref="B173:C173"/>
    <mergeCell ref="D173:T173"/>
    <mergeCell ref="AE173:AF173"/>
    <mergeCell ref="AG173:AH173"/>
    <mergeCell ref="AI173:AK173"/>
    <mergeCell ref="AC176:AD176"/>
    <mergeCell ref="AE176:AF176"/>
    <mergeCell ref="AG176:AH176"/>
    <mergeCell ref="AI176:AK176"/>
    <mergeCell ref="B177:C177"/>
    <mergeCell ref="D177:T177"/>
    <mergeCell ref="U177:V177"/>
    <mergeCell ref="W177:X177"/>
    <mergeCell ref="Y177:Z177"/>
    <mergeCell ref="AA177:AB177"/>
    <mergeCell ref="AC175:AD175"/>
    <mergeCell ref="AE175:AF175"/>
    <mergeCell ref="AG175:AH175"/>
    <mergeCell ref="AI175:AK175"/>
    <mergeCell ref="B176:C176"/>
    <mergeCell ref="D176:T176"/>
    <mergeCell ref="U176:V176"/>
    <mergeCell ref="W176:X176"/>
    <mergeCell ref="Y176:Z176"/>
    <mergeCell ref="AA176:AB176"/>
    <mergeCell ref="AC178:AD178"/>
    <mergeCell ref="AE178:AF178"/>
    <mergeCell ref="AG178:AH178"/>
    <mergeCell ref="AI178:AK178"/>
    <mergeCell ref="B179:C179"/>
    <mergeCell ref="D179:T179"/>
    <mergeCell ref="U179:V179"/>
    <mergeCell ref="W179:X179"/>
    <mergeCell ref="Y179:Z179"/>
    <mergeCell ref="AA179:AB179"/>
    <mergeCell ref="AC177:AD177"/>
    <mergeCell ref="AE177:AF177"/>
    <mergeCell ref="AG177:AH177"/>
    <mergeCell ref="AI177:AK177"/>
    <mergeCell ref="B178:C178"/>
    <mergeCell ref="D178:T178"/>
    <mergeCell ref="U178:V178"/>
    <mergeCell ref="W178:X178"/>
    <mergeCell ref="Y178:Z178"/>
    <mergeCell ref="AA178:AB178"/>
    <mergeCell ref="AC180:AD180"/>
    <mergeCell ref="AE180:AF180"/>
    <mergeCell ref="AG180:AH180"/>
    <mergeCell ref="AI180:AK180"/>
    <mergeCell ref="B181:C181"/>
    <mergeCell ref="D181:T181"/>
    <mergeCell ref="U181:V181"/>
    <mergeCell ref="W181:X181"/>
    <mergeCell ref="Y181:Z181"/>
    <mergeCell ref="AA181:AB181"/>
    <mergeCell ref="AC179:AD179"/>
    <mergeCell ref="AE179:AF179"/>
    <mergeCell ref="AG179:AH179"/>
    <mergeCell ref="AI179:AK179"/>
    <mergeCell ref="B180:C180"/>
    <mergeCell ref="D180:T180"/>
    <mergeCell ref="U180:V180"/>
    <mergeCell ref="W180:X180"/>
    <mergeCell ref="Y180:Z180"/>
    <mergeCell ref="AA180:AB180"/>
    <mergeCell ref="Y184:Z184"/>
    <mergeCell ref="AA184:AB184"/>
    <mergeCell ref="AC182:AD182"/>
    <mergeCell ref="AE182:AF182"/>
    <mergeCell ref="AG182:AH182"/>
    <mergeCell ref="AI182:AK182"/>
    <mergeCell ref="B183:C183"/>
    <mergeCell ref="D183:T183"/>
    <mergeCell ref="U183:V183"/>
    <mergeCell ref="W183:X183"/>
    <mergeCell ref="Y183:Z183"/>
    <mergeCell ref="AA183:AB183"/>
    <mergeCell ref="AC181:AD181"/>
    <mergeCell ref="AE181:AF181"/>
    <mergeCell ref="AG181:AH181"/>
    <mergeCell ref="AI181:AK181"/>
    <mergeCell ref="B182:C182"/>
    <mergeCell ref="D182:T182"/>
    <mergeCell ref="U182:V182"/>
    <mergeCell ref="W182:X182"/>
    <mergeCell ref="Y182:Z182"/>
    <mergeCell ref="AA182:AB182"/>
    <mergeCell ref="B187:AK187"/>
    <mergeCell ref="B13:C13"/>
    <mergeCell ref="D13:T13"/>
    <mergeCell ref="U13:V13"/>
    <mergeCell ref="AC185:AD185"/>
    <mergeCell ref="AE185:AF185"/>
    <mergeCell ref="AG185:AH185"/>
    <mergeCell ref="AI185:AK185"/>
    <mergeCell ref="B186:C186"/>
    <mergeCell ref="D186:T186"/>
    <mergeCell ref="AI186:AK186"/>
    <mergeCell ref="AC184:AD184"/>
    <mergeCell ref="AE184:AF184"/>
    <mergeCell ref="AG184:AH184"/>
    <mergeCell ref="AI184:AK184"/>
    <mergeCell ref="B185:C185"/>
    <mergeCell ref="D185:T185"/>
    <mergeCell ref="U185:V185"/>
    <mergeCell ref="W185:X185"/>
    <mergeCell ref="Y185:Z185"/>
    <mergeCell ref="AA185:AB185"/>
    <mergeCell ref="AC183:AD183"/>
    <mergeCell ref="AE183:AF183"/>
    <mergeCell ref="AG183:AH183"/>
    <mergeCell ref="AI183:AK183"/>
    <mergeCell ref="B184:C184"/>
    <mergeCell ref="D184:T184"/>
    <mergeCell ref="U184:V184"/>
    <mergeCell ref="W184:X184"/>
  </mergeCells>
  <printOptions horizontalCentered="1"/>
  <pageMargins left="0.59055118110236227" right="0.59055118110236227" top="0.78740157480314965" bottom="0.78740157480314965" header="0" footer="0"/>
  <pageSetup paperSize="9" scale="4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pageSetUpPr fitToPage="1"/>
  </sheetPr>
  <dimension ref="A1:BI611"/>
  <sheetViews>
    <sheetView showGridLines="0" view="pageBreakPreview" zoomScale="60" zoomScaleNormal="55" workbookViewId="0">
      <pane ySplit="12" topLeftCell="A13" activePane="bottomLeft" state="frozen"/>
      <selection pane="bottomLeft" activeCell="D19" sqref="D19:U19"/>
    </sheetView>
  </sheetViews>
  <sheetFormatPr defaultColWidth="12.625" defaultRowHeight="15" customHeight="1" outlineLevelRow="1" x14ac:dyDescent="0.2"/>
  <cols>
    <col min="1" max="1" width="2.375" style="85" customWidth="1"/>
    <col min="2" max="2" width="5.875" style="85" customWidth="1"/>
    <col min="3" max="3" width="3.125" style="85" customWidth="1"/>
    <col min="4" max="4" width="13.75" style="85" customWidth="1"/>
    <col min="5" max="5" width="5.875" style="85" customWidth="1"/>
    <col min="6" max="6" width="2.5" style="85" customWidth="1"/>
    <col min="7" max="7" width="5.875" style="85" customWidth="1"/>
    <col min="8" max="8" width="10.75" style="85" customWidth="1"/>
    <col min="9" max="10" width="5.875" style="85" customWidth="1"/>
    <col min="11" max="11" width="4.5" style="85" customWidth="1"/>
    <col min="12" max="12" width="10.25" style="85" customWidth="1"/>
    <col min="13" max="13" width="9.625" style="85" customWidth="1"/>
    <col min="14" max="15" width="5.875" style="85" customWidth="1"/>
    <col min="16" max="16" width="10" style="85" customWidth="1"/>
    <col min="17" max="19" width="5.875" style="85" customWidth="1"/>
    <col min="20" max="20" width="19.75" style="85" customWidth="1"/>
    <col min="21" max="21" width="5.875" style="85" customWidth="1"/>
    <col min="22" max="22" width="5.875" style="85" hidden="1" customWidth="1"/>
    <col min="23" max="23" width="18.75" style="85" customWidth="1"/>
    <col min="24" max="24" width="6.625" style="85" customWidth="1"/>
    <col min="25" max="25" width="5.875" style="85" customWidth="1"/>
    <col min="26" max="26" width="4.375" style="85" customWidth="1"/>
    <col min="27" max="27" width="14.625" style="85" customWidth="1"/>
    <col min="28" max="35" width="6.75" style="1680" customWidth="1"/>
    <col min="36" max="38" width="5.875" style="1680" customWidth="1"/>
    <col min="39" max="39" width="5.875" style="85" customWidth="1"/>
    <col min="40" max="40" width="14.5" style="85" customWidth="1"/>
    <col min="41" max="41" width="15.5" style="85" customWidth="1"/>
    <col min="42" max="16384" width="12.625" style="85"/>
  </cols>
  <sheetData>
    <row r="1" spans="1:61" ht="18" customHeight="1" x14ac:dyDescent="0.25">
      <c r="A1" s="2"/>
      <c r="B1" s="2"/>
      <c r="C1" s="2"/>
      <c r="D1" s="2"/>
      <c r="E1" s="2"/>
      <c r="F1" s="2"/>
      <c r="G1" s="2"/>
      <c r="H1" s="2"/>
      <c r="I1" s="2"/>
      <c r="J1" s="2"/>
      <c r="K1" s="2"/>
      <c r="L1" s="2"/>
      <c r="M1" s="2"/>
      <c r="N1" s="2"/>
      <c r="O1" s="2"/>
      <c r="P1" s="2"/>
      <c r="Q1" s="2"/>
      <c r="R1" s="2"/>
      <c r="S1" s="2"/>
      <c r="T1" s="2"/>
      <c r="U1" s="2"/>
      <c r="V1" s="2"/>
      <c r="W1" s="2"/>
      <c r="X1" s="2"/>
      <c r="Y1" s="2"/>
      <c r="Z1" s="9"/>
      <c r="AA1" s="9"/>
      <c r="AB1" s="59"/>
      <c r="AC1" s="59"/>
      <c r="AD1" s="59"/>
      <c r="AE1" s="59"/>
      <c r="AF1" s="59"/>
      <c r="AG1" s="59"/>
      <c r="AH1" s="59"/>
      <c r="AI1" s="59"/>
      <c r="AJ1" s="59"/>
      <c r="AK1" s="59"/>
      <c r="AL1" s="59"/>
      <c r="AM1" s="2"/>
      <c r="AN1" s="2"/>
      <c r="AO1" s="2"/>
    </row>
    <row r="2" spans="1:61" ht="18" customHeight="1" x14ac:dyDescent="0.25">
      <c r="A2" s="2"/>
      <c r="B2" s="981"/>
      <c r="C2" s="982"/>
      <c r="D2" s="982"/>
      <c r="E2" s="982"/>
      <c r="F2" s="982"/>
      <c r="G2" s="982"/>
      <c r="H2" s="986" t="s">
        <v>0</v>
      </c>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7"/>
      <c r="AM2" s="2"/>
      <c r="AN2" s="2"/>
      <c r="AO2" s="2"/>
    </row>
    <row r="3" spans="1:61" ht="18" customHeight="1" x14ac:dyDescent="0.25">
      <c r="A3" s="2"/>
      <c r="B3" s="983"/>
      <c r="C3" s="591"/>
      <c r="D3" s="591"/>
      <c r="E3" s="591"/>
      <c r="F3" s="591"/>
      <c r="G3" s="591"/>
      <c r="H3" s="984"/>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5"/>
      <c r="AL3" s="988"/>
      <c r="AM3" s="2"/>
      <c r="AN3" s="2"/>
      <c r="AO3" s="2"/>
    </row>
    <row r="4" spans="1:61" ht="18" customHeight="1" x14ac:dyDescent="0.25">
      <c r="A4" s="2"/>
      <c r="B4" s="983"/>
      <c r="C4" s="591"/>
      <c r="D4" s="591"/>
      <c r="E4" s="591"/>
      <c r="F4" s="591"/>
      <c r="G4" s="591"/>
      <c r="H4" s="3" t="s">
        <v>2</v>
      </c>
      <c r="I4" s="1"/>
      <c r="J4" s="1"/>
      <c r="K4" s="1"/>
      <c r="L4" s="1"/>
      <c r="M4" s="1"/>
      <c r="N4" s="1"/>
      <c r="O4" s="1"/>
      <c r="P4" s="1"/>
      <c r="Q4" s="1"/>
      <c r="R4" s="1"/>
      <c r="S4" s="1"/>
      <c r="T4" s="3" t="s">
        <v>16</v>
      </c>
      <c r="U4" s="1"/>
      <c r="V4" s="1"/>
      <c r="W4" s="1"/>
      <c r="X4" s="10"/>
      <c r="Y4" s="989" t="s">
        <v>1</v>
      </c>
      <c r="Z4" s="596"/>
      <c r="AA4" s="596"/>
      <c r="AB4" s="596"/>
      <c r="AC4" s="596"/>
      <c r="AD4" s="973"/>
      <c r="AE4" s="976"/>
      <c r="AF4" s="1643"/>
      <c r="AG4" s="1643"/>
      <c r="AH4" s="1643"/>
      <c r="AI4" s="1643"/>
      <c r="AJ4" s="1643"/>
      <c r="AK4" s="1643"/>
      <c r="AL4" s="1644"/>
      <c r="AM4" s="2"/>
      <c r="AN4" s="2"/>
      <c r="AO4" s="2"/>
    </row>
    <row r="5" spans="1:61" ht="18" customHeight="1" x14ac:dyDescent="0.25">
      <c r="A5" s="2"/>
      <c r="B5" s="983"/>
      <c r="C5" s="591"/>
      <c r="D5" s="591"/>
      <c r="E5" s="591"/>
      <c r="F5" s="591"/>
      <c r="G5" s="591"/>
      <c r="H5" s="967" t="s">
        <v>22</v>
      </c>
      <c r="I5" s="968"/>
      <c r="J5" s="968"/>
      <c r="K5" s="968"/>
      <c r="L5" s="968"/>
      <c r="M5" s="968"/>
      <c r="N5" s="968"/>
      <c r="O5" s="968"/>
      <c r="P5" s="968"/>
      <c r="Q5" s="968"/>
      <c r="R5" s="968"/>
      <c r="S5" s="969"/>
      <c r="T5" s="990" t="str">
        <f>Capa!W4</f>
        <v>DI-1100-PE-GE-EC-0001_R00</v>
      </c>
      <c r="U5" s="968"/>
      <c r="V5" s="968"/>
      <c r="W5" s="968"/>
      <c r="X5" s="969"/>
      <c r="Y5" s="11"/>
      <c r="Z5" s="12"/>
      <c r="AA5" s="12"/>
      <c r="AB5" s="8"/>
      <c r="AC5" s="8"/>
      <c r="AD5" s="13"/>
      <c r="AE5" s="980"/>
      <c r="AF5" s="1645"/>
      <c r="AG5" s="1645"/>
      <c r="AH5" s="1645"/>
      <c r="AI5" s="1645"/>
      <c r="AJ5" s="1645"/>
      <c r="AK5" s="1645"/>
      <c r="AL5" s="1646"/>
      <c r="AM5" s="2"/>
      <c r="AN5" s="2"/>
      <c r="AO5" s="2"/>
    </row>
    <row r="6" spans="1:61" ht="18" customHeight="1" x14ac:dyDescent="0.25">
      <c r="A6" s="2"/>
      <c r="B6" s="983"/>
      <c r="C6" s="591"/>
      <c r="D6" s="591"/>
      <c r="E6" s="591"/>
      <c r="F6" s="591"/>
      <c r="G6" s="591"/>
      <c r="H6" s="4" t="s">
        <v>5</v>
      </c>
      <c r="I6" s="5"/>
      <c r="J6" s="5"/>
      <c r="K6" s="6"/>
      <c r="L6" s="4" t="s">
        <v>6</v>
      </c>
      <c r="M6" s="5"/>
      <c r="N6" s="5"/>
      <c r="O6" s="6"/>
      <c r="P6" s="4" t="s">
        <v>7</v>
      </c>
      <c r="Q6" s="5"/>
      <c r="R6" s="5"/>
      <c r="S6" s="6"/>
      <c r="T6" s="3" t="s">
        <v>17</v>
      </c>
      <c r="U6" s="1"/>
      <c r="V6" s="1"/>
      <c r="W6" s="1"/>
      <c r="X6" s="10"/>
      <c r="Y6" s="14"/>
      <c r="Z6" s="15"/>
      <c r="AA6" s="16" t="s">
        <v>3</v>
      </c>
      <c r="AB6" s="8"/>
      <c r="AC6" s="8"/>
      <c r="AD6" s="13"/>
      <c r="AE6" s="991"/>
      <c r="AF6" s="1647"/>
      <c r="AG6" s="1647"/>
      <c r="AH6" s="1647"/>
      <c r="AI6" s="1647"/>
      <c r="AJ6" s="1647"/>
      <c r="AK6" s="1647"/>
      <c r="AL6" s="1648"/>
      <c r="AM6" s="2"/>
      <c r="AN6" s="2"/>
      <c r="AO6" s="2"/>
    </row>
    <row r="7" spans="1:61" ht="18" customHeight="1" x14ac:dyDescent="0.25">
      <c r="A7" s="2"/>
      <c r="B7" s="983"/>
      <c r="C7" s="591"/>
      <c r="D7" s="591"/>
      <c r="E7" s="591"/>
      <c r="F7" s="591"/>
      <c r="G7" s="591"/>
      <c r="H7" s="967"/>
      <c r="I7" s="968"/>
      <c r="J7" s="968"/>
      <c r="K7" s="969"/>
      <c r="L7" s="967"/>
      <c r="M7" s="968"/>
      <c r="N7" s="968"/>
      <c r="O7" s="969"/>
      <c r="P7" s="967"/>
      <c r="Q7" s="968"/>
      <c r="R7" s="968"/>
      <c r="S7" s="969"/>
      <c r="T7" s="975" t="s">
        <v>9</v>
      </c>
      <c r="U7" s="968"/>
      <c r="V7" s="968"/>
      <c r="W7" s="968"/>
      <c r="X7" s="969"/>
      <c r="Y7" s="17"/>
      <c r="Z7" s="15"/>
      <c r="AA7" s="16" t="s">
        <v>4</v>
      </c>
      <c r="AB7" s="8"/>
      <c r="AC7" s="8"/>
      <c r="AD7" s="13"/>
      <c r="AE7" s="1649"/>
      <c r="AF7" s="1650"/>
      <c r="AG7" s="1650"/>
      <c r="AH7" s="1650"/>
      <c r="AI7" s="1650"/>
      <c r="AJ7" s="1650"/>
      <c r="AK7" s="1650"/>
      <c r="AL7" s="1651"/>
      <c r="AM7" s="2"/>
      <c r="AN7" s="2"/>
      <c r="AO7" s="2"/>
    </row>
    <row r="8" spans="1:61" ht="18" customHeight="1" x14ac:dyDescent="0.25">
      <c r="A8" s="2"/>
      <c r="B8" s="983"/>
      <c r="C8" s="591"/>
      <c r="D8" s="591"/>
      <c r="E8" s="591"/>
      <c r="F8" s="591"/>
      <c r="G8" s="591"/>
      <c r="H8" s="4" t="s">
        <v>19</v>
      </c>
      <c r="I8" s="5"/>
      <c r="J8" s="5"/>
      <c r="K8" s="5"/>
      <c r="L8" s="5"/>
      <c r="M8" s="5"/>
      <c r="N8" s="5"/>
      <c r="O8" s="5"/>
      <c r="P8" s="5"/>
      <c r="Q8" s="5"/>
      <c r="R8" s="5"/>
      <c r="S8" s="5"/>
      <c r="T8" s="4" t="s">
        <v>11</v>
      </c>
      <c r="U8" s="18"/>
      <c r="V8" s="19"/>
      <c r="W8" s="4" t="s">
        <v>12</v>
      </c>
      <c r="X8" s="20"/>
      <c r="Y8" s="21"/>
      <c r="Z8" s="15"/>
      <c r="AA8" s="16" t="s">
        <v>8</v>
      </c>
      <c r="AB8" s="8"/>
      <c r="AC8" s="8"/>
      <c r="AD8" s="13"/>
      <c r="AE8" s="976"/>
      <c r="AF8" s="1643"/>
      <c r="AG8" s="1643"/>
      <c r="AH8" s="1643"/>
      <c r="AI8" s="1643"/>
      <c r="AJ8" s="1643"/>
      <c r="AK8" s="1643"/>
      <c r="AL8" s="1644"/>
      <c r="AM8" s="2"/>
      <c r="AN8" s="2"/>
      <c r="AO8" s="2"/>
    </row>
    <row r="9" spans="1:61" ht="18" customHeight="1" x14ac:dyDescent="0.25">
      <c r="A9" s="2"/>
      <c r="B9" s="983"/>
      <c r="C9" s="591"/>
      <c r="D9" s="591"/>
      <c r="E9" s="591"/>
      <c r="F9" s="591"/>
      <c r="G9" s="591"/>
      <c r="H9" s="967" t="str">
        <f>Capa!H8</f>
        <v>GERAL</v>
      </c>
      <c r="I9" s="968"/>
      <c r="J9" s="968"/>
      <c r="K9" s="968"/>
      <c r="L9" s="968"/>
      <c r="M9" s="968"/>
      <c r="N9" s="968"/>
      <c r="O9" s="968"/>
      <c r="P9" s="968"/>
      <c r="Q9" s="968"/>
      <c r="R9" s="968"/>
      <c r="S9" s="968"/>
      <c r="T9" s="979">
        <f>Capa!W8</f>
        <v>44181</v>
      </c>
      <c r="U9" s="969"/>
      <c r="V9" s="22"/>
      <c r="W9" s="967">
        <f>Capa!Z8</f>
        <v>0</v>
      </c>
      <c r="X9" s="969"/>
      <c r="Y9" s="11"/>
      <c r="Z9" s="15" t="s">
        <v>18</v>
      </c>
      <c r="AA9" s="16" t="s">
        <v>10</v>
      </c>
      <c r="AB9" s="8"/>
      <c r="AC9" s="8"/>
      <c r="AD9" s="13"/>
      <c r="AE9" s="980"/>
      <c r="AF9" s="1645"/>
      <c r="AG9" s="1645"/>
      <c r="AH9" s="1645"/>
      <c r="AI9" s="1645"/>
      <c r="AJ9" s="1645"/>
      <c r="AK9" s="1645"/>
      <c r="AL9" s="1646"/>
      <c r="AM9" s="2"/>
      <c r="AN9" s="2"/>
      <c r="AO9" s="2"/>
    </row>
    <row r="10" spans="1:61" ht="18" customHeight="1" x14ac:dyDescent="0.25">
      <c r="A10" s="2"/>
      <c r="B10" s="983"/>
      <c r="C10" s="591"/>
      <c r="D10" s="591"/>
      <c r="E10" s="591"/>
      <c r="F10" s="591"/>
      <c r="G10" s="591"/>
      <c r="H10" s="3" t="s">
        <v>15</v>
      </c>
      <c r="I10" s="7"/>
      <c r="J10" s="7"/>
      <c r="K10" s="7"/>
      <c r="L10" s="7"/>
      <c r="M10" s="7"/>
      <c r="N10" s="7"/>
      <c r="O10" s="7"/>
      <c r="P10" s="7"/>
      <c r="Q10" s="7"/>
      <c r="R10" s="7"/>
      <c r="S10" s="7"/>
      <c r="T10" s="7"/>
      <c r="U10" s="7"/>
      <c r="V10" s="7"/>
      <c r="W10" s="7"/>
      <c r="X10" s="23"/>
      <c r="Y10" s="24"/>
      <c r="Z10" s="15"/>
      <c r="AA10" s="16" t="s">
        <v>13</v>
      </c>
      <c r="AB10" s="8"/>
      <c r="AC10" s="8"/>
      <c r="AD10" s="13"/>
      <c r="AE10" s="972"/>
      <c r="AF10" s="1645"/>
      <c r="AG10" s="1645"/>
      <c r="AH10" s="1645"/>
      <c r="AI10" s="1645"/>
      <c r="AJ10" s="1645"/>
      <c r="AK10" s="1645"/>
      <c r="AL10" s="1646"/>
      <c r="AM10" s="2"/>
      <c r="AN10" s="2"/>
      <c r="AO10" s="2"/>
    </row>
    <row r="11" spans="1:61" ht="18.75" x14ac:dyDescent="0.25">
      <c r="A11" s="2"/>
      <c r="B11" s="984"/>
      <c r="C11" s="985"/>
      <c r="D11" s="985"/>
      <c r="E11" s="985"/>
      <c r="F11" s="985"/>
      <c r="G11" s="985"/>
      <c r="H11" s="974" t="str">
        <f>Capa!H10</f>
        <v xml:space="preserve">PRÉDIO 1100 
LEEV - LABORATÓRIO DE ECOLOGIA E EVOLUÇÃO
</v>
      </c>
      <c r="I11" s="968"/>
      <c r="J11" s="968"/>
      <c r="K11" s="968"/>
      <c r="L11" s="968"/>
      <c r="M11" s="968"/>
      <c r="N11" s="968"/>
      <c r="O11" s="968"/>
      <c r="P11" s="968"/>
      <c r="Q11" s="968"/>
      <c r="R11" s="968"/>
      <c r="S11" s="968"/>
      <c r="T11" s="968"/>
      <c r="U11" s="968"/>
      <c r="V11" s="968"/>
      <c r="W11" s="968"/>
      <c r="X11" s="969"/>
      <c r="Y11" s="25"/>
      <c r="Z11" s="26"/>
      <c r="AA11" s="26"/>
      <c r="AB11" s="27"/>
      <c r="AC11" s="27"/>
      <c r="AD11" s="28"/>
      <c r="AE11" s="972"/>
      <c r="AF11" s="1645"/>
      <c r="AG11" s="1645"/>
      <c r="AH11" s="1645"/>
      <c r="AI11" s="1645"/>
      <c r="AJ11" s="1645"/>
      <c r="AK11" s="1645"/>
      <c r="AL11" s="1646"/>
      <c r="AM11" s="2"/>
      <c r="AN11" s="2"/>
      <c r="AO11" s="2"/>
    </row>
    <row r="12" spans="1:61" ht="50.25" customHeight="1" x14ac:dyDescent="0.2">
      <c r="A12" s="29"/>
      <c r="B12" s="970" t="s">
        <v>20</v>
      </c>
      <c r="C12" s="917"/>
      <c r="D12" s="639" t="s">
        <v>21</v>
      </c>
      <c r="E12" s="1750"/>
      <c r="F12" s="1750"/>
      <c r="G12" s="1750"/>
      <c r="H12" s="1750"/>
      <c r="I12" s="1750"/>
      <c r="J12" s="1750"/>
      <c r="K12" s="1750"/>
      <c r="L12" s="1750"/>
      <c r="M12" s="1750"/>
      <c r="N12" s="1750"/>
      <c r="O12" s="1750"/>
      <c r="P12" s="1750"/>
      <c r="Q12" s="1750"/>
      <c r="R12" s="1750"/>
      <c r="S12" s="1750"/>
      <c r="T12" s="1750"/>
      <c r="U12" s="1751"/>
      <c r="V12" s="970" t="s">
        <v>23</v>
      </c>
      <c r="W12" s="917"/>
      <c r="X12" s="970" t="s">
        <v>24</v>
      </c>
      <c r="Y12" s="917"/>
      <c r="Z12" s="948" t="s">
        <v>25</v>
      </c>
      <c r="AA12" s="917"/>
      <c r="AB12" s="970" t="s">
        <v>26</v>
      </c>
      <c r="AC12" s="1674"/>
      <c r="AD12" s="970" t="s">
        <v>27</v>
      </c>
      <c r="AE12" s="1674"/>
      <c r="AF12" s="970" t="s">
        <v>28</v>
      </c>
      <c r="AG12" s="1674"/>
      <c r="AH12" s="970" t="s">
        <v>29</v>
      </c>
      <c r="AI12" s="1674"/>
      <c r="AJ12" s="970" t="s">
        <v>30</v>
      </c>
      <c r="AK12" s="1675"/>
      <c r="AL12" s="1674"/>
      <c r="AM12" s="29"/>
      <c r="AN12" s="29"/>
      <c r="AO12" s="29"/>
    </row>
    <row r="13" spans="1:61" ht="25.5" customHeight="1" x14ac:dyDescent="0.2">
      <c r="A13" s="29"/>
      <c r="B13" s="643"/>
      <c r="C13" s="1455"/>
      <c r="D13" s="1456" t="s">
        <v>349</v>
      </c>
      <c r="E13" s="644"/>
      <c r="F13" s="644"/>
      <c r="G13" s="644"/>
      <c r="H13" s="644"/>
      <c r="I13" s="644"/>
      <c r="J13" s="644"/>
      <c r="K13" s="644"/>
      <c r="L13" s="644"/>
      <c r="M13" s="644"/>
      <c r="N13" s="644"/>
      <c r="O13" s="644"/>
      <c r="P13" s="644"/>
      <c r="Q13" s="644"/>
      <c r="R13" s="644"/>
      <c r="S13" s="644"/>
      <c r="T13" s="644"/>
      <c r="U13" s="1457"/>
      <c r="V13" s="1428"/>
      <c r="W13" s="1429"/>
      <c r="X13" s="1429"/>
      <c r="Y13" s="1429"/>
      <c r="Z13" s="1429"/>
      <c r="AA13" s="1429"/>
      <c r="AB13" s="1429"/>
      <c r="AC13" s="1429"/>
      <c r="AD13" s="1429"/>
      <c r="AE13" s="1429"/>
      <c r="AF13" s="1429"/>
      <c r="AG13" s="1429"/>
      <c r="AH13" s="1429"/>
      <c r="AI13" s="1429"/>
      <c r="AJ13" s="1429"/>
      <c r="AK13" s="1429"/>
      <c r="AL13" s="1429"/>
      <c r="AM13" s="29"/>
      <c r="AN13" s="29"/>
      <c r="AO13" s="29"/>
    </row>
    <row r="14" spans="1:61" s="137" customFormat="1" ht="15.95" customHeight="1" x14ac:dyDescent="0.2">
      <c r="B14" s="971">
        <v>1</v>
      </c>
      <c r="C14" s="917"/>
      <c r="D14" s="1428" t="s">
        <v>157</v>
      </c>
      <c r="E14" s="1429"/>
      <c r="F14" s="1429"/>
      <c r="G14" s="1429"/>
      <c r="H14" s="1429"/>
      <c r="I14" s="1429"/>
      <c r="J14" s="1429"/>
      <c r="K14" s="1429"/>
      <c r="L14" s="1429"/>
      <c r="M14" s="1429"/>
      <c r="N14" s="1429"/>
      <c r="O14" s="1429"/>
      <c r="P14" s="1429"/>
      <c r="Q14" s="1429"/>
      <c r="R14" s="1429"/>
      <c r="S14" s="1429"/>
      <c r="T14" s="1429"/>
      <c r="U14" s="1430"/>
      <c r="V14" s="139"/>
      <c r="W14" s="86"/>
      <c r="X14" s="1431"/>
      <c r="Y14" s="1432"/>
      <c r="Z14" s="1431"/>
      <c r="AA14" s="1432"/>
      <c r="AB14" s="1431"/>
      <c r="AC14" s="1432"/>
      <c r="AD14" s="1431"/>
      <c r="AE14" s="1432"/>
      <c r="AF14" s="1431"/>
      <c r="AG14" s="1432"/>
      <c r="AH14" s="1431"/>
      <c r="AI14" s="1432"/>
      <c r="AJ14" s="1453">
        <f>SUM(AJ15:AL48)</f>
        <v>0</v>
      </c>
      <c r="AK14" s="1454"/>
      <c r="AL14" s="1454"/>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row>
    <row r="15" spans="1:61" s="143" customFormat="1" ht="35.1" customHeight="1" outlineLevel="1" x14ac:dyDescent="0.25">
      <c r="B15" s="1400" t="s">
        <v>31</v>
      </c>
      <c r="C15" s="1401"/>
      <c r="D15" s="1444" t="s">
        <v>350</v>
      </c>
      <c r="E15" s="1445"/>
      <c r="F15" s="1445"/>
      <c r="G15" s="1445"/>
      <c r="H15" s="1445"/>
      <c r="I15" s="1445"/>
      <c r="J15" s="1445"/>
      <c r="K15" s="1445"/>
      <c r="L15" s="1445"/>
      <c r="M15" s="1445"/>
      <c r="N15" s="1445"/>
      <c r="O15" s="1445"/>
      <c r="P15" s="1445"/>
      <c r="Q15" s="1445"/>
      <c r="R15" s="1445"/>
      <c r="S15" s="1445"/>
      <c r="T15" s="1445"/>
      <c r="U15" s="1446"/>
      <c r="V15" s="156">
        <v>2</v>
      </c>
      <c r="W15" s="156">
        <v>2</v>
      </c>
      <c r="X15" s="1435" t="s">
        <v>397</v>
      </c>
      <c r="Y15" s="1436"/>
      <c r="Z15" s="1447">
        <v>5</v>
      </c>
      <c r="AA15" s="1448">
        <v>5</v>
      </c>
      <c r="AB15" s="1447"/>
      <c r="AC15" s="1448"/>
      <c r="AD15" s="1752"/>
      <c r="AE15" s="1753"/>
      <c r="AF15" s="1752">
        <f t="shared" ref="AF15:AF28" si="0">AB15*Z15</f>
        <v>0</v>
      </c>
      <c r="AG15" s="1753"/>
      <c r="AH15" s="1752">
        <f t="shared" ref="AH15:AH28" si="1">AD15*Z15</f>
        <v>0</v>
      </c>
      <c r="AI15" s="1753"/>
      <c r="AJ15" s="1452">
        <f>AH15+AF15</f>
        <v>0</v>
      </c>
      <c r="AK15" s="1452"/>
      <c r="AL15" s="1452"/>
    </row>
    <row r="16" spans="1:61" s="143" customFormat="1" ht="35.1" customHeight="1" outlineLevel="1" x14ac:dyDescent="0.25">
      <c r="B16" s="1400" t="s">
        <v>560</v>
      </c>
      <c r="C16" s="1401"/>
      <c r="D16" s="1444" t="s">
        <v>351</v>
      </c>
      <c r="E16" s="1445"/>
      <c r="F16" s="1445"/>
      <c r="G16" s="1445"/>
      <c r="H16" s="1445"/>
      <c r="I16" s="1445"/>
      <c r="J16" s="1445"/>
      <c r="K16" s="1445"/>
      <c r="L16" s="1445"/>
      <c r="M16" s="1445"/>
      <c r="N16" s="1445"/>
      <c r="O16" s="1445"/>
      <c r="P16" s="1445"/>
      <c r="Q16" s="1445"/>
      <c r="R16" s="1445"/>
      <c r="S16" s="1445"/>
      <c r="T16" s="1445"/>
      <c r="U16" s="1446"/>
      <c r="V16" s="157">
        <v>2</v>
      </c>
      <c r="W16" s="157">
        <v>2</v>
      </c>
      <c r="X16" s="1435" t="s">
        <v>397</v>
      </c>
      <c r="Y16" s="1436" t="s">
        <v>397</v>
      </c>
      <c r="Z16" s="1447">
        <v>5</v>
      </c>
      <c r="AA16" s="1448">
        <v>5</v>
      </c>
      <c r="AB16" s="1447"/>
      <c r="AC16" s="1448"/>
      <c r="AD16" s="1752"/>
      <c r="AE16" s="1753"/>
      <c r="AF16" s="1752">
        <f t="shared" si="0"/>
        <v>0</v>
      </c>
      <c r="AG16" s="1753"/>
      <c r="AH16" s="1752">
        <f t="shared" si="1"/>
        <v>0</v>
      </c>
      <c r="AI16" s="1753"/>
      <c r="AJ16" s="1452">
        <f>AH16+AF16</f>
        <v>0</v>
      </c>
      <c r="AK16" s="1452"/>
      <c r="AL16" s="1452"/>
    </row>
    <row r="17" spans="1:61" s="143" customFormat="1" ht="35.1" customHeight="1" outlineLevel="1" x14ac:dyDescent="0.25">
      <c r="B17" s="1400" t="s">
        <v>563</v>
      </c>
      <c r="C17" s="1401"/>
      <c r="D17" s="1444" t="s">
        <v>352</v>
      </c>
      <c r="E17" s="1445"/>
      <c r="F17" s="1445"/>
      <c r="G17" s="1445"/>
      <c r="H17" s="1445"/>
      <c r="I17" s="1445"/>
      <c r="J17" s="1445"/>
      <c r="K17" s="1445"/>
      <c r="L17" s="1445"/>
      <c r="M17" s="1445"/>
      <c r="N17" s="1445"/>
      <c r="O17" s="1445"/>
      <c r="P17" s="1445"/>
      <c r="Q17" s="1445"/>
      <c r="R17" s="1445"/>
      <c r="S17" s="1445"/>
      <c r="T17" s="1445"/>
      <c r="U17" s="1446"/>
      <c r="V17" s="157" t="s">
        <v>380</v>
      </c>
      <c r="W17" s="157" t="s">
        <v>380</v>
      </c>
      <c r="X17" s="1435" t="s">
        <v>397</v>
      </c>
      <c r="Y17" s="1436" t="s">
        <v>397</v>
      </c>
      <c r="Z17" s="1447">
        <f>5+1+1+1</f>
        <v>8</v>
      </c>
      <c r="AA17" s="1448">
        <f>5+1+1+1</f>
        <v>8</v>
      </c>
      <c r="AB17" s="1447"/>
      <c r="AC17" s="1448"/>
      <c r="AD17" s="1752"/>
      <c r="AE17" s="1753"/>
      <c r="AF17" s="1752">
        <f t="shared" si="0"/>
        <v>0</v>
      </c>
      <c r="AG17" s="1753"/>
      <c r="AH17" s="1752">
        <f t="shared" si="1"/>
        <v>0</v>
      </c>
      <c r="AI17" s="1753"/>
      <c r="AJ17" s="1452">
        <f t="shared" ref="AJ17:AJ28" si="2">AH17+AF17</f>
        <v>0</v>
      </c>
      <c r="AK17" s="1452"/>
      <c r="AL17" s="1452"/>
    </row>
    <row r="18" spans="1:61" s="144" customFormat="1" ht="35.1" customHeight="1" outlineLevel="1" x14ac:dyDescent="0.25">
      <c r="B18" s="1400" t="s">
        <v>566</v>
      </c>
      <c r="C18" s="1401"/>
      <c r="D18" s="1444" t="s">
        <v>353</v>
      </c>
      <c r="E18" s="1445"/>
      <c r="F18" s="1445"/>
      <c r="G18" s="1445"/>
      <c r="H18" s="1445"/>
      <c r="I18" s="1445"/>
      <c r="J18" s="1445"/>
      <c r="K18" s="1445"/>
      <c r="L18" s="1445"/>
      <c r="M18" s="1445"/>
      <c r="N18" s="1445"/>
      <c r="O18" s="1445"/>
      <c r="P18" s="1445"/>
      <c r="Q18" s="1445"/>
      <c r="R18" s="1445"/>
      <c r="S18" s="1445"/>
      <c r="T18" s="1445"/>
      <c r="U18" s="1446"/>
      <c r="V18" s="157" t="s">
        <v>381</v>
      </c>
      <c r="W18" s="157" t="s">
        <v>381</v>
      </c>
      <c r="X18" s="1435" t="s">
        <v>397</v>
      </c>
      <c r="Y18" s="1436" t="s">
        <v>397</v>
      </c>
      <c r="Z18" s="1447">
        <v>2</v>
      </c>
      <c r="AA18" s="1448">
        <v>2</v>
      </c>
      <c r="AB18" s="1447"/>
      <c r="AC18" s="1448"/>
      <c r="AD18" s="1752"/>
      <c r="AE18" s="1753"/>
      <c r="AF18" s="1752">
        <f t="shared" si="0"/>
        <v>0</v>
      </c>
      <c r="AG18" s="1753"/>
      <c r="AH18" s="1752">
        <f t="shared" si="1"/>
        <v>0</v>
      </c>
      <c r="AI18" s="1753"/>
      <c r="AJ18" s="1452">
        <f t="shared" si="2"/>
        <v>0</v>
      </c>
      <c r="AK18" s="1452"/>
      <c r="AL18" s="1452"/>
    </row>
    <row r="19" spans="1:61" s="143" customFormat="1" ht="35.1" customHeight="1" outlineLevel="1" x14ac:dyDescent="0.25">
      <c r="B19" s="1400" t="s">
        <v>569</v>
      </c>
      <c r="C19" s="1401"/>
      <c r="D19" s="1444" t="s">
        <v>354</v>
      </c>
      <c r="E19" s="1445"/>
      <c r="F19" s="1445"/>
      <c r="G19" s="1445"/>
      <c r="H19" s="1445"/>
      <c r="I19" s="1445"/>
      <c r="J19" s="1445"/>
      <c r="K19" s="1445"/>
      <c r="L19" s="1445"/>
      <c r="M19" s="1445"/>
      <c r="N19" s="1445"/>
      <c r="O19" s="1445"/>
      <c r="P19" s="1445"/>
      <c r="Q19" s="1445"/>
      <c r="R19" s="1445"/>
      <c r="S19" s="1445"/>
      <c r="T19" s="1445"/>
      <c r="U19" s="1446"/>
      <c r="V19" s="157" t="s">
        <v>382</v>
      </c>
      <c r="W19" s="157" t="s">
        <v>382</v>
      </c>
      <c r="X19" s="1435" t="s">
        <v>397</v>
      </c>
      <c r="Y19" s="1436" t="s">
        <v>397</v>
      </c>
      <c r="Z19" s="1447">
        <f>1+2+8+2+2</f>
        <v>15</v>
      </c>
      <c r="AA19" s="1448">
        <f>1+2+8+2+2</f>
        <v>15</v>
      </c>
      <c r="AB19" s="1447"/>
      <c r="AC19" s="1448"/>
      <c r="AD19" s="1752"/>
      <c r="AE19" s="1753"/>
      <c r="AF19" s="1752">
        <f t="shared" si="0"/>
        <v>0</v>
      </c>
      <c r="AG19" s="1753"/>
      <c r="AH19" s="1752">
        <f t="shared" si="1"/>
        <v>0</v>
      </c>
      <c r="AI19" s="1753"/>
      <c r="AJ19" s="1452">
        <f t="shared" si="2"/>
        <v>0</v>
      </c>
      <c r="AK19" s="1452"/>
      <c r="AL19" s="1452"/>
    </row>
    <row r="20" spans="1:61" ht="35.1" customHeight="1" outlineLevel="1" x14ac:dyDescent="0.25">
      <c r="A20" s="34"/>
      <c r="B20" s="1400" t="s">
        <v>572</v>
      </c>
      <c r="C20" s="1401"/>
      <c r="D20" s="1444" t="s">
        <v>355</v>
      </c>
      <c r="E20" s="1445"/>
      <c r="F20" s="1445"/>
      <c r="G20" s="1445"/>
      <c r="H20" s="1445"/>
      <c r="I20" s="1445"/>
      <c r="J20" s="1445"/>
      <c r="K20" s="1445"/>
      <c r="L20" s="1445"/>
      <c r="M20" s="1445"/>
      <c r="N20" s="1445"/>
      <c r="O20" s="1445"/>
      <c r="P20" s="1445"/>
      <c r="Q20" s="1445"/>
      <c r="R20" s="1445"/>
      <c r="S20" s="1445"/>
      <c r="T20" s="1445"/>
      <c r="U20" s="1446"/>
      <c r="V20" s="157" t="s">
        <v>383</v>
      </c>
      <c r="W20" s="157" t="s">
        <v>383</v>
      </c>
      <c r="X20" s="1435" t="s">
        <v>397</v>
      </c>
      <c r="Y20" s="1436" t="s">
        <v>397</v>
      </c>
      <c r="Z20" s="1447">
        <f>2+2</f>
        <v>4</v>
      </c>
      <c r="AA20" s="1448">
        <f>2+2</f>
        <v>4</v>
      </c>
      <c r="AB20" s="1447"/>
      <c r="AC20" s="1448"/>
      <c r="AD20" s="1752"/>
      <c r="AE20" s="1753"/>
      <c r="AF20" s="1752">
        <f t="shared" si="0"/>
        <v>0</v>
      </c>
      <c r="AG20" s="1753"/>
      <c r="AH20" s="1752">
        <f t="shared" si="1"/>
        <v>0</v>
      </c>
      <c r="AI20" s="1753"/>
      <c r="AJ20" s="1452">
        <f t="shared" si="2"/>
        <v>0</v>
      </c>
      <c r="AK20" s="1452"/>
      <c r="AL20" s="1452"/>
      <c r="AM20" s="34"/>
      <c r="AN20" s="9"/>
      <c r="AO20" s="9"/>
      <c r="AP20" s="34"/>
      <c r="AQ20" s="34"/>
      <c r="AR20" s="34"/>
      <c r="AS20" s="34"/>
      <c r="AT20" s="34"/>
    </row>
    <row r="21" spans="1:61" s="137" customFormat="1" ht="35.1" customHeight="1" outlineLevel="1" x14ac:dyDescent="0.2">
      <c r="B21" s="1400" t="s">
        <v>575</v>
      </c>
      <c r="C21" s="1401"/>
      <c r="D21" s="1444" t="s">
        <v>356</v>
      </c>
      <c r="E21" s="1445"/>
      <c r="F21" s="1445"/>
      <c r="G21" s="1445"/>
      <c r="H21" s="1445"/>
      <c r="I21" s="1445"/>
      <c r="J21" s="1445"/>
      <c r="K21" s="1445"/>
      <c r="L21" s="1445"/>
      <c r="M21" s="1445"/>
      <c r="N21" s="1445"/>
      <c r="O21" s="1445"/>
      <c r="P21" s="1445"/>
      <c r="Q21" s="1445"/>
      <c r="R21" s="1445"/>
      <c r="S21" s="1445"/>
      <c r="T21" s="1445"/>
      <c r="U21" s="1446"/>
      <c r="V21" s="157" t="s">
        <v>384</v>
      </c>
      <c r="W21" s="157" t="s">
        <v>384</v>
      </c>
      <c r="X21" s="1435" t="s">
        <v>397</v>
      </c>
      <c r="Y21" s="1436" t="s">
        <v>397</v>
      </c>
      <c r="Z21" s="1447">
        <f>4+5</f>
        <v>9</v>
      </c>
      <c r="AA21" s="1448">
        <f>4+5</f>
        <v>9</v>
      </c>
      <c r="AB21" s="1447"/>
      <c r="AC21" s="1448"/>
      <c r="AD21" s="1752"/>
      <c r="AE21" s="1753"/>
      <c r="AF21" s="1752">
        <f t="shared" si="0"/>
        <v>0</v>
      </c>
      <c r="AG21" s="1753"/>
      <c r="AH21" s="1752">
        <f t="shared" si="1"/>
        <v>0</v>
      </c>
      <c r="AI21" s="1753"/>
      <c r="AJ21" s="1452">
        <f t="shared" si="2"/>
        <v>0</v>
      </c>
      <c r="AK21" s="1452"/>
      <c r="AL21" s="1452"/>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row>
    <row r="22" spans="1:61" s="143" customFormat="1" ht="35.1" customHeight="1" outlineLevel="1" x14ac:dyDescent="0.25">
      <c r="B22" s="1400" t="s">
        <v>578</v>
      </c>
      <c r="C22" s="1401"/>
      <c r="D22" s="1444" t="s">
        <v>357</v>
      </c>
      <c r="E22" s="1445"/>
      <c r="F22" s="1445"/>
      <c r="G22" s="1445"/>
      <c r="H22" s="1445"/>
      <c r="I22" s="1445"/>
      <c r="J22" s="1445"/>
      <c r="K22" s="1445"/>
      <c r="L22" s="1445"/>
      <c r="M22" s="1445"/>
      <c r="N22" s="1445"/>
      <c r="O22" s="1445"/>
      <c r="P22" s="1445"/>
      <c r="Q22" s="1445"/>
      <c r="R22" s="1445"/>
      <c r="S22" s="1445"/>
      <c r="T22" s="1445"/>
      <c r="U22" s="1446"/>
      <c r="V22" s="157" t="s">
        <v>385</v>
      </c>
      <c r="W22" s="157" t="s">
        <v>385</v>
      </c>
      <c r="X22" s="1435" t="s">
        <v>397</v>
      </c>
      <c r="Y22" s="1436" t="s">
        <v>397</v>
      </c>
      <c r="Z22" s="1447">
        <f>2+6</f>
        <v>8</v>
      </c>
      <c r="AA22" s="1448">
        <f>2+6</f>
        <v>8</v>
      </c>
      <c r="AB22" s="1447"/>
      <c r="AC22" s="1448"/>
      <c r="AD22" s="1752"/>
      <c r="AE22" s="1753"/>
      <c r="AF22" s="1752">
        <f t="shared" si="0"/>
        <v>0</v>
      </c>
      <c r="AG22" s="1753"/>
      <c r="AH22" s="1752">
        <f t="shared" si="1"/>
        <v>0</v>
      </c>
      <c r="AI22" s="1753"/>
      <c r="AJ22" s="1452">
        <f t="shared" si="2"/>
        <v>0</v>
      </c>
      <c r="AK22" s="1452"/>
      <c r="AL22" s="1452"/>
    </row>
    <row r="23" spans="1:61" s="143" customFormat="1" ht="35.1" customHeight="1" outlineLevel="1" x14ac:dyDescent="0.25">
      <c r="B23" s="1400" t="s">
        <v>581</v>
      </c>
      <c r="C23" s="1401"/>
      <c r="D23" s="1444" t="s">
        <v>358</v>
      </c>
      <c r="E23" s="1445"/>
      <c r="F23" s="1445"/>
      <c r="G23" s="1445"/>
      <c r="H23" s="1445"/>
      <c r="I23" s="1445"/>
      <c r="J23" s="1445"/>
      <c r="K23" s="1445"/>
      <c r="L23" s="1445"/>
      <c r="M23" s="1445"/>
      <c r="N23" s="1445"/>
      <c r="O23" s="1445"/>
      <c r="P23" s="1445"/>
      <c r="Q23" s="1445"/>
      <c r="R23" s="1445"/>
      <c r="S23" s="1445"/>
      <c r="T23" s="1445"/>
      <c r="U23" s="1446"/>
      <c r="V23" s="157" t="s">
        <v>386</v>
      </c>
      <c r="W23" s="157" t="s">
        <v>386</v>
      </c>
      <c r="X23" s="1435" t="s">
        <v>397</v>
      </c>
      <c r="Y23" s="1436" t="s">
        <v>397</v>
      </c>
      <c r="Z23" s="1447">
        <v>2</v>
      </c>
      <c r="AA23" s="1448">
        <v>2</v>
      </c>
      <c r="AB23" s="1447"/>
      <c r="AC23" s="1448"/>
      <c r="AD23" s="1752"/>
      <c r="AE23" s="1753"/>
      <c r="AF23" s="1752">
        <f t="shared" si="0"/>
        <v>0</v>
      </c>
      <c r="AG23" s="1753"/>
      <c r="AH23" s="1752">
        <f t="shared" si="1"/>
        <v>0</v>
      </c>
      <c r="AI23" s="1753"/>
      <c r="AJ23" s="1406">
        <f t="shared" si="2"/>
        <v>0</v>
      </c>
      <c r="AK23" s="1406"/>
      <c r="AL23" s="1406"/>
    </row>
    <row r="24" spans="1:61" s="143" customFormat="1" ht="35.1" customHeight="1" outlineLevel="1" x14ac:dyDescent="0.25">
      <c r="B24" s="1400" t="s">
        <v>584</v>
      </c>
      <c r="C24" s="1401"/>
      <c r="D24" s="1444" t="s">
        <v>359</v>
      </c>
      <c r="E24" s="1445"/>
      <c r="F24" s="1445"/>
      <c r="G24" s="1445"/>
      <c r="H24" s="1445"/>
      <c r="I24" s="1445"/>
      <c r="J24" s="1445"/>
      <c r="K24" s="1445"/>
      <c r="L24" s="1445"/>
      <c r="M24" s="1445"/>
      <c r="N24" s="1445"/>
      <c r="O24" s="1445"/>
      <c r="P24" s="1445"/>
      <c r="Q24" s="1445"/>
      <c r="R24" s="1445"/>
      <c r="S24" s="1445"/>
      <c r="T24" s="1445"/>
      <c r="U24" s="1446"/>
      <c r="V24" s="157" t="s">
        <v>387</v>
      </c>
      <c r="W24" s="157" t="s">
        <v>387</v>
      </c>
      <c r="X24" s="1435" t="s">
        <v>397</v>
      </c>
      <c r="Y24" s="1436" t="s">
        <v>397</v>
      </c>
      <c r="Z24" s="1447">
        <v>1</v>
      </c>
      <c r="AA24" s="1448">
        <v>1</v>
      </c>
      <c r="AB24" s="1447"/>
      <c r="AC24" s="1448"/>
      <c r="AD24" s="1752"/>
      <c r="AE24" s="1753"/>
      <c r="AF24" s="1752">
        <f t="shared" si="0"/>
        <v>0</v>
      </c>
      <c r="AG24" s="1753"/>
      <c r="AH24" s="1752">
        <f t="shared" si="1"/>
        <v>0</v>
      </c>
      <c r="AI24" s="1753"/>
      <c r="AJ24" s="1406">
        <f t="shared" si="2"/>
        <v>0</v>
      </c>
      <c r="AK24" s="1406"/>
      <c r="AL24" s="1406"/>
    </row>
    <row r="25" spans="1:61" s="143" customFormat="1" ht="35.1" customHeight="1" outlineLevel="1" x14ac:dyDescent="0.25">
      <c r="B25" s="1400" t="s">
        <v>587</v>
      </c>
      <c r="C25" s="1401"/>
      <c r="D25" s="1444" t="s">
        <v>360</v>
      </c>
      <c r="E25" s="1445"/>
      <c r="F25" s="1445"/>
      <c r="G25" s="1445"/>
      <c r="H25" s="1445"/>
      <c r="I25" s="1445"/>
      <c r="J25" s="1445"/>
      <c r="K25" s="1445"/>
      <c r="L25" s="1445"/>
      <c r="M25" s="1445"/>
      <c r="N25" s="1445"/>
      <c r="O25" s="1445"/>
      <c r="P25" s="1445"/>
      <c r="Q25" s="1445"/>
      <c r="R25" s="1445"/>
      <c r="S25" s="1445"/>
      <c r="T25" s="1445"/>
      <c r="U25" s="1446"/>
      <c r="V25" s="157" t="s">
        <v>388</v>
      </c>
      <c r="W25" s="157" t="s">
        <v>388</v>
      </c>
      <c r="X25" s="1435" t="s">
        <v>397</v>
      </c>
      <c r="Y25" s="1436" t="s">
        <v>397</v>
      </c>
      <c r="Z25" s="1447">
        <v>1</v>
      </c>
      <c r="AA25" s="1448">
        <v>1</v>
      </c>
      <c r="AB25" s="1447"/>
      <c r="AC25" s="1448"/>
      <c r="AD25" s="1752"/>
      <c r="AE25" s="1753"/>
      <c r="AF25" s="1752">
        <f t="shared" si="0"/>
        <v>0</v>
      </c>
      <c r="AG25" s="1753"/>
      <c r="AH25" s="1752">
        <f t="shared" si="1"/>
        <v>0</v>
      </c>
      <c r="AI25" s="1753"/>
      <c r="AJ25" s="1452">
        <f t="shared" si="2"/>
        <v>0</v>
      </c>
      <c r="AK25" s="1452"/>
      <c r="AL25" s="1452"/>
    </row>
    <row r="26" spans="1:61" s="143" customFormat="1" ht="35.1" customHeight="1" outlineLevel="1" x14ac:dyDescent="0.25">
      <c r="B26" s="1400" t="s">
        <v>590</v>
      </c>
      <c r="C26" s="1401"/>
      <c r="D26" s="1444" t="s">
        <v>361</v>
      </c>
      <c r="E26" s="1445"/>
      <c r="F26" s="1445"/>
      <c r="G26" s="1445"/>
      <c r="H26" s="1445"/>
      <c r="I26" s="1445"/>
      <c r="J26" s="1445"/>
      <c r="K26" s="1445"/>
      <c r="L26" s="1445"/>
      <c r="M26" s="1445"/>
      <c r="N26" s="1445"/>
      <c r="O26" s="1445"/>
      <c r="P26" s="1445"/>
      <c r="Q26" s="1445"/>
      <c r="R26" s="1445"/>
      <c r="S26" s="1445"/>
      <c r="T26" s="1445"/>
      <c r="U26" s="1446"/>
      <c r="V26" s="157" t="s">
        <v>384</v>
      </c>
      <c r="W26" s="157" t="s">
        <v>384</v>
      </c>
      <c r="X26" s="1435" t="s">
        <v>397</v>
      </c>
      <c r="Y26" s="1436" t="s">
        <v>397</v>
      </c>
      <c r="Z26" s="1447">
        <v>2</v>
      </c>
      <c r="AA26" s="1448">
        <v>2</v>
      </c>
      <c r="AB26" s="1447"/>
      <c r="AC26" s="1448"/>
      <c r="AD26" s="1752"/>
      <c r="AE26" s="1753"/>
      <c r="AF26" s="1752">
        <f t="shared" si="0"/>
        <v>0</v>
      </c>
      <c r="AG26" s="1753"/>
      <c r="AH26" s="1752">
        <f t="shared" si="1"/>
        <v>0</v>
      </c>
      <c r="AI26" s="1753"/>
      <c r="AJ26" s="1452">
        <f t="shared" si="2"/>
        <v>0</v>
      </c>
      <c r="AK26" s="1452"/>
      <c r="AL26" s="1452"/>
    </row>
    <row r="27" spans="1:61" s="143" customFormat="1" ht="35.1" customHeight="1" outlineLevel="1" x14ac:dyDescent="0.25">
      <c r="B27" s="1400" t="s">
        <v>593</v>
      </c>
      <c r="C27" s="1401"/>
      <c r="D27" s="1444" t="s">
        <v>362</v>
      </c>
      <c r="E27" s="1445"/>
      <c r="F27" s="1445"/>
      <c r="G27" s="1445"/>
      <c r="H27" s="1445"/>
      <c r="I27" s="1445"/>
      <c r="J27" s="1445"/>
      <c r="K27" s="1445"/>
      <c r="L27" s="1445"/>
      <c r="M27" s="1445"/>
      <c r="N27" s="1445"/>
      <c r="O27" s="1445"/>
      <c r="P27" s="1445"/>
      <c r="Q27" s="1445"/>
      <c r="R27" s="1445"/>
      <c r="S27" s="1445"/>
      <c r="T27" s="1445"/>
      <c r="U27" s="1446"/>
      <c r="V27" s="157" t="s">
        <v>389</v>
      </c>
      <c r="W27" s="157" t="s">
        <v>389</v>
      </c>
      <c r="X27" s="1435" t="s">
        <v>397</v>
      </c>
      <c r="Y27" s="1436" t="s">
        <v>397</v>
      </c>
      <c r="Z27" s="1447">
        <v>2</v>
      </c>
      <c r="AA27" s="1448">
        <v>2</v>
      </c>
      <c r="AB27" s="1447"/>
      <c r="AC27" s="1448"/>
      <c r="AD27" s="1752"/>
      <c r="AE27" s="1753"/>
      <c r="AF27" s="1752">
        <f t="shared" si="0"/>
        <v>0</v>
      </c>
      <c r="AG27" s="1753"/>
      <c r="AH27" s="1752">
        <f t="shared" si="1"/>
        <v>0</v>
      </c>
      <c r="AI27" s="1753"/>
      <c r="AJ27" s="1452">
        <f t="shared" si="2"/>
        <v>0</v>
      </c>
      <c r="AK27" s="1452"/>
      <c r="AL27" s="1452"/>
    </row>
    <row r="28" spans="1:61" s="143" customFormat="1" ht="35.1" customHeight="1" outlineLevel="1" x14ac:dyDescent="0.25">
      <c r="B28" s="1400" t="s">
        <v>596</v>
      </c>
      <c r="C28" s="1401"/>
      <c r="D28" s="1444" t="s">
        <v>363</v>
      </c>
      <c r="E28" s="1445"/>
      <c r="F28" s="1445"/>
      <c r="G28" s="1445"/>
      <c r="H28" s="1445"/>
      <c r="I28" s="1445"/>
      <c r="J28" s="1445"/>
      <c r="K28" s="1445"/>
      <c r="L28" s="1445"/>
      <c r="M28" s="1445"/>
      <c r="N28" s="1445"/>
      <c r="O28" s="1445"/>
      <c r="P28" s="1445"/>
      <c r="Q28" s="1445"/>
      <c r="R28" s="1445"/>
      <c r="S28" s="1445"/>
      <c r="T28" s="1445"/>
      <c r="U28" s="1446"/>
      <c r="V28" s="157" t="s">
        <v>388</v>
      </c>
      <c r="W28" s="157" t="s">
        <v>388</v>
      </c>
      <c r="X28" s="1435" t="s">
        <v>397</v>
      </c>
      <c r="Y28" s="1436" t="s">
        <v>397</v>
      </c>
      <c r="Z28" s="1447">
        <v>1</v>
      </c>
      <c r="AA28" s="1448">
        <v>1</v>
      </c>
      <c r="AB28" s="1447"/>
      <c r="AC28" s="1448"/>
      <c r="AD28" s="1752"/>
      <c r="AE28" s="1753"/>
      <c r="AF28" s="1752">
        <f t="shared" si="0"/>
        <v>0</v>
      </c>
      <c r="AG28" s="1753"/>
      <c r="AH28" s="1752">
        <f t="shared" si="1"/>
        <v>0</v>
      </c>
      <c r="AI28" s="1753"/>
      <c r="AJ28" s="1452">
        <f t="shared" si="2"/>
        <v>0</v>
      </c>
      <c r="AK28" s="1452"/>
      <c r="AL28" s="1452"/>
    </row>
    <row r="29" spans="1:61" s="143" customFormat="1" ht="35.1" customHeight="1" outlineLevel="1" x14ac:dyDescent="0.25">
      <c r="B29" s="1400" t="s">
        <v>599</v>
      </c>
      <c r="C29" s="1401"/>
      <c r="D29" s="1444" t="s">
        <v>364</v>
      </c>
      <c r="E29" s="1445"/>
      <c r="F29" s="1445"/>
      <c r="G29" s="1445"/>
      <c r="H29" s="1445"/>
      <c r="I29" s="1445"/>
      <c r="J29" s="1445"/>
      <c r="K29" s="1445"/>
      <c r="L29" s="1445"/>
      <c r="M29" s="1445"/>
      <c r="N29" s="1445"/>
      <c r="O29" s="1445"/>
      <c r="P29" s="1445"/>
      <c r="Q29" s="1445"/>
      <c r="R29" s="1445"/>
      <c r="S29" s="1445"/>
      <c r="T29" s="1445"/>
      <c r="U29" s="1446"/>
      <c r="V29" s="157" t="s">
        <v>390</v>
      </c>
      <c r="W29" s="157" t="s">
        <v>390</v>
      </c>
      <c r="X29" s="1435" t="s">
        <v>397</v>
      </c>
      <c r="Y29" s="1436" t="s">
        <v>397</v>
      </c>
      <c r="Z29" s="1447">
        <v>3</v>
      </c>
      <c r="AA29" s="1448">
        <v>3</v>
      </c>
      <c r="AB29" s="1447"/>
      <c r="AC29" s="1448"/>
      <c r="AD29" s="1752"/>
      <c r="AE29" s="1753"/>
      <c r="AF29" s="1752">
        <f t="shared" ref="AF29:AF36" si="3">AB29*Z29</f>
        <v>0</v>
      </c>
      <c r="AG29" s="1753"/>
      <c r="AH29" s="1752">
        <f t="shared" ref="AH29:AH36" si="4">AD29*Z29</f>
        <v>0</v>
      </c>
      <c r="AI29" s="1753"/>
      <c r="AJ29" s="1406">
        <f t="shared" ref="AJ29:AJ36" si="5">AH29+AF29</f>
        <v>0</v>
      </c>
      <c r="AK29" s="1406"/>
      <c r="AL29" s="1406"/>
    </row>
    <row r="30" spans="1:61" s="143" customFormat="1" ht="35.1" customHeight="1" outlineLevel="1" x14ac:dyDescent="0.25">
      <c r="B30" s="1400" t="s">
        <v>602</v>
      </c>
      <c r="C30" s="1401"/>
      <c r="D30" s="1444" t="s">
        <v>365</v>
      </c>
      <c r="E30" s="1445"/>
      <c r="F30" s="1445"/>
      <c r="G30" s="1445"/>
      <c r="H30" s="1445"/>
      <c r="I30" s="1445"/>
      <c r="J30" s="1445"/>
      <c r="K30" s="1445"/>
      <c r="L30" s="1445"/>
      <c r="M30" s="1445"/>
      <c r="N30" s="1445"/>
      <c r="O30" s="1445"/>
      <c r="P30" s="1445"/>
      <c r="Q30" s="1445"/>
      <c r="R30" s="1445"/>
      <c r="S30" s="1445"/>
      <c r="T30" s="1445"/>
      <c r="U30" s="1446"/>
      <c r="V30" s="157" t="s">
        <v>391</v>
      </c>
      <c r="W30" s="157" t="s">
        <v>391</v>
      </c>
      <c r="X30" s="1435" t="s">
        <v>397</v>
      </c>
      <c r="Y30" s="1436" t="s">
        <v>397</v>
      </c>
      <c r="Z30" s="1447">
        <v>3</v>
      </c>
      <c r="AA30" s="1448">
        <v>3</v>
      </c>
      <c r="AB30" s="1447"/>
      <c r="AC30" s="1448"/>
      <c r="AD30" s="1752"/>
      <c r="AE30" s="1753"/>
      <c r="AF30" s="1752">
        <f t="shared" si="3"/>
        <v>0</v>
      </c>
      <c r="AG30" s="1753"/>
      <c r="AH30" s="1752">
        <f t="shared" si="4"/>
        <v>0</v>
      </c>
      <c r="AI30" s="1753"/>
      <c r="AJ30" s="1406">
        <f t="shared" si="5"/>
        <v>0</v>
      </c>
      <c r="AK30" s="1406"/>
      <c r="AL30" s="1406"/>
    </row>
    <row r="31" spans="1:61" s="143" customFormat="1" ht="15.95" customHeight="1" outlineLevel="1" x14ac:dyDescent="0.25">
      <c r="B31" s="1400" t="s">
        <v>605</v>
      </c>
      <c r="C31" s="1401"/>
      <c r="D31" s="1444" t="s">
        <v>366</v>
      </c>
      <c r="E31" s="1445"/>
      <c r="F31" s="1445"/>
      <c r="G31" s="1445"/>
      <c r="H31" s="1445"/>
      <c r="I31" s="1445"/>
      <c r="J31" s="1445"/>
      <c r="K31" s="1445"/>
      <c r="L31" s="1445"/>
      <c r="M31" s="1445"/>
      <c r="N31" s="1445"/>
      <c r="O31" s="1445"/>
      <c r="P31" s="1445"/>
      <c r="Q31" s="1445"/>
      <c r="R31" s="1445"/>
      <c r="S31" s="1445"/>
      <c r="T31" s="1445"/>
      <c r="U31" s="1446"/>
      <c r="V31" s="157" t="s">
        <v>392</v>
      </c>
      <c r="W31" s="157" t="s">
        <v>392</v>
      </c>
      <c r="X31" s="1435" t="s">
        <v>397</v>
      </c>
      <c r="Y31" s="1436" t="s">
        <v>397</v>
      </c>
      <c r="Z31" s="1447">
        <v>1</v>
      </c>
      <c r="AA31" s="1448">
        <v>1</v>
      </c>
      <c r="AB31" s="1447"/>
      <c r="AC31" s="1448"/>
      <c r="AD31" s="1752"/>
      <c r="AE31" s="1753"/>
      <c r="AF31" s="1752">
        <f t="shared" si="3"/>
        <v>0</v>
      </c>
      <c r="AG31" s="1753"/>
      <c r="AH31" s="1752">
        <f t="shared" si="4"/>
        <v>0</v>
      </c>
      <c r="AI31" s="1753"/>
      <c r="AJ31" s="1406">
        <f t="shared" si="5"/>
        <v>0</v>
      </c>
      <c r="AK31" s="1406"/>
      <c r="AL31" s="1406"/>
    </row>
    <row r="32" spans="1:61" s="143" customFormat="1" ht="15.95" customHeight="1" outlineLevel="1" x14ac:dyDescent="0.25">
      <c r="B32" s="1400" t="s">
        <v>608</v>
      </c>
      <c r="C32" s="1401"/>
      <c r="D32" s="1444" t="s">
        <v>367</v>
      </c>
      <c r="E32" s="1445"/>
      <c r="F32" s="1445"/>
      <c r="G32" s="1445"/>
      <c r="H32" s="1445"/>
      <c r="I32" s="1445"/>
      <c r="J32" s="1445"/>
      <c r="K32" s="1445"/>
      <c r="L32" s="1445"/>
      <c r="M32" s="1445"/>
      <c r="N32" s="1445"/>
      <c r="O32" s="1445"/>
      <c r="P32" s="1445"/>
      <c r="Q32" s="1445"/>
      <c r="R32" s="1445"/>
      <c r="S32" s="1445"/>
      <c r="T32" s="1445"/>
      <c r="U32" s="1446"/>
      <c r="V32" s="157" t="s">
        <v>393</v>
      </c>
      <c r="W32" s="157" t="s">
        <v>393</v>
      </c>
      <c r="X32" s="1435" t="s">
        <v>397</v>
      </c>
      <c r="Y32" s="1436" t="s">
        <v>397</v>
      </c>
      <c r="Z32" s="1447">
        <v>1</v>
      </c>
      <c r="AA32" s="1448">
        <v>1</v>
      </c>
      <c r="AB32" s="1447"/>
      <c r="AC32" s="1448"/>
      <c r="AD32" s="1752"/>
      <c r="AE32" s="1753"/>
      <c r="AF32" s="1752">
        <f t="shared" si="3"/>
        <v>0</v>
      </c>
      <c r="AG32" s="1753"/>
      <c r="AH32" s="1752">
        <f t="shared" si="4"/>
        <v>0</v>
      </c>
      <c r="AI32" s="1753"/>
      <c r="AJ32" s="1406">
        <f t="shared" si="5"/>
        <v>0</v>
      </c>
      <c r="AK32" s="1406"/>
      <c r="AL32" s="1406"/>
    </row>
    <row r="33" spans="2:61" s="143" customFormat="1" ht="15.95" customHeight="1" outlineLevel="1" x14ac:dyDescent="0.25">
      <c r="B33" s="1400" t="s">
        <v>611</v>
      </c>
      <c r="C33" s="1401"/>
      <c r="D33" s="1444" t="s">
        <v>368</v>
      </c>
      <c r="E33" s="1445"/>
      <c r="F33" s="1445"/>
      <c r="G33" s="1445"/>
      <c r="H33" s="1445"/>
      <c r="I33" s="1445"/>
      <c r="J33" s="1445"/>
      <c r="K33" s="1445"/>
      <c r="L33" s="1445"/>
      <c r="M33" s="1445"/>
      <c r="N33" s="1445"/>
      <c r="O33" s="1445"/>
      <c r="P33" s="1445"/>
      <c r="Q33" s="1445"/>
      <c r="R33" s="1445"/>
      <c r="S33" s="1445"/>
      <c r="T33" s="1445"/>
      <c r="U33" s="1446"/>
      <c r="V33" s="157" t="s">
        <v>151</v>
      </c>
      <c r="W33" s="157" t="s">
        <v>151</v>
      </c>
      <c r="X33" s="1435" t="s">
        <v>397</v>
      </c>
      <c r="Y33" s="1436" t="s">
        <v>397</v>
      </c>
      <c r="Z33" s="1447">
        <v>1</v>
      </c>
      <c r="AA33" s="1448">
        <v>1</v>
      </c>
      <c r="AB33" s="1447"/>
      <c r="AC33" s="1448"/>
      <c r="AD33" s="1752"/>
      <c r="AE33" s="1753"/>
      <c r="AF33" s="1752">
        <f t="shared" si="3"/>
        <v>0</v>
      </c>
      <c r="AG33" s="1753"/>
      <c r="AH33" s="1752">
        <f t="shared" si="4"/>
        <v>0</v>
      </c>
      <c r="AI33" s="1753"/>
      <c r="AJ33" s="1406">
        <f t="shared" si="5"/>
        <v>0</v>
      </c>
      <c r="AK33" s="1406"/>
      <c r="AL33" s="1406"/>
    </row>
    <row r="34" spans="2:61" s="143" customFormat="1" ht="15.95" customHeight="1" outlineLevel="1" x14ac:dyDescent="0.25">
      <c r="B34" s="1400" t="s">
        <v>1106</v>
      </c>
      <c r="C34" s="1401"/>
      <c r="D34" s="1444" t="s">
        <v>369</v>
      </c>
      <c r="E34" s="1445"/>
      <c r="F34" s="1445"/>
      <c r="G34" s="1445"/>
      <c r="H34" s="1445"/>
      <c r="I34" s="1445"/>
      <c r="J34" s="1445"/>
      <c r="K34" s="1445"/>
      <c r="L34" s="1445"/>
      <c r="M34" s="1445"/>
      <c r="N34" s="1445"/>
      <c r="O34" s="1445"/>
      <c r="P34" s="1445"/>
      <c r="Q34" s="1445"/>
      <c r="R34" s="1445"/>
      <c r="S34" s="1445"/>
      <c r="T34" s="1445"/>
      <c r="U34" s="1446"/>
      <c r="V34" s="157" t="s">
        <v>394</v>
      </c>
      <c r="W34" s="157" t="s">
        <v>394</v>
      </c>
      <c r="X34" s="1435" t="s">
        <v>397</v>
      </c>
      <c r="Y34" s="1436" t="s">
        <v>397</v>
      </c>
      <c r="Z34" s="1447">
        <v>1</v>
      </c>
      <c r="AA34" s="1448">
        <v>1</v>
      </c>
      <c r="AB34" s="1447"/>
      <c r="AC34" s="1448"/>
      <c r="AD34" s="1752"/>
      <c r="AE34" s="1753"/>
      <c r="AF34" s="1752">
        <f t="shared" si="3"/>
        <v>0</v>
      </c>
      <c r="AG34" s="1753"/>
      <c r="AH34" s="1752">
        <f t="shared" si="4"/>
        <v>0</v>
      </c>
      <c r="AI34" s="1753"/>
      <c r="AJ34" s="1406">
        <f t="shared" si="5"/>
        <v>0</v>
      </c>
      <c r="AK34" s="1406"/>
      <c r="AL34" s="1406"/>
    </row>
    <row r="35" spans="2:61" s="143" customFormat="1" ht="15.95" customHeight="1" outlineLevel="1" x14ac:dyDescent="0.25">
      <c r="B35" s="1400" t="s">
        <v>911</v>
      </c>
      <c r="C35" s="1401"/>
      <c r="D35" s="1444" t="s">
        <v>370</v>
      </c>
      <c r="E35" s="1445"/>
      <c r="F35" s="1445"/>
      <c r="G35" s="1445"/>
      <c r="H35" s="1445"/>
      <c r="I35" s="1445"/>
      <c r="J35" s="1445"/>
      <c r="K35" s="1445"/>
      <c r="L35" s="1445"/>
      <c r="M35" s="1445"/>
      <c r="N35" s="1445"/>
      <c r="O35" s="1445"/>
      <c r="P35" s="1445"/>
      <c r="Q35" s="1445"/>
      <c r="R35" s="1445"/>
      <c r="S35" s="1445"/>
      <c r="T35" s="1445"/>
      <c r="U35" s="1446"/>
      <c r="V35" s="157" t="s">
        <v>395</v>
      </c>
      <c r="W35" s="157" t="s">
        <v>395</v>
      </c>
      <c r="X35" s="1435" t="s">
        <v>397</v>
      </c>
      <c r="Y35" s="1436" t="s">
        <v>397</v>
      </c>
      <c r="Z35" s="1447">
        <v>1</v>
      </c>
      <c r="AA35" s="1448">
        <v>1</v>
      </c>
      <c r="AB35" s="1447"/>
      <c r="AC35" s="1448"/>
      <c r="AD35" s="1752"/>
      <c r="AE35" s="1753"/>
      <c r="AF35" s="1752">
        <f t="shared" si="3"/>
        <v>0</v>
      </c>
      <c r="AG35" s="1753"/>
      <c r="AH35" s="1752">
        <f t="shared" si="4"/>
        <v>0</v>
      </c>
      <c r="AI35" s="1753"/>
      <c r="AJ35" s="1406">
        <f t="shared" si="5"/>
        <v>0</v>
      </c>
      <c r="AK35" s="1406"/>
      <c r="AL35" s="1406"/>
    </row>
    <row r="36" spans="2:61" s="143" customFormat="1" ht="35.1" customHeight="1" outlineLevel="1" x14ac:dyDescent="0.25">
      <c r="B36" s="1400" t="s">
        <v>1406</v>
      </c>
      <c r="C36" s="1401"/>
      <c r="D36" s="1444" t="s">
        <v>399</v>
      </c>
      <c r="E36" s="1445"/>
      <c r="F36" s="1445"/>
      <c r="G36" s="1445"/>
      <c r="H36" s="1445"/>
      <c r="I36" s="1445"/>
      <c r="J36" s="1445"/>
      <c r="K36" s="1445"/>
      <c r="L36" s="1445"/>
      <c r="M36" s="1445"/>
      <c r="N36" s="1445"/>
      <c r="O36" s="1445"/>
      <c r="P36" s="1445"/>
      <c r="Q36" s="1445"/>
      <c r="R36" s="1445"/>
      <c r="S36" s="1445"/>
      <c r="T36" s="1445"/>
      <c r="U36" s="1446"/>
      <c r="V36" s="157" t="s">
        <v>396</v>
      </c>
      <c r="W36" s="157" t="s">
        <v>396</v>
      </c>
      <c r="X36" s="1435" t="s">
        <v>397</v>
      </c>
      <c r="Y36" s="1436" t="s">
        <v>397</v>
      </c>
      <c r="Z36" s="1447">
        <v>3</v>
      </c>
      <c r="AA36" s="1448">
        <v>3</v>
      </c>
      <c r="AB36" s="1447"/>
      <c r="AC36" s="1448"/>
      <c r="AD36" s="1752"/>
      <c r="AE36" s="1753"/>
      <c r="AF36" s="1752">
        <f t="shared" si="3"/>
        <v>0</v>
      </c>
      <c r="AG36" s="1753"/>
      <c r="AH36" s="1752">
        <f t="shared" si="4"/>
        <v>0</v>
      </c>
      <c r="AI36" s="1753"/>
      <c r="AJ36" s="1406">
        <f t="shared" si="5"/>
        <v>0</v>
      </c>
      <c r="AK36" s="1406"/>
      <c r="AL36" s="1406"/>
    </row>
    <row r="37" spans="2:61" s="137" customFormat="1" ht="15.95" customHeight="1" outlineLevel="1" x14ac:dyDescent="0.2">
      <c r="B37" s="1400" t="s">
        <v>912</v>
      </c>
      <c r="C37" s="1401"/>
      <c r="D37" s="1444" t="s">
        <v>402</v>
      </c>
      <c r="E37" s="1445"/>
      <c r="F37" s="1445"/>
      <c r="G37" s="1445"/>
      <c r="H37" s="1445"/>
      <c r="I37" s="1445"/>
      <c r="J37" s="1445"/>
      <c r="K37" s="1445"/>
      <c r="L37" s="1445"/>
      <c r="M37" s="1445"/>
      <c r="N37" s="1445"/>
      <c r="O37" s="1445"/>
      <c r="P37" s="1445"/>
      <c r="Q37" s="1445"/>
      <c r="R37" s="1445"/>
      <c r="S37" s="1445"/>
      <c r="T37" s="1445"/>
      <c r="U37" s="1446"/>
      <c r="V37" s="157">
        <v>355</v>
      </c>
      <c r="W37" s="157">
        <v>355</v>
      </c>
      <c r="X37" s="1435" t="s">
        <v>397</v>
      </c>
      <c r="Y37" s="1436" t="s">
        <v>397</v>
      </c>
      <c r="Z37" s="1447">
        <v>2</v>
      </c>
      <c r="AA37" s="1448">
        <v>2</v>
      </c>
      <c r="AB37" s="1447"/>
      <c r="AC37" s="1448"/>
      <c r="AD37" s="1752"/>
      <c r="AE37" s="1753"/>
      <c r="AF37" s="1752">
        <f t="shared" ref="AF37:AF44" si="6">AB37*Z37</f>
        <v>0</v>
      </c>
      <c r="AG37" s="1753"/>
      <c r="AH37" s="1752">
        <f t="shared" ref="AH37:AH44" si="7">AD37*Z37</f>
        <v>0</v>
      </c>
      <c r="AI37" s="1753"/>
      <c r="AJ37" s="1452">
        <f t="shared" ref="AJ37:AJ44" si="8">AH37+AF37</f>
        <v>0</v>
      </c>
      <c r="AK37" s="1452"/>
      <c r="AL37" s="1452"/>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row>
    <row r="38" spans="2:61" s="143" customFormat="1" ht="15.95" customHeight="1" outlineLevel="1" x14ac:dyDescent="0.25">
      <c r="B38" s="1400" t="s">
        <v>1407</v>
      </c>
      <c r="C38" s="1401"/>
      <c r="D38" s="1444" t="s">
        <v>401</v>
      </c>
      <c r="E38" s="1445"/>
      <c r="F38" s="1445"/>
      <c r="G38" s="1445"/>
      <c r="H38" s="1445"/>
      <c r="I38" s="1445"/>
      <c r="J38" s="1445"/>
      <c r="K38" s="1445"/>
      <c r="L38" s="1445"/>
      <c r="M38" s="1445"/>
      <c r="N38" s="1445"/>
      <c r="O38" s="1445"/>
      <c r="P38" s="1445"/>
      <c r="Q38" s="1445"/>
      <c r="R38" s="1445"/>
      <c r="S38" s="1445"/>
      <c r="T38" s="1445"/>
      <c r="U38" s="1446"/>
      <c r="V38" s="157">
        <v>315</v>
      </c>
      <c r="W38" s="157">
        <v>315</v>
      </c>
      <c r="X38" s="1435" t="s">
        <v>397</v>
      </c>
      <c r="Y38" s="1436" t="s">
        <v>397</v>
      </c>
      <c r="Z38" s="1447">
        <v>2</v>
      </c>
      <c r="AA38" s="1448">
        <v>2</v>
      </c>
      <c r="AB38" s="1447"/>
      <c r="AC38" s="1448"/>
      <c r="AD38" s="1752"/>
      <c r="AE38" s="1753"/>
      <c r="AF38" s="1752">
        <f t="shared" si="6"/>
        <v>0</v>
      </c>
      <c r="AG38" s="1753"/>
      <c r="AH38" s="1752">
        <f t="shared" si="7"/>
        <v>0</v>
      </c>
      <c r="AI38" s="1753"/>
      <c r="AJ38" s="1452">
        <f t="shared" si="8"/>
        <v>0</v>
      </c>
      <c r="AK38" s="1452"/>
      <c r="AL38" s="1452"/>
    </row>
    <row r="39" spans="2:61" s="143" customFormat="1" ht="15.95" customHeight="1" outlineLevel="1" x14ac:dyDescent="0.25">
      <c r="B39" s="1400" t="s">
        <v>913</v>
      </c>
      <c r="C39" s="1401"/>
      <c r="D39" s="1444" t="s">
        <v>400</v>
      </c>
      <c r="E39" s="1445"/>
      <c r="F39" s="1445"/>
      <c r="G39" s="1445"/>
      <c r="H39" s="1445"/>
      <c r="I39" s="1445"/>
      <c r="J39" s="1445"/>
      <c r="K39" s="1445"/>
      <c r="L39" s="1445"/>
      <c r="M39" s="1445"/>
      <c r="N39" s="1445"/>
      <c r="O39" s="1445"/>
      <c r="P39" s="1445"/>
      <c r="Q39" s="1445"/>
      <c r="R39" s="1445"/>
      <c r="S39" s="1445"/>
      <c r="T39" s="1445"/>
      <c r="U39" s="1446"/>
      <c r="V39" s="157">
        <v>280</v>
      </c>
      <c r="W39" s="157">
        <v>280</v>
      </c>
      <c r="X39" s="1435" t="s">
        <v>397</v>
      </c>
      <c r="Y39" s="1436" t="s">
        <v>397</v>
      </c>
      <c r="Z39" s="1447">
        <v>1</v>
      </c>
      <c r="AA39" s="1448">
        <v>1</v>
      </c>
      <c r="AB39" s="1447"/>
      <c r="AC39" s="1448"/>
      <c r="AD39" s="1752"/>
      <c r="AE39" s="1753"/>
      <c r="AF39" s="1752">
        <f t="shared" si="6"/>
        <v>0</v>
      </c>
      <c r="AG39" s="1753"/>
      <c r="AH39" s="1752">
        <f t="shared" si="7"/>
        <v>0</v>
      </c>
      <c r="AI39" s="1753"/>
      <c r="AJ39" s="1406">
        <f t="shared" si="8"/>
        <v>0</v>
      </c>
      <c r="AK39" s="1406"/>
      <c r="AL39" s="1406"/>
    </row>
    <row r="40" spans="2:61" s="143" customFormat="1" ht="35.1" customHeight="1" outlineLevel="1" x14ac:dyDescent="0.25">
      <c r="B40" s="1400" t="s">
        <v>914</v>
      </c>
      <c r="C40" s="1401"/>
      <c r="D40" s="1444" t="s">
        <v>371</v>
      </c>
      <c r="E40" s="1445"/>
      <c r="F40" s="1445"/>
      <c r="G40" s="1445"/>
      <c r="H40" s="1445"/>
      <c r="I40" s="1445"/>
      <c r="J40" s="1445"/>
      <c r="K40" s="1445"/>
      <c r="L40" s="1445"/>
      <c r="M40" s="1445"/>
      <c r="N40" s="1445"/>
      <c r="O40" s="1445"/>
      <c r="P40" s="1445"/>
      <c r="Q40" s="1445"/>
      <c r="R40" s="1445"/>
      <c r="S40" s="1445"/>
      <c r="T40" s="1445"/>
      <c r="U40" s="1446"/>
      <c r="V40" s="157">
        <v>315</v>
      </c>
      <c r="W40" s="157">
        <v>315</v>
      </c>
      <c r="X40" s="1435" t="s">
        <v>397</v>
      </c>
      <c r="Y40" s="1436" t="s">
        <v>397</v>
      </c>
      <c r="Z40" s="1447">
        <v>5</v>
      </c>
      <c r="AA40" s="1448">
        <v>5</v>
      </c>
      <c r="AB40" s="1447"/>
      <c r="AC40" s="1448"/>
      <c r="AD40" s="1752"/>
      <c r="AE40" s="1753"/>
      <c r="AF40" s="1752">
        <f t="shared" si="6"/>
        <v>0</v>
      </c>
      <c r="AG40" s="1753"/>
      <c r="AH40" s="1752">
        <f t="shared" si="7"/>
        <v>0</v>
      </c>
      <c r="AI40" s="1753"/>
      <c r="AJ40" s="1406">
        <f t="shared" si="8"/>
        <v>0</v>
      </c>
      <c r="AK40" s="1406"/>
      <c r="AL40" s="1406"/>
    </row>
    <row r="41" spans="2:61" s="143" customFormat="1" ht="35.1" customHeight="1" outlineLevel="1" x14ac:dyDescent="0.25">
      <c r="B41" s="1400" t="s">
        <v>915</v>
      </c>
      <c r="C41" s="1401"/>
      <c r="D41" s="1444" t="s">
        <v>372</v>
      </c>
      <c r="E41" s="1445"/>
      <c r="F41" s="1445"/>
      <c r="G41" s="1445"/>
      <c r="H41" s="1445"/>
      <c r="I41" s="1445"/>
      <c r="J41" s="1445"/>
      <c r="K41" s="1445"/>
      <c r="L41" s="1445"/>
      <c r="M41" s="1445"/>
      <c r="N41" s="1445"/>
      <c r="O41" s="1445"/>
      <c r="P41" s="1445"/>
      <c r="Q41" s="1445"/>
      <c r="R41" s="1445"/>
      <c r="S41" s="1445"/>
      <c r="T41" s="1445"/>
      <c r="U41" s="1446"/>
      <c r="V41" s="157">
        <v>160</v>
      </c>
      <c r="W41" s="157">
        <v>160</v>
      </c>
      <c r="X41" s="1435" t="s">
        <v>397</v>
      </c>
      <c r="Y41" s="1436" t="s">
        <v>397</v>
      </c>
      <c r="Z41" s="1447">
        <v>5</v>
      </c>
      <c r="AA41" s="1448">
        <v>5</v>
      </c>
      <c r="AB41" s="1447"/>
      <c r="AC41" s="1448"/>
      <c r="AD41" s="1752"/>
      <c r="AE41" s="1753"/>
      <c r="AF41" s="1752">
        <f t="shared" si="6"/>
        <v>0</v>
      </c>
      <c r="AG41" s="1753"/>
      <c r="AH41" s="1752">
        <f t="shared" si="7"/>
        <v>0</v>
      </c>
      <c r="AI41" s="1753"/>
      <c r="AJ41" s="1452">
        <f t="shared" si="8"/>
        <v>0</v>
      </c>
      <c r="AK41" s="1452"/>
      <c r="AL41" s="1452"/>
    </row>
    <row r="42" spans="2:61" s="143" customFormat="1" ht="15.95" customHeight="1" outlineLevel="1" x14ac:dyDescent="0.25">
      <c r="B42" s="1400" t="s">
        <v>916</v>
      </c>
      <c r="C42" s="1401"/>
      <c r="D42" s="1444" t="s">
        <v>373</v>
      </c>
      <c r="E42" s="1445"/>
      <c r="F42" s="1445"/>
      <c r="G42" s="1445"/>
      <c r="H42" s="1445"/>
      <c r="I42" s="1445"/>
      <c r="J42" s="1445"/>
      <c r="K42" s="1445"/>
      <c r="L42" s="1445"/>
      <c r="M42" s="1445"/>
      <c r="N42" s="1445"/>
      <c r="O42" s="1445"/>
      <c r="P42" s="1445"/>
      <c r="Q42" s="1445"/>
      <c r="R42" s="1445"/>
      <c r="S42" s="1445"/>
      <c r="T42" s="1445"/>
      <c r="U42" s="1446"/>
      <c r="V42" s="157">
        <v>200</v>
      </c>
      <c r="W42" s="157">
        <v>200</v>
      </c>
      <c r="X42" s="1435" t="s">
        <v>397</v>
      </c>
      <c r="Y42" s="1436" t="s">
        <v>397</v>
      </c>
      <c r="Z42" s="1447">
        <v>2</v>
      </c>
      <c r="AA42" s="1448">
        <v>2</v>
      </c>
      <c r="AB42" s="1447"/>
      <c r="AC42" s="1448"/>
      <c r="AD42" s="1752"/>
      <c r="AE42" s="1753"/>
      <c r="AF42" s="1752">
        <f t="shared" si="6"/>
        <v>0</v>
      </c>
      <c r="AG42" s="1753"/>
      <c r="AH42" s="1752">
        <f t="shared" si="7"/>
        <v>0</v>
      </c>
      <c r="AI42" s="1753"/>
      <c r="AJ42" s="1452">
        <f t="shared" si="8"/>
        <v>0</v>
      </c>
      <c r="AK42" s="1452"/>
      <c r="AL42" s="1452"/>
    </row>
    <row r="43" spans="2:61" s="143" customFormat="1" ht="15.95" customHeight="1" outlineLevel="1" x14ac:dyDescent="0.25">
      <c r="B43" s="1400" t="s">
        <v>917</v>
      </c>
      <c r="C43" s="1401"/>
      <c r="D43" s="1444" t="s">
        <v>374</v>
      </c>
      <c r="E43" s="1445"/>
      <c r="F43" s="1445"/>
      <c r="G43" s="1445"/>
      <c r="H43" s="1445"/>
      <c r="I43" s="1445"/>
      <c r="J43" s="1445"/>
      <c r="K43" s="1445"/>
      <c r="L43" s="1445"/>
      <c r="M43" s="1445"/>
      <c r="N43" s="1445"/>
      <c r="O43" s="1445"/>
      <c r="P43" s="1445"/>
      <c r="Q43" s="1445"/>
      <c r="R43" s="1445"/>
      <c r="S43" s="1445"/>
      <c r="T43" s="1445"/>
      <c r="U43" s="1446"/>
      <c r="V43" s="157">
        <v>250</v>
      </c>
      <c r="W43" s="157">
        <v>250</v>
      </c>
      <c r="X43" s="1435" t="s">
        <v>397</v>
      </c>
      <c r="Y43" s="1436" t="s">
        <v>397</v>
      </c>
      <c r="Z43" s="1447">
        <v>1</v>
      </c>
      <c r="AA43" s="1448">
        <v>1</v>
      </c>
      <c r="AB43" s="1447"/>
      <c r="AC43" s="1448"/>
      <c r="AD43" s="1752"/>
      <c r="AE43" s="1753"/>
      <c r="AF43" s="1752">
        <f t="shared" si="6"/>
        <v>0</v>
      </c>
      <c r="AG43" s="1753"/>
      <c r="AH43" s="1752">
        <f t="shared" si="7"/>
        <v>0</v>
      </c>
      <c r="AI43" s="1753"/>
      <c r="AJ43" s="1452">
        <f t="shared" si="8"/>
        <v>0</v>
      </c>
      <c r="AK43" s="1452"/>
      <c r="AL43" s="1452"/>
    </row>
    <row r="44" spans="2:61" s="143" customFormat="1" ht="35.1" customHeight="1" outlineLevel="1" x14ac:dyDescent="0.25">
      <c r="B44" s="1400" t="s">
        <v>918</v>
      </c>
      <c r="C44" s="1401"/>
      <c r="D44" s="1444" t="s">
        <v>375</v>
      </c>
      <c r="E44" s="1445"/>
      <c r="F44" s="1445"/>
      <c r="G44" s="1445"/>
      <c r="H44" s="1445"/>
      <c r="I44" s="1445"/>
      <c r="J44" s="1445"/>
      <c r="K44" s="1445"/>
      <c r="L44" s="1445"/>
      <c r="M44" s="1445"/>
      <c r="N44" s="1445"/>
      <c r="O44" s="1445"/>
      <c r="P44" s="1445"/>
      <c r="Q44" s="1445"/>
      <c r="R44" s="1445"/>
      <c r="S44" s="1445"/>
      <c r="T44" s="1445"/>
      <c r="U44" s="1446"/>
      <c r="V44" s="157">
        <v>200</v>
      </c>
      <c r="W44" s="157">
        <v>200</v>
      </c>
      <c r="X44" s="1435" t="s">
        <v>397</v>
      </c>
      <c r="Y44" s="1436" t="s">
        <v>397</v>
      </c>
      <c r="Z44" s="1447">
        <v>8</v>
      </c>
      <c r="AA44" s="1448">
        <v>8</v>
      </c>
      <c r="AB44" s="1447"/>
      <c r="AC44" s="1448"/>
      <c r="AD44" s="1752"/>
      <c r="AE44" s="1753"/>
      <c r="AF44" s="1752">
        <f t="shared" si="6"/>
        <v>0</v>
      </c>
      <c r="AG44" s="1753"/>
      <c r="AH44" s="1752">
        <f t="shared" si="7"/>
        <v>0</v>
      </c>
      <c r="AI44" s="1753"/>
      <c r="AJ44" s="1449">
        <f t="shared" si="8"/>
        <v>0</v>
      </c>
      <c r="AK44" s="1450"/>
      <c r="AL44" s="1451"/>
    </row>
    <row r="45" spans="2:61" s="143" customFormat="1" ht="15.95" customHeight="1" outlineLevel="1" x14ac:dyDescent="0.25">
      <c r="B45" s="1400" t="s">
        <v>919</v>
      </c>
      <c r="C45" s="1401"/>
      <c r="D45" s="1444" t="s">
        <v>376</v>
      </c>
      <c r="E45" s="1445"/>
      <c r="F45" s="1445"/>
      <c r="G45" s="1445"/>
      <c r="H45" s="1445"/>
      <c r="I45" s="1445"/>
      <c r="J45" s="1445"/>
      <c r="K45" s="1445"/>
      <c r="L45" s="1445"/>
      <c r="M45" s="1445"/>
      <c r="N45" s="1445"/>
      <c r="O45" s="1445"/>
      <c r="P45" s="1445"/>
      <c r="Q45" s="1445"/>
      <c r="R45" s="1445"/>
      <c r="S45" s="1445"/>
      <c r="T45" s="1445"/>
      <c r="U45" s="1446"/>
      <c r="V45" s="157">
        <v>250</v>
      </c>
      <c r="W45" s="157">
        <v>250</v>
      </c>
      <c r="X45" s="1435" t="s">
        <v>397</v>
      </c>
      <c r="Y45" s="1436" t="s">
        <v>397</v>
      </c>
      <c r="Z45" s="1447">
        <v>1</v>
      </c>
      <c r="AA45" s="1448">
        <v>1</v>
      </c>
      <c r="AB45" s="1447"/>
      <c r="AC45" s="1448"/>
      <c r="AD45" s="1752"/>
      <c r="AE45" s="1753"/>
      <c r="AF45" s="1752">
        <f>AB45*Z45</f>
        <v>0</v>
      </c>
      <c r="AG45" s="1753"/>
      <c r="AH45" s="1752">
        <f>AD45*Z45</f>
        <v>0</v>
      </c>
      <c r="AI45" s="1753"/>
      <c r="AJ45" s="1406">
        <f>AH45+AF45</f>
        <v>0</v>
      </c>
      <c r="AK45" s="1406"/>
      <c r="AL45" s="1406"/>
    </row>
    <row r="46" spans="2:61" s="143" customFormat="1" ht="35.1" customHeight="1" outlineLevel="1" x14ac:dyDescent="0.25">
      <c r="B46" s="1400" t="s">
        <v>920</v>
      </c>
      <c r="C46" s="1401"/>
      <c r="D46" s="1444" t="s">
        <v>377</v>
      </c>
      <c r="E46" s="1445"/>
      <c r="F46" s="1445"/>
      <c r="G46" s="1445"/>
      <c r="H46" s="1445"/>
      <c r="I46" s="1445"/>
      <c r="J46" s="1445"/>
      <c r="K46" s="1445"/>
      <c r="L46" s="1445"/>
      <c r="M46" s="1445"/>
      <c r="N46" s="1445"/>
      <c r="O46" s="1445"/>
      <c r="P46" s="1445"/>
      <c r="Q46" s="1445"/>
      <c r="R46" s="1445"/>
      <c r="S46" s="1445"/>
      <c r="T46" s="1445"/>
      <c r="U46" s="1446"/>
      <c r="V46" s="157">
        <v>355</v>
      </c>
      <c r="W46" s="157">
        <v>355</v>
      </c>
      <c r="X46" s="1435" t="s">
        <v>397</v>
      </c>
      <c r="Y46" s="1436" t="s">
        <v>397</v>
      </c>
      <c r="Z46" s="1447">
        <v>1</v>
      </c>
      <c r="AA46" s="1448">
        <v>1</v>
      </c>
      <c r="AB46" s="1447"/>
      <c r="AC46" s="1448"/>
      <c r="AD46" s="1752"/>
      <c r="AE46" s="1753"/>
      <c r="AF46" s="1752">
        <f>AB46*Z46</f>
        <v>0</v>
      </c>
      <c r="AG46" s="1753"/>
      <c r="AH46" s="1752">
        <f>AD46*Z46</f>
        <v>0</v>
      </c>
      <c r="AI46" s="1753"/>
      <c r="AJ46" s="1406">
        <f>AH46+AF46</f>
        <v>0</v>
      </c>
      <c r="AK46" s="1406"/>
      <c r="AL46" s="1406"/>
    </row>
    <row r="47" spans="2:61" s="143" customFormat="1" ht="35.1" customHeight="1" outlineLevel="1" x14ac:dyDescent="0.25">
      <c r="B47" s="1400" t="s">
        <v>1408</v>
      </c>
      <c r="C47" s="1401"/>
      <c r="D47" s="1444" t="s">
        <v>378</v>
      </c>
      <c r="E47" s="1445"/>
      <c r="F47" s="1445"/>
      <c r="G47" s="1445"/>
      <c r="H47" s="1445"/>
      <c r="I47" s="1445"/>
      <c r="J47" s="1445"/>
      <c r="K47" s="1445"/>
      <c r="L47" s="1445"/>
      <c r="M47" s="1445"/>
      <c r="N47" s="1445"/>
      <c r="O47" s="1445"/>
      <c r="P47" s="1445"/>
      <c r="Q47" s="1445"/>
      <c r="R47" s="1445"/>
      <c r="S47" s="1445"/>
      <c r="T47" s="1445"/>
      <c r="U47" s="1446"/>
      <c r="V47" s="157">
        <v>315</v>
      </c>
      <c r="W47" s="157">
        <v>315</v>
      </c>
      <c r="X47" s="1435" t="s">
        <v>397</v>
      </c>
      <c r="Y47" s="1436" t="s">
        <v>397</v>
      </c>
      <c r="Z47" s="1447">
        <v>1</v>
      </c>
      <c r="AA47" s="1448">
        <v>1</v>
      </c>
      <c r="AB47" s="1447"/>
      <c r="AC47" s="1448"/>
      <c r="AD47" s="1752"/>
      <c r="AE47" s="1753"/>
      <c r="AF47" s="1752">
        <f>AB47*Z47</f>
        <v>0</v>
      </c>
      <c r="AG47" s="1753"/>
      <c r="AH47" s="1752">
        <f>AD47*Z47</f>
        <v>0</v>
      </c>
      <c r="AI47" s="1753"/>
      <c r="AJ47" s="1406">
        <f>AH47+AF47</f>
        <v>0</v>
      </c>
      <c r="AK47" s="1406"/>
      <c r="AL47" s="1406"/>
    </row>
    <row r="48" spans="2:61" s="143" customFormat="1" ht="35.1" customHeight="1" outlineLevel="1" x14ac:dyDescent="0.25">
      <c r="B48" s="1400" t="s">
        <v>921</v>
      </c>
      <c r="C48" s="1401"/>
      <c r="D48" s="1439" t="s">
        <v>379</v>
      </c>
      <c r="E48" s="1440"/>
      <c r="F48" s="1440"/>
      <c r="G48" s="1440"/>
      <c r="H48" s="1440"/>
      <c r="I48" s="1440"/>
      <c r="J48" s="1440"/>
      <c r="K48" s="1440"/>
      <c r="L48" s="1440"/>
      <c r="M48" s="1440"/>
      <c r="N48" s="1440"/>
      <c r="O48" s="1440"/>
      <c r="P48" s="1440"/>
      <c r="Q48" s="1440"/>
      <c r="R48" s="1440"/>
      <c r="S48" s="1440"/>
      <c r="T48" s="1440"/>
      <c r="U48" s="1441"/>
      <c r="V48" s="159">
        <v>250</v>
      </c>
      <c r="W48" s="159">
        <v>250</v>
      </c>
      <c r="X48" s="1442" t="s">
        <v>397</v>
      </c>
      <c r="Y48" s="1443" t="s">
        <v>397</v>
      </c>
      <c r="Z48" s="1437">
        <v>1</v>
      </c>
      <c r="AA48" s="1438">
        <v>1</v>
      </c>
      <c r="AB48" s="1437"/>
      <c r="AC48" s="1438"/>
      <c r="AD48" s="1754"/>
      <c r="AE48" s="1755"/>
      <c r="AF48" s="1754">
        <f>AB48*Z48</f>
        <v>0</v>
      </c>
      <c r="AG48" s="1755"/>
      <c r="AH48" s="1754">
        <f>AD48*Z48</f>
        <v>0</v>
      </c>
      <c r="AI48" s="1755"/>
      <c r="AJ48" s="1417">
        <f>AH48+AF48</f>
        <v>0</v>
      </c>
      <c r="AK48" s="1417"/>
      <c r="AL48" s="1417"/>
    </row>
    <row r="49" spans="1:61" s="143" customFormat="1" ht="15.95" customHeight="1" outlineLevel="1" x14ac:dyDescent="0.25">
      <c r="B49" s="147"/>
      <c r="C49" s="148"/>
      <c r="D49" s="150"/>
      <c r="E49" s="154"/>
      <c r="F49" s="154"/>
      <c r="G49" s="154"/>
      <c r="H49" s="154"/>
      <c r="I49" s="154"/>
      <c r="J49" s="154"/>
      <c r="K49" s="154"/>
      <c r="L49" s="154"/>
      <c r="M49" s="154"/>
      <c r="N49" s="154"/>
      <c r="O49" s="154"/>
      <c r="P49" s="154"/>
      <c r="Q49" s="154"/>
      <c r="R49" s="154"/>
      <c r="S49" s="154"/>
      <c r="T49" s="154"/>
      <c r="U49" s="151"/>
      <c r="V49" s="163"/>
      <c r="W49" s="174"/>
      <c r="X49" s="175"/>
      <c r="Y49" s="161"/>
      <c r="Z49" s="176"/>
      <c r="AA49" s="177"/>
      <c r="AB49" s="176"/>
      <c r="AC49" s="177"/>
      <c r="AD49" s="1756"/>
      <c r="AE49" s="1757"/>
      <c r="AF49" s="1756"/>
      <c r="AG49" s="1757"/>
      <c r="AH49" s="1756"/>
      <c r="AI49" s="1757"/>
      <c r="AJ49" s="178"/>
      <c r="AK49" s="179"/>
      <c r="AL49" s="180"/>
    </row>
    <row r="50" spans="1:61" s="137" customFormat="1" ht="15.95" customHeight="1" x14ac:dyDescent="0.2">
      <c r="B50" s="1420">
        <v>2</v>
      </c>
      <c r="C50" s="585"/>
      <c r="D50" s="1421" t="s">
        <v>398</v>
      </c>
      <c r="E50" s="1422"/>
      <c r="F50" s="1422"/>
      <c r="G50" s="1422"/>
      <c r="H50" s="1422"/>
      <c r="I50" s="1422"/>
      <c r="J50" s="1422"/>
      <c r="K50" s="1422"/>
      <c r="L50" s="1422"/>
      <c r="M50" s="1422"/>
      <c r="N50" s="1422"/>
      <c r="O50" s="1422"/>
      <c r="P50" s="1422"/>
      <c r="Q50" s="1422"/>
      <c r="R50" s="1422"/>
      <c r="S50" s="1422"/>
      <c r="T50" s="1422"/>
      <c r="U50" s="1423"/>
      <c r="V50" s="173"/>
      <c r="W50" s="172"/>
      <c r="X50" s="1409"/>
      <c r="Y50" s="1410"/>
      <c r="Z50" s="1415"/>
      <c r="AA50" s="1416"/>
      <c r="AB50" s="1409"/>
      <c r="AC50" s="1410"/>
      <c r="AD50" s="1409"/>
      <c r="AE50" s="1410"/>
      <c r="AF50" s="1409"/>
      <c r="AG50" s="1410"/>
      <c r="AH50" s="1409"/>
      <c r="AI50" s="1410"/>
      <c r="AJ50" s="1418">
        <f>SUM(AJ51:AL54)</f>
        <v>0</v>
      </c>
      <c r="AK50" s="1419"/>
      <c r="AL50" s="1419"/>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row>
    <row r="51" spans="1:61" ht="15.95" customHeight="1" outlineLevel="1" x14ac:dyDescent="0.25">
      <c r="A51" s="2"/>
      <c r="B51" s="1400" t="s">
        <v>41</v>
      </c>
      <c r="C51" s="1401"/>
      <c r="D51" s="1402" t="s">
        <v>404</v>
      </c>
      <c r="E51" s="1403"/>
      <c r="F51" s="1403"/>
      <c r="G51" s="1403"/>
      <c r="H51" s="1403"/>
      <c r="I51" s="1403"/>
      <c r="J51" s="1403"/>
      <c r="K51" s="1403"/>
      <c r="L51" s="1403"/>
      <c r="M51" s="1403"/>
      <c r="N51" s="1403"/>
      <c r="O51" s="1403"/>
      <c r="P51" s="1403"/>
      <c r="Q51" s="1403"/>
      <c r="R51" s="1403"/>
      <c r="S51" s="1403"/>
      <c r="T51" s="1403"/>
      <c r="U51" s="1403"/>
      <c r="V51" s="2"/>
      <c r="W51" s="157"/>
      <c r="X51" s="1435" t="s">
        <v>397</v>
      </c>
      <c r="Y51" s="1436" t="s">
        <v>397</v>
      </c>
      <c r="Z51" s="1413">
        <v>10</v>
      </c>
      <c r="AA51" s="1427"/>
      <c r="AB51" s="1413"/>
      <c r="AC51" s="1414"/>
      <c r="AD51" s="1752"/>
      <c r="AE51" s="1753"/>
      <c r="AF51" s="1752">
        <f t="shared" ref="AF51:AF54" si="9">AB51*Z51</f>
        <v>0</v>
      </c>
      <c r="AG51" s="1753"/>
      <c r="AH51" s="1752">
        <f t="shared" ref="AH51:AH54" si="10">AD51*Z51</f>
        <v>0</v>
      </c>
      <c r="AI51" s="1753"/>
      <c r="AJ51" s="1406">
        <f t="shared" ref="AJ51:AJ54" si="11">AH51+AF51</f>
        <v>0</v>
      </c>
      <c r="AK51" s="1406"/>
      <c r="AL51" s="1406"/>
      <c r="AM51" s="2"/>
      <c r="AN51" s="2"/>
      <c r="AO51" s="2"/>
    </row>
    <row r="52" spans="1:61" ht="15.95" customHeight="1" outlineLevel="1" x14ac:dyDescent="0.25">
      <c r="A52" s="2"/>
      <c r="B52" s="1400" t="s">
        <v>618</v>
      </c>
      <c r="C52" s="1401"/>
      <c r="D52" s="1402" t="s">
        <v>405</v>
      </c>
      <c r="E52" s="1403"/>
      <c r="F52" s="1403"/>
      <c r="G52" s="1403"/>
      <c r="H52" s="1403"/>
      <c r="I52" s="1403"/>
      <c r="J52" s="1403"/>
      <c r="K52" s="1403"/>
      <c r="L52" s="1403"/>
      <c r="M52" s="1403"/>
      <c r="N52" s="1403"/>
      <c r="O52" s="1403"/>
      <c r="P52" s="1403"/>
      <c r="Q52" s="1403"/>
      <c r="R52" s="1403"/>
      <c r="S52" s="1403"/>
      <c r="T52" s="1403"/>
      <c r="U52" s="1403"/>
      <c r="V52" s="2"/>
      <c r="W52" s="157"/>
      <c r="X52" s="1435" t="s">
        <v>397</v>
      </c>
      <c r="Y52" s="1436" t="s">
        <v>397</v>
      </c>
      <c r="Z52" s="1413">
        <v>20</v>
      </c>
      <c r="AA52" s="1427"/>
      <c r="AB52" s="1413"/>
      <c r="AC52" s="1414"/>
      <c r="AD52" s="1752"/>
      <c r="AE52" s="1753"/>
      <c r="AF52" s="1752">
        <f t="shared" si="9"/>
        <v>0</v>
      </c>
      <c r="AG52" s="1753"/>
      <c r="AH52" s="1752">
        <f t="shared" si="10"/>
        <v>0</v>
      </c>
      <c r="AI52" s="1753"/>
      <c r="AJ52" s="1406">
        <f t="shared" si="11"/>
        <v>0</v>
      </c>
      <c r="AK52" s="1406"/>
      <c r="AL52" s="1406"/>
      <c r="AM52" s="2"/>
      <c r="AN52" s="2"/>
      <c r="AO52" s="2"/>
    </row>
    <row r="53" spans="1:61" ht="15.95" customHeight="1" outlineLevel="1" x14ac:dyDescent="0.25">
      <c r="A53" s="2"/>
      <c r="B53" s="1400" t="s">
        <v>621</v>
      </c>
      <c r="C53" s="1401"/>
      <c r="D53" s="1402" t="s">
        <v>406</v>
      </c>
      <c r="E53" s="1403"/>
      <c r="F53" s="1403"/>
      <c r="G53" s="1403"/>
      <c r="H53" s="1403"/>
      <c r="I53" s="1403"/>
      <c r="J53" s="1403"/>
      <c r="K53" s="1403"/>
      <c r="L53" s="1403"/>
      <c r="M53" s="1403"/>
      <c r="N53" s="1403"/>
      <c r="O53" s="1403"/>
      <c r="P53" s="1403"/>
      <c r="Q53" s="1403"/>
      <c r="R53" s="1403"/>
      <c r="S53" s="1403"/>
      <c r="T53" s="1403"/>
      <c r="U53" s="1403"/>
      <c r="V53" s="2"/>
      <c r="W53" s="157"/>
      <c r="X53" s="1435" t="s">
        <v>397</v>
      </c>
      <c r="Y53" s="1436" t="s">
        <v>397</v>
      </c>
      <c r="Z53" s="1413">
        <v>30</v>
      </c>
      <c r="AA53" s="1427"/>
      <c r="AB53" s="1413"/>
      <c r="AC53" s="1414"/>
      <c r="AD53" s="1752"/>
      <c r="AE53" s="1753"/>
      <c r="AF53" s="1752">
        <f t="shared" si="9"/>
        <v>0</v>
      </c>
      <c r="AG53" s="1753"/>
      <c r="AH53" s="1752">
        <f t="shared" si="10"/>
        <v>0</v>
      </c>
      <c r="AI53" s="1753"/>
      <c r="AJ53" s="1406">
        <f t="shared" si="11"/>
        <v>0</v>
      </c>
      <c r="AK53" s="1406"/>
      <c r="AL53" s="1406"/>
      <c r="AM53" s="2"/>
      <c r="AN53" s="2"/>
      <c r="AO53" s="2"/>
    </row>
    <row r="54" spans="1:61" ht="15.95" customHeight="1" outlineLevel="1" x14ac:dyDescent="0.25">
      <c r="A54" s="2"/>
      <c r="B54" s="1400" t="s">
        <v>624</v>
      </c>
      <c r="C54" s="1401"/>
      <c r="D54" s="1402" t="s">
        <v>407</v>
      </c>
      <c r="E54" s="1403"/>
      <c r="F54" s="1403"/>
      <c r="G54" s="1403"/>
      <c r="H54" s="1403"/>
      <c r="I54" s="1403"/>
      <c r="J54" s="1403"/>
      <c r="K54" s="1403"/>
      <c r="L54" s="1403"/>
      <c r="M54" s="1403"/>
      <c r="N54" s="1403"/>
      <c r="O54" s="1403"/>
      <c r="P54" s="1403"/>
      <c r="Q54" s="1403"/>
      <c r="R54" s="1403"/>
      <c r="S54" s="1403"/>
      <c r="T54" s="1403"/>
      <c r="U54" s="1403"/>
      <c r="V54" s="2"/>
      <c r="W54" s="157"/>
      <c r="X54" s="1435" t="s">
        <v>397</v>
      </c>
      <c r="Y54" s="1436" t="s">
        <v>397</v>
      </c>
      <c r="Z54" s="1413">
        <f>12+6+8+19</f>
        <v>45</v>
      </c>
      <c r="AA54" s="1427"/>
      <c r="AB54" s="1413"/>
      <c r="AC54" s="1414"/>
      <c r="AD54" s="1752"/>
      <c r="AE54" s="1753"/>
      <c r="AF54" s="1752">
        <f t="shared" si="9"/>
        <v>0</v>
      </c>
      <c r="AG54" s="1753"/>
      <c r="AH54" s="1752">
        <f t="shared" si="10"/>
        <v>0</v>
      </c>
      <c r="AI54" s="1753"/>
      <c r="AJ54" s="1406">
        <f t="shared" si="11"/>
        <v>0</v>
      </c>
      <c r="AK54" s="1406"/>
      <c r="AL54" s="1406"/>
      <c r="AM54" s="2"/>
      <c r="AN54" s="2"/>
      <c r="AO54" s="2"/>
    </row>
    <row r="55" spans="1:61" s="1532" customFormat="1" ht="28.5" customHeight="1" outlineLevel="1" x14ac:dyDescent="0.25">
      <c r="A55" s="1561"/>
      <c r="B55" s="1400" t="s">
        <v>927</v>
      </c>
      <c r="C55" s="1401"/>
      <c r="D55" s="1439" t="s">
        <v>2454</v>
      </c>
      <c r="E55" s="1440"/>
      <c r="F55" s="1440"/>
      <c r="G55" s="1440"/>
      <c r="H55" s="1440"/>
      <c r="I55" s="1440"/>
      <c r="J55" s="1440"/>
      <c r="K55" s="1440"/>
      <c r="L55" s="1440"/>
      <c r="M55" s="1440"/>
      <c r="N55" s="1440"/>
      <c r="O55" s="1440"/>
      <c r="P55" s="1440"/>
      <c r="Q55" s="1440"/>
      <c r="R55" s="1440"/>
      <c r="S55" s="1440"/>
      <c r="T55" s="1440"/>
      <c r="U55" s="1440"/>
      <c r="V55" s="1561"/>
      <c r="W55" s="156"/>
      <c r="X55" s="1435" t="s">
        <v>397</v>
      </c>
      <c r="Y55" s="1436" t="s">
        <v>397</v>
      </c>
      <c r="Z55" s="1413">
        <v>1</v>
      </c>
      <c r="AA55" s="1427"/>
      <c r="AB55" s="1413"/>
      <c r="AC55" s="1414"/>
      <c r="AD55" s="1764"/>
      <c r="AE55" s="1765"/>
      <c r="AF55" s="1764"/>
      <c r="AG55" s="1765"/>
      <c r="AH55" s="1764"/>
      <c r="AI55" s="1765"/>
      <c r="AJ55" s="1766"/>
      <c r="AK55" s="1766"/>
      <c r="AL55" s="1766"/>
      <c r="AM55" s="1561"/>
      <c r="AN55" s="1561"/>
      <c r="AO55" s="1561"/>
    </row>
    <row r="56" spans="1:61" s="1532" customFormat="1" ht="28.5" customHeight="1" outlineLevel="1" x14ac:dyDescent="0.25">
      <c r="A56" s="1561"/>
      <c r="B56" s="1400" t="s">
        <v>1114</v>
      </c>
      <c r="C56" s="1401"/>
      <c r="D56" s="1439" t="s">
        <v>2455</v>
      </c>
      <c r="E56" s="1440"/>
      <c r="F56" s="1440"/>
      <c r="G56" s="1440"/>
      <c r="H56" s="1440"/>
      <c r="I56" s="1440"/>
      <c r="J56" s="1440"/>
      <c r="K56" s="1440"/>
      <c r="L56" s="1440"/>
      <c r="M56" s="1440"/>
      <c r="N56" s="1440"/>
      <c r="O56" s="1440"/>
      <c r="P56" s="1440"/>
      <c r="Q56" s="1440"/>
      <c r="R56" s="1440"/>
      <c r="S56" s="1440"/>
      <c r="T56" s="1440"/>
      <c r="U56" s="1440"/>
      <c r="V56" s="1561"/>
      <c r="W56" s="156"/>
      <c r="X56" s="1435" t="s">
        <v>397</v>
      </c>
      <c r="Y56" s="1436" t="s">
        <v>397</v>
      </c>
      <c r="Z56" s="1413">
        <v>4</v>
      </c>
      <c r="AA56" s="1427"/>
      <c r="AB56" s="1413"/>
      <c r="AC56" s="1414"/>
      <c r="AD56" s="1764"/>
      <c r="AE56" s="1765"/>
      <c r="AF56" s="1764"/>
      <c r="AG56" s="1765"/>
      <c r="AH56" s="1764"/>
      <c r="AI56" s="1765"/>
      <c r="AJ56" s="1766"/>
      <c r="AK56" s="1766"/>
      <c r="AL56" s="1766"/>
      <c r="AM56" s="1561"/>
      <c r="AN56" s="1561"/>
      <c r="AO56" s="1561"/>
    </row>
    <row r="57" spans="1:61" s="1532" customFormat="1" ht="43.5" customHeight="1" outlineLevel="1" x14ac:dyDescent="0.25">
      <c r="A57" s="1561"/>
      <c r="B57" s="1400" t="s">
        <v>1115</v>
      </c>
      <c r="C57" s="1401"/>
      <c r="D57" s="1439" t="s">
        <v>2456</v>
      </c>
      <c r="E57" s="1440"/>
      <c r="F57" s="1440"/>
      <c r="G57" s="1440"/>
      <c r="H57" s="1440"/>
      <c r="I57" s="1440"/>
      <c r="J57" s="1440"/>
      <c r="K57" s="1440"/>
      <c r="L57" s="1440"/>
      <c r="M57" s="1440"/>
      <c r="N57" s="1440"/>
      <c r="O57" s="1440"/>
      <c r="P57" s="1440"/>
      <c r="Q57" s="1440"/>
      <c r="R57" s="1440"/>
      <c r="S57" s="1440"/>
      <c r="T57" s="1440"/>
      <c r="U57" s="1440"/>
      <c r="V57" s="1561"/>
      <c r="W57" s="156"/>
      <c r="X57" s="1435" t="s">
        <v>397</v>
      </c>
      <c r="Y57" s="1436" t="s">
        <v>397</v>
      </c>
      <c r="Z57" s="1413">
        <v>4</v>
      </c>
      <c r="AA57" s="1427"/>
      <c r="AB57" s="1413"/>
      <c r="AC57" s="1414"/>
      <c r="AD57" s="1764"/>
      <c r="AE57" s="1765"/>
      <c r="AF57" s="1764"/>
      <c r="AG57" s="1765"/>
      <c r="AH57" s="1764"/>
      <c r="AI57" s="1765"/>
      <c r="AJ57" s="1766"/>
      <c r="AK57" s="1766"/>
      <c r="AL57" s="1766"/>
      <c r="AM57" s="1561"/>
      <c r="AN57" s="1561"/>
      <c r="AO57" s="1561"/>
    </row>
    <row r="58" spans="1:61" s="143" customFormat="1" ht="15.95" customHeight="1" outlineLevel="1" x14ac:dyDescent="0.25">
      <c r="B58" s="147"/>
      <c r="C58" s="148"/>
      <c r="D58" s="150"/>
      <c r="E58" s="154"/>
      <c r="F58" s="154"/>
      <c r="G58" s="154"/>
      <c r="H58" s="154"/>
      <c r="I58" s="154"/>
      <c r="J58" s="154"/>
      <c r="K58" s="154"/>
      <c r="L58" s="154"/>
      <c r="M58" s="154"/>
      <c r="N58" s="154"/>
      <c r="O58" s="154"/>
      <c r="P58" s="154"/>
      <c r="Q58" s="154"/>
      <c r="R58" s="154"/>
      <c r="S58" s="154"/>
      <c r="T58" s="154"/>
      <c r="U58" s="151"/>
      <c r="V58" s="163"/>
      <c r="W58" s="174"/>
      <c r="X58" s="175"/>
      <c r="Y58" s="161"/>
      <c r="Z58" s="176"/>
      <c r="AA58" s="177"/>
      <c r="AB58" s="176"/>
      <c r="AC58" s="177"/>
      <c r="AD58" s="1756"/>
      <c r="AE58" s="1757"/>
      <c r="AF58" s="1756"/>
      <c r="AG58" s="1757"/>
      <c r="AH58" s="1756"/>
      <c r="AI58" s="1757"/>
      <c r="AJ58" s="178"/>
      <c r="AK58" s="179"/>
      <c r="AL58" s="180"/>
    </row>
    <row r="59" spans="1:61" s="137" customFormat="1" ht="15.95" customHeight="1" x14ac:dyDescent="0.2">
      <c r="B59" s="971">
        <v>3</v>
      </c>
      <c r="C59" s="917"/>
      <c r="D59" s="1428" t="s">
        <v>403</v>
      </c>
      <c r="E59" s="1429"/>
      <c r="F59" s="1429"/>
      <c r="G59" s="1429"/>
      <c r="H59" s="1429"/>
      <c r="I59" s="1429"/>
      <c r="J59" s="1429"/>
      <c r="K59" s="1429"/>
      <c r="L59" s="1429"/>
      <c r="M59" s="1429"/>
      <c r="N59" s="1429"/>
      <c r="O59" s="1429"/>
      <c r="P59" s="1429"/>
      <c r="Q59" s="1429"/>
      <c r="R59" s="1429"/>
      <c r="S59" s="1429"/>
      <c r="T59" s="1429"/>
      <c r="U59" s="1430"/>
      <c r="V59" s="139"/>
      <c r="W59" s="86"/>
      <c r="X59" s="1431"/>
      <c r="Y59" s="1432"/>
      <c r="Z59" s="1433"/>
      <c r="AA59" s="1434"/>
      <c r="AB59" s="1431"/>
      <c r="AC59" s="1432"/>
      <c r="AD59" s="1431"/>
      <c r="AE59" s="1432"/>
      <c r="AF59" s="1431"/>
      <c r="AG59" s="1432"/>
      <c r="AH59" s="1431"/>
      <c r="AI59" s="1432"/>
      <c r="AJ59" s="1453">
        <f>SUM(AJ60:AL90)</f>
        <v>0</v>
      </c>
      <c r="AK59" s="1454"/>
      <c r="AL59" s="1454"/>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row>
    <row r="60" spans="1:61" ht="15.95" customHeight="1" outlineLevel="1" x14ac:dyDescent="0.25">
      <c r="A60" s="2"/>
      <c r="B60" s="1400" t="s">
        <v>44</v>
      </c>
      <c r="C60" s="1401"/>
      <c r="D60" s="1402" t="s">
        <v>408</v>
      </c>
      <c r="E60" s="1403"/>
      <c r="F60" s="1403"/>
      <c r="G60" s="1403"/>
      <c r="H60" s="1403"/>
      <c r="I60" s="1403"/>
      <c r="J60" s="1403"/>
      <c r="K60" s="1403"/>
      <c r="L60" s="1403"/>
      <c r="M60" s="1403" t="s">
        <v>408</v>
      </c>
      <c r="N60" s="1403"/>
      <c r="O60" s="1403"/>
      <c r="P60" s="1403"/>
      <c r="Q60" s="1403"/>
      <c r="R60" s="1403"/>
      <c r="S60" s="1403"/>
      <c r="T60" s="1403"/>
      <c r="U60" s="1403"/>
      <c r="V60" s="2"/>
      <c r="W60" s="157"/>
      <c r="X60" s="1396" t="s">
        <v>397</v>
      </c>
      <c r="Y60" s="1397"/>
      <c r="Z60" s="1411">
        <v>3</v>
      </c>
      <c r="AA60" s="1412"/>
      <c r="AB60" s="1411"/>
      <c r="AC60" s="1412"/>
      <c r="AD60" s="1752"/>
      <c r="AE60" s="1753"/>
      <c r="AF60" s="1752">
        <f t="shared" ref="AF60:AF66" si="12">AB60*Z60</f>
        <v>0</v>
      </c>
      <c r="AG60" s="1753"/>
      <c r="AH60" s="1752">
        <f t="shared" ref="AH60:AH66" si="13">AD60*Z60</f>
        <v>0</v>
      </c>
      <c r="AI60" s="1753"/>
      <c r="AJ60" s="1406">
        <f t="shared" ref="AJ60:AJ66" si="14">AH60+AF60</f>
        <v>0</v>
      </c>
      <c r="AK60" s="1406"/>
      <c r="AL60" s="1406"/>
      <c r="AM60" s="2"/>
      <c r="AN60" s="2"/>
      <c r="AO60" s="2"/>
    </row>
    <row r="61" spans="1:61" ht="15.95" customHeight="1" outlineLevel="1" x14ac:dyDescent="0.25">
      <c r="A61" s="2"/>
      <c r="B61" s="1400" t="s">
        <v>181</v>
      </c>
      <c r="C61" s="1401"/>
      <c r="D61" s="1402" t="s">
        <v>409</v>
      </c>
      <c r="E61" s="1403"/>
      <c r="F61" s="1403"/>
      <c r="G61" s="1403"/>
      <c r="H61" s="1403"/>
      <c r="I61" s="1403"/>
      <c r="J61" s="1403"/>
      <c r="K61" s="1403"/>
      <c r="L61" s="1403"/>
      <c r="M61" s="1403" t="s">
        <v>409</v>
      </c>
      <c r="N61" s="1403"/>
      <c r="O61" s="1403"/>
      <c r="P61" s="1403"/>
      <c r="Q61" s="1403"/>
      <c r="R61" s="1403"/>
      <c r="S61" s="1403"/>
      <c r="T61" s="1403"/>
      <c r="U61" s="1403"/>
      <c r="V61" s="2"/>
      <c r="W61" s="157"/>
      <c r="X61" s="1396" t="s">
        <v>397</v>
      </c>
      <c r="Y61" s="1397" t="s">
        <v>397</v>
      </c>
      <c r="Z61" s="1411">
        <v>26</v>
      </c>
      <c r="AA61" s="1412"/>
      <c r="AB61" s="1411"/>
      <c r="AC61" s="1412"/>
      <c r="AD61" s="1752"/>
      <c r="AE61" s="1753"/>
      <c r="AF61" s="1752">
        <f t="shared" si="12"/>
        <v>0</v>
      </c>
      <c r="AG61" s="1753"/>
      <c r="AH61" s="1752">
        <f t="shared" si="13"/>
        <v>0</v>
      </c>
      <c r="AI61" s="1753"/>
      <c r="AJ61" s="1406">
        <f t="shared" si="14"/>
        <v>0</v>
      </c>
      <c r="AK61" s="1406"/>
      <c r="AL61" s="1406"/>
      <c r="AM61" s="2"/>
      <c r="AN61" s="2"/>
      <c r="AO61" s="2"/>
    </row>
    <row r="62" spans="1:61" ht="15.95" customHeight="1" outlineLevel="1" x14ac:dyDescent="0.25">
      <c r="A62" s="2"/>
      <c r="B62" s="1400" t="s">
        <v>182</v>
      </c>
      <c r="C62" s="1401"/>
      <c r="D62" s="1402" t="s">
        <v>410</v>
      </c>
      <c r="E62" s="1403"/>
      <c r="F62" s="1403"/>
      <c r="G62" s="1403"/>
      <c r="H62" s="1403"/>
      <c r="I62" s="1403"/>
      <c r="J62" s="1403"/>
      <c r="K62" s="1403"/>
      <c r="L62" s="1403"/>
      <c r="M62" s="1403" t="s">
        <v>410</v>
      </c>
      <c r="N62" s="1403"/>
      <c r="O62" s="1403"/>
      <c r="P62" s="1403"/>
      <c r="Q62" s="1403"/>
      <c r="R62" s="1403"/>
      <c r="S62" s="1403"/>
      <c r="T62" s="1403"/>
      <c r="U62" s="1403"/>
      <c r="V62" s="2"/>
      <c r="W62" s="157"/>
      <c r="X62" s="1396" t="s">
        <v>397</v>
      </c>
      <c r="Y62" s="1397" t="s">
        <v>397</v>
      </c>
      <c r="Z62" s="1411">
        <v>3</v>
      </c>
      <c r="AA62" s="1412"/>
      <c r="AB62" s="1411"/>
      <c r="AC62" s="1412"/>
      <c r="AD62" s="1752"/>
      <c r="AE62" s="1753"/>
      <c r="AF62" s="1752">
        <f t="shared" si="12"/>
        <v>0</v>
      </c>
      <c r="AG62" s="1753"/>
      <c r="AH62" s="1752">
        <f t="shared" si="13"/>
        <v>0</v>
      </c>
      <c r="AI62" s="1753"/>
      <c r="AJ62" s="1406">
        <f t="shared" si="14"/>
        <v>0</v>
      </c>
      <c r="AK62" s="1406"/>
      <c r="AL62" s="1406"/>
      <c r="AM62" s="2"/>
      <c r="AN62" s="2"/>
      <c r="AO62" s="2"/>
    </row>
    <row r="63" spans="1:61" ht="15.95" customHeight="1" outlineLevel="1" x14ac:dyDescent="0.25">
      <c r="A63" s="2"/>
      <c r="B63" s="1400" t="s">
        <v>183</v>
      </c>
      <c r="C63" s="1401"/>
      <c r="D63" s="1402" t="s">
        <v>411</v>
      </c>
      <c r="E63" s="1403"/>
      <c r="F63" s="1403"/>
      <c r="G63" s="1403"/>
      <c r="H63" s="1403"/>
      <c r="I63" s="1403"/>
      <c r="J63" s="1403"/>
      <c r="K63" s="1403"/>
      <c r="L63" s="1403"/>
      <c r="M63" s="1403" t="s">
        <v>411</v>
      </c>
      <c r="N63" s="1403"/>
      <c r="O63" s="1403"/>
      <c r="P63" s="1403"/>
      <c r="Q63" s="1403"/>
      <c r="R63" s="1403"/>
      <c r="S63" s="1403"/>
      <c r="T63" s="1403"/>
      <c r="U63" s="1403"/>
      <c r="V63" s="2"/>
      <c r="W63" s="157"/>
      <c r="X63" s="1396" t="s">
        <v>338</v>
      </c>
      <c r="Y63" s="1397" t="s">
        <v>338</v>
      </c>
      <c r="Z63" s="1411">
        <f>(0.6+1.9+4.9+0.5+1.9+5.2+0.5+0.4+0.8+0.7+2.4+2.4+0.6+0.5+1.9+1.9+1.7+1.8+0.6+0.5+1.9+1.9+3.4+3.6+1+1.2+3.2+3.2+0.5+0.4+2.4+2.4+0.8+1+0.9+0.6+1.1+1.2+1.6+1.7)*1.1</f>
        <v>72.27000000000001</v>
      </c>
      <c r="AA63" s="1412"/>
      <c r="AB63" s="1411"/>
      <c r="AC63" s="1412"/>
      <c r="AD63" s="1752"/>
      <c r="AE63" s="1753"/>
      <c r="AF63" s="1752">
        <f t="shared" si="12"/>
        <v>0</v>
      </c>
      <c r="AG63" s="1753"/>
      <c r="AH63" s="1752">
        <f t="shared" si="13"/>
        <v>0</v>
      </c>
      <c r="AI63" s="1753"/>
      <c r="AJ63" s="1406">
        <f t="shared" si="14"/>
        <v>0</v>
      </c>
      <c r="AK63" s="1406"/>
      <c r="AL63" s="1406"/>
      <c r="AM63" s="2"/>
      <c r="AN63" s="2"/>
      <c r="AO63" s="2"/>
    </row>
    <row r="64" spans="1:61" ht="15.95" customHeight="1" outlineLevel="1" x14ac:dyDescent="0.25">
      <c r="A64" s="2"/>
      <c r="B64" s="1400" t="s">
        <v>1409</v>
      </c>
      <c r="C64" s="1401"/>
      <c r="D64" s="1402" t="s">
        <v>412</v>
      </c>
      <c r="E64" s="1403"/>
      <c r="F64" s="1403"/>
      <c r="G64" s="1403"/>
      <c r="H64" s="1403"/>
      <c r="I64" s="1403"/>
      <c r="J64" s="1403"/>
      <c r="K64" s="1403"/>
      <c r="L64" s="1403"/>
      <c r="M64" s="1403" t="s">
        <v>412</v>
      </c>
      <c r="N64" s="1403"/>
      <c r="O64" s="1403"/>
      <c r="P64" s="1403"/>
      <c r="Q64" s="1403"/>
      <c r="R64" s="1403"/>
      <c r="S64" s="1403"/>
      <c r="T64" s="1403"/>
      <c r="U64" s="1403"/>
      <c r="V64" s="2"/>
      <c r="W64" s="157"/>
      <c r="X64" s="1396" t="s">
        <v>338</v>
      </c>
      <c r="Y64" s="1397" t="s">
        <v>338</v>
      </c>
      <c r="Z64" s="1411">
        <f>(4+3.8+5.3+5.5)*1.1</f>
        <v>20.460000000000004</v>
      </c>
      <c r="AA64" s="1412"/>
      <c r="AB64" s="1411"/>
      <c r="AC64" s="1412"/>
      <c r="AD64" s="1752"/>
      <c r="AE64" s="1753"/>
      <c r="AF64" s="1752">
        <f t="shared" si="12"/>
        <v>0</v>
      </c>
      <c r="AG64" s="1753"/>
      <c r="AH64" s="1752">
        <f t="shared" si="13"/>
        <v>0</v>
      </c>
      <c r="AI64" s="1753"/>
      <c r="AJ64" s="1406">
        <f t="shared" si="14"/>
        <v>0</v>
      </c>
      <c r="AK64" s="1406"/>
      <c r="AL64" s="1406"/>
      <c r="AM64" s="2"/>
      <c r="AN64" s="2"/>
      <c r="AO64" s="2"/>
    </row>
    <row r="65" spans="1:41" ht="35.1" customHeight="1" outlineLevel="1" x14ac:dyDescent="0.25">
      <c r="A65" s="2"/>
      <c r="B65" s="1400" t="s">
        <v>1410</v>
      </c>
      <c r="C65" s="1401"/>
      <c r="D65" s="1402" t="s">
        <v>413</v>
      </c>
      <c r="E65" s="1403"/>
      <c r="F65" s="1403"/>
      <c r="G65" s="1403"/>
      <c r="H65" s="1403"/>
      <c r="I65" s="1403"/>
      <c r="J65" s="1403"/>
      <c r="K65" s="1403"/>
      <c r="L65" s="1403"/>
      <c r="M65" s="1403" t="s">
        <v>413</v>
      </c>
      <c r="N65" s="1403"/>
      <c r="O65" s="1403"/>
      <c r="P65" s="1403"/>
      <c r="Q65" s="1403"/>
      <c r="R65" s="1403"/>
      <c r="S65" s="1403"/>
      <c r="T65" s="1403"/>
      <c r="U65" s="1403"/>
      <c r="V65" s="2"/>
      <c r="W65" s="157"/>
      <c r="X65" s="1396" t="s">
        <v>338</v>
      </c>
      <c r="Y65" s="1397" t="s">
        <v>338</v>
      </c>
      <c r="Z65" s="1411">
        <f>(4.4+4.4)*1.1</f>
        <v>9.6800000000000015</v>
      </c>
      <c r="AA65" s="1412"/>
      <c r="AB65" s="1411"/>
      <c r="AC65" s="1412"/>
      <c r="AD65" s="1752"/>
      <c r="AE65" s="1753"/>
      <c r="AF65" s="1752">
        <f t="shared" si="12"/>
        <v>0</v>
      </c>
      <c r="AG65" s="1753"/>
      <c r="AH65" s="1752">
        <f t="shared" si="13"/>
        <v>0</v>
      </c>
      <c r="AI65" s="1753"/>
      <c r="AJ65" s="1406">
        <f t="shared" si="14"/>
        <v>0</v>
      </c>
      <c r="AK65" s="1406"/>
      <c r="AL65" s="1406"/>
      <c r="AM65" s="2"/>
      <c r="AN65" s="2"/>
      <c r="AO65" s="2"/>
    </row>
    <row r="66" spans="1:41" ht="35.1" customHeight="1" outlineLevel="1" x14ac:dyDescent="0.25">
      <c r="A66" s="2"/>
      <c r="B66" s="1400" t="s">
        <v>1411</v>
      </c>
      <c r="C66" s="1401"/>
      <c r="D66" s="1402" t="s">
        <v>414</v>
      </c>
      <c r="E66" s="1403"/>
      <c r="F66" s="1403"/>
      <c r="G66" s="1403"/>
      <c r="H66" s="1403"/>
      <c r="I66" s="1403"/>
      <c r="J66" s="1403"/>
      <c r="K66" s="1403"/>
      <c r="L66" s="1403"/>
      <c r="M66" s="1403" t="s">
        <v>414</v>
      </c>
      <c r="N66" s="1403"/>
      <c r="O66" s="1403"/>
      <c r="P66" s="1403"/>
      <c r="Q66" s="1403"/>
      <c r="R66" s="1403"/>
      <c r="S66" s="1403"/>
      <c r="T66" s="1403"/>
      <c r="U66" s="1403"/>
      <c r="V66" s="2"/>
      <c r="W66" s="157"/>
      <c r="X66" s="1396" t="s">
        <v>338</v>
      </c>
      <c r="Y66" s="1397" t="s">
        <v>338</v>
      </c>
      <c r="Z66" s="1411">
        <f>(0.3+0.4+0.3+0.4+0.3+0.4+4.2+4+0.9+1.1+2.2+2.5+2.7+2.7+4.5+4.5+4.6+4.5)*1.1</f>
        <v>44.550000000000004</v>
      </c>
      <c r="AA66" s="1412"/>
      <c r="AB66" s="1411"/>
      <c r="AC66" s="1412"/>
      <c r="AD66" s="1752"/>
      <c r="AE66" s="1753"/>
      <c r="AF66" s="1752">
        <f t="shared" si="12"/>
        <v>0</v>
      </c>
      <c r="AG66" s="1753"/>
      <c r="AH66" s="1752">
        <f t="shared" si="13"/>
        <v>0</v>
      </c>
      <c r="AI66" s="1753"/>
      <c r="AJ66" s="1406">
        <f t="shared" si="14"/>
        <v>0</v>
      </c>
      <c r="AK66" s="1406"/>
      <c r="AL66" s="1406"/>
      <c r="AM66" s="2"/>
      <c r="AN66" s="2"/>
      <c r="AO66" s="2"/>
    </row>
    <row r="67" spans="1:41" ht="18" customHeight="1" outlineLevel="1" x14ac:dyDescent="0.25">
      <c r="A67" s="2"/>
      <c r="B67" s="1400" t="s">
        <v>1412</v>
      </c>
      <c r="C67" s="1401"/>
      <c r="D67" s="1402" t="s">
        <v>415</v>
      </c>
      <c r="E67" s="1403"/>
      <c r="F67" s="1403"/>
      <c r="G67" s="1403"/>
      <c r="H67" s="1403"/>
      <c r="I67" s="1403"/>
      <c r="J67" s="1403"/>
      <c r="K67" s="1403"/>
      <c r="L67" s="1403"/>
      <c r="M67" s="1403" t="s">
        <v>415</v>
      </c>
      <c r="N67" s="1403"/>
      <c r="O67" s="1403"/>
      <c r="P67" s="1403"/>
      <c r="Q67" s="1403"/>
      <c r="R67" s="1403"/>
      <c r="S67" s="1403"/>
      <c r="T67" s="1403"/>
      <c r="U67" s="1403"/>
      <c r="V67" s="2"/>
      <c r="W67" s="157"/>
      <c r="X67" s="1396" t="s">
        <v>338</v>
      </c>
      <c r="Y67" s="1397" t="s">
        <v>338</v>
      </c>
      <c r="Z67" s="1411">
        <f>Z63</f>
        <v>72.27000000000001</v>
      </c>
      <c r="AA67" s="1412"/>
      <c r="AB67" s="1411"/>
      <c r="AC67" s="1412"/>
      <c r="AD67" s="1752"/>
      <c r="AE67" s="1753"/>
      <c r="AF67" s="1752">
        <f t="shared" ref="AF67:AF89" si="15">AB67*Z67</f>
        <v>0</v>
      </c>
      <c r="AG67" s="1753"/>
      <c r="AH67" s="1752">
        <f t="shared" ref="AH67:AH89" si="16">AD67*Z67</f>
        <v>0</v>
      </c>
      <c r="AI67" s="1753"/>
      <c r="AJ67" s="1406">
        <f t="shared" ref="AJ67:AJ89" si="17">AH67+AF67</f>
        <v>0</v>
      </c>
      <c r="AK67" s="1406"/>
      <c r="AL67" s="1406"/>
      <c r="AM67" s="2"/>
      <c r="AN67" s="2"/>
      <c r="AO67" s="2"/>
    </row>
    <row r="68" spans="1:41" ht="18" customHeight="1" outlineLevel="1" x14ac:dyDescent="0.25">
      <c r="A68" s="2"/>
      <c r="B68" s="1400" t="s">
        <v>1413</v>
      </c>
      <c r="C68" s="1401"/>
      <c r="D68" s="1402" t="s">
        <v>416</v>
      </c>
      <c r="E68" s="1403"/>
      <c r="F68" s="1403"/>
      <c r="G68" s="1403"/>
      <c r="H68" s="1403"/>
      <c r="I68" s="1403"/>
      <c r="J68" s="1403"/>
      <c r="K68" s="1403"/>
      <c r="L68" s="1403"/>
      <c r="M68" s="1403" t="s">
        <v>416</v>
      </c>
      <c r="N68" s="1403"/>
      <c r="O68" s="1403"/>
      <c r="P68" s="1403"/>
      <c r="Q68" s="1403"/>
      <c r="R68" s="1403"/>
      <c r="S68" s="1403"/>
      <c r="T68" s="1403"/>
      <c r="U68" s="1403"/>
      <c r="V68" s="2"/>
      <c r="W68" s="157"/>
      <c r="X68" s="1396" t="s">
        <v>338</v>
      </c>
      <c r="Y68" s="1397" t="s">
        <v>338</v>
      </c>
      <c r="Z68" s="1411">
        <f>Z64</f>
        <v>20.460000000000004</v>
      </c>
      <c r="AA68" s="1412"/>
      <c r="AB68" s="1411"/>
      <c r="AC68" s="1412"/>
      <c r="AD68" s="1752"/>
      <c r="AE68" s="1753"/>
      <c r="AF68" s="1752">
        <f t="shared" si="15"/>
        <v>0</v>
      </c>
      <c r="AG68" s="1753"/>
      <c r="AH68" s="1752">
        <f t="shared" si="16"/>
        <v>0</v>
      </c>
      <c r="AI68" s="1753"/>
      <c r="AJ68" s="1406">
        <f t="shared" si="17"/>
        <v>0</v>
      </c>
      <c r="AK68" s="1406"/>
      <c r="AL68" s="1406"/>
      <c r="AM68" s="2"/>
      <c r="AN68" s="2"/>
      <c r="AO68" s="2"/>
    </row>
    <row r="69" spans="1:41" ht="18" customHeight="1" outlineLevel="1" x14ac:dyDescent="0.25">
      <c r="A69" s="2"/>
      <c r="B69" s="1400" t="s">
        <v>1414</v>
      </c>
      <c r="C69" s="1401"/>
      <c r="D69" s="1402" t="s">
        <v>417</v>
      </c>
      <c r="E69" s="1403"/>
      <c r="F69" s="1403"/>
      <c r="G69" s="1403"/>
      <c r="H69" s="1403"/>
      <c r="I69" s="1403"/>
      <c r="J69" s="1403"/>
      <c r="K69" s="1403"/>
      <c r="L69" s="1403"/>
      <c r="M69" s="1403" t="s">
        <v>417</v>
      </c>
      <c r="N69" s="1403"/>
      <c r="O69" s="1403"/>
      <c r="P69" s="1403"/>
      <c r="Q69" s="1403"/>
      <c r="R69" s="1403"/>
      <c r="S69" s="1403"/>
      <c r="T69" s="1403"/>
      <c r="U69" s="1403"/>
      <c r="V69" s="2"/>
      <c r="W69" s="157"/>
      <c r="X69" s="1396" t="s">
        <v>338</v>
      </c>
      <c r="Y69" s="1397" t="s">
        <v>338</v>
      </c>
      <c r="Z69" s="1411">
        <f>Z65</f>
        <v>9.6800000000000015</v>
      </c>
      <c r="AA69" s="1412"/>
      <c r="AB69" s="1411"/>
      <c r="AC69" s="1412"/>
      <c r="AD69" s="1752"/>
      <c r="AE69" s="1753"/>
      <c r="AF69" s="1752">
        <f t="shared" si="15"/>
        <v>0</v>
      </c>
      <c r="AG69" s="1753"/>
      <c r="AH69" s="1752">
        <f t="shared" si="16"/>
        <v>0</v>
      </c>
      <c r="AI69" s="1753"/>
      <c r="AJ69" s="1406">
        <f t="shared" si="17"/>
        <v>0</v>
      </c>
      <c r="AK69" s="1406"/>
      <c r="AL69" s="1406"/>
      <c r="AM69" s="2"/>
      <c r="AN69" s="2"/>
      <c r="AO69" s="2"/>
    </row>
    <row r="70" spans="1:41" ht="18" customHeight="1" outlineLevel="1" x14ac:dyDescent="0.25">
      <c r="A70" s="2"/>
      <c r="B70" s="1400" t="s">
        <v>1415</v>
      </c>
      <c r="C70" s="1401"/>
      <c r="D70" s="1402" t="s">
        <v>418</v>
      </c>
      <c r="E70" s="1403"/>
      <c r="F70" s="1403"/>
      <c r="G70" s="1403"/>
      <c r="H70" s="1403"/>
      <c r="I70" s="1403"/>
      <c r="J70" s="1403"/>
      <c r="K70" s="1403"/>
      <c r="L70" s="1403"/>
      <c r="M70" s="1403" t="s">
        <v>418</v>
      </c>
      <c r="N70" s="1403"/>
      <c r="O70" s="1403"/>
      <c r="P70" s="1403"/>
      <c r="Q70" s="1403"/>
      <c r="R70" s="1403"/>
      <c r="S70" s="1403"/>
      <c r="T70" s="1403"/>
      <c r="U70" s="1403"/>
      <c r="V70" s="2"/>
      <c r="W70" s="157"/>
      <c r="X70" s="1396" t="s">
        <v>338</v>
      </c>
      <c r="Y70" s="1397" t="s">
        <v>338</v>
      </c>
      <c r="Z70" s="1411">
        <f>Z66</f>
        <v>44.550000000000004</v>
      </c>
      <c r="AA70" s="1412"/>
      <c r="AB70" s="1411"/>
      <c r="AC70" s="1412"/>
      <c r="AD70" s="1752"/>
      <c r="AE70" s="1753"/>
      <c r="AF70" s="1752">
        <f t="shared" si="15"/>
        <v>0</v>
      </c>
      <c r="AG70" s="1753"/>
      <c r="AH70" s="1752">
        <f t="shared" si="16"/>
        <v>0</v>
      </c>
      <c r="AI70" s="1753"/>
      <c r="AJ70" s="1406">
        <f t="shared" si="17"/>
        <v>0</v>
      </c>
      <c r="AK70" s="1406"/>
      <c r="AL70" s="1406"/>
      <c r="AM70" s="2"/>
      <c r="AN70" s="2"/>
      <c r="AO70" s="2"/>
    </row>
    <row r="71" spans="1:41" ht="18" customHeight="1" outlineLevel="1" x14ac:dyDescent="0.25">
      <c r="A71" s="2"/>
      <c r="B71" s="1400" t="s">
        <v>1416</v>
      </c>
      <c r="C71" s="1401"/>
      <c r="D71" s="1402" t="s">
        <v>419</v>
      </c>
      <c r="E71" s="1403"/>
      <c r="F71" s="1403"/>
      <c r="G71" s="1403"/>
      <c r="H71" s="1403"/>
      <c r="I71" s="1403"/>
      <c r="J71" s="1403"/>
      <c r="K71" s="1403"/>
      <c r="L71" s="1403"/>
      <c r="M71" s="1403" t="s">
        <v>419</v>
      </c>
      <c r="N71" s="1403"/>
      <c r="O71" s="1403"/>
      <c r="P71" s="1403"/>
      <c r="Q71" s="1403"/>
      <c r="R71" s="1403"/>
      <c r="S71" s="1403"/>
      <c r="T71" s="1403"/>
      <c r="U71" s="1403"/>
      <c r="V71" s="2"/>
      <c r="W71" s="157"/>
      <c r="X71" s="1396" t="s">
        <v>439</v>
      </c>
      <c r="Y71" s="1397" t="s">
        <v>439</v>
      </c>
      <c r="Z71" s="1411">
        <f>(3.1415*((3*25.4)/1000))*SUM(Z63:Z66)</f>
        <v>35.179622808000005</v>
      </c>
      <c r="AA71" s="1412"/>
      <c r="AB71" s="1411"/>
      <c r="AC71" s="1412"/>
      <c r="AD71" s="1752"/>
      <c r="AE71" s="1753"/>
      <c r="AF71" s="1752">
        <f t="shared" si="15"/>
        <v>0</v>
      </c>
      <c r="AG71" s="1753"/>
      <c r="AH71" s="1752">
        <f t="shared" si="16"/>
        <v>0</v>
      </c>
      <c r="AI71" s="1753"/>
      <c r="AJ71" s="1406">
        <f t="shared" si="17"/>
        <v>0</v>
      </c>
      <c r="AK71" s="1406"/>
      <c r="AL71" s="1406"/>
      <c r="AM71" s="2"/>
      <c r="AN71" s="2"/>
      <c r="AO71" s="2"/>
    </row>
    <row r="72" spans="1:41" ht="18" customHeight="1" outlineLevel="1" x14ac:dyDescent="0.25">
      <c r="A72" s="2"/>
      <c r="B72" s="1400" t="s">
        <v>1417</v>
      </c>
      <c r="C72" s="1401"/>
      <c r="D72" s="1402" t="s">
        <v>420</v>
      </c>
      <c r="E72" s="1403"/>
      <c r="F72" s="1403"/>
      <c r="G72" s="1403"/>
      <c r="H72" s="1403"/>
      <c r="I72" s="1403"/>
      <c r="J72" s="1403"/>
      <c r="K72" s="1403"/>
      <c r="L72" s="1403"/>
      <c r="M72" s="1403" t="s">
        <v>420</v>
      </c>
      <c r="N72" s="1403"/>
      <c r="O72" s="1403"/>
      <c r="P72" s="1403"/>
      <c r="Q72" s="1403"/>
      <c r="R72" s="1403"/>
      <c r="S72" s="1403"/>
      <c r="T72" s="1403"/>
      <c r="U72" s="1403"/>
      <c r="V72" s="2"/>
      <c r="W72" s="157"/>
      <c r="X72" s="1396" t="s">
        <v>397</v>
      </c>
      <c r="Y72" s="1397" t="s">
        <v>397</v>
      </c>
      <c r="Z72" s="1411">
        <v>20</v>
      </c>
      <c r="AA72" s="1412"/>
      <c r="AB72" s="1411"/>
      <c r="AC72" s="1412"/>
      <c r="AD72" s="1752"/>
      <c r="AE72" s="1753"/>
      <c r="AF72" s="1752">
        <f t="shared" si="15"/>
        <v>0</v>
      </c>
      <c r="AG72" s="1753"/>
      <c r="AH72" s="1752">
        <f t="shared" si="16"/>
        <v>0</v>
      </c>
      <c r="AI72" s="1753"/>
      <c r="AJ72" s="1406">
        <f t="shared" si="17"/>
        <v>0</v>
      </c>
      <c r="AK72" s="1406"/>
      <c r="AL72" s="1406"/>
      <c r="AM72" s="2"/>
      <c r="AN72" s="2"/>
      <c r="AO72" s="2"/>
    </row>
    <row r="73" spans="1:41" ht="18" customHeight="1" outlineLevel="1" x14ac:dyDescent="0.25">
      <c r="A73" s="2"/>
      <c r="B73" s="1400" t="s">
        <v>1418</v>
      </c>
      <c r="C73" s="1401"/>
      <c r="D73" s="1402" t="s">
        <v>421</v>
      </c>
      <c r="E73" s="1403"/>
      <c r="F73" s="1403"/>
      <c r="G73" s="1403"/>
      <c r="H73" s="1403"/>
      <c r="I73" s="1403"/>
      <c r="J73" s="1403"/>
      <c r="K73" s="1403"/>
      <c r="L73" s="1403"/>
      <c r="M73" s="1403" t="s">
        <v>421</v>
      </c>
      <c r="N73" s="1403"/>
      <c r="O73" s="1403"/>
      <c r="P73" s="1403"/>
      <c r="Q73" s="1403"/>
      <c r="R73" s="1403"/>
      <c r="S73" s="1403"/>
      <c r="T73" s="1403"/>
      <c r="U73" s="1403"/>
      <c r="V73" s="2"/>
      <c r="W73" s="157"/>
      <c r="X73" s="1396" t="s">
        <v>397</v>
      </c>
      <c r="Y73" s="1397" t="s">
        <v>397</v>
      </c>
      <c r="Z73" s="1411">
        <v>6</v>
      </c>
      <c r="AA73" s="1412"/>
      <c r="AB73" s="1411"/>
      <c r="AC73" s="1412"/>
      <c r="AD73" s="1752"/>
      <c r="AE73" s="1753"/>
      <c r="AF73" s="1752">
        <f t="shared" si="15"/>
        <v>0</v>
      </c>
      <c r="AG73" s="1753"/>
      <c r="AH73" s="1752">
        <f t="shared" si="16"/>
        <v>0</v>
      </c>
      <c r="AI73" s="1753"/>
      <c r="AJ73" s="1406">
        <f t="shared" si="17"/>
        <v>0</v>
      </c>
      <c r="AK73" s="1406"/>
      <c r="AL73" s="1406"/>
      <c r="AM73" s="2"/>
      <c r="AN73" s="2"/>
      <c r="AO73" s="2"/>
    </row>
    <row r="74" spans="1:41" ht="18" customHeight="1" outlineLevel="1" x14ac:dyDescent="0.25">
      <c r="A74" s="2"/>
      <c r="B74" s="1400" t="s">
        <v>1419</v>
      </c>
      <c r="C74" s="1401"/>
      <c r="D74" s="1402" t="s">
        <v>422</v>
      </c>
      <c r="E74" s="1403"/>
      <c r="F74" s="1403"/>
      <c r="G74" s="1403"/>
      <c r="H74" s="1403"/>
      <c r="I74" s="1403"/>
      <c r="J74" s="1403"/>
      <c r="K74" s="1403"/>
      <c r="L74" s="1403"/>
      <c r="M74" s="1403" t="s">
        <v>422</v>
      </c>
      <c r="N74" s="1403"/>
      <c r="O74" s="1403"/>
      <c r="P74" s="1403"/>
      <c r="Q74" s="1403"/>
      <c r="R74" s="1403"/>
      <c r="S74" s="1403"/>
      <c r="T74" s="1403"/>
      <c r="U74" s="1403"/>
      <c r="V74" s="2"/>
      <c r="W74" s="157"/>
      <c r="X74" s="1396" t="s">
        <v>397</v>
      </c>
      <c r="Y74" s="1397" t="s">
        <v>397</v>
      </c>
      <c r="Z74" s="1411">
        <v>13</v>
      </c>
      <c r="AA74" s="1412"/>
      <c r="AB74" s="1411"/>
      <c r="AC74" s="1412"/>
      <c r="AD74" s="1752"/>
      <c r="AE74" s="1753"/>
      <c r="AF74" s="1752">
        <f t="shared" si="15"/>
        <v>0</v>
      </c>
      <c r="AG74" s="1753"/>
      <c r="AH74" s="1752">
        <f t="shared" si="16"/>
        <v>0</v>
      </c>
      <c r="AI74" s="1753"/>
      <c r="AJ74" s="1406">
        <f t="shared" si="17"/>
        <v>0</v>
      </c>
      <c r="AK74" s="1406"/>
      <c r="AL74" s="1406"/>
      <c r="AM74" s="2"/>
      <c r="AN74" s="2"/>
      <c r="AO74" s="2"/>
    </row>
    <row r="75" spans="1:41" ht="18" customHeight="1" outlineLevel="1" x14ac:dyDescent="0.25">
      <c r="A75" s="2"/>
      <c r="B75" s="1400" t="s">
        <v>1420</v>
      </c>
      <c r="C75" s="1401"/>
      <c r="D75" s="1402" t="s">
        <v>423</v>
      </c>
      <c r="E75" s="1403"/>
      <c r="F75" s="1403"/>
      <c r="G75" s="1403"/>
      <c r="H75" s="1403"/>
      <c r="I75" s="1403"/>
      <c r="J75" s="1403"/>
      <c r="K75" s="1403"/>
      <c r="L75" s="1403"/>
      <c r="M75" s="1403" t="s">
        <v>423</v>
      </c>
      <c r="N75" s="1403"/>
      <c r="O75" s="1403"/>
      <c r="P75" s="1403"/>
      <c r="Q75" s="1403"/>
      <c r="R75" s="1403"/>
      <c r="S75" s="1403"/>
      <c r="T75" s="1403"/>
      <c r="U75" s="1403"/>
      <c r="V75" s="2"/>
      <c r="W75" s="157"/>
      <c r="X75" s="1396" t="s">
        <v>397</v>
      </c>
      <c r="Y75" s="1397" t="s">
        <v>397</v>
      </c>
      <c r="Z75" s="1411">
        <v>6</v>
      </c>
      <c r="AA75" s="1412"/>
      <c r="AB75" s="1411"/>
      <c r="AC75" s="1412"/>
      <c r="AD75" s="1752"/>
      <c r="AE75" s="1753"/>
      <c r="AF75" s="1752">
        <f t="shared" si="15"/>
        <v>0</v>
      </c>
      <c r="AG75" s="1753"/>
      <c r="AH75" s="1752">
        <f t="shared" si="16"/>
        <v>0</v>
      </c>
      <c r="AI75" s="1753"/>
      <c r="AJ75" s="1406">
        <f t="shared" si="17"/>
        <v>0</v>
      </c>
      <c r="AK75" s="1406"/>
      <c r="AL75" s="1406"/>
      <c r="AM75" s="2"/>
      <c r="AN75" s="2"/>
      <c r="AO75" s="2"/>
    </row>
    <row r="76" spans="1:41" ht="18" customHeight="1" outlineLevel="1" x14ac:dyDescent="0.25">
      <c r="A76" s="2"/>
      <c r="B76" s="1400" t="s">
        <v>1421</v>
      </c>
      <c r="C76" s="1401"/>
      <c r="D76" s="1402" t="s">
        <v>424</v>
      </c>
      <c r="E76" s="1403"/>
      <c r="F76" s="1403"/>
      <c r="G76" s="1403"/>
      <c r="H76" s="1403"/>
      <c r="I76" s="1403"/>
      <c r="J76" s="1403"/>
      <c r="K76" s="1403"/>
      <c r="L76" s="1403"/>
      <c r="M76" s="1403" t="s">
        <v>424</v>
      </c>
      <c r="N76" s="1403"/>
      <c r="O76" s="1403"/>
      <c r="P76" s="1403"/>
      <c r="Q76" s="1403"/>
      <c r="R76" s="1403"/>
      <c r="S76" s="1403"/>
      <c r="T76" s="1403"/>
      <c r="U76" s="1403"/>
      <c r="V76" s="2"/>
      <c r="W76" s="157"/>
      <c r="X76" s="1396" t="s">
        <v>397</v>
      </c>
      <c r="Y76" s="1397" t="s">
        <v>397</v>
      </c>
      <c r="Z76" s="1411">
        <v>3</v>
      </c>
      <c r="AA76" s="1412"/>
      <c r="AB76" s="1411"/>
      <c r="AC76" s="1412"/>
      <c r="AD76" s="1752"/>
      <c r="AE76" s="1753"/>
      <c r="AF76" s="1752">
        <f t="shared" si="15"/>
        <v>0</v>
      </c>
      <c r="AG76" s="1753"/>
      <c r="AH76" s="1752">
        <f t="shared" si="16"/>
        <v>0</v>
      </c>
      <c r="AI76" s="1753"/>
      <c r="AJ76" s="1406">
        <f t="shared" si="17"/>
        <v>0</v>
      </c>
      <c r="AK76" s="1406"/>
      <c r="AL76" s="1406"/>
      <c r="AM76" s="2"/>
      <c r="AN76" s="2"/>
      <c r="AO76" s="2"/>
    </row>
    <row r="77" spans="1:41" ht="18" customHeight="1" outlineLevel="1" x14ac:dyDescent="0.25">
      <c r="A77" s="2"/>
      <c r="B77" s="1400" t="s">
        <v>1422</v>
      </c>
      <c r="C77" s="1401"/>
      <c r="D77" s="1402" t="s">
        <v>425</v>
      </c>
      <c r="E77" s="1403"/>
      <c r="F77" s="1403"/>
      <c r="G77" s="1403"/>
      <c r="H77" s="1403"/>
      <c r="I77" s="1403"/>
      <c r="J77" s="1403"/>
      <c r="K77" s="1403"/>
      <c r="L77" s="1403"/>
      <c r="M77" s="1403" t="s">
        <v>425</v>
      </c>
      <c r="N77" s="1403"/>
      <c r="O77" s="1403"/>
      <c r="P77" s="1403"/>
      <c r="Q77" s="1403"/>
      <c r="R77" s="1403"/>
      <c r="S77" s="1403"/>
      <c r="T77" s="1403"/>
      <c r="U77" s="1403"/>
      <c r="V77" s="2"/>
      <c r="W77" s="157"/>
      <c r="X77" s="1396" t="s">
        <v>397</v>
      </c>
      <c r="Y77" s="1397" t="s">
        <v>397</v>
      </c>
      <c r="Z77" s="1411">
        <v>10</v>
      </c>
      <c r="AA77" s="1412"/>
      <c r="AB77" s="1411"/>
      <c r="AC77" s="1412"/>
      <c r="AD77" s="1752"/>
      <c r="AE77" s="1753"/>
      <c r="AF77" s="1752">
        <f t="shared" si="15"/>
        <v>0</v>
      </c>
      <c r="AG77" s="1753"/>
      <c r="AH77" s="1752">
        <f t="shared" si="16"/>
        <v>0</v>
      </c>
      <c r="AI77" s="1753"/>
      <c r="AJ77" s="1406">
        <f t="shared" si="17"/>
        <v>0</v>
      </c>
      <c r="AK77" s="1406"/>
      <c r="AL77" s="1406"/>
      <c r="AM77" s="2"/>
      <c r="AN77" s="2"/>
      <c r="AO77" s="2"/>
    </row>
    <row r="78" spans="1:41" ht="18" customHeight="1" outlineLevel="1" x14ac:dyDescent="0.25">
      <c r="A78" s="2"/>
      <c r="B78" s="1400" t="s">
        <v>1423</v>
      </c>
      <c r="C78" s="1401"/>
      <c r="D78" s="1402" t="s">
        <v>426</v>
      </c>
      <c r="E78" s="1403"/>
      <c r="F78" s="1403"/>
      <c r="G78" s="1403"/>
      <c r="H78" s="1403"/>
      <c r="I78" s="1403"/>
      <c r="J78" s="1403"/>
      <c r="K78" s="1403"/>
      <c r="L78" s="1403"/>
      <c r="M78" s="1403" t="s">
        <v>426</v>
      </c>
      <c r="N78" s="1403"/>
      <c r="O78" s="1403"/>
      <c r="P78" s="1403"/>
      <c r="Q78" s="1403"/>
      <c r="R78" s="1403"/>
      <c r="S78" s="1403"/>
      <c r="T78" s="1403"/>
      <c r="U78" s="1403"/>
      <c r="V78" s="2"/>
      <c r="W78" s="157"/>
      <c r="X78" s="1396" t="s">
        <v>397</v>
      </c>
      <c r="Y78" s="1397" t="s">
        <v>397</v>
      </c>
      <c r="Z78" s="1411">
        <v>10</v>
      </c>
      <c r="AA78" s="1412"/>
      <c r="AB78" s="1411"/>
      <c r="AC78" s="1412"/>
      <c r="AD78" s="1752"/>
      <c r="AE78" s="1753"/>
      <c r="AF78" s="1752">
        <f t="shared" si="15"/>
        <v>0</v>
      </c>
      <c r="AG78" s="1753"/>
      <c r="AH78" s="1752">
        <f t="shared" si="16"/>
        <v>0</v>
      </c>
      <c r="AI78" s="1753"/>
      <c r="AJ78" s="1406">
        <f t="shared" si="17"/>
        <v>0</v>
      </c>
      <c r="AK78" s="1406"/>
      <c r="AL78" s="1406"/>
      <c r="AM78" s="2"/>
      <c r="AN78" s="2"/>
      <c r="AO78" s="2"/>
    </row>
    <row r="79" spans="1:41" ht="18" customHeight="1" outlineLevel="1" x14ac:dyDescent="0.25">
      <c r="A79" s="2"/>
      <c r="B79" s="1400" t="s">
        <v>1424</v>
      </c>
      <c r="C79" s="1401"/>
      <c r="D79" s="1402" t="s">
        <v>427</v>
      </c>
      <c r="E79" s="1403"/>
      <c r="F79" s="1403"/>
      <c r="G79" s="1403"/>
      <c r="H79" s="1403"/>
      <c r="I79" s="1403"/>
      <c r="J79" s="1403"/>
      <c r="K79" s="1403"/>
      <c r="L79" s="1403"/>
      <c r="M79" s="1403" t="s">
        <v>427</v>
      </c>
      <c r="N79" s="1403"/>
      <c r="O79" s="1403"/>
      <c r="P79" s="1403"/>
      <c r="Q79" s="1403"/>
      <c r="R79" s="1403"/>
      <c r="S79" s="1403"/>
      <c r="T79" s="1403"/>
      <c r="U79" s="1403"/>
      <c r="V79" s="2"/>
      <c r="W79" s="157"/>
      <c r="X79" s="1396" t="s">
        <v>397</v>
      </c>
      <c r="Y79" s="1397" t="s">
        <v>397</v>
      </c>
      <c r="Z79" s="1411">
        <v>10</v>
      </c>
      <c r="AA79" s="1412"/>
      <c r="AB79" s="1411"/>
      <c r="AC79" s="1412"/>
      <c r="AD79" s="1752"/>
      <c r="AE79" s="1753"/>
      <c r="AF79" s="1752">
        <f t="shared" si="15"/>
        <v>0</v>
      </c>
      <c r="AG79" s="1753"/>
      <c r="AH79" s="1752">
        <f t="shared" si="16"/>
        <v>0</v>
      </c>
      <c r="AI79" s="1753"/>
      <c r="AJ79" s="1406">
        <f t="shared" si="17"/>
        <v>0</v>
      </c>
      <c r="AK79" s="1406"/>
      <c r="AL79" s="1406"/>
      <c r="AM79" s="2"/>
      <c r="AN79" s="2"/>
      <c r="AO79" s="2"/>
    </row>
    <row r="80" spans="1:41" ht="18" customHeight="1" outlineLevel="1" x14ac:dyDescent="0.25">
      <c r="A80" s="2"/>
      <c r="B80" s="1400" t="s">
        <v>1425</v>
      </c>
      <c r="C80" s="1401"/>
      <c r="D80" s="1402" t="s">
        <v>428</v>
      </c>
      <c r="E80" s="1403"/>
      <c r="F80" s="1403"/>
      <c r="G80" s="1403"/>
      <c r="H80" s="1403"/>
      <c r="I80" s="1403"/>
      <c r="J80" s="1403"/>
      <c r="K80" s="1403"/>
      <c r="L80" s="1403"/>
      <c r="M80" s="1403" t="s">
        <v>428</v>
      </c>
      <c r="N80" s="1403"/>
      <c r="O80" s="1403"/>
      <c r="P80" s="1403"/>
      <c r="Q80" s="1403"/>
      <c r="R80" s="1403"/>
      <c r="S80" s="1403"/>
      <c r="T80" s="1403"/>
      <c r="U80" s="1403"/>
      <c r="V80" s="2"/>
      <c r="W80" s="157"/>
      <c r="X80" s="1396" t="s">
        <v>397</v>
      </c>
      <c r="Y80" s="1397" t="s">
        <v>397</v>
      </c>
      <c r="Z80" s="1411">
        <v>3</v>
      </c>
      <c r="AA80" s="1412"/>
      <c r="AB80" s="1411"/>
      <c r="AC80" s="1412"/>
      <c r="AD80" s="1752"/>
      <c r="AE80" s="1753"/>
      <c r="AF80" s="1752">
        <f t="shared" si="15"/>
        <v>0</v>
      </c>
      <c r="AG80" s="1753"/>
      <c r="AH80" s="1752">
        <f t="shared" si="16"/>
        <v>0</v>
      </c>
      <c r="AI80" s="1753"/>
      <c r="AJ80" s="1406">
        <f t="shared" si="17"/>
        <v>0</v>
      </c>
      <c r="AK80" s="1406"/>
      <c r="AL80" s="1406"/>
      <c r="AM80" s="2"/>
      <c r="AN80" s="2"/>
      <c r="AO80" s="2"/>
    </row>
    <row r="81" spans="1:61" ht="18" customHeight="1" outlineLevel="1" x14ac:dyDescent="0.25">
      <c r="A81" s="2"/>
      <c r="B81" s="1400" t="s">
        <v>1426</v>
      </c>
      <c r="C81" s="1401"/>
      <c r="D81" s="1402" t="s">
        <v>429</v>
      </c>
      <c r="E81" s="1403"/>
      <c r="F81" s="1403"/>
      <c r="G81" s="1403"/>
      <c r="H81" s="1403"/>
      <c r="I81" s="1403"/>
      <c r="J81" s="1403"/>
      <c r="K81" s="1403"/>
      <c r="L81" s="1403"/>
      <c r="M81" s="1403" t="s">
        <v>429</v>
      </c>
      <c r="N81" s="1403"/>
      <c r="O81" s="1403"/>
      <c r="P81" s="1403"/>
      <c r="Q81" s="1403"/>
      <c r="R81" s="1403"/>
      <c r="S81" s="1403"/>
      <c r="T81" s="1403"/>
      <c r="U81" s="1403"/>
      <c r="V81" s="2"/>
      <c r="W81" s="157"/>
      <c r="X81" s="1396" t="s">
        <v>397</v>
      </c>
      <c r="Y81" s="1397" t="s">
        <v>397</v>
      </c>
      <c r="Z81" s="1411">
        <v>10</v>
      </c>
      <c r="AA81" s="1412"/>
      <c r="AB81" s="1411"/>
      <c r="AC81" s="1412"/>
      <c r="AD81" s="1752"/>
      <c r="AE81" s="1753"/>
      <c r="AF81" s="1752">
        <f t="shared" si="15"/>
        <v>0</v>
      </c>
      <c r="AG81" s="1753"/>
      <c r="AH81" s="1752">
        <f t="shared" si="16"/>
        <v>0</v>
      </c>
      <c r="AI81" s="1753"/>
      <c r="AJ81" s="1406">
        <f t="shared" si="17"/>
        <v>0</v>
      </c>
      <c r="AK81" s="1406"/>
      <c r="AL81" s="1406"/>
      <c r="AM81" s="2"/>
      <c r="AN81" s="2"/>
      <c r="AO81" s="2"/>
    </row>
    <row r="82" spans="1:61" ht="18" customHeight="1" outlineLevel="1" x14ac:dyDescent="0.25">
      <c r="A82" s="2"/>
      <c r="B82" s="1400" t="s">
        <v>1427</v>
      </c>
      <c r="C82" s="1401"/>
      <c r="D82" s="1402" t="s">
        <v>430</v>
      </c>
      <c r="E82" s="1403"/>
      <c r="F82" s="1403"/>
      <c r="G82" s="1403"/>
      <c r="H82" s="1403"/>
      <c r="I82" s="1403"/>
      <c r="J82" s="1403"/>
      <c r="K82" s="1403"/>
      <c r="L82" s="1403"/>
      <c r="M82" s="1403" t="s">
        <v>430</v>
      </c>
      <c r="N82" s="1403"/>
      <c r="O82" s="1403"/>
      <c r="P82" s="1403"/>
      <c r="Q82" s="1403"/>
      <c r="R82" s="1403"/>
      <c r="S82" s="1403"/>
      <c r="T82" s="1403"/>
      <c r="U82" s="1403"/>
      <c r="V82" s="2"/>
      <c r="W82" s="156"/>
      <c r="X82" s="1396" t="s">
        <v>397</v>
      </c>
      <c r="Y82" s="1397" t="s">
        <v>397</v>
      </c>
      <c r="Z82" s="1411">
        <v>20</v>
      </c>
      <c r="AA82" s="1412"/>
      <c r="AB82" s="1411"/>
      <c r="AC82" s="1412"/>
      <c r="AD82" s="1752"/>
      <c r="AE82" s="1753"/>
      <c r="AF82" s="1752">
        <f t="shared" si="15"/>
        <v>0</v>
      </c>
      <c r="AG82" s="1753"/>
      <c r="AH82" s="1752">
        <f t="shared" si="16"/>
        <v>0</v>
      </c>
      <c r="AI82" s="1753"/>
      <c r="AJ82" s="1406">
        <f t="shared" si="17"/>
        <v>0</v>
      </c>
      <c r="AK82" s="1406"/>
      <c r="AL82" s="1406"/>
      <c r="AM82" s="2"/>
      <c r="AN82" s="2"/>
      <c r="AO82" s="2"/>
    </row>
    <row r="83" spans="1:61" ht="18" customHeight="1" outlineLevel="1" x14ac:dyDescent="0.25">
      <c r="A83" s="2"/>
      <c r="B83" s="1400" t="s">
        <v>1428</v>
      </c>
      <c r="C83" s="1401"/>
      <c r="D83" s="1402" t="s">
        <v>431</v>
      </c>
      <c r="E83" s="1403"/>
      <c r="F83" s="1403"/>
      <c r="G83" s="1403"/>
      <c r="H83" s="1403"/>
      <c r="I83" s="1403"/>
      <c r="J83" s="1403"/>
      <c r="K83" s="1403"/>
      <c r="L83" s="1403"/>
      <c r="M83" s="1403" t="s">
        <v>431</v>
      </c>
      <c r="N83" s="1403"/>
      <c r="O83" s="1403"/>
      <c r="P83" s="1403"/>
      <c r="Q83" s="1403"/>
      <c r="R83" s="1403"/>
      <c r="S83" s="1403"/>
      <c r="T83" s="1403"/>
      <c r="U83" s="1403"/>
      <c r="V83" s="2"/>
      <c r="W83" s="156"/>
      <c r="X83" s="1396" t="s">
        <v>397</v>
      </c>
      <c r="Y83" s="1397" t="s">
        <v>397</v>
      </c>
      <c r="Z83" s="1411">
        <v>20</v>
      </c>
      <c r="AA83" s="1412"/>
      <c r="AB83" s="1411"/>
      <c r="AC83" s="1412"/>
      <c r="AD83" s="1752"/>
      <c r="AE83" s="1753"/>
      <c r="AF83" s="1752">
        <f t="shared" si="15"/>
        <v>0</v>
      </c>
      <c r="AG83" s="1753"/>
      <c r="AH83" s="1752">
        <f t="shared" si="16"/>
        <v>0</v>
      </c>
      <c r="AI83" s="1753"/>
      <c r="AJ83" s="1406">
        <f t="shared" si="17"/>
        <v>0</v>
      </c>
      <c r="AK83" s="1406"/>
      <c r="AL83" s="1406"/>
      <c r="AM83" s="2"/>
      <c r="AN83" s="2"/>
      <c r="AO83" s="2"/>
    </row>
    <row r="84" spans="1:61" ht="18" customHeight="1" outlineLevel="1" x14ac:dyDescent="0.25">
      <c r="A84" s="2"/>
      <c r="B84" s="1400" t="s">
        <v>1429</v>
      </c>
      <c r="C84" s="1401"/>
      <c r="D84" s="1402" t="s">
        <v>432</v>
      </c>
      <c r="E84" s="1403"/>
      <c r="F84" s="1403"/>
      <c r="G84" s="1403"/>
      <c r="H84" s="1403"/>
      <c r="I84" s="1403"/>
      <c r="J84" s="1403"/>
      <c r="K84" s="1403"/>
      <c r="L84" s="1403"/>
      <c r="M84" s="1403" t="s">
        <v>432</v>
      </c>
      <c r="N84" s="1403"/>
      <c r="O84" s="1403"/>
      <c r="P84" s="1403"/>
      <c r="Q84" s="1403"/>
      <c r="R84" s="1403"/>
      <c r="S84" s="1403"/>
      <c r="T84" s="1403"/>
      <c r="U84" s="1403"/>
      <c r="V84" s="2"/>
      <c r="W84" s="156"/>
      <c r="X84" s="1396" t="s">
        <v>397</v>
      </c>
      <c r="Y84" s="1397" t="s">
        <v>397</v>
      </c>
      <c r="Z84" s="1411">
        <v>6</v>
      </c>
      <c r="AA84" s="1412"/>
      <c r="AB84" s="1411"/>
      <c r="AC84" s="1412"/>
      <c r="AD84" s="1752"/>
      <c r="AE84" s="1753"/>
      <c r="AF84" s="1752">
        <f t="shared" si="15"/>
        <v>0</v>
      </c>
      <c r="AG84" s="1753"/>
      <c r="AH84" s="1752">
        <f t="shared" si="16"/>
        <v>0</v>
      </c>
      <c r="AI84" s="1753"/>
      <c r="AJ84" s="1406">
        <f t="shared" si="17"/>
        <v>0</v>
      </c>
      <c r="AK84" s="1406"/>
      <c r="AL84" s="1406"/>
      <c r="AM84" s="2"/>
      <c r="AN84" s="2"/>
      <c r="AO84" s="2"/>
    </row>
    <row r="85" spans="1:61" ht="18" customHeight="1" outlineLevel="1" x14ac:dyDescent="0.25">
      <c r="A85" s="2"/>
      <c r="B85" s="1400" t="s">
        <v>1430</v>
      </c>
      <c r="C85" s="1401"/>
      <c r="D85" s="1402" t="s">
        <v>433</v>
      </c>
      <c r="E85" s="1403"/>
      <c r="F85" s="1403"/>
      <c r="G85" s="1403"/>
      <c r="H85" s="1403"/>
      <c r="I85" s="1403"/>
      <c r="J85" s="1403"/>
      <c r="K85" s="1403"/>
      <c r="L85" s="1403"/>
      <c r="M85" s="1403" t="s">
        <v>433</v>
      </c>
      <c r="N85" s="1403"/>
      <c r="O85" s="1403"/>
      <c r="P85" s="1403"/>
      <c r="Q85" s="1403"/>
      <c r="R85" s="1403"/>
      <c r="S85" s="1403"/>
      <c r="T85" s="1403"/>
      <c r="U85" s="1403"/>
      <c r="V85" s="2"/>
      <c r="W85" s="156"/>
      <c r="X85" s="1396" t="s">
        <v>397</v>
      </c>
      <c r="Y85" s="1397" t="s">
        <v>397</v>
      </c>
      <c r="Z85" s="1411">
        <v>10</v>
      </c>
      <c r="AA85" s="1412"/>
      <c r="AB85" s="1411"/>
      <c r="AC85" s="1412"/>
      <c r="AD85" s="1752"/>
      <c r="AE85" s="1753"/>
      <c r="AF85" s="1752">
        <f t="shared" si="15"/>
        <v>0</v>
      </c>
      <c r="AG85" s="1753"/>
      <c r="AH85" s="1752">
        <f t="shared" si="16"/>
        <v>0</v>
      </c>
      <c r="AI85" s="1753"/>
      <c r="AJ85" s="1406">
        <f t="shared" si="17"/>
        <v>0</v>
      </c>
      <c r="AK85" s="1406"/>
      <c r="AL85" s="1406"/>
      <c r="AM85" s="2"/>
      <c r="AN85" s="2"/>
      <c r="AO85" s="2"/>
    </row>
    <row r="86" spans="1:61" ht="18" customHeight="1" outlineLevel="1" x14ac:dyDescent="0.25">
      <c r="A86" s="2"/>
      <c r="B86" s="1400" t="s">
        <v>1431</v>
      </c>
      <c r="C86" s="1401"/>
      <c r="D86" s="1402" t="s">
        <v>434</v>
      </c>
      <c r="E86" s="1403"/>
      <c r="F86" s="1403"/>
      <c r="G86" s="1403"/>
      <c r="H86" s="1403"/>
      <c r="I86" s="1403"/>
      <c r="J86" s="1403"/>
      <c r="K86" s="1403"/>
      <c r="L86" s="1403"/>
      <c r="M86" s="1403" t="s">
        <v>434</v>
      </c>
      <c r="N86" s="1403"/>
      <c r="O86" s="1403"/>
      <c r="P86" s="1403"/>
      <c r="Q86" s="1403"/>
      <c r="R86" s="1403"/>
      <c r="S86" s="1403"/>
      <c r="T86" s="1403"/>
      <c r="U86" s="1403"/>
      <c r="V86" s="2"/>
      <c r="W86" s="156" t="s">
        <v>2486</v>
      </c>
      <c r="X86" s="1396" t="s">
        <v>397</v>
      </c>
      <c r="Y86" s="1397" t="s">
        <v>397</v>
      </c>
      <c r="Z86" s="1411">
        <v>15</v>
      </c>
      <c r="AA86" s="1412"/>
      <c r="AB86" s="1411"/>
      <c r="AC86" s="1412"/>
      <c r="AD86" s="1752"/>
      <c r="AE86" s="1753"/>
      <c r="AF86" s="1752">
        <f t="shared" si="15"/>
        <v>0</v>
      </c>
      <c r="AG86" s="1753"/>
      <c r="AH86" s="1752">
        <f t="shared" si="16"/>
        <v>0</v>
      </c>
      <c r="AI86" s="1753"/>
      <c r="AJ86" s="1406">
        <f t="shared" si="17"/>
        <v>0</v>
      </c>
      <c r="AK86" s="1406"/>
      <c r="AL86" s="1406"/>
      <c r="AM86" s="2"/>
      <c r="AN86" s="2"/>
      <c r="AO86" s="2"/>
    </row>
    <row r="87" spans="1:61" ht="18" customHeight="1" outlineLevel="1" x14ac:dyDescent="0.25">
      <c r="A87" s="2"/>
      <c r="B87" s="1400" t="s">
        <v>1432</v>
      </c>
      <c r="C87" s="1401"/>
      <c r="D87" s="1402" t="s">
        <v>435</v>
      </c>
      <c r="E87" s="1403"/>
      <c r="F87" s="1403"/>
      <c r="G87" s="1403"/>
      <c r="H87" s="1403"/>
      <c r="I87" s="1403"/>
      <c r="J87" s="1403"/>
      <c r="K87" s="1403"/>
      <c r="L87" s="1403"/>
      <c r="M87" s="1403" t="s">
        <v>435</v>
      </c>
      <c r="N87" s="1403"/>
      <c r="O87" s="1403"/>
      <c r="P87" s="1403"/>
      <c r="Q87" s="1403"/>
      <c r="R87" s="1403"/>
      <c r="S87" s="1403"/>
      <c r="T87" s="1403"/>
      <c r="U87" s="1403"/>
      <c r="V87" s="2"/>
      <c r="W87" s="156" t="s">
        <v>2487</v>
      </c>
      <c r="X87" s="1396" t="s">
        <v>397</v>
      </c>
      <c r="Y87" s="1397" t="s">
        <v>397</v>
      </c>
      <c r="Z87" s="1411">
        <v>26</v>
      </c>
      <c r="AA87" s="1412"/>
      <c r="AB87" s="1411"/>
      <c r="AC87" s="1412"/>
      <c r="AD87" s="1752"/>
      <c r="AE87" s="1753"/>
      <c r="AF87" s="1752">
        <f t="shared" si="15"/>
        <v>0</v>
      </c>
      <c r="AG87" s="1753"/>
      <c r="AH87" s="1752">
        <f t="shared" si="16"/>
        <v>0</v>
      </c>
      <c r="AI87" s="1753"/>
      <c r="AJ87" s="1406">
        <f t="shared" si="17"/>
        <v>0</v>
      </c>
      <c r="AK87" s="1406"/>
      <c r="AL87" s="1406"/>
      <c r="AM87" s="2"/>
      <c r="AN87" s="2"/>
      <c r="AO87" s="2"/>
    </row>
    <row r="88" spans="1:61" ht="18" customHeight="1" outlineLevel="1" x14ac:dyDescent="0.25">
      <c r="A88" s="2"/>
      <c r="B88" s="1400" t="s">
        <v>1433</v>
      </c>
      <c r="C88" s="1401"/>
      <c r="D88" s="1402" t="s">
        <v>436</v>
      </c>
      <c r="E88" s="1403"/>
      <c r="F88" s="1403"/>
      <c r="G88" s="1403"/>
      <c r="H88" s="1403"/>
      <c r="I88" s="1403"/>
      <c r="J88" s="1403"/>
      <c r="K88" s="1403"/>
      <c r="L88" s="1403"/>
      <c r="M88" s="1403" t="s">
        <v>436</v>
      </c>
      <c r="N88" s="1403"/>
      <c r="O88" s="1403"/>
      <c r="P88" s="1403"/>
      <c r="Q88" s="1403"/>
      <c r="R88" s="1403"/>
      <c r="S88" s="1403"/>
      <c r="T88" s="1403"/>
      <c r="U88" s="1403"/>
      <c r="V88" s="2"/>
      <c r="W88" s="156"/>
      <c r="X88" s="1396" t="s">
        <v>440</v>
      </c>
      <c r="Y88" s="1397" t="s">
        <v>440</v>
      </c>
      <c r="Z88" s="1411">
        <v>1</v>
      </c>
      <c r="AA88" s="1412"/>
      <c r="AB88" s="1411"/>
      <c r="AC88" s="1412"/>
      <c r="AD88" s="1752"/>
      <c r="AE88" s="1753"/>
      <c r="AF88" s="1752">
        <f t="shared" si="15"/>
        <v>0</v>
      </c>
      <c r="AG88" s="1753"/>
      <c r="AH88" s="1752">
        <f t="shared" si="16"/>
        <v>0</v>
      </c>
      <c r="AI88" s="1753"/>
      <c r="AJ88" s="1406">
        <f t="shared" si="17"/>
        <v>0</v>
      </c>
      <c r="AK88" s="1406"/>
      <c r="AL88" s="1406"/>
      <c r="AM88" s="2"/>
      <c r="AN88" s="2"/>
      <c r="AO88" s="2"/>
    </row>
    <row r="89" spans="1:61" ht="18" customHeight="1" outlineLevel="1" x14ac:dyDescent="0.25">
      <c r="A89" s="2"/>
      <c r="B89" s="1400" t="s">
        <v>1434</v>
      </c>
      <c r="C89" s="1401"/>
      <c r="D89" s="1402" t="s">
        <v>437</v>
      </c>
      <c r="E89" s="1403"/>
      <c r="F89" s="1403"/>
      <c r="G89" s="1403"/>
      <c r="H89" s="1403"/>
      <c r="I89" s="1403"/>
      <c r="J89" s="1403"/>
      <c r="K89" s="1403"/>
      <c r="L89" s="1403"/>
      <c r="M89" s="1403" t="s">
        <v>437</v>
      </c>
      <c r="N89" s="1403"/>
      <c r="O89" s="1403"/>
      <c r="P89" s="1403"/>
      <c r="Q89" s="1403"/>
      <c r="R89" s="1403"/>
      <c r="S89" s="1403"/>
      <c r="T89" s="1403"/>
      <c r="U89" s="1403"/>
      <c r="V89" s="2"/>
      <c r="W89" s="159"/>
      <c r="X89" s="1396" t="s">
        <v>440</v>
      </c>
      <c r="Y89" s="1397" t="s">
        <v>440</v>
      </c>
      <c r="Z89" s="1413">
        <v>1</v>
      </c>
      <c r="AA89" s="1414"/>
      <c r="AB89" s="1413"/>
      <c r="AC89" s="1414"/>
      <c r="AD89" s="1754"/>
      <c r="AE89" s="1755"/>
      <c r="AF89" s="1754">
        <f t="shared" si="15"/>
        <v>0</v>
      </c>
      <c r="AG89" s="1755"/>
      <c r="AH89" s="1754">
        <f t="shared" si="16"/>
        <v>0</v>
      </c>
      <c r="AI89" s="1755"/>
      <c r="AJ89" s="1417">
        <f t="shared" si="17"/>
        <v>0</v>
      </c>
      <c r="AK89" s="1417"/>
      <c r="AL89" s="1417"/>
      <c r="AM89" s="2"/>
      <c r="AN89" s="2"/>
      <c r="AO89" s="2"/>
    </row>
    <row r="90" spans="1:61" ht="18" customHeight="1" outlineLevel="1" x14ac:dyDescent="0.25">
      <c r="A90" s="2"/>
      <c r="B90" s="1400" t="s">
        <v>1435</v>
      </c>
      <c r="C90" s="1401"/>
      <c r="D90" s="1424" t="s">
        <v>438</v>
      </c>
      <c r="E90" s="1425"/>
      <c r="F90" s="1425"/>
      <c r="G90" s="1425"/>
      <c r="H90" s="1425"/>
      <c r="I90" s="1425"/>
      <c r="J90" s="1425"/>
      <c r="K90" s="1425"/>
      <c r="L90" s="1425"/>
      <c r="M90" s="1425" t="s">
        <v>438</v>
      </c>
      <c r="N90" s="1425"/>
      <c r="O90" s="1425"/>
      <c r="P90" s="1425"/>
      <c r="Q90" s="1425"/>
      <c r="R90" s="1425"/>
      <c r="S90" s="1425"/>
      <c r="T90" s="1425"/>
      <c r="U90" s="1426"/>
      <c r="V90" s="181"/>
      <c r="W90" s="159"/>
      <c r="X90" s="1407" t="s">
        <v>338</v>
      </c>
      <c r="Y90" s="1408" t="s">
        <v>338</v>
      </c>
      <c r="Z90" s="1413">
        <v>20</v>
      </c>
      <c r="AA90" s="1414"/>
      <c r="AB90" s="1413"/>
      <c r="AC90" s="1414"/>
      <c r="AD90" s="1754"/>
      <c r="AE90" s="1755"/>
      <c r="AF90" s="1754">
        <f>AB90*Z90</f>
        <v>0</v>
      </c>
      <c r="AG90" s="1755"/>
      <c r="AH90" s="1754">
        <f>AD90*Z90</f>
        <v>0</v>
      </c>
      <c r="AI90" s="1755"/>
      <c r="AJ90" s="1417">
        <f>AH90+AF90</f>
        <v>0</v>
      </c>
      <c r="AK90" s="1417"/>
      <c r="AL90" s="1417"/>
      <c r="AM90" s="2"/>
      <c r="AN90" s="2"/>
      <c r="AO90" s="2"/>
    </row>
    <row r="91" spans="1:61" ht="15.95" customHeight="1" outlineLevel="1" x14ac:dyDescent="0.25">
      <c r="A91" s="2"/>
      <c r="B91" s="147"/>
      <c r="C91" s="148"/>
      <c r="D91" s="152"/>
      <c r="E91" s="155"/>
      <c r="F91" s="155"/>
      <c r="G91" s="155"/>
      <c r="H91" s="155"/>
      <c r="I91" s="155"/>
      <c r="J91" s="155"/>
      <c r="K91" s="155"/>
      <c r="L91" s="155"/>
      <c r="M91" s="155"/>
      <c r="N91" s="155"/>
      <c r="O91" s="155"/>
      <c r="P91" s="155"/>
      <c r="Q91" s="155"/>
      <c r="R91" s="155"/>
      <c r="S91" s="155"/>
      <c r="T91" s="155"/>
      <c r="U91" s="153"/>
      <c r="V91" s="160"/>
      <c r="W91" s="174"/>
      <c r="X91" s="174"/>
      <c r="Y91" s="164"/>
      <c r="Z91" s="182"/>
      <c r="AA91" s="165"/>
      <c r="AB91" s="182"/>
      <c r="AC91" s="581"/>
      <c r="AD91" s="1756"/>
      <c r="AE91" s="1757"/>
      <c r="AF91" s="1756"/>
      <c r="AG91" s="1757"/>
      <c r="AH91" s="1756"/>
      <c r="AI91" s="1757"/>
      <c r="AJ91" s="178"/>
      <c r="AK91" s="179"/>
      <c r="AL91" s="180"/>
      <c r="AM91" s="2"/>
      <c r="AN91" s="2"/>
      <c r="AO91" s="2"/>
    </row>
    <row r="92" spans="1:61" s="225" customFormat="1" ht="15.95" customHeight="1" outlineLevel="1" x14ac:dyDescent="0.25">
      <c r="A92" s="2"/>
      <c r="B92" s="149"/>
      <c r="C92" s="149"/>
      <c r="D92" s="169"/>
      <c r="E92" s="170"/>
      <c r="F92" s="170"/>
      <c r="G92" s="170"/>
      <c r="H92" s="170"/>
      <c r="I92" s="170"/>
      <c r="J92" s="170"/>
      <c r="K92" s="170"/>
      <c r="L92" s="170"/>
      <c r="M92" s="170"/>
      <c r="N92" s="170"/>
      <c r="O92" s="170"/>
      <c r="P92" s="170"/>
      <c r="Q92" s="170"/>
      <c r="R92" s="170"/>
      <c r="S92" s="170"/>
      <c r="T92" s="170"/>
      <c r="U92" s="171"/>
      <c r="V92" s="181"/>
      <c r="W92" s="166"/>
      <c r="X92" s="246"/>
      <c r="Y92" s="247"/>
      <c r="Z92" s="248"/>
      <c r="AA92" s="249"/>
      <c r="AB92" s="248"/>
      <c r="AC92" s="249"/>
      <c r="AD92" s="1758"/>
      <c r="AE92" s="1759"/>
      <c r="AF92" s="1758"/>
      <c r="AG92" s="1759"/>
      <c r="AH92" s="1758"/>
      <c r="AI92" s="1759"/>
      <c r="AJ92" s="167"/>
      <c r="AK92" s="168"/>
      <c r="AL92" s="168"/>
      <c r="AM92" s="2"/>
      <c r="AN92" s="2"/>
      <c r="AO92" s="2"/>
    </row>
    <row r="93" spans="1:61" s="225" customFormat="1" ht="15.95" customHeight="1" outlineLevel="1" x14ac:dyDescent="0.25">
      <c r="A93" s="2"/>
      <c r="B93" s="149"/>
      <c r="C93" s="149"/>
      <c r="D93" s="169"/>
      <c r="E93" s="170"/>
      <c r="F93" s="170"/>
      <c r="G93" s="170"/>
      <c r="H93" s="170"/>
      <c r="I93" s="170"/>
      <c r="J93" s="170"/>
      <c r="K93" s="170"/>
      <c r="L93" s="170"/>
      <c r="M93" s="170"/>
      <c r="N93" s="170"/>
      <c r="O93" s="170"/>
      <c r="P93" s="170"/>
      <c r="Q93" s="170"/>
      <c r="R93" s="170"/>
      <c r="S93" s="170"/>
      <c r="T93" s="170"/>
      <c r="U93" s="171"/>
      <c r="V93" s="181"/>
      <c r="W93" s="166"/>
      <c r="X93" s="246"/>
      <c r="Y93" s="247"/>
      <c r="Z93" s="248"/>
      <c r="AA93" s="249"/>
      <c r="AB93" s="248"/>
      <c r="AC93" s="249"/>
      <c r="AD93" s="1758"/>
      <c r="AE93" s="1759"/>
      <c r="AF93" s="1758"/>
      <c r="AG93" s="1759"/>
      <c r="AH93" s="1758"/>
      <c r="AI93" s="1759"/>
      <c r="AJ93" s="167"/>
      <c r="AK93" s="168"/>
      <c r="AL93" s="168"/>
      <c r="AM93" s="2"/>
      <c r="AN93" s="2"/>
      <c r="AO93" s="2"/>
    </row>
    <row r="94" spans="1:61" s="137" customFormat="1" ht="15.95" customHeight="1" x14ac:dyDescent="0.2">
      <c r="B94" s="1420">
        <v>4</v>
      </c>
      <c r="C94" s="585"/>
      <c r="D94" s="1421" t="s">
        <v>441</v>
      </c>
      <c r="E94" s="1422"/>
      <c r="F94" s="1422"/>
      <c r="G94" s="1422"/>
      <c r="H94" s="1422"/>
      <c r="I94" s="1422"/>
      <c r="J94" s="1422"/>
      <c r="K94" s="1422"/>
      <c r="L94" s="1422"/>
      <c r="M94" s="1422"/>
      <c r="N94" s="1422"/>
      <c r="O94" s="1422"/>
      <c r="P94" s="1422"/>
      <c r="Q94" s="1422"/>
      <c r="R94" s="1422"/>
      <c r="S94" s="1422"/>
      <c r="T94" s="1422"/>
      <c r="U94" s="1423"/>
      <c r="V94" s="173"/>
      <c r="W94" s="172"/>
      <c r="X94" s="1409"/>
      <c r="Y94" s="1410"/>
      <c r="Z94" s="1415"/>
      <c r="AA94" s="1416"/>
      <c r="AB94" s="1409"/>
      <c r="AC94" s="1410"/>
      <c r="AD94" s="1409"/>
      <c r="AE94" s="1410"/>
      <c r="AF94" s="1409"/>
      <c r="AG94" s="1410"/>
      <c r="AH94" s="1409"/>
      <c r="AI94" s="1410"/>
      <c r="AJ94" s="1418">
        <f>SUM(AJ95:AL133)</f>
        <v>0</v>
      </c>
      <c r="AK94" s="1419"/>
      <c r="AL94" s="1419"/>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row>
    <row r="95" spans="1:61" ht="18" customHeight="1" outlineLevel="1" x14ac:dyDescent="0.25">
      <c r="A95" s="2"/>
      <c r="B95" s="1400" t="s">
        <v>53</v>
      </c>
      <c r="C95" s="1401"/>
      <c r="D95" s="1402" t="s">
        <v>442</v>
      </c>
      <c r="E95" s="1403"/>
      <c r="F95" s="1403"/>
      <c r="G95" s="1403"/>
      <c r="H95" s="1403"/>
      <c r="I95" s="1403"/>
      <c r="J95" s="1403"/>
      <c r="K95" s="1403"/>
      <c r="L95" s="1403"/>
      <c r="M95" s="1403"/>
      <c r="N95" s="1403"/>
      <c r="O95" s="1403"/>
      <c r="P95" s="1403"/>
      <c r="Q95" s="1403"/>
      <c r="R95" s="1403"/>
      <c r="S95" s="1403"/>
      <c r="T95" s="1403"/>
      <c r="U95" s="1403"/>
      <c r="V95" s="2"/>
      <c r="W95" s="158" t="s">
        <v>522</v>
      </c>
      <c r="X95" s="1396" t="s">
        <v>553</v>
      </c>
      <c r="Y95" s="1397"/>
      <c r="Z95" s="1411">
        <f>4200+265+230+485+325</f>
        <v>5505</v>
      </c>
      <c r="AA95" s="1412"/>
      <c r="AB95" s="1411"/>
      <c r="AC95" s="1412"/>
      <c r="AD95" s="1754"/>
      <c r="AE95" s="1755"/>
      <c r="AF95" s="1752">
        <f t="shared" ref="AF95:AF159" si="18">AB95*Z95</f>
        <v>0</v>
      </c>
      <c r="AG95" s="1753"/>
      <c r="AH95" s="1752">
        <f t="shared" ref="AH95:AH159" si="19">AD95*Z95</f>
        <v>0</v>
      </c>
      <c r="AI95" s="1753"/>
      <c r="AJ95" s="1406">
        <f t="shared" ref="AJ95:AJ159" si="20">AH95+AF95</f>
        <v>0</v>
      </c>
      <c r="AK95" s="1406"/>
      <c r="AL95" s="1406"/>
      <c r="AM95" s="2"/>
      <c r="AN95" s="2"/>
      <c r="AO95" s="2"/>
    </row>
    <row r="96" spans="1:61" ht="18" customHeight="1" outlineLevel="1" x14ac:dyDescent="0.25">
      <c r="A96" s="2"/>
      <c r="B96" s="1400" t="s">
        <v>634</v>
      </c>
      <c r="C96" s="1401"/>
      <c r="D96" s="1402" t="s">
        <v>443</v>
      </c>
      <c r="E96" s="1403"/>
      <c r="F96" s="1403"/>
      <c r="G96" s="1403"/>
      <c r="H96" s="1403"/>
      <c r="I96" s="1403"/>
      <c r="J96" s="1403"/>
      <c r="K96" s="1403"/>
      <c r="L96" s="1403"/>
      <c r="M96" s="1403"/>
      <c r="N96" s="1403"/>
      <c r="O96" s="1403"/>
      <c r="P96" s="1403"/>
      <c r="Q96" s="1403"/>
      <c r="R96" s="1403"/>
      <c r="S96" s="1403"/>
      <c r="T96" s="1403"/>
      <c r="U96" s="1403"/>
      <c r="V96" s="2"/>
      <c r="W96" s="158"/>
      <c r="X96" s="1396" t="s">
        <v>553</v>
      </c>
      <c r="Y96" s="1397"/>
      <c r="Z96" s="1411">
        <v>320</v>
      </c>
      <c r="AA96" s="1412"/>
      <c r="AB96" s="1411"/>
      <c r="AC96" s="1412"/>
      <c r="AD96" s="1754"/>
      <c r="AE96" s="1755"/>
      <c r="AF96" s="1752">
        <f t="shared" si="18"/>
        <v>0</v>
      </c>
      <c r="AG96" s="1753"/>
      <c r="AH96" s="1752">
        <f t="shared" si="19"/>
        <v>0</v>
      </c>
      <c r="AI96" s="1753"/>
      <c r="AJ96" s="1406">
        <f t="shared" si="20"/>
        <v>0</v>
      </c>
      <c r="AK96" s="1406"/>
      <c r="AL96" s="1406"/>
      <c r="AM96" s="2"/>
      <c r="AN96" s="2"/>
      <c r="AO96" s="2"/>
    </row>
    <row r="97" spans="1:41" ht="18" customHeight="1" outlineLevel="1" x14ac:dyDescent="0.25">
      <c r="A97" s="2"/>
      <c r="B97" s="1400" t="s">
        <v>637</v>
      </c>
      <c r="C97" s="1401"/>
      <c r="D97" s="1402" t="s">
        <v>444</v>
      </c>
      <c r="E97" s="1403"/>
      <c r="F97" s="1403"/>
      <c r="G97" s="1403"/>
      <c r="H97" s="1403"/>
      <c r="I97" s="1403"/>
      <c r="J97" s="1403"/>
      <c r="K97" s="1403"/>
      <c r="L97" s="1403"/>
      <c r="M97" s="1403"/>
      <c r="N97" s="1403"/>
      <c r="O97" s="1403"/>
      <c r="P97" s="1403"/>
      <c r="Q97" s="1403"/>
      <c r="R97" s="1403"/>
      <c r="S97" s="1403"/>
      <c r="T97" s="1403"/>
      <c r="U97" s="1403"/>
      <c r="V97" s="2"/>
      <c r="W97" s="158"/>
      <c r="X97" s="1396" t="s">
        <v>439</v>
      </c>
      <c r="Y97" s="1397"/>
      <c r="Z97" s="1411">
        <v>210</v>
      </c>
      <c r="AA97" s="1412"/>
      <c r="AB97" s="1411"/>
      <c r="AC97" s="1412"/>
      <c r="AD97" s="1754"/>
      <c r="AE97" s="1755"/>
      <c r="AF97" s="1752">
        <f t="shared" si="18"/>
        <v>0</v>
      </c>
      <c r="AG97" s="1753"/>
      <c r="AH97" s="1752">
        <f t="shared" si="19"/>
        <v>0</v>
      </c>
      <c r="AI97" s="1753"/>
      <c r="AJ97" s="1406">
        <f t="shared" si="20"/>
        <v>0</v>
      </c>
      <c r="AK97" s="1406"/>
      <c r="AL97" s="1406"/>
      <c r="AM97" s="2"/>
      <c r="AN97" s="2"/>
      <c r="AO97" s="2"/>
    </row>
    <row r="98" spans="1:41" ht="21" customHeight="1" outlineLevel="1" x14ac:dyDescent="0.25">
      <c r="A98" s="2"/>
      <c r="B98" s="1400" t="s">
        <v>1436</v>
      </c>
      <c r="C98" s="1401"/>
      <c r="D98" s="1402" t="s">
        <v>521</v>
      </c>
      <c r="E98" s="1403"/>
      <c r="F98" s="1403"/>
      <c r="G98" s="1403"/>
      <c r="H98" s="1403"/>
      <c r="I98" s="1403"/>
      <c r="J98" s="1403"/>
      <c r="K98" s="1403"/>
      <c r="L98" s="1403"/>
      <c r="M98" s="1403"/>
      <c r="N98" s="1403"/>
      <c r="O98" s="1403"/>
      <c r="P98" s="1403"/>
      <c r="Q98" s="1403"/>
      <c r="R98" s="1403"/>
      <c r="S98" s="1403"/>
      <c r="T98" s="1403"/>
      <c r="U98" s="1403"/>
      <c r="V98" s="2"/>
      <c r="W98" s="158"/>
      <c r="X98" s="1396" t="s">
        <v>338</v>
      </c>
      <c r="Y98" s="1397"/>
      <c r="Z98" s="1411">
        <v>10</v>
      </c>
      <c r="AA98" s="1412"/>
      <c r="AB98" s="1411"/>
      <c r="AC98" s="1412"/>
      <c r="AD98" s="1754"/>
      <c r="AE98" s="1755"/>
      <c r="AF98" s="1752">
        <f t="shared" si="18"/>
        <v>0</v>
      </c>
      <c r="AG98" s="1753"/>
      <c r="AH98" s="1752">
        <f t="shared" si="19"/>
        <v>0</v>
      </c>
      <c r="AI98" s="1753"/>
      <c r="AJ98" s="1406">
        <f t="shared" si="20"/>
        <v>0</v>
      </c>
      <c r="AK98" s="1406"/>
      <c r="AL98" s="1406"/>
      <c r="AM98" s="2"/>
      <c r="AN98" s="2"/>
      <c r="AO98" s="2"/>
    </row>
    <row r="99" spans="1:41" ht="18" customHeight="1" outlineLevel="1" x14ac:dyDescent="0.25">
      <c r="A99" s="2"/>
      <c r="B99" s="1400" t="s">
        <v>1437</v>
      </c>
      <c r="C99" s="1401"/>
      <c r="D99" s="1402" t="s">
        <v>445</v>
      </c>
      <c r="E99" s="1403"/>
      <c r="F99" s="1403"/>
      <c r="G99" s="1403"/>
      <c r="H99" s="1403"/>
      <c r="I99" s="1403"/>
      <c r="J99" s="1403"/>
      <c r="K99" s="1403"/>
      <c r="L99" s="1403"/>
      <c r="M99" s="1403"/>
      <c r="N99" s="1403"/>
      <c r="O99" s="1403"/>
      <c r="P99" s="1403"/>
      <c r="Q99" s="1403"/>
      <c r="R99" s="1403"/>
      <c r="S99" s="1403"/>
      <c r="T99" s="1403"/>
      <c r="U99" s="1403"/>
      <c r="V99" s="2"/>
      <c r="W99" s="158"/>
      <c r="X99" s="1396" t="s">
        <v>440</v>
      </c>
      <c r="Y99" s="1397"/>
      <c r="Z99" s="1411">
        <v>2</v>
      </c>
      <c r="AA99" s="1412"/>
      <c r="AB99" s="1411"/>
      <c r="AC99" s="1412"/>
      <c r="AD99" s="1754"/>
      <c r="AE99" s="1755"/>
      <c r="AF99" s="1752">
        <f t="shared" si="18"/>
        <v>0</v>
      </c>
      <c r="AG99" s="1753"/>
      <c r="AH99" s="1752">
        <f t="shared" si="19"/>
        <v>0</v>
      </c>
      <c r="AI99" s="1753"/>
      <c r="AJ99" s="1406">
        <f t="shared" si="20"/>
        <v>0</v>
      </c>
      <c r="AK99" s="1406"/>
      <c r="AL99" s="1406"/>
      <c r="AM99" s="2"/>
      <c r="AN99" s="2"/>
      <c r="AO99" s="2"/>
    </row>
    <row r="100" spans="1:41" ht="18" customHeight="1" outlineLevel="1" x14ac:dyDescent="0.25">
      <c r="A100" s="2"/>
      <c r="B100" s="1400" t="s">
        <v>1438</v>
      </c>
      <c r="C100" s="1401"/>
      <c r="D100" s="1402" t="s">
        <v>446</v>
      </c>
      <c r="E100" s="1403"/>
      <c r="F100" s="1403"/>
      <c r="G100" s="1403"/>
      <c r="H100" s="1403"/>
      <c r="I100" s="1403"/>
      <c r="J100" s="1403"/>
      <c r="K100" s="1403"/>
      <c r="L100" s="1403"/>
      <c r="M100" s="1403"/>
      <c r="N100" s="1403"/>
      <c r="O100" s="1403"/>
      <c r="P100" s="1403"/>
      <c r="Q100" s="1403"/>
      <c r="R100" s="1403"/>
      <c r="S100" s="1403"/>
      <c r="T100" s="1403"/>
      <c r="U100" s="1403"/>
      <c r="V100" s="2"/>
      <c r="W100" s="158">
        <v>4</v>
      </c>
      <c r="X100" s="1396" t="s">
        <v>397</v>
      </c>
      <c r="Y100" s="1397"/>
      <c r="Z100" s="1411">
        <v>5</v>
      </c>
      <c r="AA100" s="1412"/>
      <c r="AB100" s="1411"/>
      <c r="AC100" s="1412"/>
      <c r="AD100" s="1754"/>
      <c r="AE100" s="1755"/>
      <c r="AF100" s="1752">
        <f t="shared" si="18"/>
        <v>0</v>
      </c>
      <c r="AG100" s="1753"/>
      <c r="AH100" s="1752">
        <f t="shared" si="19"/>
        <v>0</v>
      </c>
      <c r="AI100" s="1753"/>
      <c r="AJ100" s="1406">
        <f t="shared" si="20"/>
        <v>0</v>
      </c>
      <c r="AK100" s="1406"/>
      <c r="AL100" s="1406"/>
      <c r="AM100" s="2"/>
      <c r="AN100" s="2"/>
      <c r="AO100" s="2"/>
    </row>
    <row r="101" spans="1:41" ht="18" customHeight="1" outlineLevel="1" x14ac:dyDescent="0.25">
      <c r="A101" s="2"/>
      <c r="B101" s="1400" t="s">
        <v>1439</v>
      </c>
      <c r="C101" s="1401"/>
      <c r="D101" s="1402" t="s">
        <v>447</v>
      </c>
      <c r="E101" s="1403"/>
      <c r="F101" s="1403"/>
      <c r="G101" s="1403"/>
      <c r="H101" s="1403"/>
      <c r="I101" s="1403"/>
      <c r="J101" s="1403"/>
      <c r="K101" s="1403"/>
      <c r="L101" s="1403"/>
      <c r="M101" s="1403"/>
      <c r="N101" s="1403"/>
      <c r="O101" s="1403"/>
      <c r="P101" s="1403"/>
      <c r="Q101" s="1403"/>
      <c r="R101" s="1403"/>
      <c r="S101" s="1403"/>
      <c r="T101" s="1403"/>
      <c r="U101" s="1403"/>
      <c r="V101" s="2"/>
      <c r="W101" s="158">
        <v>6</v>
      </c>
      <c r="X101" s="1396" t="s">
        <v>397</v>
      </c>
      <c r="Y101" s="1397"/>
      <c r="Z101" s="1411">
        <v>5</v>
      </c>
      <c r="AA101" s="1412"/>
      <c r="AB101" s="1411"/>
      <c r="AC101" s="1412"/>
      <c r="AD101" s="1754"/>
      <c r="AE101" s="1755"/>
      <c r="AF101" s="1752">
        <f t="shared" si="18"/>
        <v>0</v>
      </c>
      <c r="AG101" s="1753"/>
      <c r="AH101" s="1752">
        <f t="shared" si="19"/>
        <v>0</v>
      </c>
      <c r="AI101" s="1753"/>
      <c r="AJ101" s="1406">
        <f t="shared" si="20"/>
        <v>0</v>
      </c>
      <c r="AK101" s="1406"/>
      <c r="AL101" s="1406"/>
      <c r="AM101" s="2"/>
      <c r="AN101" s="2"/>
      <c r="AO101" s="2"/>
    </row>
    <row r="102" spans="1:41" ht="18" customHeight="1" outlineLevel="1" x14ac:dyDescent="0.25">
      <c r="A102" s="2"/>
      <c r="B102" s="1400" t="s">
        <v>1440</v>
      </c>
      <c r="C102" s="1401"/>
      <c r="D102" s="1402" t="s">
        <v>448</v>
      </c>
      <c r="E102" s="1403"/>
      <c r="F102" s="1403"/>
      <c r="G102" s="1403"/>
      <c r="H102" s="1403"/>
      <c r="I102" s="1403"/>
      <c r="J102" s="1403"/>
      <c r="K102" s="1403"/>
      <c r="L102" s="1403"/>
      <c r="M102" s="1403"/>
      <c r="N102" s="1403"/>
      <c r="O102" s="1403"/>
      <c r="P102" s="1403"/>
      <c r="Q102" s="1403"/>
      <c r="R102" s="1403"/>
      <c r="S102" s="1403"/>
      <c r="T102" s="1403"/>
      <c r="U102" s="1403"/>
      <c r="V102" s="2"/>
      <c r="W102" s="158" t="s">
        <v>523</v>
      </c>
      <c r="X102" s="1396" t="s">
        <v>397</v>
      </c>
      <c r="Y102" s="1397"/>
      <c r="Z102" s="1411">
        <v>2</v>
      </c>
      <c r="AA102" s="1412"/>
      <c r="AB102" s="1411"/>
      <c r="AC102" s="1412"/>
      <c r="AD102" s="1754"/>
      <c r="AE102" s="1755"/>
      <c r="AF102" s="1752">
        <f t="shared" si="18"/>
        <v>0</v>
      </c>
      <c r="AG102" s="1753"/>
      <c r="AH102" s="1752">
        <f t="shared" si="19"/>
        <v>0</v>
      </c>
      <c r="AI102" s="1753"/>
      <c r="AJ102" s="1406">
        <f t="shared" si="20"/>
        <v>0</v>
      </c>
      <c r="AK102" s="1406"/>
      <c r="AL102" s="1406"/>
      <c r="AM102" s="2"/>
      <c r="AN102" s="2"/>
      <c r="AO102" s="2"/>
    </row>
    <row r="103" spans="1:41" ht="18" customHeight="1" outlineLevel="1" x14ac:dyDescent="0.25">
      <c r="A103" s="2"/>
      <c r="B103" s="1400" t="s">
        <v>1441</v>
      </c>
      <c r="C103" s="1401"/>
      <c r="D103" s="1402" t="s">
        <v>449</v>
      </c>
      <c r="E103" s="1403"/>
      <c r="F103" s="1403"/>
      <c r="G103" s="1403"/>
      <c r="H103" s="1403"/>
      <c r="I103" s="1403"/>
      <c r="J103" s="1403"/>
      <c r="K103" s="1403"/>
      <c r="L103" s="1403"/>
      <c r="M103" s="1403"/>
      <c r="N103" s="1403"/>
      <c r="O103" s="1403"/>
      <c r="P103" s="1403"/>
      <c r="Q103" s="1403"/>
      <c r="R103" s="1403"/>
      <c r="S103" s="1403"/>
      <c r="T103" s="1403"/>
      <c r="U103" s="1403"/>
      <c r="V103" s="2"/>
      <c r="W103" s="158" t="s">
        <v>524</v>
      </c>
      <c r="X103" s="1396" t="s">
        <v>397</v>
      </c>
      <c r="Y103" s="1397"/>
      <c r="Z103" s="1411">
        <v>6</v>
      </c>
      <c r="AA103" s="1412"/>
      <c r="AB103" s="1411"/>
      <c r="AC103" s="1412"/>
      <c r="AD103" s="1754"/>
      <c r="AE103" s="1755"/>
      <c r="AF103" s="1752">
        <f t="shared" si="18"/>
        <v>0</v>
      </c>
      <c r="AG103" s="1753"/>
      <c r="AH103" s="1752">
        <f t="shared" si="19"/>
        <v>0</v>
      </c>
      <c r="AI103" s="1753"/>
      <c r="AJ103" s="1406">
        <f t="shared" si="20"/>
        <v>0</v>
      </c>
      <c r="AK103" s="1406"/>
      <c r="AL103" s="1406"/>
      <c r="AM103" s="2"/>
      <c r="AN103" s="2"/>
      <c r="AO103" s="2"/>
    </row>
    <row r="104" spans="1:41" ht="18" customHeight="1" outlineLevel="1" x14ac:dyDescent="0.25">
      <c r="A104" s="2"/>
      <c r="B104" s="1400" t="s">
        <v>1442</v>
      </c>
      <c r="C104" s="1401"/>
      <c r="D104" s="1402" t="s">
        <v>450</v>
      </c>
      <c r="E104" s="1403"/>
      <c r="F104" s="1403"/>
      <c r="G104" s="1403"/>
      <c r="H104" s="1403"/>
      <c r="I104" s="1403"/>
      <c r="J104" s="1403"/>
      <c r="K104" s="1403"/>
      <c r="L104" s="1403"/>
      <c r="M104" s="1403"/>
      <c r="N104" s="1403"/>
      <c r="O104" s="1403"/>
      <c r="P104" s="1403"/>
      <c r="Q104" s="1403"/>
      <c r="R104" s="1403"/>
      <c r="S104" s="1403"/>
      <c r="T104" s="1403"/>
      <c r="U104" s="1403"/>
      <c r="V104" s="2"/>
      <c r="W104" s="158" t="s">
        <v>525</v>
      </c>
      <c r="X104" s="1396" t="s">
        <v>397</v>
      </c>
      <c r="Y104" s="1397"/>
      <c r="Z104" s="1411">
        <v>3</v>
      </c>
      <c r="AA104" s="1412"/>
      <c r="AB104" s="1411"/>
      <c r="AC104" s="1412"/>
      <c r="AD104" s="1754"/>
      <c r="AE104" s="1755"/>
      <c r="AF104" s="1752">
        <f t="shared" si="18"/>
        <v>0</v>
      </c>
      <c r="AG104" s="1753"/>
      <c r="AH104" s="1752">
        <f t="shared" si="19"/>
        <v>0</v>
      </c>
      <c r="AI104" s="1753"/>
      <c r="AJ104" s="1406">
        <f t="shared" si="20"/>
        <v>0</v>
      </c>
      <c r="AK104" s="1406"/>
      <c r="AL104" s="1406"/>
      <c r="AM104" s="2"/>
      <c r="AN104" s="2"/>
      <c r="AO104" s="2"/>
    </row>
    <row r="105" spans="1:41" ht="18" customHeight="1" outlineLevel="1" x14ac:dyDescent="0.25">
      <c r="A105" s="2"/>
      <c r="B105" s="1400" t="s">
        <v>1443</v>
      </c>
      <c r="C105" s="1401"/>
      <c r="D105" s="1402" t="s">
        <v>451</v>
      </c>
      <c r="E105" s="1403"/>
      <c r="F105" s="1403"/>
      <c r="G105" s="1403"/>
      <c r="H105" s="1403"/>
      <c r="I105" s="1403"/>
      <c r="J105" s="1403"/>
      <c r="K105" s="1403"/>
      <c r="L105" s="1403"/>
      <c r="M105" s="1403"/>
      <c r="N105" s="1403"/>
      <c r="O105" s="1403"/>
      <c r="P105" s="1403"/>
      <c r="Q105" s="1403"/>
      <c r="R105" s="1403"/>
      <c r="S105" s="1403"/>
      <c r="T105" s="1403"/>
      <c r="U105" s="1403"/>
      <c r="V105" s="2"/>
      <c r="W105" s="158" t="s">
        <v>526</v>
      </c>
      <c r="X105" s="1396" t="s">
        <v>397</v>
      </c>
      <c r="Y105" s="1397"/>
      <c r="Z105" s="1411">
        <v>6</v>
      </c>
      <c r="AA105" s="1412"/>
      <c r="AB105" s="1411"/>
      <c r="AC105" s="1412"/>
      <c r="AD105" s="1754"/>
      <c r="AE105" s="1755"/>
      <c r="AF105" s="1752">
        <f t="shared" si="18"/>
        <v>0</v>
      </c>
      <c r="AG105" s="1753"/>
      <c r="AH105" s="1752">
        <f t="shared" si="19"/>
        <v>0</v>
      </c>
      <c r="AI105" s="1753"/>
      <c r="AJ105" s="1406">
        <f t="shared" si="20"/>
        <v>0</v>
      </c>
      <c r="AK105" s="1406"/>
      <c r="AL105" s="1406"/>
      <c r="AM105" s="2"/>
      <c r="AN105" s="2"/>
      <c r="AO105" s="2"/>
    </row>
    <row r="106" spans="1:41" ht="18" customHeight="1" outlineLevel="1" x14ac:dyDescent="0.25">
      <c r="A106" s="2"/>
      <c r="B106" s="1400" t="s">
        <v>1444</v>
      </c>
      <c r="C106" s="1401"/>
      <c r="D106" s="1402" t="s">
        <v>452</v>
      </c>
      <c r="E106" s="1403"/>
      <c r="F106" s="1403"/>
      <c r="G106" s="1403"/>
      <c r="H106" s="1403"/>
      <c r="I106" s="1403"/>
      <c r="J106" s="1403"/>
      <c r="K106" s="1403"/>
      <c r="L106" s="1403"/>
      <c r="M106" s="1403"/>
      <c r="N106" s="1403"/>
      <c r="O106" s="1403"/>
      <c r="P106" s="1403"/>
      <c r="Q106" s="1403"/>
      <c r="R106" s="1403"/>
      <c r="S106" s="1403"/>
      <c r="T106" s="1403"/>
      <c r="U106" s="1403"/>
      <c r="V106" s="2"/>
      <c r="W106" s="158" t="s">
        <v>526</v>
      </c>
      <c r="X106" s="1396" t="s">
        <v>397</v>
      </c>
      <c r="Y106" s="1397"/>
      <c r="Z106" s="1411">
        <f>4+4+11</f>
        <v>19</v>
      </c>
      <c r="AA106" s="1412"/>
      <c r="AB106" s="1411"/>
      <c r="AC106" s="1412"/>
      <c r="AD106" s="1754"/>
      <c r="AE106" s="1755"/>
      <c r="AF106" s="1752">
        <f t="shared" si="18"/>
        <v>0</v>
      </c>
      <c r="AG106" s="1753"/>
      <c r="AH106" s="1752">
        <f t="shared" si="19"/>
        <v>0</v>
      </c>
      <c r="AI106" s="1753"/>
      <c r="AJ106" s="1406">
        <f t="shared" si="20"/>
        <v>0</v>
      </c>
      <c r="AK106" s="1406"/>
      <c r="AL106" s="1406"/>
      <c r="AM106" s="2"/>
      <c r="AN106" s="2"/>
      <c r="AO106" s="2"/>
    </row>
    <row r="107" spans="1:41" ht="18" customHeight="1" outlineLevel="1" x14ac:dyDescent="0.25">
      <c r="A107" s="2"/>
      <c r="B107" s="1400" t="s">
        <v>1445</v>
      </c>
      <c r="C107" s="1401"/>
      <c r="D107" s="1402" t="s">
        <v>453</v>
      </c>
      <c r="E107" s="1403"/>
      <c r="F107" s="1403"/>
      <c r="G107" s="1403"/>
      <c r="H107" s="1403"/>
      <c r="I107" s="1403"/>
      <c r="J107" s="1403"/>
      <c r="K107" s="1403"/>
      <c r="L107" s="1403"/>
      <c r="M107" s="1403"/>
      <c r="N107" s="1403"/>
      <c r="O107" s="1403"/>
      <c r="P107" s="1403"/>
      <c r="Q107" s="1403"/>
      <c r="R107" s="1403"/>
      <c r="S107" s="1403"/>
      <c r="T107" s="1403"/>
      <c r="U107" s="1403"/>
      <c r="V107" s="2"/>
      <c r="W107" s="158" t="s">
        <v>527</v>
      </c>
      <c r="X107" s="1396" t="s">
        <v>397</v>
      </c>
      <c r="Y107" s="1397"/>
      <c r="Z107" s="1411">
        <v>1</v>
      </c>
      <c r="AA107" s="1412"/>
      <c r="AB107" s="1411"/>
      <c r="AC107" s="1412"/>
      <c r="AD107" s="1754"/>
      <c r="AE107" s="1755"/>
      <c r="AF107" s="1752">
        <f t="shared" si="18"/>
        <v>0</v>
      </c>
      <c r="AG107" s="1753"/>
      <c r="AH107" s="1752">
        <f t="shared" si="19"/>
        <v>0</v>
      </c>
      <c r="AI107" s="1753"/>
      <c r="AJ107" s="1406">
        <f t="shared" si="20"/>
        <v>0</v>
      </c>
      <c r="AK107" s="1406"/>
      <c r="AL107" s="1406"/>
      <c r="AM107" s="2"/>
      <c r="AN107" s="2"/>
      <c r="AO107" s="2"/>
    </row>
    <row r="108" spans="1:41" ht="18" customHeight="1" outlineLevel="1" x14ac:dyDescent="0.25">
      <c r="A108" s="2"/>
      <c r="B108" s="1400" t="s">
        <v>1446</v>
      </c>
      <c r="C108" s="1401"/>
      <c r="D108" s="1402" t="s">
        <v>454</v>
      </c>
      <c r="E108" s="1403"/>
      <c r="F108" s="1403"/>
      <c r="G108" s="1403"/>
      <c r="H108" s="1403"/>
      <c r="I108" s="1403"/>
      <c r="J108" s="1403"/>
      <c r="K108" s="1403"/>
      <c r="L108" s="1403"/>
      <c r="M108" s="1403"/>
      <c r="N108" s="1403"/>
      <c r="O108" s="1403"/>
      <c r="P108" s="1403"/>
      <c r="Q108" s="1403"/>
      <c r="R108" s="1403"/>
      <c r="S108" s="1403"/>
      <c r="T108" s="1403"/>
      <c r="U108" s="1403"/>
      <c r="V108" s="2"/>
      <c r="W108" s="158" t="s">
        <v>525</v>
      </c>
      <c r="X108" s="1396" t="s">
        <v>397</v>
      </c>
      <c r="Y108" s="1397"/>
      <c r="Z108" s="1411">
        <v>2</v>
      </c>
      <c r="AA108" s="1412"/>
      <c r="AB108" s="1411"/>
      <c r="AC108" s="1412"/>
      <c r="AD108" s="1754"/>
      <c r="AE108" s="1755"/>
      <c r="AF108" s="1752">
        <f t="shared" si="18"/>
        <v>0</v>
      </c>
      <c r="AG108" s="1753"/>
      <c r="AH108" s="1752">
        <f t="shared" si="19"/>
        <v>0</v>
      </c>
      <c r="AI108" s="1753"/>
      <c r="AJ108" s="1406">
        <f t="shared" si="20"/>
        <v>0</v>
      </c>
      <c r="AK108" s="1406"/>
      <c r="AL108" s="1406"/>
      <c r="AM108" s="2"/>
      <c r="AN108" s="2"/>
      <c r="AO108" s="2"/>
    </row>
    <row r="109" spans="1:41" ht="18" customHeight="1" outlineLevel="1" x14ac:dyDescent="0.25">
      <c r="A109" s="2"/>
      <c r="B109" s="1400" t="s">
        <v>1447</v>
      </c>
      <c r="C109" s="1401"/>
      <c r="D109" s="1402" t="s">
        <v>455</v>
      </c>
      <c r="E109" s="1403"/>
      <c r="F109" s="1403"/>
      <c r="G109" s="1403"/>
      <c r="H109" s="1403"/>
      <c r="I109" s="1403"/>
      <c r="J109" s="1403"/>
      <c r="K109" s="1403"/>
      <c r="L109" s="1403"/>
      <c r="M109" s="1403"/>
      <c r="N109" s="1403"/>
      <c r="O109" s="1403"/>
      <c r="P109" s="1403"/>
      <c r="Q109" s="1403"/>
      <c r="R109" s="1403"/>
      <c r="S109" s="1403"/>
      <c r="T109" s="1403"/>
      <c r="U109" s="1403"/>
      <c r="V109" s="2"/>
      <c r="W109" s="158" t="s">
        <v>524</v>
      </c>
      <c r="X109" s="1396" t="s">
        <v>397</v>
      </c>
      <c r="Y109" s="1397"/>
      <c r="Z109" s="1411">
        <f>2+3</f>
        <v>5</v>
      </c>
      <c r="AA109" s="1412"/>
      <c r="AB109" s="1411"/>
      <c r="AC109" s="1412"/>
      <c r="AD109" s="1754"/>
      <c r="AE109" s="1755"/>
      <c r="AF109" s="1752">
        <f t="shared" si="18"/>
        <v>0</v>
      </c>
      <c r="AG109" s="1753"/>
      <c r="AH109" s="1752">
        <f t="shared" si="19"/>
        <v>0</v>
      </c>
      <c r="AI109" s="1753"/>
      <c r="AJ109" s="1406">
        <f t="shared" si="20"/>
        <v>0</v>
      </c>
      <c r="AK109" s="1406"/>
      <c r="AL109" s="1406"/>
      <c r="AM109" s="2"/>
      <c r="AN109" s="2"/>
      <c r="AO109" s="2"/>
    </row>
    <row r="110" spans="1:41" ht="18" customHeight="1" outlineLevel="1" x14ac:dyDescent="0.25">
      <c r="A110" s="2"/>
      <c r="B110" s="1400" t="s">
        <v>1448</v>
      </c>
      <c r="C110" s="1401"/>
      <c r="D110" s="1402" t="s">
        <v>456</v>
      </c>
      <c r="E110" s="1403"/>
      <c r="F110" s="1403"/>
      <c r="G110" s="1403"/>
      <c r="H110" s="1403"/>
      <c r="I110" s="1403"/>
      <c r="J110" s="1403"/>
      <c r="K110" s="1403"/>
      <c r="L110" s="1403"/>
      <c r="M110" s="1403"/>
      <c r="N110" s="1403"/>
      <c r="O110" s="1403"/>
      <c r="P110" s="1403"/>
      <c r="Q110" s="1403"/>
      <c r="R110" s="1403"/>
      <c r="S110" s="1403"/>
      <c r="T110" s="1403"/>
      <c r="U110" s="1403"/>
      <c r="V110" s="2"/>
      <c r="W110" s="158" t="s">
        <v>523</v>
      </c>
      <c r="X110" s="1396" t="s">
        <v>397</v>
      </c>
      <c r="Y110" s="1397"/>
      <c r="Z110" s="1411">
        <v>2</v>
      </c>
      <c r="AA110" s="1412"/>
      <c r="AB110" s="1411"/>
      <c r="AC110" s="1412"/>
      <c r="AD110" s="1754"/>
      <c r="AE110" s="1755"/>
      <c r="AF110" s="1752">
        <f t="shared" si="18"/>
        <v>0</v>
      </c>
      <c r="AG110" s="1753"/>
      <c r="AH110" s="1752">
        <f t="shared" si="19"/>
        <v>0</v>
      </c>
      <c r="AI110" s="1753"/>
      <c r="AJ110" s="1406">
        <f t="shared" si="20"/>
        <v>0</v>
      </c>
      <c r="AK110" s="1406"/>
      <c r="AL110" s="1406"/>
      <c r="AM110" s="2"/>
      <c r="AN110" s="2"/>
      <c r="AO110" s="2"/>
    </row>
    <row r="111" spans="1:41" ht="18" customHeight="1" outlineLevel="1" x14ac:dyDescent="0.25">
      <c r="A111" s="2"/>
      <c r="B111" s="1400" t="s">
        <v>1449</v>
      </c>
      <c r="C111" s="1401"/>
      <c r="D111" s="1402" t="s">
        <v>457</v>
      </c>
      <c r="E111" s="1403"/>
      <c r="F111" s="1403"/>
      <c r="G111" s="1403"/>
      <c r="H111" s="1403"/>
      <c r="I111" s="1403"/>
      <c r="J111" s="1403"/>
      <c r="K111" s="1403"/>
      <c r="L111" s="1403"/>
      <c r="M111" s="1403"/>
      <c r="N111" s="1403"/>
      <c r="O111" s="1403"/>
      <c r="P111" s="1403"/>
      <c r="Q111" s="1403"/>
      <c r="R111" s="1403"/>
      <c r="S111" s="1403"/>
      <c r="T111" s="1403"/>
      <c r="U111" s="1403"/>
      <c r="V111" s="2"/>
      <c r="W111" s="158" t="s">
        <v>528</v>
      </c>
      <c r="X111" s="1396" t="s">
        <v>397</v>
      </c>
      <c r="Y111" s="1397"/>
      <c r="Z111" s="1411">
        <v>3</v>
      </c>
      <c r="AA111" s="1412"/>
      <c r="AB111" s="1411"/>
      <c r="AC111" s="1412"/>
      <c r="AD111" s="1754"/>
      <c r="AE111" s="1755"/>
      <c r="AF111" s="1752">
        <f t="shared" si="18"/>
        <v>0</v>
      </c>
      <c r="AG111" s="1753"/>
      <c r="AH111" s="1752">
        <f t="shared" si="19"/>
        <v>0</v>
      </c>
      <c r="AI111" s="1753"/>
      <c r="AJ111" s="1406">
        <f t="shared" si="20"/>
        <v>0</v>
      </c>
      <c r="AK111" s="1406"/>
      <c r="AL111" s="1406"/>
      <c r="AM111" s="2"/>
      <c r="AN111" s="2"/>
      <c r="AO111" s="2"/>
    </row>
    <row r="112" spans="1:41" ht="18" customHeight="1" outlineLevel="1" x14ac:dyDescent="0.25">
      <c r="A112" s="2"/>
      <c r="B112" s="1400" t="s">
        <v>1450</v>
      </c>
      <c r="C112" s="1401"/>
      <c r="D112" s="1402" t="s">
        <v>458</v>
      </c>
      <c r="E112" s="1403"/>
      <c r="F112" s="1403"/>
      <c r="G112" s="1403"/>
      <c r="H112" s="1403"/>
      <c r="I112" s="1403"/>
      <c r="J112" s="1403"/>
      <c r="K112" s="1403"/>
      <c r="L112" s="1403"/>
      <c r="M112" s="1403"/>
      <c r="N112" s="1403"/>
      <c r="O112" s="1403"/>
      <c r="P112" s="1403"/>
      <c r="Q112" s="1403"/>
      <c r="R112" s="1403"/>
      <c r="S112" s="1403"/>
      <c r="T112" s="1403"/>
      <c r="U112" s="1403"/>
      <c r="V112" s="2"/>
      <c r="W112" s="158" t="s">
        <v>529</v>
      </c>
      <c r="X112" s="1396" t="s">
        <v>397</v>
      </c>
      <c r="Y112" s="1397"/>
      <c r="Z112" s="1411">
        <f>1+1</f>
        <v>2</v>
      </c>
      <c r="AA112" s="1412"/>
      <c r="AB112" s="1411"/>
      <c r="AC112" s="1412"/>
      <c r="AD112" s="1754"/>
      <c r="AE112" s="1755"/>
      <c r="AF112" s="1752">
        <f t="shared" si="18"/>
        <v>0</v>
      </c>
      <c r="AG112" s="1753"/>
      <c r="AH112" s="1752">
        <f t="shared" si="19"/>
        <v>0</v>
      </c>
      <c r="AI112" s="1753"/>
      <c r="AJ112" s="1406">
        <f t="shared" si="20"/>
        <v>0</v>
      </c>
      <c r="AK112" s="1406"/>
      <c r="AL112" s="1406"/>
      <c r="AM112" s="2"/>
      <c r="AN112" s="2"/>
      <c r="AO112" s="2"/>
    </row>
    <row r="113" spans="1:41" ht="18" customHeight="1" outlineLevel="1" x14ac:dyDescent="0.25">
      <c r="A113" s="2"/>
      <c r="B113" s="1400" t="s">
        <v>1451</v>
      </c>
      <c r="C113" s="1401"/>
      <c r="D113" s="1402" t="s">
        <v>459</v>
      </c>
      <c r="E113" s="1403"/>
      <c r="F113" s="1403"/>
      <c r="G113" s="1403"/>
      <c r="H113" s="1403"/>
      <c r="I113" s="1403"/>
      <c r="J113" s="1403"/>
      <c r="K113" s="1403"/>
      <c r="L113" s="1403"/>
      <c r="M113" s="1403"/>
      <c r="N113" s="1403"/>
      <c r="O113" s="1403"/>
      <c r="P113" s="1403"/>
      <c r="Q113" s="1403"/>
      <c r="R113" s="1403"/>
      <c r="S113" s="1403"/>
      <c r="T113" s="1403"/>
      <c r="U113" s="1403"/>
      <c r="V113" s="2"/>
      <c r="W113" s="158" t="s">
        <v>523</v>
      </c>
      <c r="X113" s="1396" t="s">
        <v>397</v>
      </c>
      <c r="Y113" s="1397"/>
      <c r="Z113" s="1411">
        <v>5</v>
      </c>
      <c r="AA113" s="1412"/>
      <c r="AB113" s="1411"/>
      <c r="AC113" s="1412"/>
      <c r="AD113" s="1754"/>
      <c r="AE113" s="1755"/>
      <c r="AF113" s="1752">
        <f t="shared" si="18"/>
        <v>0</v>
      </c>
      <c r="AG113" s="1753"/>
      <c r="AH113" s="1752">
        <f t="shared" si="19"/>
        <v>0</v>
      </c>
      <c r="AI113" s="1753"/>
      <c r="AJ113" s="1406">
        <f t="shared" si="20"/>
        <v>0</v>
      </c>
      <c r="AK113" s="1406"/>
      <c r="AL113" s="1406"/>
      <c r="AM113" s="2"/>
      <c r="AN113" s="2"/>
      <c r="AO113" s="2"/>
    </row>
    <row r="114" spans="1:41" ht="18" customHeight="1" outlineLevel="1" x14ac:dyDescent="0.25">
      <c r="A114" s="2"/>
      <c r="B114" s="1400" t="s">
        <v>1452</v>
      </c>
      <c r="C114" s="1401"/>
      <c r="D114" s="1402" t="s">
        <v>460</v>
      </c>
      <c r="E114" s="1403"/>
      <c r="F114" s="1403"/>
      <c r="G114" s="1403"/>
      <c r="H114" s="1403"/>
      <c r="I114" s="1403"/>
      <c r="J114" s="1403"/>
      <c r="K114" s="1403"/>
      <c r="L114" s="1403"/>
      <c r="M114" s="1403"/>
      <c r="N114" s="1403"/>
      <c r="O114" s="1403"/>
      <c r="P114" s="1403"/>
      <c r="Q114" s="1403"/>
      <c r="R114" s="1403"/>
      <c r="S114" s="1403"/>
      <c r="T114" s="1403"/>
      <c r="U114" s="1403"/>
      <c r="V114" s="2"/>
      <c r="W114" s="158" t="s">
        <v>524</v>
      </c>
      <c r="X114" s="1396" t="s">
        <v>397</v>
      </c>
      <c r="Y114" s="1397"/>
      <c r="Z114" s="1411">
        <v>15</v>
      </c>
      <c r="AA114" s="1412"/>
      <c r="AB114" s="1411"/>
      <c r="AC114" s="1412"/>
      <c r="AD114" s="1754"/>
      <c r="AE114" s="1755"/>
      <c r="AF114" s="1752">
        <f t="shared" si="18"/>
        <v>0</v>
      </c>
      <c r="AG114" s="1753"/>
      <c r="AH114" s="1752">
        <f t="shared" si="19"/>
        <v>0</v>
      </c>
      <c r="AI114" s="1753"/>
      <c r="AJ114" s="1406">
        <f t="shared" si="20"/>
        <v>0</v>
      </c>
      <c r="AK114" s="1406"/>
      <c r="AL114" s="1406"/>
      <c r="AM114" s="2"/>
      <c r="AN114" s="2"/>
      <c r="AO114" s="2"/>
    </row>
    <row r="115" spans="1:41" ht="18" customHeight="1" outlineLevel="1" x14ac:dyDescent="0.25">
      <c r="A115" s="2"/>
      <c r="B115" s="1400" t="s">
        <v>1453</v>
      </c>
      <c r="C115" s="1401"/>
      <c r="D115" s="1402" t="s">
        <v>461</v>
      </c>
      <c r="E115" s="1403"/>
      <c r="F115" s="1403"/>
      <c r="G115" s="1403"/>
      <c r="H115" s="1403"/>
      <c r="I115" s="1403"/>
      <c r="J115" s="1403"/>
      <c r="K115" s="1403"/>
      <c r="L115" s="1403"/>
      <c r="M115" s="1403"/>
      <c r="N115" s="1403"/>
      <c r="O115" s="1403"/>
      <c r="P115" s="1403"/>
      <c r="Q115" s="1403"/>
      <c r="R115" s="1403"/>
      <c r="S115" s="1403"/>
      <c r="T115" s="1403"/>
      <c r="U115" s="1403"/>
      <c r="V115" s="2"/>
      <c r="W115" s="158" t="s">
        <v>525</v>
      </c>
      <c r="X115" s="1396" t="s">
        <v>397</v>
      </c>
      <c r="Y115" s="1397"/>
      <c r="Z115" s="1411">
        <f>3+3</f>
        <v>6</v>
      </c>
      <c r="AA115" s="1412"/>
      <c r="AB115" s="1411"/>
      <c r="AC115" s="1412"/>
      <c r="AD115" s="1754"/>
      <c r="AE115" s="1755"/>
      <c r="AF115" s="1752">
        <f t="shared" si="18"/>
        <v>0</v>
      </c>
      <c r="AG115" s="1753"/>
      <c r="AH115" s="1752">
        <f t="shared" si="19"/>
        <v>0</v>
      </c>
      <c r="AI115" s="1753"/>
      <c r="AJ115" s="1406">
        <f t="shared" si="20"/>
        <v>0</v>
      </c>
      <c r="AK115" s="1406"/>
      <c r="AL115" s="1406"/>
      <c r="AM115" s="2"/>
      <c r="AN115" s="2"/>
      <c r="AO115" s="2"/>
    </row>
    <row r="116" spans="1:41" ht="18" customHeight="1" outlineLevel="1" x14ac:dyDescent="0.25">
      <c r="A116" s="2"/>
      <c r="B116" s="1400" t="s">
        <v>1454</v>
      </c>
      <c r="C116" s="1401"/>
      <c r="D116" s="1402" t="s">
        <v>462</v>
      </c>
      <c r="E116" s="1403"/>
      <c r="F116" s="1403"/>
      <c r="G116" s="1403"/>
      <c r="H116" s="1403"/>
      <c r="I116" s="1403"/>
      <c r="J116" s="1403"/>
      <c r="K116" s="1403"/>
      <c r="L116" s="1403"/>
      <c r="M116" s="1403"/>
      <c r="N116" s="1403"/>
      <c r="O116" s="1403"/>
      <c r="P116" s="1403"/>
      <c r="Q116" s="1403"/>
      <c r="R116" s="1403"/>
      <c r="S116" s="1403"/>
      <c r="T116" s="1403"/>
      <c r="U116" s="1403"/>
      <c r="V116" s="2"/>
      <c r="W116" s="158" t="s">
        <v>526</v>
      </c>
      <c r="X116" s="1396" t="s">
        <v>397</v>
      </c>
      <c r="Y116" s="1397"/>
      <c r="Z116" s="1411">
        <f>3+1</f>
        <v>4</v>
      </c>
      <c r="AA116" s="1412"/>
      <c r="AB116" s="1411"/>
      <c r="AC116" s="1412"/>
      <c r="AD116" s="1754"/>
      <c r="AE116" s="1755"/>
      <c r="AF116" s="1752">
        <f t="shared" si="18"/>
        <v>0</v>
      </c>
      <c r="AG116" s="1753"/>
      <c r="AH116" s="1752">
        <f t="shared" si="19"/>
        <v>0</v>
      </c>
      <c r="AI116" s="1753"/>
      <c r="AJ116" s="1406">
        <f t="shared" si="20"/>
        <v>0</v>
      </c>
      <c r="AK116" s="1406"/>
      <c r="AL116" s="1406"/>
      <c r="AM116" s="2"/>
      <c r="AN116" s="2"/>
      <c r="AO116" s="2"/>
    </row>
    <row r="117" spans="1:41" ht="18" customHeight="1" outlineLevel="1" x14ac:dyDescent="0.25">
      <c r="A117" s="2"/>
      <c r="B117" s="1400" t="s">
        <v>1455</v>
      </c>
      <c r="C117" s="1401"/>
      <c r="D117" s="1402" t="s">
        <v>463</v>
      </c>
      <c r="E117" s="1403"/>
      <c r="F117" s="1403"/>
      <c r="G117" s="1403"/>
      <c r="H117" s="1403"/>
      <c r="I117" s="1403"/>
      <c r="J117" s="1403"/>
      <c r="K117" s="1403"/>
      <c r="L117" s="1403"/>
      <c r="M117" s="1403"/>
      <c r="N117" s="1403"/>
      <c r="O117" s="1403"/>
      <c r="P117" s="1403"/>
      <c r="Q117" s="1403"/>
      <c r="R117" s="1403"/>
      <c r="S117" s="1403"/>
      <c r="T117" s="1403"/>
      <c r="U117" s="1403"/>
      <c r="V117" s="2"/>
      <c r="W117" s="158" t="s">
        <v>529</v>
      </c>
      <c r="X117" s="1396" t="s">
        <v>397</v>
      </c>
      <c r="Y117" s="1397"/>
      <c r="Z117" s="1411">
        <f>1+1</f>
        <v>2</v>
      </c>
      <c r="AA117" s="1412"/>
      <c r="AB117" s="1411"/>
      <c r="AC117" s="1412"/>
      <c r="AD117" s="1754"/>
      <c r="AE117" s="1755"/>
      <c r="AF117" s="1752">
        <f t="shared" si="18"/>
        <v>0</v>
      </c>
      <c r="AG117" s="1753"/>
      <c r="AH117" s="1752">
        <f t="shared" si="19"/>
        <v>0</v>
      </c>
      <c r="AI117" s="1753"/>
      <c r="AJ117" s="1406">
        <f t="shared" si="20"/>
        <v>0</v>
      </c>
      <c r="AK117" s="1406"/>
      <c r="AL117" s="1406"/>
      <c r="AM117" s="2"/>
      <c r="AN117" s="2"/>
      <c r="AO117" s="2"/>
    </row>
    <row r="118" spans="1:41" ht="18" customHeight="1" outlineLevel="1" x14ac:dyDescent="0.25">
      <c r="A118" s="2"/>
      <c r="B118" s="1400" t="s">
        <v>1456</v>
      </c>
      <c r="C118" s="1401"/>
      <c r="D118" s="1402" t="s">
        <v>464</v>
      </c>
      <c r="E118" s="1403"/>
      <c r="F118" s="1403"/>
      <c r="G118" s="1403"/>
      <c r="H118" s="1403"/>
      <c r="I118" s="1403"/>
      <c r="J118" s="1403"/>
      <c r="K118" s="1403"/>
      <c r="L118" s="1403"/>
      <c r="M118" s="1403"/>
      <c r="N118" s="1403"/>
      <c r="O118" s="1403"/>
      <c r="P118" s="1403"/>
      <c r="Q118" s="1403"/>
      <c r="R118" s="1403"/>
      <c r="S118" s="1403"/>
      <c r="T118" s="1403"/>
      <c r="U118" s="1403"/>
      <c r="V118" s="2"/>
      <c r="W118" s="158" t="s">
        <v>530</v>
      </c>
      <c r="X118" s="1396" t="s">
        <v>397</v>
      </c>
      <c r="Y118" s="1397"/>
      <c r="Z118" s="1411">
        <v>1</v>
      </c>
      <c r="AA118" s="1412"/>
      <c r="AB118" s="1411"/>
      <c r="AC118" s="1412"/>
      <c r="AD118" s="1754"/>
      <c r="AE118" s="1755"/>
      <c r="AF118" s="1752">
        <f t="shared" si="18"/>
        <v>0</v>
      </c>
      <c r="AG118" s="1753"/>
      <c r="AH118" s="1752">
        <f t="shared" si="19"/>
        <v>0</v>
      </c>
      <c r="AI118" s="1753"/>
      <c r="AJ118" s="1406">
        <f t="shared" si="20"/>
        <v>0</v>
      </c>
      <c r="AK118" s="1406"/>
      <c r="AL118" s="1406"/>
      <c r="AM118" s="2"/>
      <c r="AN118" s="2"/>
      <c r="AO118" s="2"/>
    </row>
    <row r="119" spans="1:41" ht="18" customHeight="1" outlineLevel="1" x14ac:dyDescent="0.25">
      <c r="A119" s="2"/>
      <c r="B119" s="1400" t="s">
        <v>1457</v>
      </c>
      <c r="C119" s="1401"/>
      <c r="D119" s="1402" t="s">
        <v>465</v>
      </c>
      <c r="E119" s="1403"/>
      <c r="F119" s="1403"/>
      <c r="G119" s="1403"/>
      <c r="H119" s="1403"/>
      <c r="I119" s="1403"/>
      <c r="J119" s="1403"/>
      <c r="K119" s="1403"/>
      <c r="L119" s="1403"/>
      <c r="M119" s="1403"/>
      <c r="N119" s="1403"/>
      <c r="O119" s="1403"/>
      <c r="P119" s="1403"/>
      <c r="Q119" s="1403"/>
      <c r="R119" s="1403"/>
      <c r="S119" s="1403"/>
      <c r="T119" s="1403"/>
      <c r="U119" s="1403"/>
      <c r="V119" s="2"/>
      <c r="W119" s="158" t="s">
        <v>531</v>
      </c>
      <c r="X119" s="1396" t="s">
        <v>397</v>
      </c>
      <c r="Y119" s="1397"/>
      <c r="Z119" s="1411">
        <v>4</v>
      </c>
      <c r="AA119" s="1412"/>
      <c r="AB119" s="1411"/>
      <c r="AC119" s="1412"/>
      <c r="AD119" s="1754"/>
      <c r="AE119" s="1755"/>
      <c r="AF119" s="1752">
        <f t="shared" si="18"/>
        <v>0</v>
      </c>
      <c r="AG119" s="1753"/>
      <c r="AH119" s="1752">
        <f t="shared" si="19"/>
        <v>0</v>
      </c>
      <c r="AI119" s="1753"/>
      <c r="AJ119" s="1406">
        <f t="shared" si="20"/>
        <v>0</v>
      </c>
      <c r="AK119" s="1406"/>
      <c r="AL119" s="1406"/>
      <c r="AM119" s="2"/>
      <c r="AN119" s="2"/>
      <c r="AO119" s="2"/>
    </row>
    <row r="120" spans="1:41" ht="18" customHeight="1" outlineLevel="1" x14ac:dyDescent="0.25">
      <c r="A120" s="2"/>
      <c r="B120" s="1400" t="s">
        <v>1458</v>
      </c>
      <c r="C120" s="1401"/>
      <c r="D120" s="1402" t="s">
        <v>466</v>
      </c>
      <c r="E120" s="1403"/>
      <c r="F120" s="1403"/>
      <c r="G120" s="1403"/>
      <c r="H120" s="1403"/>
      <c r="I120" s="1403"/>
      <c r="J120" s="1403"/>
      <c r="K120" s="1403"/>
      <c r="L120" s="1403"/>
      <c r="M120" s="1403"/>
      <c r="N120" s="1403"/>
      <c r="O120" s="1403"/>
      <c r="P120" s="1403"/>
      <c r="Q120" s="1403"/>
      <c r="R120" s="1403"/>
      <c r="S120" s="1403"/>
      <c r="T120" s="1403"/>
      <c r="U120" s="1403"/>
      <c r="V120" s="2"/>
      <c r="W120" s="158" t="s">
        <v>532</v>
      </c>
      <c r="X120" s="1396" t="s">
        <v>397</v>
      </c>
      <c r="Y120" s="1397"/>
      <c r="Z120" s="1411">
        <v>2</v>
      </c>
      <c r="AA120" s="1412"/>
      <c r="AB120" s="1411"/>
      <c r="AC120" s="1412"/>
      <c r="AD120" s="1754"/>
      <c r="AE120" s="1755"/>
      <c r="AF120" s="1752">
        <f t="shared" si="18"/>
        <v>0</v>
      </c>
      <c r="AG120" s="1753"/>
      <c r="AH120" s="1752">
        <f t="shared" si="19"/>
        <v>0</v>
      </c>
      <c r="AI120" s="1753"/>
      <c r="AJ120" s="1406">
        <f t="shared" si="20"/>
        <v>0</v>
      </c>
      <c r="AK120" s="1406"/>
      <c r="AL120" s="1406"/>
      <c r="AM120" s="2"/>
      <c r="AN120" s="2"/>
      <c r="AO120" s="2"/>
    </row>
    <row r="121" spans="1:41" ht="18" customHeight="1" outlineLevel="1" x14ac:dyDescent="0.25">
      <c r="A121" s="2"/>
      <c r="B121" s="1400" t="s">
        <v>1459</v>
      </c>
      <c r="C121" s="1401"/>
      <c r="D121" s="1402" t="s">
        <v>467</v>
      </c>
      <c r="E121" s="1403"/>
      <c r="F121" s="1403"/>
      <c r="G121" s="1403"/>
      <c r="H121" s="1403"/>
      <c r="I121" s="1403"/>
      <c r="J121" s="1403"/>
      <c r="K121" s="1403"/>
      <c r="L121" s="1403"/>
      <c r="M121" s="1403"/>
      <c r="N121" s="1403"/>
      <c r="O121" s="1403"/>
      <c r="P121" s="1403"/>
      <c r="Q121" s="1403"/>
      <c r="R121" s="1403"/>
      <c r="S121" s="1403"/>
      <c r="T121" s="1403"/>
      <c r="U121" s="1403"/>
      <c r="V121" s="2"/>
      <c r="W121" s="158" t="s">
        <v>533</v>
      </c>
      <c r="X121" s="1396" t="s">
        <v>397</v>
      </c>
      <c r="Y121" s="1397"/>
      <c r="Z121" s="1411">
        <v>8</v>
      </c>
      <c r="AA121" s="1412"/>
      <c r="AB121" s="1411"/>
      <c r="AC121" s="1412"/>
      <c r="AD121" s="1754"/>
      <c r="AE121" s="1755"/>
      <c r="AF121" s="1752">
        <f t="shared" si="18"/>
        <v>0</v>
      </c>
      <c r="AG121" s="1753"/>
      <c r="AH121" s="1752">
        <f t="shared" si="19"/>
        <v>0</v>
      </c>
      <c r="AI121" s="1753"/>
      <c r="AJ121" s="1406">
        <f t="shared" si="20"/>
        <v>0</v>
      </c>
      <c r="AK121" s="1406"/>
      <c r="AL121" s="1406"/>
      <c r="AM121" s="2"/>
      <c r="AN121" s="2"/>
      <c r="AO121" s="2"/>
    </row>
    <row r="122" spans="1:41" ht="18" customHeight="1" outlineLevel="1" x14ac:dyDescent="0.25">
      <c r="A122" s="2"/>
      <c r="B122" s="1400" t="s">
        <v>1460</v>
      </c>
      <c r="C122" s="1401"/>
      <c r="D122" s="1402" t="s">
        <v>468</v>
      </c>
      <c r="E122" s="1403"/>
      <c r="F122" s="1403"/>
      <c r="G122" s="1403"/>
      <c r="H122" s="1403"/>
      <c r="I122" s="1403"/>
      <c r="J122" s="1403"/>
      <c r="K122" s="1403"/>
      <c r="L122" s="1403"/>
      <c r="M122" s="1403"/>
      <c r="N122" s="1403"/>
      <c r="O122" s="1403"/>
      <c r="P122" s="1403"/>
      <c r="Q122" s="1403"/>
      <c r="R122" s="1403"/>
      <c r="S122" s="1403"/>
      <c r="T122" s="1403"/>
      <c r="U122" s="1403"/>
      <c r="V122" s="2"/>
      <c r="W122" s="158" t="s">
        <v>534</v>
      </c>
      <c r="X122" s="1396" t="s">
        <v>397</v>
      </c>
      <c r="Y122" s="1397"/>
      <c r="Z122" s="1411">
        <v>2</v>
      </c>
      <c r="AA122" s="1412"/>
      <c r="AB122" s="1411"/>
      <c r="AC122" s="1412"/>
      <c r="AD122" s="1754"/>
      <c r="AE122" s="1755"/>
      <c r="AF122" s="1752">
        <f t="shared" si="18"/>
        <v>0</v>
      </c>
      <c r="AG122" s="1753"/>
      <c r="AH122" s="1752">
        <f t="shared" si="19"/>
        <v>0</v>
      </c>
      <c r="AI122" s="1753"/>
      <c r="AJ122" s="1406">
        <f t="shared" si="20"/>
        <v>0</v>
      </c>
      <c r="AK122" s="1406"/>
      <c r="AL122" s="1406"/>
      <c r="AM122" s="2"/>
      <c r="AN122" s="2"/>
      <c r="AO122" s="2"/>
    </row>
    <row r="123" spans="1:41" ht="18" customHeight="1" outlineLevel="1" x14ac:dyDescent="0.25">
      <c r="A123" s="2"/>
      <c r="B123" s="1400" t="s">
        <v>1461</v>
      </c>
      <c r="C123" s="1401"/>
      <c r="D123" s="1402" t="s">
        <v>469</v>
      </c>
      <c r="E123" s="1403"/>
      <c r="F123" s="1403"/>
      <c r="G123" s="1403"/>
      <c r="H123" s="1403"/>
      <c r="I123" s="1403"/>
      <c r="J123" s="1403"/>
      <c r="K123" s="1403"/>
      <c r="L123" s="1403"/>
      <c r="M123" s="1403"/>
      <c r="N123" s="1403"/>
      <c r="O123" s="1403"/>
      <c r="P123" s="1403"/>
      <c r="Q123" s="1403"/>
      <c r="R123" s="1403"/>
      <c r="S123" s="1403"/>
      <c r="T123" s="1403"/>
      <c r="U123" s="1403"/>
      <c r="V123" s="2"/>
      <c r="W123" s="158" t="s">
        <v>535</v>
      </c>
      <c r="X123" s="1396" t="s">
        <v>397</v>
      </c>
      <c r="Y123" s="1397"/>
      <c r="Z123" s="1411">
        <v>3</v>
      </c>
      <c r="AA123" s="1412"/>
      <c r="AB123" s="1411"/>
      <c r="AC123" s="1412"/>
      <c r="AD123" s="1754"/>
      <c r="AE123" s="1755"/>
      <c r="AF123" s="1752">
        <f t="shared" si="18"/>
        <v>0</v>
      </c>
      <c r="AG123" s="1753"/>
      <c r="AH123" s="1752">
        <f t="shared" si="19"/>
        <v>0</v>
      </c>
      <c r="AI123" s="1753"/>
      <c r="AJ123" s="1406">
        <f t="shared" si="20"/>
        <v>0</v>
      </c>
      <c r="AK123" s="1406"/>
      <c r="AL123" s="1406"/>
      <c r="AM123" s="2"/>
      <c r="AN123" s="2"/>
      <c r="AO123" s="2"/>
    </row>
    <row r="124" spans="1:41" ht="18" customHeight="1" outlineLevel="1" x14ac:dyDescent="0.25">
      <c r="A124" s="2"/>
      <c r="B124" s="1400" t="s">
        <v>1462</v>
      </c>
      <c r="C124" s="1401"/>
      <c r="D124" s="1402" t="s">
        <v>470</v>
      </c>
      <c r="E124" s="1403"/>
      <c r="F124" s="1403"/>
      <c r="G124" s="1403"/>
      <c r="H124" s="1403"/>
      <c r="I124" s="1403"/>
      <c r="J124" s="1403"/>
      <c r="K124" s="1403"/>
      <c r="L124" s="1403"/>
      <c r="M124" s="1403"/>
      <c r="N124" s="1403"/>
      <c r="O124" s="1403"/>
      <c r="P124" s="1403"/>
      <c r="Q124" s="1403"/>
      <c r="R124" s="1403"/>
      <c r="S124" s="1403"/>
      <c r="T124" s="1403"/>
      <c r="U124" s="1403"/>
      <c r="V124" s="2"/>
      <c r="W124" s="158" t="s">
        <v>536</v>
      </c>
      <c r="X124" s="1396" t="s">
        <v>397</v>
      </c>
      <c r="Y124" s="1397"/>
      <c r="Z124" s="1411">
        <v>10</v>
      </c>
      <c r="AA124" s="1412"/>
      <c r="AB124" s="1411"/>
      <c r="AC124" s="1412"/>
      <c r="AD124" s="1754"/>
      <c r="AE124" s="1755"/>
      <c r="AF124" s="1752">
        <f t="shared" si="18"/>
        <v>0</v>
      </c>
      <c r="AG124" s="1753"/>
      <c r="AH124" s="1752">
        <f t="shared" si="19"/>
        <v>0</v>
      </c>
      <c r="AI124" s="1753"/>
      <c r="AJ124" s="1406">
        <f t="shared" si="20"/>
        <v>0</v>
      </c>
      <c r="AK124" s="1406"/>
      <c r="AL124" s="1406"/>
      <c r="AM124" s="2"/>
      <c r="AN124" s="2"/>
      <c r="AO124" s="2"/>
    </row>
    <row r="125" spans="1:41" ht="18" customHeight="1" outlineLevel="1" x14ac:dyDescent="0.25">
      <c r="A125" s="2"/>
      <c r="B125" s="1400" t="s">
        <v>1463</v>
      </c>
      <c r="C125" s="1401"/>
      <c r="D125" s="1402" t="s">
        <v>471</v>
      </c>
      <c r="E125" s="1403"/>
      <c r="F125" s="1403"/>
      <c r="G125" s="1403"/>
      <c r="H125" s="1403"/>
      <c r="I125" s="1403"/>
      <c r="J125" s="1403"/>
      <c r="K125" s="1403"/>
      <c r="L125" s="1403"/>
      <c r="M125" s="1403"/>
      <c r="N125" s="1403"/>
      <c r="O125" s="1403"/>
      <c r="P125" s="1403"/>
      <c r="Q125" s="1403"/>
      <c r="R125" s="1403"/>
      <c r="S125" s="1403"/>
      <c r="T125" s="1403"/>
      <c r="U125" s="1403"/>
      <c r="V125" s="2"/>
      <c r="W125" s="158" t="s">
        <v>537</v>
      </c>
      <c r="X125" s="1396" t="s">
        <v>397</v>
      </c>
      <c r="Y125" s="1397"/>
      <c r="Z125" s="1411">
        <v>1</v>
      </c>
      <c r="AA125" s="1412"/>
      <c r="AB125" s="1411"/>
      <c r="AC125" s="1412"/>
      <c r="AD125" s="1754"/>
      <c r="AE125" s="1755"/>
      <c r="AF125" s="1752">
        <f t="shared" si="18"/>
        <v>0</v>
      </c>
      <c r="AG125" s="1753"/>
      <c r="AH125" s="1752">
        <f t="shared" si="19"/>
        <v>0</v>
      </c>
      <c r="AI125" s="1753"/>
      <c r="AJ125" s="1406">
        <f t="shared" si="20"/>
        <v>0</v>
      </c>
      <c r="AK125" s="1406"/>
      <c r="AL125" s="1406"/>
      <c r="AM125" s="2"/>
      <c r="AN125" s="2"/>
      <c r="AO125" s="2"/>
    </row>
    <row r="126" spans="1:41" ht="18" customHeight="1" outlineLevel="1" x14ac:dyDescent="0.25">
      <c r="A126" s="2"/>
      <c r="B126" s="1400" t="s">
        <v>1464</v>
      </c>
      <c r="C126" s="1401"/>
      <c r="D126" s="1402" t="s">
        <v>472</v>
      </c>
      <c r="E126" s="1403"/>
      <c r="F126" s="1403"/>
      <c r="G126" s="1403"/>
      <c r="H126" s="1403"/>
      <c r="I126" s="1403"/>
      <c r="J126" s="1403"/>
      <c r="K126" s="1403"/>
      <c r="L126" s="1403"/>
      <c r="M126" s="1403"/>
      <c r="N126" s="1403"/>
      <c r="O126" s="1403"/>
      <c r="P126" s="1403"/>
      <c r="Q126" s="1403"/>
      <c r="R126" s="1403"/>
      <c r="S126" s="1403"/>
      <c r="T126" s="1403"/>
      <c r="U126" s="1403"/>
      <c r="V126" s="2"/>
      <c r="W126" s="158" t="s">
        <v>538</v>
      </c>
      <c r="X126" s="1396" t="s">
        <v>397</v>
      </c>
      <c r="Y126" s="1397"/>
      <c r="Z126" s="1411">
        <v>2</v>
      </c>
      <c r="AA126" s="1412"/>
      <c r="AB126" s="1411"/>
      <c r="AC126" s="1412"/>
      <c r="AD126" s="1754"/>
      <c r="AE126" s="1755"/>
      <c r="AF126" s="1752">
        <f t="shared" si="18"/>
        <v>0</v>
      </c>
      <c r="AG126" s="1753"/>
      <c r="AH126" s="1752">
        <f t="shared" si="19"/>
        <v>0</v>
      </c>
      <c r="AI126" s="1753"/>
      <c r="AJ126" s="1406">
        <f t="shared" si="20"/>
        <v>0</v>
      </c>
      <c r="AK126" s="1406"/>
      <c r="AL126" s="1406"/>
      <c r="AM126" s="2"/>
      <c r="AN126" s="2"/>
      <c r="AO126" s="2"/>
    </row>
    <row r="127" spans="1:41" ht="18" customHeight="1" outlineLevel="1" x14ac:dyDescent="0.25">
      <c r="A127" s="2"/>
      <c r="B127" s="1400" t="s">
        <v>1465</v>
      </c>
      <c r="C127" s="1401"/>
      <c r="D127" s="1402" t="s">
        <v>473</v>
      </c>
      <c r="E127" s="1403"/>
      <c r="F127" s="1403"/>
      <c r="G127" s="1403"/>
      <c r="H127" s="1403"/>
      <c r="I127" s="1403"/>
      <c r="J127" s="1403"/>
      <c r="K127" s="1403"/>
      <c r="L127" s="1403"/>
      <c r="M127" s="1403"/>
      <c r="N127" s="1403"/>
      <c r="O127" s="1403"/>
      <c r="P127" s="1403"/>
      <c r="Q127" s="1403"/>
      <c r="R127" s="1403"/>
      <c r="S127" s="1403"/>
      <c r="T127" s="1403"/>
      <c r="U127" s="1403"/>
      <c r="V127" s="2"/>
      <c r="W127" s="158" t="s">
        <v>539</v>
      </c>
      <c r="X127" s="1396" t="s">
        <v>397</v>
      </c>
      <c r="Y127" s="1397"/>
      <c r="Z127" s="1411">
        <v>1</v>
      </c>
      <c r="AA127" s="1412"/>
      <c r="AB127" s="1411"/>
      <c r="AC127" s="1412"/>
      <c r="AD127" s="1754"/>
      <c r="AE127" s="1755"/>
      <c r="AF127" s="1752">
        <f t="shared" si="18"/>
        <v>0</v>
      </c>
      <c r="AG127" s="1753"/>
      <c r="AH127" s="1752">
        <f t="shared" si="19"/>
        <v>0</v>
      </c>
      <c r="AI127" s="1753"/>
      <c r="AJ127" s="1406">
        <f t="shared" si="20"/>
        <v>0</v>
      </c>
      <c r="AK127" s="1406"/>
      <c r="AL127" s="1406"/>
      <c r="AM127" s="2"/>
      <c r="AN127" s="2"/>
      <c r="AO127" s="2"/>
    </row>
    <row r="128" spans="1:41" ht="18" customHeight="1" outlineLevel="1" x14ac:dyDescent="0.25">
      <c r="A128" s="2"/>
      <c r="B128" s="1400" t="s">
        <v>1466</v>
      </c>
      <c r="C128" s="1401"/>
      <c r="D128" s="1402" t="s">
        <v>474</v>
      </c>
      <c r="E128" s="1403"/>
      <c r="F128" s="1403"/>
      <c r="G128" s="1403"/>
      <c r="H128" s="1403"/>
      <c r="I128" s="1403"/>
      <c r="J128" s="1403"/>
      <c r="K128" s="1403"/>
      <c r="L128" s="1403"/>
      <c r="M128" s="1403"/>
      <c r="N128" s="1403"/>
      <c r="O128" s="1403"/>
      <c r="P128" s="1403"/>
      <c r="Q128" s="1403"/>
      <c r="R128" s="1403"/>
      <c r="S128" s="1403"/>
      <c r="T128" s="1403"/>
      <c r="U128" s="1403"/>
      <c r="V128" s="2"/>
      <c r="W128" s="158" t="s">
        <v>540</v>
      </c>
      <c r="X128" s="1396" t="s">
        <v>397</v>
      </c>
      <c r="Y128" s="1397"/>
      <c r="Z128" s="1411">
        <v>1</v>
      </c>
      <c r="AA128" s="1412"/>
      <c r="AB128" s="1411"/>
      <c r="AC128" s="1412"/>
      <c r="AD128" s="1754"/>
      <c r="AE128" s="1755"/>
      <c r="AF128" s="1752">
        <f t="shared" si="18"/>
        <v>0</v>
      </c>
      <c r="AG128" s="1753"/>
      <c r="AH128" s="1752">
        <f t="shared" si="19"/>
        <v>0</v>
      </c>
      <c r="AI128" s="1753"/>
      <c r="AJ128" s="1406">
        <f t="shared" si="20"/>
        <v>0</v>
      </c>
      <c r="AK128" s="1406"/>
      <c r="AL128" s="1406"/>
      <c r="AM128" s="2"/>
      <c r="AN128" s="2"/>
      <c r="AO128" s="2"/>
    </row>
    <row r="129" spans="1:61" ht="18" customHeight="1" outlineLevel="1" x14ac:dyDescent="0.25">
      <c r="A129" s="2"/>
      <c r="B129" s="1400" t="s">
        <v>1467</v>
      </c>
      <c r="C129" s="1401"/>
      <c r="D129" s="1402" t="s">
        <v>475</v>
      </c>
      <c r="E129" s="1403"/>
      <c r="F129" s="1403"/>
      <c r="G129" s="1403"/>
      <c r="H129" s="1403"/>
      <c r="I129" s="1403"/>
      <c r="J129" s="1403"/>
      <c r="K129" s="1403"/>
      <c r="L129" s="1403"/>
      <c r="M129" s="1403"/>
      <c r="N129" s="1403"/>
      <c r="O129" s="1403"/>
      <c r="P129" s="1403"/>
      <c r="Q129" s="1403"/>
      <c r="R129" s="1403"/>
      <c r="S129" s="1403"/>
      <c r="T129" s="1403"/>
      <c r="U129" s="1403"/>
      <c r="V129" s="2"/>
      <c r="W129" s="158" t="s">
        <v>541</v>
      </c>
      <c r="X129" s="1396" t="s">
        <v>397</v>
      </c>
      <c r="Y129" s="1397"/>
      <c r="Z129" s="1411">
        <v>3</v>
      </c>
      <c r="AA129" s="1412"/>
      <c r="AB129" s="1411"/>
      <c r="AC129" s="1412"/>
      <c r="AD129" s="1754"/>
      <c r="AE129" s="1755"/>
      <c r="AF129" s="1752">
        <f t="shared" si="18"/>
        <v>0</v>
      </c>
      <c r="AG129" s="1753"/>
      <c r="AH129" s="1752">
        <f t="shared" si="19"/>
        <v>0</v>
      </c>
      <c r="AI129" s="1753"/>
      <c r="AJ129" s="1406">
        <f t="shared" si="20"/>
        <v>0</v>
      </c>
      <c r="AK129" s="1406"/>
      <c r="AL129" s="1406"/>
      <c r="AM129" s="2"/>
      <c r="AN129" s="2"/>
      <c r="AO129" s="2"/>
    </row>
    <row r="130" spans="1:61" ht="18" customHeight="1" outlineLevel="1" x14ac:dyDescent="0.25">
      <c r="A130" s="2"/>
      <c r="B130" s="1400" t="s">
        <v>1468</v>
      </c>
      <c r="C130" s="1401"/>
      <c r="D130" s="1402" t="s">
        <v>476</v>
      </c>
      <c r="E130" s="1403"/>
      <c r="F130" s="1403"/>
      <c r="G130" s="1403"/>
      <c r="H130" s="1403"/>
      <c r="I130" s="1403"/>
      <c r="J130" s="1403"/>
      <c r="K130" s="1403"/>
      <c r="L130" s="1403"/>
      <c r="M130" s="1403"/>
      <c r="N130" s="1403"/>
      <c r="O130" s="1403"/>
      <c r="P130" s="1403"/>
      <c r="Q130" s="1403"/>
      <c r="R130" s="1403"/>
      <c r="S130" s="1403"/>
      <c r="T130" s="1403"/>
      <c r="U130" s="1403"/>
      <c r="V130" s="2"/>
      <c r="W130" s="158" t="s">
        <v>542</v>
      </c>
      <c r="X130" s="1396" t="s">
        <v>397</v>
      </c>
      <c r="Y130" s="1397"/>
      <c r="Z130" s="1411">
        <v>1</v>
      </c>
      <c r="AA130" s="1412"/>
      <c r="AB130" s="1411"/>
      <c r="AC130" s="1412"/>
      <c r="AD130" s="1754"/>
      <c r="AE130" s="1755"/>
      <c r="AF130" s="1752">
        <f t="shared" si="18"/>
        <v>0</v>
      </c>
      <c r="AG130" s="1753"/>
      <c r="AH130" s="1752">
        <f t="shared" si="19"/>
        <v>0</v>
      </c>
      <c r="AI130" s="1753"/>
      <c r="AJ130" s="1406">
        <f t="shared" si="20"/>
        <v>0</v>
      </c>
      <c r="AK130" s="1406"/>
      <c r="AL130" s="1406"/>
      <c r="AM130" s="2"/>
      <c r="AN130" s="2"/>
      <c r="AO130" s="2"/>
    </row>
    <row r="131" spans="1:61" ht="18" customHeight="1" outlineLevel="1" x14ac:dyDescent="0.25">
      <c r="A131" s="2"/>
      <c r="B131" s="1400" t="s">
        <v>1469</v>
      </c>
      <c r="C131" s="1401"/>
      <c r="D131" s="1402" t="s">
        <v>477</v>
      </c>
      <c r="E131" s="1403"/>
      <c r="F131" s="1403"/>
      <c r="G131" s="1403"/>
      <c r="H131" s="1403"/>
      <c r="I131" s="1403"/>
      <c r="J131" s="1403"/>
      <c r="K131" s="1403"/>
      <c r="L131" s="1403"/>
      <c r="M131" s="1403"/>
      <c r="N131" s="1403"/>
      <c r="O131" s="1403"/>
      <c r="P131" s="1403"/>
      <c r="Q131" s="1403"/>
      <c r="R131" s="1403"/>
      <c r="S131" s="1403"/>
      <c r="T131" s="1403"/>
      <c r="U131" s="1403"/>
      <c r="V131" s="2"/>
      <c r="W131" s="158" t="s">
        <v>543</v>
      </c>
      <c r="X131" s="1396" t="s">
        <v>397</v>
      </c>
      <c r="Y131" s="1397"/>
      <c r="Z131" s="1411">
        <v>1</v>
      </c>
      <c r="AA131" s="1412"/>
      <c r="AB131" s="1411"/>
      <c r="AC131" s="1412"/>
      <c r="AD131" s="1754"/>
      <c r="AE131" s="1755"/>
      <c r="AF131" s="1752">
        <f t="shared" si="18"/>
        <v>0</v>
      </c>
      <c r="AG131" s="1753"/>
      <c r="AH131" s="1752">
        <f t="shared" si="19"/>
        <v>0</v>
      </c>
      <c r="AI131" s="1753"/>
      <c r="AJ131" s="1406">
        <f t="shared" si="20"/>
        <v>0</v>
      </c>
      <c r="AK131" s="1406"/>
      <c r="AL131" s="1406"/>
      <c r="AM131" s="2"/>
      <c r="AN131" s="2"/>
      <c r="AO131" s="2"/>
    </row>
    <row r="132" spans="1:61" ht="18" customHeight="1" outlineLevel="1" x14ac:dyDescent="0.25">
      <c r="A132" s="2"/>
      <c r="B132" s="1400" t="s">
        <v>1470</v>
      </c>
      <c r="C132" s="1401"/>
      <c r="D132" s="1402" t="s">
        <v>478</v>
      </c>
      <c r="E132" s="1403"/>
      <c r="F132" s="1403"/>
      <c r="G132" s="1403"/>
      <c r="H132" s="1403"/>
      <c r="I132" s="1403"/>
      <c r="J132" s="1403"/>
      <c r="K132" s="1403"/>
      <c r="L132" s="1403"/>
      <c r="M132" s="1403"/>
      <c r="N132" s="1403"/>
      <c r="O132" s="1403"/>
      <c r="P132" s="1403"/>
      <c r="Q132" s="1403"/>
      <c r="R132" s="1403"/>
      <c r="S132" s="1403"/>
      <c r="T132" s="1403"/>
      <c r="U132" s="1403"/>
      <c r="V132" s="2"/>
      <c r="W132" s="158" t="s">
        <v>544</v>
      </c>
      <c r="X132" s="1396" t="s">
        <v>397</v>
      </c>
      <c r="Y132" s="1397"/>
      <c r="Z132" s="1411">
        <v>1</v>
      </c>
      <c r="AA132" s="1412"/>
      <c r="AB132" s="1411"/>
      <c r="AC132" s="1412"/>
      <c r="AD132" s="1754"/>
      <c r="AE132" s="1755"/>
      <c r="AF132" s="1752">
        <f t="shared" si="18"/>
        <v>0</v>
      </c>
      <c r="AG132" s="1753"/>
      <c r="AH132" s="1752">
        <f t="shared" si="19"/>
        <v>0</v>
      </c>
      <c r="AI132" s="1753"/>
      <c r="AJ132" s="1406">
        <f t="shared" si="20"/>
        <v>0</v>
      </c>
      <c r="AK132" s="1406"/>
      <c r="AL132" s="1406"/>
      <c r="AM132" s="2"/>
      <c r="AN132" s="2"/>
      <c r="AO132" s="2"/>
    </row>
    <row r="133" spans="1:61" ht="18" customHeight="1" outlineLevel="1" x14ac:dyDescent="0.25">
      <c r="A133" s="2"/>
      <c r="B133" s="1400" t="s">
        <v>1471</v>
      </c>
      <c r="C133" s="1401"/>
      <c r="D133" s="1402" t="s">
        <v>479</v>
      </c>
      <c r="E133" s="1403"/>
      <c r="F133" s="1403"/>
      <c r="G133" s="1403"/>
      <c r="H133" s="1403"/>
      <c r="I133" s="1403"/>
      <c r="J133" s="1403"/>
      <c r="K133" s="1403"/>
      <c r="L133" s="1403"/>
      <c r="M133" s="1403"/>
      <c r="N133" s="1403"/>
      <c r="O133" s="1403"/>
      <c r="P133" s="1403"/>
      <c r="Q133" s="1403"/>
      <c r="R133" s="1403"/>
      <c r="S133" s="1403"/>
      <c r="T133" s="1403"/>
      <c r="U133" s="1403"/>
      <c r="V133" s="181"/>
      <c r="W133" s="183" t="s">
        <v>545</v>
      </c>
      <c r="X133" s="1407" t="s">
        <v>397</v>
      </c>
      <c r="Y133" s="1408"/>
      <c r="Z133" s="1413">
        <v>1</v>
      </c>
      <c r="AA133" s="1414"/>
      <c r="AB133" s="1413"/>
      <c r="AC133" s="1414"/>
      <c r="AD133" s="1754"/>
      <c r="AE133" s="1755"/>
      <c r="AF133" s="1754">
        <f t="shared" si="18"/>
        <v>0</v>
      </c>
      <c r="AG133" s="1755"/>
      <c r="AH133" s="1754">
        <f t="shared" si="19"/>
        <v>0</v>
      </c>
      <c r="AI133" s="1755"/>
      <c r="AJ133" s="1417">
        <f t="shared" si="20"/>
        <v>0</v>
      </c>
      <c r="AK133" s="1417"/>
      <c r="AL133" s="1417"/>
      <c r="AM133" s="2"/>
      <c r="AN133" s="2"/>
      <c r="AO133" s="2"/>
    </row>
    <row r="134" spans="1:61" ht="15.95" customHeight="1" outlineLevel="1" x14ac:dyDescent="0.25">
      <c r="A134" s="2"/>
      <c r="B134" s="147"/>
      <c r="C134" s="148"/>
      <c r="D134" s="152"/>
      <c r="E134" s="155"/>
      <c r="F134" s="155"/>
      <c r="G134" s="155"/>
      <c r="H134" s="155"/>
      <c r="I134" s="155"/>
      <c r="J134" s="155"/>
      <c r="K134" s="155"/>
      <c r="L134" s="155"/>
      <c r="M134" s="155"/>
      <c r="N134" s="155"/>
      <c r="O134" s="155"/>
      <c r="P134" s="155"/>
      <c r="Q134" s="155"/>
      <c r="R134" s="155"/>
      <c r="S134" s="155"/>
      <c r="T134" s="155"/>
      <c r="U134" s="155"/>
      <c r="V134" s="160"/>
      <c r="W134" s="184"/>
      <c r="X134" s="174"/>
      <c r="Y134" s="164"/>
      <c r="Z134" s="182"/>
      <c r="AA134" s="165"/>
      <c r="AB134" s="182"/>
      <c r="AC134" s="581"/>
      <c r="AD134" s="1756"/>
      <c r="AE134" s="1757"/>
      <c r="AF134" s="1756"/>
      <c r="AG134" s="1757"/>
      <c r="AH134" s="1756"/>
      <c r="AI134" s="1757"/>
      <c r="AJ134" s="178"/>
      <c r="AK134" s="179"/>
      <c r="AL134" s="180"/>
      <c r="AM134" s="2"/>
      <c r="AN134" s="2"/>
      <c r="AO134" s="2"/>
    </row>
    <row r="135" spans="1:61" s="137" customFormat="1" ht="15.95" customHeight="1" x14ac:dyDescent="0.2">
      <c r="B135" s="1420">
        <v>5</v>
      </c>
      <c r="C135" s="585"/>
      <c r="D135" s="1421" t="s">
        <v>480</v>
      </c>
      <c r="E135" s="1422"/>
      <c r="F135" s="1422"/>
      <c r="G135" s="1422"/>
      <c r="H135" s="1422"/>
      <c r="I135" s="1422"/>
      <c r="J135" s="1422"/>
      <c r="K135" s="1422"/>
      <c r="L135" s="1422"/>
      <c r="M135" s="1422"/>
      <c r="N135" s="1422"/>
      <c r="O135" s="1422"/>
      <c r="P135" s="1422"/>
      <c r="Q135" s="1422"/>
      <c r="R135" s="1422"/>
      <c r="S135" s="1422"/>
      <c r="T135" s="1422"/>
      <c r="U135" s="1423"/>
      <c r="V135" s="173"/>
      <c r="W135" s="172"/>
      <c r="X135" s="1409"/>
      <c r="Y135" s="1410"/>
      <c r="Z135" s="1415"/>
      <c r="AA135" s="1416"/>
      <c r="AB135" s="1409"/>
      <c r="AC135" s="1410"/>
      <c r="AD135" s="1409"/>
      <c r="AE135" s="1410"/>
      <c r="AF135" s="1409"/>
      <c r="AG135" s="1410"/>
      <c r="AH135" s="1409"/>
      <c r="AI135" s="1410"/>
      <c r="AJ135" s="1418">
        <f>SUM(AJ136:AL167)</f>
        <v>0</v>
      </c>
      <c r="AK135" s="1419"/>
      <c r="AL135" s="1419"/>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row>
    <row r="136" spans="1:61" s="1532" customFormat="1" ht="18" customHeight="1" outlineLevel="1" x14ac:dyDescent="0.25">
      <c r="A136" s="1561"/>
      <c r="B136" s="1400" t="s">
        <v>67</v>
      </c>
      <c r="C136" s="1401"/>
      <c r="D136" s="1439" t="s">
        <v>2505</v>
      </c>
      <c r="E136" s="1440"/>
      <c r="F136" s="1440"/>
      <c r="G136" s="1440"/>
      <c r="H136" s="1440"/>
      <c r="I136" s="1440"/>
      <c r="J136" s="1440"/>
      <c r="K136" s="1440"/>
      <c r="L136" s="1440"/>
      <c r="M136" s="1440"/>
      <c r="N136" s="1440"/>
      <c r="O136" s="1440"/>
      <c r="P136" s="1440"/>
      <c r="Q136" s="1440"/>
      <c r="R136" s="1440"/>
      <c r="S136" s="1440"/>
      <c r="T136" s="1440"/>
      <c r="U136" s="1440"/>
      <c r="V136" s="1561"/>
      <c r="W136" s="158" t="s">
        <v>546</v>
      </c>
      <c r="X136" s="1767" t="s">
        <v>338</v>
      </c>
      <c r="Y136" s="1768"/>
      <c r="Z136" s="1411">
        <f>INT(104*1.1)</f>
        <v>114</v>
      </c>
      <c r="AA136" s="1412"/>
      <c r="AB136" s="1411"/>
      <c r="AC136" s="1412"/>
      <c r="AD136" s="1760"/>
      <c r="AE136" s="1761"/>
      <c r="AF136" s="1764">
        <f t="shared" si="18"/>
        <v>0</v>
      </c>
      <c r="AG136" s="1765"/>
      <c r="AH136" s="1764">
        <f t="shared" si="19"/>
        <v>0</v>
      </c>
      <c r="AI136" s="1765"/>
      <c r="AJ136" s="1766">
        <f t="shared" si="20"/>
        <v>0</v>
      </c>
      <c r="AK136" s="1766"/>
      <c r="AL136" s="1766"/>
      <c r="AM136" s="1561"/>
      <c r="AN136" s="1561"/>
      <c r="AO136" s="1561"/>
    </row>
    <row r="137" spans="1:61" s="1532" customFormat="1" ht="18" customHeight="1" outlineLevel="1" x14ac:dyDescent="0.25">
      <c r="A137" s="1561"/>
      <c r="B137" s="1400" t="s">
        <v>75</v>
      </c>
      <c r="C137" s="1401"/>
      <c r="D137" s="1439" t="s">
        <v>2506</v>
      </c>
      <c r="E137" s="1440"/>
      <c r="F137" s="1440"/>
      <c r="G137" s="1440"/>
      <c r="H137" s="1440"/>
      <c r="I137" s="1440"/>
      <c r="J137" s="1440"/>
      <c r="K137" s="1440"/>
      <c r="L137" s="1440"/>
      <c r="M137" s="1440"/>
      <c r="N137" s="1440"/>
      <c r="O137" s="1440"/>
      <c r="P137" s="1440"/>
      <c r="Q137" s="1440"/>
      <c r="R137" s="1440"/>
      <c r="S137" s="1440"/>
      <c r="T137" s="1440"/>
      <c r="U137" s="1440"/>
      <c r="V137" s="1561"/>
      <c r="W137" s="158" t="s">
        <v>547</v>
      </c>
      <c r="X137" s="1767" t="s">
        <v>338</v>
      </c>
      <c r="Y137" s="1768"/>
      <c r="Z137" s="1411">
        <f>INT(202*1.1)</f>
        <v>222</v>
      </c>
      <c r="AA137" s="1412"/>
      <c r="AB137" s="1411"/>
      <c r="AC137" s="1412"/>
      <c r="AD137" s="1760"/>
      <c r="AE137" s="1761"/>
      <c r="AF137" s="1764">
        <f t="shared" si="18"/>
        <v>0</v>
      </c>
      <c r="AG137" s="1765"/>
      <c r="AH137" s="1764">
        <f t="shared" si="19"/>
        <v>0</v>
      </c>
      <c r="AI137" s="1765"/>
      <c r="AJ137" s="1766">
        <f t="shared" si="20"/>
        <v>0</v>
      </c>
      <c r="AK137" s="1766"/>
      <c r="AL137" s="1766"/>
      <c r="AM137" s="1561"/>
      <c r="AN137" s="1561"/>
      <c r="AO137" s="1561"/>
    </row>
    <row r="138" spans="1:61" s="1532" customFormat="1" ht="18" customHeight="1" outlineLevel="1" x14ac:dyDescent="0.25">
      <c r="A138" s="1561"/>
      <c r="B138" s="1400" t="s">
        <v>644</v>
      </c>
      <c r="C138" s="1401"/>
      <c r="D138" s="1439" t="s">
        <v>2507</v>
      </c>
      <c r="E138" s="1440"/>
      <c r="F138" s="1440"/>
      <c r="G138" s="1440"/>
      <c r="H138" s="1440"/>
      <c r="I138" s="1440"/>
      <c r="J138" s="1440"/>
      <c r="K138" s="1440"/>
      <c r="L138" s="1440"/>
      <c r="M138" s="1440"/>
      <c r="N138" s="1440"/>
      <c r="O138" s="1440"/>
      <c r="P138" s="1440"/>
      <c r="Q138" s="1440"/>
      <c r="R138" s="1440"/>
      <c r="S138" s="1440"/>
      <c r="T138" s="1440"/>
      <c r="U138" s="1440"/>
      <c r="V138" s="1561"/>
      <c r="W138" s="158" t="s">
        <v>548</v>
      </c>
      <c r="X138" s="1767" t="s">
        <v>338</v>
      </c>
      <c r="Y138" s="1768"/>
      <c r="Z138" s="1411">
        <f>INT(81*1.1)</f>
        <v>89</v>
      </c>
      <c r="AA138" s="1412"/>
      <c r="AB138" s="1411"/>
      <c r="AC138" s="1412"/>
      <c r="AD138" s="1760"/>
      <c r="AE138" s="1761"/>
      <c r="AF138" s="1764">
        <f t="shared" si="18"/>
        <v>0</v>
      </c>
      <c r="AG138" s="1765"/>
      <c r="AH138" s="1764">
        <f t="shared" si="19"/>
        <v>0</v>
      </c>
      <c r="AI138" s="1765"/>
      <c r="AJ138" s="1766">
        <f t="shared" si="20"/>
        <v>0</v>
      </c>
      <c r="AK138" s="1766"/>
      <c r="AL138" s="1766"/>
      <c r="AM138" s="1561"/>
      <c r="AN138" s="1561"/>
      <c r="AO138" s="1561"/>
    </row>
    <row r="139" spans="1:61" s="1532" customFormat="1" ht="18" customHeight="1" outlineLevel="1" x14ac:dyDescent="0.25">
      <c r="A139" s="1561"/>
      <c r="B139" s="1400" t="s">
        <v>647</v>
      </c>
      <c r="C139" s="1401"/>
      <c r="D139" s="1439" t="s">
        <v>2508</v>
      </c>
      <c r="E139" s="1440"/>
      <c r="F139" s="1440"/>
      <c r="G139" s="1440"/>
      <c r="H139" s="1440"/>
      <c r="I139" s="1440"/>
      <c r="J139" s="1440"/>
      <c r="K139" s="1440"/>
      <c r="L139" s="1440"/>
      <c r="M139" s="1440"/>
      <c r="N139" s="1440"/>
      <c r="O139" s="1440"/>
      <c r="P139" s="1440"/>
      <c r="Q139" s="1440"/>
      <c r="R139" s="1440"/>
      <c r="S139" s="1440"/>
      <c r="T139" s="1440"/>
      <c r="U139" s="1440"/>
      <c r="V139" s="1561"/>
      <c r="W139" s="158" t="s">
        <v>549</v>
      </c>
      <c r="X139" s="1767" t="s">
        <v>338</v>
      </c>
      <c r="Y139" s="1768"/>
      <c r="Z139" s="1411">
        <f>INT(138*1.1)</f>
        <v>151</v>
      </c>
      <c r="AA139" s="1412"/>
      <c r="AB139" s="1411"/>
      <c r="AC139" s="1412"/>
      <c r="AD139" s="1760"/>
      <c r="AE139" s="1761"/>
      <c r="AF139" s="1764">
        <f t="shared" si="18"/>
        <v>0</v>
      </c>
      <c r="AG139" s="1765"/>
      <c r="AH139" s="1764">
        <f t="shared" si="19"/>
        <v>0</v>
      </c>
      <c r="AI139" s="1765"/>
      <c r="AJ139" s="1766">
        <f t="shared" si="20"/>
        <v>0</v>
      </c>
      <c r="AK139" s="1766"/>
      <c r="AL139" s="1766"/>
      <c r="AM139" s="1561"/>
      <c r="AN139" s="1561"/>
      <c r="AO139" s="1561"/>
    </row>
    <row r="140" spans="1:61" s="1532" customFormat="1" ht="18" customHeight="1" outlineLevel="1" x14ac:dyDescent="0.25">
      <c r="A140" s="1561"/>
      <c r="B140" s="1400" t="s">
        <v>650</v>
      </c>
      <c r="C140" s="1401"/>
      <c r="D140" s="1439" t="s">
        <v>2509</v>
      </c>
      <c r="E140" s="1440"/>
      <c r="F140" s="1440"/>
      <c r="G140" s="1440"/>
      <c r="H140" s="1440"/>
      <c r="I140" s="1440"/>
      <c r="J140" s="1440"/>
      <c r="K140" s="1440"/>
      <c r="L140" s="1440"/>
      <c r="M140" s="1440"/>
      <c r="N140" s="1440"/>
      <c r="O140" s="1440"/>
      <c r="P140" s="1440"/>
      <c r="Q140" s="1440"/>
      <c r="R140" s="1440"/>
      <c r="S140" s="1440"/>
      <c r="T140" s="1440"/>
      <c r="U140" s="1440"/>
      <c r="V140" s="1561"/>
      <c r="W140" s="158" t="s">
        <v>152</v>
      </c>
      <c r="X140" s="1767" t="s">
        <v>338</v>
      </c>
      <c r="Y140" s="1768"/>
      <c r="Z140" s="1411">
        <f>INT(82*1.1)</f>
        <v>90</v>
      </c>
      <c r="AA140" s="1412"/>
      <c r="AB140" s="1411"/>
      <c r="AC140" s="1412"/>
      <c r="AD140" s="1760"/>
      <c r="AE140" s="1761"/>
      <c r="AF140" s="1764">
        <f t="shared" si="18"/>
        <v>0</v>
      </c>
      <c r="AG140" s="1765"/>
      <c r="AH140" s="1764">
        <f t="shared" si="19"/>
        <v>0</v>
      </c>
      <c r="AI140" s="1765"/>
      <c r="AJ140" s="1766">
        <f t="shared" si="20"/>
        <v>0</v>
      </c>
      <c r="AK140" s="1766"/>
      <c r="AL140" s="1766"/>
      <c r="AM140" s="1561"/>
      <c r="AN140" s="1561"/>
      <c r="AO140" s="1561"/>
    </row>
    <row r="141" spans="1:61" s="1532" customFormat="1" ht="18" customHeight="1" outlineLevel="1" x14ac:dyDescent="0.25">
      <c r="A141" s="1561"/>
      <c r="B141" s="1400" t="s">
        <v>653</v>
      </c>
      <c r="C141" s="1401"/>
      <c r="D141" s="1439" t="s">
        <v>2510</v>
      </c>
      <c r="E141" s="1440"/>
      <c r="F141" s="1440"/>
      <c r="G141" s="1440"/>
      <c r="H141" s="1440"/>
      <c r="I141" s="1440"/>
      <c r="J141" s="1440"/>
      <c r="K141" s="1440"/>
      <c r="L141" s="1440"/>
      <c r="M141" s="1440"/>
      <c r="N141" s="1440"/>
      <c r="O141" s="1440"/>
      <c r="P141" s="1440"/>
      <c r="Q141" s="1440"/>
      <c r="R141" s="1440"/>
      <c r="S141" s="1440"/>
      <c r="T141" s="1440"/>
      <c r="U141" s="1440"/>
      <c r="V141" s="1561"/>
      <c r="W141" s="158" t="s">
        <v>550</v>
      </c>
      <c r="X141" s="1767" t="s">
        <v>553</v>
      </c>
      <c r="Y141" s="1768"/>
      <c r="Z141" s="1411">
        <v>15</v>
      </c>
      <c r="AA141" s="1412"/>
      <c r="AB141" s="1411"/>
      <c r="AC141" s="1412"/>
      <c r="AD141" s="1760"/>
      <c r="AE141" s="1761"/>
      <c r="AF141" s="1764">
        <f t="shared" si="18"/>
        <v>0</v>
      </c>
      <c r="AG141" s="1765"/>
      <c r="AH141" s="1764">
        <f t="shared" si="19"/>
        <v>0</v>
      </c>
      <c r="AI141" s="1765"/>
      <c r="AJ141" s="1766">
        <f t="shared" si="20"/>
        <v>0</v>
      </c>
      <c r="AK141" s="1766"/>
      <c r="AL141" s="1766"/>
      <c r="AM141" s="1561"/>
      <c r="AN141" s="1561"/>
      <c r="AO141" s="1561"/>
    </row>
    <row r="142" spans="1:61" s="1532" customFormat="1" ht="18" customHeight="1" outlineLevel="1" x14ac:dyDescent="0.25">
      <c r="A142" s="1561"/>
      <c r="B142" s="1400" t="s">
        <v>656</v>
      </c>
      <c r="C142" s="1401"/>
      <c r="D142" s="1439" t="s">
        <v>2511</v>
      </c>
      <c r="E142" s="1440"/>
      <c r="F142" s="1440"/>
      <c r="G142" s="1440"/>
      <c r="H142" s="1440"/>
      <c r="I142" s="1440"/>
      <c r="J142" s="1440"/>
      <c r="K142" s="1440"/>
      <c r="L142" s="1440"/>
      <c r="M142" s="1440"/>
      <c r="N142" s="1440"/>
      <c r="O142" s="1440"/>
      <c r="P142" s="1440"/>
      <c r="Q142" s="1440"/>
      <c r="R142" s="1440"/>
      <c r="S142" s="1440"/>
      <c r="T142" s="1440"/>
      <c r="U142" s="1440"/>
      <c r="V142" s="1561"/>
      <c r="W142" s="158" t="s">
        <v>153</v>
      </c>
      <c r="X142" s="1767" t="s">
        <v>553</v>
      </c>
      <c r="Y142" s="1768"/>
      <c r="Z142" s="1411">
        <v>2</v>
      </c>
      <c r="AA142" s="1412"/>
      <c r="AB142" s="1411"/>
      <c r="AC142" s="1412"/>
      <c r="AD142" s="1760"/>
      <c r="AE142" s="1761"/>
      <c r="AF142" s="1764">
        <f t="shared" si="18"/>
        <v>0</v>
      </c>
      <c r="AG142" s="1765"/>
      <c r="AH142" s="1764">
        <f t="shared" si="19"/>
        <v>0</v>
      </c>
      <c r="AI142" s="1765"/>
      <c r="AJ142" s="1766">
        <f t="shared" si="20"/>
        <v>0</v>
      </c>
      <c r="AK142" s="1766"/>
      <c r="AL142" s="1766"/>
      <c r="AM142" s="1561"/>
      <c r="AN142" s="1561"/>
      <c r="AO142" s="1561"/>
    </row>
    <row r="143" spans="1:61" s="1532" customFormat="1" ht="18" customHeight="1" outlineLevel="1" x14ac:dyDescent="0.25">
      <c r="A143" s="1561"/>
      <c r="B143" s="1400" t="s">
        <v>659</v>
      </c>
      <c r="C143" s="1401"/>
      <c r="D143" s="1439" t="s">
        <v>2512</v>
      </c>
      <c r="E143" s="1440"/>
      <c r="F143" s="1440"/>
      <c r="G143" s="1440"/>
      <c r="H143" s="1440"/>
      <c r="I143" s="1440"/>
      <c r="J143" s="1440"/>
      <c r="K143" s="1440"/>
      <c r="L143" s="1440"/>
      <c r="M143" s="1440"/>
      <c r="N143" s="1440"/>
      <c r="O143" s="1440"/>
      <c r="P143" s="1440"/>
      <c r="Q143" s="1440"/>
      <c r="R143" s="1440"/>
      <c r="S143" s="1440"/>
      <c r="T143" s="1440"/>
      <c r="U143" s="1440"/>
      <c r="V143" s="1561"/>
      <c r="W143" s="158" t="s">
        <v>551</v>
      </c>
      <c r="X143" s="1767" t="s">
        <v>553</v>
      </c>
      <c r="Y143" s="1768"/>
      <c r="Z143" s="1411">
        <v>22</v>
      </c>
      <c r="AA143" s="1412"/>
      <c r="AB143" s="1411"/>
      <c r="AC143" s="1412"/>
      <c r="AD143" s="1760"/>
      <c r="AE143" s="1761"/>
      <c r="AF143" s="1764">
        <f t="shared" si="18"/>
        <v>0</v>
      </c>
      <c r="AG143" s="1765"/>
      <c r="AH143" s="1764">
        <f t="shared" si="19"/>
        <v>0</v>
      </c>
      <c r="AI143" s="1765"/>
      <c r="AJ143" s="1766">
        <f t="shared" si="20"/>
        <v>0</v>
      </c>
      <c r="AK143" s="1766"/>
      <c r="AL143" s="1766"/>
      <c r="AM143" s="1561"/>
      <c r="AN143" s="1561"/>
      <c r="AO143" s="1561"/>
    </row>
    <row r="144" spans="1:61" s="1532" customFormat="1" ht="18" customHeight="1" outlineLevel="1" x14ac:dyDescent="0.25">
      <c r="A144" s="1561"/>
      <c r="B144" s="1400" t="s">
        <v>662</v>
      </c>
      <c r="C144" s="1401"/>
      <c r="D144" s="1439" t="s">
        <v>2513</v>
      </c>
      <c r="E144" s="1440"/>
      <c r="F144" s="1440"/>
      <c r="G144" s="1440"/>
      <c r="H144" s="1440"/>
      <c r="I144" s="1440"/>
      <c r="J144" s="1440"/>
      <c r="K144" s="1440"/>
      <c r="L144" s="1440"/>
      <c r="M144" s="1440"/>
      <c r="N144" s="1440"/>
      <c r="O144" s="1440"/>
      <c r="P144" s="1440"/>
      <c r="Q144" s="1440"/>
      <c r="R144" s="1440"/>
      <c r="S144" s="1440"/>
      <c r="T144" s="1440"/>
      <c r="U144" s="1440"/>
      <c r="V144" s="1561"/>
      <c r="W144" s="158" t="s">
        <v>552</v>
      </c>
      <c r="X144" s="1767" t="s">
        <v>553</v>
      </c>
      <c r="Y144" s="1768"/>
      <c r="Z144" s="1411">
        <v>16</v>
      </c>
      <c r="AA144" s="1412"/>
      <c r="AB144" s="1411"/>
      <c r="AC144" s="1412"/>
      <c r="AD144" s="1760"/>
      <c r="AE144" s="1761"/>
      <c r="AF144" s="1764">
        <f t="shared" si="18"/>
        <v>0</v>
      </c>
      <c r="AG144" s="1765"/>
      <c r="AH144" s="1764">
        <f t="shared" si="19"/>
        <v>0</v>
      </c>
      <c r="AI144" s="1765"/>
      <c r="AJ144" s="1766">
        <f t="shared" si="20"/>
        <v>0</v>
      </c>
      <c r="AK144" s="1766"/>
      <c r="AL144" s="1766"/>
      <c r="AM144" s="1561"/>
      <c r="AN144" s="1561"/>
      <c r="AO144" s="1561"/>
    </row>
    <row r="145" spans="1:41" s="1532" customFormat="1" ht="18" customHeight="1" outlineLevel="1" x14ac:dyDescent="0.25">
      <c r="A145" s="1561"/>
      <c r="B145" s="1400" t="s">
        <v>665</v>
      </c>
      <c r="C145" s="1401"/>
      <c r="D145" s="1439" t="s">
        <v>2514</v>
      </c>
      <c r="E145" s="1440"/>
      <c r="F145" s="1440"/>
      <c r="G145" s="1440"/>
      <c r="H145" s="1440"/>
      <c r="I145" s="1440"/>
      <c r="J145" s="1440"/>
      <c r="K145" s="1440"/>
      <c r="L145" s="1440"/>
      <c r="M145" s="1440"/>
      <c r="N145" s="1440"/>
      <c r="O145" s="1440"/>
      <c r="P145" s="1440"/>
      <c r="Q145" s="1440"/>
      <c r="R145" s="1440"/>
      <c r="S145" s="1440"/>
      <c r="T145" s="1440"/>
      <c r="U145" s="1440"/>
      <c r="V145" s="1561"/>
      <c r="W145" s="158" t="s">
        <v>162</v>
      </c>
      <c r="X145" s="1767" t="s">
        <v>553</v>
      </c>
      <c r="Y145" s="1768"/>
      <c r="Z145" s="1411">
        <v>20</v>
      </c>
      <c r="AA145" s="1412"/>
      <c r="AB145" s="1411"/>
      <c r="AC145" s="1412"/>
      <c r="AD145" s="1760"/>
      <c r="AE145" s="1761"/>
      <c r="AF145" s="1764">
        <f t="shared" si="18"/>
        <v>0</v>
      </c>
      <c r="AG145" s="1765"/>
      <c r="AH145" s="1764">
        <f t="shared" si="19"/>
        <v>0</v>
      </c>
      <c r="AI145" s="1765"/>
      <c r="AJ145" s="1766">
        <f t="shared" si="20"/>
        <v>0</v>
      </c>
      <c r="AK145" s="1766"/>
      <c r="AL145" s="1766"/>
      <c r="AM145" s="1561"/>
      <c r="AN145" s="1561"/>
      <c r="AO145" s="1561"/>
    </row>
    <row r="146" spans="1:41" s="1532" customFormat="1" ht="18" customHeight="1" outlineLevel="1" x14ac:dyDescent="0.25">
      <c r="A146" s="1561"/>
      <c r="B146" s="1400" t="s">
        <v>669</v>
      </c>
      <c r="C146" s="1401"/>
      <c r="D146" s="1439" t="s">
        <v>481</v>
      </c>
      <c r="E146" s="1440"/>
      <c r="F146" s="1440"/>
      <c r="G146" s="1440"/>
      <c r="H146" s="1440"/>
      <c r="I146" s="1440"/>
      <c r="J146" s="1440"/>
      <c r="K146" s="1440"/>
      <c r="L146" s="1440"/>
      <c r="M146" s="1440"/>
      <c r="N146" s="1440"/>
      <c r="O146" s="1440"/>
      <c r="P146" s="1440"/>
      <c r="Q146" s="1440"/>
      <c r="R146" s="1440"/>
      <c r="S146" s="1440"/>
      <c r="T146" s="1440"/>
      <c r="U146" s="1440"/>
      <c r="V146" s="1561"/>
      <c r="W146" s="158"/>
      <c r="X146" s="1767" t="s">
        <v>338</v>
      </c>
      <c r="Y146" s="1768"/>
      <c r="Z146" s="1411">
        <f>Z136</f>
        <v>114</v>
      </c>
      <c r="AA146" s="1412"/>
      <c r="AB146" s="1411"/>
      <c r="AC146" s="1412"/>
      <c r="AD146" s="1760"/>
      <c r="AE146" s="1761"/>
      <c r="AF146" s="1764">
        <f t="shared" si="18"/>
        <v>0</v>
      </c>
      <c r="AG146" s="1765"/>
      <c r="AH146" s="1764">
        <f t="shared" si="19"/>
        <v>0</v>
      </c>
      <c r="AI146" s="1765"/>
      <c r="AJ146" s="1766">
        <f t="shared" si="20"/>
        <v>0</v>
      </c>
      <c r="AK146" s="1766"/>
      <c r="AL146" s="1766"/>
      <c r="AM146" s="1561"/>
      <c r="AN146" s="1561"/>
      <c r="AO146" s="1561"/>
    </row>
    <row r="147" spans="1:41" ht="18" customHeight="1" outlineLevel="1" x14ac:dyDescent="0.25">
      <c r="A147" s="2"/>
      <c r="B147" s="1400" t="s">
        <v>672</v>
      </c>
      <c r="C147" s="1401"/>
      <c r="D147" s="1402" t="s">
        <v>482</v>
      </c>
      <c r="E147" s="1403"/>
      <c r="F147" s="1403"/>
      <c r="G147" s="1403"/>
      <c r="H147" s="1403"/>
      <c r="I147" s="1403"/>
      <c r="J147" s="1403"/>
      <c r="K147" s="1403"/>
      <c r="L147" s="1403"/>
      <c r="M147" s="1403"/>
      <c r="N147" s="1403"/>
      <c r="O147" s="1403"/>
      <c r="P147" s="1403"/>
      <c r="Q147" s="1403"/>
      <c r="R147" s="1403"/>
      <c r="S147" s="1403"/>
      <c r="T147" s="1403"/>
      <c r="U147" s="1403"/>
      <c r="V147" s="2"/>
      <c r="W147" s="158"/>
      <c r="X147" s="1396" t="s">
        <v>338</v>
      </c>
      <c r="Y147" s="1397"/>
      <c r="Z147" s="1411">
        <f t="shared" ref="Z147:Z155" si="21">Z137</f>
        <v>222</v>
      </c>
      <c r="AA147" s="1412"/>
      <c r="AB147" s="1411"/>
      <c r="AC147" s="1412"/>
      <c r="AD147" s="1754"/>
      <c r="AE147" s="1755"/>
      <c r="AF147" s="1752">
        <f t="shared" si="18"/>
        <v>0</v>
      </c>
      <c r="AG147" s="1753"/>
      <c r="AH147" s="1752">
        <f t="shared" si="19"/>
        <v>0</v>
      </c>
      <c r="AI147" s="1753"/>
      <c r="AJ147" s="1406">
        <f t="shared" si="20"/>
        <v>0</v>
      </c>
      <c r="AK147" s="1406"/>
      <c r="AL147" s="1406"/>
      <c r="AM147" s="2"/>
      <c r="AN147" s="2"/>
      <c r="AO147" s="2"/>
    </row>
    <row r="148" spans="1:41" ht="18" customHeight="1" outlineLevel="1" x14ac:dyDescent="0.25">
      <c r="A148" s="2"/>
      <c r="B148" s="1400" t="s">
        <v>1472</v>
      </c>
      <c r="C148" s="1401"/>
      <c r="D148" s="1402" t="s">
        <v>483</v>
      </c>
      <c r="E148" s="1403"/>
      <c r="F148" s="1403"/>
      <c r="G148" s="1403"/>
      <c r="H148" s="1403"/>
      <c r="I148" s="1403"/>
      <c r="J148" s="1403"/>
      <c r="K148" s="1403"/>
      <c r="L148" s="1403"/>
      <c r="M148" s="1403"/>
      <c r="N148" s="1403"/>
      <c r="O148" s="1403"/>
      <c r="P148" s="1403"/>
      <c r="Q148" s="1403"/>
      <c r="R148" s="1403"/>
      <c r="S148" s="1403"/>
      <c r="T148" s="1403"/>
      <c r="U148" s="1403"/>
      <c r="V148" s="2"/>
      <c r="W148" s="158"/>
      <c r="X148" s="1396" t="s">
        <v>338</v>
      </c>
      <c r="Y148" s="1397"/>
      <c r="Z148" s="1411">
        <f t="shared" si="21"/>
        <v>89</v>
      </c>
      <c r="AA148" s="1412"/>
      <c r="AB148" s="1411"/>
      <c r="AC148" s="1412"/>
      <c r="AD148" s="1754"/>
      <c r="AE148" s="1755"/>
      <c r="AF148" s="1752">
        <f t="shared" si="18"/>
        <v>0</v>
      </c>
      <c r="AG148" s="1753"/>
      <c r="AH148" s="1752">
        <f t="shared" si="19"/>
        <v>0</v>
      </c>
      <c r="AI148" s="1753"/>
      <c r="AJ148" s="1406">
        <f t="shared" si="20"/>
        <v>0</v>
      </c>
      <c r="AK148" s="1406"/>
      <c r="AL148" s="1406"/>
      <c r="AM148" s="2"/>
      <c r="AN148" s="2"/>
      <c r="AO148" s="2"/>
    </row>
    <row r="149" spans="1:41" ht="18" customHeight="1" outlineLevel="1" x14ac:dyDescent="0.25">
      <c r="A149" s="2"/>
      <c r="B149" s="1400" t="s">
        <v>1473</v>
      </c>
      <c r="C149" s="1401"/>
      <c r="D149" s="1402" t="s">
        <v>484</v>
      </c>
      <c r="E149" s="1403"/>
      <c r="F149" s="1403"/>
      <c r="G149" s="1403"/>
      <c r="H149" s="1403"/>
      <c r="I149" s="1403"/>
      <c r="J149" s="1403"/>
      <c r="K149" s="1403"/>
      <c r="L149" s="1403"/>
      <c r="M149" s="1403"/>
      <c r="N149" s="1403"/>
      <c r="O149" s="1403"/>
      <c r="P149" s="1403"/>
      <c r="Q149" s="1403"/>
      <c r="R149" s="1403"/>
      <c r="S149" s="1403"/>
      <c r="T149" s="1403"/>
      <c r="U149" s="1403"/>
      <c r="V149" s="2"/>
      <c r="W149" s="158"/>
      <c r="X149" s="1396" t="s">
        <v>338</v>
      </c>
      <c r="Y149" s="1397"/>
      <c r="Z149" s="1411">
        <f t="shared" si="21"/>
        <v>151</v>
      </c>
      <c r="AA149" s="1412"/>
      <c r="AB149" s="1411"/>
      <c r="AC149" s="1412"/>
      <c r="AD149" s="1754"/>
      <c r="AE149" s="1755"/>
      <c r="AF149" s="1752">
        <f t="shared" si="18"/>
        <v>0</v>
      </c>
      <c r="AG149" s="1753"/>
      <c r="AH149" s="1752">
        <f t="shared" si="19"/>
        <v>0</v>
      </c>
      <c r="AI149" s="1753"/>
      <c r="AJ149" s="1406">
        <f t="shared" si="20"/>
        <v>0</v>
      </c>
      <c r="AK149" s="1406"/>
      <c r="AL149" s="1406"/>
      <c r="AM149" s="2"/>
      <c r="AN149" s="2"/>
      <c r="AO149" s="2"/>
    </row>
    <row r="150" spans="1:41" ht="18" customHeight="1" outlineLevel="1" x14ac:dyDescent="0.25">
      <c r="A150" s="2"/>
      <c r="B150" s="1400" t="s">
        <v>1474</v>
      </c>
      <c r="C150" s="1401"/>
      <c r="D150" s="1402" t="s">
        <v>485</v>
      </c>
      <c r="E150" s="1403"/>
      <c r="F150" s="1403"/>
      <c r="G150" s="1403"/>
      <c r="H150" s="1403"/>
      <c r="I150" s="1403"/>
      <c r="J150" s="1403"/>
      <c r="K150" s="1403"/>
      <c r="L150" s="1403"/>
      <c r="M150" s="1403"/>
      <c r="N150" s="1403"/>
      <c r="O150" s="1403"/>
      <c r="P150" s="1403"/>
      <c r="Q150" s="1403"/>
      <c r="R150" s="1403"/>
      <c r="S150" s="1403"/>
      <c r="T150" s="1403"/>
      <c r="U150" s="1403"/>
      <c r="V150" s="2"/>
      <c r="W150" s="158"/>
      <c r="X150" s="1396" t="s">
        <v>338</v>
      </c>
      <c r="Y150" s="1397"/>
      <c r="Z150" s="1411">
        <f t="shared" si="21"/>
        <v>90</v>
      </c>
      <c r="AA150" s="1412"/>
      <c r="AB150" s="1411"/>
      <c r="AC150" s="1412"/>
      <c r="AD150" s="1754"/>
      <c r="AE150" s="1755"/>
      <c r="AF150" s="1752">
        <f t="shared" si="18"/>
        <v>0</v>
      </c>
      <c r="AG150" s="1753"/>
      <c r="AH150" s="1752">
        <f t="shared" si="19"/>
        <v>0</v>
      </c>
      <c r="AI150" s="1753"/>
      <c r="AJ150" s="1406">
        <f t="shared" si="20"/>
        <v>0</v>
      </c>
      <c r="AK150" s="1406"/>
      <c r="AL150" s="1406"/>
      <c r="AM150" s="2"/>
      <c r="AN150" s="2"/>
      <c r="AO150" s="2"/>
    </row>
    <row r="151" spans="1:41" ht="18" customHeight="1" outlineLevel="1" x14ac:dyDescent="0.25">
      <c r="A151" s="2"/>
      <c r="B151" s="1400" t="s">
        <v>1475</v>
      </c>
      <c r="C151" s="1401"/>
      <c r="D151" s="1402" t="s">
        <v>486</v>
      </c>
      <c r="E151" s="1403"/>
      <c r="F151" s="1403"/>
      <c r="G151" s="1403"/>
      <c r="H151" s="1403"/>
      <c r="I151" s="1403"/>
      <c r="J151" s="1403"/>
      <c r="K151" s="1403"/>
      <c r="L151" s="1403"/>
      <c r="M151" s="1403"/>
      <c r="N151" s="1403"/>
      <c r="O151" s="1403"/>
      <c r="P151" s="1403"/>
      <c r="Q151" s="1403"/>
      <c r="R151" s="1403"/>
      <c r="S151" s="1403"/>
      <c r="T151" s="1403"/>
      <c r="U151" s="1403"/>
      <c r="V151" s="2"/>
      <c r="W151" s="158"/>
      <c r="X151" s="1396" t="s">
        <v>338</v>
      </c>
      <c r="Y151" s="1397"/>
      <c r="Z151" s="1411">
        <f t="shared" si="21"/>
        <v>15</v>
      </c>
      <c r="AA151" s="1412"/>
      <c r="AB151" s="1411"/>
      <c r="AC151" s="1412"/>
      <c r="AD151" s="1754"/>
      <c r="AE151" s="1755"/>
      <c r="AF151" s="1752">
        <f t="shared" si="18"/>
        <v>0</v>
      </c>
      <c r="AG151" s="1753"/>
      <c r="AH151" s="1752">
        <f t="shared" si="19"/>
        <v>0</v>
      </c>
      <c r="AI151" s="1753"/>
      <c r="AJ151" s="1406">
        <f t="shared" si="20"/>
        <v>0</v>
      </c>
      <c r="AK151" s="1406"/>
      <c r="AL151" s="1406"/>
      <c r="AM151" s="2"/>
      <c r="AN151" s="2"/>
      <c r="AO151" s="2"/>
    </row>
    <row r="152" spans="1:41" ht="18" customHeight="1" outlineLevel="1" x14ac:dyDescent="0.25">
      <c r="A152" s="2"/>
      <c r="B152" s="1400" t="s">
        <v>1476</v>
      </c>
      <c r="C152" s="1401"/>
      <c r="D152" s="1402" t="s">
        <v>487</v>
      </c>
      <c r="E152" s="1403"/>
      <c r="F152" s="1403"/>
      <c r="G152" s="1403"/>
      <c r="H152" s="1403"/>
      <c r="I152" s="1403"/>
      <c r="J152" s="1403"/>
      <c r="K152" s="1403"/>
      <c r="L152" s="1403"/>
      <c r="M152" s="1403"/>
      <c r="N152" s="1403"/>
      <c r="O152" s="1403"/>
      <c r="P152" s="1403"/>
      <c r="Q152" s="1403"/>
      <c r="R152" s="1403"/>
      <c r="S152" s="1403"/>
      <c r="T152" s="1403"/>
      <c r="U152" s="1403"/>
      <c r="V152" s="2"/>
      <c r="W152" s="158"/>
      <c r="X152" s="1396" t="s">
        <v>338</v>
      </c>
      <c r="Y152" s="1397"/>
      <c r="Z152" s="1411">
        <f t="shared" si="21"/>
        <v>2</v>
      </c>
      <c r="AA152" s="1412"/>
      <c r="AB152" s="1411"/>
      <c r="AC152" s="1412"/>
      <c r="AD152" s="1754"/>
      <c r="AE152" s="1755"/>
      <c r="AF152" s="1752">
        <f t="shared" si="18"/>
        <v>0</v>
      </c>
      <c r="AG152" s="1753"/>
      <c r="AH152" s="1752">
        <f t="shared" si="19"/>
        <v>0</v>
      </c>
      <c r="AI152" s="1753"/>
      <c r="AJ152" s="1406">
        <f t="shared" si="20"/>
        <v>0</v>
      </c>
      <c r="AK152" s="1406"/>
      <c r="AL152" s="1406"/>
      <c r="AM152" s="2"/>
      <c r="AN152" s="2"/>
      <c r="AO152" s="2"/>
    </row>
    <row r="153" spans="1:41" ht="18" customHeight="1" outlineLevel="1" x14ac:dyDescent="0.25">
      <c r="A153" s="2"/>
      <c r="B153" s="1400" t="s">
        <v>1477</v>
      </c>
      <c r="C153" s="1401"/>
      <c r="D153" s="1402" t="s">
        <v>488</v>
      </c>
      <c r="E153" s="1403"/>
      <c r="F153" s="1403"/>
      <c r="G153" s="1403"/>
      <c r="H153" s="1403"/>
      <c r="I153" s="1403"/>
      <c r="J153" s="1403"/>
      <c r="K153" s="1403"/>
      <c r="L153" s="1403"/>
      <c r="M153" s="1403"/>
      <c r="N153" s="1403"/>
      <c r="O153" s="1403"/>
      <c r="P153" s="1403"/>
      <c r="Q153" s="1403"/>
      <c r="R153" s="1403"/>
      <c r="S153" s="1403"/>
      <c r="T153" s="1403"/>
      <c r="U153" s="1403"/>
      <c r="V153" s="2"/>
      <c r="W153" s="158"/>
      <c r="X153" s="1396" t="s">
        <v>338</v>
      </c>
      <c r="Y153" s="1397"/>
      <c r="Z153" s="1411">
        <f t="shared" si="21"/>
        <v>22</v>
      </c>
      <c r="AA153" s="1412"/>
      <c r="AB153" s="1411"/>
      <c r="AC153" s="1412"/>
      <c r="AD153" s="1754"/>
      <c r="AE153" s="1755"/>
      <c r="AF153" s="1752">
        <f t="shared" si="18"/>
        <v>0</v>
      </c>
      <c r="AG153" s="1753"/>
      <c r="AH153" s="1752">
        <f t="shared" si="19"/>
        <v>0</v>
      </c>
      <c r="AI153" s="1753"/>
      <c r="AJ153" s="1406">
        <f t="shared" si="20"/>
        <v>0</v>
      </c>
      <c r="AK153" s="1406"/>
      <c r="AL153" s="1406"/>
      <c r="AM153" s="2"/>
      <c r="AN153" s="2"/>
      <c r="AO153" s="2"/>
    </row>
    <row r="154" spans="1:41" ht="18" customHeight="1" outlineLevel="1" x14ac:dyDescent="0.25">
      <c r="A154" s="2"/>
      <c r="B154" s="1400" t="s">
        <v>1478</v>
      </c>
      <c r="C154" s="1401"/>
      <c r="D154" s="1402" t="s">
        <v>489</v>
      </c>
      <c r="E154" s="1403"/>
      <c r="F154" s="1403"/>
      <c r="G154" s="1403"/>
      <c r="H154" s="1403"/>
      <c r="I154" s="1403"/>
      <c r="J154" s="1403"/>
      <c r="K154" s="1403"/>
      <c r="L154" s="1403"/>
      <c r="M154" s="1403"/>
      <c r="N154" s="1403"/>
      <c r="O154" s="1403"/>
      <c r="P154" s="1403"/>
      <c r="Q154" s="1403"/>
      <c r="R154" s="1403"/>
      <c r="S154" s="1403"/>
      <c r="T154" s="1403"/>
      <c r="U154" s="1403"/>
      <c r="V154" s="2"/>
      <c r="W154" s="158"/>
      <c r="X154" s="1396" t="s">
        <v>338</v>
      </c>
      <c r="Y154" s="1397"/>
      <c r="Z154" s="1411">
        <f t="shared" si="21"/>
        <v>16</v>
      </c>
      <c r="AA154" s="1412"/>
      <c r="AB154" s="1411"/>
      <c r="AC154" s="1412"/>
      <c r="AD154" s="1754"/>
      <c r="AE154" s="1755"/>
      <c r="AF154" s="1752">
        <f t="shared" si="18"/>
        <v>0</v>
      </c>
      <c r="AG154" s="1753"/>
      <c r="AH154" s="1752">
        <f t="shared" si="19"/>
        <v>0</v>
      </c>
      <c r="AI154" s="1753"/>
      <c r="AJ154" s="1406">
        <f t="shared" si="20"/>
        <v>0</v>
      </c>
      <c r="AK154" s="1406"/>
      <c r="AL154" s="1406"/>
      <c r="AM154" s="2"/>
      <c r="AN154" s="2"/>
      <c r="AO154" s="2"/>
    </row>
    <row r="155" spans="1:41" ht="18" customHeight="1" outlineLevel="1" x14ac:dyDescent="0.25">
      <c r="A155" s="2"/>
      <c r="B155" s="1400" t="s">
        <v>1479</v>
      </c>
      <c r="C155" s="1401"/>
      <c r="D155" s="1402" t="s">
        <v>490</v>
      </c>
      <c r="E155" s="1403"/>
      <c r="F155" s="1403"/>
      <c r="G155" s="1403"/>
      <c r="H155" s="1403"/>
      <c r="I155" s="1403"/>
      <c r="J155" s="1403"/>
      <c r="K155" s="1403"/>
      <c r="L155" s="1403"/>
      <c r="M155" s="1403"/>
      <c r="N155" s="1403"/>
      <c r="O155" s="1403"/>
      <c r="P155" s="1403"/>
      <c r="Q155" s="1403"/>
      <c r="R155" s="1403"/>
      <c r="S155" s="1403"/>
      <c r="T155" s="1403"/>
      <c r="U155" s="1403"/>
      <c r="V155" s="2"/>
      <c r="W155" s="158"/>
      <c r="X155" s="1396" t="s">
        <v>338</v>
      </c>
      <c r="Y155" s="1397"/>
      <c r="Z155" s="1411">
        <f t="shared" si="21"/>
        <v>20</v>
      </c>
      <c r="AA155" s="1412"/>
      <c r="AB155" s="1411"/>
      <c r="AC155" s="1412"/>
      <c r="AD155" s="1754"/>
      <c r="AE155" s="1755"/>
      <c r="AF155" s="1752">
        <f t="shared" si="18"/>
        <v>0</v>
      </c>
      <c r="AG155" s="1753"/>
      <c r="AH155" s="1752">
        <f t="shared" si="19"/>
        <v>0</v>
      </c>
      <c r="AI155" s="1753"/>
      <c r="AJ155" s="1406">
        <f t="shared" si="20"/>
        <v>0</v>
      </c>
      <c r="AK155" s="1406"/>
      <c r="AL155" s="1406"/>
      <c r="AM155" s="2"/>
      <c r="AN155" s="2"/>
      <c r="AO155" s="2"/>
    </row>
    <row r="156" spans="1:41" ht="18" customHeight="1" outlineLevel="1" x14ac:dyDescent="0.25">
      <c r="A156" s="2"/>
      <c r="B156" s="1400" t="s">
        <v>1480</v>
      </c>
      <c r="C156" s="1401"/>
      <c r="D156" s="1402" t="s">
        <v>491</v>
      </c>
      <c r="E156" s="1403"/>
      <c r="F156" s="1403"/>
      <c r="G156" s="1403"/>
      <c r="H156" s="1403"/>
      <c r="I156" s="1403"/>
      <c r="J156" s="1403"/>
      <c r="K156" s="1403"/>
      <c r="L156" s="1403"/>
      <c r="M156" s="1403"/>
      <c r="N156" s="1403"/>
      <c r="O156" s="1403"/>
      <c r="P156" s="1403"/>
      <c r="Q156" s="1403"/>
      <c r="R156" s="1403"/>
      <c r="S156" s="1403"/>
      <c r="T156" s="1403"/>
      <c r="U156" s="1403"/>
      <c r="V156" s="2"/>
      <c r="W156" s="158"/>
      <c r="X156" s="1396" t="s">
        <v>440</v>
      </c>
      <c r="Y156" s="1397"/>
      <c r="Z156" s="1411">
        <v>8</v>
      </c>
      <c r="AA156" s="1412"/>
      <c r="AB156" s="1411"/>
      <c r="AC156" s="1412"/>
      <c r="AD156" s="1754"/>
      <c r="AE156" s="1755"/>
      <c r="AF156" s="1752">
        <f t="shared" si="18"/>
        <v>0</v>
      </c>
      <c r="AG156" s="1753"/>
      <c r="AH156" s="1752">
        <f t="shared" si="19"/>
        <v>0</v>
      </c>
      <c r="AI156" s="1753"/>
      <c r="AJ156" s="1406">
        <f t="shared" si="20"/>
        <v>0</v>
      </c>
      <c r="AK156" s="1406"/>
      <c r="AL156" s="1406"/>
      <c r="AM156" s="2"/>
      <c r="AN156" s="2"/>
      <c r="AO156" s="2"/>
    </row>
    <row r="157" spans="1:41" ht="18" customHeight="1" outlineLevel="1" x14ac:dyDescent="0.25">
      <c r="A157" s="2"/>
      <c r="B157" s="1400" t="s">
        <v>1481</v>
      </c>
      <c r="C157" s="1401"/>
      <c r="D157" s="1402" t="s">
        <v>492</v>
      </c>
      <c r="E157" s="1403"/>
      <c r="F157" s="1403"/>
      <c r="G157" s="1403"/>
      <c r="H157" s="1403"/>
      <c r="I157" s="1403"/>
      <c r="J157" s="1403"/>
      <c r="K157" s="1403"/>
      <c r="L157" s="1403"/>
      <c r="M157" s="1403"/>
      <c r="N157" s="1403"/>
      <c r="O157" s="1403"/>
      <c r="P157" s="1403"/>
      <c r="Q157" s="1403"/>
      <c r="R157" s="1403"/>
      <c r="S157" s="1403"/>
      <c r="T157" s="1403"/>
      <c r="U157" s="1403"/>
      <c r="V157" s="2"/>
      <c r="W157" s="158"/>
      <c r="X157" s="1396" t="s">
        <v>440</v>
      </c>
      <c r="Y157" s="1397"/>
      <c r="Z157" s="1411">
        <v>100</v>
      </c>
      <c r="AA157" s="1412"/>
      <c r="AB157" s="1411"/>
      <c r="AC157" s="1412"/>
      <c r="AD157" s="1754"/>
      <c r="AE157" s="1755"/>
      <c r="AF157" s="1752">
        <f t="shared" si="18"/>
        <v>0</v>
      </c>
      <c r="AG157" s="1753"/>
      <c r="AH157" s="1752">
        <f t="shared" si="19"/>
        <v>0</v>
      </c>
      <c r="AI157" s="1753"/>
      <c r="AJ157" s="1406">
        <f t="shared" si="20"/>
        <v>0</v>
      </c>
      <c r="AK157" s="1406"/>
      <c r="AL157" s="1406"/>
      <c r="AM157" s="2"/>
      <c r="AN157" s="2"/>
      <c r="AO157" s="2"/>
    </row>
    <row r="158" spans="1:41" ht="18" customHeight="1" outlineLevel="1" x14ac:dyDescent="0.25">
      <c r="A158" s="2"/>
      <c r="B158" s="1400" t="s">
        <v>1482</v>
      </c>
      <c r="C158" s="1401"/>
      <c r="D158" s="1402" t="s">
        <v>493</v>
      </c>
      <c r="E158" s="1403"/>
      <c r="F158" s="1403"/>
      <c r="G158" s="1403"/>
      <c r="H158" s="1403"/>
      <c r="I158" s="1403"/>
      <c r="J158" s="1403"/>
      <c r="K158" s="1403"/>
      <c r="L158" s="1403"/>
      <c r="M158" s="1403"/>
      <c r="N158" s="1403"/>
      <c r="O158" s="1403"/>
      <c r="P158" s="1403"/>
      <c r="Q158" s="1403"/>
      <c r="R158" s="1403"/>
      <c r="S158" s="1403"/>
      <c r="T158" s="1403"/>
      <c r="U158" s="1403"/>
      <c r="V158" s="2"/>
      <c r="W158" s="158"/>
      <c r="X158" s="1396" t="s">
        <v>440</v>
      </c>
      <c r="Y158" s="1397"/>
      <c r="Z158" s="1411">
        <v>1</v>
      </c>
      <c r="AA158" s="1412"/>
      <c r="AB158" s="1411"/>
      <c r="AC158" s="1412"/>
      <c r="AD158" s="1754"/>
      <c r="AE158" s="1755"/>
      <c r="AF158" s="1752">
        <f t="shared" si="18"/>
        <v>0</v>
      </c>
      <c r="AG158" s="1753"/>
      <c r="AH158" s="1752">
        <f t="shared" si="19"/>
        <v>0</v>
      </c>
      <c r="AI158" s="1753"/>
      <c r="AJ158" s="1406">
        <f t="shared" si="20"/>
        <v>0</v>
      </c>
      <c r="AK158" s="1406"/>
      <c r="AL158" s="1406"/>
      <c r="AM158" s="2"/>
      <c r="AN158" s="2"/>
      <c r="AO158" s="2"/>
    </row>
    <row r="159" spans="1:41" ht="18" customHeight="1" outlineLevel="1" x14ac:dyDescent="0.25">
      <c r="A159" s="2"/>
      <c r="B159" s="1400" t="s">
        <v>1483</v>
      </c>
      <c r="C159" s="1401"/>
      <c r="D159" s="1402" t="s">
        <v>494</v>
      </c>
      <c r="E159" s="1403"/>
      <c r="F159" s="1403"/>
      <c r="G159" s="1403"/>
      <c r="H159" s="1403"/>
      <c r="I159" s="1403"/>
      <c r="J159" s="1403"/>
      <c r="K159" s="1403"/>
      <c r="L159" s="1403"/>
      <c r="M159" s="1403"/>
      <c r="N159" s="1403"/>
      <c r="O159" s="1403"/>
      <c r="P159" s="1403"/>
      <c r="Q159" s="1403"/>
      <c r="R159" s="1403"/>
      <c r="S159" s="1403"/>
      <c r="T159" s="1403"/>
      <c r="U159" s="1403"/>
      <c r="V159" s="2"/>
      <c r="W159" s="158"/>
      <c r="X159" s="1396" t="s">
        <v>554</v>
      </c>
      <c r="Y159" s="1397"/>
      <c r="Z159" s="1411">
        <v>10</v>
      </c>
      <c r="AA159" s="1412"/>
      <c r="AB159" s="1411"/>
      <c r="AC159" s="1412"/>
      <c r="AD159" s="1754"/>
      <c r="AE159" s="1755"/>
      <c r="AF159" s="1752">
        <f t="shared" si="18"/>
        <v>0</v>
      </c>
      <c r="AG159" s="1753"/>
      <c r="AH159" s="1752">
        <f t="shared" si="19"/>
        <v>0</v>
      </c>
      <c r="AI159" s="1753"/>
      <c r="AJ159" s="1406">
        <f t="shared" si="20"/>
        <v>0</v>
      </c>
      <c r="AK159" s="1406"/>
      <c r="AL159" s="1406"/>
      <c r="AM159" s="2"/>
      <c r="AN159" s="2"/>
      <c r="AO159" s="2"/>
    </row>
    <row r="160" spans="1:41" ht="18" customHeight="1" outlineLevel="1" x14ac:dyDescent="0.25">
      <c r="A160" s="2"/>
      <c r="B160" s="1400" t="s">
        <v>1484</v>
      </c>
      <c r="C160" s="1401"/>
      <c r="D160" s="1402" t="s">
        <v>495</v>
      </c>
      <c r="E160" s="1403"/>
      <c r="F160" s="1403"/>
      <c r="G160" s="1403"/>
      <c r="H160" s="1403"/>
      <c r="I160" s="1403"/>
      <c r="J160" s="1403"/>
      <c r="K160" s="1403"/>
      <c r="L160" s="1403"/>
      <c r="M160" s="1403"/>
      <c r="N160" s="1403"/>
      <c r="O160" s="1403"/>
      <c r="P160" s="1403"/>
      <c r="Q160" s="1403"/>
      <c r="R160" s="1403"/>
      <c r="S160" s="1403"/>
      <c r="T160" s="1403"/>
      <c r="U160" s="1403"/>
      <c r="V160" s="2"/>
      <c r="W160" s="158"/>
      <c r="X160" s="1396" t="s">
        <v>397</v>
      </c>
      <c r="Y160" s="1397"/>
      <c r="Z160" s="1411">
        <v>25</v>
      </c>
      <c r="AA160" s="1412"/>
      <c r="AB160" s="1411"/>
      <c r="AC160" s="1412"/>
      <c r="AD160" s="1754"/>
      <c r="AE160" s="1755"/>
      <c r="AF160" s="1752">
        <f t="shared" ref="AF160:AF195" si="22">AB160*Z160</f>
        <v>0</v>
      </c>
      <c r="AG160" s="1753"/>
      <c r="AH160" s="1752">
        <f t="shared" ref="AH160:AH195" si="23">AD160*Z160</f>
        <v>0</v>
      </c>
      <c r="AI160" s="1753"/>
      <c r="AJ160" s="1406">
        <f t="shared" ref="AJ160:AJ184" si="24">AH160+AF160</f>
        <v>0</v>
      </c>
      <c r="AK160" s="1406"/>
      <c r="AL160" s="1406"/>
      <c r="AM160" s="2"/>
      <c r="AN160" s="2"/>
      <c r="AO160" s="2"/>
    </row>
    <row r="161" spans="1:61" ht="18" customHeight="1" outlineLevel="1" x14ac:dyDescent="0.25">
      <c r="A161" s="2"/>
      <c r="B161" s="1400" t="s">
        <v>1485</v>
      </c>
      <c r="C161" s="1401"/>
      <c r="D161" s="1402" t="s">
        <v>496</v>
      </c>
      <c r="E161" s="1403"/>
      <c r="F161" s="1403"/>
      <c r="G161" s="1403"/>
      <c r="H161" s="1403"/>
      <c r="I161" s="1403"/>
      <c r="J161" s="1403"/>
      <c r="K161" s="1403"/>
      <c r="L161" s="1403"/>
      <c r="M161" s="1403"/>
      <c r="N161" s="1403"/>
      <c r="O161" s="1403"/>
      <c r="P161" s="1403"/>
      <c r="Q161" s="1403"/>
      <c r="R161" s="1403"/>
      <c r="S161" s="1403"/>
      <c r="T161" s="1403"/>
      <c r="U161" s="1403"/>
      <c r="V161" s="2"/>
      <c r="W161" s="158"/>
      <c r="X161" s="1396" t="s">
        <v>397</v>
      </c>
      <c r="Y161" s="1397"/>
      <c r="Z161" s="1411">
        <v>29</v>
      </c>
      <c r="AA161" s="1412"/>
      <c r="AB161" s="1411"/>
      <c r="AC161" s="1412"/>
      <c r="AD161" s="1754"/>
      <c r="AE161" s="1755"/>
      <c r="AF161" s="1752">
        <f t="shared" si="22"/>
        <v>0</v>
      </c>
      <c r="AG161" s="1753"/>
      <c r="AH161" s="1752">
        <f t="shared" si="23"/>
        <v>0</v>
      </c>
      <c r="AI161" s="1753"/>
      <c r="AJ161" s="1406">
        <f t="shared" si="24"/>
        <v>0</v>
      </c>
      <c r="AK161" s="1406"/>
      <c r="AL161" s="1406"/>
      <c r="AM161" s="2"/>
      <c r="AN161" s="2"/>
      <c r="AO161" s="2"/>
    </row>
    <row r="162" spans="1:61" ht="18" customHeight="1" outlineLevel="1" x14ac:dyDescent="0.25">
      <c r="A162" s="2"/>
      <c r="B162" s="1400" t="s">
        <v>1486</v>
      </c>
      <c r="C162" s="1401"/>
      <c r="D162" s="1402" t="s">
        <v>497</v>
      </c>
      <c r="E162" s="1403"/>
      <c r="F162" s="1403"/>
      <c r="G162" s="1403"/>
      <c r="H162" s="1403"/>
      <c r="I162" s="1403"/>
      <c r="J162" s="1403"/>
      <c r="K162" s="1403"/>
      <c r="L162" s="1403"/>
      <c r="M162" s="1403"/>
      <c r="N162" s="1403"/>
      <c r="O162" s="1403"/>
      <c r="P162" s="1403"/>
      <c r="Q162" s="1403"/>
      <c r="R162" s="1403"/>
      <c r="S162" s="1403"/>
      <c r="T162" s="1403"/>
      <c r="U162" s="1403"/>
      <c r="V162" s="2"/>
      <c r="W162" s="158"/>
      <c r="X162" s="1396" t="s">
        <v>397</v>
      </c>
      <c r="Y162" s="1397"/>
      <c r="Z162" s="1411">
        <v>25</v>
      </c>
      <c r="AA162" s="1412"/>
      <c r="AB162" s="1411"/>
      <c r="AC162" s="1412"/>
      <c r="AD162" s="1754"/>
      <c r="AE162" s="1755"/>
      <c r="AF162" s="1752">
        <f t="shared" si="22"/>
        <v>0</v>
      </c>
      <c r="AG162" s="1753"/>
      <c r="AH162" s="1752">
        <f t="shared" si="23"/>
        <v>0</v>
      </c>
      <c r="AI162" s="1753"/>
      <c r="AJ162" s="1406">
        <f t="shared" si="24"/>
        <v>0</v>
      </c>
      <c r="AK162" s="1406"/>
      <c r="AL162" s="1406"/>
      <c r="AM162" s="2"/>
      <c r="AN162" s="2"/>
      <c r="AO162" s="2"/>
    </row>
    <row r="163" spans="1:61" ht="18" customHeight="1" outlineLevel="1" x14ac:dyDescent="0.25">
      <c r="A163" s="2"/>
      <c r="B163" s="1400" t="s">
        <v>1487</v>
      </c>
      <c r="C163" s="1401"/>
      <c r="D163" s="1402" t="s">
        <v>498</v>
      </c>
      <c r="E163" s="1403"/>
      <c r="F163" s="1403"/>
      <c r="G163" s="1403"/>
      <c r="H163" s="1403"/>
      <c r="I163" s="1403"/>
      <c r="J163" s="1403"/>
      <c r="K163" s="1403"/>
      <c r="L163" s="1403"/>
      <c r="M163" s="1403"/>
      <c r="N163" s="1403"/>
      <c r="O163" s="1403"/>
      <c r="P163" s="1403"/>
      <c r="Q163" s="1403"/>
      <c r="R163" s="1403"/>
      <c r="S163" s="1403"/>
      <c r="T163" s="1403"/>
      <c r="U163" s="1403"/>
      <c r="V163" s="2"/>
      <c r="W163" s="158"/>
      <c r="X163" s="1396" t="s">
        <v>397</v>
      </c>
      <c r="Y163" s="1397"/>
      <c r="Z163" s="1411">
        <v>29</v>
      </c>
      <c r="AA163" s="1412"/>
      <c r="AB163" s="1411"/>
      <c r="AC163" s="1412"/>
      <c r="AD163" s="1754"/>
      <c r="AE163" s="1755"/>
      <c r="AF163" s="1752">
        <f t="shared" si="22"/>
        <v>0</v>
      </c>
      <c r="AG163" s="1753"/>
      <c r="AH163" s="1752">
        <f t="shared" si="23"/>
        <v>0</v>
      </c>
      <c r="AI163" s="1753"/>
      <c r="AJ163" s="1406">
        <f t="shared" si="24"/>
        <v>0</v>
      </c>
      <c r="AK163" s="1406"/>
      <c r="AL163" s="1406"/>
      <c r="AM163" s="2"/>
      <c r="AN163" s="2"/>
      <c r="AO163" s="2"/>
    </row>
    <row r="164" spans="1:61" ht="18" customHeight="1" outlineLevel="1" x14ac:dyDescent="0.25">
      <c r="A164" s="2"/>
      <c r="B164" s="1400" t="s">
        <v>1488</v>
      </c>
      <c r="C164" s="1401"/>
      <c r="D164" s="1402" t="s">
        <v>499</v>
      </c>
      <c r="E164" s="1403"/>
      <c r="F164" s="1403"/>
      <c r="G164" s="1403"/>
      <c r="H164" s="1403"/>
      <c r="I164" s="1403"/>
      <c r="J164" s="1403"/>
      <c r="K164" s="1403"/>
      <c r="L164" s="1403"/>
      <c r="M164" s="1403"/>
      <c r="N164" s="1403"/>
      <c r="O164" s="1403"/>
      <c r="P164" s="1403"/>
      <c r="Q164" s="1403"/>
      <c r="R164" s="1403"/>
      <c r="S164" s="1403"/>
      <c r="T164" s="1403"/>
      <c r="U164" s="1403"/>
      <c r="V164" s="2"/>
      <c r="W164" s="158"/>
      <c r="X164" s="1396" t="s">
        <v>440</v>
      </c>
      <c r="Y164" s="1397"/>
      <c r="Z164" s="1411">
        <v>2</v>
      </c>
      <c r="AA164" s="1412"/>
      <c r="AB164" s="1411"/>
      <c r="AC164" s="1412"/>
      <c r="AD164" s="1754"/>
      <c r="AE164" s="1755"/>
      <c r="AF164" s="1752">
        <f t="shared" si="22"/>
        <v>0</v>
      </c>
      <c r="AG164" s="1753"/>
      <c r="AH164" s="1752">
        <f t="shared" si="23"/>
        <v>0</v>
      </c>
      <c r="AI164" s="1753"/>
      <c r="AJ164" s="1406">
        <f t="shared" si="24"/>
        <v>0</v>
      </c>
      <c r="AK164" s="1406"/>
      <c r="AL164" s="1406"/>
      <c r="AM164" s="2"/>
      <c r="AN164" s="2"/>
      <c r="AO164" s="2"/>
    </row>
    <row r="165" spans="1:61" ht="18" customHeight="1" outlineLevel="1" x14ac:dyDescent="0.25">
      <c r="A165" s="2"/>
      <c r="B165" s="1400" t="s">
        <v>1489</v>
      </c>
      <c r="C165" s="1401"/>
      <c r="D165" s="1402" t="s">
        <v>500</v>
      </c>
      <c r="E165" s="1403"/>
      <c r="F165" s="1403"/>
      <c r="G165" s="1403"/>
      <c r="H165" s="1403"/>
      <c r="I165" s="1403"/>
      <c r="J165" s="1403"/>
      <c r="K165" s="1403"/>
      <c r="L165" s="1403"/>
      <c r="M165" s="1403"/>
      <c r="N165" s="1403"/>
      <c r="O165" s="1403"/>
      <c r="P165" s="1403"/>
      <c r="Q165" s="1403"/>
      <c r="R165" s="1403"/>
      <c r="S165" s="1403"/>
      <c r="T165" s="1403"/>
      <c r="U165" s="1403"/>
      <c r="V165" s="2"/>
      <c r="W165" s="158"/>
      <c r="X165" s="1396" t="s">
        <v>440</v>
      </c>
      <c r="Y165" s="1397"/>
      <c r="Z165" s="1411">
        <v>1</v>
      </c>
      <c r="AA165" s="1412"/>
      <c r="AB165" s="1411"/>
      <c r="AC165" s="1412"/>
      <c r="AD165" s="1754"/>
      <c r="AE165" s="1755"/>
      <c r="AF165" s="1752">
        <f t="shared" si="22"/>
        <v>0</v>
      </c>
      <c r="AG165" s="1753"/>
      <c r="AH165" s="1752">
        <f t="shared" si="23"/>
        <v>0</v>
      </c>
      <c r="AI165" s="1753"/>
      <c r="AJ165" s="1406">
        <f t="shared" si="24"/>
        <v>0</v>
      </c>
      <c r="AK165" s="1406"/>
      <c r="AL165" s="1406"/>
      <c r="AM165" s="2"/>
      <c r="AN165" s="2"/>
      <c r="AO165" s="2"/>
    </row>
    <row r="166" spans="1:61" ht="18" customHeight="1" outlineLevel="1" x14ac:dyDescent="0.25">
      <c r="A166" s="2"/>
      <c r="B166" s="1400" t="s">
        <v>1490</v>
      </c>
      <c r="C166" s="1401"/>
      <c r="D166" s="1402" t="s">
        <v>501</v>
      </c>
      <c r="E166" s="1403"/>
      <c r="F166" s="1403"/>
      <c r="G166" s="1403"/>
      <c r="H166" s="1403"/>
      <c r="I166" s="1403"/>
      <c r="J166" s="1403"/>
      <c r="K166" s="1403"/>
      <c r="L166" s="1403"/>
      <c r="M166" s="1403"/>
      <c r="N166" s="1403"/>
      <c r="O166" s="1403"/>
      <c r="P166" s="1403"/>
      <c r="Q166" s="1403"/>
      <c r="R166" s="1403"/>
      <c r="S166" s="1403"/>
      <c r="T166" s="1403"/>
      <c r="U166" s="1403"/>
      <c r="V166" s="2"/>
      <c r="W166" s="158"/>
      <c r="X166" s="1396" t="s">
        <v>338</v>
      </c>
      <c r="Y166" s="1397"/>
      <c r="Z166" s="1411">
        <v>20</v>
      </c>
      <c r="AA166" s="1412"/>
      <c r="AB166" s="1411"/>
      <c r="AC166" s="1412"/>
      <c r="AD166" s="1754"/>
      <c r="AE166" s="1755"/>
      <c r="AF166" s="1752">
        <f t="shared" si="22"/>
        <v>0</v>
      </c>
      <c r="AG166" s="1753"/>
      <c r="AH166" s="1752">
        <f t="shared" si="23"/>
        <v>0</v>
      </c>
      <c r="AI166" s="1753"/>
      <c r="AJ166" s="1406">
        <f t="shared" si="24"/>
        <v>0</v>
      </c>
      <c r="AK166" s="1406"/>
      <c r="AL166" s="1406"/>
      <c r="AM166" s="2"/>
      <c r="AN166" s="2"/>
      <c r="AO166" s="2"/>
    </row>
    <row r="167" spans="1:61" s="1532" customFormat="1" ht="18" customHeight="1" outlineLevel="1" x14ac:dyDescent="0.25">
      <c r="A167" s="1561"/>
      <c r="B167" s="1400" t="s">
        <v>1491</v>
      </c>
      <c r="C167" s="1401"/>
      <c r="D167" s="1439" t="s">
        <v>502</v>
      </c>
      <c r="E167" s="1440"/>
      <c r="F167" s="1440"/>
      <c r="G167" s="1440"/>
      <c r="H167" s="1440"/>
      <c r="I167" s="1440"/>
      <c r="J167" s="1440"/>
      <c r="K167" s="1440"/>
      <c r="L167" s="1440"/>
      <c r="M167" s="1440"/>
      <c r="N167" s="1440"/>
      <c r="O167" s="1440"/>
      <c r="P167" s="1440"/>
      <c r="Q167" s="1440"/>
      <c r="R167" s="1440"/>
      <c r="S167" s="1440"/>
      <c r="T167" s="1440"/>
      <c r="U167" s="1440"/>
      <c r="V167" s="1746"/>
      <c r="W167" s="183"/>
      <c r="X167" s="1747" t="s">
        <v>338</v>
      </c>
      <c r="Y167" s="1748"/>
      <c r="Z167" s="1413">
        <v>20</v>
      </c>
      <c r="AA167" s="1414"/>
      <c r="AB167" s="1413"/>
      <c r="AC167" s="1414"/>
      <c r="AD167" s="1760"/>
      <c r="AE167" s="1761"/>
      <c r="AF167" s="1760">
        <f t="shared" si="22"/>
        <v>0</v>
      </c>
      <c r="AG167" s="1761"/>
      <c r="AH167" s="1760">
        <f t="shared" si="23"/>
        <v>0</v>
      </c>
      <c r="AI167" s="1761"/>
      <c r="AJ167" s="1749">
        <f t="shared" si="24"/>
        <v>0</v>
      </c>
      <c r="AK167" s="1749"/>
      <c r="AL167" s="1749"/>
      <c r="AM167" s="1561"/>
      <c r="AN167" s="1561"/>
      <c r="AO167" s="1561"/>
    </row>
    <row r="168" spans="1:61" s="1532" customFormat="1" ht="18" customHeight="1" outlineLevel="1" x14ac:dyDescent="0.25">
      <c r="A168" s="1561"/>
      <c r="B168" s="1400" t="s">
        <v>2457</v>
      </c>
      <c r="C168" s="1401"/>
      <c r="D168" s="1439" t="s">
        <v>2461</v>
      </c>
      <c r="E168" s="1440"/>
      <c r="F168" s="1440"/>
      <c r="G168" s="1440"/>
      <c r="H168" s="1440"/>
      <c r="I168" s="1440"/>
      <c r="J168" s="1440"/>
      <c r="K168" s="1440"/>
      <c r="L168" s="1440"/>
      <c r="M168" s="1440"/>
      <c r="N168" s="1440"/>
      <c r="O168" s="1440"/>
      <c r="P168" s="1440"/>
      <c r="Q168" s="1440"/>
      <c r="R168" s="1440"/>
      <c r="S168" s="1440"/>
      <c r="T168" s="1440"/>
      <c r="U168" s="1440"/>
      <c r="V168" s="1746"/>
      <c r="W168" s="158" t="s">
        <v>2465</v>
      </c>
      <c r="X168" s="1747" t="s">
        <v>338</v>
      </c>
      <c r="Y168" s="1748"/>
      <c r="Z168" s="1413">
        <v>19</v>
      </c>
      <c r="AA168" s="1414"/>
      <c r="AB168" s="1413"/>
      <c r="AC168" s="1414"/>
      <c r="AD168" s="1760"/>
      <c r="AE168" s="1761"/>
      <c r="AF168" s="1760">
        <f t="shared" ref="AF168" si="25">AB168*Z168</f>
        <v>0</v>
      </c>
      <c r="AG168" s="1761"/>
      <c r="AH168" s="1760">
        <f t="shared" ref="AH168" si="26">AD168*Z168</f>
        <v>0</v>
      </c>
      <c r="AI168" s="1761"/>
      <c r="AJ168" s="1749">
        <f t="shared" ref="AJ168" si="27">AH168+AF168</f>
        <v>0</v>
      </c>
      <c r="AK168" s="1749"/>
      <c r="AL168" s="1749"/>
      <c r="AM168" s="1561"/>
      <c r="AN168" s="1561"/>
      <c r="AO168" s="1561"/>
    </row>
    <row r="169" spans="1:61" s="1532" customFormat="1" ht="18" customHeight="1" outlineLevel="1" x14ac:dyDescent="0.25">
      <c r="A169" s="1561"/>
      <c r="B169" s="1400" t="s">
        <v>2458</v>
      </c>
      <c r="C169" s="1401"/>
      <c r="D169" s="1439" t="s">
        <v>2462</v>
      </c>
      <c r="E169" s="1440"/>
      <c r="F169" s="1440"/>
      <c r="G169" s="1440"/>
      <c r="H169" s="1440"/>
      <c r="I169" s="1440"/>
      <c r="J169" s="1440"/>
      <c r="K169" s="1440"/>
      <c r="L169" s="1440"/>
      <c r="M169" s="1440"/>
      <c r="N169" s="1440"/>
      <c r="O169" s="1440"/>
      <c r="P169" s="1440"/>
      <c r="Q169" s="1440"/>
      <c r="R169" s="1440"/>
      <c r="S169" s="1440"/>
      <c r="T169" s="1440"/>
      <c r="U169" s="1440"/>
      <c r="V169" s="1746"/>
      <c r="W169" s="158" t="s">
        <v>2466</v>
      </c>
      <c r="X169" s="1747" t="s">
        <v>338</v>
      </c>
      <c r="Y169" s="1748"/>
      <c r="Z169" s="1413">
        <v>12</v>
      </c>
      <c r="AA169" s="1414"/>
      <c r="AB169" s="1413"/>
      <c r="AC169" s="1414"/>
      <c r="AD169" s="1760"/>
      <c r="AE169" s="1761"/>
      <c r="AF169" s="1760">
        <f t="shared" ref="AF169" si="28">AB169*Z169</f>
        <v>0</v>
      </c>
      <c r="AG169" s="1761"/>
      <c r="AH169" s="1760">
        <f t="shared" ref="AH169" si="29">AD169*Z169</f>
        <v>0</v>
      </c>
      <c r="AI169" s="1761"/>
      <c r="AJ169" s="1749">
        <f t="shared" ref="AJ169" si="30">AH169+AF169</f>
        <v>0</v>
      </c>
      <c r="AK169" s="1749"/>
      <c r="AL169" s="1749"/>
      <c r="AM169" s="1561"/>
      <c r="AN169" s="1561"/>
      <c r="AO169" s="1561"/>
    </row>
    <row r="170" spans="1:61" s="1532" customFormat="1" ht="18" customHeight="1" outlineLevel="1" x14ac:dyDescent="0.25">
      <c r="A170" s="1561"/>
      <c r="B170" s="1400" t="s">
        <v>2459</v>
      </c>
      <c r="C170" s="1401"/>
      <c r="D170" s="1439" t="s">
        <v>2463</v>
      </c>
      <c r="E170" s="1440"/>
      <c r="F170" s="1440"/>
      <c r="G170" s="1440"/>
      <c r="H170" s="1440"/>
      <c r="I170" s="1440"/>
      <c r="J170" s="1440"/>
      <c r="K170" s="1440"/>
      <c r="L170" s="1440"/>
      <c r="M170" s="1440"/>
      <c r="N170" s="1440"/>
      <c r="O170" s="1440"/>
      <c r="P170" s="1440"/>
      <c r="Q170" s="1440"/>
      <c r="R170" s="1440"/>
      <c r="S170" s="1440"/>
      <c r="T170" s="1440"/>
      <c r="U170" s="1440"/>
      <c r="V170" s="1746"/>
      <c r="W170" s="158" t="s">
        <v>2467</v>
      </c>
      <c r="X170" s="1747" t="s">
        <v>338</v>
      </c>
      <c r="Y170" s="1748"/>
      <c r="Z170" s="1413">
        <v>11</v>
      </c>
      <c r="AA170" s="1414"/>
      <c r="AB170" s="1413"/>
      <c r="AC170" s="1414"/>
      <c r="AD170" s="1760"/>
      <c r="AE170" s="1761"/>
      <c r="AF170" s="1760">
        <f t="shared" ref="AF170" si="31">AB170*Z170</f>
        <v>0</v>
      </c>
      <c r="AG170" s="1761"/>
      <c r="AH170" s="1760">
        <f t="shared" ref="AH170" si="32">AD170*Z170</f>
        <v>0</v>
      </c>
      <c r="AI170" s="1761"/>
      <c r="AJ170" s="1749">
        <f t="shared" ref="AJ170" si="33">AH170+AF170</f>
        <v>0</v>
      </c>
      <c r="AK170" s="1749"/>
      <c r="AL170" s="1749"/>
      <c r="AM170" s="1561"/>
      <c r="AN170" s="1561"/>
      <c r="AO170" s="1561"/>
    </row>
    <row r="171" spans="1:61" s="1532" customFormat="1" ht="18" customHeight="1" outlineLevel="1" x14ac:dyDescent="0.25">
      <c r="A171" s="1561"/>
      <c r="B171" s="1400" t="s">
        <v>2460</v>
      </c>
      <c r="C171" s="1401"/>
      <c r="D171" s="1439" t="s">
        <v>2464</v>
      </c>
      <c r="E171" s="1440"/>
      <c r="F171" s="1440"/>
      <c r="G171" s="1440"/>
      <c r="H171" s="1440"/>
      <c r="I171" s="1440"/>
      <c r="J171" s="1440"/>
      <c r="K171" s="1440"/>
      <c r="L171" s="1440"/>
      <c r="M171" s="1440"/>
      <c r="N171" s="1440"/>
      <c r="O171" s="1440"/>
      <c r="P171" s="1440"/>
      <c r="Q171" s="1440"/>
      <c r="R171" s="1440"/>
      <c r="S171" s="1440"/>
      <c r="T171" s="1440"/>
      <c r="U171" s="1440"/>
      <c r="V171" s="1746"/>
      <c r="W171" s="158" t="s">
        <v>2468</v>
      </c>
      <c r="X171" s="1747" t="s">
        <v>338</v>
      </c>
      <c r="Y171" s="1748"/>
      <c r="Z171" s="1413">
        <v>7</v>
      </c>
      <c r="AA171" s="1414"/>
      <c r="AB171" s="1413"/>
      <c r="AC171" s="1414"/>
      <c r="AD171" s="1760"/>
      <c r="AE171" s="1761"/>
      <c r="AF171" s="1760">
        <f t="shared" ref="AF171" si="34">AB171*Z171</f>
        <v>0</v>
      </c>
      <c r="AG171" s="1761"/>
      <c r="AH171" s="1760">
        <f t="shared" ref="AH171" si="35">AD171*Z171</f>
        <v>0</v>
      </c>
      <c r="AI171" s="1761"/>
      <c r="AJ171" s="1749">
        <f t="shared" ref="AJ171" si="36">AH171+AF171</f>
        <v>0</v>
      </c>
      <c r="AK171" s="1749"/>
      <c r="AL171" s="1749"/>
      <c r="AM171" s="1561"/>
      <c r="AN171" s="1561"/>
      <c r="AO171" s="1561"/>
    </row>
    <row r="172" spans="1:61" s="1532" customFormat="1" ht="18" customHeight="1" outlineLevel="1" x14ac:dyDescent="0.25">
      <c r="A172" s="1561"/>
      <c r="B172" s="1400"/>
      <c r="C172" s="1401"/>
      <c r="D172" s="1439"/>
      <c r="E172" s="1440"/>
      <c r="F172" s="1440"/>
      <c r="G172" s="1440"/>
      <c r="H172" s="1440"/>
      <c r="I172" s="1440"/>
      <c r="J172" s="1440"/>
      <c r="K172" s="1440"/>
      <c r="L172" s="1440"/>
      <c r="M172" s="1440"/>
      <c r="N172" s="1440"/>
      <c r="O172" s="1440"/>
      <c r="P172" s="1440"/>
      <c r="Q172" s="1440"/>
      <c r="R172" s="1440"/>
      <c r="S172" s="1440"/>
      <c r="T172" s="1440"/>
      <c r="U172" s="1440"/>
      <c r="V172" s="1746"/>
      <c r="W172" s="183"/>
      <c r="X172" s="1747"/>
      <c r="Y172" s="1748"/>
      <c r="Z172" s="1413"/>
      <c r="AA172" s="1414"/>
      <c r="AB172" s="1413"/>
      <c r="AC172" s="1414"/>
      <c r="AD172" s="1760"/>
      <c r="AE172" s="1761"/>
      <c r="AF172" s="1760"/>
      <c r="AG172" s="1761"/>
      <c r="AH172" s="1760"/>
      <c r="AI172" s="1761"/>
      <c r="AJ172" s="1749"/>
      <c r="AK172" s="1749"/>
      <c r="AL172" s="1749"/>
      <c r="AM172" s="1561"/>
      <c r="AN172" s="1561"/>
      <c r="AO172" s="1561"/>
    </row>
    <row r="173" spans="1:61" ht="15.95" customHeight="1" outlineLevel="1" x14ac:dyDescent="0.25">
      <c r="A173" s="2"/>
      <c r="B173" s="147"/>
      <c r="C173" s="148"/>
      <c r="D173" s="152"/>
      <c r="E173" s="155"/>
      <c r="F173" s="155"/>
      <c r="G173" s="155"/>
      <c r="H173" s="155"/>
      <c r="I173" s="155"/>
      <c r="J173" s="155"/>
      <c r="K173" s="155"/>
      <c r="L173" s="155"/>
      <c r="M173" s="155"/>
      <c r="N173" s="155"/>
      <c r="O173" s="155"/>
      <c r="P173" s="155"/>
      <c r="Q173" s="155"/>
      <c r="R173" s="155"/>
      <c r="S173" s="155"/>
      <c r="T173" s="155"/>
      <c r="U173" s="155"/>
      <c r="V173" s="160"/>
      <c r="W173" s="184"/>
      <c r="X173" s="174"/>
      <c r="Y173" s="164"/>
      <c r="Z173" s="182"/>
      <c r="AA173" s="165"/>
      <c r="AB173" s="182"/>
      <c r="AC173" s="581"/>
      <c r="AD173" s="1756"/>
      <c r="AE173" s="1757"/>
      <c r="AF173" s="1756"/>
      <c r="AG173" s="1757"/>
      <c r="AH173" s="1756"/>
      <c r="AI173" s="1757"/>
      <c r="AJ173" s="178"/>
      <c r="AK173" s="179"/>
      <c r="AL173" s="180"/>
      <c r="AM173" s="2"/>
      <c r="AN173" s="2"/>
      <c r="AO173" s="2"/>
    </row>
    <row r="174" spans="1:61" s="225" customFormat="1" ht="15.95" customHeight="1" outlineLevel="1" x14ac:dyDescent="0.25">
      <c r="A174" s="2"/>
      <c r="B174" s="149"/>
      <c r="C174" s="149"/>
      <c r="D174" s="169"/>
      <c r="E174" s="170"/>
      <c r="F174" s="170"/>
      <c r="G174" s="170"/>
      <c r="H174" s="170"/>
      <c r="I174" s="170"/>
      <c r="J174" s="170"/>
      <c r="K174" s="170"/>
      <c r="L174" s="170"/>
      <c r="M174" s="170"/>
      <c r="N174" s="170"/>
      <c r="O174" s="170"/>
      <c r="P174" s="170"/>
      <c r="Q174" s="170"/>
      <c r="R174" s="170"/>
      <c r="S174" s="170"/>
      <c r="T174" s="170"/>
      <c r="U174" s="170"/>
      <c r="V174" s="181"/>
      <c r="W174" s="245"/>
      <c r="X174" s="246"/>
      <c r="Y174" s="247"/>
      <c r="Z174" s="248"/>
      <c r="AA174" s="249"/>
      <c r="AB174" s="248"/>
      <c r="AC174" s="249"/>
      <c r="AD174" s="1758"/>
      <c r="AE174" s="1759"/>
      <c r="AF174" s="1758"/>
      <c r="AG174" s="1759"/>
      <c r="AH174" s="1758"/>
      <c r="AI174" s="1759"/>
      <c r="AJ174" s="167"/>
      <c r="AK174" s="168"/>
      <c r="AL174" s="168"/>
      <c r="AM174" s="2"/>
      <c r="AN174" s="2"/>
      <c r="AO174" s="2"/>
    </row>
    <row r="175" spans="1:61" s="137" customFormat="1" ht="15.95" customHeight="1" x14ac:dyDescent="0.2">
      <c r="B175" s="1420">
        <v>6</v>
      </c>
      <c r="C175" s="585"/>
      <c r="D175" s="1421" t="s">
        <v>503</v>
      </c>
      <c r="E175" s="1422"/>
      <c r="F175" s="1422"/>
      <c r="G175" s="1422"/>
      <c r="H175" s="1422"/>
      <c r="I175" s="1422"/>
      <c r="J175" s="1422"/>
      <c r="K175" s="1422"/>
      <c r="L175" s="1422"/>
      <c r="M175" s="1422"/>
      <c r="N175" s="1422"/>
      <c r="O175" s="1422"/>
      <c r="P175" s="1422"/>
      <c r="Q175" s="1422"/>
      <c r="R175" s="1422"/>
      <c r="S175" s="1422"/>
      <c r="T175" s="1422"/>
      <c r="U175" s="1423"/>
      <c r="V175" s="173"/>
      <c r="W175" s="172"/>
      <c r="X175" s="1409"/>
      <c r="Y175" s="1410"/>
      <c r="Z175" s="1415"/>
      <c r="AA175" s="1416"/>
      <c r="AB175" s="1409"/>
      <c r="AC175" s="1410"/>
      <c r="AD175" s="1409"/>
      <c r="AE175" s="1410"/>
      <c r="AF175" s="1409"/>
      <c r="AG175" s="1410"/>
      <c r="AH175" s="1409"/>
      <c r="AI175" s="1410"/>
      <c r="AJ175" s="1418">
        <f>SUM(AJ176:AL179)</f>
        <v>0</v>
      </c>
      <c r="AK175" s="1419"/>
      <c r="AL175" s="1419"/>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row>
    <row r="176" spans="1:61" ht="18" customHeight="1" outlineLevel="1" x14ac:dyDescent="0.25">
      <c r="A176" s="2"/>
      <c r="B176" s="1400" t="s">
        <v>79</v>
      </c>
      <c r="C176" s="1401"/>
      <c r="D176" s="1402" t="s">
        <v>504</v>
      </c>
      <c r="E176" s="1403"/>
      <c r="F176" s="1403"/>
      <c r="G176" s="1403"/>
      <c r="H176" s="1403"/>
      <c r="I176" s="1403"/>
      <c r="J176" s="1403"/>
      <c r="K176" s="1403"/>
      <c r="L176" s="1403"/>
      <c r="M176" s="1403"/>
      <c r="N176" s="1403"/>
      <c r="O176" s="1403"/>
      <c r="P176" s="1403"/>
      <c r="Q176" s="1403"/>
      <c r="R176" s="1403"/>
      <c r="S176" s="1403"/>
      <c r="T176" s="1403"/>
      <c r="U176" s="1403"/>
      <c r="V176" s="2"/>
      <c r="W176" s="162"/>
      <c r="X176" s="1396" t="s">
        <v>440</v>
      </c>
      <c r="Y176" s="1397"/>
      <c r="Z176" s="1411">
        <f>(8*10)+(4*5)+(4*12)</f>
        <v>148</v>
      </c>
      <c r="AA176" s="1412"/>
      <c r="AB176" s="1411"/>
      <c r="AC176" s="1412"/>
      <c r="AD176" s="1754"/>
      <c r="AE176" s="1755"/>
      <c r="AF176" s="1752">
        <f t="shared" si="22"/>
        <v>0</v>
      </c>
      <c r="AG176" s="1753"/>
      <c r="AH176" s="1752">
        <f t="shared" si="23"/>
        <v>0</v>
      </c>
      <c r="AI176" s="1753"/>
      <c r="AJ176" s="1406">
        <f t="shared" si="24"/>
        <v>0</v>
      </c>
      <c r="AK176" s="1406"/>
      <c r="AL176" s="1406"/>
      <c r="AM176" s="2"/>
      <c r="AN176" s="2"/>
      <c r="AO176" s="2"/>
    </row>
    <row r="177" spans="1:61" ht="18" customHeight="1" outlineLevel="1" x14ac:dyDescent="0.25">
      <c r="A177" s="2"/>
      <c r="B177" s="1400" t="s">
        <v>678</v>
      </c>
      <c r="C177" s="1401"/>
      <c r="D177" s="1402" t="s">
        <v>505</v>
      </c>
      <c r="E177" s="1403"/>
      <c r="F177" s="1403"/>
      <c r="G177" s="1403"/>
      <c r="H177" s="1403"/>
      <c r="I177" s="1403"/>
      <c r="J177" s="1403"/>
      <c r="K177" s="1403"/>
      <c r="L177" s="1403"/>
      <c r="M177" s="1403"/>
      <c r="N177" s="1403"/>
      <c r="O177" s="1403"/>
      <c r="P177" s="1403"/>
      <c r="Q177" s="1403"/>
      <c r="R177" s="1403"/>
      <c r="S177" s="1403"/>
      <c r="T177" s="1403"/>
      <c r="U177" s="1403"/>
      <c r="V177" s="2"/>
      <c r="W177" s="162"/>
      <c r="X177" s="1396" t="s">
        <v>440</v>
      </c>
      <c r="Y177" s="1397"/>
      <c r="Z177" s="1411">
        <f>(6*8)</f>
        <v>48</v>
      </c>
      <c r="AA177" s="1412"/>
      <c r="AB177" s="1411"/>
      <c r="AC177" s="1412"/>
      <c r="AD177" s="1754"/>
      <c r="AE177" s="1755"/>
      <c r="AF177" s="1752">
        <f t="shared" si="22"/>
        <v>0</v>
      </c>
      <c r="AG177" s="1753"/>
      <c r="AH177" s="1752">
        <f t="shared" si="23"/>
        <v>0</v>
      </c>
      <c r="AI177" s="1753"/>
      <c r="AJ177" s="1406">
        <f t="shared" si="24"/>
        <v>0</v>
      </c>
      <c r="AK177" s="1406"/>
      <c r="AL177" s="1406"/>
      <c r="AM177" s="2"/>
      <c r="AN177" s="2"/>
      <c r="AO177" s="2"/>
    </row>
    <row r="178" spans="1:61" ht="18" customHeight="1" outlineLevel="1" x14ac:dyDescent="0.25">
      <c r="A178" s="2"/>
      <c r="B178" s="1400" t="s">
        <v>1113</v>
      </c>
      <c r="C178" s="1401"/>
      <c r="D178" s="1402" t="s">
        <v>506</v>
      </c>
      <c r="E178" s="1403"/>
      <c r="F178" s="1403"/>
      <c r="G178" s="1403"/>
      <c r="H178" s="1403"/>
      <c r="I178" s="1403"/>
      <c r="J178" s="1403"/>
      <c r="K178" s="1403"/>
      <c r="L178" s="1403"/>
      <c r="M178" s="1403"/>
      <c r="N178" s="1403"/>
      <c r="O178" s="1403"/>
      <c r="P178" s="1403"/>
      <c r="Q178" s="1403"/>
      <c r="R178" s="1403"/>
      <c r="S178" s="1403"/>
      <c r="T178" s="1403"/>
      <c r="U178" s="1403"/>
      <c r="V178" s="2"/>
      <c r="W178" s="162"/>
      <c r="X178" s="1396" t="s">
        <v>338</v>
      </c>
      <c r="Y178" s="1397"/>
      <c r="Z178" s="1411">
        <f>58*20</f>
        <v>1160</v>
      </c>
      <c r="AA178" s="1412"/>
      <c r="AB178" s="1411"/>
      <c r="AC178" s="1412"/>
      <c r="AD178" s="1754"/>
      <c r="AE178" s="1755"/>
      <c r="AF178" s="1752">
        <f t="shared" si="22"/>
        <v>0</v>
      </c>
      <c r="AG178" s="1753"/>
      <c r="AH178" s="1752">
        <f t="shared" si="23"/>
        <v>0</v>
      </c>
      <c r="AI178" s="1753"/>
      <c r="AJ178" s="1406">
        <f t="shared" si="24"/>
        <v>0</v>
      </c>
      <c r="AK178" s="1406"/>
      <c r="AL178" s="1406"/>
      <c r="AM178" s="2"/>
      <c r="AN178" s="2"/>
      <c r="AO178" s="2"/>
    </row>
    <row r="179" spans="1:61" ht="18" customHeight="1" outlineLevel="1" x14ac:dyDescent="0.25">
      <c r="A179" s="2"/>
      <c r="B179" s="1400" t="s">
        <v>256</v>
      </c>
      <c r="C179" s="1401"/>
      <c r="D179" s="1402" t="s">
        <v>507</v>
      </c>
      <c r="E179" s="1403"/>
      <c r="F179" s="1403"/>
      <c r="G179" s="1403"/>
      <c r="H179" s="1403"/>
      <c r="I179" s="1403"/>
      <c r="J179" s="1403"/>
      <c r="K179" s="1403"/>
      <c r="L179" s="1403"/>
      <c r="M179" s="1403"/>
      <c r="N179" s="1403"/>
      <c r="O179" s="1403"/>
      <c r="P179" s="1403"/>
      <c r="Q179" s="1403"/>
      <c r="R179" s="1403"/>
      <c r="S179" s="1403"/>
      <c r="T179" s="1403"/>
      <c r="U179" s="1403"/>
      <c r="V179" s="181"/>
      <c r="W179" s="185"/>
      <c r="X179" s="1407" t="s">
        <v>440</v>
      </c>
      <c r="Y179" s="1408"/>
      <c r="Z179" s="1413">
        <v>45</v>
      </c>
      <c r="AA179" s="1414"/>
      <c r="AB179" s="1413"/>
      <c r="AC179" s="1414"/>
      <c r="AD179" s="1754"/>
      <c r="AE179" s="1755"/>
      <c r="AF179" s="1754">
        <f t="shared" si="22"/>
        <v>0</v>
      </c>
      <c r="AG179" s="1755"/>
      <c r="AH179" s="1754">
        <f t="shared" si="23"/>
        <v>0</v>
      </c>
      <c r="AI179" s="1755"/>
      <c r="AJ179" s="1417">
        <f t="shared" si="24"/>
        <v>0</v>
      </c>
      <c r="AK179" s="1417"/>
      <c r="AL179" s="1417"/>
      <c r="AM179" s="2"/>
      <c r="AN179" s="2"/>
      <c r="AO179" s="2"/>
    </row>
    <row r="180" spans="1:61" ht="15.95" customHeight="1" outlineLevel="1" x14ac:dyDescent="0.25">
      <c r="A180" s="2"/>
      <c r="B180" s="147"/>
      <c r="C180" s="148"/>
      <c r="D180" s="152"/>
      <c r="E180" s="155"/>
      <c r="F180" s="155"/>
      <c r="G180" s="155"/>
      <c r="H180" s="155"/>
      <c r="I180" s="155"/>
      <c r="J180" s="155"/>
      <c r="K180" s="155"/>
      <c r="L180" s="155"/>
      <c r="M180" s="155"/>
      <c r="N180" s="155"/>
      <c r="O180" s="155"/>
      <c r="P180" s="155"/>
      <c r="Q180" s="155"/>
      <c r="R180" s="155"/>
      <c r="S180" s="155"/>
      <c r="T180" s="155"/>
      <c r="U180" s="155"/>
      <c r="V180" s="160"/>
      <c r="W180" s="186"/>
      <c r="X180" s="174"/>
      <c r="Y180" s="164"/>
      <c r="Z180" s="182"/>
      <c r="AA180" s="165"/>
      <c r="AB180" s="182"/>
      <c r="AC180" s="581"/>
      <c r="AD180" s="1756"/>
      <c r="AE180" s="1757"/>
      <c r="AF180" s="1756"/>
      <c r="AG180" s="1757"/>
      <c r="AH180" s="1756"/>
      <c r="AI180" s="1757"/>
      <c r="AJ180" s="178"/>
      <c r="AK180" s="179"/>
      <c r="AL180" s="180"/>
      <c r="AM180" s="2"/>
      <c r="AN180" s="2"/>
      <c r="AO180" s="2"/>
    </row>
    <row r="181" spans="1:61" s="137" customFormat="1" ht="15.95" customHeight="1" x14ac:dyDescent="0.2">
      <c r="B181" s="1420">
        <v>7</v>
      </c>
      <c r="C181" s="585"/>
      <c r="D181" s="1421" t="s">
        <v>508</v>
      </c>
      <c r="E181" s="1422"/>
      <c r="F181" s="1422"/>
      <c r="G181" s="1422"/>
      <c r="H181" s="1422"/>
      <c r="I181" s="1422"/>
      <c r="J181" s="1422"/>
      <c r="K181" s="1422"/>
      <c r="L181" s="1422"/>
      <c r="M181" s="1422"/>
      <c r="N181" s="1422"/>
      <c r="O181" s="1422"/>
      <c r="P181" s="1422"/>
      <c r="Q181" s="1422"/>
      <c r="R181" s="1422"/>
      <c r="S181" s="1422"/>
      <c r="T181" s="1422"/>
      <c r="U181" s="1423"/>
      <c r="V181" s="173"/>
      <c r="W181" s="172"/>
      <c r="X181" s="1409"/>
      <c r="Y181" s="1410"/>
      <c r="Z181" s="1415"/>
      <c r="AA181" s="1416"/>
      <c r="AB181" s="1409"/>
      <c r="AC181" s="1410"/>
      <c r="AD181" s="1409"/>
      <c r="AE181" s="1410"/>
      <c r="AF181" s="1409"/>
      <c r="AG181" s="1410"/>
      <c r="AH181" s="1409"/>
      <c r="AI181" s="1410"/>
      <c r="AJ181" s="1418">
        <f>SUM(AJ182:AL195)</f>
        <v>0</v>
      </c>
      <c r="AK181" s="1419"/>
      <c r="AL181" s="1419"/>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row>
    <row r="182" spans="1:61" ht="31.5" customHeight="1" outlineLevel="1" x14ac:dyDescent="0.25">
      <c r="A182" s="2"/>
      <c r="B182" s="1400" t="s">
        <v>90</v>
      </c>
      <c r="C182" s="1401"/>
      <c r="D182" s="1402" t="s">
        <v>509</v>
      </c>
      <c r="E182" s="1403"/>
      <c r="F182" s="1403"/>
      <c r="G182" s="1403"/>
      <c r="H182" s="1403"/>
      <c r="I182" s="1403"/>
      <c r="J182" s="1403"/>
      <c r="K182" s="1403"/>
      <c r="L182" s="1403"/>
      <c r="M182" s="1403"/>
      <c r="N182" s="1403"/>
      <c r="O182" s="1403"/>
      <c r="P182" s="1403"/>
      <c r="Q182" s="1403"/>
      <c r="R182" s="1403"/>
      <c r="S182" s="1403"/>
      <c r="T182" s="1403"/>
      <c r="U182" s="1403"/>
      <c r="V182" s="2"/>
      <c r="W182" s="162"/>
      <c r="X182" s="1396" t="s">
        <v>440</v>
      </c>
      <c r="Y182" s="1397"/>
      <c r="Z182" s="1411">
        <v>1</v>
      </c>
      <c r="AA182" s="1412"/>
      <c r="AB182" s="1411"/>
      <c r="AC182" s="1412"/>
      <c r="AD182" s="1754"/>
      <c r="AE182" s="1755"/>
      <c r="AF182" s="1752">
        <f t="shared" si="22"/>
        <v>0</v>
      </c>
      <c r="AG182" s="1753"/>
      <c r="AH182" s="1752">
        <f t="shared" si="23"/>
        <v>0</v>
      </c>
      <c r="AI182" s="1753"/>
      <c r="AJ182" s="1406">
        <f t="shared" si="24"/>
        <v>0</v>
      </c>
      <c r="AK182" s="1406"/>
      <c r="AL182" s="1406"/>
      <c r="AM182" s="2"/>
      <c r="AN182" s="2"/>
      <c r="AO182" s="2"/>
    </row>
    <row r="183" spans="1:61" ht="31.5" customHeight="1" outlineLevel="1" x14ac:dyDescent="0.25">
      <c r="A183" s="2"/>
      <c r="B183" s="1400" t="s">
        <v>683</v>
      </c>
      <c r="C183" s="1401"/>
      <c r="D183" s="1402" t="s">
        <v>510</v>
      </c>
      <c r="E183" s="1403"/>
      <c r="F183" s="1403"/>
      <c r="G183" s="1403"/>
      <c r="H183" s="1403"/>
      <c r="I183" s="1403"/>
      <c r="J183" s="1403"/>
      <c r="K183" s="1403"/>
      <c r="L183" s="1403"/>
      <c r="M183" s="1403"/>
      <c r="N183" s="1403"/>
      <c r="O183" s="1403"/>
      <c r="P183" s="1403"/>
      <c r="Q183" s="1403"/>
      <c r="R183" s="1403"/>
      <c r="S183" s="1403"/>
      <c r="T183" s="1403"/>
      <c r="U183" s="1403"/>
      <c r="V183" s="2"/>
      <c r="W183" s="162"/>
      <c r="X183" s="1396" t="s">
        <v>440</v>
      </c>
      <c r="Y183" s="1397"/>
      <c r="Z183" s="1411">
        <v>1</v>
      </c>
      <c r="AA183" s="1412"/>
      <c r="AB183" s="1411"/>
      <c r="AC183" s="1412"/>
      <c r="AD183" s="1754"/>
      <c r="AE183" s="1755"/>
      <c r="AF183" s="1752">
        <f t="shared" si="22"/>
        <v>0</v>
      </c>
      <c r="AG183" s="1753"/>
      <c r="AH183" s="1752">
        <f t="shared" si="23"/>
        <v>0</v>
      </c>
      <c r="AI183" s="1753"/>
      <c r="AJ183" s="1406">
        <f t="shared" si="24"/>
        <v>0</v>
      </c>
      <c r="AK183" s="1406"/>
      <c r="AL183" s="1406"/>
      <c r="AM183" s="2"/>
      <c r="AN183" s="2"/>
      <c r="AO183" s="2"/>
    </row>
    <row r="184" spans="1:61" ht="31.5" customHeight="1" outlineLevel="1" x14ac:dyDescent="0.25">
      <c r="A184" s="2"/>
      <c r="B184" s="1400" t="s">
        <v>687</v>
      </c>
      <c r="C184" s="1401"/>
      <c r="D184" s="1402" t="s">
        <v>511</v>
      </c>
      <c r="E184" s="1403"/>
      <c r="F184" s="1403"/>
      <c r="G184" s="1403"/>
      <c r="H184" s="1403"/>
      <c r="I184" s="1403"/>
      <c r="J184" s="1403"/>
      <c r="K184" s="1403"/>
      <c r="L184" s="1403"/>
      <c r="M184" s="1403"/>
      <c r="N184" s="1403"/>
      <c r="O184" s="1403"/>
      <c r="P184" s="1403"/>
      <c r="Q184" s="1403"/>
      <c r="R184" s="1403"/>
      <c r="S184" s="1403"/>
      <c r="T184" s="1403"/>
      <c r="U184" s="1403"/>
      <c r="V184" s="2"/>
      <c r="W184" s="162"/>
      <c r="X184" s="1396" t="s">
        <v>440</v>
      </c>
      <c r="Y184" s="1397"/>
      <c r="Z184" s="1411">
        <v>1</v>
      </c>
      <c r="AA184" s="1412"/>
      <c r="AB184" s="1411"/>
      <c r="AC184" s="1412"/>
      <c r="AD184" s="1754"/>
      <c r="AE184" s="1755"/>
      <c r="AF184" s="1752">
        <f t="shared" si="22"/>
        <v>0</v>
      </c>
      <c r="AG184" s="1753"/>
      <c r="AH184" s="1752">
        <f t="shared" si="23"/>
        <v>0</v>
      </c>
      <c r="AI184" s="1753"/>
      <c r="AJ184" s="1406">
        <f t="shared" si="24"/>
        <v>0</v>
      </c>
      <c r="AK184" s="1406"/>
      <c r="AL184" s="1406"/>
      <c r="AM184" s="2"/>
      <c r="AN184" s="2"/>
      <c r="AO184" s="2"/>
    </row>
    <row r="185" spans="1:61" ht="31.5" customHeight="1" outlineLevel="1" x14ac:dyDescent="0.25">
      <c r="A185" s="2"/>
      <c r="B185" s="1400" t="s">
        <v>1108</v>
      </c>
      <c r="C185" s="1401"/>
      <c r="D185" s="1402" t="s">
        <v>512</v>
      </c>
      <c r="E185" s="1403"/>
      <c r="F185" s="1403"/>
      <c r="G185" s="1403"/>
      <c r="H185" s="1403"/>
      <c r="I185" s="1403"/>
      <c r="J185" s="1403"/>
      <c r="K185" s="1403"/>
      <c r="L185" s="1403"/>
      <c r="M185" s="1403"/>
      <c r="N185" s="1403"/>
      <c r="O185" s="1403"/>
      <c r="P185" s="1403"/>
      <c r="Q185" s="1403"/>
      <c r="R185" s="1403"/>
      <c r="S185" s="1403"/>
      <c r="T185" s="1403"/>
      <c r="U185" s="1403"/>
      <c r="V185" s="2"/>
      <c r="W185" s="162"/>
      <c r="X185" s="1396" t="s">
        <v>440</v>
      </c>
      <c r="Y185" s="1397"/>
      <c r="Z185" s="1411">
        <v>1</v>
      </c>
      <c r="AA185" s="1412"/>
      <c r="AB185" s="1411"/>
      <c r="AC185" s="1412"/>
      <c r="AD185" s="1754"/>
      <c r="AE185" s="1755"/>
      <c r="AF185" s="1752">
        <f t="shared" si="22"/>
        <v>0</v>
      </c>
      <c r="AG185" s="1753"/>
      <c r="AH185" s="1752">
        <f t="shared" si="23"/>
        <v>0</v>
      </c>
      <c r="AI185" s="1753"/>
      <c r="AJ185" s="1406">
        <f t="shared" ref="AJ185:AJ195" si="37">AH185+AF185</f>
        <v>0</v>
      </c>
      <c r="AK185" s="1406"/>
      <c r="AL185" s="1406"/>
      <c r="AM185" s="2"/>
      <c r="AN185" s="2"/>
      <c r="AO185" s="2"/>
    </row>
    <row r="186" spans="1:61" ht="31.5" customHeight="1" outlineLevel="1" x14ac:dyDescent="0.25">
      <c r="A186" s="2"/>
      <c r="B186" s="1400" t="s">
        <v>1492</v>
      </c>
      <c r="C186" s="1401"/>
      <c r="D186" s="1402" t="s">
        <v>513</v>
      </c>
      <c r="E186" s="1403"/>
      <c r="F186" s="1403"/>
      <c r="G186" s="1403"/>
      <c r="H186" s="1403"/>
      <c r="I186" s="1403"/>
      <c r="J186" s="1403"/>
      <c r="K186" s="1403"/>
      <c r="L186" s="1403"/>
      <c r="M186" s="1403"/>
      <c r="N186" s="1403"/>
      <c r="O186" s="1403"/>
      <c r="P186" s="1403"/>
      <c r="Q186" s="1403"/>
      <c r="R186" s="1403"/>
      <c r="S186" s="1403"/>
      <c r="T186" s="1403"/>
      <c r="U186" s="1403"/>
      <c r="V186" s="2"/>
      <c r="W186" s="162"/>
      <c r="X186" s="1396" t="s">
        <v>440</v>
      </c>
      <c r="Y186" s="1397"/>
      <c r="Z186" s="1411">
        <v>1</v>
      </c>
      <c r="AA186" s="1412"/>
      <c r="AB186" s="1411"/>
      <c r="AC186" s="1412"/>
      <c r="AD186" s="1754"/>
      <c r="AE186" s="1755"/>
      <c r="AF186" s="1752">
        <f t="shared" si="22"/>
        <v>0</v>
      </c>
      <c r="AG186" s="1753"/>
      <c r="AH186" s="1752">
        <f t="shared" si="23"/>
        <v>0</v>
      </c>
      <c r="AI186" s="1753"/>
      <c r="AJ186" s="1406">
        <f t="shared" si="37"/>
        <v>0</v>
      </c>
      <c r="AK186" s="1406"/>
      <c r="AL186" s="1406"/>
      <c r="AM186" s="2"/>
      <c r="AN186" s="2"/>
      <c r="AO186" s="2"/>
    </row>
    <row r="187" spans="1:61" s="1532" customFormat="1" ht="31.5" customHeight="1" outlineLevel="1" x14ac:dyDescent="0.25">
      <c r="A187" s="1561"/>
      <c r="B187" s="1400" t="s">
        <v>1493</v>
      </c>
      <c r="C187" s="1401"/>
      <c r="D187" s="1439" t="s">
        <v>514</v>
      </c>
      <c r="E187" s="1440"/>
      <c r="F187" s="1440"/>
      <c r="G187" s="1440"/>
      <c r="H187" s="1440"/>
      <c r="I187" s="1440"/>
      <c r="J187" s="1440"/>
      <c r="K187" s="1440"/>
      <c r="L187" s="1440"/>
      <c r="M187" s="1440"/>
      <c r="N187" s="1440"/>
      <c r="O187" s="1440"/>
      <c r="P187" s="1440"/>
      <c r="Q187" s="1440"/>
      <c r="R187" s="1440"/>
      <c r="S187" s="1440"/>
      <c r="T187" s="1440"/>
      <c r="U187" s="1440"/>
      <c r="V187" s="1561"/>
      <c r="W187" s="162"/>
      <c r="X187" s="1767" t="s">
        <v>440</v>
      </c>
      <c r="Y187" s="1768"/>
      <c r="Z187" s="1411">
        <v>1</v>
      </c>
      <c r="AA187" s="1412"/>
      <c r="AB187" s="1411"/>
      <c r="AC187" s="1412"/>
      <c r="AD187" s="1760"/>
      <c r="AE187" s="1761"/>
      <c r="AF187" s="1764">
        <f t="shared" si="22"/>
        <v>0</v>
      </c>
      <c r="AG187" s="1765"/>
      <c r="AH187" s="1764">
        <f t="shared" si="23"/>
        <v>0</v>
      </c>
      <c r="AI187" s="1765"/>
      <c r="AJ187" s="1766">
        <f t="shared" si="37"/>
        <v>0</v>
      </c>
      <c r="AK187" s="1766"/>
      <c r="AL187" s="1766"/>
      <c r="AM187" s="1561"/>
      <c r="AN187" s="1561"/>
      <c r="AO187" s="1561"/>
    </row>
    <row r="188" spans="1:61" s="1532" customFormat="1" ht="31.5" customHeight="1" outlineLevel="1" x14ac:dyDescent="0.25">
      <c r="A188" s="1561"/>
      <c r="B188" s="1400" t="s">
        <v>1494</v>
      </c>
      <c r="C188" s="1401"/>
      <c r="D188" s="1439" t="s">
        <v>515</v>
      </c>
      <c r="E188" s="1440"/>
      <c r="F188" s="1440"/>
      <c r="G188" s="1440"/>
      <c r="H188" s="1440"/>
      <c r="I188" s="1440"/>
      <c r="J188" s="1440"/>
      <c r="K188" s="1440"/>
      <c r="L188" s="1440"/>
      <c r="M188" s="1440"/>
      <c r="N188" s="1440"/>
      <c r="O188" s="1440"/>
      <c r="P188" s="1440"/>
      <c r="Q188" s="1440"/>
      <c r="R188" s="1440"/>
      <c r="S188" s="1440"/>
      <c r="T188" s="1440"/>
      <c r="U188" s="1440"/>
      <c r="V188" s="1561"/>
      <c r="W188" s="162"/>
      <c r="X188" s="1767" t="s">
        <v>440</v>
      </c>
      <c r="Y188" s="1768"/>
      <c r="Z188" s="1411">
        <v>1</v>
      </c>
      <c r="AA188" s="1412"/>
      <c r="AB188" s="1411"/>
      <c r="AC188" s="1412"/>
      <c r="AD188" s="1760"/>
      <c r="AE188" s="1761"/>
      <c r="AF188" s="1764">
        <f t="shared" si="22"/>
        <v>0</v>
      </c>
      <c r="AG188" s="1765"/>
      <c r="AH188" s="1764">
        <f t="shared" si="23"/>
        <v>0</v>
      </c>
      <c r="AI188" s="1765"/>
      <c r="AJ188" s="1766">
        <f t="shared" si="37"/>
        <v>0</v>
      </c>
      <c r="AK188" s="1766"/>
      <c r="AL188" s="1766"/>
      <c r="AM188" s="1561"/>
      <c r="AN188" s="1561"/>
      <c r="AO188" s="1561"/>
    </row>
    <row r="189" spans="1:61" s="1532" customFormat="1" ht="31.5" customHeight="1" outlineLevel="1" x14ac:dyDescent="0.25">
      <c r="A189" s="1561"/>
      <c r="B189" s="1400" t="s">
        <v>1495</v>
      </c>
      <c r="C189" s="1401"/>
      <c r="D189" s="1439" t="s">
        <v>516</v>
      </c>
      <c r="E189" s="1440"/>
      <c r="F189" s="1440"/>
      <c r="G189" s="1440"/>
      <c r="H189" s="1440"/>
      <c r="I189" s="1440"/>
      <c r="J189" s="1440"/>
      <c r="K189" s="1440"/>
      <c r="L189" s="1440"/>
      <c r="M189" s="1440"/>
      <c r="N189" s="1440"/>
      <c r="O189" s="1440"/>
      <c r="P189" s="1440"/>
      <c r="Q189" s="1440"/>
      <c r="R189" s="1440"/>
      <c r="S189" s="1440"/>
      <c r="T189" s="1440"/>
      <c r="U189" s="1440"/>
      <c r="V189" s="1561"/>
      <c r="W189" s="162"/>
      <c r="X189" s="1767" t="s">
        <v>555</v>
      </c>
      <c r="Y189" s="1768"/>
      <c r="Z189" s="1411">
        <v>320</v>
      </c>
      <c r="AA189" s="1412"/>
      <c r="AB189" s="1411"/>
      <c r="AC189" s="1412"/>
      <c r="AD189" s="1760"/>
      <c r="AE189" s="1761"/>
      <c r="AF189" s="1764"/>
      <c r="AG189" s="1765"/>
      <c r="AH189" s="1764"/>
      <c r="AI189" s="1765"/>
      <c r="AJ189" s="1766"/>
      <c r="AK189" s="1766"/>
      <c r="AL189" s="1766"/>
      <c r="AM189" s="1561"/>
      <c r="AN189" s="1561"/>
      <c r="AO189" s="1561"/>
    </row>
    <row r="190" spans="1:61" s="1532" customFormat="1" ht="31.5" customHeight="1" outlineLevel="1" x14ac:dyDescent="0.25">
      <c r="A190" s="1561"/>
      <c r="B190" s="1400" t="s">
        <v>1496</v>
      </c>
      <c r="C190" s="1401"/>
      <c r="D190" s="1439" t="s">
        <v>2469</v>
      </c>
      <c r="E190" s="1440"/>
      <c r="F190" s="1440"/>
      <c r="G190" s="1440"/>
      <c r="H190" s="1440"/>
      <c r="I190" s="1440"/>
      <c r="J190" s="1440"/>
      <c r="K190" s="1440"/>
      <c r="L190" s="1440"/>
      <c r="M190" s="1440"/>
      <c r="N190" s="1440"/>
      <c r="O190" s="1440"/>
      <c r="P190" s="1440"/>
      <c r="Q190" s="1440"/>
      <c r="R190" s="1440"/>
      <c r="S190" s="1440"/>
      <c r="T190" s="1440"/>
      <c r="U190" s="1440"/>
      <c r="V190" s="1561"/>
      <c r="W190" s="162"/>
      <c r="X190" s="1767" t="s">
        <v>909</v>
      </c>
      <c r="Y190" s="1768"/>
      <c r="Z190" s="1411">
        <v>1</v>
      </c>
      <c r="AA190" s="1412"/>
      <c r="AB190" s="1411"/>
      <c r="AC190" s="1412"/>
      <c r="AD190" s="1760"/>
      <c r="AE190" s="1761"/>
      <c r="AF190" s="1764"/>
      <c r="AG190" s="1765"/>
      <c r="AH190" s="1764"/>
      <c r="AI190" s="1765"/>
      <c r="AJ190" s="1766"/>
      <c r="AK190" s="1766"/>
      <c r="AL190" s="1766"/>
      <c r="AM190" s="1561"/>
      <c r="AN190" s="1561"/>
      <c r="AO190" s="1561"/>
    </row>
    <row r="191" spans="1:61" s="1532" customFormat="1" ht="31.5" customHeight="1" outlineLevel="1" x14ac:dyDescent="0.25">
      <c r="A191" s="1561"/>
      <c r="B191" s="1400" t="s">
        <v>1497</v>
      </c>
      <c r="C191" s="1401"/>
      <c r="D191" s="1439" t="s">
        <v>2470</v>
      </c>
      <c r="E191" s="1440"/>
      <c r="F191" s="1440"/>
      <c r="G191" s="1440"/>
      <c r="H191" s="1440"/>
      <c r="I191" s="1440"/>
      <c r="J191" s="1440"/>
      <c r="K191" s="1440"/>
      <c r="L191" s="1440"/>
      <c r="M191" s="1440"/>
      <c r="N191" s="1440"/>
      <c r="O191" s="1440"/>
      <c r="P191" s="1440"/>
      <c r="Q191" s="1440"/>
      <c r="R191" s="1440"/>
      <c r="S191" s="1440"/>
      <c r="T191" s="1440"/>
      <c r="U191" s="1440"/>
      <c r="V191" s="1561"/>
      <c r="W191" s="162"/>
      <c r="X191" s="1767" t="s">
        <v>909</v>
      </c>
      <c r="Y191" s="1768"/>
      <c r="Z191" s="1411">
        <v>1</v>
      </c>
      <c r="AA191" s="1412"/>
      <c r="AB191" s="1411"/>
      <c r="AC191" s="1412"/>
      <c r="AD191" s="1760"/>
      <c r="AE191" s="1761"/>
      <c r="AF191" s="1764">
        <f t="shared" si="22"/>
        <v>0</v>
      </c>
      <c r="AG191" s="1765"/>
      <c r="AH191" s="1764">
        <f t="shared" si="23"/>
        <v>0</v>
      </c>
      <c r="AI191" s="1765"/>
      <c r="AJ191" s="1766">
        <f t="shared" si="37"/>
        <v>0</v>
      </c>
      <c r="AK191" s="1766"/>
      <c r="AL191" s="1766"/>
      <c r="AM191" s="1561"/>
      <c r="AN191" s="1561"/>
      <c r="AO191" s="1561"/>
    </row>
    <row r="192" spans="1:61" s="1532" customFormat="1" ht="31.5" customHeight="1" outlineLevel="1" x14ac:dyDescent="0.25">
      <c r="A192" s="1561"/>
      <c r="B192" s="1400" t="s">
        <v>1498</v>
      </c>
      <c r="C192" s="1401"/>
      <c r="D192" s="1439" t="s">
        <v>517</v>
      </c>
      <c r="E192" s="1440"/>
      <c r="F192" s="1440"/>
      <c r="G192" s="1440"/>
      <c r="H192" s="1440"/>
      <c r="I192" s="1440"/>
      <c r="J192" s="1440"/>
      <c r="K192" s="1440"/>
      <c r="L192" s="1440"/>
      <c r="M192" s="1440"/>
      <c r="N192" s="1440"/>
      <c r="O192" s="1440"/>
      <c r="P192" s="1440"/>
      <c r="Q192" s="1440"/>
      <c r="R192" s="1440"/>
      <c r="S192" s="1440"/>
      <c r="T192" s="1440"/>
      <c r="U192" s="1440"/>
      <c r="V192" s="1561"/>
      <c r="W192" s="162"/>
      <c r="X192" s="1767" t="s">
        <v>440</v>
      </c>
      <c r="Y192" s="1768"/>
      <c r="Z192" s="1411">
        <v>1</v>
      </c>
      <c r="AA192" s="1412"/>
      <c r="AB192" s="1411"/>
      <c r="AC192" s="1412"/>
      <c r="AD192" s="1760"/>
      <c r="AE192" s="1761"/>
      <c r="AF192" s="1764">
        <f t="shared" si="22"/>
        <v>0</v>
      </c>
      <c r="AG192" s="1765"/>
      <c r="AH192" s="1764">
        <f t="shared" si="23"/>
        <v>0</v>
      </c>
      <c r="AI192" s="1765"/>
      <c r="AJ192" s="1766">
        <f t="shared" si="37"/>
        <v>0</v>
      </c>
      <c r="AK192" s="1766"/>
      <c r="AL192" s="1766"/>
      <c r="AM192" s="1561"/>
      <c r="AN192" s="1561"/>
      <c r="AO192" s="1561"/>
    </row>
    <row r="193" spans="1:46" s="1532" customFormat="1" ht="31.5" customHeight="1" outlineLevel="1" x14ac:dyDescent="0.25">
      <c r="A193" s="1561"/>
      <c r="B193" s="1400" t="s">
        <v>1499</v>
      </c>
      <c r="C193" s="1401"/>
      <c r="D193" s="1439" t="s">
        <v>518</v>
      </c>
      <c r="E193" s="1440"/>
      <c r="F193" s="1440"/>
      <c r="G193" s="1440"/>
      <c r="H193" s="1440"/>
      <c r="I193" s="1440"/>
      <c r="J193" s="1440"/>
      <c r="K193" s="1440"/>
      <c r="L193" s="1440"/>
      <c r="M193" s="1440"/>
      <c r="N193" s="1440"/>
      <c r="O193" s="1440"/>
      <c r="P193" s="1440"/>
      <c r="Q193" s="1440"/>
      <c r="R193" s="1440"/>
      <c r="S193" s="1440"/>
      <c r="T193" s="1440"/>
      <c r="U193" s="1440"/>
      <c r="V193" s="1561"/>
      <c r="W193" s="162"/>
      <c r="X193" s="1767" t="s">
        <v>440</v>
      </c>
      <c r="Y193" s="1768"/>
      <c r="Z193" s="1411">
        <v>1</v>
      </c>
      <c r="AA193" s="1412"/>
      <c r="AB193" s="1411"/>
      <c r="AC193" s="1412"/>
      <c r="AD193" s="1760"/>
      <c r="AE193" s="1761"/>
      <c r="AF193" s="1764">
        <f t="shared" si="22"/>
        <v>0</v>
      </c>
      <c r="AG193" s="1765"/>
      <c r="AH193" s="1764">
        <f t="shared" si="23"/>
        <v>0</v>
      </c>
      <c r="AI193" s="1765"/>
      <c r="AJ193" s="1766">
        <f t="shared" si="37"/>
        <v>0</v>
      </c>
      <c r="AK193" s="1766"/>
      <c r="AL193" s="1766"/>
      <c r="AM193" s="1561"/>
      <c r="AN193" s="1561"/>
      <c r="AO193" s="1561"/>
    </row>
    <row r="194" spans="1:46" ht="31.5" customHeight="1" outlineLevel="1" x14ac:dyDescent="0.25">
      <c r="A194" s="2"/>
      <c r="B194" s="1400" t="s">
        <v>1500</v>
      </c>
      <c r="C194" s="1401"/>
      <c r="D194" s="1402" t="s">
        <v>519</v>
      </c>
      <c r="E194" s="1403"/>
      <c r="F194" s="1403"/>
      <c r="G194" s="1403"/>
      <c r="H194" s="1403"/>
      <c r="I194" s="1403"/>
      <c r="J194" s="1403"/>
      <c r="K194" s="1403"/>
      <c r="L194" s="1403"/>
      <c r="M194" s="1403"/>
      <c r="N194" s="1403"/>
      <c r="O194" s="1403"/>
      <c r="P194" s="1403"/>
      <c r="Q194" s="1403"/>
      <c r="R194" s="1403"/>
      <c r="S194" s="1403"/>
      <c r="T194" s="1403"/>
      <c r="U194" s="1403"/>
      <c r="V194" s="2"/>
      <c r="W194" s="162"/>
      <c r="X194" s="1396" t="s">
        <v>440</v>
      </c>
      <c r="Y194" s="1397"/>
      <c r="Z194" s="1411">
        <v>1</v>
      </c>
      <c r="AA194" s="1412"/>
      <c r="AB194" s="1411"/>
      <c r="AC194" s="1412"/>
      <c r="AD194" s="1754"/>
      <c r="AE194" s="1755"/>
      <c r="AF194" s="1752">
        <f t="shared" si="22"/>
        <v>0</v>
      </c>
      <c r="AG194" s="1753"/>
      <c r="AH194" s="1752">
        <f t="shared" si="23"/>
        <v>0</v>
      </c>
      <c r="AI194" s="1753"/>
      <c r="AJ194" s="1406">
        <f t="shared" si="37"/>
        <v>0</v>
      </c>
      <c r="AK194" s="1406"/>
      <c r="AL194" s="1406"/>
      <c r="AM194" s="2"/>
      <c r="AN194" s="2"/>
      <c r="AO194" s="2"/>
    </row>
    <row r="195" spans="1:46" ht="31.5" customHeight="1" outlineLevel="1" x14ac:dyDescent="0.25">
      <c r="A195" s="2"/>
      <c r="B195" s="1400" t="s">
        <v>2471</v>
      </c>
      <c r="C195" s="1401"/>
      <c r="D195" s="1402" t="s">
        <v>520</v>
      </c>
      <c r="E195" s="1403"/>
      <c r="F195" s="1403"/>
      <c r="G195" s="1403"/>
      <c r="H195" s="1403"/>
      <c r="I195" s="1403"/>
      <c r="J195" s="1403"/>
      <c r="K195" s="1403"/>
      <c r="L195" s="1403"/>
      <c r="M195" s="1403"/>
      <c r="N195" s="1403"/>
      <c r="O195" s="1403"/>
      <c r="P195" s="1403"/>
      <c r="Q195" s="1403"/>
      <c r="R195" s="1403"/>
      <c r="S195" s="1403"/>
      <c r="T195" s="1403"/>
      <c r="U195" s="1403"/>
      <c r="V195" s="2"/>
      <c r="W195" s="162"/>
      <c r="X195" s="1396" t="s">
        <v>440</v>
      </c>
      <c r="Y195" s="1397"/>
      <c r="Z195" s="1411">
        <v>1</v>
      </c>
      <c r="AA195" s="1412"/>
      <c r="AB195" s="1411"/>
      <c r="AC195" s="1412"/>
      <c r="AD195" s="1754"/>
      <c r="AE195" s="1755"/>
      <c r="AF195" s="1752">
        <f t="shared" si="22"/>
        <v>0</v>
      </c>
      <c r="AG195" s="1753"/>
      <c r="AH195" s="1752">
        <f t="shared" si="23"/>
        <v>0</v>
      </c>
      <c r="AI195" s="1753"/>
      <c r="AJ195" s="1406">
        <f t="shared" si="37"/>
        <v>0</v>
      </c>
      <c r="AK195" s="1406"/>
      <c r="AL195" s="1406"/>
      <c r="AM195" s="2"/>
      <c r="AN195" s="2"/>
      <c r="AO195" s="2"/>
    </row>
    <row r="196" spans="1:46" ht="15.95" customHeight="1" outlineLevel="1" x14ac:dyDescent="0.25">
      <c r="A196" s="2"/>
      <c r="B196" s="147"/>
      <c r="C196" s="148"/>
      <c r="D196" s="155"/>
      <c r="E196" s="155"/>
      <c r="F196" s="155"/>
      <c r="G196" s="155"/>
      <c r="H196" s="155"/>
      <c r="I196" s="155"/>
      <c r="J196" s="155"/>
      <c r="K196" s="155"/>
      <c r="L196" s="155"/>
      <c r="M196" s="155"/>
      <c r="N196" s="155"/>
      <c r="O196" s="155"/>
      <c r="P196" s="155"/>
      <c r="Q196" s="155"/>
      <c r="R196" s="155"/>
      <c r="S196" s="155"/>
      <c r="T196" s="155"/>
      <c r="U196" s="155"/>
      <c r="V196" s="160"/>
      <c r="W196" s="186"/>
      <c r="X196" s="174"/>
      <c r="Y196" s="174"/>
      <c r="Z196" s="182"/>
      <c r="AA196" s="182"/>
      <c r="AB196" s="182"/>
      <c r="AC196" s="182"/>
      <c r="AD196" s="1756"/>
      <c r="AE196" s="1756"/>
      <c r="AF196" s="1756"/>
      <c r="AG196" s="1756"/>
      <c r="AH196" s="1756"/>
      <c r="AI196" s="1756"/>
      <c r="AJ196" s="179"/>
      <c r="AK196" s="179"/>
      <c r="AL196" s="180"/>
      <c r="AM196" s="2"/>
      <c r="AN196" s="2"/>
      <c r="AO196" s="2"/>
    </row>
    <row r="197" spans="1:46" ht="18" customHeight="1" x14ac:dyDescent="0.25">
      <c r="A197" s="41"/>
      <c r="B197" s="1398"/>
      <c r="C197" s="585"/>
      <c r="D197" s="187"/>
      <c r="E197" s="1399" t="s">
        <v>52</v>
      </c>
      <c r="F197" s="584"/>
      <c r="G197" s="584"/>
      <c r="H197" s="584"/>
      <c r="I197" s="584"/>
      <c r="J197" s="584"/>
      <c r="K197" s="584"/>
      <c r="L197" s="584"/>
      <c r="M197" s="584"/>
      <c r="N197" s="584"/>
      <c r="O197" s="584"/>
      <c r="P197" s="584"/>
      <c r="Q197" s="584"/>
      <c r="R197" s="584"/>
      <c r="S197" s="584"/>
      <c r="T197" s="584"/>
      <c r="U197" s="584"/>
      <c r="V197" s="188"/>
      <c r="W197" s="189"/>
      <c r="X197" s="189"/>
      <c r="Y197" s="189"/>
      <c r="Z197" s="190"/>
      <c r="AA197" s="190"/>
      <c r="AB197" s="191"/>
      <c r="AC197" s="191"/>
      <c r="AD197" s="191"/>
      <c r="AE197" s="191"/>
      <c r="AF197" s="192"/>
      <c r="AG197" s="193"/>
      <c r="AH197" s="192"/>
      <c r="AI197" s="193"/>
      <c r="AJ197" s="1395">
        <f>AJ14+AJ50+AJ59+AJ94+AJ135+AJ175+AJ181</f>
        <v>0</v>
      </c>
      <c r="AK197" s="1762"/>
      <c r="AL197" s="1763"/>
      <c r="AM197" s="41"/>
      <c r="AN197" s="51"/>
      <c r="AO197" s="51"/>
      <c r="AP197" s="41"/>
      <c r="AQ197" s="41"/>
      <c r="AR197" s="41"/>
      <c r="AS197" s="41"/>
      <c r="AT197" s="41"/>
    </row>
    <row r="198" spans="1:46"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9"/>
      <c r="AA198" s="9"/>
      <c r="AB198" s="59"/>
      <c r="AC198" s="59"/>
      <c r="AD198" s="59"/>
      <c r="AE198" s="59"/>
      <c r="AF198" s="59"/>
      <c r="AG198" s="59"/>
      <c r="AH198" s="59"/>
      <c r="AI198" s="59"/>
      <c r="AJ198" s="59"/>
      <c r="AK198" s="59"/>
      <c r="AL198" s="59"/>
      <c r="AM198" s="2"/>
      <c r="AN198" s="2"/>
      <c r="AO198" s="2"/>
    </row>
    <row r="199" spans="1:46"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9"/>
      <c r="AA199" s="9"/>
      <c r="AB199" s="59"/>
      <c r="AC199" s="59"/>
      <c r="AD199" s="59"/>
      <c r="AE199" s="59"/>
      <c r="AF199" s="59"/>
      <c r="AG199" s="59"/>
      <c r="AH199" s="59"/>
      <c r="AI199" s="59"/>
      <c r="AJ199" s="59"/>
      <c r="AK199" s="59"/>
      <c r="AL199" s="59"/>
      <c r="AM199" s="2"/>
      <c r="AN199" s="2"/>
      <c r="AO199" s="2"/>
    </row>
    <row r="200" spans="1:46"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9"/>
      <c r="AA200" s="9"/>
      <c r="AB200" s="59"/>
      <c r="AC200" s="59"/>
      <c r="AD200" s="59"/>
      <c r="AE200" s="59"/>
      <c r="AF200" s="59"/>
      <c r="AG200" s="59"/>
      <c r="AH200" s="59"/>
      <c r="AI200" s="59"/>
      <c r="AJ200" s="59"/>
      <c r="AK200" s="59"/>
      <c r="AL200" s="59"/>
      <c r="AM200" s="2"/>
      <c r="AN200" s="2"/>
      <c r="AO200" s="2"/>
    </row>
    <row r="201" spans="1:46"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9"/>
      <c r="AA201" s="9"/>
      <c r="AB201" s="59"/>
      <c r="AC201" s="59"/>
      <c r="AD201" s="59"/>
      <c r="AE201" s="59"/>
      <c r="AF201" s="59"/>
      <c r="AG201" s="59"/>
      <c r="AH201" s="59"/>
      <c r="AI201" s="59"/>
      <c r="AJ201" s="59"/>
      <c r="AK201" s="59"/>
      <c r="AL201" s="59"/>
      <c r="AM201" s="2"/>
      <c r="AN201" s="2"/>
      <c r="AO201" s="2"/>
    </row>
    <row r="202" spans="1:46"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9"/>
      <c r="AA202" s="9"/>
      <c r="AB202" s="59"/>
      <c r="AC202" s="59"/>
      <c r="AD202" s="59"/>
      <c r="AE202" s="59"/>
      <c r="AF202" s="59"/>
      <c r="AG202" s="59"/>
      <c r="AH202" s="59"/>
      <c r="AI202" s="59"/>
      <c r="AJ202" s="59"/>
      <c r="AK202" s="59"/>
      <c r="AL202" s="59"/>
      <c r="AM202" s="2"/>
      <c r="AN202" s="2"/>
      <c r="AO202" s="2"/>
    </row>
    <row r="203" spans="1:46"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9"/>
      <c r="AA203" s="9"/>
      <c r="AB203" s="59"/>
      <c r="AC203" s="59"/>
      <c r="AD203" s="59"/>
      <c r="AE203" s="59"/>
      <c r="AF203" s="59"/>
      <c r="AG203" s="59"/>
      <c r="AH203" s="59"/>
      <c r="AI203" s="59"/>
      <c r="AJ203" s="59"/>
      <c r="AK203" s="59"/>
      <c r="AL203" s="59"/>
      <c r="AM203" s="2"/>
      <c r="AN203" s="2"/>
      <c r="AO203" s="2"/>
    </row>
    <row r="204" spans="1:46"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9"/>
      <c r="AA204" s="9"/>
      <c r="AB204" s="59"/>
      <c r="AC204" s="59"/>
      <c r="AD204" s="59"/>
      <c r="AE204" s="59"/>
      <c r="AF204" s="59"/>
      <c r="AG204" s="59"/>
      <c r="AH204" s="59"/>
      <c r="AI204" s="59"/>
      <c r="AJ204" s="59"/>
      <c r="AK204" s="59"/>
      <c r="AL204" s="59"/>
      <c r="AM204" s="2"/>
      <c r="AN204" s="2"/>
      <c r="AO204" s="2"/>
    </row>
    <row r="205" spans="1:46"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9"/>
      <c r="AA205" s="9"/>
      <c r="AB205" s="59"/>
      <c r="AC205" s="59"/>
      <c r="AD205" s="59"/>
      <c r="AE205" s="59"/>
      <c r="AF205" s="59"/>
      <c r="AG205" s="59"/>
      <c r="AH205" s="59"/>
      <c r="AI205" s="59"/>
      <c r="AJ205" s="59"/>
      <c r="AK205" s="59"/>
      <c r="AL205" s="59"/>
      <c r="AM205" s="2"/>
      <c r="AN205" s="2"/>
      <c r="AO205" s="2"/>
    </row>
    <row r="206" spans="1:46"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9"/>
      <c r="AA206" s="9"/>
      <c r="AB206" s="59"/>
      <c r="AC206" s="59"/>
      <c r="AD206" s="59"/>
      <c r="AE206" s="59"/>
      <c r="AF206" s="59"/>
      <c r="AG206" s="59"/>
      <c r="AH206" s="59"/>
      <c r="AI206" s="59"/>
      <c r="AJ206" s="59"/>
      <c r="AK206" s="59"/>
      <c r="AL206" s="59"/>
      <c r="AM206" s="2"/>
      <c r="AN206" s="2"/>
      <c r="AO206" s="2"/>
    </row>
    <row r="207" spans="1:46"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9"/>
      <c r="AA207" s="9"/>
      <c r="AB207" s="59"/>
      <c r="AC207" s="59"/>
      <c r="AD207" s="59"/>
      <c r="AE207" s="59"/>
      <c r="AF207" s="59"/>
      <c r="AG207" s="59"/>
      <c r="AH207" s="59"/>
      <c r="AI207" s="59"/>
      <c r="AJ207" s="59"/>
      <c r="AK207" s="59"/>
      <c r="AL207" s="59"/>
      <c r="AM207" s="2"/>
      <c r="AN207" s="2"/>
      <c r="AO207" s="2"/>
    </row>
    <row r="208" spans="1:46"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9"/>
      <c r="AA208" s="9"/>
      <c r="AB208" s="59"/>
      <c r="AC208" s="59"/>
      <c r="AD208" s="59"/>
      <c r="AE208" s="59"/>
      <c r="AF208" s="59"/>
      <c r="AG208" s="59"/>
      <c r="AH208" s="59"/>
      <c r="AI208" s="59"/>
      <c r="AJ208" s="59"/>
      <c r="AK208" s="59"/>
      <c r="AL208" s="59"/>
      <c r="AM208" s="2"/>
      <c r="AN208" s="2"/>
      <c r="AO208" s="2"/>
    </row>
    <row r="209" spans="1:41"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9"/>
      <c r="AA209" s="9"/>
      <c r="AB209" s="59"/>
      <c r="AC209" s="59"/>
      <c r="AD209" s="59"/>
      <c r="AE209" s="59"/>
      <c r="AF209" s="59"/>
      <c r="AG209" s="59"/>
      <c r="AH209" s="59"/>
      <c r="AI209" s="59"/>
      <c r="AJ209" s="59"/>
      <c r="AK209" s="59"/>
      <c r="AL209" s="59"/>
      <c r="AM209" s="2"/>
      <c r="AN209" s="2"/>
      <c r="AO209" s="2"/>
    </row>
    <row r="210" spans="1:41"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9"/>
      <c r="AA210" s="9"/>
      <c r="AB210" s="59"/>
      <c r="AC210" s="59"/>
      <c r="AD210" s="59"/>
      <c r="AE210" s="59"/>
      <c r="AF210" s="59"/>
      <c r="AG210" s="59"/>
      <c r="AH210" s="59"/>
      <c r="AI210" s="59"/>
      <c r="AJ210" s="59"/>
      <c r="AK210" s="59"/>
      <c r="AL210" s="59"/>
      <c r="AM210" s="2"/>
      <c r="AN210" s="2"/>
      <c r="AO210" s="2"/>
    </row>
    <row r="211" spans="1:41"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9"/>
      <c r="AA211" s="9"/>
      <c r="AB211" s="59"/>
      <c r="AC211" s="59"/>
      <c r="AD211" s="59"/>
      <c r="AE211" s="59"/>
      <c r="AF211" s="59"/>
      <c r="AG211" s="59"/>
      <c r="AH211" s="59"/>
      <c r="AI211" s="59"/>
      <c r="AJ211" s="59"/>
      <c r="AK211" s="59"/>
      <c r="AL211" s="59"/>
      <c r="AM211" s="2"/>
      <c r="AN211" s="2"/>
      <c r="AO211" s="2"/>
    </row>
    <row r="212" spans="1:41"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9"/>
      <c r="AA212" s="9"/>
      <c r="AB212" s="59"/>
      <c r="AC212" s="59"/>
      <c r="AD212" s="59"/>
      <c r="AE212" s="59"/>
      <c r="AF212" s="59"/>
      <c r="AG212" s="59"/>
      <c r="AH212" s="59"/>
      <c r="AI212" s="59"/>
      <c r="AJ212" s="59"/>
      <c r="AK212" s="59"/>
      <c r="AL212" s="59"/>
      <c r="AM212" s="2"/>
      <c r="AN212" s="2"/>
      <c r="AO212" s="2"/>
    </row>
    <row r="213" spans="1:41"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9"/>
      <c r="AA213" s="9"/>
      <c r="AB213" s="59"/>
      <c r="AC213" s="59"/>
      <c r="AD213" s="59"/>
      <c r="AE213" s="59"/>
      <c r="AF213" s="59"/>
      <c r="AG213" s="59"/>
      <c r="AH213" s="59"/>
      <c r="AI213" s="59"/>
      <c r="AJ213" s="59"/>
      <c r="AK213" s="59"/>
      <c r="AL213" s="59"/>
      <c r="AM213" s="2"/>
      <c r="AN213" s="2"/>
      <c r="AO213" s="2"/>
    </row>
    <row r="214" spans="1:41"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9"/>
      <c r="AA214" s="9"/>
      <c r="AB214" s="59"/>
      <c r="AC214" s="59"/>
      <c r="AD214" s="59"/>
      <c r="AE214" s="59"/>
      <c r="AF214" s="59"/>
      <c r="AG214" s="59"/>
      <c r="AH214" s="59"/>
      <c r="AI214" s="59"/>
      <c r="AJ214" s="59"/>
      <c r="AK214" s="59"/>
      <c r="AL214" s="59"/>
      <c r="AM214" s="2"/>
      <c r="AN214" s="2"/>
      <c r="AO214" s="2"/>
    </row>
    <row r="215" spans="1:41"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9"/>
      <c r="AA215" s="9"/>
      <c r="AB215" s="59"/>
      <c r="AC215" s="59"/>
      <c r="AD215" s="59"/>
      <c r="AE215" s="59"/>
      <c r="AF215" s="59"/>
      <c r="AG215" s="59"/>
      <c r="AH215" s="59"/>
      <c r="AI215" s="59"/>
      <c r="AJ215" s="59"/>
      <c r="AK215" s="59"/>
      <c r="AL215" s="59"/>
      <c r="AM215" s="2"/>
      <c r="AN215" s="2"/>
      <c r="AO215" s="2"/>
    </row>
    <row r="216" spans="1:41"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9"/>
      <c r="AA216" s="9"/>
      <c r="AB216" s="59"/>
      <c r="AC216" s="59"/>
      <c r="AD216" s="59"/>
      <c r="AE216" s="59"/>
      <c r="AF216" s="59"/>
      <c r="AG216" s="59"/>
      <c r="AH216" s="59"/>
      <c r="AI216" s="59"/>
      <c r="AJ216" s="59"/>
      <c r="AK216" s="59"/>
      <c r="AL216" s="59"/>
      <c r="AM216" s="2"/>
      <c r="AN216" s="2"/>
      <c r="AO216" s="2"/>
    </row>
    <row r="217" spans="1:41"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9"/>
      <c r="AA217" s="9"/>
      <c r="AB217" s="59"/>
      <c r="AC217" s="59"/>
      <c r="AD217" s="59"/>
      <c r="AE217" s="59"/>
      <c r="AF217" s="59"/>
      <c r="AG217" s="59"/>
      <c r="AH217" s="59"/>
      <c r="AI217" s="59"/>
      <c r="AJ217" s="59"/>
      <c r="AK217" s="59"/>
      <c r="AL217" s="59"/>
      <c r="AM217" s="2"/>
      <c r="AN217" s="2"/>
      <c r="AO217" s="2"/>
    </row>
    <row r="218" spans="1:41"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9"/>
      <c r="AA218" s="9"/>
      <c r="AB218" s="59"/>
      <c r="AC218" s="59"/>
      <c r="AD218" s="59"/>
      <c r="AE218" s="59"/>
      <c r="AF218" s="59"/>
      <c r="AG218" s="59"/>
      <c r="AH218" s="59"/>
      <c r="AI218" s="59"/>
      <c r="AJ218" s="59"/>
      <c r="AK218" s="59"/>
      <c r="AL218" s="59"/>
      <c r="AM218" s="2"/>
      <c r="AN218" s="2"/>
      <c r="AO218" s="2"/>
    </row>
    <row r="219" spans="1:41"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9"/>
      <c r="AA219" s="9"/>
      <c r="AB219" s="59"/>
      <c r="AC219" s="59"/>
      <c r="AD219" s="59"/>
      <c r="AE219" s="59"/>
      <c r="AF219" s="59"/>
      <c r="AG219" s="59"/>
      <c r="AH219" s="59"/>
      <c r="AI219" s="59"/>
      <c r="AJ219" s="59"/>
      <c r="AK219" s="59"/>
      <c r="AL219" s="59"/>
      <c r="AM219" s="2"/>
      <c r="AN219" s="2"/>
      <c r="AO219" s="2"/>
    </row>
    <row r="220" spans="1:41"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9"/>
      <c r="AA220" s="9"/>
      <c r="AB220" s="59"/>
      <c r="AC220" s="59"/>
      <c r="AD220" s="59"/>
      <c r="AE220" s="59"/>
      <c r="AF220" s="59"/>
      <c r="AG220" s="59"/>
      <c r="AH220" s="59"/>
      <c r="AI220" s="59"/>
      <c r="AJ220" s="59"/>
      <c r="AK220" s="59"/>
      <c r="AL220" s="59"/>
      <c r="AM220" s="2"/>
      <c r="AN220" s="2"/>
      <c r="AO220" s="2"/>
    </row>
    <row r="221" spans="1:41"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9"/>
      <c r="AA221" s="9"/>
      <c r="AB221" s="59"/>
      <c r="AC221" s="59"/>
      <c r="AD221" s="59"/>
      <c r="AE221" s="59"/>
      <c r="AF221" s="59"/>
      <c r="AG221" s="59"/>
      <c r="AH221" s="59"/>
      <c r="AI221" s="59"/>
      <c r="AJ221" s="59"/>
      <c r="AK221" s="59"/>
      <c r="AL221" s="59"/>
      <c r="AM221" s="2"/>
      <c r="AN221" s="2"/>
      <c r="AO221" s="2"/>
    </row>
    <row r="222" spans="1:41"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9"/>
      <c r="AA222" s="9"/>
      <c r="AB222" s="59"/>
      <c r="AC222" s="59"/>
      <c r="AD222" s="59"/>
      <c r="AE222" s="59"/>
      <c r="AF222" s="59"/>
      <c r="AG222" s="59"/>
      <c r="AH222" s="59"/>
      <c r="AI222" s="59"/>
      <c r="AJ222" s="59"/>
      <c r="AK222" s="59"/>
      <c r="AL222" s="59"/>
      <c r="AM222" s="2"/>
      <c r="AN222" s="2"/>
      <c r="AO222" s="2"/>
    </row>
    <row r="223" spans="1:41"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9"/>
      <c r="AA223" s="9"/>
      <c r="AB223" s="59"/>
      <c r="AC223" s="59"/>
      <c r="AD223" s="59"/>
      <c r="AE223" s="59"/>
      <c r="AF223" s="59"/>
      <c r="AG223" s="59"/>
      <c r="AH223" s="59"/>
      <c r="AI223" s="59"/>
      <c r="AJ223" s="59"/>
      <c r="AK223" s="59"/>
      <c r="AL223" s="59"/>
      <c r="AM223" s="2"/>
      <c r="AN223" s="2"/>
      <c r="AO223" s="2"/>
    </row>
    <row r="224" spans="1:41"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9"/>
      <c r="AA224" s="9"/>
      <c r="AB224" s="59"/>
      <c r="AC224" s="59"/>
      <c r="AD224" s="59"/>
      <c r="AE224" s="59"/>
      <c r="AF224" s="59"/>
      <c r="AG224" s="59"/>
      <c r="AH224" s="59"/>
      <c r="AI224" s="59"/>
      <c r="AJ224" s="59"/>
      <c r="AK224" s="59"/>
      <c r="AL224" s="59"/>
      <c r="AM224" s="2"/>
      <c r="AN224" s="2"/>
      <c r="AO224" s="2"/>
    </row>
    <row r="225" spans="1:41"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9"/>
      <c r="AA225" s="9"/>
      <c r="AB225" s="59"/>
      <c r="AC225" s="59"/>
      <c r="AD225" s="59"/>
      <c r="AE225" s="59"/>
      <c r="AF225" s="59"/>
      <c r="AG225" s="59"/>
      <c r="AH225" s="59"/>
      <c r="AI225" s="59"/>
      <c r="AJ225" s="59"/>
      <c r="AK225" s="59"/>
      <c r="AL225" s="59"/>
      <c r="AM225" s="2"/>
      <c r="AN225" s="2"/>
      <c r="AO225" s="2"/>
    </row>
    <row r="226" spans="1:41"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9"/>
      <c r="AA226" s="9"/>
      <c r="AB226" s="59"/>
      <c r="AC226" s="59"/>
      <c r="AD226" s="59"/>
      <c r="AE226" s="59"/>
      <c r="AF226" s="59"/>
      <c r="AG226" s="59"/>
      <c r="AH226" s="59"/>
      <c r="AI226" s="59"/>
      <c r="AJ226" s="59"/>
      <c r="AK226" s="59"/>
      <c r="AL226" s="59"/>
      <c r="AM226" s="2"/>
      <c r="AN226" s="2"/>
      <c r="AO226" s="2"/>
    </row>
    <row r="227" spans="1:41"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9"/>
      <c r="AA227" s="9"/>
      <c r="AB227" s="59"/>
      <c r="AC227" s="59"/>
      <c r="AD227" s="59"/>
      <c r="AE227" s="59"/>
      <c r="AF227" s="59"/>
      <c r="AG227" s="59"/>
      <c r="AH227" s="59"/>
      <c r="AI227" s="59"/>
      <c r="AJ227" s="59"/>
      <c r="AK227" s="59"/>
      <c r="AL227" s="59"/>
      <c r="AM227" s="2"/>
      <c r="AN227" s="2"/>
      <c r="AO227" s="2"/>
    </row>
    <row r="228" spans="1:41"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9"/>
      <c r="AA228" s="9"/>
      <c r="AB228" s="59"/>
      <c r="AC228" s="59"/>
      <c r="AD228" s="59"/>
      <c r="AE228" s="59"/>
      <c r="AF228" s="59"/>
      <c r="AG228" s="59"/>
      <c r="AH228" s="59"/>
      <c r="AI228" s="59"/>
      <c r="AJ228" s="59"/>
      <c r="AK228" s="59"/>
      <c r="AL228" s="59"/>
      <c r="AM228" s="2"/>
      <c r="AN228" s="2"/>
      <c r="AO228" s="2"/>
    </row>
    <row r="229" spans="1:41"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9"/>
      <c r="AA229" s="9"/>
      <c r="AB229" s="59"/>
      <c r="AC229" s="59"/>
      <c r="AD229" s="59"/>
      <c r="AE229" s="59"/>
      <c r="AF229" s="59"/>
      <c r="AG229" s="59"/>
      <c r="AH229" s="59"/>
      <c r="AI229" s="59"/>
      <c r="AJ229" s="59"/>
      <c r="AK229" s="59"/>
      <c r="AL229" s="59"/>
      <c r="AM229" s="2"/>
      <c r="AN229" s="2"/>
      <c r="AO229" s="2"/>
    </row>
    <row r="230" spans="1:41"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9"/>
      <c r="AA230" s="9"/>
      <c r="AB230" s="59"/>
      <c r="AC230" s="59"/>
      <c r="AD230" s="59"/>
      <c r="AE230" s="59"/>
      <c r="AF230" s="59"/>
      <c r="AG230" s="59"/>
      <c r="AH230" s="59"/>
      <c r="AI230" s="59"/>
      <c r="AJ230" s="59"/>
      <c r="AK230" s="59"/>
      <c r="AL230" s="59"/>
      <c r="AM230" s="2"/>
      <c r="AN230" s="2"/>
      <c r="AO230" s="2"/>
    </row>
    <row r="231" spans="1:41"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9"/>
      <c r="AA231" s="9"/>
      <c r="AB231" s="59"/>
      <c r="AC231" s="59"/>
      <c r="AD231" s="59"/>
      <c r="AE231" s="59"/>
      <c r="AF231" s="59"/>
      <c r="AG231" s="59"/>
      <c r="AH231" s="59"/>
      <c r="AI231" s="59"/>
      <c r="AJ231" s="59"/>
      <c r="AK231" s="59"/>
      <c r="AL231" s="59"/>
      <c r="AM231" s="2"/>
      <c r="AN231" s="2"/>
      <c r="AO231" s="2"/>
    </row>
    <row r="232" spans="1:41"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9"/>
      <c r="AA232" s="9"/>
      <c r="AB232" s="59"/>
      <c r="AC232" s="59"/>
      <c r="AD232" s="59"/>
      <c r="AE232" s="59"/>
      <c r="AF232" s="59"/>
      <c r="AG232" s="59"/>
      <c r="AH232" s="59"/>
      <c r="AI232" s="59"/>
      <c r="AJ232" s="59"/>
      <c r="AK232" s="59"/>
      <c r="AL232" s="59"/>
      <c r="AM232" s="2"/>
      <c r="AN232" s="2"/>
      <c r="AO232" s="2"/>
    </row>
    <row r="233" spans="1:41"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9"/>
      <c r="AA233" s="9"/>
      <c r="AB233" s="59"/>
      <c r="AC233" s="59"/>
      <c r="AD233" s="59"/>
      <c r="AE233" s="59"/>
      <c r="AF233" s="59"/>
      <c r="AG233" s="59"/>
      <c r="AH233" s="59"/>
      <c r="AI233" s="59"/>
      <c r="AJ233" s="59"/>
      <c r="AK233" s="59"/>
      <c r="AL233" s="59"/>
      <c r="AM233" s="2"/>
      <c r="AN233" s="2"/>
      <c r="AO233" s="2"/>
    </row>
    <row r="234" spans="1:41"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9"/>
      <c r="AA234" s="9"/>
      <c r="AB234" s="59"/>
      <c r="AC234" s="59"/>
      <c r="AD234" s="59"/>
      <c r="AE234" s="59"/>
      <c r="AF234" s="59"/>
      <c r="AG234" s="59"/>
      <c r="AH234" s="59"/>
      <c r="AI234" s="59"/>
      <c r="AJ234" s="59"/>
      <c r="AK234" s="59"/>
      <c r="AL234" s="59"/>
      <c r="AM234" s="2"/>
      <c r="AN234" s="2"/>
      <c r="AO234" s="2"/>
    </row>
    <row r="235" spans="1:41"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9"/>
      <c r="AA235" s="9"/>
      <c r="AB235" s="59"/>
      <c r="AC235" s="59"/>
      <c r="AD235" s="59"/>
      <c r="AE235" s="59"/>
      <c r="AF235" s="59"/>
      <c r="AG235" s="59"/>
      <c r="AH235" s="59"/>
      <c r="AI235" s="59"/>
      <c r="AJ235" s="59"/>
      <c r="AK235" s="59"/>
      <c r="AL235" s="59"/>
      <c r="AM235" s="2"/>
      <c r="AN235" s="2"/>
      <c r="AO235" s="2"/>
    </row>
    <row r="236" spans="1:41"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9"/>
      <c r="AA236" s="9"/>
      <c r="AB236" s="59"/>
      <c r="AC236" s="59"/>
      <c r="AD236" s="59"/>
      <c r="AE236" s="59"/>
      <c r="AF236" s="59"/>
      <c r="AG236" s="59"/>
      <c r="AH236" s="59"/>
      <c r="AI236" s="59"/>
      <c r="AJ236" s="59"/>
      <c r="AK236" s="59"/>
      <c r="AL236" s="59"/>
      <c r="AM236" s="2"/>
      <c r="AN236" s="2"/>
      <c r="AO236" s="2"/>
    </row>
    <row r="237" spans="1:41"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9"/>
      <c r="AA237" s="9"/>
      <c r="AB237" s="59"/>
      <c r="AC237" s="59"/>
      <c r="AD237" s="59"/>
      <c r="AE237" s="59"/>
      <c r="AF237" s="59"/>
      <c r="AG237" s="59"/>
      <c r="AH237" s="59"/>
      <c r="AI237" s="59"/>
      <c r="AJ237" s="59"/>
      <c r="AK237" s="59"/>
      <c r="AL237" s="59"/>
      <c r="AM237" s="2"/>
      <c r="AN237" s="2"/>
      <c r="AO237" s="2"/>
    </row>
    <row r="238" spans="1:41"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9"/>
      <c r="AA238" s="9"/>
      <c r="AB238" s="59"/>
      <c r="AC238" s="59"/>
      <c r="AD238" s="59"/>
      <c r="AE238" s="59"/>
      <c r="AF238" s="59"/>
      <c r="AG238" s="59"/>
      <c r="AH238" s="59"/>
      <c r="AI238" s="59"/>
      <c r="AJ238" s="59"/>
      <c r="AK238" s="59"/>
      <c r="AL238" s="59"/>
      <c r="AM238" s="2"/>
      <c r="AN238" s="2"/>
      <c r="AO238" s="2"/>
    </row>
    <row r="239" spans="1:41"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9"/>
      <c r="AA239" s="9"/>
      <c r="AB239" s="59"/>
      <c r="AC239" s="59"/>
      <c r="AD239" s="59"/>
      <c r="AE239" s="59"/>
      <c r="AF239" s="59"/>
      <c r="AG239" s="59"/>
      <c r="AH239" s="59"/>
      <c r="AI239" s="59"/>
      <c r="AJ239" s="59"/>
      <c r="AK239" s="59"/>
      <c r="AL239" s="59"/>
      <c r="AM239" s="2"/>
      <c r="AN239" s="2"/>
      <c r="AO239" s="2"/>
    </row>
    <row r="240" spans="1:41"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9"/>
      <c r="AA240" s="9"/>
      <c r="AB240" s="59"/>
      <c r="AC240" s="59"/>
      <c r="AD240" s="59"/>
      <c r="AE240" s="59"/>
      <c r="AF240" s="59"/>
      <c r="AG240" s="59"/>
      <c r="AH240" s="59"/>
      <c r="AI240" s="59"/>
      <c r="AJ240" s="59"/>
      <c r="AK240" s="59"/>
      <c r="AL240" s="59"/>
      <c r="AM240" s="2"/>
      <c r="AN240" s="2"/>
      <c r="AO240" s="2"/>
    </row>
    <row r="241" spans="1:41"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9"/>
      <c r="AA241" s="9"/>
      <c r="AB241" s="59"/>
      <c r="AC241" s="59"/>
      <c r="AD241" s="59"/>
      <c r="AE241" s="59"/>
      <c r="AF241" s="59"/>
      <c r="AG241" s="59"/>
      <c r="AH241" s="59"/>
      <c r="AI241" s="59"/>
      <c r="AJ241" s="59"/>
      <c r="AK241" s="59"/>
      <c r="AL241" s="59"/>
      <c r="AM241" s="2"/>
      <c r="AN241" s="2"/>
      <c r="AO241" s="2"/>
    </row>
    <row r="242" spans="1:41"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9"/>
      <c r="AA242" s="9"/>
      <c r="AB242" s="59"/>
      <c r="AC242" s="59"/>
      <c r="AD242" s="59"/>
      <c r="AE242" s="59"/>
      <c r="AF242" s="59"/>
      <c r="AG242" s="59"/>
      <c r="AH242" s="59"/>
      <c r="AI242" s="59"/>
      <c r="AJ242" s="59"/>
      <c r="AK242" s="59"/>
      <c r="AL242" s="59"/>
      <c r="AM242" s="2"/>
      <c r="AN242" s="2"/>
      <c r="AO242" s="2"/>
    </row>
    <row r="243" spans="1:41"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9"/>
      <c r="AA243" s="9"/>
      <c r="AB243" s="59"/>
      <c r="AC243" s="59"/>
      <c r="AD243" s="59"/>
      <c r="AE243" s="59"/>
      <c r="AF243" s="59"/>
      <c r="AG243" s="59"/>
      <c r="AH243" s="59"/>
      <c r="AI243" s="59"/>
      <c r="AJ243" s="59"/>
      <c r="AK243" s="59"/>
      <c r="AL243" s="59"/>
      <c r="AM243" s="2"/>
      <c r="AN243" s="2"/>
      <c r="AO243" s="2"/>
    </row>
    <row r="244" spans="1:41"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9"/>
      <c r="AA244" s="9"/>
      <c r="AB244" s="59"/>
      <c r="AC244" s="59"/>
      <c r="AD244" s="59"/>
      <c r="AE244" s="59"/>
      <c r="AF244" s="59"/>
      <c r="AG244" s="59"/>
      <c r="AH244" s="59"/>
      <c r="AI244" s="59"/>
      <c r="AJ244" s="59"/>
      <c r="AK244" s="59"/>
      <c r="AL244" s="59"/>
      <c r="AM244" s="2"/>
      <c r="AN244" s="2"/>
      <c r="AO244" s="2"/>
    </row>
    <row r="245" spans="1:41"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9"/>
      <c r="AA245" s="9"/>
      <c r="AB245" s="59"/>
      <c r="AC245" s="59"/>
      <c r="AD245" s="59"/>
      <c r="AE245" s="59"/>
      <c r="AF245" s="59"/>
      <c r="AG245" s="59"/>
      <c r="AH245" s="59"/>
      <c r="AI245" s="59"/>
      <c r="AJ245" s="59"/>
      <c r="AK245" s="59"/>
      <c r="AL245" s="59"/>
      <c r="AM245" s="2"/>
      <c r="AN245" s="2"/>
      <c r="AO245" s="2"/>
    </row>
    <row r="246" spans="1:41"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9"/>
      <c r="AA246" s="9"/>
      <c r="AB246" s="59"/>
      <c r="AC246" s="59"/>
      <c r="AD246" s="59"/>
      <c r="AE246" s="59"/>
      <c r="AF246" s="59"/>
      <c r="AG246" s="59"/>
      <c r="AH246" s="59"/>
      <c r="AI246" s="59"/>
      <c r="AJ246" s="59"/>
      <c r="AK246" s="59"/>
      <c r="AL246" s="59"/>
      <c r="AM246" s="2"/>
      <c r="AN246" s="2"/>
      <c r="AO246" s="2"/>
    </row>
    <row r="247" spans="1:41"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9"/>
      <c r="AA247" s="9"/>
      <c r="AB247" s="59"/>
      <c r="AC247" s="59"/>
      <c r="AD247" s="59"/>
      <c r="AE247" s="59"/>
      <c r="AF247" s="59"/>
      <c r="AG247" s="59"/>
      <c r="AH247" s="59"/>
      <c r="AI247" s="59"/>
      <c r="AJ247" s="59"/>
      <c r="AK247" s="59"/>
      <c r="AL247" s="59"/>
      <c r="AM247" s="2"/>
      <c r="AN247" s="2"/>
      <c r="AO247" s="2"/>
    </row>
    <row r="248" spans="1:41"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9"/>
      <c r="AA248" s="9"/>
      <c r="AB248" s="59"/>
      <c r="AC248" s="59"/>
      <c r="AD248" s="59"/>
      <c r="AE248" s="59"/>
      <c r="AF248" s="59"/>
      <c r="AG248" s="59"/>
      <c r="AH248" s="59"/>
      <c r="AI248" s="59"/>
      <c r="AJ248" s="59"/>
      <c r="AK248" s="59"/>
      <c r="AL248" s="59"/>
      <c r="AM248" s="2"/>
      <c r="AN248" s="2"/>
      <c r="AO248" s="2"/>
    </row>
    <row r="249" spans="1:41"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9"/>
      <c r="AA249" s="9"/>
      <c r="AB249" s="59"/>
      <c r="AC249" s="59"/>
      <c r="AD249" s="59"/>
      <c r="AE249" s="59"/>
      <c r="AF249" s="59"/>
      <c r="AG249" s="59"/>
      <c r="AH249" s="59"/>
      <c r="AI249" s="59"/>
      <c r="AJ249" s="59"/>
      <c r="AK249" s="59"/>
      <c r="AL249" s="59"/>
      <c r="AM249" s="2"/>
      <c r="AN249" s="2"/>
      <c r="AO249" s="2"/>
    </row>
    <row r="250" spans="1:41"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9"/>
      <c r="AA250" s="9"/>
      <c r="AB250" s="59"/>
      <c r="AC250" s="59"/>
      <c r="AD250" s="59"/>
      <c r="AE250" s="59"/>
      <c r="AF250" s="59"/>
      <c r="AG250" s="59"/>
      <c r="AH250" s="59"/>
      <c r="AI250" s="59"/>
      <c r="AJ250" s="59"/>
      <c r="AK250" s="59"/>
      <c r="AL250" s="59"/>
      <c r="AM250" s="2"/>
      <c r="AN250" s="2"/>
      <c r="AO250" s="2"/>
    </row>
    <row r="251" spans="1:41"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9"/>
      <c r="AA251" s="9"/>
      <c r="AB251" s="59"/>
      <c r="AC251" s="59"/>
      <c r="AD251" s="59"/>
      <c r="AE251" s="59"/>
      <c r="AF251" s="59"/>
      <c r="AG251" s="59"/>
      <c r="AH251" s="59"/>
      <c r="AI251" s="59"/>
      <c r="AJ251" s="59"/>
      <c r="AK251" s="59"/>
      <c r="AL251" s="59"/>
      <c r="AM251" s="2"/>
      <c r="AN251" s="2"/>
      <c r="AO251" s="2"/>
    </row>
    <row r="252" spans="1:41"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9"/>
      <c r="AA252" s="9"/>
      <c r="AB252" s="59"/>
      <c r="AC252" s="59"/>
      <c r="AD252" s="59"/>
      <c r="AE252" s="59"/>
      <c r="AF252" s="59"/>
      <c r="AG252" s="59"/>
      <c r="AH252" s="59"/>
      <c r="AI252" s="59"/>
      <c r="AJ252" s="59"/>
      <c r="AK252" s="59"/>
      <c r="AL252" s="59"/>
      <c r="AM252" s="2"/>
      <c r="AN252" s="2"/>
      <c r="AO252" s="2"/>
    </row>
    <row r="253" spans="1:41"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9"/>
      <c r="AA253" s="9"/>
      <c r="AB253" s="59"/>
      <c r="AC253" s="59"/>
      <c r="AD253" s="59"/>
      <c r="AE253" s="59"/>
      <c r="AF253" s="59"/>
      <c r="AG253" s="59"/>
      <c r="AH253" s="59"/>
      <c r="AI253" s="59"/>
      <c r="AJ253" s="59"/>
      <c r="AK253" s="59"/>
      <c r="AL253" s="59"/>
      <c r="AM253" s="2"/>
      <c r="AN253" s="2"/>
      <c r="AO253" s="2"/>
    </row>
    <row r="254" spans="1:41"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9"/>
      <c r="AA254" s="9"/>
      <c r="AB254" s="59"/>
      <c r="AC254" s="59"/>
      <c r="AD254" s="59"/>
      <c r="AE254" s="59"/>
      <c r="AF254" s="59"/>
      <c r="AG254" s="59"/>
      <c r="AH254" s="59"/>
      <c r="AI254" s="59"/>
      <c r="AJ254" s="59"/>
      <c r="AK254" s="59"/>
      <c r="AL254" s="59"/>
      <c r="AM254" s="2"/>
      <c r="AN254" s="2"/>
      <c r="AO254" s="2"/>
    </row>
    <row r="255" spans="1:41"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9"/>
      <c r="AA255" s="9"/>
      <c r="AB255" s="59"/>
      <c r="AC255" s="59"/>
      <c r="AD255" s="59"/>
      <c r="AE255" s="59"/>
      <c r="AF255" s="59"/>
      <c r="AG255" s="59"/>
      <c r="AH255" s="59"/>
      <c r="AI255" s="59"/>
      <c r="AJ255" s="59"/>
      <c r="AK255" s="59"/>
      <c r="AL255" s="59"/>
      <c r="AM255" s="2"/>
      <c r="AN255" s="2"/>
      <c r="AO255" s="2"/>
    </row>
    <row r="256" spans="1:41"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9"/>
      <c r="AA256" s="9"/>
      <c r="AB256" s="59"/>
      <c r="AC256" s="59"/>
      <c r="AD256" s="59"/>
      <c r="AE256" s="59"/>
      <c r="AF256" s="59"/>
      <c r="AG256" s="59"/>
      <c r="AH256" s="59"/>
      <c r="AI256" s="59"/>
      <c r="AJ256" s="59"/>
      <c r="AK256" s="59"/>
      <c r="AL256" s="59"/>
      <c r="AM256" s="2"/>
      <c r="AN256" s="2"/>
      <c r="AO256" s="2"/>
    </row>
    <row r="257" spans="1:41"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9"/>
      <c r="AA257" s="9"/>
      <c r="AB257" s="59"/>
      <c r="AC257" s="59"/>
      <c r="AD257" s="59"/>
      <c r="AE257" s="59"/>
      <c r="AF257" s="59"/>
      <c r="AG257" s="59"/>
      <c r="AH257" s="59"/>
      <c r="AI257" s="59"/>
      <c r="AJ257" s="59"/>
      <c r="AK257" s="59"/>
      <c r="AL257" s="59"/>
      <c r="AM257" s="2"/>
      <c r="AN257" s="2"/>
      <c r="AO257" s="2"/>
    </row>
    <row r="258" spans="1:41"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9"/>
      <c r="AA258" s="9"/>
      <c r="AB258" s="59"/>
      <c r="AC258" s="59"/>
      <c r="AD258" s="59"/>
      <c r="AE258" s="59"/>
      <c r="AF258" s="59"/>
      <c r="AG258" s="59"/>
      <c r="AH258" s="59"/>
      <c r="AI258" s="59"/>
      <c r="AJ258" s="59"/>
      <c r="AK258" s="59"/>
      <c r="AL258" s="59"/>
      <c r="AM258" s="2"/>
      <c r="AN258" s="2"/>
      <c r="AO258" s="2"/>
    </row>
    <row r="259" spans="1:41"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9"/>
      <c r="AA259" s="9"/>
      <c r="AB259" s="59"/>
      <c r="AC259" s="59"/>
      <c r="AD259" s="59"/>
      <c r="AE259" s="59"/>
      <c r="AF259" s="59"/>
      <c r="AG259" s="59"/>
      <c r="AH259" s="59"/>
      <c r="AI259" s="59"/>
      <c r="AJ259" s="59"/>
      <c r="AK259" s="59"/>
      <c r="AL259" s="59"/>
      <c r="AM259" s="2"/>
      <c r="AN259" s="2"/>
      <c r="AO259" s="2"/>
    </row>
    <row r="260" spans="1:41"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9"/>
      <c r="AA260" s="9"/>
      <c r="AB260" s="59"/>
      <c r="AC260" s="59"/>
      <c r="AD260" s="59"/>
      <c r="AE260" s="59"/>
      <c r="AF260" s="59"/>
      <c r="AG260" s="59"/>
      <c r="AH260" s="59"/>
      <c r="AI260" s="59"/>
      <c r="AJ260" s="59"/>
      <c r="AK260" s="59"/>
      <c r="AL260" s="59"/>
      <c r="AM260" s="2"/>
      <c r="AN260" s="2"/>
      <c r="AO260" s="2"/>
    </row>
    <row r="261" spans="1:41"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9"/>
      <c r="AA261" s="9"/>
      <c r="AB261" s="59"/>
      <c r="AC261" s="59"/>
      <c r="AD261" s="59"/>
      <c r="AE261" s="59"/>
      <c r="AF261" s="59"/>
      <c r="AG261" s="59"/>
      <c r="AH261" s="59"/>
      <c r="AI261" s="59"/>
      <c r="AJ261" s="59"/>
      <c r="AK261" s="59"/>
      <c r="AL261" s="59"/>
      <c r="AM261" s="2"/>
      <c r="AN261" s="2"/>
      <c r="AO261" s="2"/>
    </row>
    <row r="262" spans="1:41"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9"/>
      <c r="AA262" s="9"/>
      <c r="AB262" s="59"/>
      <c r="AC262" s="59"/>
      <c r="AD262" s="59"/>
      <c r="AE262" s="59"/>
      <c r="AF262" s="59"/>
      <c r="AG262" s="59"/>
      <c r="AH262" s="59"/>
      <c r="AI262" s="59"/>
      <c r="AJ262" s="59"/>
      <c r="AK262" s="59"/>
      <c r="AL262" s="59"/>
      <c r="AM262" s="2"/>
      <c r="AN262" s="2"/>
      <c r="AO262" s="2"/>
    </row>
    <row r="263" spans="1:41"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9"/>
      <c r="AA263" s="9"/>
      <c r="AB263" s="59"/>
      <c r="AC263" s="59"/>
      <c r="AD263" s="59"/>
      <c r="AE263" s="59"/>
      <c r="AF263" s="59"/>
      <c r="AG263" s="59"/>
      <c r="AH263" s="59"/>
      <c r="AI263" s="59"/>
      <c r="AJ263" s="59"/>
      <c r="AK263" s="59"/>
      <c r="AL263" s="59"/>
      <c r="AM263" s="2"/>
      <c r="AN263" s="2"/>
      <c r="AO263" s="2"/>
    </row>
    <row r="264" spans="1:41"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9"/>
      <c r="AA264" s="9"/>
      <c r="AB264" s="59"/>
      <c r="AC264" s="59"/>
      <c r="AD264" s="59"/>
      <c r="AE264" s="59"/>
      <c r="AF264" s="59"/>
      <c r="AG264" s="59"/>
      <c r="AH264" s="59"/>
      <c r="AI264" s="59"/>
      <c r="AJ264" s="59"/>
      <c r="AK264" s="59"/>
      <c r="AL264" s="59"/>
      <c r="AM264" s="2"/>
      <c r="AN264" s="2"/>
      <c r="AO264" s="2"/>
    </row>
    <row r="265" spans="1:41"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9"/>
      <c r="AA265" s="9"/>
      <c r="AB265" s="59"/>
      <c r="AC265" s="59"/>
      <c r="AD265" s="59"/>
      <c r="AE265" s="59"/>
      <c r="AF265" s="59"/>
      <c r="AG265" s="59"/>
      <c r="AH265" s="59"/>
      <c r="AI265" s="59"/>
      <c r="AJ265" s="59"/>
      <c r="AK265" s="59"/>
      <c r="AL265" s="59"/>
      <c r="AM265" s="2"/>
      <c r="AN265" s="2"/>
      <c r="AO265" s="2"/>
    </row>
    <row r="266" spans="1:41"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9"/>
      <c r="AA266" s="9"/>
      <c r="AB266" s="59"/>
      <c r="AC266" s="59"/>
      <c r="AD266" s="59"/>
      <c r="AE266" s="59"/>
      <c r="AF266" s="59"/>
      <c r="AG266" s="59"/>
      <c r="AH266" s="59"/>
      <c r="AI266" s="59"/>
      <c r="AJ266" s="59"/>
      <c r="AK266" s="59"/>
      <c r="AL266" s="59"/>
      <c r="AM266" s="2"/>
      <c r="AN266" s="2"/>
      <c r="AO266" s="2"/>
    </row>
    <row r="267" spans="1:41"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9"/>
      <c r="AA267" s="9"/>
      <c r="AB267" s="59"/>
      <c r="AC267" s="59"/>
      <c r="AD267" s="59"/>
      <c r="AE267" s="59"/>
      <c r="AF267" s="59"/>
      <c r="AG267" s="59"/>
      <c r="AH267" s="59"/>
      <c r="AI267" s="59"/>
      <c r="AJ267" s="59"/>
      <c r="AK267" s="59"/>
      <c r="AL267" s="59"/>
      <c r="AM267" s="2"/>
      <c r="AN267" s="2"/>
      <c r="AO267" s="2"/>
    </row>
    <row r="268" spans="1:41"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9"/>
      <c r="AA268" s="9"/>
      <c r="AB268" s="59"/>
      <c r="AC268" s="59"/>
      <c r="AD268" s="59"/>
      <c r="AE268" s="59"/>
      <c r="AF268" s="59"/>
      <c r="AG268" s="59"/>
      <c r="AH268" s="59"/>
      <c r="AI268" s="59"/>
      <c r="AJ268" s="59"/>
      <c r="AK268" s="59"/>
      <c r="AL268" s="59"/>
      <c r="AM268" s="2"/>
      <c r="AN268" s="2"/>
      <c r="AO268" s="2"/>
    </row>
    <row r="269" spans="1:41"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9"/>
      <c r="AA269" s="9"/>
      <c r="AB269" s="59"/>
      <c r="AC269" s="59"/>
      <c r="AD269" s="59"/>
      <c r="AE269" s="59"/>
      <c r="AF269" s="59"/>
      <c r="AG269" s="59"/>
      <c r="AH269" s="59"/>
      <c r="AI269" s="59"/>
      <c r="AJ269" s="59"/>
      <c r="AK269" s="59"/>
      <c r="AL269" s="59"/>
      <c r="AM269" s="2"/>
      <c r="AN269" s="2"/>
      <c r="AO269" s="2"/>
    </row>
    <row r="270" spans="1:41"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9"/>
      <c r="AA270" s="9"/>
      <c r="AB270" s="59"/>
      <c r="AC270" s="59"/>
      <c r="AD270" s="59"/>
      <c r="AE270" s="59"/>
      <c r="AF270" s="59"/>
      <c r="AG270" s="59"/>
      <c r="AH270" s="59"/>
      <c r="AI270" s="59"/>
      <c r="AJ270" s="59"/>
      <c r="AK270" s="59"/>
      <c r="AL270" s="59"/>
      <c r="AM270" s="2"/>
      <c r="AN270" s="2"/>
      <c r="AO270" s="2"/>
    </row>
    <row r="271" spans="1:41"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9"/>
      <c r="AA271" s="9"/>
      <c r="AB271" s="59"/>
      <c r="AC271" s="59"/>
      <c r="AD271" s="59"/>
      <c r="AE271" s="59"/>
      <c r="AF271" s="59"/>
      <c r="AG271" s="59"/>
      <c r="AH271" s="59"/>
      <c r="AI271" s="59"/>
      <c r="AJ271" s="59"/>
      <c r="AK271" s="59"/>
      <c r="AL271" s="59"/>
      <c r="AM271" s="2"/>
      <c r="AN271" s="2"/>
      <c r="AO271" s="2"/>
    </row>
    <row r="272" spans="1:41"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9"/>
      <c r="AA272" s="9"/>
      <c r="AB272" s="59"/>
      <c r="AC272" s="59"/>
      <c r="AD272" s="59"/>
      <c r="AE272" s="59"/>
      <c r="AF272" s="59"/>
      <c r="AG272" s="59"/>
      <c r="AH272" s="59"/>
      <c r="AI272" s="59"/>
      <c r="AJ272" s="59"/>
      <c r="AK272" s="59"/>
      <c r="AL272" s="59"/>
      <c r="AM272" s="2"/>
      <c r="AN272" s="2"/>
      <c r="AO272" s="2"/>
    </row>
    <row r="273" spans="1:41"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9"/>
      <c r="AA273" s="9"/>
      <c r="AB273" s="59"/>
      <c r="AC273" s="59"/>
      <c r="AD273" s="59"/>
      <c r="AE273" s="59"/>
      <c r="AF273" s="59"/>
      <c r="AG273" s="59"/>
      <c r="AH273" s="59"/>
      <c r="AI273" s="59"/>
      <c r="AJ273" s="59"/>
      <c r="AK273" s="59"/>
      <c r="AL273" s="59"/>
      <c r="AM273" s="2"/>
      <c r="AN273" s="2"/>
      <c r="AO273" s="2"/>
    </row>
    <row r="274" spans="1:41"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9"/>
      <c r="AA274" s="9"/>
      <c r="AB274" s="59"/>
      <c r="AC274" s="59"/>
      <c r="AD274" s="59"/>
      <c r="AE274" s="59"/>
      <c r="AF274" s="59"/>
      <c r="AG274" s="59"/>
      <c r="AH274" s="59"/>
      <c r="AI274" s="59"/>
      <c r="AJ274" s="59"/>
      <c r="AK274" s="59"/>
      <c r="AL274" s="59"/>
      <c r="AM274" s="2"/>
      <c r="AN274" s="2"/>
      <c r="AO274" s="2"/>
    </row>
    <row r="275" spans="1:41"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9"/>
      <c r="AA275" s="9"/>
      <c r="AB275" s="59"/>
      <c r="AC275" s="59"/>
      <c r="AD275" s="59"/>
      <c r="AE275" s="59"/>
      <c r="AF275" s="59"/>
      <c r="AG275" s="59"/>
      <c r="AH275" s="59"/>
      <c r="AI275" s="59"/>
      <c r="AJ275" s="59"/>
      <c r="AK275" s="59"/>
      <c r="AL275" s="59"/>
      <c r="AM275" s="2"/>
      <c r="AN275" s="2"/>
      <c r="AO275" s="2"/>
    </row>
    <row r="276" spans="1:41"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9"/>
      <c r="AA276" s="9"/>
      <c r="AB276" s="59"/>
      <c r="AC276" s="59"/>
      <c r="AD276" s="59"/>
      <c r="AE276" s="59"/>
      <c r="AF276" s="59"/>
      <c r="AG276" s="59"/>
      <c r="AH276" s="59"/>
      <c r="AI276" s="59"/>
      <c r="AJ276" s="59"/>
      <c r="AK276" s="59"/>
      <c r="AL276" s="59"/>
      <c r="AM276" s="2"/>
      <c r="AN276" s="2"/>
      <c r="AO276" s="2"/>
    </row>
    <row r="277" spans="1:41"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9"/>
      <c r="AA277" s="9"/>
      <c r="AB277" s="59"/>
      <c r="AC277" s="59"/>
      <c r="AD277" s="59"/>
      <c r="AE277" s="59"/>
      <c r="AF277" s="59"/>
      <c r="AG277" s="59"/>
      <c r="AH277" s="59"/>
      <c r="AI277" s="59"/>
      <c r="AJ277" s="59"/>
      <c r="AK277" s="59"/>
      <c r="AL277" s="59"/>
      <c r="AM277" s="2"/>
      <c r="AN277" s="2"/>
      <c r="AO277" s="2"/>
    </row>
    <row r="278" spans="1:41"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9"/>
      <c r="AA278" s="9"/>
      <c r="AB278" s="59"/>
      <c r="AC278" s="59"/>
      <c r="AD278" s="59"/>
      <c r="AE278" s="59"/>
      <c r="AF278" s="59"/>
      <c r="AG278" s="59"/>
      <c r="AH278" s="59"/>
      <c r="AI278" s="59"/>
      <c r="AJ278" s="59"/>
      <c r="AK278" s="59"/>
      <c r="AL278" s="59"/>
      <c r="AM278" s="2"/>
      <c r="AN278" s="2"/>
      <c r="AO278" s="2"/>
    </row>
    <row r="279" spans="1:41"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9"/>
      <c r="AA279" s="9"/>
      <c r="AB279" s="59"/>
      <c r="AC279" s="59"/>
      <c r="AD279" s="59"/>
      <c r="AE279" s="59"/>
      <c r="AF279" s="59"/>
      <c r="AG279" s="59"/>
      <c r="AH279" s="59"/>
      <c r="AI279" s="59"/>
      <c r="AJ279" s="59"/>
      <c r="AK279" s="59"/>
      <c r="AL279" s="59"/>
      <c r="AM279" s="2"/>
      <c r="AN279" s="2"/>
      <c r="AO279" s="2"/>
    </row>
    <row r="280" spans="1:41"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9"/>
      <c r="AA280" s="9"/>
      <c r="AB280" s="59"/>
      <c r="AC280" s="59"/>
      <c r="AD280" s="59"/>
      <c r="AE280" s="59"/>
      <c r="AF280" s="59"/>
      <c r="AG280" s="59"/>
      <c r="AH280" s="59"/>
      <c r="AI280" s="59"/>
      <c r="AJ280" s="59"/>
      <c r="AK280" s="59"/>
      <c r="AL280" s="59"/>
      <c r="AM280" s="2"/>
      <c r="AN280" s="2"/>
      <c r="AO280" s="2"/>
    </row>
    <row r="281" spans="1:41"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9"/>
      <c r="AA281" s="9"/>
      <c r="AB281" s="59"/>
      <c r="AC281" s="59"/>
      <c r="AD281" s="59"/>
      <c r="AE281" s="59"/>
      <c r="AF281" s="59"/>
      <c r="AG281" s="59"/>
      <c r="AH281" s="59"/>
      <c r="AI281" s="59"/>
      <c r="AJ281" s="59"/>
      <c r="AK281" s="59"/>
      <c r="AL281" s="59"/>
      <c r="AM281" s="2"/>
      <c r="AN281" s="2"/>
      <c r="AO281" s="2"/>
    </row>
    <row r="282" spans="1:41"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9"/>
      <c r="AA282" s="9"/>
      <c r="AB282" s="59"/>
      <c r="AC282" s="59"/>
      <c r="AD282" s="59"/>
      <c r="AE282" s="59"/>
      <c r="AF282" s="59"/>
      <c r="AG282" s="59"/>
      <c r="AH282" s="59"/>
      <c r="AI282" s="59"/>
      <c r="AJ282" s="59"/>
      <c r="AK282" s="59"/>
      <c r="AL282" s="59"/>
      <c r="AM282" s="2"/>
      <c r="AN282" s="2"/>
      <c r="AO282" s="2"/>
    </row>
    <row r="283" spans="1:41"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9"/>
      <c r="AA283" s="9"/>
      <c r="AB283" s="59"/>
      <c r="AC283" s="59"/>
      <c r="AD283" s="59"/>
      <c r="AE283" s="59"/>
      <c r="AF283" s="59"/>
      <c r="AG283" s="59"/>
      <c r="AH283" s="59"/>
      <c r="AI283" s="59"/>
      <c r="AJ283" s="59"/>
      <c r="AK283" s="59"/>
      <c r="AL283" s="59"/>
      <c r="AM283" s="2"/>
      <c r="AN283" s="2"/>
      <c r="AO283" s="2"/>
    </row>
    <row r="284" spans="1:41"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9"/>
      <c r="AA284" s="9"/>
      <c r="AB284" s="59"/>
      <c r="AC284" s="59"/>
      <c r="AD284" s="59"/>
      <c r="AE284" s="59"/>
      <c r="AF284" s="59"/>
      <c r="AG284" s="59"/>
      <c r="AH284" s="59"/>
      <c r="AI284" s="59"/>
      <c r="AJ284" s="59"/>
      <c r="AK284" s="59"/>
      <c r="AL284" s="59"/>
      <c r="AM284" s="2"/>
      <c r="AN284" s="2"/>
      <c r="AO284" s="2"/>
    </row>
    <row r="285" spans="1:41"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9"/>
      <c r="AA285" s="9"/>
      <c r="AB285" s="59"/>
      <c r="AC285" s="59"/>
      <c r="AD285" s="59"/>
      <c r="AE285" s="59"/>
      <c r="AF285" s="59"/>
      <c r="AG285" s="59"/>
      <c r="AH285" s="59"/>
      <c r="AI285" s="59"/>
      <c r="AJ285" s="59"/>
      <c r="AK285" s="59"/>
      <c r="AL285" s="59"/>
      <c r="AM285" s="2"/>
      <c r="AN285" s="2"/>
      <c r="AO285" s="2"/>
    </row>
    <row r="286" spans="1:41"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9"/>
      <c r="AA286" s="9"/>
      <c r="AB286" s="59"/>
      <c r="AC286" s="59"/>
      <c r="AD286" s="59"/>
      <c r="AE286" s="59"/>
      <c r="AF286" s="59"/>
      <c r="AG286" s="59"/>
      <c r="AH286" s="59"/>
      <c r="AI286" s="59"/>
      <c r="AJ286" s="59"/>
      <c r="AK286" s="59"/>
      <c r="AL286" s="59"/>
      <c r="AM286" s="2"/>
      <c r="AN286" s="2"/>
      <c r="AO286" s="2"/>
    </row>
    <row r="287" spans="1:41"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9"/>
      <c r="AA287" s="9"/>
      <c r="AB287" s="59"/>
      <c r="AC287" s="59"/>
      <c r="AD287" s="59"/>
      <c r="AE287" s="59"/>
      <c r="AF287" s="59"/>
      <c r="AG287" s="59"/>
      <c r="AH287" s="59"/>
      <c r="AI287" s="59"/>
      <c r="AJ287" s="59"/>
      <c r="AK287" s="59"/>
      <c r="AL287" s="59"/>
      <c r="AM287" s="2"/>
      <c r="AN287" s="2"/>
      <c r="AO287" s="2"/>
    </row>
    <row r="288" spans="1:41"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9"/>
      <c r="AA288" s="9"/>
      <c r="AB288" s="59"/>
      <c r="AC288" s="59"/>
      <c r="AD288" s="59"/>
      <c r="AE288" s="59"/>
      <c r="AF288" s="59"/>
      <c r="AG288" s="59"/>
      <c r="AH288" s="59"/>
      <c r="AI288" s="59"/>
      <c r="AJ288" s="59"/>
      <c r="AK288" s="59"/>
      <c r="AL288" s="59"/>
      <c r="AM288" s="2"/>
      <c r="AN288" s="2"/>
      <c r="AO288" s="2"/>
    </row>
    <row r="289" spans="1:41"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9"/>
      <c r="AA289" s="9"/>
      <c r="AB289" s="59"/>
      <c r="AC289" s="59"/>
      <c r="AD289" s="59"/>
      <c r="AE289" s="59"/>
      <c r="AF289" s="59"/>
      <c r="AG289" s="59"/>
      <c r="AH289" s="59"/>
      <c r="AI289" s="59"/>
      <c r="AJ289" s="59"/>
      <c r="AK289" s="59"/>
      <c r="AL289" s="59"/>
      <c r="AM289" s="2"/>
      <c r="AN289" s="2"/>
      <c r="AO289" s="2"/>
    </row>
    <row r="290" spans="1:41"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9"/>
      <c r="AA290" s="9"/>
      <c r="AB290" s="59"/>
      <c r="AC290" s="59"/>
      <c r="AD290" s="59"/>
      <c r="AE290" s="59"/>
      <c r="AF290" s="59"/>
      <c r="AG290" s="59"/>
      <c r="AH290" s="59"/>
      <c r="AI290" s="59"/>
      <c r="AJ290" s="59"/>
      <c r="AK290" s="59"/>
      <c r="AL290" s="59"/>
      <c r="AM290" s="2"/>
      <c r="AN290" s="2"/>
      <c r="AO290" s="2"/>
    </row>
    <row r="291" spans="1:41"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9"/>
      <c r="AA291" s="9"/>
      <c r="AB291" s="59"/>
      <c r="AC291" s="59"/>
      <c r="AD291" s="59"/>
      <c r="AE291" s="59"/>
      <c r="AF291" s="59"/>
      <c r="AG291" s="59"/>
      <c r="AH291" s="59"/>
      <c r="AI291" s="59"/>
      <c r="AJ291" s="59"/>
      <c r="AK291" s="59"/>
      <c r="AL291" s="59"/>
      <c r="AM291" s="2"/>
      <c r="AN291" s="2"/>
      <c r="AO291" s="2"/>
    </row>
    <row r="292" spans="1:41"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9"/>
      <c r="AA292" s="9"/>
      <c r="AB292" s="59"/>
      <c r="AC292" s="59"/>
      <c r="AD292" s="59"/>
      <c r="AE292" s="59"/>
      <c r="AF292" s="59"/>
      <c r="AG292" s="59"/>
      <c r="AH292" s="59"/>
      <c r="AI292" s="59"/>
      <c r="AJ292" s="59"/>
      <c r="AK292" s="59"/>
      <c r="AL292" s="59"/>
      <c r="AM292" s="2"/>
      <c r="AN292" s="2"/>
      <c r="AO292" s="2"/>
    </row>
    <row r="293" spans="1:41"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9"/>
      <c r="AA293" s="9"/>
      <c r="AB293" s="59"/>
      <c r="AC293" s="59"/>
      <c r="AD293" s="59"/>
      <c r="AE293" s="59"/>
      <c r="AF293" s="59"/>
      <c r="AG293" s="59"/>
      <c r="AH293" s="59"/>
      <c r="AI293" s="59"/>
      <c r="AJ293" s="59"/>
      <c r="AK293" s="59"/>
      <c r="AL293" s="59"/>
      <c r="AM293" s="2"/>
      <c r="AN293" s="2"/>
      <c r="AO293" s="2"/>
    </row>
    <row r="294" spans="1:41"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9"/>
      <c r="AA294" s="9"/>
      <c r="AB294" s="59"/>
      <c r="AC294" s="59"/>
      <c r="AD294" s="59"/>
      <c r="AE294" s="59"/>
      <c r="AF294" s="59"/>
      <c r="AG294" s="59"/>
      <c r="AH294" s="59"/>
      <c r="AI294" s="59"/>
      <c r="AJ294" s="59"/>
      <c r="AK294" s="59"/>
      <c r="AL294" s="59"/>
      <c r="AM294" s="2"/>
      <c r="AN294" s="2"/>
      <c r="AO294" s="2"/>
    </row>
    <row r="295" spans="1:41"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9"/>
      <c r="AA295" s="9"/>
      <c r="AB295" s="59"/>
      <c r="AC295" s="59"/>
      <c r="AD295" s="59"/>
      <c r="AE295" s="59"/>
      <c r="AF295" s="59"/>
      <c r="AG295" s="59"/>
      <c r="AH295" s="59"/>
      <c r="AI295" s="59"/>
      <c r="AJ295" s="59"/>
      <c r="AK295" s="59"/>
      <c r="AL295" s="59"/>
      <c r="AM295" s="2"/>
      <c r="AN295" s="2"/>
      <c r="AO295" s="2"/>
    </row>
    <row r="296" spans="1:41"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9"/>
      <c r="AA296" s="9"/>
      <c r="AB296" s="59"/>
      <c r="AC296" s="59"/>
      <c r="AD296" s="59"/>
      <c r="AE296" s="59"/>
      <c r="AF296" s="59"/>
      <c r="AG296" s="59"/>
      <c r="AH296" s="59"/>
      <c r="AI296" s="59"/>
      <c r="AJ296" s="59"/>
      <c r="AK296" s="59"/>
      <c r="AL296" s="59"/>
      <c r="AM296" s="2"/>
      <c r="AN296" s="2"/>
      <c r="AO296" s="2"/>
    </row>
    <row r="297" spans="1:41"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9"/>
      <c r="AA297" s="9"/>
      <c r="AB297" s="59"/>
      <c r="AC297" s="59"/>
      <c r="AD297" s="59"/>
      <c r="AE297" s="59"/>
      <c r="AF297" s="59"/>
      <c r="AG297" s="59"/>
      <c r="AH297" s="59"/>
      <c r="AI297" s="59"/>
      <c r="AJ297" s="59"/>
      <c r="AK297" s="59"/>
      <c r="AL297" s="59"/>
      <c r="AM297" s="2"/>
      <c r="AN297" s="2"/>
      <c r="AO297" s="2"/>
    </row>
    <row r="298" spans="1:41"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9"/>
      <c r="AA298" s="9"/>
      <c r="AB298" s="59"/>
      <c r="AC298" s="59"/>
      <c r="AD298" s="59"/>
      <c r="AE298" s="59"/>
      <c r="AF298" s="59"/>
      <c r="AG298" s="59"/>
      <c r="AH298" s="59"/>
      <c r="AI298" s="59"/>
      <c r="AJ298" s="59"/>
      <c r="AK298" s="59"/>
      <c r="AL298" s="59"/>
      <c r="AM298" s="2"/>
      <c r="AN298" s="2"/>
      <c r="AO298" s="2"/>
    </row>
    <row r="299" spans="1:41"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9"/>
      <c r="AA299" s="9"/>
      <c r="AB299" s="59"/>
      <c r="AC299" s="59"/>
      <c r="AD299" s="59"/>
      <c r="AE299" s="59"/>
      <c r="AF299" s="59"/>
      <c r="AG299" s="59"/>
      <c r="AH299" s="59"/>
      <c r="AI299" s="59"/>
      <c r="AJ299" s="59"/>
      <c r="AK299" s="59"/>
      <c r="AL299" s="59"/>
      <c r="AM299" s="2"/>
      <c r="AN299" s="2"/>
      <c r="AO299" s="2"/>
    </row>
    <row r="300" spans="1:41"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9"/>
      <c r="AA300" s="9"/>
      <c r="AB300" s="59"/>
      <c r="AC300" s="59"/>
      <c r="AD300" s="59"/>
      <c r="AE300" s="59"/>
      <c r="AF300" s="59"/>
      <c r="AG300" s="59"/>
      <c r="AH300" s="59"/>
      <c r="AI300" s="59"/>
      <c r="AJ300" s="59"/>
      <c r="AK300" s="59"/>
      <c r="AL300" s="59"/>
      <c r="AM300" s="2"/>
      <c r="AN300" s="2"/>
      <c r="AO300" s="2"/>
    </row>
    <row r="301" spans="1:41"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9"/>
      <c r="AA301" s="9"/>
      <c r="AB301" s="59"/>
      <c r="AC301" s="59"/>
      <c r="AD301" s="59"/>
      <c r="AE301" s="59"/>
      <c r="AF301" s="59"/>
      <c r="AG301" s="59"/>
      <c r="AH301" s="59"/>
      <c r="AI301" s="59"/>
      <c r="AJ301" s="59"/>
      <c r="AK301" s="59"/>
      <c r="AL301" s="59"/>
      <c r="AM301" s="2"/>
      <c r="AN301" s="2"/>
      <c r="AO301" s="2"/>
    </row>
    <row r="302" spans="1:41"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9"/>
      <c r="AA302" s="9"/>
      <c r="AB302" s="59"/>
      <c r="AC302" s="59"/>
      <c r="AD302" s="59"/>
      <c r="AE302" s="59"/>
      <c r="AF302" s="59"/>
      <c r="AG302" s="59"/>
      <c r="AH302" s="59"/>
      <c r="AI302" s="59"/>
      <c r="AJ302" s="59"/>
      <c r="AK302" s="59"/>
      <c r="AL302" s="59"/>
      <c r="AM302" s="2"/>
      <c r="AN302" s="2"/>
      <c r="AO302" s="2"/>
    </row>
    <row r="303" spans="1:41"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9"/>
      <c r="AA303" s="9"/>
      <c r="AB303" s="59"/>
      <c r="AC303" s="59"/>
      <c r="AD303" s="59"/>
      <c r="AE303" s="59"/>
      <c r="AF303" s="59"/>
      <c r="AG303" s="59"/>
      <c r="AH303" s="59"/>
      <c r="AI303" s="59"/>
      <c r="AJ303" s="59"/>
      <c r="AK303" s="59"/>
      <c r="AL303" s="59"/>
      <c r="AM303" s="2"/>
      <c r="AN303" s="2"/>
      <c r="AO303" s="2"/>
    </row>
    <row r="304" spans="1:41"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9"/>
      <c r="AA304" s="9"/>
      <c r="AB304" s="59"/>
      <c r="AC304" s="59"/>
      <c r="AD304" s="59"/>
      <c r="AE304" s="59"/>
      <c r="AF304" s="59"/>
      <c r="AG304" s="59"/>
      <c r="AH304" s="59"/>
      <c r="AI304" s="59"/>
      <c r="AJ304" s="59"/>
      <c r="AK304" s="59"/>
      <c r="AL304" s="59"/>
      <c r="AM304" s="2"/>
      <c r="AN304" s="2"/>
      <c r="AO304" s="2"/>
    </row>
    <row r="305" spans="1:41"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9"/>
      <c r="AA305" s="9"/>
      <c r="AB305" s="59"/>
      <c r="AC305" s="59"/>
      <c r="AD305" s="59"/>
      <c r="AE305" s="59"/>
      <c r="AF305" s="59"/>
      <c r="AG305" s="59"/>
      <c r="AH305" s="59"/>
      <c r="AI305" s="59"/>
      <c r="AJ305" s="59"/>
      <c r="AK305" s="59"/>
      <c r="AL305" s="59"/>
      <c r="AM305" s="2"/>
      <c r="AN305" s="2"/>
      <c r="AO305" s="2"/>
    </row>
    <row r="306" spans="1:41"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9"/>
      <c r="AA306" s="9"/>
      <c r="AB306" s="59"/>
      <c r="AC306" s="59"/>
      <c r="AD306" s="59"/>
      <c r="AE306" s="59"/>
      <c r="AF306" s="59"/>
      <c r="AG306" s="59"/>
      <c r="AH306" s="59"/>
      <c r="AI306" s="59"/>
      <c r="AJ306" s="59"/>
      <c r="AK306" s="59"/>
      <c r="AL306" s="59"/>
      <c r="AM306" s="2"/>
      <c r="AN306" s="2"/>
      <c r="AO306" s="2"/>
    </row>
    <row r="307" spans="1:41"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9"/>
      <c r="AA307" s="9"/>
      <c r="AB307" s="59"/>
      <c r="AC307" s="59"/>
      <c r="AD307" s="59"/>
      <c r="AE307" s="59"/>
      <c r="AF307" s="59"/>
      <c r="AG307" s="59"/>
      <c r="AH307" s="59"/>
      <c r="AI307" s="59"/>
      <c r="AJ307" s="59"/>
      <c r="AK307" s="59"/>
      <c r="AL307" s="59"/>
      <c r="AM307" s="2"/>
      <c r="AN307" s="2"/>
      <c r="AO307" s="2"/>
    </row>
    <row r="308" spans="1:41"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9"/>
      <c r="AA308" s="9"/>
      <c r="AB308" s="59"/>
      <c r="AC308" s="59"/>
      <c r="AD308" s="59"/>
      <c r="AE308" s="59"/>
      <c r="AF308" s="59"/>
      <c r="AG308" s="59"/>
      <c r="AH308" s="59"/>
      <c r="AI308" s="59"/>
      <c r="AJ308" s="59"/>
      <c r="AK308" s="59"/>
      <c r="AL308" s="59"/>
      <c r="AM308" s="2"/>
      <c r="AN308" s="2"/>
      <c r="AO308" s="2"/>
    </row>
    <row r="309" spans="1:41"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9"/>
      <c r="AA309" s="9"/>
      <c r="AB309" s="59"/>
      <c r="AC309" s="59"/>
      <c r="AD309" s="59"/>
      <c r="AE309" s="59"/>
      <c r="AF309" s="59"/>
      <c r="AG309" s="59"/>
      <c r="AH309" s="59"/>
      <c r="AI309" s="59"/>
      <c r="AJ309" s="59"/>
      <c r="AK309" s="59"/>
      <c r="AL309" s="59"/>
      <c r="AM309" s="2"/>
      <c r="AN309" s="2"/>
      <c r="AO309" s="2"/>
    </row>
    <row r="310" spans="1:41"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9"/>
      <c r="AA310" s="9"/>
      <c r="AB310" s="59"/>
      <c r="AC310" s="59"/>
      <c r="AD310" s="59"/>
      <c r="AE310" s="59"/>
      <c r="AF310" s="59"/>
      <c r="AG310" s="59"/>
      <c r="AH310" s="59"/>
      <c r="AI310" s="59"/>
      <c r="AJ310" s="59"/>
      <c r="AK310" s="59"/>
      <c r="AL310" s="59"/>
      <c r="AM310" s="2"/>
      <c r="AN310" s="2"/>
      <c r="AO310" s="2"/>
    </row>
    <row r="311" spans="1:41"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9"/>
      <c r="AA311" s="9"/>
      <c r="AB311" s="59"/>
      <c r="AC311" s="59"/>
      <c r="AD311" s="59"/>
      <c r="AE311" s="59"/>
      <c r="AF311" s="59"/>
      <c r="AG311" s="59"/>
      <c r="AH311" s="59"/>
      <c r="AI311" s="59"/>
      <c r="AJ311" s="59"/>
      <c r="AK311" s="59"/>
      <c r="AL311" s="59"/>
      <c r="AM311" s="2"/>
      <c r="AN311" s="2"/>
      <c r="AO311" s="2"/>
    </row>
    <row r="312" spans="1:41"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9"/>
      <c r="AA312" s="9"/>
      <c r="AB312" s="59"/>
      <c r="AC312" s="59"/>
      <c r="AD312" s="59"/>
      <c r="AE312" s="59"/>
      <c r="AF312" s="59"/>
      <c r="AG312" s="59"/>
      <c r="AH312" s="59"/>
      <c r="AI312" s="59"/>
      <c r="AJ312" s="59"/>
      <c r="AK312" s="59"/>
      <c r="AL312" s="59"/>
      <c r="AM312" s="2"/>
      <c r="AN312" s="2"/>
      <c r="AO312" s="2"/>
    </row>
    <row r="313" spans="1:41"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9"/>
      <c r="AA313" s="9"/>
      <c r="AB313" s="59"/>
      <c r="AC313" s="59"/>
      <c r="AD313" s="59"/>
      <c r="AE313" s="59"/>
      <c r="AF313" s="59"/>
      <c r="AG313" s="59"/>
      <c r="AH313" s="59"/>
      <c r="AI313" s="59"/>
      <c r="AJ313" s="59"/>
      <c r="AK313" s="59"/>
      <c r="AL313" s="59"/>
      <c r="AM313" s="2"/>
      <c r="AN313" s="2"/>
      <c r="AO313" s="2"/>
    </row>
    <row r="314" spans="1:41"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9"/>
      <c r="AA314" s="9"/>
      <c r="AB314" s="59"/>
      <c r="AC314" s="59"/>
      <c r="AD314" s="59"/>
      <c r="AE314" s="59"/>
      <c r="AF314" s="59"/>
      <c r="AG314" s="59"/>
      <c r="AH314" s="59"/>
      <c r="AI314" s="59"/>
      <c r="AJ314" s="59"/>
      <c r="AK314" s="59"/>
      <c r="AL314" s="59"/>
      <c r="AM314" s="2"/>
      <c r="AN314" s="2"/>
      <c r="AO314" s="2"/>
    </row>
    <row r="315" spans="1:41"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9"/>
      <c r="AA315" s="9"/>
      <c r="AB315" s="59"/>
      <c r="AC315" s="59"/>
      <c r="AD315" s="59"/>
      <c r="AE315" s="59"/>
      <c r="AF315" s="59"/>
      <c r="AG315" s="59"/>
      <c r="AH315" s="59"/>
      <c r="AI315" s="59"/>
      <c r="AJ315" s="59"/>
      <c r="AK315" s="59"/>
      <c r="AL315" s="59"/>
      <c r="AM315" s="2"/>
      <c r="AN315" s="2"/>
      <c r="AO315" s="2"/>
    </row>
    <row r="316" spans="1:41"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9"/>
      <c r="AA316" s="9"/>
      <c r="AB316" s="59"/>
      <c r="AC316" s="59"/>
      <c r="AD316" s="59"/>
      <c r="AE316" s="59"/>
      <c r="AF316" s="59"/>
      <c r="AG316" s="59"/>
      <c r="AH316" s="59"/>
      <c r="AI316" s="59"/>
      <c r="AJ316" s="59"/>
      <c r="AK316" s="59"/>
      <c r="AL316" s="59"/>
      <c r="AM316" s="2"/>
      <c r="AN316" s="2"/>
      <c r="AO316" s="2"/>
    </row>
    <row r="317" spans="1:41"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9"/>
      <c r="AA317" s="9"/>
      <c r="AB317" s="59"/>
      <c r="AC317" s="59"/>
      <c r="AD317" s="59"/>
      <c r="AE317" s="59"/>
      <c r="AF317" s="59"/>
      <c r="AG317" s="59"/>
      <c r="AH317" s="59"/>
      <c r="AI317" s="59"/>
      <c r="AJ317" s="59"/>
      <c r="AK317" s="59"/>
      <c r="AL317" s="59"/>
      <c r="AM317" s="2"/>
      <c r="AN317" s="2"/>
      <c r="AO317" s="2"/>
    </row>
    <row r="318" spans="1:41"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9"/>
      <c r="AA318" s="9"/>
      <c r="AB318" s="59"/>
      <c r="AC318" s="59"/>
      <c r="AD318" s="59"/>
      <c r="AE318" s="59"/>
      <c r="AF318" s="59"/>
      <c r="AG318" s="59"/>
      <c r="AH318" s="59"/>
      <c r="AI318" s="59"/>
      <c r="AJ318" s="59"/>
      <c r="AK318" s="59"/>
      <c r="AL318" s="59"/>
      <c r="AM318" s="2"/>
      <c r="AN318" s="2"/>
      <c r="AO318" s="2"/>
    </row>
    <row r="319" spans="1:41"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9"/>
      <c r="AA319" s="9"/>
      <c r="AB319" s="59"/>
      <c r="AC319" s="59"/>
      <c r="AD319" s="59"/>
      <c r="AE319" s="59"/>
      <c r="AF319" s="59"/>
      <c r="AG319" s="59"/>
      <c r="AH319" s="59"/>
      <c r="AI319" s="59"/>
      <c r="AJ319" s="59"/>
      <c r="AK319" s="59"/>
      <c r="AL319" s="59"/>
      <c r="AM319" s="2"/>
      <c r="AN319" s="2"/>
      <c r="AO319" s="2"/>
    </row>
    <row r="320" spans="1:41"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9"/>
      <c r="AA320" s="9"/>
      <c r="AB320" s="59"/>
      <c r="AC320" s="59"/>
      <c r="AD320" s="59"/>
      <c r="AE320" s="59"/>
      <c r="AF320" s="59"/>
      <c r="AG320" s="59"/>
      <c r="AH320" s="59"/>
      <c r="AI320" s="59"/>
      <c r="AJ320" s="59"/>
      <c r="AK320" s="59"/>
      <c r="AL320" s="59"/>
      <c r="AM320" s="2"/>
      <c r="AN320" s="2"/>
      <c r="AO320" s="2"/>
    </row>
    <row r="321" spans="1:41"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9"/>
      <c r="AA321" s="9"/>
      <c r="AB321" s="59"/>
      <c r="AC321" s="59"/>
      <c r="AD321" s="59"/>
      <c r="AE321" s="59"/>
      <c r="AF321" s="59"/>
      <c r="AG321" s="59"/>
      <c r="AH321" s="59"/>
      <c r="AI321" s="59"/>
      <c r="AJ321" s="59"/>
      <c r="AK321" s="59"/>
      <c r="AL321" s="59"/>
      <c r="AM321" s="2"/>
      <c r="AN321" s="2"/>
      <c r="AO321" s="2"/>
    </row>
    <row r="322" spans="1:41"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9"/>
      <c r="AA322" s="9"/>
      <c r="AB322" s="59"/>
      <c r="AC322" s="59"/>
      <c r="AD322" s="59"/>
      <c r="AE322" s="59"/>
      <c r="AF322" s="59"/>
      <c r="AG322" s="59"/>
      <c r="AH322" s="59"/>
      <c r="AI322" s="59"/>
      <c r="AJ322" s="59"/>
      <c r="AK322" s="59"/>
      <c r="AL322" s="59"/>
      <c r="AM322" s="2"/>
      <c r="AN322" s="2"/>
      <c r="AO322" s="2"/>
    </row>
    <row r="323" spans="1:41"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9"/>
      <c r="AA323" s="9"/>
      <c r="AB323" s="59"/>
      <c r="AC323" s="59"/>
      <c r="AD323" s="59"/>
      <c r="AE323" s="59"/>
      <c r="AF323" s="59"/>
      <c r="AG323" s="59"/>
      <c r="AH323" s="59"/>
      <c r="AI323" s="59"/>
      <c r="AJ323" s="59"/>
      <c r="AK323" s="59"/>
      <c r="AL323" s="59"/>
      <c r="AM323" s="2"/>
      <c r="AN323" s="2"/>
      <c r="AO323" s="2"/>
    </row>
    <row r="324" spans="1:41"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9"/>
      <c r="AA324" s="9"/>
      <c r="AB324" s="59"/>
      <c r="AC324" s="59"/>
      <c r="AD324" s="59"/>
      <c r="AE324" s="59"/>
      <c r="AF324" s="59"/>
      <c r="AG324" s="59"/>
      <c r="AH324" s="59"/>
      <c r="AI324" s="59"/>
      <c r="AJ324" s="59"/>
      <c r="AK324" s="59"/>
      <c r="AL324" s="59"/>
      <c r="AM324" s="2"/>
      <c r="AN324" s="2"/>
      <c r="AO324" s="2"/>
    </row>
    <row r="325" spans="1:41"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9"/>
      <c r="AA325" s="9"/>
      <c r="AB325" s="59"/>
      <c r="AC325" s="59"/>
      <c r="AD325" s="59"/>
      <c r="AE325" s="59"/>
      <c r="AF325" s="59"/>
      <c r="AG325" s="59"/>
      <c r="AH325" s="59"/>
      <c r="AI325" s="59"/>
      <c r="AJ325" s="59"/>
      <c r="AK325" s="59"/>
      <c r="AL325" s="59"/>
      <c r="AM325" s="2"/>
      <c r="AN325" s="2"/>
      <c r="AO325" s="2"/>
    </row>
    <row r="326" spans="1:41"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9"/>
      <c r="AA326" s="9"/>
      <c r="AB326" s="59"/>
      <c r="AC326" s="59"/>
      <c r="AD326" s="59"/>
      <c r="AE326" s="59"/>
      <c r="AF326" s="59"/>
      <c r="AG326" s="59"/>
      <c r="AH326" s="59"/>
      <c r="AI326" s="59"/>
      <c r="AJ326" s="59"/>
      <c r="AK326" s="59"/>
      <c r="AL326" s="59"/>
      <c r="AM326" s="2"/>
      <c r="AN326" s="2"/>
      <c r="AO326" s="2"/>
    </row>
    <row r="327" spans="1:41"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9"/>
      <c r="AA327" s="9"/>
      <c r="AB327" s="59"/>
      <c r="AC327" s="59"/>
      <c r="AD327" s="59"/>
      <c r="AE327" s="59"/>
      <c r="AF327" s="59"/>
      <c r="AG327" s="59"/>
      <c r="AH327" s="59"/>
      <c r="AI327" s="59"/>
      <c r="AJ327" s="59"/>
      <c r="AK327" s="59"/>
      <c r="AL327" s="59"/>
      <c r="AM327" s="2"/>
      <c r="AN327" s="2"/>
      <c r="AO327" s="2"/>
    </row>
    <row r="328" spans="1:41"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9"/>
      <c r="AA328" s="9"/>
      <c r="AB328" s="59"/>
      <c r="AC328" s="59"/>
      <c r="AD328" s="59"/>
      <c r="AE328" s="59"/>
      <c r="AF328" s="59"/>
      <c r="AG328" s="59"/>
      <c r="AH328" s="59"/>
      <c r="AI328" s="59"/>
      <c r="AJ328" s="59"/>
      <c r="AK328" s="59"/>
      <c r="AL328" s="59"/>
      <c r="AM328" s="2"/>
      <c r="AN328" s="2"/>
      <c r="AO328" s="2"/>
    </row>
    <row r="329" spans="1:41"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9"/>
      <c r="AA329" s="9"/>
      <c r="AB329" s="59"/>
      <c r="AC329" s="59"/>
      <c r="AD329" s="59"/>
      <c r="AE329" s="59"/>
      <c r="AF329" s="59"/>
      <c r="AG329" s="59"/>
      <c r="AH329" s="59"/>
      <c r="AI329" s="59"/>
      <c r="AJ329" s="59"/>
      <c r="AK329" s="59"/>
      <c r="AL329" s="59"/>
      <c r="AM329" s="2"/>
      <c r="AN329" s="2"/>
      <c r="AO329" s="2"/>
    </row>
    <row r="330" spans="1:41"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9"/>
      <c r="AA330" s="9"/>
      <c r="AB330" s="59"/>
      <c r="AC330" s="59"/>
      <c r="AD330" s="59"/>
      <c r="AE330" s="59"/>
      <c r="AF330" s="59"/>
      <c r="AG330" s="59"/>
      <c r="AH330" s="59"/>
      <c r="AI330" s="59"/>
      <c r="AJ330" s="59"/>
      <c r="AK330" s="59"/>
      <c r="AL330" s="59"/>
      <c r="AM330" s="2"/>
      <c r="AN330" s="2"/>
      <c r="AO330" s="2"/>
    </row>
    <row r="331" spans="1:41"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9"/>
      <c r="AA331" s="9"/>
      <c r="AB331" s="59"/>
      <c r="AC331" s="59"/>
      <c r="AD331" s="59"/>
      <c r="AE331" s="59"/>
      <c r="AF331" s="59"/>
      <c r="AG331" s="59"/>
      <c r="AH331" s="59"/>
      <c r="AI331" s="59"/>
      <c r="AJ331" s="59"/>
      <c r="AK331" s="59"/>
      <c r="AL331" s="59"/>
      <c r="AM331" s="2"/>
      <c r="AN331" s="2"/>
      <c r="AO331" s="2"/>
    </row>
    <row r="332" spans="1:41"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9"/>
      <c r="AA332" s="9"/>
      <c r="AB332" s="59"/>
      <c r="AC332" s="59"/>
      <c r="AD332" s="59"/>
      <c r="AE332" s="59"/>
      <c r="AF332" s="59"/>
      <c r="AG332" s="59"/>
      <c r="AH332" s="59"/>
      <c r="AI332" s="59"/>
      <c r="AJ332" s="59"/>
      <c r="AK332" s="59"/>
      <c r="AL332" s="59"/>
      <c r="AM332" s="2"/>
      <c r="AN332" s="2"/>
      <c r="AO332" s="2"/>
    </row>
    <row r="333" spans="1:41"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9"/>
      <c r="AA333" s="9"/>
      <c r="AB333" s="59"/>
      <c r="AC333" s="59"/>
      <c r="AD333" s="59"/>
      <c r="AE333" s="59"/>
      <c r="AF333" s="59"/>
      <c r="AG333" s="59"/>
      <c r="AH333" s="59"/>
      <c r="AI333" s="59"/>
      <c r="AJ333" s="59"/>
      <c r="AK333" s="59"/>
      <c r="AL333" s="59"/>
      <c r="AM333" s="2"/>
      <c r="AN333" s="2"/>
      <c r="AO333" s="2"/>
    </row>
    <row r="334" spans="1:41"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9"/>
      <c r="AA334" s="9"/>
      <c r="AB334" s="59"/>
      <c r="AC334" s="59"/>
      <c r="AD334" s="59"/>
      <c r="AE334" s="59"/>
      <c r="AF334" s="59"/>
      <c r="AG334" s="59"/>
      <c r="AH334" s="59"/>
      <c r="AI334" s="59"/>
      <c r="AJ334" s="59"/>
      <c r="AK334" s="59"/>
      <c r="AL334" s="59"/>
      <c r="AM334" s="2"/>
      <c r="AN334" s="2"/>
      <c r="AO334" s="2"/>
    </row>
    <row r="335" spans="1:41"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9"/>
      <c r="AA335" s="9"/>
      <c r="AB335" s="59"/>
      <c r="AC335" s="59"/>
      <c r="AD335" s="59"/>
      <c r="AE335" s="59"/>
      <c r="AF335" s="59"/>
      <c r="AG335" s="59"/>
      <c r="AH335" s="59"/>
      <c r="AI335" s="59"/>
      <c r="AJ335" s="59"/>
      <c r="AK335" s="59"/>
      <c r="AL335" s="59"/>
      <c r="AM335" s="2"/>
      <c r="AN335" s="2"/>
      <c r="AO335" s="2"/>
    </row>
    <row r="336" spans="1:41"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9"/>
      <c r="AA336" s="9"/>
      <c r="AB336" s="59"/>
      <c r="AC336" s="59"/>
      <c r="AD336" s="59"/>
      <c r="AE336" s="59"/>
      <c r="AF336" s="59"/>
      <c r="AG336" s="59"/>
      <c r="AH336" s="59"/>
      <c r="AI336" s="59"/>
      <c r="AJ336" s="59"/>
      <c r="AK336" s="59"/>
      <c r="AL336" s="59"/>
      <c r="AM336" s="2"/>
      <c r="AN336" s="2"/>
      <c r="AO336" s="2"/>
    </row>
    <row r="337" spans="1:41"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9"/>
      <c r="AA337" s="9"/>
      <c r="AB337" s="59"/>
      <c r="AC337" s="59"/>
      <c r="AD337" s="59"/>
      <c r="AE337" s="59"/>
      <c r="AF337" s="59"/>
      <c r="AG337" s="59"/>
      <c r="AH337" s="59"/>
      <c r="AI337" s="59"/>
      <c r="AJ337" s="59"/>
      <c r="AK337" s="59"/>
      <c r="AL337" s="59"/>
      <c r="AM337" s="2"/>
      <c r="AN337" s="2"/>
      <c r="AO337" s="2"/>
    </row>
    <row r="338" spans="1:41"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9"/>
      <c r="AA338" s="9"/>
      <c r="AB338" s="59"/>
      <c r="AC338" s="59"/>
      <c r="AD338" s="59"/>
      <c r="AE338" s="59"/>
      <c r="AF338" s="59"/>
      <c r="AG338" s="59"/>
      <c r="AH338" s="59"/>
      <c r="AI338" s="59"/>
      <c r="AJ338" s="59"/>
      <c r="AK338" s="59"/>
      <c r="AL338" s="59"/>
      <c r="AM338" s="2"/>
      <c r="AN338" s="2"/>
      <c r="AO338" s="2"/>
    </row>
    <row r="339" spans="1:41"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9"/>
      <c r="AA339" s="9"/>
      <c r="AB339" s="59"/>
      <c r="AC339" s="59"/>
      <c r="AD339" s="59"/>
      <c r="AE339" s="59"/>
      <c r="AF339" s="59"/>
      <c r="AG339" s="59"/>
      <c r="AH339" s="59"/>
      <c r="AI339" s="59"/>
      <c r="AJ339" s="59"/>
      <c r="AK339" s="59"/>
      <c r="AL339" s="59"/>
      <c r="AM339" s="2"/>
      <c r="AN339" s="2"/>
      <c r="AO339" s="2"/>
    </row>
    <row r="340" spans="1:41"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9"/>
      <c r="AA340" s="9"/>
      <c r="AB340" s="59"/>
      <c r="AC340" s="59"/>
      <c r="AD340" s="59"/>
      <c r="AE340" s="59"/>
      <c r="AF340" s="59"/>
      <c r="AG340" s="59"/>
      <c r="AH340" s="59"/>
      <c r="AI340" s="59"/>
      <c r="AJ340" s="59"/>
      <c r="AK340" s="59"/>
      <c r="AL340" s="59"/>
      <c r="AM340" s="2"/>
      <c r="AN340" s="2"/>
      <c r="AO340" s="2"/>
    </row>
    <row r="341" spans="1:41"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9"/>
      <c r="AA341" s="9"/>
      <c r="AB341" s="59"/>
      <c r="AC341" s="59"/>
      <c r="AD341" s="59"/>
      <c r="AE341" s="59"/>
      <c r="AF341" s="59"/>
      <c r="AG341" s="59"/>
      <c r="AH341" s="59"/>
      <c r="AI341" s="59"/>
      <c r="AJ341" s="59"/>
      <c r="AK341" s="59"/>
      <c r="AL341" s="59"/>
      <c r="AM341" s="2"/>
      <c r="AN341" s="2"/>
      <c r="AO341" s="2"/>
    </row>
    <row r="342" spans="1:41"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9"/>
      <c r="AA342" s="9"/>
      <c r="AB342" s="59"/>
      <c r="AC342" s="59"/>
      <c r="AD342" s="59"/>
      <c r="AE342" s="59"/>
      <c r="AF342" s="59"/>
      <c r="AG342" s="59"/>
      <c r="AH342" s="59"/>
      <c r="AI342" s="59"/>
      <c r="AJ342" s="59"/>
      <c r="AK342" s="59"/>
      <c r="AL342" s="59"/>
      <c r="AM342" s="2"/>
      <c r="AN342" s="2"/>
      <c r="AO342" s="2"/>
    </row>
    <row r="343" spans="1:41"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9"/>
      <c r="AA343" s="9"/>
      <c r="AB343" s="59"/>
      <c r="AC343" s="59"/>
      <c r="AD343" s="59"/>
      <c r="AE343" s="59"/>
      <c r="AF343" s="59"/>
      <c r="AG343" s="59"/>
      <c r="AH343" s="59"/>
      <c r="AI343" s="59"/>
      <c r="AJ343" s="59"/>
      <c r="AK343" s="59"/>
      <c r="AL343" s="59"/>
      <c r="AM343" s="2"/>
      <c r="AN343" s="2"/>
      <c r="AO343" s="2"/>
    </row>
    <row r="344" spans="1:41"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9"/>
      <c r="AA344" s="9"/>
      <c r="AB344" s="59"/>
      <c r="AC344" s="59"/>
      <c r="AD344" s="59"/>
      <c r="AE344" s="59"/>
      <c r="AF344" s="59"/>
      <c r="AG344" s="59"/>
      <c r="AH344" s="59"/>
      <c r="AI344" s="59"/>
      <c r="AJ344" s="59"/>
      <c r="AK344" s="59"/>
      <c r="AL344" s="59"/>
      <c r="AM344" s="2"/>
      <c r="AN344" s="2"/>
      <c r="AO344" s="2"/>
    </row>
    <row r="345" spans="1:41"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9"/>
      <c r="AA345" s="9"/>
      <c r="AB345" s="59"/>
      <c r="AC345" s="59"/>
      <c r="AD345" s="59"/>
      <c r="AE345" s="59"/>
      <c r="AF345" s="59"/>
      <c r="AG345" s="59"/>
      <c r="AH345" s="59"/>
      <c r="AI345" s="59"/>
      <c r="AJ345" s="59"/>
      <c r="AK345" s="59"/>
      <c r="AL345" s="59"/>
      <c r="AM345" s="2"/>
      <c r="AN345" s="2"/>
      <c r="AO345" s="2"/>
    </row>
    <row r="346" spans="1:41"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9"/>
      <c r="AA346" s="9"/>
      <c r="AB346" s="59"/>
      <c r="AC346" s="59"/>
      <c r="AD346" s="59"/>
      <c r="AE346" s="59"/>
      <c r="AF346" s="59"/>
      <c r="AG346" s="59"/>
      <c r="AH346" s="59"/>
      <c r="AI346" s="59"/>
      <c r="AJ346" s="59"/>
      <c r="AK346" s="59"/>
      <c r="AL346" s="59"/>
      <c r="AM346" s="2"/>
      <c r="AN346" s="2"/>
      <c r="AO346" s="2"/>
    </row>
    <row r="347" spans="1:41"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9"/>
      <c r="AA347" s="9"/>
      <c r="AB347" s="59"/>
      <c r="AC347" s="59"/>
      <c r="AD347" s="59"/>
      <c r="AE347" s="59"/>
      <c r="AF347" s="59"/>
      <c r="AG347" s="59"/>
      <c r="AH347" s="59"/>
      <c r="AI347" s="59"/>
      <c r="AJ347" s="59"/>
      <c r="AK347" s="59"/>
      <c r="AL347" s="59"/>
      <c r="AM347" s="2"/>
      <c r="AN347" s="2"/>
      <c r="AO347" s="2"/>
    </row>
    <row r="348" spans="1:41"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9"/>
      <c r="AA348" s="9"/>
      <c r="AB348" s="59"/>
      <c r="AC348" s="59"/>
      <c r="AD348" s="59"/>
      <c r="AE348" s="59"/>
      <c r="AF348" s="59"/>
      <c r="AG348" s="59"/>
      <c r="AH348" s="59"/>
      <c r="AI348" s="59"/>
      <c r="AJ348" s="59"/>
      <c r="AK348" s="59"/>
      <c r="AL348" s="59"/>
      <c r="AM348" s="2"/>
      <c r="AN348" s="2"/>
      <c r="AO348" s="2"/>
    </row>
    <row r="349" spans="1:41"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9"/>
      <c r="AA349" s="9"/>
      <c r="AB349" s="59"/>
      <c r="AC349" s="59"/>
      <c r="AD349" s="59"/>
      <c r="AE349" s="59"/>
      <c r="AF349" s="59"/>
      <c r="AG349" s="59"/>
      <c r="AH349" s="59"/>
      <c r="AI349" s="59"/>
      <c r="AJ349" s="59"/>
      <c r="AK349" s="59"/>
      <c r="AL349" s="59"/>
      <c r="AM349" s="2"/>
      <c r="AN349" s="2"/>
      <c r="AO349" s="2"/>
    </row>
    <row r="350" spans="1:41"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9"/>
      <c r="AA350" s="9"/>
      <c r="AB350" s="59"/>
      <c r="AC350" s="59"/>
      <c r="AD350" s="59"/>
      <c r="AE350" s="59"/>
      <c r="AF350" s="59"/>
      <c r="AG350" s="59"/>
      <c r="AH350" s="59"/>
      <c r="AI350" s="59"/>
      <c r="AJ350" s="59"/>
      <c r="AK350" s="59"/>
      <c r="AL350" s="59"/>
      <c r="AM350" s="2"/>
      <c r="AN350" s="2"/>
      <c r="AO350" s="2"/>
    </row>
    <row r="351" spans="1:41"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9"/>
      <c r="AA351" s="9"/>
      <c r="AB351" s="59"/>
      <c r="AC351" s="59"/>
      <c r="AD351" s="59"/>
      <c r="AE351" s="59"/>
      <c r="AF351" s="59"/>
      <c r="AG351" s="59"/>
      <c r="AH351" s="59"/>
      <c r="AI351" s="59"/>
      <c r="AJ351" s="59"/>
      <c r="AK351" s="59"/>
      <c r="AL351" s="59"/>
      <c r="AM351" s="2"/>
      <c r="AN351" s="2"/>
      <c r="AO351" s="2"/>
    </row>
    <row r="352" spans="1:41"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9"/>
      <c r="AA352" s="9"/>
      <c r="AB352" s="59"/>
      <c r="AC352" s="59"/>
      <c r="AD352" s="59"/>
      <c r="AE352" s="59"/>
      <c r="AF352" s="59"/>
      <c r="AG352" s="59"/>
      <c r="AH352" s="59"/>
      <c r="AI352" s="59"/>
      <c r="AJ352" s="59"/>
      <c r="AK352" s="59"/>
      <c r="AL352" s="59"/>
      <c r="AM352" s="2"/>
      <c r="AN352" s="2"/>
      <c r="AO352" s="2"/>
    </row>
    <row r="353" spans="1:41"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9"/>
      <c r="AA353" s="9"/>
      <c r="AB353" s="59"/>
      <c r="AC353" s="59"/>
      <c r="AD353" s="59"/>
      <c r="AE353" s="59"/>
      <c r="AF353" s="59"/>
      <c r="AG353" s="59"/>
      <c r="AH353" s="59"/>
      <c r="AI353" s="59"/>
      <c r="AJ353" s="59"/>
      <c r="AK353" s="59"/>
      <c r="AL353" s="59"/>
      <c r="AM353" s="2"/>
      <c r="AN353" s="2"/>
      <c r="AO353" s="2"/>
    </row>
    <row r="354" spans="1:41"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9"/>
      <c r="AA354" s="9"/>
      <c r="AB354" s="59"/>
      <c r="AC354" s="59"/>
      <c r="AD354" s="59"/>
      <c r="AE354" s="59"/>
      <c r="AF354" s="59"/>
      <c r="AG354" s="59"/>
      <c r="AH354" s="59"/>
      <c r="AI354" s="59"/>
      <c r="AJ354" s="59"/>
      <c r="AK354" s="59"/>
      <c r="AL354" s="59"/>
      <c r="AM354" s="2"/>
      <c r="AN354" s="2"/>
      <c r="AO354" s="2"/>
    </row>
    <row r="355" spans="1:41"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9"/>
      <c r="AA355" s="9"/>
      <c r="AB355" s="59"/>
      <c r="AC355" s="59"/>
      <c r="AD355" s="59"/>
      <c r="AE355" s="59"/>
      <c r="AF355" s="59"/>
      <c r="AG355" s="59"/>
      <c r="AH355" s="59"/>
      <c r="AI355" s="59"/>
      <c r="AJ355" s="59"/>
      <c r="AK355" s="59"/>
      <c r="AL355" s="59"/>
      <c r="AM355" s="2"/>
      <c r="AN355" s="2"/>
      <c r="AO355" s="2"/>
    </row>
    <row r="356" spans="1:41"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9"/>
      <c r="AA356" s="9"/>
      <c r="AB356" s="59"/>
      <c r="AC356" s="59"/>
      <c r="AD356" s="59"/>
      <c r="AE356" s="59"/>
      <c r="AF356" s="59"/>
      <c r="AG356" s="59"/>
      <c r="AH356" s="59"/>
      <c r="AI356" s="59"/>
      <c r="AJ356" s="59"/>
      <c r="AK356" s="59"/>
      <c r="AL356" s="59"/>
      <c r="AM356" s="2"/>
      <c r="AN356" s="2"/>
      <c r="AO356" s="2"/>
    </row>
    <row r="357" spans="1:41"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9"/>
      <c r="AA357" s="9"/>
      <c r="AB357" s="59"/>
      <c r="AC357" s="59"/>
      <c r="AD357" s="59"/>
      <c r="AE357" s="59"/>
      <c r="AF357" s="59"/>
      <c r="AG357" s="59"/>
      <c r="AH357" s="59"/>
      <c r="AI357" s="59"/>
      <c r="AJ357" s="59"/>
      <c r="AK357" s="59"/>
      <c r="AL357" s="59"/>
      <c r="AM357" s="2"/>
      <c r="AN357" s="2"/>
      <c r="AO357" s="2"/>
    </row>
    <row r="358" spans="1:41"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9"/>
      <c r="AA358" s="9"/>
      <c r="AB358" s="59"/>
      <c r="AC358" s="59"/>
      <c r="AD358" s="59"/>
      <c r="AE358" s="59"/>
      <c r="AF358" s="59"/>
      <c r="AG358" s="59"/>
      <c r="AH358" s="59"/>
      <c r="AI358" s="59"/>
      <c r="AJ358" s="59"/>
      <c r="AK358" s="59"/>
      <c r="AL358" s="59"/>
      <c r="AM358" s="2"/>
      <c r="AN358" s="2"/>
      <c r="AO358" s="2"/>
    </row>
    <row r="359" spans="1:41"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9"/>
      <c r="AA359" s="9"/>
      <c r="AB359" s="59"/>
      <c r="AC359" s="59"/>
      <c r="AD359" s="59"/>
      <c r="AE359" s="59"/>
      <c r="AF359" s="59"/>
      <c r="AG359" s="59"/>
      <c r="AH359" s="59"/>
      <c r="AI359" s="59"/>
      <c r="AJ359" s="59"/>
      <c r="AK359" s="59"/>
      <c r="AL359" s="59"/>
      <c r="AM359" s="2"/>
      <c r="AN359" s="2"/>
      <c r="AO359" s="2"/>
    </row>
    <row r="360" spans="1:41"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9"/>
      <c r="AA360" s="9"/>
      <c r="AB360" s="59"/>
      <c r="AC360" s="59"/>
      <c r="AD360" s="59"/>
      <c r="AE360" s="59"/>
      <c r="AF360" s="59"/>
      <c r="AG360" s="59"/>
      <c r="AH360" s="59"/>
      <c r="AI360" s="59"/>
      <c r="AJ360" s="59"/>
      <c r="AK360" s="59"/>
      <c r="AL360" s="59"/>
      <c r="AM360" s="2"/>
      <c r="AN360" s="2"/>
      <c r="AO360" s="2"/>
    </row>
    <row r="361" spans="1:41"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9"/>
      <c r="AA361" s="9"/>
      <c r="AB361" s="59"/>
      <c r="AC361" s="59"/>
      <c r="AD361" s="59"/>
      <c r="AE361" s="59"/>
      <c r="AF361" s="59"/>
      <c r="AG361" s="59"/>
      <c r="AH361" s="59"/>
      <c r="AI361" s="59"/>
      <c r="AJ361" s="59"/>
      <c r="AK361" s="59"/>
      <c r="AL361" s="59"/>
      <c r="AM361" s="2"/>
      <c r="AN361" s="2"/>
      <c r="AO361" s="2"/>
    </row>
    <row r="362" spans="1:41"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9"/>
      <c r="AA362" s="9"/>
      <c r="AB362" s="59"/>
      <c r="AC362" s="59"/>
      <c r="AD362" s="59"/>
      <c r="AE362" s="59"/>
      <c r="AF362" s="59"/>
      <c r="AG362" s="59"/>
      <c r="AH362" s="59"/>
      <c r="AI362" s="59"/>
      <c r="AJ362" s="59"/>
      <c r="AK362" s="59"/>
      <c r="AL362" s="59"/>
      <c r="AM362" s="2"/>
      <c r="AN362" s="2"/>
      <c r="AO362" s="2"/>
    </row>
    <row r="363" spans="1:41"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9"/>
      <c r="AA363" s="9"/>
      <c r="AB363" s="59"/>
      <c r="AC363" s="59"/>
      <c r="AD363" s="59"/>
      <c r="AE363" s="59"/>
      <c r="AF363" s="59"/>
      <c r="AG363" s="59"/>
      <c r="AH363" s="59"/>
      <c r="AI363" s="59"/>
      <c r="AJ363" s="59"/>
      <c r="AK363" s="59"/>
      <c r="AL363" s="59"/>
      <c r="AM363" s="2"/>
      <c r="AN363" s="2"/>
      <c r="AO363" s="2"/>
    </row>
    <row r="364" spans="1:41"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9"/>
      <c r="AA364" s="9"/>
      <c r="AB364" s="59"/>
      <c r="AC364" s="59"/>
      <c r="AD364" s="59"/>
      <c r="AE364" s="59"/>
      <c r="AF364" s="59"/>
      <c r="AG364" s="59"/>
      <c r="AH364" s="59"/>
      <c r="AI364" s="59"/>
      <c r="AJ364" s="59"/>
      <c r="AK364" s="59"/>
      <c r="AL364" s="59"/>
      <c r="AM364" s="2"/>
      <c r="AN364" s="2"/>
      <c r="AO364" s="2"/>
    </row>
    <row r="365" spans="1:41"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9"/>
      <c r="AA365" s="9"/>
      <c r="AB365" s="59"/>
      <c r="AC365" s="59"/>
      <c r="AD365" s="59"/>
      <c r="AE365" s="59"/>
      <c r="AF365" s="59"/>
      <c r="AG365" s="59"/>
      <c r="AH365" s="59"/>
      <c r="AI365" s="59"/>
      <c r="AJ365" s="59"/>
      <c r="AK365" s="59"/>
      <c r="AL365" s="59"/>
      <c r="AM365" s="2"/>
      <c r="AN365" s="2"/>
      <c r="AO365" s="2"/>
    </row>
    <row r="366" spans="1:41"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9"/>
      <c r="AA366" s="9"/>
      <c r="AB366" s="59"/>
      <c r="AC366" s="59"/>
      <c r="AD366" s="59"/>
      <c r="AE366" s="59"/>
      <c r="AF366" s="59"/>
      <c r="AG366" s="59"/>
      <c r="AH366" s="59"/>
      <c r="AI366" s="59"/>
      <c r="AJ366" s="59"/>
      <c r="AK366" s="59"/>
      <c r="AL366" s="59"/>
      <c r="AM366" s="2"/>
      <c r="AN366" s="2"/>
      <c r="AO366" s="2"/>
    </row>
    <row r="367" spans="1:41"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9"/>
      <c r="AA367" s="9"/>
      <c r="AB367" s="59"/>
      <c r="AC367" s="59"/>
      <c r="AD367" s="59"/>
      <c r="AE367" s="59"/>
      <c r="AF367" s="59"/>
      <c r="AG367" s="59"/>
      <c r="AH367" s="59"/>
      <c r="AI367" s="59"/>
      <c r="AJ367" s="59"/>
      <c r="AK367" s="59"/>
      <c r="AL367" s="59"/>
      <c r="AM367" s="2"/>
      <c r="AN367" s="2"/>
      <c r="AO367" s="2"/>
    </row>
    <row r="368" spans="1:41"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9"/>
      <c r="AA368" s="9"/>
      <c r="AB368" s="59"/>
      <c r="AC368" s="59"/>
      <c r="AD368" s="59"/>
      <c r="AE368" s="59"/>
      <c r="AF368" s="59"/>
      <c r="AG368" s="59"/>
      <c r="AH368" s="59"/>
      <c r="AI368" s="59"/>
      <c r="AJ368" s="59"/>
      <c r="AK368" s="59"/>
      <c r="AL368" s="59"/>
      <c r="AM368" s="2"/>
      <c r="AN368" s="2"/>
      <c r="AO368" s="2"/>
    </row>
    <row r="369" spans="1:41"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9"/>
      <c r="AA369" s="9"/>
      <c r="AB369" s="59"/>
      <c r="AC369" s="59"/>
      <c r="AD369" s="59"/>
      <c r="AE369" s="59"/>
      <c r="AF369" s="59"/>
      <c r="AG369" s="59"/>
      <c r="AH369" s="59"/>
      <c r="AI369" s="59"/>
      <c r="AJ369" s="59"/>
      <c r="AK369" s="59"/>
      <c r="AL369" s="59"/>
      <c r="AM369" s="2"/>
      <c r="AN369" s="2"/>
      <c r="AO369" s="2"/>
    </row>
    <row r="370" spans="1:41"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9"/>
      <c r="AA370" s="9"/>
      <c r="AB370" s="59"/>
      <c r="AC370" s="59"/>
      <c r="AD370" s="59"/>
      <c r="AE370" s="59"/>
      <c r="AF370" s="59"/>
      <c r="AG370" s="59"/>
      <c r="AH370" s="59"/>
      <c r="AI370" s="59"/>
      <c r="AJ370" s="59"/>
      <c r="AK370" s="59"/>
      <c r="AL370" s="59"/>
      <c r="AM370" s="2"/>
      <c r="AN370" s="2"/>
      <c r="AO370" s="2"/>
    </row>
    <row r="371" spans="1:41"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9"/>
      <c r="AA371" s="9"/>
      <c r="AB371" s="59"/>
      <c r="AC371" s="59"/>
      <c r="AD371" s="59"/>
      <c r="AE371" s="59"/>
      <c r="AF371" s="59"/>
      <c r="AG371" s="59"/>
      <c r="AH371" s="59"/>
      <c r="AI371" s="59"/>
      <c r="AJ371" s="59"/>
      <c r="AK371" s="59"/>
      <c r="AL371" s="59"/>
      <c r="AM371" s="2"/>
      <c r="AN371" s="2"/>
      <c r="AO371" s="2"/>
    </row>
    <row r="372" spans="1:41"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9"/>
      <c r="AA372" s="9"/>
      <c r="AB372" s="59"/>
      <c r="AC372" s="59"/>
      <c r="AD372" s="59"/>
      <c r="AE372" s="59"/>
      <c r="AF372" s="59"/>
      <c r="AG372" s="59"/>
      <c r="AH372" s="59"/>
      <c r="AI372" s="59"/>
      <c r="AJ372" s="59"/>
      <c r="AK372" s="59"/>
      <c r="AL372" s="59"/>
      <c r="AM372" s="2"/>
      <c r="AN372" s="2"/>
      <c r="AO372" s="2"/>
    </row>
    <row r="373" spans="1:41"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9"/>
      <c r="AA373" s="9"/>
      <c r="AB373" s="59"/>
      <c r="AC373" s="59"/>
      <c r="AD373" s="59"/>
      <c r="AE373" s="59"/>
      <c r="AF373" s="59"/>
      <c r="AG373" s="59"/>
      <c r="AH373" s="59"/>
      <c r="AI373" s="59"/>
      <c r="AJ373" s="59"/>
      <c r="AK373" s="59"/>
      <c r="AL373" s="59"/>
      <c r="AM373" s="2"/>
      <c r="AN373" s="2"/>
      <c r="AO373" s="2"/>
    </row>
    <row r="374" spans="1:41"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9"/>
      <c r="AA374" s="9"/>
      <c r="AB374" s="59"/>
      <c r="AC374" s="59"/>
      <c r="AD374" s="59"/>
      <c r="AE374" s="59"/>
      <c r="AF374" s="59"/>
      <c r="AG374" s="59"/>
      <c r="AH374" s="59"/>
      <c r="AI374" s="59"/>
      <c r="AJ374" s="59"/>
      <c r="AK374" s="59"/>
      <c r="AL374" s="59"/>
      <c r="AM374" s="2"/>
      <c r="AN374" s="2"/>
      <c r="AO374" s="2"/>
    </row>
    <row r="375" spans="1:41"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9"/>
      <c r="AA375" s="9"/>
      <c r="AB375" s="59"/>
      <c r="AC375" s="59"/>
      <c r="AD375" s="59"/>
      <c r="AE375" s="59"/>
      <c r="AF375" s="59"/>
      <c r="AG375" s="59"/>
      <c r="AH375" s="59"/>
      <c r="AI375" s="59"/>
      <c r="AJ375" s="59"/>
      <c r="AK375" s="59"/>
      <c r="AL375" s="59"/>
      <c r="AM375" s="2"/>
      <c r="AN375" s="2"/>
      <c r="AO375" s="2"/>
    </row>
    <row r="376" spans="1:41"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9"/>
      <c r="AA376" s="9"/>
      <c r="AB376" s="59"/>
      <c r="AC376" s="59"/>
      <c r="AD376" s="59"/>
      <c r="AE376" s="59"/>
      <c r="AF376" s="59"/>
      <c r="AG376" s="59"/>
      <c r="AH376" s="59"/>
      <c r="AI376" s="59"/>
      <c r="AJ376" s="59"/>
      <c r="AK376" s="59"/>
      <c r="AL376" s="59"/>
      <c r="AM376" s="2"/>
      <c r="AN376" s="2"/>
      <c r="AO376" s="2"/>
    </row>
    <row r="377" spans="1:41"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9"/>
      <c r="AA377" s="9"/>
      <c r="AB377" s="59"/>
      <c r="AC377" s="59"/>
      <c r="AD377" s="59"/>
      <c r="AE377" s="59"/>
      <c r="AF377" s="59"/>
      <c r="AG377" s="59"/>
      <c r="AH377" s="59"/>
      <c r="AI377" s="59"/>
      <c r="AJ377" s="59"/>
      <c r="AK377" s="59"/>
      <c r="AL377" s="59"/>
      <c r="AM377" s="2"/>
      <c r="AN377" s="2"/>
      <c r="AO377" s="2"/>
    </row>
    <row r="378" spans="1:41"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9"/>
      <c r="AA378" s="9"/>
      <c r="AB378" s="59"/>
      <c r="AC378" s="59"/>
      <c r="AD378" s="59"/>
      <c r="AE378" s="59"/>
      <c r="AF378" s="59"/>
      <c r="AG378" s="59"/>
      <c r="AH378" s="59"/>
      <c r="AI378" s="59"/>
      <c r="AJ378" s="59"/>
      <c r="AK378" s="59"/>
      <c r="AL378" s="59"/>
      <c r="AM378" s="2"/>
      <c r="AN378" s="2"/>
      <c r="AO378" s="2"/>
    </row>
    <row r="379" spans="1:41"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9"/>
      <c r="AA379" s="9"/>
      <c r="AB379" s="59"/>
      <c r="AC379" s="59"/>
      <c r="AD379" s="59"/>
      <c r="AE379" s="59"/>
      <c r="AF379" s="59"/>
      <c r="AG379" s="59"/>
      <c r="AH379" s="59"/>
      <c r="AI379" s="59"/>
      <c r="AJ379" s="59"/>
      <c r="AK379" s="59"/>
      <c r="AL379" s="59"/>
      <c r="AM379" s="2"/>
      <c r="AN379" s="2"/>
      <c r="AO379" s="2"/>
    </row>
    <row r="380" spans="1:41"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9"/>
      <c r="AA380" s="9"/>
      <c r="AB380" s="59"/>
      <c r="AC380" s="59"/>
      <c r="AD380" s="59"/>
      <c r="AE380" s="59"/>
      <c r="AF380" s="59"/>
      <c r="AG380" s="59"/>
      <c r="AH380" s="59"/>
      <c r="AI380" s="59"/>
      <c r="AJ380" s="59"/>
      <c r="AK380" s="59"/>
      <c r="AL380" s="59"/>
      <c r="AM380" s="2"/>
      <c r="AN380" s="2"/>
      <c r="AO380" s="2"/>
    </row>
    <row r="381" spans="1:41"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9"/>
      <c r="AA381" s="9"/>
      <c r="AB381" s="59"/>
      <c r="AC381" s="59"/>
      <c r="AD381" s="59"/>
      <c r="AE381" s="59"/>
      <c r="AF381" s="59"/>
      <c r="AG381" s="59"/>
      <c r="AH381" s="59"/>
      <c r="AI381" s="59"/>
      <c r="AJ381" s="59"/>
      <c r="AK381" s="59"/>
      <c r="AL381" s="59"/>
      <c r="AM381" s="2"/>
      <c r="AN381" s="2"/>
      <c r="AO381" s="2"/>
    </row>
    <row r="382" spans="1:41"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9"/>
      <c r="AA382" s="9"/>
      <c r="AB382" s="59"/>
      <c r="AC382" s="59"/>
      <c r="AD382" s="59"/>
      <c r="AE382" s="59"/>
      <c r="AF382" s="59"/>
      <c r="AG382" s="59"/>
      <c r="AH382" s="59"/>
      <c r="AI382" s="59"/>
      <c r="AJ382" s="59"/>
      <c r="AK382" s="59"/>
      <c r="AL382" s="59"/>
      <c r="AM382" s="2"/>
      <c r="AN382" s="2"/>
      <c r="AO382" s="2"/>
    </row>
    <row r="383" spans="1:41"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9"/>
      <c r="AA383" s="9"/>
      <c r="AB383" s="59"/>
      <c r="AC383" s="59"/>
      <c r="AD383" s="59"/>
      <c r="AE383" s="59"/>
      <c r="AF383" s="59"/>
      <c r="AG383" s="59"/>
      <c r="AH383" s="59"/>
      <c r="AI383" s="59"/>
      <c r="AJ383" s="59"/>
      <c r="AK383" s="59"/>
      <c r="AL383" s="59"/>
      <c r="AM383" s="2"/>
      <c r="AN383" s="2"/>
      <c r="AO383" s="2"/>
    </row>
    <row r="384" spans="1:41"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9"/>
      <c r="AA384" s="9"/>
      <c r="AB384" s="59"/>
      <c r="AC384" s="59"/>
      <c r="AD384" s="59"/>
      <c r="AE384" s="59"/>
      <c r="AF384" s="59"/>
      <c r="AG384" s="59"/>
      <c r="AH384" s="59"/>
      <c r="AI384" s="59"/>
      <c r="AJ384" s="59"/>
      <c r="AK384" s="59"/>
      <c r="AL384" s="59"/>
      <c r="AM384" s="2"/>
      <c r="AN384" s="2"/>
      <c r="AO384" s="2"/>
    </row>
    <row r="385" spans="1:41"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9"/>
      <c r="AA385" s="9"/>
      <c r="AB385" s="59"/>
      <c r="AC385" s="59"/>
      <c r="AD385" s="59"/>
      <c r="AE385" s="59"/>
      <c r="AF385" s="59"/>
      <c r="AG385" s="59"/>
      <c r="AH385" s="59"/>
      <c r="AI385" s="59"/>
      <c r="AJ385" s="59"/>
      <c r="AK385" s="59"/>
      <c r="AL385" s="59"/>
      <c r="AM385" s="2"/>
      <c r="AN385" s="2"/>
      <c r="AO385" s="2"/>
    </row>
    <row r="386" spans="1:41"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9"/>
      <c r="AA386" s="9"/>
      <c r="AB386" s="59"/>
      <c r="AC386" s="59"/>
      <c r="AD386" s="59"/>
      <c r="AE386" s="59"/>
      <c r="AF386" s="59"/>
      <c r="AG386" s="59"/>
      <c r="AH386" s="59"/>
      <c r="AI386" s="59"/>
      <c r="AJ386" s="59"/>
      <c r="AK386" s="59"/>
      <c r="AL386" s="59"/>
      <c r="AM386" s="2"/>
      <c r="AN386" s="2"/>
      <c r="AO386" s="2"/>
    </row>
    <row r="387" spans="1:41"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9"/>
      <c r="AA387" s="9"/>
      <c r="AB387" s="59"/>
      <c r="AC387" s="59"/>
      <c r="AD387" s="59"/>
      <c r="AE387" s="59"/>
      <c r="AF387" s="59"/>
      <c r="AG387" s="59"/>
      <c r="AH387" s="59"/>
      <c r="AI387" s="59"/>
      <c r="AJ387" s="59"/>
      <c r="AK387" s="59"/>
      <c r="AL387" s="59"/>
      <c r="AM387" s="2"/>
      <c r="AN387" s="2"/>
      <c r="AO387" s="2"/>
    </row>
    <row r="388" spans="1:41"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9"/>
      <c r="AA388" s="9"/>
      <c r="AB388" s="59"/>
      <c r="AC388" s="59"/>
      <c r="AD388" s="59"/>
      <c r="AE388" s="59"/>
      <c r="AF388" s="59"/>
      <c r="AG388" s="59"/>
      <c r="AH388" s="59"/>
      <c r="AI388" s="59"/>
      <c r="AJ388" s="59"/>
      <c r="AK388" s="59"/>
      <c r="AL388" s="59"/>
      <c r="AM388" s="2"/>
      <c r="AN388" s="2"/>
      <c r="AO388" s="2"/>
    </row>
    <row r="389" spans="1:41"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9"/>
      <c r="AA389" s="9"/>
      <c r="AB389" s="59"/>
      <c r="AC389" s="59"/>
      <c r="AD389" s="59"/>
      <c r="AE389" s="59"/>
      <c r="AF389" s="59"/>
      <c r="AG389" s="59"/>
      <c r="AH389" s="59"/>
      <c r="AI389" s="59"/>
      <c r="AJ389" s="59"/>
      <c r="AK389" s="59"/>
      <c r="AL389" s="59"/>
      <c r="AM389" s="2"/>
      <c r="AN389" s="2"/>
      <c r="AO389" s="2"/>
    </row>
    <row r="390" spans="1:41"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9"/>
      <c r="AA390" s="9"/>
      <c r="AB390" s="59"/>
      <c r="AC390" s="59"/>
      <c r="AD390" s="59"/>
      <c r="AE390" s="59"/>
      <c r="AF390" s="59"/>
      <c r="AG390" s="59"/>
      <c r="AH390" s="59"/>
      <c r="AI390" s="59"/>
      <c r="AJ390" s="59"/>
      <c r="AK390" s="59"/>
      <c r="AL390" s="59"/>
      <c r="AM390" s="2"/>
      <c r="AN390" s="2"/>
      <c r="AO390" s="2"/>
    </row>
    <row r="391" spans="1:41"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9"/>
      <c r="AA391" s="9"/>
      <c r="AB391" s="59"/>
      <c r="AC391" s="59"/>
      <c r="AD391" s="59"/>
      <c r="AE391" s="59"/>
      <c r="AF391" s="59"/>
      <c r="AG391" s="59"/>
      <c r="AH391" s="59"/>
      <c r="AI391" s="59"/>
      <c r="AJ391" s="59"/>
      <c r="AK391" s="59"/>
      <c r="AL391" s="59"/>
      <c r="AM391" s="2"/>
      <c r="AN391" s="2"/>
      <c r="AO391" s="2"/>
    </row>
    <row r="392" spans="1:41"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9"/>
      <c r="AA392" s="9"/>
      <c r="AB392" s="59"/>
      <c r="AC392" s="59"/>
      <c r="AD392" s="59"/>
      <c r="AE392" s="59"/>
      <c r="AF392" s="59"/>
      <c r="AG392" s="59"/>
      <c r="AH392" s="59"/>
      <c r="AI392" s="59"/>
      <c r="AJ392" s="59"/>
      <c r="AK392" s="59"/>
      <c r="AL392" s="59"/>
      <c r="AM392" s="2"/>
      <c r="AN392" s="2"/>
      <c r="AO392" s="2"/>
    </row>
    <row r="393" spans="1:41"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9"/>
      <c r="AA393" s="9"/>
      <c r="AB393" s="59"/>
      <c r="AC393" s="59"/>
      <c r="AD393" s="59"/>
      <c r="AE393" s="59"/>
      <c r="AF393" s="59"/>
      <c r="AG393" s="59"/>
      <c r="AH393" s="59"/>
      <c r="AI393" s="59"/>
      <c r="AJ393" s="59"/>
      <c r="AK393" s="59"/>
      <c r="AL393" s="59"/>
      <c r="AM393" s="2"/>
      <c r="AN393" s="2"/>
      <c r="AO393" s="2"/>
    </row>
    <row r="394" spans="1:41"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9"/>
      <c r="AA394" s="9"/>
      <c r="AB394" s="59"/>
      <c r="AC394" s="59"/>
      <c r="AD394" s="59"/>
      <c r="AE394" s="59"/>
      <c r="AF394" s="59"/>
      <c r="AG394" s="59"/>
      <c r="AH394" s="59"/>
      <c r="AI394" s="59"/>
      <c r="AJ394" s="59"/>
      <c r="AK394" s="59"/>
      <c r="AL394" s="59"/>
      <c r="AM394" s="2"/>
      <c r="AN394" s="2"/>
      <c r="AO394" s="2"/>
    </row>
    <row r="395" spans="1:41"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9"/>
      <c r="AA395" s="9"/>
      <c r="AB395" s="59"/>
      <c r="AC395" s="59"/>
      <c r="AD395" s="59"/>
      <c r="AE395" s="59"/>
      <c r="AF395" s="59"/>
      <c r="AG395" s="59"/>
      <c r="AH395" s="59"/>
      <c r="AI395" s="59"/>
      <c r="AJ395" s="59"/>
      <c r="AK395" s="59"/>
      <c r="AL395" s="59"/>
      <c r="AM395" s="2"/>
      <c r="AN395" s="2"/>
      <c r="AO395" s="2"/>
    </row>
    <row r="396" spans="1:41"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9"/>
      <c r="AA396" s="9"/>
      <c r="AB396" s="59"/>
      <c r="AC396" s="59"/>
      <c r="AD396" s="59"/>
      <c r="AE396" s="59"/>
      <c r="AF396" s="59"/>
      <c r="AG396" s="59"/>
      <c r="AH396" s="59"/>
      <c r="AI396" s="59"/>
      <c r="AJ396" s="59"/>
      <c r="AK396" s="59"/>
      <c r="AL396" s="59"/>
      <c r="AM396" s="2"/>
      <c r="AN396" s="2"/>
      <c r="AO396" s="2"/>
    </row>
    <row r="397" spans="1:41"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9"/>
      <c r="AA397" s="9"/>
      <c r="AB397" s="59"/>
      <c r="AC397" s="59"/>
      <c r="AD397" s="59"/>
      <c r="AE397" s="59"/>
      <c r="AF397" s="59"/>
      <c r="AG397" s="59"/>
      <c r="AH397" s="59"/>
      <c r="AI397" s="59"/>
      <c r="AJ397" s="59"/>
      <c r="AK397" s="59"/>
      <c r="AL397" s="59"/>
      <c r="AM397" s="2"/>
      <c r="AN397" s="2"/>
      <c r="AO397" s="2"/>
    </row>
    <row r="398" spans="1:41"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9"/>
      <c r="AA398" s="9"/>
      <c r="AB398" s="59"/>
      <c r="AC398" s="59"/>
      <c r="AD398" s="59"/>
      <c r="AE398" s="59"/>
      <c r="AF398" s="59"/>
      <c r="AG398" s="59"/>
      <c r="AH398" s="59"/>
      <c r="AI398" s="59"/>
      <c r="AJ398" s="59"/>
      <c r="AK398" s="59"/>
      <c r="AL398" s="59"/>
      <c r="AM398" s="2"/>
      <c r="AN398" s="2"/>
      <c r="AO398" s="2"/>
    </row>
    <row r="399" spans="1:41"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9"/>
      <c r="AA399" s="9"/>
      <c r="AB399" s="59"/>
      <c r="AC399" s="59"/>
      <c r="AD399" s="59"/>
      <c r="AE399" s="59"/>
      <c r="AF399" s="59"/>
      <c r="AG399" s="59"/>
      <c r="AH399" s="59"/>
      <c r="AI399" s="59"/>
      <c r="AJ399" s="59"/>
      <c r="AK399" s="59"/>
      <c r="AL399" s="59"/>
      <c r="AM399" s="2"/>
      <c r="AN399" s="2"/>
      <c r="AO399" s="2"/>
    </row>
    <row r="400" spans="1:41"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9"/>
      <c r="AA400" s="9"/>
      <c r="AB400" s="59"/>
      <c r="AC400" s="59"/>
      <c r="AD400" s="59"/>
      <c r="AE400" s="59"/>
      <c r="AF400" s="59"/>
      <c r="AG400" s="59"/>
      <c r="AH400" s="59"/>
      <c r="AI400" s="59"/>
      <c r="AJ400" s="59"/>
      <c r="AK400" s="59"/>
      <c r="AL400" s="59"/>
      <c r="AM400" s="2"/>
      <c r="AN400" s="2"/>
      <c r="AO400" s="2"/>
    </row>
    <row r="401" spans="1:41"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9"/>
      <c r="AA401" s="9"/>
      <c r="AB401" s="59"/>
      <c r="AC401" s="59"/>
      <c r="AD401" s="59"/>
      <c r="AE401" s="59"/>
      <c r="AF401" s="59"/>
      <c r="AG401" s="59"/>
      <c r="AH401" s="59"/>
      <c r="AI401" s="59"/>
      <c r="AJ401" s="59"/>
      <c r="AK401" s="59"/>
      <c r="AL401" s="59"/>
      <c r="AM401" s="2"/>
      <c r="AN401" s="2"/>
      <c r="AO401" s="2"/>
    </row>
    <row r="402" spans="1:41"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9"/>
      <c r="AA402" s="9"/>
      <c r="AB402" s="59"/>
      <c r="AC402" s="59"/>
      <c r="AD402" s="59"/>
      <c r="AE402" s="59"/>
      <c r="AF402" s="59"/>
      <c r="AG402" s="59"/>
      <c r="AH402" s="59"/>
      <c r="AI402" s="59"/>
      <c r="AJ402" s="59"/>
      <c r="AK402" s="59"/>
      <c r="AL402" s="59"/>
      <c r="AM402" s="2"/>
      <c r="AN402" s="2"/>
      <c r="AO402" s="2"/>
    </row>
    <row r="403" spans="1:41"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9"/>
      <c r="AA403" s="9"/>
      <c r="AB403" s="59"/>
      <c r="AC403" s="59"/>
      <c r="AD403" s="59"/>
      <c r="AE403" s="59"/>
      <c r="AF403" s="59"/>
      <c r="AG403" s="59"/>
      <c r="AH403" s="59"/>
      <c r="AI403" s="59"/>
      <c r="AJ403" s="59"/>
      <c r="AK403" s="59"/>
      <c r="AL403" s="59"/>
      <c r="AM403" s="2"/>
      <c r="AN403" s="2"/>
      <c r="AO403" s="2"/>
    </row>
    <row r="404" spans="1:41"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9"/>
      <c r="AA404" s="9"/>
      <c r="AB404" s="59"/>
      <c r="AC404" s="59"/>
      <c r="AD404" s="59"/>
      <c r="AE404" s="59"/>
      <c r="AF404" s="59"/>
      <c r="AG404" s="59"/>
      <c r="AH404" s="59"/>
      <c r="AI404" s="59"/>
      <c r="AJ404" s="59"/>
      <c r="AK404" s="59"/>
      <c r="AL404" s="59"/>
      <c r="AM404" s="2"/>
      <c r="AN404" s="2"/>
      <c r="AO404" s="2"/>
    </row>
    <row r="405" spans="1:41"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9"/>
      <c r="AA405" s="9"/>
      <c r="AB405" s="59"/>
      <c r="AC405" s="59"/>
      <c r="AD405" s="59"/>
      <c r="AE405" s="59"/>
      <c r="AF405" s="59"/>
      <c r="AG405" s="59"/>
      <c r="AH405" s="59"/>
      <c r="AI405" s="59"/>
      <c r="AJ405" s="59"/>
      <c r="AK405" s="59"/>
      <c r="AL405" s="59"/>
      <c r="AM405" s="2"/>
      <c r="AN405" s="2"/>
      <c r="AO405" s="2"/>
    </row>
    <row r="406" spans="1:41"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9"/>
      <c r="AA406" s="9"/>
      <c r="AB406" s="59"/>
      <c r="AC406" s="59"/>
      <c r="AD406" s="59"/>
      <c r="AE406" s="59"/>
      <c r="AF406" s="59"/>
      <c r="AG406" s="59"/>
      <c r="AH406" s="59"/>
      <c r="AI406" s="59"/>
      <c r="AJ406" s="59"/>
      <c r="AK406" s="59"/>
      <c r="AL406" s="59"/>
      <c r="AM406" s="2"/>
      <c r="AN406" s="2"/>
      <c r="AO406" s="2"/>
    </row>
    <row r="407" spans="1:41"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9"/>
      <c r="AA407" s="9"/>
      <c r="AB407" s="59"/>
      <c r="AC407" s="59"/>
      <c r="AD407" s="59"/>
      <c r="AE407" s="59"/>
      <c r="AF407" s="59"/>
      <c r="AG407" s="59"/>
      <c r="AH407" s="59"/>
      <c r="AI407" s="59"/>
      <c r="AJ407" s="59"/>
      <c r="AK407" s="59"/>
      <c r="AL407" s="59"/>
      <c r="AM407" s="2"/>
      <c r="AN407" s="2"/>
      <c r="AO407" s="2"/>
    </row>
    <row r="408" spans="1:41"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9"/>
      <c r="AA408" s="9"/>
      <c r="AB408" s="59"/>
      <c r="AC408" s="59"/>
      <c r="AD408" s="59"/>
      <c r="AE408" s="59"/>
      <c r="AF408" s="59"/>
      <c r="AG408" s="59"/>
      <c r="AH408" s="59"/>
      <c r="AI408" s="59"/>
      <c r="AJ408" s="59"/>
      <c r="AK408" s="59"/>
      <c r="AL408" s="59"/>
      <c r="AM408" s="2"/>
      <c r="AN408" s="2"/>
      <c r="AO408" s="2"/>
    </row>
    <row r="409" spans="1:41"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9"/>
      <c r="AA409" s="9"/>
      <c r="AB409" s="59"/>
      <c r="AC409" s="59"/>
      <c r="AD409" s="59"/>
      <c r="AE409" s="59"/>
      <c r="AF409" s="59"/>
      <c r="AG409" s="59"/>
      <c r="AH409" s="59"/>
      <c r="AI409" s="59"/>
      <c r="AJ409" s="59"/>
      <c r="AK409" s="59"/>
      <c r="AL409" s="59"/>
      <c r="AM409" s="2"/>
      <c r="AN409" s="2"/>
      <c r="AO409" s="2"/>
    </row>
    <row r="410" spans="1:41"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9"/>
      <c r="AA410" s="9"/>
      <c r="AB410" s="59"/>
      <c r="AC410" s="59"/>
      <c r="AD410" s="59"/>
      <c r="AE410" s="59"/>
      <c r="AF410" s="59"/>
      <c r="AG410" s="59"/>
      <c r="AH410" s="59"/>
      <c r="AI410" s="59"/>
      <c r="AJ410" s="59"/>
      <c r="AK410" s="59"/>
      <c r="AL410" s="59"/>
      <c r="AM410" s="2"/>
      <c r="AN410" s="2"/>
      <c r="AO410" s="2"/>
    </row>
    <row r="411" spans="1:41"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9"/>
      <c r="AA411" s="9"/>
      <c r="AB411" s="59"/>
      <c r="AC411" s="59"/>
      <c r="AD411" s="59"/>
      <c r="AE411" s="59"/>
      <c r="AF411" s="59"/>
      <c r="AG411" s="59"/>
      <c r="AH411" s="59"/>
      <c r="AI411" s="59"/>
      <c r="AJ411" s="59"/>
      <c r="AK411" s="59"/>
      <c r="AL411" s="59"/>
      <c r="AM411" s="2"/>
      <c r="AN411" s="2"/>
      <c r="AO411" s="2"/>
    </row>
    <row r="412" spans="1:41"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9"/>
      <c r="AA412" s="9"/>
      <c r="AB412" s="59"/>
      <c r="AC412" s="59"/>
      <c r="AD412" s="59"/>
      <c r="AE412" s="59"/>
      <c r="AF412" s="59"/>
      <c r="AG412" s="59"/>
      <c r="AH412" s="59"/>
      <c r="AI412" s="59"/>
      <c r="AJ412" s="59"/>
      <c r="AK412" s="59"/>
      <c r="AL412" s="59"/>
      <c r="AM412" s="2"/>
      <c r="AN412" s="2"/>
      <c r="AO412" s="2"/>
    </row>
    <row r="413" spans="1:41"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9"/>
      <c r="AA413" s="9"/>
      <c r="AB413" s="59"/>
      <c r="AC413" s="59"/>
      <c r="AD413" s="59"/>
      <c r="AE413" s="59"/>
      <c r="AF413" s="59"/>
      <c r="AG413" s="59"/>
      <c r="AH413" s="59"/>
      <c r="AI413" s="59"/>
      <c r="AJ413" s="59"/>
      <c r="AK413" s="59"/>
      <c r="AL413" s="59"/>
      <c r="AM413" s="2"/>
      <c r="AN413" s="2"/>
      <c r="AO413" s="2"/>
    </row>
    <row r="414" spans="1:41"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9"/>
      <c r="AA414" s="9"/>
      <c r="AB414" s="59"/>
      <c r="AC414" s="59"/>
      <c r="AD414" s="59"/>
      <c r="AE414" s="59"/>
      <c r="AF414" s="59"/>
      <c r="AG414" s="59"/>
      <c r="AH414" s="59"/>
      <c r="AI414" s="59"/>
      <c r="AJ414" s="59"/>
      <c r="AK414" s="59"/>
      <c r="AL414" s="59"/>
      <c r="AM414" s="2"/>
      <c r="AN414" s="2"/>
      <c r="AO414" s="2"/>
    </row>
    <row r="415" spans="1:41"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9"/>
      <c r="AA415" s="9"/>
      <c r="AB415" s="59"/>
      <c r="AC415" s="59"/>
      <c r="AD415" s="59"/>
      <c r="AE415" s="59"/>
      <c r="AF415" s="59"/>
      <c r="AG415" s="59"/>
      <c r="AH415" s="59"/>
      <c r="AI415" s="59"/>
      <c r="AJ415" s="59"/>
      <c r="AK415" s="59"/>
      <c r="AL415" s="59"/>
      <c r="AM415" s="2"/>
      <c r="AN415" s="2"/>
      <c r="AO415" s="2"/>
    </row>
    <row r="416" spans="1:41"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9"/>
      <c r="AA416" s="9"/>
      <c r="AB416" s="59"/>
      <c r="AC416" s="59"/>
      <c r="AD416" s="59"/>
      <c r="AE416" s="59"/>
      <c r="AF416" s="59"/>
      <c r="AG416" s="59"/>
      <c r="AH416" s="59"/>
      <c r="AI416" s="59"/>
      <c r="AJ416" s="59"/>
      <c r="AK416" s="59"/>
      <c r="AL416" s="59"/>
      <c r="AM416" s="2"/>
      <c r="AN416" s="2"/>
      <c r="AO416" s="2"/>
    </row>
    <row r="417" spans="1:41"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9"/>
      <c r="AA417" s="9"/>
      <c r="AB417" s="59"/>
      <c r="AC417" s="59"/>
      <c r="AD417" s="59"/>
      <c r="AE417" s="59"/>
      <c r="AF417" s="59"/>
      <c r="AG417" s="59"/>
      <c r="AH417" s="59"/>
      <c r="AI417" s="59"/>
      <c r="AJ417" s="59"/>
      <c r="AK417" s="59"/>
      <c r="AL417" s="59"/>
      <c r="AM417" s="2"/>
      <c r="AN417" s="2"/>
      <c r="AO417" s="2"/>
    </row>
    <row r="418" spans="1:41"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9"/>
      <c r="AA418" s="9"/>
      <c r="AB418" s="59"/>
      <c r="AC418" s="59"/>
      <c r="AD418" s="59"/>
      <c r="AE418" s="59"/>
      <c r="AF418" s="59"/>
      <c r="AG418" s="59"/>
      <c r="AH418" s="59"/>
      <c r="AI418" s="59"/>
      <c r="AJ418" s="59"/>
      <c r="AK418" s="59"/>
      <c r="AL418" s="59"/>
      <c r="AM418" s="2"/>
      <c r="AN418" s="2"/>
      <c r="AO418" s="2"/>
    </row>
    <row r="419" spans="1:41"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9"/>
      <c r="AA419" s="9"/>
      <c r="AB419" s="59"/>
      <c r="AC419" s="59"/>
      <c r="AD419" s="59"/>
      <c r="AE419" s="59"/>
      <c r="AF419" s="59"/>
      <c r="AG419" s="59"/>
      <c r="AH419" s="59"/>
      <c r="AI419" s="59"/>
      <c r="AJ419" s="59"/>
      <c r="AK419" s="59"/>
      <c r="AL419" s="59"/>
      <c r="AM419" s="2"/>
      <c r="AN419" s="2"/>
      <c r="AO419" s="2"/>
    </row>
    <row r="420" spans="1:41"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9"/>
      <c r="AA420" s="9"/>
      <c r="AB420" s="59"/>
      <c r="AC420" s="59"/>
      <c r="AD420" s="59"/>
      <c r="AE420" s="59"/>
      <c r="AF420" s="59"/>
      <c r="AG420" s="59"/>
      <c r="AH420" s="59"/>
      <c r="AI420" s="59"/>
      <c r="AJ420" s="59"/>
      <c r="AK420" s="59"/>
      <c r="AL420" s="59"/>
      <c r="AM420" s="2"/>
      <c r="AN420" s="2"/>
      <c r="AO420" s="2"/>
    </row>
    <row r="421" spans="1:41"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9"/>
      <c r="AA421" s="9"/>
      <c r="AB421" s="59"/>
      <c r="AC421" s="59"/>
      <c r="AD421" s="59"/>
      <c r="AE421" s="59"/>
      <c r="AF421" s="59"/>
      <c r="AG421" s="59"/>
      <c r="AH421" s="59"/>
      <c r="AI421" s="59"/>
      <c r="AJ421" s="59"/>
      <c r="AK421" s="59"/>
      <c r="AL421" s="59"/>
      <c r="AM421" s="2"/>
      <c r="AN421" s="2"/>
      <c r="AO421" s="2"/>
    </row>
    <row r="422" spans="1:41"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9"/>
      <c r="AA422" s="9"/>
      <c r="AB422" s="59"/>
      <c r="AC422" s="59"/>
      <c r="AD422" s="59"/>
      <c r="AE422" s="59"/>
      <c r="AF422" s="59"/>
      <c r="AG422" s="59"/>
      <c r="AH422" s="59"/>
      <c r="AI422" s="59"/>
      <c r="AJ422" s="59"/>
      <c r="AK422" s="59"/>
      <c r="AL422" s="59"/>
      <c r="AM422" s="2"/>
      <c r="AN422" s="2"/>
      <c r="AO422" s="2"/>
    </row>
    <row r="423" spans="1:41"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9"/>
      <c r="AA423" s="9"/>
      <c r="AB423" s="59"/>
      <c r="AC423" s="59"/>
      <c r="AD423" s="59"/>
      <c r="AE423" s="59"/>
      <c r="AF423" s="59"/>
      <c r="AG423" s="59"/>
      <c r="AH423" s="59"/>
      <c r="AI423" s="59"/>
      <c r="AJ423" s="59"/>
      <c r="AK423" s="59"/>
      <c r="AL423" s="59"/>
      <c r="AM423" s="2"/>
      <c r="AN423" s="2"/>
      <c r="AO423" s="2"/>
    </row>
    <row r="424" spans="1:41"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9"/>
      <c r="AA424" s="9"/>
      <c r="AB424" s="59"/>
      <c r="AC424" s="59"/>
      <c r="AD424" s="59"/>
      <c r="AE424" s="59"/>
      <c r="AF424" s="59"/>
      <c r="AG424" s="59"/>
      <c r="AH424" s="59"/>
      <c r="AI424" s="59"/>
      <c r="AJ424" s="59"/>
      <c r="AK424" s="59"/>
      <c r="AL424" s="59"/>
      <c r="AM424" s="2"/>
      <c r="AN424" s="2"/>
      <c r="AO424" s="2"/>
    </row>
    <row r="425" spans="1:41"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9"/>
      <c r="AA425" s="9"/>
      <c r="AB425" s="59"/>
      <c r="AC425" s="59"/>
      <c r="AD425" s="59"/>
      <c r="AE425" s="59"/>
      <c r="AF425" s="59"/>
      <c r="AG425" s="59"/>
      <c r="AH425" s="59"/>
      <c r="AI425" s="59"/>
      <c r="AJ425" s="59"/>
      <c r="AK425" s="59"/>
      <c r="AL425" s="59"/>
      <c r="AM425" s="2"/>
      <c r="AN425" s="2"/>
      <c r="AO425" s="2"/>
    </row>
    <row r="426" spans="1:41"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9"/>
      <c r="AA426" s="9"/>
      <c r="AB426" s="59"/>
      <c r="AC426" s="59"/>
      <c r="AD426" s="59"/>
      <c r="AE426" s="59"/>
      <c r="AF426" s="59"/>
      <c r="AG426" s="59"/>
      <c r="AH426" s="59"/>
      <c r="AI426" s="59"/>
      <c r="AJ426" s="59"/>
      <c r="AK426" s="59"/>
      <c r="AL426" s="59"/>
      <c r="AM426" s="2"/>
      <c r="AN426" s="2"/>
      <c r="AO426" s="2"/>
    </row>
    <row r="427" spans="1:41"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9"/>
      <c r="AA427" s="9"/>
      <c r="AB427" s="59"/>
      <c r="AC427" s="59"/>
      <c r="AD427" s="59"/>
      <c r="AE427" s="59"/>
      <c r="AF427" s="59"/>
      <c r="AG427" s="59"/>
      <c r="AH427" s="59"/>
      <c r="AI427" s="59"/>
      <c r="AJ427" s="59"/>
      <c r="AK427" s="59"/>
      <c r="AL427" s="59"/>
      <c r="AM427" s="2"/>
      <c r="AN427" s="2"/>
      <c r="AO427" s="2"/>
    </row>
    <row r="428" spans="1:41"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9"/>
      <c r="AA428" s="9"/>
      <c r="AB428" s="59"/>
      <c r="AC428" s="59"/>
      <c r="AD428" s="59"/>
      <c r="AE428" s="59"/>
      <c r="AF428" s="59"/>
      <c r="AG428" s="59"/>
      <c r="AH428" s="59"/>
      <c r="AI428" s="59"/>
      <c r="AJ428" s="59"/>
      <c r="AK428" s="59"/>
      <c r="AL428" s="59"/>
      <c r="AM428" s="2"/>
      <c r="AN428" s="2"/>
      <c r="AO428" s="2"/>
    </row>
    <row r="429" spans="1:41"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9"/>
      <c r="AA429" s="9"/>
      <c r="AB429" s="59"/>
      <c r="AC429" s="59"/>
      <c r="AD429" s="59"/>
      <c r="AE429" s="59"/>
      <c r="AF429" s="59"/>
      <c r="AG429" s="59"/>
      <c r="AH429" s="59"/>
      <c r="AI429" s="59"/>
      <c r="AJ429" s="59"/>
      <c r="AK429" s="59"/>
      <c r="AL429" s="59"/>
      <c r="AM429" s="2"/>
      <c r="AN429" s="2"/>
      <c r="AO429" s="2"/>
    </row>
    <row r="430" spans="1:41"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9"/>
      <c r="AA430" s="9"/>
      <c r="AB430" s="59"/>
      <c r="AC430" s="59"/>
      <c r="AD430" s="59"/>
      <c r="AE430" s="59"/>
      <c r="AF430" s="59"/>
      <c r="AG430" s="59"/>
      <c r="AH430" s="59"/>
      <c r="AI430" s="59"/>
      <c r="AJ430" s="59"/>
      <c r="AK430" s="59"/>
      <c r="AL430" s="59"/>
      <c r="AM430" s="2"/>
      <c r="AN430" s="2"/>
      <c r="AO430" s="2"/>
    </row>
    <row r="431" spans="1:41"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9"/>
      <c r="AA431" s="9"/>
      <c r="AB431" s="59"/>
      <c r="AC431" s="59"/>
      <c r="AD431" s="59"/>
      <c r="AE431" s="59"/>
      <c r="AF431" s="59"/>
      <c r="AG431" s="59"/>
      <c r="AH431" s="59"/>
      <c r="AI431" s="59"/>
      <c r="AJ431" s="59"/>
      <c r="AK431" s="59"/>
      <c r="AL431" s="59"/>
      <c r="AM431" s="2"/>
      <c r="AN431" s="2"/>
      <c r="AO431" s="2"/>
    </row>
    <row r="432" spans="1:41"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9"/>
      <c r="AA432" s="9"/>
      <c r="AB432" s="59"/>
      <c r="AC432" s="59"/>
      <c r="AD432" s="59"/>
      <c r="AE432" s="59"/>
      <c r="AF432" s="59"/>
      <c r="AG432" s="59"/>
      <c r="AH432" s="59"/>
      <c r="AI432" s="59"/>
      <c r="AJ432" s="59"/>
      <c r="AK432" s="59"/>
      <c r="AL432" s="59"/>
      <c r="AM432" s="2"/>
      <c r="AN432" s="2"/>
      <c r="AO432" s="2"/>
    </row>
    <row r="433" spans="1:41"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9"/>
      <c r="AA433" s="9"/>
      <c r="AB433" s="59"/>
      <c r="AC433" s="59"/>
      <c r="AD433" s="59"/>
      <c r="AE433" s="59"/>
      <c r="AF433" s="59"/>
      <c r="AG433" s="59"/>
      <c r="AH433" s="59"/>
      <c r="AI433" s="59"/>
      <c r="AJ433" s="59"/>
      <c r="AK433" s="59"/>
      <c r="AL433" s="59"/>
      <c r="AM433" s="2"/>
      <c r="AN433" s="2"/>
      <c r="AO433" s="2"/>
    </row>
    <row r="434" spans="1:41"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9"/>
      <c r="AA434" s="9"/>
      <c r="AB434" s="59"/>
      <c r="AC434" s="59"/>
      <c r="AD434" s="59"/>
      <c r="AE434" s="59"/>
      <c r="AF434" s="59"/>
      <c r="AG434" s="59"/>
      <c r="AH434" s="59"/>
      <c r="AI434" s="59"/>
      <c r="AJ434" s="59"/>
      <c r="AK434" s="59"/>
      <c r="AL434" s="59"/>
      <c r="AM434" s="2"/>
      <c r="AN434" s="2"/>
      <c r="AO434" s="2"/>
    </row>
    <row r="435" spans="1:41"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9"/>
      <c r="AA435" s="9"/>
      <c r="AB435" s="59"/>
      <c r="AC435" s="59"/>
      <c r="AD435" s="59"/>
      <c r="AE435" s="59"/>
      <c r="AF435" s="59"/>
      <c r="AG435" s="59"/>
      <c r="AH435" s="59"/>
      <c r="AI435" s="59"/>
      <c r="AJ435" s="59"/>
      <c r="AK435" s="59"/>
      <c r="AL435" s="59"/>
      <c r="AM435" s="2"/>
      <c r="AN435" s="2"/>
      <c r="AO435" s="2"/>
    </row>
    <row r="436" spans="1:41"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9"/>
      <c r="AA436" s="9"/>
      <c r="AB436" s="59"/>
      <c r="AC436" s="59"/>
      <c r="AD436" s="59"/>
      <c r="AE436" s="59"/>
      <c r="AF436" s="59"/>
      <c r="AG436" s="59"/>
      <c r="AH436" s="59"/>
      <c r="AI436" s="59"/>
      <c r="AJ436" s="59"/>
      <c r="AK436" s="59"/>
      <c r="AL436" s="59"/>
      <c r="AM436" s="2"/>
      <c r="AN436" s="2"/>
      <c r="AO436" s="2"/>
    </row>
    <row r="437" spans="1:41"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9"/>
      <c r="AA437" s="9"/>
      <c r="AB437" s="59"/>
      <c r="AC437" s="59"/>
      <c r="AD437" s="59"/>
      <c r="AE437" s="59"/>
      <c r="AF437" s="59"/>
      <c r="AG437" s="59"/>
      <c r="AH437" s="59"/>
      <c r="AI437" s="59"/>
      <c r="AJ437" s="59"/>
      <c r="AK437" s="59"/>
      <c r="AL437" s="59"/>
      <c r="AM437" s="2"/>
      <c r="AN437" s="2"/>
      <c r="AO437" s="2"/>
    </row>
    <row r="438" spans="1:41"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9"/>
      <c r="AA438" s="9"/>
      <c r="AB438" s="59"/>
      <c r="AC438" s="59"/>
      <c r="AD438" s="59"/>
      <c r="AE438" s="59"/>
      <c r="AF438" s="59"/>
      <c r="AG438" s="59"/>
      <c r="AH438" s="59"/>
      <c r="AI438" s="59"/>
      <c r="AJ438" s="59"/>
      <c r="AK438" s="59"/>
      <c r="AL438" s="59"/>
      <c r="AM438" s="2"/>
      <c r="AN438" s="2"/>
      <c r="AO438" s="2"/>
    </row>
    <row r="439" spans="1:41"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9"/>
      <c r="AA439" s="9"/>
      <c r="AB439" s="59"/>
      <c r="AC439" s="59"/>
      <c r="AD439" s="59"/>
      <c r="AE439" s="59"/>
      <c r="AF439" s="59"/>
      <c r="AG439" s="59"/>
      <c r="AH439" s="59"/>
      <c r="AI439" s="59"/>
      <c r="AJ439" s="59"/>
      <c r="AK439" s="59"/>
      <c r="AL439" s="59"/>
      <c r="AM439" s="2"/>
      <c r="AN439" s="2"/>
      <c r="AO439" s="2"/>
    </row>
    <row r="440" spans="1:41"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9"/>
      <c r="AA440" s="9"/>
      <c r="AB440" s="59"/>
      <c r="AC440" s="59"/>
      <c r="AD440" s="59"/>
      <c r="AE440" s="59"/>
      <c r="AF440" s="59"/>
      <c r="AG440" s="59"/>
      <c r="AH440" s="59"/>
      <c r="AI440" s="59"/>
      <c r="AJ440" s="59"/>
      <c r="AK440" s="59"/>
      <c r="AL440" s="59"/>
      <c r="AM440" s="2"/>
      <c r="AN440" s="2"/>
      <c r="AO440" s="2"/>
    </row>
    <row r="441" spans="1:41"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9"/>
      <c r="AA441" s="9"/>
      <c r="AB441" s="59"/>
      <c r="AC441" s="59"/>
      <c r="AD441" s="59"/>
      <c r="AE441" s="59"/>
      <c r="AF441" s="59"/>
      <c r="AG441" s="59"/>
      <c r="AH441" s="59"/>
      <c r="AI441" s="59"/>
      <c r="AJ441" s="59"/>
      <c r="AK441" s="59"/>
      <c r="AL441" s="59"/>
      <c r="AM441" s="2"/>
      <c r="AN441" s="2"/>
      <c r="AO441" s="2"/>
    </row>
    <row r="442" spans="1:41"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9"/>
      <c r="AA442" s="9"/>
      <c r="AB442" s="59"/>
      <c r="AC442" s="59"/>
      <c r="AD442" s="59"/>
      <c r="AE442" s="59"/>
      <c r="AF442" s="59"/>
      <c r="AG442" s="59"/>
      <c r="AH442" s="59"/>
      <c r="AI442" s="59"/>
      <c r="AJ442" s="59"/>
      <c r="AK442" s="59"/>
      <c r="AL442" s="59"/>
      <c r="AM442" s="2"/>
      <c r="AN442" s="2"/>
      <c r="AO442" s="2"/>
    </row>
    <row r="443" spans="1:41"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9"/>
      <c r="AA443" s="9"/>
      <c r="AB443" s="59"/>
      <c r="AC443" s="59"/>
      <c r="AD443" s="59"/>
      <c r="AE443" s="59"/>
      <c r="AF443" s="59"/>
      <c r="AG443" s="59"/>
      <c r="AH443" s="59"/>
      <c r="AI443" s="59"/>
      <c r="AJ443" s="59"/>
      <c r="AK443" s="59"/>
      <c r="AL443" s="59"/>
      <c r="AM443" s="2"/>
      <c r="AN443" s="2"/>
      <c r="AO443" s="2"/>
    </row>
    <row r="444" spans="1:41"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9"/>
      <c r="AA444" s="9"/>
      <c r="AB444" s="59"/>
      <c r="AC444" s="59"/>
      <c r="AD444" s="59"/>
      <c r="AE444" s="59"/>
      <c r="AF444" s="59"/>
      <c r="AG444" s="59"/>
      <c r="AH444" s="59"/>
      <c r="AI444" s="59"/>
      <c r="AJ444" s="59"/>
      <c r="AK444" s="59"/>
      <c r="AL444" s="59"/>
      <c r="AM444" s="2"/>
      <c r="AN444" s="2"/>
      <c r="AO444" s="2"/>
    </row>
    <row r="445" spans="1:41"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9"/>
      <c r="AA445" s="9"/>
      <c r="AB445" s="59"/>
      <c r="AC445" s="59"/>
      <c r="AD445" s="59"/>
      <c r="AE445" s="59"/>
      <c r="AF445" s="59"/>
      <c r="AG445" s="59"/>
      <c r="AH445" s="59"/>
      <c r="AI445" s="59"/>
      <c r="AJ445" s="59"/>
      <c r="AK445" s="59"/>
      <c r="AL445" s="59"/>
      <c r="AM445" s="2"/>
      <c r="AN445" s="2"/>
      <c r="AO445" s="2"/>
    </row>
    <row r="446" spans="1:41"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9"/>
      <c r="AA446" s="9"/>
      <c r="AB446" s="59"/>
      <c r="AC446" s="59"/>
      <c r="AD446" s="59"/>
      <c r="AE446" s="59"/>
      <c r="AF446" s="59"/>
      <c r="AG446" s="59"/>
      <c r="AH446" s="59"/>
      <c r="AI446" s="59"/>
      <c r="AJ446" s="59"/>
      <c r="AK446" s="59"/>
      <c r="AL446" s="59"/>
      <c r="AM446" s="2"/>
      <c r="AN446" s="2"/>
      <c r="AO446" s="2"/>
    </row>
    <row r="447" spans="1:41"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9"/>
      <c r="AA447" s="9"/>
      <c r="AB447" s="59"/>
      <c r="AC447" s="59"/>
      <c r="AD447" s="59"/>
      <c r="AE447" s="59"/>
      <c r="AF447" s="59"/>
      <c r="AG447" s="59"/>
      <c r="AH447" s="59"/>
      <c r="AI447" s="59"/>
      <c r="AJ447" s="59"/>
      <c r="AK447" s="59"/>
      <c r="AL447" s="59"/>
      <c r="AM447" s="2"/>
      <c r="AN447" s="2"/>
      <c r="AO447" s="2"/>
    </row>
    <row r="448" spans="1:41"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9"/>
      <c r="AA448" s="9"/>
      <c r="AB448" s="59"/>
      <c r="AC448" s="59"/>
      <c r="AD448" s="59"/>
      <c r="AE448" s="59"/>
      <c r="AF448" s="59"/>
      <c r="AG448" s="59"/>
      <c r="AH448" s="59"/>
      <c r="AI448" s="59"/>
      <c r="AJ448" s="59"/>
      <c r="AK448" s="59"/>
      <c r="AL448" s="59"/>
      <c r="AM448" s="2"/>
      <c r="AN448" s="2"/>
      <c r="AO448" s="2"/>
    </row>
    <row r="449" spans="1:41"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9"/>
      <c r="AA449" s="9"/>
      <c r="AB449" s="59"/>
      <c r="AC449" s="59"/>
      <c r="AD449" s="59"/>
      <c r="AE449" s="59"/>
      <c r="AF449" s="59"/>
      <c r="AG449" s="59"/>
      <c r="AH449" s="59"/>
      <c r="AI449" s="59"/>
      <c r="AJ449" s="59"/>
      <c r="AK449" s="59"/>
      <c r="AL449" s="59"/>
      <c r="AM449" s="2"/>
      <c r="AN449" s="2"/>
      <c r="AO449" s="2"/>
    </row>
    <row r="450" spans="1:41"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9"/>
      <c r="AA450" s="9"/>
      <c r="AB450" s="59"/>
      <c r="AC450" s="59"/>
      <c r="AD450" s="59"/>
      <c r="AE450" s="59"/>
      <c r="AF450" s="59"/>
      <c r="AG450" s="59"/>
      <c r="AH450" s="59"/>
      <c r="AI450" s="59"/>
      <c r="AJ450" s="59"/>
      <c r="AK450" s="59"/>
      <c r="AL450" s="59"/>
      <c r="AM450" s="2"/>
      <c r="AN450" s="2"/>
      <c r="AO450" s="2"/>
    </row>
    <row r="451" spans="1:41"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9"/>
      <c r="AA451" s="9"/>
      <c r="AB451" s="59"/>
      <c r="AC451" s="59"/>
      <c r="AD451" s="59"/>
      <c r="AE451" s="59"/>
      <c r="AF451" s="59"/>
      <c r="AG451" s="59"/>
      <c r="AH451" s="59"/>
      <c r="AI451" s="59"/>
      <c r="AJ451" s="59"/>
      <c r="AK451" s="59"/>
      <c r="AL451" s="59"/>
      <c r="AM451" s="2"/>
      <c r="AN451" s="2"/>
      <c r="AO451" s="2"/>
    </row>
    <row r="452" spans="1:41"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9"/>
      <c r="AA452" s="9"/>
      <c r="AB452" s="59"/>
      <c r="AC452" s="59"/>
      <c r="AD452" s="59"/>
      <c r="AE452" s="59"/>
      <c r="AF452" s="59"/>
      <c r="AG452" s="59"/>
      <c r="AH452" s="59"/>
      <c r="AI452" s="59"/>
      <c r="AJ452" s="59"/>
      <c r="AK452" s="59"/>
      <c r="AL452" s="59"/>
      <c r="AM452" s="2"/>
      <c r="AN452" s="2"/>
      <c r="AO452" s="2"/>
    </row>
    <row r="453" spans="1:41"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9"/>
      <c r="AA453" s="9"/>
      <c r="AB453" s="59"/>
      <c r="AC453" s="59"/>
      <c r="AD453" s="59"/>
      <c r="AE453" s="59"/>
      <c r="AF453" s="59"/>
      <c r="AG453" s="59"/>
      <c r="AH453" s="59"/>
      <c r="AI453" s="59"/>
      <c r="AJ453" s="59"/>
      <c r="AK453" s="59"/>
      <c r="AL453" s="59"/>
      <c r="AM453" s="2"/>
      <c r="AN453" s="2"/>
      <c r="AO453" s="2"/>
    </row>
    <row r="454" spans="1:41"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9"/>
      <c r="AA454" s="9"/>
      <c r="AB454" s="59"/>
      <c r="AC454" s="59"/>
      <c r="AD454" s="59"/>
      <c r="AE454" s="59"/>
      <c r="AF454" s="59"/>
      <c r="AG454" s="59"/>
      <c r="AH454" s="59"/>
      <c r="AI454" s="59"/>
      <c r="AJ454" s="59"/>
      <c r="AK454" s="59"/>
      <c r="AL454" s="59"/>
      <c r="AM454" s="2"/>
      <c r="AN454" s="2"/>
      <c r="AO454" s="2"/>
    </row>
    <row r="455" spans="1:41"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9"/>
      <c r="AA455" s="9"/>
      <c r="AB455" s="59"/>
      <c r="AC455" s="59"/>
      <c r="AD455" s="59"/>
      <c r="AE455" s="59"/>
      <c r="AF455" s="59"/>
      <c r="AG455" s="59"/>
      <c r="AH455" s="59"/>
      <c r="AI455" s="59"/>
      <c r="AJ455" s="59"/>
      <c r="AK455" s="59"/>
      <c r="AL455" s="59"/>
      <c r="AM455" s="2"/>
      <c r="AN455" s="2"/>
      <c r="AO455" s="2"/>
    </row>
    <row r="456" spans="1:41"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9"/>
      <c r="AA456" s="9"/>
      <c r="AB456" s="59"/>
      <c r="AC456" s="59"/>
      <c r="AD456" s="59"/>
      <c r="AE456" s="59"/>
      <c r="AF456" s="59"/>
      <c r="AG456" s="59"/>
      <c r="AH456" s="59"/>
      <c r="AI456" s="59"/>
      <c r="AJ456" s="59"/>
      <c r="AK456" s="59"/>
      <c r="AL456" s="59"/>
      <c r="AM456" s="2"/>
      <c r="AN456" s="2"/>
      <c r="AO456" s="2"/>
    </row>
    <row r="457" spans="1:41"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9"/>
      <c r="AA457" s="9"/>
      <c r="AB457" s="59"/>
      <c r="AC457" s="59"/>
      <c r="AD457" s="59"/>
      <c r="AE457" s="59"/>
      <c r="AF457" s="59"/>
      <c r="AG457" s="59"/>
      <c r="AH457" s="59"/>
      <c r="AI457" s="59"/>
      <c r="AJ457" s="59"/>
      <c r="AK457" s="59"/>
      <c r="AL457" s="59"/>
      <c r="AM457" s="2"/>
      <c r="AN457" s="2"/>
      <c r="AO457" s="2"/>
    </row>
    <row r="458" spans="1:41"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9"/>
      <c r="AA458" s="9"/>
      <c r="AB458" s="59"/>
      <c r="AC458" s="59"/>
      <c r="AD458" s="59"/>
      <c r="AE458" s="59"/>
      <c r="AF458" s="59"/>
      <c r="AG458" s="59"/>
      <c r="AH458" s="59"/>
      <c r="AI458" s="59"/>
      <c r="AJ458" s="59"/>
      <c r="AK458" s="59"/>
      <c r="AL458" s="59"/>
      <c r="AM458" s="2"/>
      <c r="AN458" s="2"/>
      <c r="AO458" s="2"/>
    </row>
    <row r="459" spans="1:41"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9"/>
      <c r="AA459" s="9"/>
      <c r="AB459" s="59"/>
      <c r="AC459" s="59"/>
      <c r="AD459" s="59"/>
      <c r="AE459" s="59"/>
      <c r="AF459" s="59"/>
      <c r="AG459" s="59"/>
      <c r="AH459" s="59"/>
      <c r="AI459" s="59"/>
      <c r="AJ459" s="59"/>
      <c r="AK459" s="59"/>
      <c r="AL459" s="59"/>
      <c r="AM459" s="2"/>
      <c r="AN459" s="2"/>
      <c r="AO459" s="2"/>
    </row>
    <row r="460" spans="1:41"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9"/>
      <c r="AA460" s="9"/>
      <c r="AB460" s="59"/>
      <c r="AC460" s="59"/>
      <c r="AD460" s="59"/>
      <c r="AE460" s="59"/>
      <c r="AF460" s="59"/>
      <c r="AG460" s="59"/>
      <c r="AH460" s="59"/>
      <c r="AI460" s="59"/>
      <c r="AJ460" s="59"/>
      <c r="AK460" s="59"/>
      <c r="AL460" s="59"/>
      <c r="AM460" s="2"/>
      <c r="AN460" s="2"/>
      <c r="AO460" s="2"/>
    </row>
    <row r="461" spans="1:41"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9"/>
      <c r="AA461" s="9"/>
      <c r="AB461" s="59"/>
      <c r="AC461" s="59"/>
      <c r="AD461" s="59"/>
      <c r="AE461" s="59"/>
      <c r="AF461" s="59"/>
      <c r="AG461" s="59"/>
      <c r="AH461" s="59"/>
      <c r="AI461" s="59"/>
      <c r="AJ461" s="59"/>
      <c r="AK461" s="59"/>
      <c r="AL461" s="59"/>
      <c r="AM461" s="2"/>
      <c r="AN461" s="2"/>
      <c r="AO461" s="2"/>
    </row>
    <row r="462" spans="1:41"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9"/>
      <c r="AA462" s="9"/>
      <c r="AB462" s="59"/>
      <c r="AC462" s="59"/>
      <c r="AD462" s="59"/>
      <c r="AE462" s="59"/>
      <c r="AF462" s="59"/>
      <c r="AG462" s="59"/>
      <c r="AH462" s="59"/>
      <c r="AI462" s="59"/>
      <c r="AJ462" s="59"/>
      <c r="AK462" s="59"/>
      <c r="AL462" s="59"/>
      <c r="AM462" s="2"/>
      <c r="AN462" s="2"/>
      <c r="AO462" s="2"/>
    </row>
    <row r="463" spans="1:41"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9"/>
      <c r="AA463" s="9"/>
      <c r="AB463" s="59"/>
      <c r="AC463" s="59"/>
      <c r="AD463" s="59"/>
      <c r="AE463" s="59"/>
      <c r="AF463" s="59"/>
      <c r="AG463" s="59"/>
      <c r="AH463" s="59"/>
      <c r="AI463" s="59"/>
      <c r="AJ463" s="59"/>
      <c r="AK463" s="59"/>
      <c r="AL463" s="59"/>
      <c r="AM463" s="2"/>
      <c r="AN463" s="2"/>
      <c r="AO463" s="2"/>
    </row>
    <row r="464" spans="1:41"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9"/>
      <c r="AA464" s="9"/>
      <c r="AB464" s="59"/>
      <c r="AC464" s="59"/>
      <c r="AD464" s="59"/>
      <c r="AE464" s="59"/>
      <c r="AF464" s="59"/>
      <c r="AG464" s="59"/>
      <c r="AH464" s="59"/>
      <c r="AI464" s="59"/>
      <c r="AJ464" s="59"/>
      <c r="AK464" s="59"/>
      <c r="AL464" s="59"/>
      <c r="AM464" s="2"/>
      <c r="AN464" s="2"/>
      <c r="AO464" s="2"/>
    </row>
    <row r="465" spans="1:41"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9"/>
      <c r="AA465" s="9"/>
      <c r="AB465" s="59"/>
      <c r="AC465" s="59"/>
      <c r="AD465" s="59"/>
      <c r="AE465" s="59"/>
      <c r="AF465" s="59"/>
      <c r="AG465" s="59"/>
      <c r="AH465" s="59"/>
      <c r="AI465" s="59"/>
      <c r="AJ465" s="59"/>
      <c r="AK465" s="59"/>
      <c r="AL465" s="59"/>
      <c r="AM465" s="2"/>
      <c r="AN465" s="2"/>
      <c r="AO465" s="2"/>
    </row>
    <row r="466" spans="1:41"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9"/>
      <c r="AA466" s="9"/>
      <c r="AB466" s="59"/>
      <c r="AC466" s="59"/>
      <c r="AD466" s="59"/>
      <c r="AE466" s="59"/>
      <c r="AF466" s="59"/>
      <c r="AG466" s="59"/>
      <c r="AH466" s="59"/>
      <c r="AI466" s="59"/>
      <c r="AJ466" s="59"/>
      <c r="AK466" s="59"/>
      <c r="AL466" s="59"/>
      <c r="AM466" s="2"/>
      <c r="AN466" s="2"/>
      <c r="AO466" s="2"/>
    </row>
    <row r="467" spans="1:41"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9"/>
      <c r="AA467" s="9"/>
      <c r="AB467" s="59"/>
      <c r="AC467" s="59"/>
      <c r="AD467" s="59"/>
      <c r="AE467" s="59"/>
      <c r="AF467" s="59"/>
      <c r="AG467" s="59"/>
      <c r="AH467" s="59"/>
      <c r="AI467" s="59"/>
      <c r="AJ467" s="59"/>
      <c r="AK467" s="59"/>
      <c r="AL467" s="59"/>
      <c r="AM467" s="2"/>
      <c r="AN467" s="2"/>
      <c r="AO467" s="2"/>
    </row>
    <row r="468" spans="1:41"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9"/>
      <c r="AA468" s="9"/>
      <c r="AB468" s="59"/>
      <c r="AC468" s="59"/>
      <c r="AD468" s="59"/>
      <c r="AE468" s="59"/>
      <c r="AF468" s="59"/>
      <c r="AG468" s="59"/>
      <c r="AH468" s="59"/>
      <c r="AI468" s="59"/>
      <c r="AJ468" s="59"/>
      <c r="AK468" s="59"/>
      <c r="AL468" s="59"/>
      <c r="AM468" s="2"/>
      <c r="AN468" s="2"/>
      <c r="AO468" s="2"/>
    </row>
    <row r="469" spans="1:41"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9"/>
      <c r="AA469" s="9"/>
      <c r="AB469" s="59"/>
      <c r="AC469" s="59"/>
      <c r="AD469" s="59"/>
      <c r="AE469" s="59"/>
      <c r="AF469" s="59"/>
      <c r="AG469" s="59"/>
      <c r="AH469" s="59"/>
      <c r="AI469" s="59"/>
      <c r="AJ469" s="59"/>
      <c r="AK469" s="59"/>
      <c r="AL469" s="59"/>
      <c r="AM469" s="2"/>
      <c r="AN469" s="2"/>
      <c r="AO469" s="2"/>
    </row>
    <row r="470" spans="1:41"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9"/>
      <c r="AA470" s="9"/>
      <c r="AB470" s="59"/>
      <c r="AC470" s="59"/>
      <c r="AD470" s="59"/>
      <c r="AE470" s="59"/>
      <c r="AF470" s="59"/>
      <c r="AG470" s="59"/>
      <c r="AH470" s="59"/>
      <c r="AI470" s="59"/>
      <c r="AJ470" s="59"/>
      <c r="AK470" s="59"/>
      <c r="AL470" s="59"/>
      <c r="AM470" s="2"/>
      <c r="AN470" s="2"/>
      <c r="AO470" s="2"/>
    </row>
    <row r="471" spans="1:41"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9"/>
      <c r="AA471" s="9"/>
      <c r="AB471" s="59"/>
      <c r="AC471" s="59"/>
      <c r="AD471" s="59"/>
      <c r="AE471" s="59"/>
      <c r="AF471" s="59"/>
      <c r="AG471" s="59"/>
      <c r="AH471" s="59"/>
      <c r="AI471" s="59"/>
      <c r="AJ471" s="59"/>
      <c r="AK471" s="59"/>
      <c r="AL471" s="59"/>
      <c r="AM471" s="2"/>
      <c r="AN471" s="2"/>
      <c r="AO471" s="2"/>
    </row>
    <row r="472" spans="1:41"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9"/>
      <c r="AA472" s="9"/>
      <c r="AB472" s="59"/>
      <c r="AC472" s="59"/>
      <c r="AD472" s="59"/>
      <c r="AE472" s="59"/>
      <c r="AF472" s="59"/>
      <c r="AG472" s="59"/>
      <c r="AH472" s="59"/>
      <c r="AI472" s="59"/>
      <c r="AJ472" s="59"/>
      <c r="AK472" s="59"/>
      <c r="AL472" s="59"/>
      <c r="AM472" s="2"/>
      <c r="AN472" s="2"/>
      <c r="AO472" s="2"/>
    </row>
    <row r="473" spans="1:41"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9"/>
      <c r="AA473" s="9"/>
      <c r="AB473" s="59"/>
      <c r="AC473" s="59"/>
      <c r="AD473" s="59"/>
      <c r="AE473" s="59"/>
      <c r="AF473" s="59"/>
      <c r="AG473" s="59"/>
      <c r="AH473" s="59"/>
      <c r="AI473" s="59"/>
      <c r="AJ473" s="59"/>
      <c r="AK473" s="59"/>
      <c r="AL473" s="59"/>
      <c r="AM473" s="2"/>
      <c r="AN473" s="2"/>
      <c r="AO473" s="2"/>
    </row>
    <row r="474" spans="1:41"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9"/>
      <c r="AA474" s="9"/>
      <c r="AB474" s="59"/>
      <c r="AC474" s="59"/>
      <c r="AD474" s="59"/>
      <c r="AE474" s="59"/>
      <c r="AF474" s="59"/>
      <c r="AG474" s="59"/>
      <c r="AH474" s="59"/>
      <c r="AI474" s="59"/>
      <c r="AJ474" s="59"/>
      <c r="AK474" s="59"/>
      <c r="AL474" s="59"/>
      <c r="AM474" s="2"/>
      <c r="AN474" s="2"/>
      <c r="AO474" s="2"/>
    </row>
    <row r="475" spans="1:41"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9"/>
      <c r="AA475" s="9"/>
      <c r="AB475" s="59"/>
      <c r="AC475" s="59"/>
      <c r="AD475" s="59"/>
      <c r="AE475" s="59"/>
      <c r="AF475" s="59"/>
      <c r="AG475" s="59"/>
      <c r="AH475" s="59"/>
      <c r="AI475" s="59"/>
      <c r="AJ475" s="59"/>
      <c r="AK475" s="59"/>
      <c r="AL475" s="59"/>
      <c r="AM475" s="2"/>
      <c r="AN475" s="2"/>
      <c r="AO475" s="2"/>
    </row>
    <row r="476" spans="1:41"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9"/>
      <c r="AA476" s="9"/>
      <c r="AB476" s="59"/>
      <c r="AC476" s="59"/>
      <c r="AD476" s="59"/>
      <c r="AE476" s="59"/>
      <c r="AF476" s="59"/>
      <c r="AG476" s="59"/>
      <c r="AH476" s="59"/>
      <c r="AI476" s="59"/>
      <c r="AJ476" s="59"/>
      <c r="AK476" s="59"/>
      <c r="AL476" s="59"/>
      <c r="AM476" s="2"/>
      <c r="AN476" s="2"/>
      <c r="AO476" s="2"/>
    </row>
    <row r="477" spans="1:41"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9"/>
      <c r="AA477" s="9"/>
      <c r="AB477" s="59"/>
      <c r="AC477" s="59"/>
      <c r="AD477" s="59"/>
      <c r="AE477" s="59"/>
      <c r="AF477" s="59"/>
      <c r="AG477" s="59"/>
      <c r="AH477" s="59"/>
      <c r="AI477" s="59"/>
      <c r="AJ477" s="59"/>
      <c r="AK477" s="59"/>
      <c r="AL477" s="59"/>
      <c r="AM477" s="2"/>
      <c r="AN477" s="2"/>
      <c r="AO477" s="2"/>
    </row>
    <row r="478" spans="1:41"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9"/>
      <c r="AA478" s="9"/>
      <c r="AB478" s="59"/>
      <c r="AC478" s="59"/>
      <c r="AD478" s="59"/>
      <c r="AE478" s="59"/>
      <c r="AF478" s="59"/>
      <c r="AG478" s="59"/>
      <c r="AH478" s="59"/>
      <c r="AI478" s="59"/>
      <c r="AJ478" s="59"/>
      <c r="AK478" s="59"/>
      <c r="AL478" s="59"/>
      <c r="AM478" s="2"/>
      <c r="AN478" s="2"/>
      <c r="AO478" s="2"/>
    </row>
    <row r="479" spans="1:41"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9"/>
      <c r="AA479" s="9"/>
      <c r="AB479" s="59"/>
      <c r="AC479" s="59"/>
      <c r="AD479" s="59"/>
      <c r="AE479" s="59"/>
      <c r="AF479" s="59"/>
      <c r="AG479" s="59"/>
      <c r="AH479" s="59"/>
      <c r="AI479" s="59"/>
      <c r="AJ479" s="59"/>
      <c r="AK479" s="59"/>
      <c r="AL479" s="59"/>
      <c r="AM479" s="2"/>
      <c r="AN479" s="2"/>
      <c r="AO479" s="2"/>
    </row>
    <row r="480" spans="1:41"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9"/>
      <c r="AA480" s="9"/>
      <c r="AB480" s="59"/>
      <c r="AC480" s="59"/>
      <c r="AD480" s="59"/>
      <c r="AE480" s="59"/>
      <c r="AF480" s="59"/>
      <c r="AG480" s="59"/>
      <c r="AH480" s="59"/>
      <c r="AI480" s="59"/>
      <c r="AJ480" s="59"/>
      <c r="AK480" s="59"/>
      <c r="AL480" s="59"/>
      <c r="AM480" s="2"/>
      <c r="AN480" s="2"/>
      <c r="AO480" s="2"/>
    </row>
    <row r="481" spans="1:41"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9"/>
      <c r="AA481" s="9"/>
      <c r="AB481" s="59"/>
      <c r="AC481" s="59"/>
      <c r="AD481" s="59"/>
      <c r="AE481" s="59"/>
      <c r="AF481" s="59"/>
      <c r="AG481" s="59"/>
      <c r="AH481" s="59"/>
      <c r="AI481" s="59"/>
      <c r="AJ481" s="59"/>
      <c r="AK481" s="59"/>
      <c r="AL481" s="59"/>
      <c r="AM481" s="2"/>
      <c r="AN481" s="2"/>
      <c r="AO481" s="2"/>
    </row>
    <row r="482" spans="1:41"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9"/>
      <c r="AA482" s="9"/>
      <c r="AB482" s="59"/>
      <c r="AC482" s="59"/>
      <c r="AD482" s="59"/>
      <c r="AE482" s="59"/>
      <c r="AF482" s="59"/>
      <c r="AG482" s="59"/>
      <c r="AH482" s="59"/>
      <c r="AI482" s="59"/>
      <c r="AJ482" s="59"/>
      <c r="AK482" s="59"/>
      <c r="AL482" s="59"/>
      <c r="AM482" s="2"/>
      <c r="AN482" s="2"/>
      <c r="AO482" s="2"/>
    </row>
    <row r="483" spans="1:41"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9"/>
      <c r="AA483" s="9"/>
      <c r="AB483" s="59"/>
      <c r="AC483" s="59"/>
      <c r="AD483" s="59"/>
      <c r="AE483" s="59"/>
      <c r="AF483" s="59"/>
      <c r="AG483" s="59"/>
      <c r="AH483" s="59"/>
      <c r="AI483" s="59"/>
      <c r="AJ483" s="59"/>
      <c r="AK483" s="59"/>
      <c r="AL483" s="59"/>
      <c r="AM483" s="2"/>
      <c r="AN483" s="2"/>
      <c r="AO483" s="2"/>
    </row>
    <row r="484" spans="1:41"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9"/>
      <c r="AA484" s="9"/>
      <c r="AB484" s="59"/>
      <c r="AC484" s="59"/>
      <c r="AD484" s="59"/>
      <c r="AE484" s="59"/>
      <c r="AF484" s="59"/>
      <c r="AG484" s="59"/>
      <c r="AH484" s="59"/>
      <c r="AI484" s="59"/>
      <c r="AJ484" s="59"/>
      <c r="AK484" s="59"/>
      <c r="AL484" s="59"/>
      <c r="AM484" s="2"/>
      <c r="AN484" s="2"/>
      <c r="AO484" s="2"/>
    </row>
    <row r="485" spans="1:41"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9"/>
      <c r="AA485" s="9"/>
      <c r="AB485" s="59"/>
      <c r="AC485" s="59"/>
      <c r="AD485" s="59"/>
      <c r="AE485" s="59"/>
      <c r="AF485" s="59"/>
      <c r="AG485" s="59"/>
      <c r="AH485" s="59"/>
      <c r="AI485" s="59"/>
      <c r="AJ485" s="59"/>
      <c r="AK485" s="59"/>
      <c r="AL485" s="59"/>
      <c r="AM485" s="2"/>
      <c r="AN485" s="2"/>
      <c r="AO485" s="2"/>
    </row>
    <row r="486" spans="1:41"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9"/>
      <c r="AA486" s="9"/>
      <c r="AB486" s="59"/>
      <c r="AC486" s="59"/>
      <c r="AD486" s="59"/>
      <c r="AE486" s="59"/>
      <c r="AF486" s="59"/>
      <c r="AG486" s="59"/>
      <c r="AH486" s="59"/>
      <c r="AI486" s="59"/>
      <c r="AJ486" s="59"/>
      <c r="AK486" s="59"/>
      <c r="AL486" s="59"/>
      <c r="AM486" s="2"/>
      <c r="AN486" s="2"/>
      <c r="AO486" s="2"/>
    </row>
    <row r="487" spans="1:41"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9"/>
      <c r="AA487" s="9"/>
      <c r="AB487" s="59"/>
      <c r="AC487" s="59"/>
      <c r="AD487" s="59"/>
      <c r="AE487" s="59"/>
      <c r="AF487" s="59"/>
      <c r="AG487" s="59"/>
      <c r="AH487" s="59"/>
      <c r="AI487" s="59"/>
      <c r="AJ487" s="59"/>
      <c r="AK487" s="59"/>
      <c r="AL487" s="59"/>
      <c r="AM487" s="2"/>
      <c r="AN487" s="2"/>
      <c r="AO487" s="2"/>
    </row>
    <row r="488" spans="1:41"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9"/>
      <c r="AA488" s="9"/>
      <c r="AB488" s="59"/>
      <c r="AC488" s="59"/>
      <c r="AD488" s="59"/>
      <c r="AE488" s="59"/>
      <c r="AF488" s="59"/>
      <c r="AG488" s="59"/>
      <c r="AH488" s="59"/>
      <c r="AI488" s="59"/>
      <c r="AJ488" s="59"/>
      <c r="AK488" s="59"/>
      <c r="AL488" s="59"/>
      <c r="AM488" s="2"/>
      <c r="AN488" s="2"/>
      <c r="AO488" s="2"/>
    </row>
    <row r="489" spans="1:41"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9"/>
      <c r="AA489" s="9"/>
      <c r="AB489" s="59"/>
      <c r="AC489" s="59"/>
      <c r="AD489" s="59"/>
      <c r="AE489" s="59"/>
      <c r="AF489" s="59"/>
      <c r="AG489" s="59"/>
      <c r="AH489" s="59"/>
      <c r="AI489" s="59"/>
      <c r="AJ489" s="59"/>
      <c r="AK489" s="59"/>
      <c r="AL489" s="59"/>
      <c r="AM489" s="2"/>
      <c r="AN489" s="2"/>
      <c r="AO489" s="2"/>
    </row>
    <row r="490" spans="1:41"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9"/>
      <c r="AA490" s="9"/>
      <c r="AB490" s="59"/>
      <c r="AC490" s="59"/>
      <c r="AD490" s="59"/>
      <c r="AE490" s="59"/>
      <c r="AF490" s="59"/>
      <c r="AG490" s="59"/>
      <c r="AH490" s="59"/>
      <c r="AI490" s="59"/>
      <c r="AJ490" s="59"/>
      <c r="AK490" s="59"/>
      <c r="AL490" s="59"/>
      <c r="AM490" s="2"/>
      <c r="AN490" s="2"/>
      <c r="AO490" s="2"/>
    </row>
    <row r="491" spans="1:41"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9"/>
      <c r="AA491" s="9"/>
      <c r="AB491" s="59"/>
      <c r="AC491" s="59"/>
      <c r="AD491" s="59"/>
      <c r="AE491" s="59"/>
      <c r="AF491" s="59"/>
      <c r="AG491" s="59"/>
      <c r="AH491" s="59"/>
      <c r="AI491" s="59"/>
      <c r="AJ491" s="59"/>
      <c r="AK491" s="59"/>
      <c r="AL491" s="59"/>
      <c r="AM491" s="2"/>
      <c r="AN491" s="2"/>
      <c r="AO491" s="2"/>
    </row>
    <row r="492" spans="1:41"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9"/>
      <c r="AA492" s="9"/>
      <c r="AB492" s="59"/>
      <c r="AC492" s="59"/>
      <c r="AD492" s="59"/>
      <c r="AE492" s="59"/>
      <c r="AF492" s="59"/>
      <c r="AG492" s="59"/>
      <c r="AH492" s="59"/>
      <c r="AI492" s="59"/>
      <c r="AJ492" s="59"/>
      <c r="AK492" s="59"/>
      <c r="AL492" s="59"/>
      <c r="AM492" s="2"/>
      <c r="AN492" s="2"/>
      <c r="AO492" s="2"/>
    </row>
    <row r="493" spans="1:41"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9"/>
      <c r="AA493" s="9"/>
      <c r="AB493" s="59"/>
      <c r="AC493" s="59"/>
      <c r="AD493" s="59"/>
      <c r="AE493" s="59"/>
      <c r="AF493" s="59"/>
      <c r="AG493" s="59"/>
      <c r="AH493" s="59"/>
      <c r="AI493" s="59"/>
      <c r="AJ493" s="59"/>
      <c r="AK493" s="59"/>
      <c r="AL493" s="59"/>
      <c r="AM493" s="2"/>
      <c r="AN493" s="2"/>
      <c r="AO493" s="2"/>
    </row>
    <row r="494" spans="1:41"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9"/>
      <c r="AA494" s="9"/>
      <c r="AB494" s="59"/>
      <c r="AC494" s="59"/>
      <c r="AD494" s="59"/>
      <c r="AE494" s="59"/>
      <c r="AF494" s="59"/>
      <c r="AG494" s="59"/>
      <c r="AH494" s="59"/>
      <c r="AI494" s="59"/>
      <c r="AJ494" s="59"/>
      <c r="AK494" s="59"/>
      <c r="AL494" s="59"/>
      <c r="AM494" s="2"/>
      <c r="AN494" s="2"/>
      <c r="AO494" s="2"/>
    </row>
    <row r="495" spans="1:41"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9"/>
      <c r="AA495" s="9"/>
      <c r="AB495" s="59"/>
      <c r="AC495" s="59"/>
      <c r="AD495" s="59"/>
      <c r="AE495" s="59"/>
      <c r="AF495" s="59"/>
      <c r="AG495" s="59"/>
      <c r="AH495" s="59"/>
      <c r="AI495" s="59"/>
      <c r="AJ495" s="59"/>
      <c r="AK495" s="59"/>
      <c r="AL495" s="59"/>
      <c r="AM495" s="2"/>
      <c r="AN495" s="2"/>
      <c r="AO495" s="2"/>
    </row>
    <row r="496" spans="1:41"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9"/>
      <c r="AA496" s="9"/>
      <c r="AB496" s="59"/>
      <c r="AC496" s="59"/>
      <c r="AD496" s="59"/>
      <c r="AE496" s="59"/>
      <c r="AF496" s="59"/>
      <c r="AG496" s="59"/>
      <c r="AH496" s="59"/>
      <c r="AI496" s="59"/>
      <c r="AJ496" s="59"/>
      <c r="AK496" s="59"/>
      <c r="AL496" s="59"/>
      <c r="AM496" s="2"/>
      <c r="AN496" s="2"/>
      <c r="AO496" s="2"/>
    </row>
    <row r="497" spans="1:41"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9"/>
      <c r="AA497" s="9"/>
      <c r="AB497" s="59"/>
      <c r="AC497" s="59"/>
      <c r="AD497" s="59"/>
      <c r="AE497" s="59"/>
      <c r="AF497" s="59"/>
      <c r="AG497" s="59"/>
      <c r="AH497" s="59"/>
      <c r="AI497" s="59"/>
      <c r="AJ497" s="59"/>
      <c r="AK497" s="59"/>
      <c r="AL497" s="59"/>
      <c r="AM497" s="2"/>
      <c r="AN497" s="2"/>
      <c r="AO497" s="2"/>
    </row>
    <row r="498" spans="1:41"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9"/>
      <c r="AA498" s="9"/>
      <c r="AB498" s="59"/>
      <c r="AC498" s="59"/>
      <c r="AD498" s="59"/>
      <c r="AE498" s="59"/>
      <c r="AF498" s="59"/>
      <c r="AG498" s="59"/>
      <c r="AH498" s="59"/>
      <c r="AI498" s="59"/>
      <c r="AJ498" s="59"/>
      <c r="AK498" s="59"/>
      <c r="AL498" s="59"/>
      <c r="AM498" s="2"/>
      <c r="AN498" s="2"/>
      <c r="AO498" s="2"/>
    </row>
    <row r="499" spans="1:41"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9"/>
      <c r="AA499" s="9"/>
      <c r="AB499" s="59"/>
      <c r="AC499" s="59"/>
      <c r="AD499" s="59"/>
      <c r="AE499" s="59"/>
      <c r="AF499" s="59"/>
      <c r="AG499" s="59"/>
      <c r="AH499" s="59"/>
      <c r="AI499" s="59"/>
      <c r="AJ499" s="59"/>
      <c r="AK499" s="59"/>
      <c r="AL499" s="59"/>
      <c r="AM499" s="2"/>
      <c r="AN499" s="2"/>
      <c r="AO499" s="2"/>
    </row>
    <row r="500" spans="1:41"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9"/>
      <c r="AA500" s="9"/>
      <c r="AB500" s="59"/>
      <c r="AC500" s="59"/>
      <c r="AD500" s="59"/>
      <c r="AE500" s="59"/>
      <c r="AF500" s="59"/>
      <c r="AG500" s="59"/>
      <c r="AH500" s="59"/>
      <c r="AI500" s="59"/>
      <c r="AJ500" s="59"/>
      <c r="AK500" s="59"/>
      <c r="AL500" s="59"/>
      <c r="AM500" s="2"/>
      <c r="AN500" s="2"/>
      <c r="AO500" s="2"/>
    </row>
    <row r="501" spans="1:41"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9"/>
      <c r="AA501" s="9"/>
      <c r="AB501" s="59"/>
      <c r="AC501" s="59"/>
      <c r="AD501" s="59"/>
      <c r="AE501" s="59"/>
      <c r="AF501" s="59"/>
      <c r="AG501" s="59"/>
      <c r="AH501" s="59"/>
      <c r="AI501" s="59"/>
      <c r="AJ501" s="59"/>
      <c r="AK501" s="59"/>
      <c r="AL501" s="59"/>
      <c r="AM501" s="2"/>
      <c r="AN501" s="2"/>
      <c r="AO501" s="2"/>
    </row>
    <row r="502" spans="1:41"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9"/>
      <c r="AA502" s="9"/>
      <c r="AB502" s="59"/>
      <c r="AC502" s="59"/>
      <c r="AD502" s="59"/>
      <c r="AE502" s="59"/>
      <c r="AF502" s="59"/>
      <c r="AG502" s="59"/>
      <c r="AH502" s="59"/>
      <c r="AI502" s="59"/>
      <c r="AJ502" s="59"/>
      <c r="AK502" s="59"/>
      <c r="AL502" s="59"/>
      <c r="AM502" s="2"/>
      <c r="AN502" s="2"/>
      <c r="AO502" s="2"/>
    </row>
    <row r="503" spans="1:41"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9"/>
      <c r="AA503" s="9"/>
      <c r="AB503" s="59"/>
      <c r="AC503" s="59"/>
      <c r="AD503" s="59"/>
      <c r="AE503" s="59"/>
      <c r="AF503" s="59"/>
      <c r="AG503" s="59"/>
      <c r="AH503" s="59"/>
      <c r="AI503" s="59"/>
      <c r="AJ503" s="59"/>
      <c r="AK503" s="59"/>
      <c r="AL503" s="59"/>
      <c r="AM503" s="2"/>
      <c r="AN503" s="2"/>
      <c r="AO503" s="2"/>
    </row>
    <row r="504" spans="1:41"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9"/>
      <c r="AA504" s="9"/>
      <c r="AB504" s="59"/>
      <c r="AC504" s="59"/>
      <c r="AD504" s="59"/>
      <c r="AE504" s="59"/>
      <c r="AF504" s="59"/>
      <c r="AG504" s="59"/>
      <c r="AH504" s="59"/>
      <c r="AI504" s="59"/>
      <c r="AJ504" s="59"/>
      <c r="AK504" s="59"/>
      <c r="AL504" s="59"/>
      <c r="AM504" s="2"/>
      <c r="AN504" s="2"/>
      <c r="AO504" s="2"/>
    </row>
    <row r="505" spans="1:41"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9"/>
      <c r="AA505" s="9"/>
      <c r="AB505" s="59"/>
      <c r="AC505" s="59"/>
      <c r="AD505" s="59"/>
      <c r="AE505" s="59"/>
      <c r="AF505" s="59"/>
      <c r="AG505" s="59"/>
      <c r="AH505" s="59"/>
      <c r="AI505" s="59"/>
      <c r="AJ505" s="59"/>
      <c r="AK505" s="59"/>
      <c r="AL505" s="59"/>
      <c r="AM505" s="2"/>
      <c r="AN505" s="2"/>
      <c r="AO505" s="2"/>
    </row>
    <row r="506" spans="1:41"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9"/>
      <c r="AA506" s="9"/>
      <c r="AB506" s="59"/>
      <c r="AC506" s="59"/>
      <c r="AD506" s="59"/>
      <c r="AE506" s="59"/>
      <c r="AF506" s="59"/>
      <c r="AG506" s="59"/>
      <c r="AH506" s="59"/>
      <c r="AI506" s="59"/>
      <c r="AJ506" s="59"/>
      <c r="AK506" s="59"/>
      <c r="AL506" s="59"/>
      <c r="AM506" s="2"/>
      <c r="AN506" s="2"/>
      <c r="AO506" s="2"/>
    </row>
    <row r="507" spans="1:41"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9"/>
      <c r="AA507" s="9"/>
      <c r="AB507" s="59"/>
      <c r="AC507" s="59"/>
      <c r="AD507" s="59"/>
      <c r="AE507" s="59"/>
      <c r="AF507" s="59"/>
      <c r="AG507" s="59"/>
      <c r="AH507" s="59"/>
      <c r="AI507" s="59"/>
      <c r="AJ507" s="59"/>
      <c r="AK507" s="59"/>
      <c r="AL507" s="59"/>
      <c r="AM507" s="2"/>
      <c r="AN507" s="2"/>
      <c r="AO507" s="2"/>
    </row>
    <row r="508" spans="1:41"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9"/>
      <c r="AA508" s="9"/>
      <c r="AB508" s="59"/>
      <c r="AC508" s="59"/>
      <c r="AD508" s="59"/>
      <c r="AE508" s="59"/>
      <c r="AF508" s="59"/>
      <c r="AG508" s="59"/>
      <c r="AH508" s="59"/>
      <c r="AI508" s="59"/>
      <c r="AJ508" s="59"/>
      <c r="AK508" s="59"/>
      <c r="AL508" s="59"/>
      <c r="AM508" s="2"/>
      <c r="AN508" s="2"/>
      <c r="AO508" s="2"/>
    </row>
    <row r="509" spans="1:41"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9"/>
      <c r="AA509" s="9"/>
      <c r="AB509" s="59"/>
      <c r="AC509" s="59"/>
      <c r="AD509" s="59"/>
      <c r="AE509" s="59"/>
      <c r="AF509" s="59"/>
      <c r="AG509" s="59"/>
      <c r="AH509" s="59"/>
      <c r="AI509" s="59"/>
      <c r="AJ509" s="59"/>
      <c r="AK509" s="59"/>
      <c r="AL509" s="59"/>
      <c r="AM509" s="2"/>
      <c r="AN509" s="2"/>
      <c r="AO509" s="2"/>
    </row>
    <row r="510" spans="1:41"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9"/>
      <c r="AA510" s="9"/>
      <c r="AB510" s="59"/>
      <c r="AC510" s="59"/>
      <c r="AD510" s="59"/>
      <c r="AE510" s="59"/>
      <c r="AF510" s="59"/>
      <c r="AG510" s="59"/>
      <c r="AH510" s="59"/>
      <c r="AI510" s="59"/>
      <c r="AJ510" s="59"/>
      <c r="AK510" s="59"/>
      <c r="AL510" s="59"/>
      <c r="AM510" s="2"/>
      <c r="AN510" s="2"/>
      <c r="AO510" s="2"/>
    </row>
    <row r="511" spans="1:41"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9"/>
      <c r="AA511" s="9"/>
      <c r="AB511" s="59"/>
      <c r="AC511" s="59"/>
      <c r="AD511" s="59"/>
      <c r="AE511" s="59"/>
      <c r="AF511" s="59"/>
      <c r="AG511" s="59"/>
      <c r="AH511" s="59"/>
      <c r="AI511" s="59"/>
      <c r="AJ511" s="59"/>
      <c r="AK511" s="59"/>
      <c r="AL511" s="59"/>
      <c r="AM511" s="2"/>
      <c r="AN511" s="2"/>
      <c r="AO511" s="2"/>
    </row>
    <row r="512" spans="1:41"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9"/>
      <c r="AA512" s="9"/>
      <c r="AB512" s="59"/>
      <c r="AC512" s="59"/>
      <c r="AD512" s="59"/>
      <c r="AE512" s="59"/>
      <c r="AF512" s="59"/>
      <c r="AG512" s="59"/>
      <c r="AH512" s="59"/>
      <c r="AI512" s="59"/>
      <c r="AJ512" s="59"/>
      <c r="AK512" s="59"/>
      <c r="AL512" s="59"/>
      <c r="AM512" s="2"/>
      <c r="AN512" s="2"/>
      <c r="AO512" s="2"/>
    </row>
    <row r="513" spans="1:41"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9"/>
      <c r="AA513" s="9"/>
      <c r="AB513" s="59"/>
      <c r="AC513" s="59"/>
      <c r="AD513" s="59"/>
      <c r="AE513" s="59"/>
      <c r="AF513" s="59"/>
      <c r="AG513" s="59"/>
      <c r="AH513" s="59"/>
      <c r="AI513" s="59"/>
      <c r="AJ513" s="59"/>
      <c r="AK513" s="59"/>
      <c r="AL513" s="59"/>
      <c r="AM513" s="2"/>
      <c r="AN513" s="2"/>
      <c r="AO513" s="2"/>
    </row>
    <row r="514" spans="1:41"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9"/>
      <c r="AA514" s="9"/>
      <c r="AB514" s="59"/>
      <c r="AC514" s="59"/>
      <c r="AD514" s="59"/>
      <c r="AE514" s="59"/>
      <c r="AF514" s="59"/>
      <c r="AG514" s="59"/>
      <c r="AH514" s="59"/>
      <c r="AI514" s="59"/>
      <c r="AJ514" s="59"/>
      <c r="AK514" s="59"/>
      <c r="AL514" s="59"/>
      <c r="AM514" s="2"/>
      <c r="AN514" s="2"/>
      <c r="AO514" s="2"/>
    </row>
    <row r="515" spans="1:41"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9"/>
      <c r="AA515" s="9"/>
      <c r="AB515" s="59"/>
      <c r="AC515" s="59"/>
      <c r="AD515" s="59"/>
      <c r="AE515" s="59"/>
      <c r="AF515" s="59"/>
      <c r="AG515" s="59"/>
      <c r="AH515" s="59"/>
      <c r="AI515" s="59"/>
      <c r="AJ515" s="59"/>
      <c r="AK515" s="59"/>
      <c r="AL515" s="59"/>
      <c r="AM515" s="2"/>
      <c r="AN515" s="2"/>
      <c r="AO515" s="2"/>
    </row>
    <row r="516" spans="1:41"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9"/>
      <c r="AA516" s="9"/>
      <c r="AB516" s="59"/>
      <c r="AC516" s="59"/>
      <c r="AD516" s="59"/>
      <c r="AE516" s="59"/>
      <c r="AF516" s="59"/>
      <c r="AG516" s="59"/>
      <c r="AH516" s="59"/>
      <c r="AI516" s="59"/>
      <c r="AJ516" s="59"/>
      <c r="AK516" s="59"/>
      <c r="AL516" s="59"/>
      <c r="AM516" s="2"/>
      <c r="AN516" s="2"/>
      <c r="AO516" s="2"/>
    </row>
    <row r="517" spans="1:41"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9"/>
      <c r="AA517" s="9"/>
      <c r="AB517" s="59"/>
      <c r="AC517" s="59"/>
      <c r="AD517" s="59"/>
      <c r="AE517" s="59"/>
      <c r="AF517" s="59"/>
      <c r="AG517" s="59"/>
      <c r="AH517" s="59"/>
      <c r="AI517" s="59"/>
      <c r="AJ517" s="59"/>
      <c r="AK517" s="59"/>
      <c r="AL517" s="59"/>
      <c r="AM517" s="2"/>
      <c r="AN517" s="2"/>
      <c r="AO517" s="2"/>
    </row>
    <row r="518" spans="1:41"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9"/>
      <c r="AA518" s="9"/>
      <c r="AB518" s="59"/>
      <c r="AC518" s="59"/>
      <c r="AD518" s="59"/>
      <c r="AE518" s="59"/>
      <c r="AF518" s="59"/>
      <c r="AG518" s="59"/>
      <c r="AH518" s="59"/>
      <c r="AI518" s="59"/>
      <c r="AJ518" s="59"/>
      <c r="AK518" s="59"/>
      <c r="AL518" s="59"/>
      <c r="AM518" s="2"/>
      <c r="AN518" s="2"/>
      <c r="AO518" s="2"/>
    </row>
    <row r="519" spans="1:41"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9"/>
      <c r="AA519" s="9"/>
      <c r="AB519" s="59"/>
      <c r="AC519" s="59"/>
      <c r="AD519" s="59"/>
      <c r="AE519" s="59"/>
      <c r="AF519" s="59"/>
      <c r="AG519" s="59"/>
      <c r="AH519" s="59"/>
      <c r="AI519" s="59"/>
      <c r="AJ519" s="59"/>
      <c r="AK519" s="59"/>
      <c r="AL519" s="59"/>
      <c r="AM519" s="2"/>
      <c r="AN519" s="2"/>
      <c r="AO519" s="2"/>
    </row>
    <row r="520" spans="1:41"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9"/>
      <c r="AA520" s="9"/>
      <c r="AB520" s="59"/>
      <c r="AC520" s="59"/>
      <c r="AD520" s="59"/>
      <c r="AE520" s="59"/>
      <c r="AF520" s="59"/>
      <c r="AG520" s="59"/>
      <c r="AH520" s="59"/>
      <c r="AI520" s="59"/>
      <c r="AJ520" s="59"/>
      <c r="AK520" s="59"/>
      <c r="AL520" s="59"/>
      <c r="AM520" s="2"/>
      <c r="AN520" s="2"/>
      <c r="AO520" s="2"/>
    </row>
    <row r="521" spans="1:41"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9"/>
      <c r="AA521" s="9"/>
      <c r="AB521" s="59"/>
      <c r="AC521" s="59"/>
      <c r="AD521" s="59"/>
      <c r="AE521" s="59"/>
      <c r="AF521" s="59"/>
      <c r="AG521" s="59"/>
      <c r="AH521" s="59"/>
      <c r="AI521" s="59"/>
      <c r="AJ521" s="59"/>
      <c r="AK521" s="59"/>
      <c r="AL521" s="59"/>
      <c r="AM521" s="2"/>
      <c r="AN521" s="2"/>
      <c r="AO521" s="2"/>
    </row>
    <row r="522" spans="1:41"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9"/>
      <c r="AA522" s="9"/>
      <c r="AB522" s="59"/>
      <c r="AC522" s="59"/>
      <c r="AD522" s="59"/>
      <c r="AE522" s="59"/>
      <c r="AF522" s="59"/>
      <c r="AG522" s="59"/>
      <c r="AH522" s="59"/>
      <c r="AI522" s="59"/>
      <c r="AJ522" s="59"/>
      <c r="AK522" s="59"/>
      <c r="AL522" s="59"/>
      <c r="AM522" s="2"/>
      <c r="AN522" s="2"/>
      <c r="AO522" s="2"/>
    </row>
    <row r="523" spans="1:41"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9"/>
      <c r="AA523" s="9"/>
      <c r="AB523" s="59"/>
      <c r="AC523" s="59"/>
      <c r="AD523" s="59"/>
      <c r="AE523" s="59"/>
      <c r="AF523" s="59"/>
      <c r="AG523" s="59"/>
      <c r="AH523" s="59"/>
      <c r="AI523" s="59"/>
      <c r="AJ523" s="59"/>
      <c r="AK523" s="59"/>
      <c r="AL523" s="59"/>
      <c r="AM523" s="2"/>
      <c r="AN523" s="2"/>
      <c r="AO523" s="2"/>
    </row>
    <row r="524" spans="1:41"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9"/>
      <c r="AA524" s="9"/>
      <c r="AB524" s="59"/>
      <c r="AC524" s="59"/>
      <c r="AD524" s="59"/>
      <c r="AE524" s="59"/>
      <c r="AF524" s="59"/>
      <c r="AG524" s="59"/>
      <c r="AH524" s="59"/>
      <c r="AI524" s="59"/>
      <c r="AJ524" s="59"/>
      <c r="AK524" s="59"/>
      <c r="AL524" s="59"/>
      <c r="AM524" s="2"/>
      <c r="AN524" s="2"/>
      <c r="AO524" s="2"/>
    </row>
    <row r="525" spans="1:41"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9"/>
      <c r="AA525" s="9"/>
      <c r="AB525" s="59"/>
      <c r="AC525" s="59"/>
      <c r="AD525" s="59"/>
      <c r="AE525" s="59"/>
      <c r="AF525" s="59"/>
      <c r="AG525" s="59"/>
      <c r="AH525" s="59"/>
      <c r="AI525" s="59"/>
      <c r="AJ525" s="59"/>
      <c r="AK525" s="59"/>
      <c r="AL525" s="59"/>
      <c r="AM525" s="2"/>
      <c r="AN525" s="2"/>
      <c r="AO525" s="2"/>
    </row>
    <row r="526" spans="1:41"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9"/>
      <c r="AA526" s="9"/>
      <c r="AB526" s="59"/>
      <c r="AC526" s="59"/>
      <c r="AD526" s="59"/>
      <c r="AE526" s="59"/>
      <c r="AF526" s="59"/>
      <c r="AG526" s="59"/>
      <c r="AH526" s="59"/>
      <c r="AI526" s="59"/>
      <c r="AJ526" s="59"/>
      <c r="AK526" s="59"/>
      <c r="AL526" s="59"/>
      <c r="AM526" s="2"/>
      <c r="AN526" s="2"/>
      <c r="AO526" s="2"/>
    </row>
    <row r="527" spans="1:41"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9"/>
      <c r="AA527" s="9"/>
      <c r="AB527" s="59"/>
      <c r="AC527" s="59"/>
      <c r="AD527" s="59"/>
      <c r="AE527" s="59"/>
      <c r="AF527" s="59"/>
      <c r="AG527" s="59"/>
      <c r="AH527" s="59"/>
      <c r="AI527" s="59"/>
      <c r="AJ527" s="59"/>
      <c r="AK527" s="59"/>
      <c r="AL527" s="59"/>
      <c r="AM527" s="2"/>
      <c r="AN527" s="2"/>
      <c r="AO527" s="2"/>
    </row>
    <row r="528" spans="1:41"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9"/>
      <c r="AA528" s="9"/>
      <c r="AB528" s="59"/>
      <c r="AC528" s="59"/>
      <c r="AD528" s="59"/>
      <c r="AE528" s="59"/>
      <c r="AF528" s="59"/>
      <c r="AG528" s="59"/>
      <c r="AH528" s="59"/>
      <c r="AI528" s="59"/>
      <c r="AJ528" s="59"/>
      <c r="AK528" s="59"/>
      <c r="AL528" s="59"/>
      <c r="AM528" s="2"/>
      <c r="AN528" s="2"/>
      <c r="AO528" s="2"/>
    </row>
    <row r="529" spans="1:41"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9"/>
      <c r="AA529" s="9"/>
      <c r="AB529" s="59"/>
      <c r="AC529" s="59"/>
      <c r="AD529" s="59"/>
      <c r="AE529" s="59"/>
      <c r="AF529" s="59"/>
      <c r="AG529" s="59"/>
      <c r="AH529" s="59"/>
      <c r="AI529" s="59"/>
      <c r="AJ529" s="59"/>
      <c r="AK529" s="59"/>
      <c r="AL529" s="59"/>
      <c r="AM529" s="2"/>
      <c r="AN529" s="2"/>
      <c r="AO529" s="2"/>
    </row>
    <row r="530" spans="1:41"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9"/>
      <c r="AA530" s="9"/>
      <c r="AB530" s="59"/>
      <c r="AC530" s="59"/>
      <c r="AD530" s="59"/>
      <c r="AE530" s="59"/>
      <c r="AF530" s="59"/>
      <c r="AG530" s="59"/>
      <c r="AH530" s="59"/>
      <c r="AI530" s="59"/>
      <c r="AJ530" s="59"/>
      <c r="AK530" s="59"/>
      <c r="AL530" s="59"/>
      <c r="AM530" s="2"/>
      <c r="AN530" s="2"/>
      <c r="AO530" s="2"/>
    </row>
    <row r="531" spans="1:41"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9"/>
      <c r="AA531" s="9"/>
      <c r="AB531" s="59"/>
      <c r="AC531" s="59"/>
      <c r="AD531" s="59"/>
      <c r="AE531" s="59"/>
      <c r="AF531" s="59"/>
      <c r="AG531" s="59"/>
      <c r="AH531" s="59"/>
      <c r="AI531" s="59"/>
      <c r="AJ531" s="59"/>
      <c r="AK531" s="59"/>
      <c r="AL531" s="59"/>
      <c r="AM531" s="2"/>
      <c r="AN531" s="2"/>
      <c r="AO531" s="2"/>
    </row>
    <row r="532" spans="1:41"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9"/>
      <c r="AA532" s="9"/>
      <c r="AB532" s="59"/>
      <c r="AC532" s="59"/>
      <c r="AD532" s="59"/>
      <c r="AE532" s="59"/>
      <c r="AF532" s="59"/>
      <c r="AG532" s="59"/>
      <c r="AH532" s="59"/>
      <c r="AI532" s="59"/>
      <c r="AJ532" s="59"/>
      <c r="AK532" s="59"/>
      <c r="AL532" s="59"/>
      <c r="AM532" s="2"/>
      <c r="AN532" s="2"/>
      <c r="AO532" s="2"/>
    </row>
    <row r="533" spans="1:41"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9"/>
      <c r="AA533" s="9"/>
      <c r="AB533" s="59"/>
      <c r="AC533" s="59"/>
      <c r="AD533" s="59"/>
      <c r="AE533" s="59"/>
      <c r="AF533" s="59"/>
      <c r="AG533" s="59"/>
      <c r="AH533" s="59"/>
      <c r="AI533" s="59"/>
      <c r="AJ533" s="59"/>
      <c r="AK533" s="59"/>
      <c r="AL533" s="59"/>
      <c r="AM533" s="2"/>
      <c r="AN533" s="2"/>
      <c r="AO533" s="2"/>
    </row>
    <row r="534" spans="1:41"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9"/>
      <c r="AA534" s="9"/>
      <c r="AB534" s="59"/>
      <c r="AC534" s="59"/>
      <c r="AD534" s="59"/>
      <c r="AE534" s="59"/>
      <c r="AF534" s="59"/>
      <c r="AG534" s="59"/>
      <c r="AH534" s="59"/>
      <c r="AI534" s="59"/>
      <c r="AJ534" s="59"/>
      <c r="AK534" s="59"/>
      <c r="AL534" s="59"/>
      <c r="AM534" s="2"/>
      <c r="AN534" s="2"/>
      <c r="AO534" s="2"/>
    </row>
    <row r="535" spans="1:41"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9"/>
      <c r="AA535" s="9"/>
      <c r="AB535" s="59"/>
      <c r="AC535" s="59"/>
      <c r="AD535" s="59"/>
      <c r="AE535" s="59"/>
      <c r="AF535" s="59"/>
      <c r="AG535" s="59"/>
      <c r="AH535" s="59"/>
      <c r="AI535" s="59"/>
      <c r="AJ535" s="59"/>
      <c r="AK535" s="59"/>
      <c r="AL535" s="59"/>
      <c r="AM535" s="2"/>
      <c r="AN535" s="2"/>
      <c r="AO535" s="2"/>
    </row>
    <row r="536" spans="1:41"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9"/>
      <c r="AA536" s="9"/>
      <c r="AB536" s="59"/>
      <c r="AC536" s="59"/>
      <c r="AD536" s="59"/>
      <c r="AE536" s="59"/>
      <c r="AF536" s="59"/>
      <c r="AG536" s="59"/>
      <c r="AH536" s="59"/>
      <c r="AI536" s="59"/>
      <c r="AJ536" s="59"/>
      <c r="AK536" s="59"/>
      <c r="AL536" s="59"/>
      <c r="AM536" s="2"/>
      <c r="AN536" s="2"/>
      <c r="AO536" s="2"/>
    </row>
    <row r="537" spans="1:41"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9"/>
      <c r="AA537" s="9"/>
      <c r="AB537" s="59"/>
      <c r="AC537" s="59"/>
      <c r="AD537" s="59"/>
      <c r="AE537" s="59"/>
      <c r="AF537" s="59"/>
      <c r="AG537" s="59"/>
      <c r="AH537" s="59"/>
      <c r="AI537" s="59"/>
      <c r="AJ537" s="59"/>
      <c r="AK537" s="59"/>
      <c r="AL537" s="59"/>
      <c r="AM537" s="2"/>
      <c r="AN537" s="2"/>
      <c r="AO537" s="2"/>
    </row>
    <row r="538" spans="1:41"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9"/>
      <c r="AA538" s="9"/>
      <c r="AB538" s="59"/>
      <c r="AC538" s="59"/>
      <c r="AD538" s="59"/>
      <c r="AE538" s="59"/>
      <c r="AF538" s="59"/>
      <c r="AG538" s="59"/>
      <c r="AH538" s="59"/>
      <c r="AI538" s="59"/>
      <c r="AJ538" s="59"/>
      <c r="AK538" s="59"/>
      <c r="AL538" s="59"/>
      <c r="AM538" s="2"/>
      <c r="AN538" s="2"/>
      <c r="AO538" s="2"/>
    </row>
    <row r="539" spans="1:41"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9"/>
      <c r="AA539" s="9"/>
      <c r="AB539" s="59"/>
      <c r="AC539" s="59"/>
      <c r="AD539" s="59"/>
      <c r="AE539" s="59"/>
      <c r="AF539" s="59"/>
      <c r="AG539" s="59"/>
      <c r="AH539" s="59"/>
      <c r="AI539" s="59"/>
      <c r="AJ539" s="59"/>
      <c r="AK539" s="59"/>
      <c r="AL539" s="59"/>
      <c r="AM539" s="2"/>
      <c r="AN539" s="2"/>
      <c r="AO539" s="2"/>
    </row>
    <row r="540" spans="1:41"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9"/>
      <c r="AA540" s="9"/>
      <c r="AB540" s="59"/>
      <c r="AC540" s="59"/>
      <c r="AD540" s="59"/>
      <c r="AE540" s="59"/>
      <c r="AF540" s="59"/>
      <c r="AG540" s="59"/>
      <c r="AH540" s="59"/>
      <c r="AI540" s="59"/>
      <c r="AJ540" s="59"/>
      <c r="AK540" s="59"/>
      <c r="AL540" s="59"/>
      <c r="AM540" s="2"/>
      <c r="AN540" s="2"/>
      <c r="AO540" s="2"/>
    </row>
    <row r="541" spans="1:41"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9"/>
      <c r="AA541" s="9"/>
      <c r="AB541" s="59"/>
      <c r="AC541" s="59"/>
      <c r="AD541" s="59"/>
      <c r="AE541" s="59"/>
      <c r="AF541" s="59"/>
      <c r="AG541" s="59"/>
      <c r="AH541" s="59"/>
      <c r="AI541" s="59"/>
      <c r="AJ541" s="59"/>
      <c r="AK541" s="59"/>
      <c r="AL541" s="59"/>
      <c r="AM541" s="2"/>
      <c r="AN541" s="2"/>
      <c r="AO541" s="2"/>
    </row>
    <row r="542" spans="1:41"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9"/>
      <c r="AA542" s="9"/>
      <c r="AB542" s="59"/>
      <c r="AC542" s="59"/>
      <c r="AD542" s="59"/>
      <c r="AE542" s="59"/>
      <c r="AF542" s="59"/>
      <c r="AG542" s="59"/>
      <c r="AH542" s="59"/>
      <c r="AI542" s="59"/>
      <c r="AJ542" s="59"/>
      <c r="AK542" s="59"/>
      <c r="AL542" s="59"/>
      <c r="AM542" s="2"/>
      <c r="AN542" s="2"/>
      <c r="AO542" s="2"/>
    </row>
    <row r="543" spans="1:41"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9"/>
      <c r="AA543" s="9"/>
      <c r="AB543" s="59"/>
      <c r="AC543" s="59"/>
      <c r="AD543" s="59"/>
      <c r="AE543" s="59"/>
      <c r="AF543" s="59"/>
      <c r="AG543" s="59"/>
      <c r="AH543" s="59"/>
      <c r="AI543" s="59"/>
      <c r="AJ543" s="59"/>
      <c r="AK543" s="59"/>
      <c r="AL543" s="59"/>
      <c r="AM543" s="2"/>
      <c r="AN543" s="2"/>
      <c r="AO543" s="2"/>
    </row>
    <row r="544" spans="1:41"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9"/>
      <c r="AA544" s="9"/>
      <c r="AB544" s="59"/>
      <c r="AC544" s="59"/>
      <c r="AD544" s="59"/>
      <c r="AE544" s="59"/>
      <c r="AF544" s="59"/>
      <c r="AG544" s="59"/>
      <c r="AH544" s="59"/>
      <c r="AI544" s="59"/>
      <c r="AJ544" s="59"/>
      <c r="AK544" s="59"/>
      <c r="AL544" s="59"/>
      <c r="AM544" s="2"/>
      <c r="AN544" s="2"/>
      <c r="AO544" s="2"/>
    </row>
    <row r="545" spans="1:41"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9"/>
      <c r="AA545" s="9"/>
      <c r="AB545" s="59"/>
      <c r="AC545" s="59"/>
      <c r="AD545" s="59"/>
      <c r="AE545" s="59"/>
      <c r="AF545" s="59"/>
      <c r="AG545" s="59"/>
      <c r="AH545" s="59"/>
      <c r="AI545" s="59"/>
      <c r="AJ545" s="59"/>
      <c r="AK545" s="59"/>
      <c r="AL545" s="59"/>
      <c r="AM545" s="2"/>
      <c r="AN545" s="2"/>
      <c r="AO545" s="2"/>
    </row>
    <row r="546" spans="1:41"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9"/>
      <c r="AA546" s="9"/>
      <c r="AB546" s="59"/>
      <c r="AC546" s="59"/>
      <c r="AD546" s="59"/>
      <c r="AE546" s="59"/>
      <c r="AF546" s="59"/>
      <c r="AG546" s="59"/>
      <c r="AH546" s="59"/>
      <c r="AI546" s="59"/>
      <c r="AJ546" s="59"/>
      <c r="AK546" s="59"/>
      <c r="AL546" s="59"/>
      <c r="AM546" s="2"/>
      <c r="AN546" s="2"/>
      <c r="AO546" s="2"/>
    </row>
    <row r="547" spans="1:41"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9"/>
      <c r="AA547" s="9"/>
      <c r="AB547" s="59"/>
      <c r="AC547" s="59"/>
      <c r="AD547" s="59"/>
      <c r="AE547" s="59"/>
      <c r="AF547" s="59"/>
      <c r="AG547" s="59"/>
      <c r="AH547" s="59"/>
      <c r="AI547" s="59"/>
      <c r="AJ547" s="59"/>
      <c r="AK547" s="59"/>
      <c r="AL547" s="59"/>
      <c r="AM547" s="2"/>
      <c r="AN547" s="2"/>
      <c r="AO547" s="2"/>
    </row>
    <row r="548" spans="1:41"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9"/>
      <c r="AA548" s="9"/>
      <c r="AB548" s="59"/>
      <c r="AC548" s="59"/>
      <c r="AD548" s="59"/>
      <c r="AE548" s="59"/>
      <c r="AF548" s="59"/>
      <c r="AG548" s="59"/>
      <c r="AH548" s="59"/>
      <c r="AI548" s="59"/>
      <c r="AJ548" s="59"/>
      <c r="AK548" s="59"/>
      <c r="AL548" s="59"/>
      <c r="AM548" s="2"/>
      <c r="AN548" s="2"/>
      <c r="AO548" s="2"/>
    </row>
    <row r="549" spans="1:41"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9"/>
      <c r="AA549" s="9"/>
      <c r="AB549" s="59"/>
      <c r="AC549" s="59"/>
      <c r="AD549" s="59"/>
      <c r="AE549" s="59"/>
      <c r="AF549" s="59"/>
      <c r="AG549" s="59"/>
      <c r="AH549" s="59"/>
      <c r="AI549" s="59"/>
      <c r="AJ549" s="59"/>
      <c r="AK549" s="59"/>
      <c r="AL549" s="59"/>
      <c r="AM549" s="2"/>
      <c r="AN549" s="2"/>
      <c r="AO549" s="2"/>
    </row>
    <row r="550" spans="1:41"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9"/>
      <c r="AA550" s="9"/>
      <c r="AB550" s="59"/>
      <c r="AC550" s="59"/>
      <c r="AD550" s="59"/>
      <c r="AE550" s="59"/>
      <c r="AF550" s="59"/>
      <c r="AG550" s="59"/>
      <c r="AH550" s="59"/>
      <c r="AI550" s="59"/>
      <c r="AJ550" s="59"/>
      <c r="AK550" s="59"/>
      <c r="AL550" s="59"/>
      <c r="AM550" s="2"/>
      <c r="AN550" s="2"/>
      <c r="AO550" s="2"/>
    </row>
    <row r="551" spans="1:41"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9"/>
      <c r="AA551" s="9"/>
      <c r="AB551" s="59"/>
      <c r="AC551" s="59"/>
      <c r="AD551" s="59"/>
      <c r="AE551" s="59"/>
      <c r="AF551" s="59"/>
      <c r="AG551" s="59"/>
      <c r="AH551" s="59"/>
      <c r="AI551" s="59"/>
      <c r="AJ551" s="59"/>
      <c r="AK551" s="59"/>
      <c r="AL551" s="59"/>
      <c r="AM551" s="2"/>
      <c r="AN551" s="2"/>
      <c r="AO551" s="2"/>
    </row>
    <row r="552" spans="1:41"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9"/>
      <c r="AA552" s="9"/>
      <c r="AB552" s="59"/>
      <c r="AC552" s="59"/>
      <c r="AD552" s="59"/>
      <c r="AE552" s="59"/>
      <c r="AF552" s="59"/>
      <c r="AG552" s="59"/>
      <c r="AH552" s="59"/>
      <c r="AI552" s="59"/>
      <c r="AJ552" s="59"/>
      <c r="AK552" s="59"/>
      <c r="AL552" s="59"/>
      <c r="AM552" s="2"/>
      <c r="AN552" s="2"/>
      <c r="AO552" s="2"/>
    </row>
    <row r="553" spans="1:41"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9"/>
      <c r="AA553" s="9"/>
      <c r="AB553" s="59"/>
      <c r="AC553" s="59"/>
      <c r="AD553" s="59"/>
      <c r="AE553" s="59"/>
      <c r="AF553" s="59"/>
      <c r="AG553" s="59"/>
      <c r="AH553" s="59"/>
      <c r="AI553" s="59"/>
      <c r="AJ553" s="59"/>
      <c r="AK553" s="59"/>
      <c r="AL553" s="59"/>
      <c r="AM553" s="2"/>
      <c r="AN553" s="2"/>
      <c r="AO553" s="2"/>
    </row>
    <row r="554" spans="1:41"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9"/>
      <c r="AA554" s="9"/>
      <c r="AB554" s="59"/>
      <c r="AC554" s="59"/>
      <c r="AD554" s="59"/>
      <c r="AE554" s="59"/>
      <c r="AF554" s="59"/>
      <c r="AG554" s="59"/>
      <c r="AH554" s="59"/>
      <c r="AI554" s="59"/>
      <c r="AJ554" s="59"/>
      <c r="AK554" s="59"/>
      <c r="AL554" s="59"/>
      <c r="AM554" s="2"/>
      <c r="AN554" s="2"/>
      <c r="AO554" s="2"/>
    </row>
    <row r="555" spans="1:41"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9"/>
      <c r="AA555" s="9"/>
      <c r="AB555" s="59"/>
      <c r="AC555" s="59"/>
      <c r="AD555" s="59"/>
      <c r="AE555" s="59"/>
      <c r="AF555" s="59"/>
      <c r="AG555" s="59"/>
      <c r="AH555" s="59"/>
      <c r="AI555" s="59"/>
      <c r="AJ555" s="59"/>
      <c r="AK555" s="59"/>
      <c r="AL555" s="59"/>
      <c r="AM555" s="2"/>
      <c r="AN555" s="2"/>
      <c r="AO555" s="2"/>
    </row>
    <row r="556" spans="1:41"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9"/>
      <c r="AA556" s="9"/>
      <c r="AB556" s="59"/>
      <c r="AC556" s="59"/>
      <c r="AD556" s="59"/>
      <c r="AE556" s="59"/>
      <c r="AF556" s="59"/>
      <c r="AG556" s="59"/>
      <c r="AH556" s="59"/>
      <c r="AI556" s="59"/>
      <c r="AJ556" s="59"/>
      <c r="AK556" s="59"/>
      <c r="AL556" s="59"/>
      <c r="AM556" s="2"/>
      <c r="AN556" s="2"/>
      <c r="AO556" s="2"/>
    </row>
    <row r="557" spans="1:41"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9"/>
      <c r="AA557" s="9"/>
      <c r="AB557" s="59"/>
      <c r="AC557" s="59"/>
      <c r="AD557" s="59"/>
      <c r="AE557" s="59"/>
      <c r="AF557" s="59"/>
      <c r="AG557" s="59"/>
      <c r="AH557" s="59"/>
      <c r="AI557" s="59"/>
      <c r="AJ557" s="59"/>
      <c r="AK557" s="59"/>
      <c r="AL557" s="59"/>
      <c r="AM557" s="2"/>
      <c r="AN557" s="2"/>
      <c r="AO557" s="2"/>
    </row>
    <row r="558" spans="1:41"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9"/>
      <c r="AA558" s="9"/>
      <c r="AB558" s="59"/>
      <c r="AC558" s="59"/>
      <c r="AD558" s="59"/>
      <c r="AE558" s="59"/>
      <c r="AF558" s="59"/>
      <c r="AG558" s="59"/>
      <c r="AH558" s="59"/>
      <c r="AI558" s="59"/>
      <c r="AJ558" s="59"/>
      <c r="AK558" s="59"/>
      <c r="AL558" s="59"/>
      <c r="AM558" s="2"/>
      <c r="AN558" s="2"/>
      <c r="AO558" s="2"/>
    </row>
    <row r="559" spans="1:41"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9"/>
      <c r="AA559" s="9"/>
      <c r="AB559" s="59"/>
      <c r="AC559" s="59"/>
      <c r="AD559" s="59"/>
      <c r="AE559" s="59"/>
      <c r="AF559" s="59"/>
      <c r="AG559" s="59"/>
      <c r="AH559" s="59"/>
      <c r="AI559" s="59"/>
      <c r="AJ559" s="59"/>
      <c r="AK559" s="59"/>
      <c r="AL559" s="59"/>
      <c r="AM559" s="2"/>
      <c r="AN559" s="2"/>
      <c r="AO559" s="2"/>
    </row>
    <row r="560" spans="1:41"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9"/>
      <c r="AA560" s="9"/>
      <c r="AB560" s="59"/>
      <c r="AC560" s="59"/>
      <c r="AD560" s="59"/>
      <c r="AE560" s="59"/>
      <c r="AF560" s="59"/>
      <c r="AG560" s="59"/>
      <c r="AH560" s="59"/>
      <c r="AI560" s="59"/>
      <c r="AJ560" s="59"/>
      <c r="AK560" s="59"/>
      <c r="AL560" s="59"/>
      <c r="AM560" s="2"/>
      <c r="AN560" s="2"/>
      <c r="AO560" s="2"/>
    </row>
    <row r="561" spans="1:41"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9"/>
      <c r="AA561" s="9"/>
      <c r="AB561" s="59"/>
      <c r="AC561" s="59"/>
      <c r="AD561" s="59"/>
      <c r="AE561" s="59"/>
      <c r="AF561" s="59"/>
      <c r="AG561" s="59"/>
      <c r="AH561" s="59"/>
      <c r="AI561" s="59"/>
      <c r="AJ561" s="59"/>
      <c r="AK561" s="59"/>
      <c r="AL561" s="59"/>
      <c r="AM561" s="2"/>
      <c r="AN561" s="2"/>
      <c r="AO561" s="2"/>
    </row>
    <row r="562" spans="1:41"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9"/>
      <c r="AA562" s="9"/>
      <c r="AB562" s="59"/>
      <c r="AC562" s="59"/>
      <c r="AD562" s="59"/>
      <c r="AE562" s="59"/>
      <c r="AF562" s="59"/>
      <c r="AG562" s="59"/>
      <c r="AH562" s="59"/>
      <c r="AI562" s="59"/>
      <c r="AJ562" s="59"/>
      <c r="AK562" s="59"/>
      <c r="AL562" s="59"/>
      <c r="AM562" s="2"/>
      <c r="AN562" s="2"/>
      <c r="AO562" s="2"/>
    </row>
    <row r="563" spans="1:41"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9"/>
      <c r="AA563" s="9"/>
      <c r="AB563" s="59"/>
      <c r="AC563" s="59"/>
      <c r="AD563" s="59"/>
      <c r="AE563" s="59"/>
      <c r="AF563" s="59"/>
      <c r="AG563" s="59"/>
      <c r="AH563" s="59"/>
      <c r="AI563" s="59"/>
      <c r="AJ563" s="59"/>
      <c r="AK563" s="59"/>
      <c r="AL563" s="59"/>
      <c r="AM563" s="2"/>
      <c r="AN563" s="2"/>
      <c r="AO563" s="2"/>
    </row>
    <row r="564" spans="1:41"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9"/>
      <c r="AA564" s="9"/>
      <c r="AB564" s="59"/>
      <c r="AC564" s="59"/>
      <c r="AD564" s="59"/>
      <c r="AE564" s="59"/>
      <c r="AF564" s="59"/>
      <c r="AG564" s="59"/>
      <c r="AH564" s="59"/>
      <c r="AI564" s="59"/>
      <c r="AJ564" s="59"/>
      <c r="AK564" s="59"/>
      <c r="AL564" s="59"/>
      <c r="AM564" s="2"/>
      <c r="AN564" s="2"/>
      <c r="AO564" s="2"/>
    </row>
    <row r="565" spans="1:41"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9"/>
      <c r="AA565" s="9"/>
      <c r="AB565" s="59"/>
      <c r="AC565" s="59"/>
      <c r="AD565" s="59"/>
      <c r="AE565" s="59"/>
      <c r="AF565" s="59"/>
      <c r="AG565" s="59"/>
      <c r="AH565" s="59"/>
      <c r="AI565" s="59"/>
      <c r="AJ565" s="59"/>
      <c r="AK565" s="59"/>
      <c r="AL565" s="59"/>
      <c r="AM565" s="2"/>
      <c r="AN565" s="2"/>
      <c r="AO565" s="2"/>
    </row>
    <row r="566" spans="1:41"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9"/>
      <c r="AA566" s="9"/>
      <c r="AB566" s="59"/>
      <c r="AC566" s="59"/>
      <c r="AD566" s="59"/>
      <c r="AE566" s="59"/>
      <c r="AF566" s="59"/>
      <c r="AG566" s="59"/>
      <c r="AH566" s="59"/>
      <c r="AI566" s="59"/>
      <c r="AJ566" s="59"/>
      <c r="AK566" s="59"/>
      <c r="AL566" s="59"/>
      <c r="AM566" s="2"/>
      <c r="AN566" s="2"/>
      <c r="AO566" s="2"/>
    </row>
    <row r="567" spans="1:41"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9"/>
      <c r="AA567" s="9"/>
      <c r="AB567" s="59"/>
      <c r="AC567" s="59"/>
      <c r="AD567" s="59"/>
      <c r="AE567" s="59"/>
      <c r="AF567" s="59"/>
      <c r="AG567" s="59"/>
      <c r="AH567" s="59"/>
      <c r="AI567" s="59"/>
      <c r="AJ567" s="59"/>
      <c r="AK567" s="59"/>
      <c r="AL567" s="59"/>
      <c r="AM567" s="2"/>
      <c r="AN567" s="2"/>
      <c r="AO567" s="2"/>
    </row>
    <row r="568" spans="1:41"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9"/>
      <c r="AA568" s="9"/>
      <c r="AB568" s="59"/>
      <c r="AC568" s="59"/>
      <c r="AD568" s="59"/>
      <c r="AE568" s="59"/>
      <c r="AF568" s="59"/>
      <c r="AG568" s="59"/>
      <c r="AH568" s="59"/>
      <c r="AI568" s="59"/>
      <c r="AJ568" s="59"/>
      <c r="AK568" s="59"/>
      <c r="AL568" s="59"/>
      <c r="AM568" s="2"/>
      <c r="AN568" s="2"/>
      <c r="AO568" s="2"/>
    </row>
    <row r="569" spans="1:41"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9"/>
      <c r="AA569" s="9"/>
      <c r="AB569" s="59"/>
      <c r="AC569" s="59"/>
      <c r="AD569" s="59"/>
      <c r="AE569" s="59"/>
      <c r="AF569" s="59"/>
      <c r="AG569" s="59"/>
      <c r="AH569" s="59"/>
      <c r="AI569" s="59"/>
      <c r="AJ569" s="59"/>
      <c r="AK569" s="59"/>
      <c r="AL569" s="59"/>
      <c r="AM569" s="2"/>
      <c r="AN569" s="2"/>
      <c r="AO569" s="2"/>
    </row>
    <row r="570" spans="1:41"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9"/>
      <c r="AA570" s="9"/>
      <c r="AB570" s="59"/>
      <c r="AC570" s="59"/>
      <c r="AD570" s="59"/>
      <c r="AE570" s="59"/>
      <c r="AF570" s="59"/>
      <c r="AG570" s="59"/>
      <c r="AH570" s="59"/>
      <c r="AI570" s="59"/>
      <c r="AJ570" s="59"/>
      <c r="AK570" s="59"/>
      <c r="AL570" s="59"/>
      <c r="AM570" s="2"/>
      <c r="AN570" s="2"/>
      <c r="AO570" s="2"/>
    </row>
    <row r="571" spans="1:41"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9"/>
      <c r="AA571" s="9"/>
      <c r="AB571" s="59"/>
      <c r="AC571" s="59"/>
      <c r="AD571" s="59"/>
      <c r="AE571" s="59"/>
      <c r="AF571" s="59"/>
      <c r="AG571" s="59"/>
      <c r="AH571" s="59"/>
      <c r="AI571" s="59"/>
      <c r="AJ571" s="59"/>
      <c r="AK571" s="59"/>
      <c r="AL571" s="59"/>
      <c r="AM571" s="2"/>
      <c r="AN571" s="2"/>
      <c r="AO571" s="2"/>
    </row>
    <row r="572" spans="1:41"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9"/>
      <c r="AA572" s="9"/>
      <c r="AB572" s="59"/>
      <c r="AC572" s="59"/>
      <c r="AD572" s="59"/>
      <c r="AE572" s="59"/>
      <c r="AF572" s="59"/>
      <c r="AG572" s="59"/>
      <c r="AH572" s="59"/>
      <c r="AI572" s="59"/>
      <c r="AJ572" s="59"/>
      <c r="AK572" s="59"/>
      <c r="AL572" s="59"/>
      <c r="AM572" s="2"/>
      <c r="AN572" s="2"/>
      <c r="AO572" s="2"/>
    </row>
    <row r="573" spans="1:41"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9"/>
      <c r="AA573" s="9"/>
      <c r="AB573" s="59"/>
      <c r="AC573" s="59"/>
      <c r="AD573" s="59"/>
      <c r="AE573" s="59"/>
      <c r="AF573" s="59"/>
      <c r="AG573" s="59"/>
      <c r="AH573" s="59"/>
      <c r="AI573" s="59"/>
      <c r="AJ573" s="59"/>
      <c r="AK573" s="59"/>
      <c r="AL573" s="59"/>
      <c r="AM573" s="2"/>
      <c r="AN573" s="2"/>
      <c r="AO573" s="2"/>
    </row>
    <row r="574" spans="1:41"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9"/>
      <c r="AA574" s="9"/>
      <c r="AB574" s="59"/>
      <c r="AC574" s="59"/>
      <c r="AD574" s="59"/>
      <c r="AE574" s="59"/>
      <c r="AF574" s="59"/>
      <c r="AG574" s="59"/>
      <c r="AH574" s="59"/>
      <c r="AI574" s="59"/>
      <c r="AJ574" s="59"/>
      <c r="AK574" s="59"/>
      <c r="AL574" s="59"/>
      <c r="AM574" s="2"/>
      <c r="AN574" s="2"/>
      <c r="AO574" s="2"/>
    </row>
    <row r="575" spans="1:41"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9"/>
      <c r="AA575" s="9"/>
      <c r="AB575" s="59"/>
      <c r="AC575" s="59"/>
      <c r="AD575" s="59"/>
      <c r="AE575" s="59"/>
      <c r="AF575" s="59"/>
      <c r="AG575" s="59"/>
      <c r="AH575" s="59"/>
      <c r="AI575" s="59"/>
      <c r="AJ575" s="59"/>
      <c r="AK575" s="59"/>
      <c r="AL575" s="59"/>
      <c r="AM575" s="2"/>
      <c r="AN575" s="2"/>
      <c r="AO575" s="2"/>
    </row>
    <row r="576" spans="1:41"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9"/>
      <c r="AA576" s="9"/>
      <c r="AB576" s="59"/>
      <c r="AC576" s="59"/>
      <c r="AD576" s="59"/>
      <c r="AE576" s="59"/>
      <c r="AF576" s="59"/>
      <c r="AG576" s="59"/>
      <c r="AH576" s="59"/>
      <c r="AI576" s="59"/>
      <c r="AJ576" s="59"/>
      <c r="AK576" s="59"/>
      <c r="AL576" s="59"/>
      <c r="AM576" s="2"/>
      <c r="AN576" s="2"/>
      <c r="AO576" s="2"/>
    </row>
    <row r="577" spans="1:41"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9"/>
      <c r="AA577" s="9"/>
      <c r="AB577" s="59"/>
      <c r="AC577" s="59"/>
      <c r="AD577" s="59"/>
      <c r="AE577" s="59"/>
      <c r="AF577" s="59"/>
      <c r="AG577" s="59"/>
      <c r="AH577" s="59"/>
      <c r="AI577" s="59"/>
      <c r="AJ577" s="59"/>
      <c r="AK577" s="59"/>
      <c r="AL577" s="59"/>
      <c r="AM577" s="2"/>
      <c r="AN577" s="2"/>
      <c r="AO577" s="2"/>
    </row>
    <row r="578" spans="1:41"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9"/>
      <c r="AA578" s="9"/>
      <c r="AB578" s="59"/>
      <c r="AC578" s="59"/>
      <c r="AD578" s="59"/>
      <c r="AE578" s="59"/>
      <c r="AF578" s="59"/>
      <c r="AG578" s="59"/>
      <c r="AH578" s="59"/>
      <c r="AI578" s="59"/>
      <c r="AJ578" s="59"/>
      <c r="AK578" s="59"/>
      <c r="AL578" s="59"/>
      <c r="AM578" s="2"/>
      <c r="AN578" s="2"/>
      <c r="AO578" s="2"/>
    </row>
    <row r="579" spans="1:41"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9"/>
      <c r="AA579" s="9"/>
      <c r="AB579" s="59"/>
      <c r="AC579" s="59"/>
      <c r="AD579" s="59"/>
      <c r="AE579" s="59"/>
      <c r="AF579" s="59"/>
      <c r="AG579" s="59"/>
      <c r="AH579" s="59"/>
      <c r="AI579" s="59"/>
      <c r="AJ579" s="59"/>
      <c r="AK579" s="59"/>
      <c r="AL579" s="59"/>
      <c r="AM579" s="2"/>
      <c r="AN579" s="2"/>
      <c r="AO579" s="2"/>
    </row>
    <row r="580" spans="1:41"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9"/>
      <c r="AA580" s="9"/>
      <c r="AB580" s="59"/>
      <c r="AC580" s="59"/>
      <c r="AD580" s="59"/>
      <c r="AE580" s="59"/>
      <c r="AF580" s="59"/>
      <c r="AG580" s="59"/>
      <c r="AH580" s="59"/>
      <c r="AI580" s="59"/>
      <c r="AJ580" s="59"/>
      <c r="AK580" s="59"/>
      <c r="AL580" s="59"/>
      <c r="AM580" s="2"/>
      <c r="AN580" s="2"/>
      <c r="AO580" s="2"/>
    </row>
    <row r="581" spans="1:41"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9"/>
      <c r="AA581" s="9"/>
      <c r="AB581" s="59"/>
      <c r="AC581" s="59"/>
      <c r="AD581" s="59"/>
      <c r="AE581" s="59"/>
      <c r="AF581" s="59"/>
      <c r="AG581" s="59"/>
      <c r="AH581" s="59"/>
      <c r="AI581" s="59"/>
      <c r="AJ581" s="59"/>
      <c r="AK581" s="59"/>
      <c r="AL581" s="59"/>
      <c r="AM581" s="2"/>
      <c r="AN581" s="2"/>
      <c r="AO581" s="2"/>
    </row>
    <row r="582" spans="1:41"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9"/>
      <c r="AA582" s="9"/>
      <c r="AB582" s="59"/>
      <c r="AC582" s="59"/>
      <c r="AD582" s="59"/>
      <c r="AE582" s="59"/>
      <c r="AF582" s="59"/>
      <c r="AG582" s="59"/>
      <c r="AH582" s="59"/>
      <c r="AI582" s="59"/>
      <c r="AJ582" s="59"/>
      <c r="AK582" s="59"/>
      <c r="AL582" s="59"/>
      <c r="AM582" s="2"/>
      <c r="AN582" s="2"/>
      <c r="AO582" s="2"/>
    </row>
    <row r="583" spans="1:41"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9"/>
      <c r="AA583" s="9"/>
      <c r="AB583" s="59"/>
      <c r="AC583" s="59"/>
      <c r="AD583" s="59"/>
      <c r="AE583" s="59"/>
      <c r="AF583" s="59"/>
      <c r="AG583" s="59"/>
      <c r="AH583" s="59"/>
      <c r="AI583" s="59"/>
      <c r="AJ583" s="59"/>
      <c r="AK583" s="59"/>
      <c r="AL583" s="59"/>
      <c r="AM583" s="2"/>
      <c r="AN583" s="2"/>
      <c r="AO583" s="2"/>
    </row>
    <row r="584" spans="1:41"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9"/>
      <c r="AA584" s="9"/>
      <c r="AB584" s="59"/>
      <c r="AC584" s="59"/>
      <c r="AD584" s="59"/>
      <c r="AE584" s="59"/>
      <c r="AF584" s="59"/>
      <c r="AG584" s="59"/>
      <c r="AH584" s="59"/>
      <c r="AI584" s="59"/>
      <c r="AJ584" s="59"/>
      <c r="AK584" s="59"/>
      <c r="AL584" s="59"/>
      <c r="AM584" s="2"/>
      <c r="AN584" s="2"/>
      <c r="AO584" s="2"/>
    </row>
    <row r="585" spans="1:41"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9"/>
      <c r="AA585" s="9"/>
      <c r="AB585" s="59"/>
      <c r="AC585" s="59"/>
      <c r="AD585" s="59"/>
      <c r="AE585" s="59"/>
      <c r="AF585" s="59"/>
      <c r="AG585" s="59"/>
      <c r="AH585" s="59"/>
      <c r="AI585" s="59"/>
      <c r="AJ585" s="59"/>
      <c r="AK585" s="59"/>
      <c r="AL585" s="59"/>
      <c r="AM585" s="2"/>
      <c r="AN585" s="2"/>
      <c r="AO585" s="2"/>
    </row>
    <row r="586" spans="1:41"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9"/>
      <c r="AA586" s="9"/>
      <c r="AB586" s="59"/>
      <c r="AC586" s="59"/>
      <c r="AD586" s="59"/>
      <c r="AE586" s="59"/>
      <c r="AF586" s="59"/>
      <c r="AG586" s="59"/>
      <c r="AH586" s="59"/>
      <c r="AI586" s="59"/>
      <c r="AJ586" s="59"/>
      <c r="AK586" s="59"/>
      <c r="AL586" s="59"/>
      <c r="AM586" s="2"/>
      <c r="AN586" s="2"/>
      <c r="AO586" s="2"/>
    </row>
    <row r="587" spans="1:41"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9"/>
      <c r="AA587" s="9"/>
      <c r="AB587" s="59"/>
      <c r="AC587" s="59"/>
      <c r="AD587" s="59"/>
      <c r="AE587" s="59"/>
      <c r="AF587" s="59"/>
      <c r="AG587" s="59"/>
      <c r="AH587" s="59"/>
      <c r="AI587" s="59"/>
      <c r="AJ587" s="59"/>
      <c r="AK587" s="59"/>
      <c r="AL587" s="59"/>
      <c r="AM587" s="2"/>
      <c r="AN587" s="2"/>
      <c r="AO587" s="2"/>
    </row>
    <row r="588" spans="1:41"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9"/>
      <c r="AA588" s="9"/>
      <c r="AB588" s="59"/>
      <c r="AC588" s="59"/>
      <c r="AD588" s="59"/>
      <c r="AE588" s="59"/>
      <c r="AF588" s="59"/>
      <c r="AG588" s="59"/>
      <c r="AH588" s="59"/>
      <c r="AI588" s="59"/>
      <c r="AJ588" s="59"/>
      <c r="AK588" s="59"/>
      <c r="AL588" s="59"/>
      <c r="AM588" s="2"/>
      <c r="AN588" s="2"/>
      <c r="AO588" s="2"/>
    </row>
    <row r="589" spans="1:41"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9"/>
      <c r="AA589" s="9"/>
      <c r="AB589" s="59"/>
      <c r="AC589" s="59"/>
      <c r="AD589" s="59"/>
      <c r="AE589" s="59"/>
      <c r="AF589" s="59"/>
      <c r="AG589" s="59"/>
      <c r="AH589" s="59"/>
      <c r="AI589" s="59"/>
      <c r="AJ589" s="59"/>
      <c r="AK589" s="59"/>
      <c r="AL589" s="59"/>
      <c r="AM589" s="2"/>
      <c r="AN589" s="2"/>
      <c r="AO589" s="2"/>
    </row>
    <row r="590" spans="1:41"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9"/>
      <c r="AA590" s="9"/>
      <c r="AB590" s="59"/>
      <c r="AC590" s="59"/>
      <c r="AD590" s="59"/>
      <c r="AE590" s="59"/>
      <c r="AF590" s="59"/>
      <c r="AG590" s="59"/>
      <c r="AH590" s="59"/>
      <c r="AI590" s="59"/>
      <c r="AJ590" s="59"/>
      <c r="AK590" s="59"/>
      <c r="AL590" s="59"/>
      <c r="AM590" s="2"/>
      <c r="AN590" s="2"/>
      <c r="AO590" s="2"/>
    </row>
    <row r="591" spans="1:41"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9"/>
      <c r="AA591" s="9"/>
      <c r="AB591" s="59"/>
      <c r="AC591" s="59"/>
      <c r="AD591" s="59"/>
      <c r="AE591" s="59"/>
      <c r="AF591" s="59"/>
      <c r="AG591" s="59"/>
      <c r="AH591" s="59"/>
      <c r="AI591" s="59"/>
      <c r="AJ591" s="59"/>
      <c r="AK591" s="59"/>
      <c r="AL591" s="59"/>
      <c r="AM591" s="2"/>
      <c r="AN591" s="2"/>
      <c r="AO591" s="2"/>
    </row>
    <row r="592" spans="1:41"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9"/>
      <c r="AA592" s="9"/>
      <c r="AB592" s="59"/>
      <c r="AC592" s="59"/>
      <c r="AD592" s="59"/>
      <c r="AE592" s="59"/>
      <c r="AF592" s="59"/>
      <c r="AG592" s="59"/>
      <c r="AH592" s="59"/>
      <c r="AI592" s="59"/>
      <c r="AJ592" s="59"/>
      <c r="AK592" s="59"/>
      <c r="AL592" s="59"/>
      <c r="AM592" s="2"/>
      <c r="AN592" s="2"/>
      <c r="AO592" s="2"/>
    </row>
    <row r="593" spans="1:41"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9"/>
      <c r="AA593" s="9"/>
      <c r="AB593" s="59"/>
      <c r="AC593" s="59"/>
      <c r="AD593" s="59"/>
      <c r="AE593" s="59"/>
      <c r="AF593" s="59"/>
      <c r="AG593" s="59"/>
      <c r="AH593" s="59"/>
      <c r="AI593" s="59"/>
      <c r="AJ593" s="59"/>
      <c r="AK593" s="59"/>
      <c r="AL593" s="59"/>
      <c r="AM593" s="2"/>
      <c r="AN593" s="2"/>
      <c r="AO593" s="2"/>
    </row>
    <row r="594" spans="1:41"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9"/>
      <c r="AA594" s="9"/>
      <c r="AB594" s="59"/>
      <c r="AC594" s="59"/>
      <c r="AD594" s="59"/>
      <c r="AE594" s="59"/>
      <c r="AF594" s="59"/>
      <c r="AG594" s="59"/>
      <c r="AH594" s="59"/>
      <c r="AI594" s="59"/>
      <c r="AJ594" s="59"/>
      <c r="AK594" s="59"/>
      <c r="AL594" s="59"/>
      <c r="AM594" s="2"/>
      <c r="AN594" s="2"/>
      <c r="AO594" s="2"/>
    </row>
    <row r="595" spans="1:41"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9"/>
      <c r="AA595" s="9"/>
      <c r="AB595" s="59"/>
      <c r="AC595" s="59"/>
      <c r="AD595" s="59"/>
      <c r="AE595" s="59"/>
      <c r="AF595" s="59"/>
      <c r="AG595" s="59"/>
      <c r="AH595" s="59"/>
      <c r="AI595" s="59"/>
      <c r="AJ595" s="59"/>
      <c r="AK595" s="59"/>
      <c r="AL595" s="59"/>
      <c r="AM595" s="2"/>
      <c r="AN595" s="2"/>
      <c r="AO595" s="2"/>
    </row>
    <row r="596" spans="1:41"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9"/>
      <c r="AA596" s="9"/>
      <c r="AB596" s="59"/>
      <c r="AC596" s="59"/>
      <c r="AD596" s="59"/>
      <c r="AE596" s="59"/>
      <c r="AF596" s="59"/>
      <c r="AG596" s="59"/>
      <c r="AH596" s="59"/>
      <c r="AI596" s="59"/>
      <c r="AJ596" s="59"/>
      <c r="AK596" s="59"/>
      <c r="AL596" s="59"/>
      <c r="AM596" s="2"/>
      <c r="AN596" s="2"/>
      <c r="AO596" s="2"/>
    </row>
    <row r="597" spans="1:41"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9"/>
      <c r="AA597" s="9"/>
      <c r="AB597" s="59"/>
      <c r="AC597" s="59"/>
      <c r="AD597" s="59"/>
      <c r="AE597" s="59"/>
      <c r="AF597" s="59"/>
      <c r="AG597" s="59"/>
      <c r="AH597" s="59"/>
      <c r="AI597" s="59"/>
      <c r="AJ597" s="59"/>
      <c r="AK597" s="59"/>
      <c r="AL597" s="59"/>
      <c r="AM597" s="2"/>
      <c r="AN597" s="2"/>
      <c r="AO597" s="2"/>
    </row>
    <row r="598" spans="1:41"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9"/>
      <c r="AA598" s="9"/>
      <c r="AB598" s="59"/>
      <c r="AC598" s="59"/>
      <c r="AD598" s="59"/>
      <c r="AE598" s="59"/>
      <c r="AF598" s="59"/>
      <c r="AG598" s="59"/>
      <c r="AH598" s="59"/>
      <c r="AI598" s="59"/>
      <c r="AJ598" s="59"/>
      <c r="AK598" s="59"/>
      <c r="AL598" s="59"/>
      <c r="AM598" s="2"/>
      <c r="AN598" s="2"/>
      <c r="AO598" s="2"/>
    </row>
    <row r="599" spans="1:41"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9"/>
      <c r="AA599" s="9"/>
      <c r="AB599" s="59"/>
      <c r="AC599" s="59"/>
      <c r="AD599" s="59"/>
      <c r="AE599" s="59"/>
      <c r="AF599" s="59"/>
      <c r="AG599" s="59"/>
      <c r="AH599" s="59"/>
      <c r="AI599" s="59"/>
      <c r="AJ599" s="59"/>
      <c r="AK599" s="59"/>
      <c r="AL599" s="59"/>
      <c r="AM599" s="2"/>
      <c r="AN599" s="2"/>
      <c r="AO599" s="2"/>
    </row>
    <row r="600" spans="1:41"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9"/>
      <c r="AA600" s="9"/>
      <c r="AB600" s="59"/>
      <c r="AC600" s="59"/>
      <c r="AD600" s="59"/>
      <c r="AE600" s="59"/>
      <c r="AF600" s="59"/>
      <c r="AG600" s="59"/>
      <c r="AH600" s="59"/>
      <c r="AI600" s="59"/>
      <c r="AJ600" s="59"/>
      <c r="AK600" s="59"/>
      <c r="AL600" s="59"/>
      <c r="AM600" s="2"/>
      <c r="AN600" s="2"/>
      <c r="AO600" s="2"/>
    </row>
    <row r="601" spans="1:41"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9"/>
      <c r="AA601" s="9"/>
      <c r="AB601" s="59"/>
      <c r="AC601" s="59"/>
      <c r="AD601" s="59"/>
      <c r="AE601" s="59"/>
      <c r="AF601" s="59"/>
      <c r="AG601" s="59"/>
      <c r="AH601" s="59"/>
      <c r="AI601" s="59"/>
      <c r="AJ601" s="59"/>
      <c r="AK601" s="59"/>
      <c r="AL601" s="59"/>
      <c r="AM601" s="2"/>
      <c r="AN601" s="2"/>
      <c r="AO601" s="2"/>
    </row>
    <row r="602" spans="1:41"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9"/>
      <c r="AA602" s="9"/>
      <c r="AB602" s="59"/>
      <c r="AC602" s="59"/>
      <c r="AD602" s="59"/>
      <c r="AE602" s="59"/>
      <c r="AF602" s="59"/>
      <c r="AG602" s="59"/>
      <c r="AH602" s="59"/>
      <c r="AI602" s="59"/>
      <c r="AJ602" s="59"/>
      <c r="AK602" s="59"/>
      <c r="AL602" s="59"/>
      <c r="AM602" s="2"/>
      <c r="AN602" s="2"/>
      <c r="AO602" s="2"/>
    </row>
    <row r="603" spans="1:41"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9"/>
      <c r="AA603" s="9"/>
      <c r="AB603" s="59"/>
      <c r="AC603" s="59"/>
      <c r="AD603" s="59"/>
      <c r="AE603" s="59"/>
      <c r="AF603" s="59"/>
      <c r="AG603" s="59"/>
      <c r="AH603" s="59"/>
      <c r="AI603" s="59"/>
      <c r="AJ603" s="59"/>
      <c r="AK603" s="59"/>
      <c r="AL603" s="59"/>
      <c r="AM603" s="2"/>
      <c r="AN603" s="2"/>
      <c r="AO603" s="2"/>
    </row>
    <row r="604" spans="1:41"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9"/>
      <c r="AA604" s="9"/>
      <c r="AB604" s="59"/>
      <c r="AC604" s="59"/>
      <c r="AD604" s="59"/>
      <c r="AE604" s="59"/>
      <c r="AF604" s="59"/>
      <c r="AG604" s="59"/>
      <c r="AH604" s="59"/>
      <c r="AI604" s="59"/>
      <c r="AJ604" s="59"/>
      <c r="AK604" s="59"/>
      <c r="AL604" s="59"/>
      <c r="AM604" s="2"/>
      <c r="AN604" s="2"/>
      <c r="AO604" s="2"/>
    </row>
    <row r="605" spans="1:41"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9"/>
      <c r="AA605" s="9"/>
      <c r="AB605" s="59"/>
      <c r="AC605" s="59"/>
      <c r="AD605" s="59"/>
      <c r="AE605" s="59"/>
      <c r="AF605" s="59"/>
      <c r="AG605" s="59"/>
      <c r="AH605" s="59"/>
      <c r="AI605" s="59"/>
      <c r="AJ605" s="59"/>
      <c r="AK605" s="59"/>
      <c r="AL605" s="59"/>
      <c r="AM605" s="2"/>
      <c r="AN605" s="2"/>
      <c r="AO605" s="2"/>
    </row>
    <row r="606" spans="1:41"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9"/>
      <c r="AA606" s="9"/>
      <c r="AB606" s="59"/>
      <c r="AC606" s="59"/>
      <c r="AD606" s="59"/>
      <c r="AE606" s="59"/>
      <c r="AF606" s="59"/>
      <c r="AG606" s="59"/>
      <c r="AH606" s="59"/>
      <c r="AI606" s="59"/>
      <c r="AJ606" s="59"/>
      <c r="AK606" s="59"/>
      <c r="AL606" s="59"/>
      <c r="AM606" s="2"/>
      <c r="AN606" s="2"/>
      <c r="AO606" s="2"/>
    </row>
    <row r="607" spans="1:41"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9"/>
      <c r="AA607" s="9"/>
      <c r="AB607" s="59"/>
      <c r="AC607" s="59"/>
      <c r="AD607" s="59"/>
      <c r="AE607" s="59"/>
      <c r="AF607" s="59"/>
      <c r="AG607" s="59"/>
      <c r="AH607" s="59"/>
      <c r="AI607" s="59"/>
      <c r="AJ607" s="59"/>
      <c r="AK607" s="59"/>
      <c r="AL607" s="59"/>
      <c r="AM607" s="2"/>
      <c r="AN607" s="2"/>
      <c r="AO607" s="2"/>
    </row>
    <row r="608" spans="1:41"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9"/>
      <c r="AA608" s="9"/>
      <c r="AB608" s="59"/>
      <c r="AC608" s="59"/>
      <c r="AD608" s="59"/>
      <c r="AE608" s="59"/>
      <c r="AF608" s="59"/>
      <c r="AG608" s="59"/>
      <c r="AH608" s="59"/>
      <c r="AI608" s="59"/>
      <c r="AJ608" s="59"/>
      <c r="AK608" s="59"/>
      <c r="AL608" s="59"/>
      <c r="AM608" s="2"/>
      <c r="AN608" s="2"/>
      <c r="AO608" s="2"/>
    </row>
    <row r="609" spans="1:41"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9"/>
      <c r="AA609" s="9"/>
      <c r="AB609" s="59"/>
      <c r="AC609" s="59"/>
      <c r="AD609" s="59"/>
      <c r="AE609" s="59"/>
      <c r="AF609" s="59"/>
      <c r="AG609" s="59"/>
      <c r="AH609" s="59"/>
      <c r="AI609" s="59"/>
      <c r="AJ609" s="59"/>
      <c r="AK609" s="59"/>
      <c r="AL609" s="59"/>
      <c r="AM609" s="2"/>
      <c r="AN609" s="2"/>
      <c r="AO609" s="2"/>
    </row>
    <row r="610" spans="1:41"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9"/>
      <c r="AA610" s="9"/>
      <c r="AB610" s="59"/>
      <c r="AC610" s="59"/>
      <c r="AD610" s="59"/>
      <c r="AE610" s="59"/>
      <c r="AF610" s="59"/>
      <c r="AG610" s="59"/>
      <c r="AH610" s="59"/>
      <c r="AI610" s="59"/>
      <c r="AJ610" s="59"/>
      <c r="AK610" s="59"/>
      <c r="AL610" s="59"/>
      <c r="AM610" s="2"/>
      <c r="AN610" s="2"/>
      <c r="AO610" s="2"/>
    </row>
    <row r="611" spans="1:41"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9"/>
      <c r="AA611" s="9"/>
      <c r="AB611" s="59"/>
      <c r="AC611" s="59"/>
      <c r="AD611" s="59"/>
      <c r="AE611" s="59"/>
      <c r="AF611" s="59"/>
      <c r="AG611" s="59"/>
      <c r="AH611" s="59"/>
      <c r="AI611" s="59"/>
      <c r="AJ611" s="59"/>
      <c r="AK611" s="59"/>
      <c r="AL611" s="59"/>
      <c r="AM611" s="2"/>
      <c r="AN611" s="2"/>
      <c r="AO611" s="2"/>
    </row>
  </sheetData>
  <mergeCells count="1593">
    <mergeCell ref="B190:C190"/>
    <mergeCell ref="D190:U190"/>
    <mergeCell ref="X190:Y190"/>
    <mergeCell ref="Z190:AA190"/>
    <mergeCell ref="AB190:AC190"/>
    <mergeCell ref="AD190:AE190"/>
    <mergeCell ref="AF190:AG190"/>
    <mergeCell ref="AH190:AI190"/>
    <mergeCell ref="AJ190:AL190"/>
    <mergeCell ref="AF172:AG172"/>
    <mergeCell ref="AH172:AI172"/>
    <mergeCell ref="AJ172:AL172"/>
    <mergeCell ref="B189:C189"/>
    <mergeCell ref="D189:U189"/>
    <mergeCell ref="X189:Y189"/>
    <mergeCell ref="Z189:AA189"/>
    <mergeCell ref="AB189:AC189"/>
    <mergeCell ref="AD189:AE189"/>
    <mergeCell ref="AF189:AG189"/>
    <mergeCell ref="AH189:AI189"/>
    <mergeCell ref="AJ189:AL189"/>
    <mergeCell ref="D182:U182"/>
    <mergeCell ref="D183:U183"/>
    <mergeCell ref="D184:U184"/>
    <mergeCell ref="D185:U185"/>
    <mergeCell ref="B172:C172"/>
    <mergeCell ref="B188:C188"/>
    <mergeCell ref="AD178:AE178"/>
    <mergeCell ref="AD172:AE172"/>
    <mergeCell ref="X183:Y183"/>
    <mergeCell ref="X184:Y184"/>
    <mergeCell ref="X185:Y185"/>
    <mergeCell ref="AF169:AG169"/>
    <mergeCell ref="AH169:AI169"/>
    <mergeCell ref="AJ169:AL169"/>
    <mergeCell ref="B170:C170"/>
    <mergeCell ref="D170:U170"/>
    <mergeCell ref="X170:Y170"/>
    <mergeCell ref="Z170:AA170"/>
    <mergeCell ref="AB170:AC170"/>
    <mergeCell ref="AD170:AE170"/>
    <mergeCell ref="AF170:AG170"/>
    <mergeCell ref="AH170:AI170"/>
    <mergeCell ref="AJ170:AL170"/>
    <mergeCell ref="B171:C171"/>
    <mergeCell ref="D171:U171"/>
    <mergeCell ref="X171:Y171"/>
    <mergeCell ref="Z171:AA171"/>
    <mergeCell ref="AB171:AC171"/>
    <mergeCell ref="AD171:AE171"/>
    <mergeCell ref="AF171:AG171"/>
    <mergeCell ref="AH171:AI171"/>
    <mergeCell ref="AJ171:AL171"/>
    <mergeCell ref="B169:C169"/>
    <mergeCell ref="AD169:AE169"/>
    <mergeCell ref="B57:C57"/>
    <mergeCell ref="D57:U57"/>
    <mergeCell ref="X57:Y57"/>
    <mergeCell ref="Z57:AA57"/>
    <mergeCell ref="AB57:AC57"/>
    <mergeCell ref="AD57:AE57"/>
    <mergeCell ref="AF57:AG57"/>
    <mergeCell ref="AH57:AI57"/>
    <mergeCell ref="AJ57:AL57"/>
    <mergeCell ref="B168:C168"/>
    <mergeCell ref="D168:U168"/>
    <mergeCell ref="X168:Y168"/>
    <mergeCell ref="Z168:AA168"/>
    <mergeCell ref="AB168:AC168"/>
    <mergeCell ref="AD168:AE168"/>
    <mergeCell ref="AF168:AG168"/>
    <mergeCell ref="AH168:AI168"/>
    <mergeCell ref="AJ168:AL168"/>
    <mergeCell ref="AD60:AE60"/>
    <mergeCell ref="AF60:AG60"/>
    <mergeCell ref="AH60:AI60"/>
    <mergeCell ref="AJ60:AL60"/>
    <mergeCell ref="B61:C61"/>
    <mergeCell ref="D61:U61"/>
    <mergeCell ref="X61:Y61"/>
    <mergeCell ref="Z61:AA61"/>
    <mergeCell ref="AB61:AC61"/>
    <mergeCell ref="AD59:AE59"/>
    <mergeCell ref="AF59:AG59"/>
    <mergeCell ref="AH59:AI59"/>
    <mergeCell ref="AJ59:AL59"/>
    <mergeCell ref="B60:C60"/>
    <mergeCell ref="B55:C55"/>
    <mergeCell ref="D55:U55"/>
    <mergeCell ref="X55:Y55"/>
    <mergeCell ref="Z55:AA55"/>
    <mergeCell ref="AB55:AC55"/>
    <mergeCell ref="AD55:AE55"/>
    <mergeCell ref="AF55:AG55"/>
    <mergeCell ref="AH55:AI55"/>
    <mergeCell ref="AJ55:AL55"/>
    <mergeCell ref="B56:C56"/>
    <mergeCell ref="D56:U56"/>
    <mergeCell ref="X56:Y56"/>
    <mergeCell ref="Z56:AA56"/>
    <mergeCell ref="AB56:AC56"/>
    <mergeCell ref="AD56:AE56"/>
    <mergeCell ref="AF56:AG56"/>
    <mergeCell ref="AH56:AI56"/>
    <mergeCell ref="AJ56:AL56"/>
    <mergeCell ref="AE10:AL10"/>
    <mergeCell ref="H11:X11"/>
    <mergeCell ref="AE11:AL11"/>
    <mergeCell ref="B12:C12"/>
    <mergeCell ref="V12:W12"/>
    <mergeCell ref="X12:Y12"/>
    <mergeCell ref="Z12:AA12"/>
    <mergeCell ref="AB12:AC12"/>
    <mergeCell ref="AD12:AE12"/>
    <mergeCell ref="P7:S7"/>
    <mergeCell ref="T7:X7"/>
    <mergeCell ref="AE8:AL8"/>
    <mergeCell ref="H9:S9"/>
    <mergeCell ref="T9:U9"/>
    <mergeCell ref="W9:X9"/>
    <mergeCell ref="AE9:AL9"/>
    <mergeCell ref="B2:G11"/>
    <mergeCell ref="H2:AL3"/>
    <mergeCell ref="Y4:AD4"/>
    <mergeCell ref="AE4:AL4"/>
    <mergeCell ref="H5:S5"/>
    <mergeCell ref="T5:X5"/>
    <mergeCell ref="AE5:AL5"/>
    <mergeCell ref="AE6:AL7"/>
    <mergeCell ref="H7:K7"/>
    <mergeCell ref="L7:O7"/>
    <mergeCell ref="D12:U12"/>
    <mergeCell ref="AF14:AG14"/>
    <mergeCell ref="AH14:AI14"/>
    <mergeCell ref="AJ14:AL14"/>
    <mergeCell ref="B15:C15"/>
    <mergeCell ref="D15:U15"/>
    <mergeCell ref="X15:Y15"/>
    <mergeCell ref="Z15:AA15"/>
    <mergeCell ref="AB15:AC15"/>
    <mergeCell ref="AD15:AE15"/>
    <mergeCell ref="B14:C14"/>
    <mergeCell ref="D14:U14"/>
    <mergeCell ref="X14:Y14"/>
    <mergeCell ref="Z14:AA14"/>
    <mergeCell ref="AB14:AC14"/>
    <mergeCell ref="AD14:AE14"/>
    <mergeCell ref="AF12:AG12"/>
    <mergeCell ref="AH12:AI12"/>
    <mergeCell ref="AJ12:AL12"/>
    <mergeCell ref="B13:C13"/>
    <mergeCell ref="D13:U13"/>
    <mergeCell ref="V13:AL13"/>
    <mergeCell ref="AF16:AG16"/>
    <mergeCell ref="AH16:AI16"/>
    <mergeCell ref="AJ16:AL16"/>
    <mergeCell ref="B17:C17"/>
    <mergeCell ref="D17:U17"/>
    <mergeCell ref="X17:Y17"/>
    <mergeCell ref="Z17:AA17"/>
    <mergeCell ref="AB17:AC17"/>
    <mergeCell ref="AD17:AE17"/>
    <mergeCell ref="AF15:AG15"/>
    <mergeCell ref="AH15:AI15"/>
    <mergeCell ref="AJ15:AL15"/>
    <mergeCell ref="B16:C16"/>
    <mergeCell ref="D16:U16"/>
    <mergeCell ref="X16:Y16"/>
    <mergeCell ref="Z16:AA16"/>
    <mergeCell ref="AB16:AC16"/>
    <mergeCell ref="AD16:AE16"/>
    <mergeCell ref="AF18:AG18"/>
    <mergeCell ref="AH18:AI18"/>
    <mergeCell ref="AJ18:AL18"/>
    <mergeCell ref="B19:C19"/>
    <mergeCell ref="D19:U19"/>
    <mergeCell ref="X19:Y19"/>
    <mergeCell ref="Z19:AA19"/>
    <mergeCell ref="AB19:AC19"/>
    <mergeCell ref="AD19:AE19"/>
    <mergeCell ref="AF17:AG17"/>
    <mergeCell ref="AH17:AI17"/>
    <mergeCell ref="AJ17:AL17"/>
    <mergeCell ref="B18:C18"/>
    <mergeCell ref="D18:U18"/>
    <mergeCell ref="X18:Y18"/>
    <mergeCell ref="Z18:AA18"/>
    <mergeCell ref="AB18:AC18"/>
    <mergeCell ref="AD18:AE18"/>
    <mergeCell ref="B21:C21"/>
    <mergeCell ref="D21:U21"/>
    <mergeCell ref="AJ21:AL21"/>
    <mergeCell ref="B22:C22"/>
    <mergeCell ref="D22:U22"/>
    <mergeCell ref="X22:Y22"/>
    <mergeCell ref="Z22:AA22"/>
    <mergeCell ref="AB22:AC22"/>
    <mergeCell ref="AD22:AE22"/>
    <mergeCell ref="AD21:AE21"/>
    <mergeCell ref="AB21:AC21"/>
    <mergeCell ref="AF21:AG21"/>
    <mergeCell ref="AH21:AI21"/>
    <mergeCell ref="X21:Y21"/>
    <mergeCell ref="Z21:AA21"/>
    <mergeCell ref="AF19:AG19"/>
    <mergeCell ref="AH19:AI19"/>
    <mergeCell ref="AJ19:AL19"/>
    <mergeCell ref="B20:C20"/>
    <mergeCell ref="D20:U20"/>
    <mergeCell ref="X20:Y20"/>
    <mergeCell ref="AD20:AE20"/>
    <mergeCell ref="AB20:AC20"/>
    <mergeCell ref="AF20:AG20"/>
    <mergeCell ref="AH20:AI20"/>
    <mergeCell ref="AJ20:AL20"/>
    <mergeCell ref="Z20:AA20"/>
    <mergeCell ref="AF23:AG23"/>
    <mergeCell ref="AH23:AI23"/>
    <mergeCell ref="AJ23:AL23"/>
    <mergeCell ref="B24:C24"/>
    <mergeCell ref="D24:U24"/>
    <mergeCell ref="X24:Y24"/>
    <mergeCell ref="Z24:AA24"/>
    <mergeCell ref="AB24:AC24"/>
    <mergeCell ref="AD24:AE24"/>
    <mergeCell ref="AF22:AG22"/>
    <mergeCell ref="AH22:AI22"/>
    <mergeCell ref="AJ22:AL22"/>
    <mergeCell ref="B23:C23"/>
    <mergeCell ref="D23:U23"/>
    <mergeCell ref="X23:Y23"/>
    <mergeCell ref="Z23:AA23"/>
    <mergeCell ref="AB23:AC23"/>
    <mergeCell ref="AD23:AE23"/>
    <mergeCell ref="AF25:AG25"/>
    <mergeCell ref="AH25:AI25"/>
    <mergeCell ref="AJ25:AL25"/>
    <mergeCell ref="B26:C26"/>
    <mergeCell ref="D26:U26"/>
    <mergeCell ref="X26:Y26"/>
    <mergeCell ref="Z26:AA26"/>
    <mergeCell ref="AB26:AC26"/>
    <mergeCell ref="AD26:AE26"/>
    <mergeCell ref="AF24:AG24"/>
    <mergeCell ref="AH24:AI24"/>
    <mergeCell ref="AJ24:AL24"/>
    <mergeCell ref="B25:C25"/>
    <mergeCell ref="D25:U25"/>
    <mergeCell ref="X25:Y25"/>
    <mergeCell ref="Z25:AA25"/>
    <mergeCell ref="AB25:AC25"/>
    <mergeCell ref="AD25:AE25"/>
    <mergeCell ref="AF27:AG27"/>
    <mergeCell ref="AH27:AI27"/>
    <mergeCell ref="AJ27:AL27"/>
    <mergeCell ref="B28:C28"/>
    <mergeCell ref="D28:U28"/>
    <mergeCell ref="X28:Y28"/>
    <mergeCell ref="Z28:AA28"/>
    <mergeCell ref="AB28:AC28"/>
    <mergeCell ref="AD28:AE28"/>
    <mergeCell ref="AF26:AG26"/>
    <mergeCell ref="AH26:AI26"/>
    <mergeCell ref="AJ26:AL26"/>
    <mergeCell ref="B27:C27"/>
    <mergeCell ref="D27:U27"/>
    <mergeCell ref="X27:Y27"/>
    <mergeCell ref="Z27:AA27"/>
    <mergeCell ref="AB27:AC27"/>
    <mergeCell ref="AD27:AE27"/>
    <mergeCell ref="AF29:AG29"/>
    <mergeCell ref="AH29:AI29"/>
    <mergeCell ref="AJ29:AL29"/>
    <mergeCell ref="B30:C30"/>
    <mergeCell ref="D30:U30"/>
    <mergeCell ref="X30:Y30"/>
    <mergeCell ref="Z30:AA30"/>
    <mergeCell ref="AB30:AC30"/>
    <mergeCell ref="AD30:AE30"/>
    <mergeCell ref="AF28:AG28"/>
    <mergeCell ref="AH28:AI28"/>
    <mergeCell ref="AJ28:AL28"/>
    <mergeCell ref="B29:C29"/>
    <mergeCell ref="D29:U29"/>
    <mergeCell ref="X29:Y29"/>
    <mergeCell ref="Z29:AA29"/>
    <mergeCell ref="AB29:AC29"/>
    <mergeCell ref="AD29:AE29"/>
    <mergeCell ref="AH31:AI31"/>
    <mergeCell ref="AJ31:AL31"/>
    <mergeCell ref="B32:C32"/>
    <mergeCell ref="D32:U32"/>
    <mergeCell ref="X32:Y32"/>
    <mergeCell ref="Z32:AA32"/>
    <mergeCell ref="AB32:AC32"/>
    <mergeCell ref="AD32:AE32"/>
    <mergeCell ref="AF32:AG32"/>
    <mergeCell ref="AF30:AG30"/>
    <mergeCell ref="AH30:AI30"/>
    <mergeCell ref="AJ30:AL30"/>
    <mergeCell ref="B31:C31"/>
    <mergeCell ref="D31:U31"/>
    <mergeCell ref="X31:Y31"/>
    <mergeCell ref="Z31:AA31"/>
    <mergeCell ref="AB31:AC31"/>
    <mergeCell ref="AD31:AE31"/>
    <mergeCell ref="AF31:AG31"/>
    <mergeCell ref="AH33:AI33"/>
    <mergeCell ref="AJ33:AL33"/>
    <mergeCell ref="B34:C34"/>
    <mergeCell ref="D34:U34"/>
    <mergeCell ref="X34:Y34"/>
    <mergeCell ref="Z34:AA34"/>
    <mergeCell ref="AB34:AC34"/>
    <mergeCell ref="AD34:AE34"/>
    <mergeCell ref="AF34:AG34"/>
    <mergeCell ref="AH32:AI32"/>
    <mergeCell ref="AJ32:AL32"/>
    <mergeCell ref="B33:C33"/>
    <mergeCell ref="D33:U33"/>
    <mergeCell ref="X33:Y33"/>
    <mergeCell ref="Z33:AA33"/>
    <mergeCell ref="AB33:AC33"/>
    <mergeCell ref="AD33:AE33"/>
    <mergeCell ref="AF33:AG33"/>
    <mergeCell ref="AH35:AI35"/>
    <mergeCell ref="AJ35:AL35"/>
    <mergeCell ref="B36:C36"/>
    <mergeCell ref="D36:U36"/>
    <mergeCell ref="X36:Y36"/>
    <mergeCell ref="Z36:AA36"/>
    <mergeCell ref="AB36:AC36"/>
    <mergeCell ref="AD36:AE36"/>
    <mergeCell ref="AF36:AG36"/>
    <mergeCell ref="AD37:AE37"/>
    <mergeCell ref="AB37:AC37"/>
    <mergeCell ref="AF37:AG37"/>
    <mergeCell ref="AH37:AI37"/>
    <mergeCell ref="X37:Y37"/>
    <mergeCell ref="Z37:AA37"/>
    <mergeCell ref="AH34:AI34"/>
    <mergeCell ref="AJ34:AL34"/>
    <mergeCell ref="B35:C35"/>
    <mergeCell ref="D35:U35"/>
    <mergeCell ref="X35:Y35"/>
    <mergeCell ref="Z35:AA35"/>
    <mergeCell ref="AB35:AC35"/>
    <mergeCell ref="AD35:AE35"/>
    <mergeCell ref="AF35:AG35"/>
    <mergeCell ref="AB38:AC38"/>
    <mergeCell ref="AD38:AE38"/>
    <mergeCell ref="AF38:AG38"/>
    <mergeCell ref="AH38:AI38"/>
    <mergeCell ref="AJ38:AL38"/>
    <mergeCell ref="B39:C39"/>
    <mergeCell ref="D39:U39"/>
    <mergeCell ref="X39:Y39"/>
    <mergeCell ref="Z39:AA39"/>
    <mergeCell ref="AH36:AI36"/>
    <mergeCell ref="AJ36:AL36"/>
    <mergeCell ref="B37:C37"/>
    <mergeCell ref="D37:U37"/>
    <mergeCell ref="AJ37:AL37"/>
    <mergeCell ref="B38:C38"/>
    <mergeCell ref="D38:U38"/>
    <mergeCell ref="X38:Y38"/>
    <mergeCell ref="Z38:AA38"/>
    <mergeCell ref="AB40:AC40"/>
    <mergeCell ref="AD40:AE40"/>
    <mergeCell ref="AF40:AG40"/>
    <mergeCell ref="AH40:AI40"/>
    <mergeCell ref="AJ40:AL40"/>
    <mergeCell ref="B41:C41"/>
    <mergeCell ref="D41:U41"/>
    <mergeCell ref="X41:Y41"/>
    <mergeCell ref="Z41:AA41"/>
    <mergeCell ref="AB39:AC39"/>
    <mergeCell ref="AD39:AE39"/>
    <mergeCell ref="AF39:AG39"/>
    <mergeCell ref="AH39:AI39"/>
    <mergeCell ref="AJ39:AL39"/>
    <mergeCell ref="B40:C40"/>
    <mergeCell ref="D40:U40"/>
    <mergeCell ref="X40:Y40"/>
    <mergeCell ref="Z40:AA40"/>
    <mergeCell ref="AB42:AC42"/>
    <mergeCell ref="AD42:AE42"/>
    <mergeCell ref="AF42:AG42"/>
    <mergeCell ref="AH42:AI42"/>
    <mergeCell ref="AJ42:AL42"/>
    <mergeCell ref="B43:C43"/>
    <mergeCell ref="D43:U43"/>
    <mergeCell ref="X43:Y43"/>
    <mergeCell ref="Z43:AA43"/>
    <mergeCell ref="AB41:AC41"/>
    <mergeCell ref="AD41:AE41"/>
    <mergeCell ref="AF41:AG41"/>
    <mergeCell ref="AH41:AI41"/>
    <mergeCell ref="AJ41:AL41"/>
    <mergeCell ref="B42:C42"/>
    <mergeCell ref="D42:U42"/>
    <mergeCell ref="X42:Y42"/>
    <mergeCell ref="Z42:AA42"/>
    <mergeCell ref="AB44:AC44"/>
    <mergeCell ref="AD44:AE44"/>
    <mergeCell ref="AF44:AG44"/>
    <mergeCell ref="AH44:AI44"/>
    <mergeCell ref="AJ44:AL44"/>
    <mergeCell ref="B45:C45"/>
    <mergeCell ref="D45:U45"/>
    <mergeCell ref="X45:Y45"/>
    <mergeCell ref="Z45:AA45"/>
    <mergeCell ref="AB46:AC46"/>
    <mergeCell ref="AD46:AE46"/>
    <mergeCell ref="AF46:AG46"/>
    <mergeCell ref="AB43:AC43"/>
    <mergeCell ref="AD43:AE43"/>
    <mergeCell ref="AF43:AG43"/>
    <mergeCell ref="AH43:AI43"/>
    <mergeCell ref="AJ43:AL43"/>
    <mergeCell ref="B44:C44"/>
    <mergeCell ref="D44:U44"/>
    <mergeCell ref="X44:Y44"/>
    <mergeCell ref="Z44:AA44"/>
    <mergeCell ref="AH46:AI46"/>
    <mergeCell ref="AJ46:AL46"/>
    <mergeCell ref="B47:C47"/>
    <mergeCell ref="D47:U47"/>
    <mergeCell ref="X47:Y47"/>
    <mergeCell ref="Z47:AA47"/>
    <mergeCell ref="AB47:AC47"/>
    <mergeCell ref="AD47:AE47"/>
    <mergeCell ref="AF47:AG47"/>
    <mergeCell ref="AH47:AI47"/>
    <mergeCell ref="AJ47:AL47"/>
    <mergeCell ref="AB45:AC45"/>
    <mergeCell ref="AD45:AE45"/>
    <mergeCell ref="AF45:AG45"/>
    <mergeCell ref="AH45:AI45"/>
    <mergeCell ref="AJ45:AL45"/>
    <mergeCell ref="B46:C46"/>
    <mergeCell ref="D46:U46"/>
    <mergeCell ref="X46:Y46"/>
    <mergeCell ref="Z46:AA46"/>
    <mergeCell ref="D54:U54"/>
    <mergeCell ref="X54:Y54"/>
    <mergeCell ref="Z54:AA54"/>
    <mergeCell ref="B53:C53"/>
    <mergeCell ref="D53:U53"/>
    <mergeCell ref="X53:Y53"/>
    <mergeCell ref="Z53:AA53"/>
    <mergeCell ref="AB48:AC48"/>
    <mergeCell ref="AD48:AE48"/>
    <mergeCell ref="AF48:AG48"/>
    <mergeCell ref="AH48:AI48"/>
    <mergeCell ref="AJ48:AL48"/>
    <mergeCell ref="B48:C48"/>
    <mergeCell ref="D48:U48"/>
    <mergeCell ref="X48:Y48"/>
    <mergeCell ref="Z48:AA48"/>
    <mergeCell ref="B50:C50"/>
    <mergeCell ref="D50:U50"/>
    <mergeCell ref="X50:Y50"/>
    <mergeCell ref="Z50:AA50"/>
    <mergeCell ref="AB50:AC50"/>
    <mergeCell ref="AD50:AE50"/>
    <mergeCell ref="AJ51:AL51"/>
    <mergeCell ref="AD51:AE51"/>
    <mergeCell ref="AB51:AC51"/>
    <mergeCell ref="AF51:AG51"/>
    <mergeCell ref="D51:U51"/>
    <mergeCell ref="D52:U52"/>
    <mergeCell ref="B51:C51"/>
    <mergeCell ref="B52:C52"/>
    <mergeCell ref="X51:Y51"/>
    <mergeCell ref="X52:Y52"/>
    <mergeCell ref="D60:U60"/>
    <mergeCell ref="X60:Y60"/>
    <mergeCell ref="Z60:AA60"/>
    <mergeCell ref="AB60:AC60"/>
    <mergeCell ref="B59:C59"/>
    <mergeCell ref="D59:U59"/>
    <mergeCell ref="X59:Y59"/>
    <mergeCell ref="Z59:AA59"/>
    <mergeCell ref="AB59:AC59"/>
    <mergeCell ref="AD62:AE62"/>
    <mergeCell ref="AF62:AG62"/>
    <mergeCell ref="AH62:AI62"/>
    <mergeCell ref="AJ62:AL62"/>
    <mergeCell ref="B63:C63"/>
    <mergeCell ref="D63:U63"/>
    <mergeCell ref="X63:Y63"/>
    <mergeCell ref="Z63:AA63"/>
    <mergeCell ref="AB63:AC63"/>
    <mergeCell ref="AD61:AE61"/>
    <mergeCell ref="AF61:AG61"/>
    <mergeCell ref="AH61:AI61"/>
    <mergeCell ref="AJ61:AL61"/>
    <mergeCell ref="B62:C62"/>
    <mergeCell ref="D62:U62"/>
    <mergeCell ref="X62:Y62"/>
    <mergeCell ref="Z62:AA62"/>
    <mergeCell ref="AB62:AC62"/>
    <mergeCell ref="AD64:AE64"/>
    <mergeCell ref="AF64:AG64"/>
    <mergeCell ref="AH64:AI64"/>
    <mergeCell ref="AJ64:AL64"/>
    <mergeCell ref="B65:C65"/>
    <mergeCell ref="D65:U65"/>
    <mergeCell ref="X65:Y65"/>
    <mergeCell ref="Z65:AA65"/>
    <mergeCell ref="AB65:AC65"/>
    <mergeCell ref="AD63:AE63"/>
    <mergeCell ref="AF63:AG63"/>
    <mergeCell ref="AH63:AI63"/>
    <mergeCell ref="AJ63:AL63"/>
    <mergeCell ref="B64:C64"/>
    <mergeCell ref="D64:U64"/>
    <mergeCell ref="X64:Y64"/>
    <mergeCell ref="Z64:AA64"/>
    <mergeCell ref="AB64:AC64"/>
    <mergeCell ref="AD66:AE66"/>
    <mergeCell ref="AF66:AG66"/>
    <mergeCell ref="AH66:AI66"/>
    <mergeCell ref="AJ66:AL66"/>
    <mergeCell ref="B67:C67"/>
    <mergeCell ref="D67:U67"/>
    <mergeCell ref="X67:Y67"/>
    <mergeCell ref="Z67:AA67"/>
    <mergeCell ref="AB67:AC67"/>
    <mergeCell ref="AD65:AE65"/>
    <mergeCell ref="AF65:AG65"/>
    <mergeCell ref="AH65:AI65"/>
    <mergeCell ref="AJ65:AL65"/>
    <mergeCell ref="B66:C66"/>
    <mergeCell ref="D66:U66"/>
    <mergeCell ref="X66:Y66"/>
    <mergeCell ref="Z66:AA66"/>
    <mergeCell ref="AB66:AC66"/>
    <mergeCell ref="AD68:AE68"/>
    <mergeCell ref="AF68:AG68"/>
    <mergeCell ref="AH68:AI68"/>
    <mergeCell ref="AJ68:AL68"/>
    <mergeCell ref="B69:C69"/>
    <mergeCell ref="D69:U69"/>
    <mergeCell ref="X69:Y69"/>
    <mergeCell ref="Z69:AA69"/>
    <mergeCell ref="AB69:AC69"/>
    <mergeCell ref="AD67:AE67"/>
    <mergeCell ref="AF67:AG67"/>
    <mergeCell ref="AH67:AI67"/>
    <mergeCell ref="AJ67:AL67"/>
    <mergeCell ref="B68:C68"/>
    <mergeCell ref="D68:U68"/>
    <mergeCell ref="X68:Y68"/>
    <mergeCell ref="Z68:AA68"/>
    <mergeCell ref="AB68:AC68"/>
    <mergeCell ref="AD70:AE70"/>
    <mergeCell ref="AF70:AG70"/>
    <mergeCell ref="AH70:AI70"/>
    <mergeCell ref="AJ70:AL70"/>
    <mergeCell ref="B71:C71"/>
    <mergeCell ref="D71:U71"/>
    <mergeCell ref="AJ71:AL71"/>
    <mergeCell ref="X71:Y71"/>
    <mergeCell ref="AB71:AC71"/>
    <mergeCell ref="AD69:AE69"/>
    <mergeCell ref="AF69:AG69"/>
    <mergeCell ref="AH69:AI69"/>
    <mergeCell ref="AJ69:AL69"/>
    <mergeCell ref="B70:C70"/>
    <mergeCell ref="D70:U70"/>
    <mergeCell ref="X70:Y70"/>
    <mergeCell ref="Z70:AA70"/>
    <mergeCell ref="AB70:AC70"/>
    <mergeCell ref="Z71:AA71"/>
    <mergeCell ref="AD73:AE73"/>
    <mergeCell ref="AF73:AG73"/>
    <mergeCell ref="AH73:AI73"/>
    <mergeCell ref="AJ73:AL73"/>
    <mergeCell ref="B74:C74"/>
    <mergeCell ref="D74:U74"/>
    <mergeCell ref="X74:Y74"/>
    <mergeCell ref="Z74:AA74"/>
    <mergeCell ref="AB74:AC74"/>
    <mergeCell ref="AD72:AE72"/>
    <mergeCell ref="AF72:AG72"/>
    <mergeCell ref="AH72:AI72"/>
    <mergeCell ref="AJ72:AL72"/>
    <mergeCell ref="B73:C73"/>
    <mergeCell ref="D73:U73"/>
    <mergeCell ref="X73:Y73"/>
    <mergeCell ref="Z73:AA73"/>
    <mergeCell ref="AB73:AC73"/>
    <mergeCell ref="B72:C72"/>
    <mergeCell ref="D72:U72"/>
    <mergeCell ref="X72:Y72"/>
    <mergeCell ref="Z72:AA72"/>
    <mergeCell ref="AB72:AC72"/>
    <mergeCell ref="AF75:AG75"/>
    <mergeCell ref="AH75:AI75"/>
    <mergeCell ref="AJ75:AL75"/>
    <mergeCell ref="B76:C76"/>
    <mergeCell ref="D76:U76"/>
    <mergeCell ref="X76:Y76"/>
    <mergeCell ref="Z76:AA76"/>
    <mergeCell ref="AB76:AC76"/>
    <mergeCell ref="AD74:AE74"/>
    <mergeCell ref="AF74:AG74"/>
    <mergeCell ref="AH74:AI74"/>
    <mergeCell ref="AJ74:AL74"/>
    <mergeCell ref="B75:C75"/>
    <mergeCell ref="D75:U75"/>
    <mergeCell ref="X75:Y75"/>
    <mergeCell ref="Z75:AA75"/>
    <mergeCell ref="AB75:AC75"/>
    <mergeCell ref="AD75:AE75"/>
    <mergeCell ref="B79:C79"/>
    <mergeCell ref="D79:U79"/>
    <mergeCell ref="X79:Y79"/>
    <mergeCell ref="Z79:AA79"/>
    <mergeCell ref="AB79:AC79"/>
    <mergeCell ref="AD77:AE77"/>
    <mergeCell ref="AF77:AG77"/>
    <mergeCell ref="AH77:AI77"/>
    <mergeCell ref="AJ77:AL77"/>
    <mergeCell ref="B78:C78"/>
    <mergeCell ref="D78:U78"/>
    <mergeCell ref="X78:Y78"/>
    <mergeCell ref="Z78:AA78"/>
    <mergeCell ref="AB78:AC78"/>
    <mergeCell ref="AD76:AE76"/>
    <mergeCell ref="AF76:AG76"/>
    <mergeCell ref="AH76:AI76"/>
    <mergeCell ref="AJ76:AL76"/>
    <mergeCell ref="B77:C77"/>
    <mergeCell ref="D77:U77"/>
    <mergeCell ref="X77:Y77"/>
    <mergeCell ref="Z77:AA77"/>
    <mergeCell ref="AB77:AC77"/>
    <mergeCell ref="B83:C83"/>
    <mergeCell ref="D83:U83"/>
    <mergeCell ref="X83:Y83"/>
    <mergeCell ref="Z83:AA83"/>
    <mergeCell ref="AB83:AC83"/>
    <mergeCell ref="AD83:AE83"/>
    <mergeCell ref="AF81:AG81"/>
    <mergeCell ref="AH81:AI81"/>
    <mergeCell ref="AJ81:AL81"/>
    <mergeCell ref="B82:C82"/>
    <mergeCell ref="D82:U82"/>
    <mergeCell ref="X82:Y82"/>
    <mergeCell ref="Z82:AA82"/>
    <mergeCell ref="AB82:AC82"/>
    <mergeCell ref="AD82:AE82"/>
    <mergeCell ref="AD80:AE80"/>
    <mergeCell ref="AF80:AG80"/>
    <mergeCell ref="AH80:AI80"/>
    <mergeCell ref="AJ80:AL80"/>
    <mergeCell ref="B81:C81"/>
    <mergeCell ref="D81:U81"/>
    <mergeCell ref="X81:Y81"/>
    <mergeCell ref="Z81:AA81"/>
    <mergeCell ref="AB81:AC81"/>
    <mergeCell ref="AD81:AE81"/>
    <mergeCell ref="B80:C80"/>
    <mergeCell ref="D80:U80"/>
    <mergeCell ref="X80:Y80"/>
    <mergeCell ref="Z80:AA80"/>
    <mergeCell ref="AB80:AC80"/>
    <mergeCell ref="B87:C87"/>
    <mergeCell ref="AJ87:AL87"/>
    <mergeCell ref="X87:Y87"/>
    <mergeCell ref="AD87:AE87"/>
    <mergeCell ref="AB87:AC87"/>
    <mergeCell ref="AF85:AG85"/>
    <mergeCell ref="AH85:AI85"/>
    <mergeCell ref="AJ85:AL85"/>
    <mergeCell ref="B86:C86"/>
    <mergeCell ref="D86:U86"/>
    <mergeCell ref="X86:Y86"/>
    <mergeCell ref="Z86:AA86"/>
    <mergeCell ref="AB86:AC86"/>
    <mergeCell ref="AD86:AE86"/>
    <mergeCell ref="AF84:AG84"/>
    <mergeCell ref="AH84:AI84"/>
    <mergeCell ref="AJ84:AL84"/>
    <mergeCell ref="B85:C85"/>
    <mergeCell ref="D85:U85"/>
    <mergeCell ref="X85:Y85"/>
    <mergeCell ref="Z85:AA85"/>
    <mergeCell ref="AB85:AC85"/>
    <mergeCell ref="AD85:AE85"/>
    <mergeCell ref="B84:C84"/>
    <mergeCell ref="D84:U84"/>
    <mergeCell ref="X84:Y84"/>
    <mergeCell ref="Z84:AA84"/>
    <mergeCell ref="AB84:AC84"/>
    <mergeCell ref="AD84:AE84"/>
    <mergeCell ref="Z87:AA87"/>
    <mergeCell ref="AF50:AG50"/>
    <mergeCell ref="AH50:AI50"/>
    <mergeCell ref="AJ50:AL50"/>
    <mergeCell ref="Z51:AA51"/>
    <mergeCell ref="Z52:AA52"/>
    <mergeCell ref="AH51:AI51"/>
    <mergeCell ref="AB54:AC54"/>
    <mergeCell ref="AD54:AE54"/>
    <mergeCell ref="AF54:AG54"/>
    <mergeCell ref="AH54:AI54"/>
    <mergeCell ref="AJ54:AL54"/>
    <mergeCell ref="AB53:AC53"/>
    <mergeCell ref="AD53:AE53"/>
    <mergeCell ref="AB52:AC52"/>
    <mergeCell ref="AD52:AE52"/>
    <mergeCell ref="AF52:AG52"/>
    <mergeCell ref="AH52:AI52"/>
    <mergeCell ref="AJ52:AL52"/>
    <mergeCell ref="AF53:AG53"/>
    <mergeCell ref="AH53:AI53"/>
    <mergeCell ref="AJ53:AL53"/>
    <mergeCell ref="B54:C54"/>
    <mergeCell ref="AH71:AI71"/>
    <mergeCell ref="AH87:AI87"/>
    <mergeCell ref="AH89:AI89"/>
    <mergeCell ref="AF71:AG71"/>
    <mergeCell ref="AF87:AG87"/>
    <mergeCell ref="AF89:AG89"/>
    <mergeCell ref="AD71:AE71"/>
    <mergeCell ref="D88:U88"/>
    <mergeCell ref="D89:U89"/>
    <mergeCell ref="D90:U90"/>
    <mergeCell ref="D87:U87"/>
    <mergeCell ref="AF88:AG88"/>
    <mergeCell ref="AH88:AI88"/>
    <mergeCell ref="AJ88:AL88"/>
    <mergeCell ref="AF86:AG86"/>
    <mergeCell ref="AH86:AI86"/>
    <mergeCell ref="AJ86:AL86"/>
    <mergeCell ref="AF83:AG83"/>
    <mergeCell ref="AH83:AI83"/>
    <mergeCell ref="AJ83:AL83"/>
    <mergeCell ref="AF82:AG82"/>
    <mergeCell ref="AH82:AI82"/>
    <mergeCell ref="AJ82:AL82"/>
    <mergeCell ref="AD79:AE79"/>
    <mergeCell ref="AF79:AG79"/>
    <mergeCell ref="AH79:AI79"/>
    <mergeCell ref="AJ79:AL79"/>
    <mergeCell ref="AD78:AE78"/>
    <mergeCell ref="AF78:AG78"/>
    <mergeCell ref="AH78:AI78"/>
    <mergeCell ref="AJ78:AL78"/>
    <mergeCell ref="B94:C94"/>
    <mergeCell ref="D94:U94"/>
    <mergeCell ref="X94:Y94"/>
    <mergeCell ref="Z94:AA94"/>
    <mergeCell ref="AB94:AC94"/>
    <mergeCell ref="AD94:AE94"/>
    <mergeCell ref="AF94:AG94"/>
    <mergeCell ref="AH94:AI94"/>
    <mergeCell ref="AJ94:AL94"/>
    <mergeCell ref="AB88:AC88"/>
    <mergeCell ref="AB89:AC89"/>
    <mergeCell ref="AB90:AC90"/>
    <mergeCell ref="X90:Y90"/>
    <mergeCell ref="AF90:AG90"/>
    <mergeCell ref="AH90:AI90"/>
    <mergeCell ref="AD88:AE88"/>
    <mergeCell ref="AD89:AE89"/>
    <mergeCell ref="B89:C89"/>
    <mergeCell ref="B90:C90"/>
    <mergeCell ref="B88:C88"/>
    <mergeCell ref="AD90:AE90"/>
    <mergeCell ref="Z88:AA88"/>
    <mergeCell ref="Z89:AA89"/>
    <mergeCell ref="Z90:AA90"/>
    <mergeCell ref="X88:Y88"/>
    <mergeCell ref="X89:Y89"/>
    <mergeCell ref="AJ89:AL89"/>
    <mergeCell ref="D100:U100"/>
    <mergeCell ref="AJ90:AL90"/>
    <mergeCell ref="D95:U95"/>
    <mergeCell ref="D96:U96"/>
    <mergeCell ref="D97:U97"/>
    <mergeCell ref="D98:U98"/>
    <mergeCell ref="D99:U99"/>
    <mergeCell ref="AJ101:AL101"/>
    <mergeCell ref="AJ102:AL102"/>
    <mergeCell ref="AJ103:AL103"/>
    <mergeCell ref="AJ104:AL104"/>
    <mergeCell ref="AJ105:AL105"/>
    <mergeCell ref="AJ106:AL106"/>
    <mergeCell ref="AJ95:AL95"/>
    <mergeCell ref="AJ96:AL96"/>
    <mergeCell ref="AJ97:AL97"/>
    <mergeCell ref="AJ98:AL98"/>
    <mergeCell ref="AH95:AI95"/>
    <mergeCell ref="AH96:AI96"/>
    <mergeCell ref="AH97:AI97"/>
    <mergeCell ref="AH98:AI98"/>
    <mergeCell ref="AH99:AI99"/>
    <mergeCell ref="AF95:AG95"/>
    <mergeCell ref="AF96:AG96"/>
    <mergeCell ref="AF97:AG97"/>
    <mergeCell ref="AF98:AG98"/>
    <mergeCell ref="AF99:AG99"/>
    <mergeCell ref="AF100:AG100"/>
    <mergeCell ref="AH100:AI100"/>
    <mergeCell ref="AH101:AI101"/>
    <mergeCell ref="AH102:AI102"/>
    <mergeCell ref="AH103:AI103"/>
    <mergeCell ref="D162:U162"/>
    <mergeCell ref="D163:U163"/>
    <mergeCell ref="D164:U164"/>
    <mergeCell ref="D165:U165"/>
    <mergeCell ref="D160:U160"/>
    <mergeCell ref="D161:U161"/>
    <mergeCell ref="D150:U150"/>
    <mergeCell ref="D151:U151"/>
    <mergeCell ref="D152:U152"/>
    <mergeCell ref="D153:U153"/>
    <mergeCell ref="D191:U191"/>
    <mergeCell ref="D169:U169"/>
    <mergeCell ref="D172:U172"/>
    <mergeCell ref="D148:U148"/>
    <mergeCell ref="D149:U149"/>
    <mergeCell ref="D101:U101"/>
    <mergeCell ref="D102:U102"/>
    <mergeCell ref="D103:U103"/>
    <mergeCell ref="D104:U104"/>
    <mergeCell ref="D140:U140"/>
    <mergeCell ref="D141:U141"/>
    <mergeCell ref="D136:U136"/>
    <mergeCell ref="D137:U137"/>
    <mergeCell ref="D125:U125"/>
    <mergeCell ref="D132:U132"/>
    <mergeCell ref="D133:U133"/>
    <mergeCell ref="D135:U135"/>
    <mergeCell ref="D117:U117"/>
    <mergeCell ref="D118:U118"/>
    <mergeCell ref="D119:U119"/>
    <mergeCell ref="D120:U120"/>
    <mergeCell ref="D121:U121"/>
    <mergeCell ref="B95:C95"/>
    <mergeCell ref="B96:C96"/>
    <mergeCell ref="B97:C97"/>
    <mergeCell ref="B98:C98"/>
    <mergeCell ref="B99:C99"/>
    <mergeCell ref="D186:U186"/>
    <mergeCell ref="D187:U187"/>
    <mergeCell ref="D188:U188"/>
    <mergeCell ref="D166:U166"/>
    <mergeCell ref="D167:U167"/>
    <mergeCell ref="D175:U175"/>
    <mergeCell ref="D176:U176"/>
    <mergeCell ref="D177:U177"/>
    <mergeCell ref="D178:U178"/>
    <mergeCell ref="D154:U154"/>
    <mergeCell ref="D155:U155"/>
    <mergeCell ref="D156:U156"/>
    <mergeCell ref="D157:U157"/>
    <mergeCell ref="D158:U158"/>
    <mergeCell ref="D159:U159"/>
    <mergeCell ref="D142:U142"/>
    <mergeCell ref="D143:U143"/>
    <mergeCell ref="D144:U144"/>
    <mergeCell ref="D147:U147"/>
    <mergeCell ref="D129:U129"/>
    <mergeCell ref="D179:U179"/>
    <mergeCell ref="D181:U181"/>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24:C124"/>
    <mergeCell ref="B125:C125"/>
    <mergeCell ref="B126:C126"/>
    <mergeCell ref="B127:C127"/>
    <mergeCell ref="B128:C128"/>
    <mergeCell ref="B118:C118"/>
    <mergeCell ref="B119:C119"/>
    <mergeCell ref="B120:C120"/>
    <mergeCell ref="B121:C121"/>
    <mergeCell ref="B122:C122"/>
    <mergeCell ref="B123:C123"/>
    <mergeCell ref="B112:C112"/>
    <mergeCell ref="B113:C113"/>
    <mergeCell ref="B114:C114"/>
    <mergeCell ref="B115:C115"/>
    <mergeCell ref="B116:C116"/>
    <mergeCell ref="B117:C117"/>
    <mergeCell ref="D122:U122"/>
    <mergeCell ref="D105:U105"/>
    <mergeCell ref="D106:U106"/>
    <mergeCell ref="D107:U107"/>
    <mergeCell ref="D108:U108"/>
    <mergeCell ref="D109:U109"/>
    <mergeCell ref="D110:U110"/>
    <mergeCell ref="D145:U145"/>
    <mergeCell ref="D146:U146"/>
    <mergeCell ref="D128:U128"/>
    <mergeCell ref="D123:U123"/>
    <mergeCell ref="D124:U124"/>
    <mergeCell ref="D113:U113"/>
    <mergeCell ref="D114:U114"/>
    <mergeCell ref="D115:U115"/>
    <mergeCell ref="D116:U116"/>
    <mergeCell ref="D111:U111"/>
    <mergeCell ref="D112:U112"/>
    <mergeCell ref="D130:U130"/>
    <mergeCell ref="D131:U131"/>
    <mergeCell ref="D126:U126"/>
    <mergeCell ref="D127:U127"/>
    <mergeCell ref="D138:U138"/>
    <mergeCell ref="D139:U139"/>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0:C130"/>
    <mergeCell ref="B131:C131"/>
    <mergeCell ref="B132:C132"/>
    <mergeCell ref="B133:C133"/>
    <mergeCell ref="B135:C135"/>
    <mergeCell ref="B136:C136"/>
    <mergeCell ref="B187:C187"/>
    <mergeCell ref="AH104:AI104"/>
    <mergeCell ref="AH105:AI105"/>
    <mergeCell ref="AJ117:AL117"/>
    <mergeCell ref="AJ118:AL118"/>
    <mergeCell ref="AJ107:AL107"/>
    <mergeCell ref="AJ108:AL108"/>
    <mergeCell ref="AJ163:AL163"/>
    <mergeCell ref="AJ164:AL164"/>
    <mergeCell ref="AJ165:AL165"/>
    <mergeCell ref="AJ166:AL166"/>
    <mergeCell ref="AJ167:AL167"/>
    <mergeCell ref="AJ140:AL140"/>
    <mergeCell ref="AJ141:AL141"/>
    <mergeCell ref="AJ142:AL142"/>
    <mergeCell ref="AJ143:AL143"/>
    <mergeCell ref="AH118:AI118"/>
    <mergeCell ref="AH120:AI120"/>
    <mergeCell ref="AH121:AI121"/>
    <mergeCell ref="AH122:AI122"/>
    <mergeCell ref="AH123:AI123"/>
    <mergeCell ref="AH112:AI112"/>
    <mergeCell ref="B161:C161"/>
    <mergeCell ref="B162:C162"/>
    <mergeCell ref="B163:C163"/>
    <mergeCell ref="B164:C164"/>
    <mergeCell ref="B165:C165"/>
    <mergeCell ref="B166:C166"/>
    <mergeCell ref="B155:C155"/>
    <mergeCell ref="B156:C156"/>
    <mergeCell ref="B157:C157"/>
    <mergeCell ref="B158:C158"/>
    <mergeCell ref="AJ99:AL99"/>
    <mergeCell ref="AJ100:AL100"/>
    <mergeCell ref="AJ113:AL113"/>
    <mergeCell ref="AJ114:AL114"/>
    <mergeCell ref="AJ115:AL115"/>
    <mergeCell ref="AJ116:AL116"/>
    <mergeCell ref="AH113:AI113"/>
    <mergeCell ref="AH114:AI114"/>
    <mergeCell ref="AH115:AI115"/>
    <mergeCell ref="AH116:AI116"/>
    <mergeCell ref="AH117:AI117"/>
    <mergeCell ref="AH106:AI106"/>
    <mergeCell ref="AH107:AI107"/>
    <mergeCell ref="AH108:AI108"/>
    <mergeCell ref="AH141:AI141"/>
    <mergeCell ref="AH142:AI142"/>
    <mergeCell ref="AH130:AI130"/>
    <mergeCell ref="AH131:AI131"/>
    <mergeCell ref="AH132:AI132"/>
    <mergeCell ref="AH125:AI125"/>
    <mergeCell ref="AH126:AI126"/>
    <mergeCell ref="B181:C181"/>
    <mergeCell ref="B182:C182"/>
    <mergeCell ref="B183:C183"/>
    <mergeCell ref="B184:C184"/>
    <mergeCell ref="B185:C185"/>
    <mergeCell ref="B186:C186"/>
    <mergeCell ref="B167:C167"/>
    <mergeCell ref="B175:C175"/>
    <mergeCell ref="B176:C176"/>
    <mergeCell ref="AJ119:AL119"/>
    <mergeCell ref="AJ120:AL120"/>
    <mergeCell ref="AJ121:AL121"/>
    <mergeCell ref="AJ122:AL122"/>
    <mergeCell ref="AJ123:AL123"/>
    <mergeCell ref="AJ124:AL124"/>
    <mergeCell ref="B129:C129"/>
    <mergeCell ref="B177:C177"/>
    <mergeCell ref="B178:C178"/>
    <mergeCell ref="B179:C179"/>
    <mergeCell ref="AJ156:AL156"/>
    <mergeCell ref="AJ157:AL157"/>
    <mergeCell ref="AJ158:AL158"/>
    <mergeCell ref="AJ185:AL185"/>
    <mergeCell ref="AJ186:AL186"/>
    <mergeCell ref="B159:C159"/>
    <mergeCell ref="B160:C160"/>
    <mergeCell ref="B149:C149"/>
    <mergeCell ref="B150:C150"/>
    <mergeCell ref="B151:C151"/>
    <mergeCell ref="B152:C152"/>
    <mergeCell ref="B153:C153"/>
    <mergeCell ref="B154:C154"/>
    <mergeCell ref="AJ188:AL188"/>
    <mergeCell ref="AJ191:AL191"/>
    <mergeCell ref="AJ182:AL182"/>
    <mergeCell ref="AJ183:AL183"/>
    <mergeCell ref="AJ184:AL184"/>
    <mergeCell ref="AJ177:AL177"/>
    <mergeCell ref="AJ178:AL178"/>
    <mergeCell ref="AJ109:AL109"/>
    <mergeCell ref="AJ110:AL110"/>
    <mergeCell ref="AJ111:AL111"/>
    <mergeCell ref="AJ112:AL112"/>
    <mergeCell ref="AJ138:AL138"/>
    <mergeCell ref="AJ139:AL139"/>
    <mergeCell ref="AJ131:AL131"/>
    <mergeCell ref="AJ132:AL132"/>
    <mergeCell ref="AJ136:AL136"/>
    <mergeCell ref="AJ137:AL137"/>
    <mergeCell ref="AJ125:AL125"/>
    <mergeCell ref="AJ126:AL126"/>
    <mergeCell ref="AJ187:AL187"/>
    <mergeCell ref="AJ175:AL175"/>
    <mergeCell ref="AJ176:AL176"/>
    <mergeCell ref="AJ179:AL179"/>
    <mergeCell ref="AJ181:AL181"/>
    <mergeCell ref="AJ162:AL162"/>
    <mergeCell ref="AJ127:AL127"/>
    <mergeCell ref="AJ128:AL128"/>
    <mergeCell ref="AJ129:AL129"/>
    <mergeCell ref="AJ130:AL130"/>
    <mergeCell ref="AJ159:AL159"/>
    <mergeCell ref="AJ160:AL160"/>
    <mergeCell ref="AJ161:AL161"/>
    <mergeCell ref="AJ150:AL150"/>
    <mergeCell ref="AJ151:AL151"/>
    <mergeCell ref="AJ152:AL152"/>
    <mergeCell ref="AJ153:AL153"/>
    <mergeCell ref="AJ154:AL154"/>
    <mergeCell ref="AJ155:AL155"/>
    <mergeCell ref="AJ144:AL144"/>
    <mergeCell ref="AJ145:AL145"/>
    <mergeCell ref="AJ146:AL146"/>
    <mergeCell ref="AJ147:AL147"/>
    <mergeCell ref="AJ148:AL148"/>
    <mergeCell ref="AJ149:AL149"/>
    <mergeCell ref="AJ133:AL133"/>
    <mergeCell ref="AJ135:AL135"/>
    <mergeCell ref="AH187:AI187"/>
    <mergeCell ref="AH188:AI188"/>
    <mergeCell ref="AH191:AI191"/>
    <mergeCell ref="AH181:AI181"/>
    <mergeCell ref="AH182:AI182"/>
    <mergeCell ref="AH183:AI183"/>
    <mergeCell ref="AH184:AI184"/>
    <mergeCell ref="AH185:AI185"/>
    <mergeCell ref="AH186:AI186"/>
    <mergeCell ref="AH167:AI167"/>
    <mergeCell ref="AH175:AI175"/>
    <mergeCell ref="AH176:AI176"/>
    <mergeCell ref="AH177:AI177"/>
    <mergeCell ref="AH178:AI178"/>
    <mergeCell ref="AH179:AI179"/>
    <mergeCell ref="AH133:AI133"/>
    <mergeCell ref="AH135:AI135"/>
    <mergeCell ref="AH136:AI136"/>
    <mergeCell ref="AH162:AI162"/>
    <mergeCell ref="AH163:AI163"/>
    <mergeCell ref="AH164:AI164"/>
    <mergeCell ref="AH165:AI165"/>
    <mergeCell ref="AH166:AI166"/>
    <mergeCell ref="AH155:AI155"/>
    <mergeCell ref="AH154:AI154"/>
    <mergeCell ref="AH156:AI156"/>
    <mergeCell ref="AH157:AI157"/>
    <mergeCell ref="AH158:AI158"/>
    <mergeCell ref="AH159:AI159"/>
    <mergeCell ref="AH160:AI160"/>
    <mergeCell ref="AH161:AI161"/>
    <mergeCell ref="AF107:AG107"/>
    <mergeCell ref="AF108:AG108"/>
    <mergeCell ref="AF109:AG109"/>
    <mergeCell ref="AF110:AG110"/>
    <mergeCell ref="AF111:AG111"/>
    <mergeCell ref="AF112:AG112"/>
    <mergeCell ref="AH149:AI149"/>
    <mergeCell ref="AH150:AI150"/>
    <mergeCell ref="AH151:AI151"/>
    <mergeCell ref="AH152:AI152"/>
    <mergeCell ref="AH153:AI153"/>
    <mergeCell ref="AH143:AI143"/>
    <mergeCell ref="AH144:AI144"/>
    <mergeCell ref="AH145:AI145"/>
    <mergeCell ref="AH146:AI146"/>
    <mergeCell ref="AH147:AI147"/>
    <mergeCell ref="AH148:AI148"/>
    <mergeCell ref="AH109:AI109"/>
    <mergeCell ref="AH110:AI110"/>
    <mergeCell ref="AH111:AI111"/>
    <mergeCell ref="AH137:AI137"/>
    <mergeCell ref="AH138:AI138"/>
    <mergeCell ref="AH139:AI139"/>
    <mergeCell ref="AH140:AI140"/>
    <mergeCell ref="AH124:AI124"/>
    <mergeCell ref="AH127:AI127"/>
    <mergeCell ref="AH128:AI128"/>
    <mergeCell ref="AH129:AI129"/>
    <mergeCell ref="AH119:AI119"/>
    <mergeCell ref="AF101:AG101"/>
    <mergeCell ref="AF102:AG102"/>
    <mergeCell ref="AF103:AG103"/>
    <mergeCell ref="AF104:AG104"/>
    <mergeCell ref="AF105:AG105"/>
    <mergeCell ref="AF106:AG106"/>
    <mergeCell ref="AF142:AG142"/>
    <mergeCell ref="AF143:AG143"/>
    <mergeCell ref="AF131:AG131"/>
    <mergeCell ref="AF132:AG132"/>
    <mergeCell ref="AF133:AG133"/>
    <mergeCell ref="AF135:AG135"/>
    <mergeCell ref="AF136:AG136"/>
    <mergeCell ref="AF137:AG137"/>
    <mergeCell ref="AF125:AG125"/>
    <mergeCell ref="AF126:AG126"/>
    <mergeCell ref="AF127:AG127"/>
    <mergeCell ref="AF128:AG128"/>
    <mergeCell ref="AF129:AG129"/>
    <mergeCell ref="AF130:AG130"/>
    <mergeCell ref="AF119:AG119"/>
    <mergeCell ref="AF120:AG120"/>
    <mergeCell ref="AF121:AG121"/>
    <mergeCell ref="AF122:AG122"/>
    <mergeCell ref="AF123:AG123"/>
    <mergeCell ref="AF124:AG124"/>
    <mergeCell ref="AF113:AG113"/>
    <mergeCell ref="AF114:AG114"/>
    <mergeCell ref="AF115:AG115"/>
    <mergeCell ref="AF116:AG116"/>
    <mergeCell ref="AF117:AG117"/>
    <mergeCell ref="AF118:AG118"/>
    <mergeCell ref="AD95:AE95"/>
    <mergeCell ref="AD96:AE96"/>
    <mergeCell ref="AD97:AE97"/>
    <mergeCell ref="AD98:AE98"/>
    <mergeCell ref="AF188:AG188"/>
    <mergeCell ref="AF191:AG191"/>
    <mergeCell ref="AF182:AG182"/>
    <mergeCell ref="AF183:AG183"/>
    <mergeCell ref="AF184:AG184"/>
    <mergeCell ref="AF185:AG185"/>
    <mergeCell ref="AF186:AG186"/>
    <mergeCell ref="AF187:AG187"/>
    <mergeCell ref="AF175:AG175"/>
    <mergeCell ref="AF176:AG176"/>
    <mergeCell ref="AF177:AG177"/>
    <mergeCell ref="AF178:AG178"/>
    <mergeCell ref="AF179:AG179"/>
    <mergeCell ref="AF181:AG181"/>
    <mergeCell ref="AF162:AG162"/>
    <mergeCell ref="AF163:AG163"/>
    <mergeCell ref="AF164:AG164"/>
    <mergeCell ref="AF165:AG165"/>
    <mergeCell ref="AF166:AG166"/>
    <mergeCell ref="AF167:AG167"/>
    <mergeCell ref="AF156:AG156"/>
    <mergeCell ref="AF157:AG157"/>
    <mergeCell ref="AF158:AG158"/>
    <mergeCell ref="AD105:AE105"/>
    <mergeCell ref="AF138:AG138"/>
    <mergeCell ref="AF139:AG139"/>
    <mergeCell ref="AF140:AG140"/>
    <mergeCell ref="AF141:AG141"/>
    <mergeCell ref="AD106:AE106"/>
    <mergeCell ref="AD107:AE107"/>
    <mergeCell ref="AD108:AE108"/>
    <mergeCell ref="AD109:AE109"/>
    <mergeCell ref="AD110:AE110"/>
    <mergeCell ref="AD99:AE99"/>
    <mergeCell ref="AD100:AE100"/>
    <mergeCell ref="AD101:AE101"/>
    <mergeCell ref="AD102:AE102"/>
    <mergeCell ref="AD103:AE103"/>
    <mergeCell ref="AD104:AE104"/>
    <mergeCell ref="AF192:AG192"/>
    <mergeCell ref="AF193:AG193"/>
    <mergeCell ref="AF194:AG194"/>
    <mergeCell ref="AF195:AG195"/>
    <mergeCell ref="AF159:AG159"/>
    <mergeCell ref="AF160:AG160"/>
    <mergeCell ref="AF161:AG161"/>
    <mergeCell ref="AF150:AG150"/>
    <mergeCell ref="AF151:AG151"/>
    <mergeCell ref="AF152:AG152"/>
    <mergeCell ref="AF153:AG153"/>
    <mergeCell ref="AF154:AG154"/>
    <mergeCell ref="AF155:AG155"/>
    <mergeCell ref="AF144:AG144"/>
    <mergeCell ref="AF145:AG145"/>
    <mergeCell ref="AF146:AG146"/>
    <mergeCell ref="AF147:AG147"/>
    <mergeCell ref="AF148:AG148"/>
    <mergeCell ref="AF149:AG149"/>
    <mergeCell ref="AD123:AE123"/>
    <mergeCell ref="AD124:AE124"/>
    <mergeCell ref="AD125:AE125"/>
    <mergeCell ref="AD126:AE126"/>
    <mergeCell ref="AD127:AE127"/>
    <mergeCell ref="AD128:AE128"/>
    <mergeCell ref="AD117:AE117"/>
    <mergeCell ref="AD118:AE118"/>
    <mergeCell ref="AD119:AE119"/>
    <mergeCell ref="AD120:AE120"/>
    <mergeCell ref="AD121:AE121"/>
    <mergeCell ref="AD122:AE122"/>
    <mergeCell ref="AD111:AE111"/>
    <mergeCell ref="AD112:AE112"/>
    <mergeCell ref="AD113:AE113"/>
    <mergeCell ref="AD114:AE114"/>
    <mergeCell ref="AD115:AE115"/>
    <mergeCell ref="AD116:AE116"/>
    <mergeCell ref="AD142:AE142"/>
    <mergeCell ref="AD143:AE143"/>
    <mergeCell ref="AD144:AE144"/>
    <mergeCell ref="AD145:AE145"/>
    <mergeCell ref="AD146:AE146"/>
    <mergeCell ref="AD147:AE147"/>
    <mergeCell ref="AD136:AE136"/>
    <mergeCell ref="AD137:AE137"/>
    <mergeCell ref="AD138:AE138"/>
    <mergeCell ref="AD139:AE139"/>
    <mergeCell ref="AD140:AE140"/>
    <mergeCell ref="AD141:AE141"/>
    <mergeCell ref="AD129:AE129"/>
    <mergeCell ref="AD130:AE130"/>
    <mergeCell ref="AD131:AE131"/>
    <mergeCell ref="AD132:AE132"/>
    <mergeCell ref="AD133:AE133"/>
    <mergeCell ref="AD135:AE135"/>
    <mergeCell ref="AD160:AE160"/>
    <mergeCell ref="AD161:AE161"/>
    <mergeCell ref="AD162:AE162"/>
    <mergeCell ref="AD163:AE163"/>
    <mergeCell ref="AD164:AE164"/>
    <mergeCell ref="AD165:AE165"/>
    <mergeCell ref="AD154:AE154"/>
    <mergeCell ref="AD155:AE155"/>
    <mergeCell ref="AD156:AE156"/>
    <mergeCell ref="AD157:AE157"/>
    <mergeCell ref="AD158:AE158"/>
    <mergeCell ref="AD159:AE159"/>
    <mergeCell ref="AD148:AE148"/>
    <mergeCell ref="AD149:AE149"/>
    <mergeCell ref="AD150:AE150"/>
    <mergeCell ref="AD151:AE151"/>
    <mergeCell ref="AD152:AE152"/>
    <mergeCell ref="AD153:AE153"/>
    <mergeCell ref="AB104:AC104"/>
    <mergeCell ref="AB105:AC105"/>
    <mergeCell ref="AB106:AC106"/>
    <mergeCell ref="AB107:AC107"/>
    <mergeCell ref="AB108:AC108"/>
    <mergeCell ref="AB109:AC109"/>
    <mergeCell ref="AB95:AC95"/>
    <mergeCell ref="AB96:AC96"/>
    <mergeCell ref="AB97:AC97"/>
    <mergeCell ref="AB98:AC98"/>
    <mergeCell ref="AB99:AC99"/>
    <mergeCell ref="AB100:AC100"/>
    <mergeCell ref="AB101:AC101"/>
    <mergeCell ref="AB102:AC102"/>
    <mergeCell ref="AB103:AC103"/>
    <mergeCell ref="AD192:AE192"/>
    <mergeCell ref="AD193:AE193"/>
    <mergeCell ref="AD186:AE186"/>
    <mergeCell ref="AD187:AE187"/>
    <mergeCell ref="AD188:AE188"/>
    <mergeCell ref="AD191:AE191"/>
    <mergeCell ref="AD179:AE179"/>
    <mergeCell ref="AD181:AE181"/>
    <mergeCell ref="AD182:AE182"/>
    <mergeCell ref="AD183:AE183"/>
    <mergeCell ref="AD184:AE184"/>
    <mergeCell ref="AD185:AE185"/>
    <mergeCell ref="AD166:AE166"/>
    <mergeCell ref="AD167:AE167"/>
    <mergeCell ref="AD175:AE175"/>
    <mergeCell ref="AD176:AE176"/>
    <mergeCell ref="AD177:AE177"/>
    <mergeCell ref="AB122:AC122"/>
    <mergeCell ref="AB123:AC123"/>
    <mergeCell ref="AB124:AC124"/>
    <mergeCell ref="AB125:AC125"/>
    <mergeCell ref="AB126:AC126"/>
    <mergeCell ref="AB127:AC127"/>
    <mergeCell ref="AB116:AC116"/>
    <mergeCell ref="AB117:AC117"/>
    <mergeCell ref="AB118:AC118"/>
    <mergeCell ref="AB119:AC119"/>
    <mergeCell ref="AB120:AC120"/>
    <mergeCell ref="AB121:AC121"/>
    <mergeCell ref="AB110:AC110"/>
    <mergeCell ref="AB111:AC111"/>
    <mergeCell ref="AB112:AC112"/>
    <mergeCell ref="AB113:AC113"/>
    <mergeCell ref="AB114:AC114"/>
    <mergeCell ref="AB115:AC115"/>
    <mergeCell ref="AB141:AC141"/>
    <mergeCell ref="AB142:AC142"/>
    <mergeCell ref="AB143:AC143"/>
    <mergeCell ref="AB144:AC144"/>
    <mergeCell ref="AB145:AC145"/>
    <mergeCell ref="AB146:AC146"/>
    <mergeCell ref="AB135:AC135"/>
    <mergeCell ref="AB136:AC136"/>
    <mergeCell ref="AB137:AC137"/>
    <mergeCell ref="AB138:AC138"/>
    <mergeCell ref="AB139:AC139"/>
    <mergeCell ref="AB140:AC140"/>
    <mergeCell ref="AB128:AC128"/>
    <mergeCell ref="AB129:AC129"/>
    <mergeCell ref="AB130:AC130"/>
    <mergeCell ref="AB131:AC131"/>
    <mergeCell ref="AB132:AC132"/>
    <mergeCell ref="AB133:AC133"/>
    <mergeCell ref="AB167:AC167"/>
    <mergeCell ref="AB175:AC175"/>
    <mergeCell ref="AB176:AC176"/>
    <mergeCell ref="AB177:AC177"/>
    <mergeCell ref="AB159:AC159"/>
    <mergeCell ref="AB160:AC160"/>
    <mergeCell ref="AB161:AC161"/>
    <mergeCell ref="AB162:AC162"/>
    <mergeCell ref="AB163:AC163"/>
    <mergeCell ref="AB164:AC164"/>
    <mergeCell ref="AB153:AC153"/>
    <mergeCell ref="AB154:AC154"/>
    <mergeCell ref="AB155:AC155"/>
    <mergeCell ref="AB156:AC156"/>
    <mergeCell ref="AB157:AC157"/>
    <mergeCell ref="AB158:AC158"/>
    <mergeCell ref="AB147:AC147"/>
    <mergeCell ref="AB148:AC148"/>
    <mergeCell ref="AB149:AC149"/>
    <mergeCell ref="AB150:AC150"/>
    <mergeCell ref="AB151:AC151"/>
    <mergeCell ref="AB152:AC152"/>
    <mergeCell ref="AB169:AC169"/>
    <mergeCell ref="AB172:AC172"/>
    <mergeCell ref="Z103:AA103"/>
    <mergeCell ref="Z104:AA104"/>
    <mergeCell ref="Z105:AA105"/>
    <mergeCell ref="Z106:AA106"/>
    <mergeCell ref="Z107:AA107"/>
    <mergeCell ref="Z108:AA108"/>
    <mergeCell ref="AB195:AC195"/>
    <mergeCell ref="Z95:AA95"/>
    <mergeCell ref="Z96:AA96"/>
    <mergeCell ref="Z97:AA97"/>
    <mergeCell ref="Z98:AA98"/>
    <mergeCell ref="Z99:AA99"/>
    <mergeCell ref="Z100:AA100"/>
    <mergeCell ref="Z101:AA101"/>
    <mergeCell ref="Z102:AA102"/>
    <mergeCell ref="AB191:AC191"/>
    <mergeCell ref="AB192:AC192"/>
    <mergeCell ref="AB193:AC193"/>
    <mergeCell ref="AB194:AC194"/>
    <mergeCell ref="AB185:AC185"/>
    <mergeCell ref="AB186:AC186"/>
    <mergeCell ref="AB187:AC187"/>
    <mergeCell ref="AB188:AC188"/>
    <mergeCell ref="AB178:AC178"/>
    <mergeCell ref="AB179:AC179"/>
    <mergeCell ref="AB181:AC181"/>
    <mergeCell ref="AB182:AC182"/>
    <mergeCell ref="AB183:AC183"/>
    <mergeCell ref="AB184:AC184"/>
    <mergeCell ref="AB165:AC165"/>
    <mergeCell ref="AB166:AC166"/>
    <mergeCell ref="Z121:AA121"/>
    <mergeCell ref="Z122:AA122"/>
    <mergeCell ref="Z123:AA123"/>
    <mergeCell ref="Z124:AA124"/>
    <mergeCell ref="Z125:AA125"/>
    <mergeCell ref="Z126:AA126"/>
    <mergeCell ref="Z115:AA115"/>
    <mergeCell ref="Z116:AA116"/>
    <mergeCell ref="Z117:AA117"/>
    <mergeCell ref="Z118:AA118"/>
    <mergeCell ref="Z119:AA119"/>
    <mergeCell ref="Z120:AA120"/>
    <mergeCell ref="Z109:AA109"/>
    <mergeCell ref="Z110:AA110"/>
    <mergeCell ref="Z111:AA111"/>
    <mergeCell ref="Z112:AA112"/>
    <mergeCell ref="Z113:AA113"/>
    <mergeCell ref="Z114:AA114"/>
    <mergeCell ref="Z140:AA140"/>
    <mergeCell ref="Z141:AA141"/>
    <mergeCell ref="Z142:AA142"/>
    <mergeCell ref="Z143:AA143"/>
    <mergeCell ref="Z144:AA144"/>
    <mergeCell ref="Z145:AA145"/>
    <mergeCell ref="Z133:AA133"/>
    <mergeCell ref="Z135:AA135"/>
    <mergeCell ref="Z136:AA136"/>
    <mergeCell ref="Z137:AA137"/>
    <mergeCell ref="Z138:AA138"/>
    <mergeCell ref="Z139:AA139"/>
    <mergeCell ref="Z127:AA127"/>
    <mergeCell ref="Z128:AA128"/>
    <mergeCell ref="Z129:AA129"/>
    <mergeCell ref="Z130:AA130"/>
    <mergeCell ref="Z131:AA131"/>
    <mergeCell ref="Z132:AA132"/>
    <mergeCell ref="Z166:AA166"/>
    <mergeCell ref="Z167:AA167"/>
    <mergeCell ref="Z175:AA175"/>
    <mergeCell ref="Z176:AA176"/>
    <mergeCell ref="Z158:AA158"/>
    <mergeCell ref="Z159:AA159"/>
    <mergeCell ref="Z160:AA160"/>
    <mergeCell ref="Z161:AA161"/>
    <mergeCell ref="Z162:AA162"/>
    <mergeCell ref="Z163:AA163"/>
    <mergeCell ref="Z152:AA152"/>
    <mergeCell ref="Z153:AA153"/>
    <mergeCell ref="Z154:AA154"/>
    <mergeCell ref="Z155:AA155"/>
    <mergeCell ref="Z156:AA156"/>
    <mergeCell ref="Z157:AA157"/>
    <mergeCell ref="Z146:AA146"/>
    <mergeCell ref="Z147:AA147"/>
    <mergeCell ref="Z148:AA148"/>
    <mergeCell ref="Z149:AA149"/>
    <mergeCell ref="Z150:AA150"/>
    <mergeCell ref="Z151:AA151"/>
    <mergeCell ref="Z169:AA169"/>
    <mergeCell ref="Z172:AA172"/>
    <mergeCell ref="X102:Y102"/>
    <mergeCell ref="X103:Y103"/>
    <mergeCell ref="X104:Y104"/>
    <mergeCell ref="X105:Y105"/>
    <mergeCell ref="X106:Y106"/>
    <mergeCell ref="X107:Y107"/>
    <mergeCell ref="Z194:AA194"/>
    <mergeCell ref="Z195:AA195"/>
    <mergeCell ref="X95:Y95"/>
    <mergeCell ref="X96:Y96"/>
    <mergeCell ref="X97:Y97"/>
    <mergeCell ref="X98:Y98"/>
    <mergeCell ref="X99:Y99"/>
    <mergeCell ref="X100:Y100"/>
    <mergeCell ref="X101:Y101"/>
    <mergeCell ref="Z191:AA191"/>
    <mergeCell ref="Z192:AA192"/>
    <mergeCell ref="Z193:AA193"/>
    <mergeCell ref="Z184:AA184"/>
    <mergeCell ref="Z185:AA185"/>
    <mergeCell ref="Z186:AA186"/>
    <mergeCell ref="Z187:AA187"/>
    <mergeCell ref="Z188:AA188"/>
    <mergeCell ref="Z177:AA177"/>
    <mergeCell ref="Z178:AA178"/>
    <mergeCell ref="Z179:AA179"/>
    <mergeCell ref="Z181:AA181"/>
    <mergeCell ref="Z182:AA182"/>
    <mergeCell ref="Z183:AA183"/>
    <mergeCell ref="Z164:AA164"/>
    <mergeCell ref="Z165:AA165"/>
    <mergeCell ref="X120:Y120"/>
    <mergeCell ref="X121:Y121"/>
    <mergeCell ref="X122:Y122"/>
    <mergeCell ref="X123:Y123"/>
    <mergeCell ref="X124:Y124"/>
    <mergeCell ref="X125:Y125"/>
    <mergeCell ref="X114:Y114"/>
    <mergeCell ref="X115:Y115"/>
    <mergeCell ref="X116:Y116"/>
    <mergeCell ref="X117:Y117"/>
    <mergeCell ref="X118:Y118"/>
    <mergeCell ref="X119:Y119"/>
    <mergeCell ref="X108:Y108"/>
    <mergeCell ref="X109:Y109"/>
    <mergeCell ref="X110:Y110"/>
    <mergeCell ref="X111:Y111"/>
    <mergeCell ref="X112:Y112"/>
    <mergeCell ref="X113:Y113"/>
    <mergeCell ref="X139:Y139"/>
    <mergeCell ref="X140:Y140"/>
    <mergeCell ref="X141:Y141"/>
    <mergeCell ref="X142:Y142"/>
    <mergeCell ref="X143:Y143"/>
    <mergeCell ref="X144:Y144"/>
    <mergeCell ref="X132:Y132"/>
    <mergeCell ref="X133:Y133"/>
    <mergeCell ref="X135:Y135"/>
    <mergeCell ref="X136:Y136"/>
    <mergeCell ref="X137:Y137"/>
    <mergeCell ref="X138:Y138"/>
    <mergeCell ref="X126:Y126"/>
    <mergeCell ref="X127:Y127"/>
    <mergeCell ref="X128:Y128"/>
    <mergeCell ref="X129:Y129"/>
    <mergeCell ref="X130:Y130"/>
    <mergeCell ref="X131:Y131"/>
    <mergeCell ref="X157:Y157"/>
    <mergeCell ref="X158:Y158"/>
    <mergeCell ref="X159:Y159"/>
    <mergeCell ref="X160:Y160"/>
    <mergeCell ref="X161:Y161"/>
    <mergeCell ref="X162:Y162"/>
    <mergeCell ref="X151:Y151"/>
    <mergeCell ref="X152:Y152"/>
    <mergeCell ref="X153:Y153"/>
    <mergeCell ref="X154:Y154"/>
    <mergeCell ref="X155:Y155"/>
    <mergeCell ref="X156:Y156"/>
    <mergeCell ref="X145:Y145"/>
    <mergeCell ref="X146:Y146"/>
    <mergeCell ref="X147:Y147"/>
    <mergeCell ref="X148:Y148"/>
    <mergeCell ref="X149:Y149"/>
    <mergeCell ref="X150:Y150"/>
    <mergeCell ref="X186:Y186"/>
    <mergeCell ref="X187:Y187"/>
    <mergeCell ref="X188:Y188"/>
    <mergeCell ref="X176:Y176"/>
    <mergeCell ref="X177:Y177"/>
    <mergeCell ref="X178:Y178"/>
    <mergeCell ref="X179:Y179"/>
    <mergeCell ref="X181:Y181"/>
    <mergeCell ref="X182:Y182"/>
    <mergeCell ref="X163:Y163"/>
    <mergeCell ref="X164:Y164"/>
    <mergeCell ref="X165:Y165"/>
    <mergeCell ref="X166:Y166"/>
    <mergeCell ref="X167:Y167"/>
    <mergeCell ref="X175:Y175"/>
    <mergeCell ref="X169:Y169"/>
    <mergeCell ref="X172:Y172"/>
    <mergeCell ref="AJ197:AL197"/>
    <mergeCell ref="X193:Y193"/>
    <mergeCell ref="X194:Y194"/>
    <mergeCell ref="X195:Y195"/>
    <mergeCell ref="B197:C197"/>
    <mergeCell ref="E197:U197"/>
    <mergeCell ref="X191:Y191"/>
    <mergeCell ref="X192:Y192"/>
    <mergeCell ref="AD194:AE194"/>
    <mergeCell ref="AD195:AE195"/>
    <mergeCell ref="B195:C195"/>
    <mergeCell ref="B192:C192"/>
    <mergeCell ref="B193:C193"/>
    <mergeCell ref="B194:C194"/>
    <mergeCell ref="D192:U192"/>
    <mergeCell ref="D193:U193"/>
    <mergeCell ref="D194:U194"/>
    <mergeCell ref="D195:U195"/>
    <mergeCell ref="AH192:AI192"/>
    <mergeCell ref="AH193:AI193"/>
    <mergeCell ref="AH194:AI194"/>
    <mergeCell ref="AH195:AI195"/>
    <mergeCell ref="AJ192:AL192"/>
    <mergeCell ref="AJ193:AL193"/>
    <mergeCell ref="AJ194:AL194"/>
    <mergeCell ref="AJ195:AL195"/>
    <mergeCell ref="B191:C191"/>
  </mergeCells>
  <phoneticPr fontId="28" type="noConversion"/>
  <dataValidations disablePrompts="1" count="1">
    <dataValidation allowBlank="1" showErrorMessage="1" errorTitle="EXCESSO DE CARACTERES" error="Esta célula está configurada para aceitar o máximo de 70 caracteres. Por gentileza, revise o texte e remova o excesso de caracteres." sqref="CQR14:CRM15 PX14:QS15 PX21:QS21 ZT21:AAO21 AJP21:AKK21 ATL21:AUG21 BDH21:BEC21 BND21:BNY21 BWZ21:BXU21 CGV21:CHQ21 CQR21:CRM21 DAN21:DBI21 DKJ21:DLE21 DUF21:DVA21 EEB21:EEW21 ENX21:EOS21 EXT21:EYO21 FHP21:FIK21 FRL21:FSG21 GBH21:GCC21 GLD21:GLY21 GUZ21:GVU21 HEV21:HFQ21 HOR21:HPM21 HYN21:HZI21 IIJ21:IJE21 ISF21:ITA21 JCB21:JCW21 JLX21:JMS21 JVT21:JWO21 KFP21:KGK21 KPL21:KQG21 KZH21:LAC21 LJD21:LJY21 LSZ21:LTU21 MCV21:MDQ21 MMR21:MNM21 MWN21:MXI21 NGJ21:NHE21 NQF21:NRA21 OAB21:OAW21 OJX21:OKS21 OTT21:OUO21 PDP21:PEK21 PNL21:POG21 PXH21:PYC21 QHD21:QHY21 WIR21:WJM21 QQZ21:QRU21 RAV21:RBQ21 RKR21:RLM21 RUN21:RVI21 SEJ21:SFE21 SOF21:SPA21 SYB21:SYW21 THX21:TIS21 TRT21:TSO21 UBP21:UCK21 ULL21:UMG21 UVH21:UWC21 VFD21:VFY21 VOZ21:VPU21 VYV21:VZQ21 WSN21:WTI21 ENX14:EOS15 BNC16:BNX20 BDG16:BEB20 ATK16:AUF20 AJO16:AKJ20 GA16:GV20 WIQ16:WJL20 VFC16:VFX20 WSM16:WTH20 UVG16:UWB20 VYU16:VZP20 VOY16:VPT20 PW16:QR20 ZS16:AAN20 ULK16:UMF20 UBO16:UCJ20 TRS16:TSN20 THW16:TIR20 SYA16:SYV20 SOE16:SOZ20 SEI16:SFD20 RUM16:RVH20 RKQ16:RLL20 RAU16:RBP20 QQY16:QRT20 QHC16:QHX20 PXG16:PYB20 PNK16:POF20 PDO16:PEJ20 OTS16:OUN20 OJW16:OKR20 OAA16:OAV20 NQE16:NQZ20 NGI16:NHD20 MWM16:MXH20 MMQ16:MNL20 MCU16:MDP20 LSY16:LTT20 LJC16:LJX20 KZG16:LAB20 KPK16:KQF20 KFO16:KGJ20 JVS16:JWN20 JLW16:JMR20 JCA16:JCV20 ISE16:ISZ20 III16:IJD20 HYM16:HZH20 HOQ16:HPL20 HEU16:HFP20 GUY16:GVT20 GLC16:GLX20 GBG16:GCB20 FRK16:FSF20 FHO16:FIJ20 EXS16:EYN20 ENW16:EOR20 EEA16:EEV20 DUE16:DUZ20 DKI16:DLD20 DAM16:DBH20 CQQ16:CRL20 CGU16:CHP20 BWY16:BXT20 GB21:GW21 CGV14:CHQ15 EEB14:EEW15 BWZ14:BXU15 BND14:BNY15 IIJ14:IJE15 GBH14:GCC15 HYN14:HZI15 DUF14:DVA15 BDH14:BEC15 DKJ14:DLE15 HOR14:HPM15 JLX14:JMS15 DAN14:DBI15 PX37:QS37 ZT37:AAO37 AJP37:AKK37 ATL37:AUG37 BDH37:BEC37 BND37:BNY37 BWZ37:BXU37 CGV37:CHQ37 CQR37:CRM37 DAN37:DBI37 DKJ37:DLE37 DUF37:DVA37 EEB37:EEW37 ENX37:EOS37 EXT37:EYO37 FHP37:FIK37 FRL37:FSG37 GBH37:GCC37 GLD37:GLY37 GUZ37:GVU37 HEV37:HFQ37 HOR37:HPM37 HYN37:HZI37 IIJ37:IJE37 ISF37:ITA37 JCB37:JCW37 JLX37:JMS37 JVT37:JWO37 KFP37:KGK37 KPL37:KQG37 KZH37:LAC37 LJD37:LJY37 LSZ37:LTU37 MCV37:MDQ37 MMR37:MNM37 MWN37:MXI37 NGJ37:NHE37 NQF37:NRA37 OAB37:OAW37 OJX37:OKS37 OTT37:OUO37 PDP37:PEK37 PNL37:POG37 PXH37:PYC37 QHD37:QHY37 WIR37:WJM37 QQZ37:QRU37 RAV37:RBQ37 RKR37:RLM37 RUN37:RVI37 SEJ37:SFE37 SOF37:SPA37 SYB37:SYW37 THX37:TIS37 TRT37:TSO37 UBP37:UCK37 ULL37:UMG37 UVH37:UWC37 VFD37:VFY37 VOZ37:VPU37 VYV37:VZQ37 WSN37:WTI37 GB37:GW37 ATL14:AUG15 FRL14:FSG15 AJP14:AKK15 ZT14:AAO15 HEV14:HFQ15 JCB14:JCW15 GUZ14:GVU15 FHP14:FIK15 ISF14:ITA15 EXT14:EYO15 GLD14:GLY15 GB14:GW15 WSN14:WTI15 VYV14:VZQ15 VOZ14:VPU15 VFD14:VFY15 UVH14:UWC15 ULL14:UMG15 UBP14:UCK15 TRT14:TSO15 THX14:TIS15 SYB14:SYW15 SOF14:SPA15 SEJ14:SFE15 RUN14:RVI15 RKR14:RLM15 RAV14:RBQ15 QQZ14:QRU15 WIR14:WJM15 QHD14:QHY15 PXH14:PYC15 PNL14:POG15 PDP14:PEK15 OTT14:OUO15 OJX14:OKS15 OAB14:OAW15 NQF14:NRA15 NGJ14:NHE15 MWN14:MXI15 MMR14:MNM15 MCV14:MDQ15 LSZ14:LTU15 LJD14:LJY15 KZH14:LAC15 KPL14:KQG15 KFP14:KGK15 JVT14:JWO15 CQR50:CRM50 PX50:QS50 ENX50:EOS50 CGV50:CHQ50 EEB50:EEW50 BWZ50:BXU50 BND50:BNY50 IIJ50:IJE50 GBH50:GCC50 HYN50:HZI50 DUF50:DVA50 BDH50:BEC50 DKJ50:DLE50 HOR50:HPM50 JLX50:JMS50 DAN50:DBI50 ATL50:AUG50 FRL50:FSG50 AJP50:AKK50 ZT50:AAO50 HEV50:HFQ50 JCB50:JCW50 GUZ50:GVU50 FHP50:FIK50 ISF50:ITA50 EXT50:EYO50 GLD50:GLY50 GB50:GW50 WSN50:WTI50 VYV50:VZQ50 VOZ50:VPU50 VFD50:VFY50 UVH50:UWC50 ULL50:UMG50 UBP50:UCK50 TRT50:TSO50 THX50:TIS50 SYB50:SYW50 SOF50:SPA50 SEJ50:SFE50 RUN50:RVI50 RKR50:RLM50 RAV50:RBQ50 QQZ50:QRU50 WIR50:WJM50 QHD50:QHY50 PXH50:PYC50 PNL50:POG50 PDP50:PEK50 OTT50:OUO50 OJX50:OKS50 OAB50:OAW50 NQF50:NRA50 NGJ50:NHE50 MWN50:MXI50 MMR50:MNM50 MCV50:MDQ50 LSZ50:LTU50 LJD50:LJY50 KZH50:LAC50 KPL50:KQG50 KFP50:KGK50 JVT50:JWO50 CQR59:CRM59 PX59:QS59 ENX59:EOS59 CGV59:CHQ59 EEB59:EEW59 BWZ59:BXU59 BND59:BNY59 IIJ59:IJE59 GBH59:GCC59 HYN59:HZI59 DUF59:DVA59 BDH59:BEC59 DKJ59:DLE59 HOR59:HPM59 JLX59:JMS59 DAN59:DBI59 ATL59:AUG59 FRL59:FSG59 AJP59:AKK59 ZT59:AAO59 HEV59:HFQ59 JCB59:JCW59 GUZ59:GVU59 FHP59:FIK59 ISF59:ITA59 EXT59:EYO59 GLD59:GLY59 GB59:GW59 WSN59:WTI59 VYV59:VZQ59 VOZ59:VPU59 VFD59:VFY59 UVH59:UWC59 ULL59:UMG59 UBP59:UCK59 TRT59:TSO59 THX59:TIS59 SYB59:SYW59 SOF59:SPA59 SEJ59:SFE59 RUN59:RVI59 RKR59:RLM59 RAV59:RBQ59 QQZ59:QRU59 WIR59:WJM59 QHD59:QHY59 PXH59:PYC59 PNL59:POG59 PDP59:PEK59 OTT59:OUO59 OJX59:OKS59 OAB59:OAW59 NQF59:NRA59 NGJ59:NHE59 MWN59:MXI59 MMR59:MNM59 MCV59:MDQ59 LSZ59:LTU59 LJD59:LJY59 KZH59:LAC59 KPL59:KQG59 KFP59:KGK59 JVT59:JWO59 CQR94:CRM94 PX94:QS94 ENX94:EOS94 CGV94:CHQ94 EEB94:EEW94 BWZ94:BXU94 BND94:BNY94 IIJ94:IJE94 GBH94:GCC94 HYN94:HZI94 DUF94:DVA94 BDH94:BEC94 DKJ94:DLE94 HOR94:HPM94 JLX94:JMS94 DAN94:DBI94 ATL94:AUG94 FRL94:FSG94 AJP94:AKK94 ZT94:AAO94 HEV94:HFQ94 JCB94:JCW94 GUZ94:GVU94 FHP94:FIK94 ISF94:ITA94 EXT94:EYO94 GLD94:GLY94 GB94:GW94 WSN94:WTI94 VYV94:VZQ94 VOZ94:VPU94 VFD94:VFY94 UVH94:UWC94 ULL94:UMG94 UBP94:UCK94 TRT94:TSO94 THX94:TIS94 SYB94:SYW94 SOF94:SPA94 SEJ94:SFE94 RUN94:RVI94 RKR94:RLM94 RAV94:RBQ94 QQZ94:QRU94 WIR94:WJM94 QHD94:QHY94 PXH94:PYC94 PNL94:POG94 PDP94:PEK94 OTT94:OUO94 OJX94:OKS94 OAB94:OAW94 NQF94:NRA94 NGJ94:NHE94 MWN94:MXI94 MMR94:MNM94 MCV94:MDQ94 LSZ94:LTU94 LJD94:LJY94 KZH94:LAC94 KPL94:KQG94 KFP94:KGK94 JVT94:JWO94" xr:uid="{00000000-0002-0000-0B00-000000000000}"/>
  </dataValidations>
  <printOptions horizontalCentered="1"/>
  <pageMargins left="0.59055118110236227" right="0.59055118110236227" top="0.78740157480314965" bottom="0.78740157480314965" header="0" footer="0"/>
  <pageSetup paperSize="9" scale="45" fitToHeight="0" orientation="landscape" r:id="rId1"/>
  <rowBreaks count="4" manualBreakCount="4">
    <brk id="44" min="1" max="38" man="1"/>
    <brk id="93" min="1" max="38" man="1"/>
    <brk id="134" min="1" max="38" man="1"/>
    <brk id="174" min="1" max="3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pageSetUpPr fitToPage="1"/>
  </sheetPr>
  <dimension ref="A1:BI653"/>
  <sheetViews>
    <sheetView showGridLines="0" view="pageBreakPreview" topLeftCell="B1" zoomScale="60" zoomScaleNormal="55" workbookViewId="0">
      <selection activeCell="X97" sqref="X97"/>
    </sheetView>
  </sheetViews>
  <sheetFormatPr defaultColWidth="12.625" defaultRowHeight="15" customHeight="1" outlineLevelRow="2" x14ac:dyDescent="0.2"/>
  <cols>
    <col min="1" max="1" width="2.375" style="85" customWidth="1"/>
    <col min="2" max="2" width="5.875" style="85" customWidth="1"/>
    <col min="3" max="3" width="3.125" style="85" customWidth="1"/>
    <col min="4" max="4" width="13.75" style="85" customWidth="1"/>
    <col min="5" max="5" width="5.875" style="85" customWidth="1"/>
    <col min="6" max="6" width="2.5" style="85" customWidth="1"/>
    <col min="7" max="7" width="5.875" style="85" customWidth="1"/>
    <col min="8" max="8" width="10.75" style="85" customWidth="1"/>
    <col min="9" max="10" width="5.875" style="85" customWidth="1"/>
    <col min="11" max="11" width="4.5" style="85" customWidth="1"/>
    <col min="12" max="12" width="10.25" style="85" customWidth="1"/>
    <col min="13" max="13" width="9.625" style="85" customWidth="1"/>
    <col min="14" max="15" width="5.875" style="85" customWidth="1"/>
    <col min="16" max="16" width="10" style="85" customWidth="1"/>
    <col min="17" max="19" width="5.875" style="85" customWidth="1"/>
    <col min="20" max="20" width="19.75" style="85" customWidth="1"/>
    <col min="21" max="21" width="5.875" style="85" customWidth="1"/>
    <col min="22" max="22" width="5.875" style="85" hidden="1" customWidth="1"/>
    <col min="23" max="23" width="13.75" style="85" customWidth="1"/>
    <col min="24" max="24" width="6.625" style="85" customWidth="1"/>
    <col min="25" max="25" width="5.875" style="85" customWidth="1"/>
    <col min="26" max="26" width="4.375" style="85" customWidth="1"/>
    <col min="27" max="27" width="14.625" style="85" customWidth="1"/>
    <col min="28" max="35" width="6.75" style="85" customWidth="1"/>
    <col min="36" max="39" width="5.875" style="85" customWidth="1"/>
    <col min="40" max="40" width="14.5" style="85" customWidth="1"/>
    <col min="41" max="41" width="15.5" style="85" customWidth="1"/>
    <col min="42" max="16384" width="12.625" style="85"/>
  </cols>
  <sheetData>
    <row r="1" spans="1:61" ht="18" customHeight="1" x14ac:dyDescent="0.25">
      <c r="A1" s="2"/>
      <c r="B1" s="2"/>
      <c r="C1" s="2"/>
      <c r="D1" s="2"/>
      <c r="E1" s="2"/>
      <c r="F1" s="2"/>
      <c r="G1" s="2"/>
      <c r="H1" s="2"/>
      <c r="I1" s="2"/>
      <c r="J1" s="2"/>
      <c r="K1" s="2"/>
      <c r="L1" s="2"/>
      <c r="M1" s="2"/>
      <c r="N1" s="2"/>
      <c r="O1" s="2"/>
      <c r="P1" s="2"/>
      <c r="Q1" s="2"/>
      <c r="R1" s="2"/>
      <c r="S1" s="2"/>
      <c r="T1" s="2"/>
      <c r="U1" s="2"/>
      <c r="V1" s="2"/>
      <c r="W1" s="2"/>
      <c r="X1" s="2"/>
      <c r="Y1" s="2"/>
      <c r="Z1" s="9"/>
      <c r="AA1" s="9"/>
      <c r="AB1" s="2"/>
      <c r="AC1" s="2"/>
      <c r="AD1" s="2"/>
      <c r="AE1" s="2"/>
      <c r="AF1" s="2"/>
      <c r="AG1" s="2"/>
      <c r="AH1" s="2"/>
      <c r="AI1" s="2"/>
      <c r="AJ1" s="2"/>
      <c r="AK1" s="2"/>
      <c r="AL1" s="2"/>
      <c r="AM1" s="2"/>
      <c r="AN1" s="2"/>
      <c r="AO1" s="2"/>
    </row>
    <row r="2" spans="1:61" ht="18" customHeight="1" x14ac:dyDescent="0.25">
      <c r="A2" s="2"/>
      <c r="B2" s="981"/>
      <c r="C2" s="982"/>
      <c r="D2" s="982"/>
      <c r="E2" s="982"/>
      <c r="F2" s="982"/>
      <c r="G2" s="982"/>
      <c r="H2" s="986" t="s">
        <v>0</v>
      </c>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7"/>
      <c r="AM2" s="2"/>
      <c r="AN2" s="2"/>
      <c r="AO2" s="2"/>
    </row>
    <row r="3" spans="1:61" ht="18" customHeight="1" x14ac:dyDescent="0.25">
      <c r="A3" s="2"/>
      <c r="B3" s="983"/>
      <c r="C3" s="591"/>
      <c r="D3" s="591"/>
      <c r="E3" s="591"/>
      <c r="F3" s="591"/>
      <c r="G3" s="591"/>
      <c r="H3" s="984"/>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5"/>
      <c r="AL3" s="988"/>
      <c r="AM3" s="2"/>
      <c r="AN3" s="2"/>
      <c r="AO3" s="2"/>
    </row>
    <row r="4" spans="1:61" ht="18" customHeight="1" x14ac:dyDescent="0.25">
      <c r="A4" s="2"/>
      <c r="B4" s="983"/>
      <c r="C4" s="591"/>
      <c r="D4" s="591"/>
      <c r="E4" s="591"/>
      <c r="F4" s="591"/>
      <c r="G4" s="591"/>
      <c r="H4" s="3" t="s">
        <v>2</v>
      </c>
      <c r="I4" s="1"/>
      <c r="J4" s="1"/>
      <c r="K4" s="1"/>
      <c r="L4" s="1"/>
      <c r="M4" s="1"/>
      <c r="N4" s="1"/>
      <c r="O4" s="1"/>
      <c r="P4" s="1"/>
      <c r="Q4" s="1"/>
      <c r="R4" s="1"/>
      <c r="S4" s="1"/>
      <c r="T4" s="3" t="s">
        <v>16</v>
      </c>
      <c r="U4" s="1"/>
      <c r="V4" s="1"/>
      <c r="W4" s="1"/>
      <c r="X4" s="10"/>
      <c r="Y4" s="989" t="s">
        <v>1</v>
      </c>
      <c r="Z4" s="596"/>
      <c r="AA4" s="596"/>
      <c r="AB4" s="596"/>
      <c r="AC4" s="596"/>
      <c r="AD4" s="973"/>
      <c r="AE4" s="976"/>
      <c r="AF4" s="977"/>
      <c r="AG4" s="977"/>
      <c r="AH4" s="977"/>
      <c r="AI4" s="977"/>
      <c r="AJ4" s="977"/>
      <c r="AK4" s="977"/>
      <c r="AL4" s="978"/>
      <c r="AM4" s="2"/>
      <c r="AN4" s="2"/>
      <c r="AO4" s="2"/>
    </row>
    <row r="5" spans="1:61" ht="18" customHeight="1" x14ac:dyDescent="0.25">
      <c r="A5" s="2"/>
      <c r="B5" s="983"/>
      <c r="C5" s="591"/>
      <c r="D5" s="591"/>
      <c r="E5" s="591"/>
      <c r="F5" s="591"/>
      <c r="G5" s="591"/>
      <c r="H5" s="967" t="s">
        <v>22</v>
      </c>
      <c r="I5" s="968"/>
      <c r="J5" s="968"/>
      <c r="K5" s="968"/>
      <c r="L5" s="968"/>
      <c r="M5" s="968"/>
      <c r="N5" s="968"/>
      <c r="O5" s="968"/>
      <c r="P5" s="968"/>
      <c r="Q5" s="968"/>
      <c r="R5" s="968"/>
      <c r="S5" s="969"/>
      <c r="T5" s="990" t="str">
        <f>Capa!W4</f>
        <v>DI-1100-PE-GE-EC-0001_R00</v>
      </c>
      <c r="U5" s="968"/>
      <c r="V5" s="968"/>
      <c r="W5" s="968"/>
      <c r="X5" s="969"/>
      <c r="Y5" s="11"/>
      <c r="Z5" s="12"/>
      <c r="AA5" s="12"/>
      <c r="AB5" s="8"/>
      <c r="AC5" s="8"/>
      <c r="AD5" s="13"/>
      <c r="AE5" s="980"/>
      <c r="AF5" s="596"/>
      <c r="AG5" s="596"/>
      <c r="AH5" s="596"/>
      <c r="AI5" s="596"/>
      <c r="AJ5" s="596"/>
      <c r="AK5" s="596"/>
      <c r="AL5" s="973"/>
      <c r="AM5" s="2"/>
      <c r="AN5" s="2"/>
      <c r="AO5" s="2"/>
    </row>
    <row r="6" spans="1:61" ht="18" customHeight="1" x14ac:dyDescent="0.25">
      <c r="A6" s="2"/>
      <c r="B6" s="983"/>
      <c r="C6" s="591"/>
      <c r="D6" s="591"/>
      <c r="E6" s="591"/>
      <c r="F6" s="591"/>
      <c r="G6" s="591"/>
      <c r="H6" s="4" t="s">
        <v>5</v>
      </c>
      <c r="I6" s="5"/>
      <c r="J6" s="5"/>
      <c r="K6" s="6"/>
      <c r="L6" s="4" t="s">
        <v>6</v>
      </c>
      <c r="M6" s="5"/>
      <c r="N6" s="5"/>
      <c r="O6" s="6"/>
      <c r="P6" s="4" t="s">
        <v>7</v>
      </c>
      <c r="Q6" s="5"/>
      <c r="R6" s="5"/>
      <c r="S6" s="6"/>
      <c r="T6" s="3" t="s">
        <v>17</v>
      </c>
      <c r="U6" s="1"/>
      <c r="V6" s="1"/>
      <c r="W6" s="1"/>
      <c r="X6" s="10"/>
      <c r="Y6" s="14"/>
      <c r="Z6" s="15"/>
      <c r="AA6" s="16" t="s">
        <v>3</v>
      </c>
      <c r="AB6" s="8"/>
      <c r="AC6" s="8"/>
      <c r="AD6" s="13"/>
      <c r="AE6" s="991"/>
      <c r="AF6" s="992"/>
      <c r="AG6" s="992"/>
      <c r="AH6" s="992"/>
      <c r="AI6" s="992"/>
      <c r="AJ6" s="992"/>
      <c r="AK6" s="992"/>
      <c r="AL6" s="993"/>
      <c r="AM6" s="2"/>
      <c r="AN6" s="2"/>
      <c r="AO6" s="2"/>
    </row>
    <row r="7" spans="1:61" ht="18" customHeight="1" x14ac:dyDescent="0.25">
      <c r="A7" s="2"/>
      <c r="B7" s="983"/>
      <c r="C7" s="591"/>
      <c r="D7" s="591"/>
      <c r="E7" s="591"/>
      <c r="F7" s="591"/>
      <c r="G7" s="591"/>
      <c r="H7" s="967"/>
      <c r="I7" s="968"/>
      <c r="J7" s="968"/>
      <c r="K7" s="969"/>
      <c r="L7" s="967"/>
      <c r="M7" s="968"/>
      <c r="N7" s="968"/>
      <c r="O7" s="969"/>
      <c r="P7" s="967"/>
      <c r="Q7" s="968"/>
      <c r="R7" s="968"/>
      <c r="S7" s="969"/>
      <c r="T7" s="975" t="s">
        <v>9</v>
      </c>
      <c r="U7" s="968"/>
      <c r="V7" s="968"/>
      <c r="W7" s="968"/>
      <c r="X7" s="969"/>
      <c r="Y7" s="17"/>
      <c r="Z7" s="15"/>
      <c r="AA7" s="16" t="s">
        <v>4</v>
      </c>
      <c r="AB7" s="8"/>
      <c r="AC7" s="8"/>
      <c r="AD7" s="13"/>
      <c r="AE7" s="984"/>
      <c r="AF7" s="985"/>
      <c r="AG7" s="985"/>
      <c r="AH7" s="985"/>
      <c r="AI7" s="985"/>
      <c r="AJ7" s="985"/>
      <c r="AK7" s="985"/>
      <c r="AL7" s="988"/>
      <c r="AM7" s="2"/>
      <c r="AN7" s="2"/>
      <c r="AO7" s="2"/>
    </row>
    <row r="8" spans="1:61" ht="18" customHeight="1" x14ac:dyDescent="0.25">
      <c r="A8" s="2"/>
      <c r="B8" s="983"/>
      <c r="C8" s="591"/>
      <c r="D8" s="591"/>
      <c r="E8" s="591"/>
      <c r="F8" s="591"/>
      <c r="G8" s="591"/>
      <c r="H8" s="4" t="s">
        <v>19</v>
      </c>
      <c r="I8" s="5"/>
      <c r="J8" s="5"/>
      <c r="K8" s="5"/>
      <c r="L8" s="5"/>
      <c r="M8" s="5"/>
      <c r="N8" s="5"/>
      <c r="O8" s="5"/>
      <c r="P8" s="5"/>
      <c r="Q8" s="5"/>
      <c r="R8" s="5"/>
      <c r="S8" s="5"/>
      <c r="T8" s="4" t="s">
        <v>11</v>
      </c>
      <c r="U8" s="18"/>
      <c r="V8" s="19"/>
      <c r="W8" s="4" t="s">
        <v>12</v>
      </c>
      <c r="X8" s="20"/>
      <c r="Y8" s="21"/>
      <c r="Z8" s="15"/>
      <c r="AA8" s="16" t="s">
        <v>8</v>
      </c>
      <c r="AB8" s="8"/>
      <c r="AC8" s="8"/>
      <c r="AD8" s="13"/>
      <c r="AE8" s="976"/>
      <c r="AF8" s="977"/>
      <c r="AG8" s="977"/>
      <c r="AH8" s="977"/>
      <c r="AI8" s="977"/>
      <c r="AJ8" s="977"/>
      <c r="AK8" s="977"/>
      <c r="AL8" s="978"/>
      <c r="AM8" s="2"/>
      <c r="AN8" s="2"/>
      <c r="AO8" s="2"/>
    </row>
    <row r="9" spans="1:61" ht="18" customHeight="1" x14ac:dyDescent="0.25">
      <c r="A9" s="2"/>
      <c r="B9" s="983"/>
      <c r="C9" s="591"/>
      <c r="D9" s="591"/>
      <c r="E9" s="591"/>
      <c r="F9" s="591"/>
      <c r="G9" s="591"/>
      <c r="H9" s="967" t="str">
        <f>Capa!H8</f>
        <v>GERAL</v>
      </c>
      <c r="I9" s="968"/>
      <c r="J9" s="968"/>
      <c r="K9" s="968"/>
      <c r="L9" s="968"/>
      <c r="M9" s="968"/>
      <c r="N9" s="968"/>
      <c r="O9" s="968"/>
      <c r="P9" s="968"/>
      <c r="Q9" s="968"/>
      <c r="R9" s="968"/>
      <c r="S9" s="968"/>
      <c r="T9" s="979">
        <f>Capa!W8</f>
        <v>44181</v>
      </c>
      <c r="U9" s="969"/>
      <c r="V9" s="22"/>
      <c r="W9" s="967">
        <f>Capa!Z8</f>
        <v>0</v>
      </c>
      <c r="X9" s="969"/>
      <c r="Y9" s="11"/>
      <c r="Z9" s="15" t="s">
        <v>18</v>
      </c>
      <c r="AA9" s="16" t="s">
        <v>10</v>
      </c>
      <c r="AB9" s="8"/>
      <c r="AC9" s="8"/>
      <c r="AD9" s="13"/>
      <c r="AE9" s="980"/>
      <c r="AF9" s="596"/>
      <c r="AG9" s="596"/>
      <c r="AH9" s="596"/>
      <c r="AI9" s="596"/>
      <c r="AJ9" s="596"/>
      <c r="AK9" s="596"/>
      <c r="AL9" s="973"/>
      <c r="AM9" s="2"/>
      <c r="AN9" s="2"/>
      <c r="AO9" s="2"/>
    </row>
    <row r="10" spans="1:61" ht="18" customHeight="1" x14ac:dyDescent="0.25">
      <c r="A10" s="2"/>
      <c r="B10" s="983"/>
      <c r="C10" s="591"/>
      <c r="D10" s="591"/>
      <c r="E10" s="591"/>
      <c r="F10" s="591"/>
      <c r="G10" s="591"/>
      <c r="H10" s="3" t="s">
        <v>15</v>
      </c>
      <c r="I10" s="7"/>
      <c r="J10" s="7"/>
      <c r="K10" s="7"/>
      <c r="L10" s="7"/>
      <c r="M10" s="7"/>
      <c r="N10" s="7"/>
      <c r="O10" s="7"/>
      <c r="P10" s="7"/>
      <c r="Q10" s="7"/>
      <c r="R10" s="7"/>
      <c r="S10" s="7"/>
      <c r="T10" s="7"/>
      <c r="U10" s="7"/>
      <c r="V10" s="7"/>
      <c r="W10" s="7"/>
      <c r="X10" s="23"/>
      <c r="Y10" s="24"/>
      <c r="Z10" s="15"/>
      <c r="AA10" s="16" t="s">
        <v>13</v>
      </c>
      <c r="AB10" s="8"/>
      <c r="AC10" s="8"/>
      <c r="AD10" s="13"/>
      <c r="AE10" s="972"/>
      <c r="AF10" s="596"/>
      <c r="AG10" s="596"/>
      <c r="AH10" s="596"/>
      <c r="AI10" s="596"/>
      <c r="AJ10" s="596"/>
      <c r="AK10" s="596"/>
      <c r="AL10" s="973"/>
      <c r="AM10" s="2"/>
      <c r="AN10" s="2"/>
      <c r="AO10" s="2"/>
    </row>
    <row r="11" spans="1:61" ht="18.75" x14ac:dyDescent="0.25">
      <c r="A11" s="2"/>
      <c r="B11" s="984"/>
      <c r="C11" s="985"/>
      <c r="D11" s="985"/>
      <c r="E11" s="985"/>
      <c r="F11" s="985"/>
      <c r="G11" s="985"/>
      <c r="H11" s="974" t="str">
        <f>Capa!H10</f>
        <v xml:space="preserve">PRÉDIO 1100 
LEEV - LABORATÓRIO DE ECOLOGIA E EVOLUÇÃO
</v>
      </c>
      <c r="I11" s="968"/>
      <c r="J11" s="968"/>
      <c r="K11" s="968"/>
      <c r="L11" s="968"/>
      <c r="M11" s="968"/>
      <c r="N11" s="968"/>
      <c r="O11" s="968"/>
      <c r="P11" s="968"/>
      <c r="Q11" s="968"/>
      <c r="R11" s="968"/>
      <c r="S11" s="968"/>
      <c r="T11" s="968"/>
      <c r="U11" s="968"/>
      <c r="V11" s="968"/>
      <c r="W11" s="968"/>
      <c r="X11" s="969"/>
      <c r="Y11" s="25"/>
      <c r="Z11" s="26"/>
      <c r="AA11" s="26"/>
      <c r="AB11" s="27"/>
      <c r="AC11" s="27"/>
      <c r="AD11" s="28"/>
      <c r="AE11" s="972"/>
      <c r="AF11" s="596"/>
      <c r="AG11" s="596"/>
      <c r="AH11" s="596"/>
      <c r="AI11" s="596"/>
      <c r="AJ11" s="596"/>
      <c r="AK11" s="596"/>
      <c r="AL11" s="973"/>
      <c r="AM11" s="2"/>
      <c r="AN11" s="2"/>
      <c r="AO11" s="2"/>
    </row>
    <row r="12" spans="1:61" ht="50.25" customHeight="1" x14ac:dyDescent="0.2">
      <c r="A12" s="29"/>
      <c r="B12" s="970" t="s">
        <v>20</v>
      </c>
      <c r="C12" s="917"/>
      <c r="D12" s="639" t="s">
        <v>21</v>
      </c>
      <c r="E12" s="1750"/>
      <c r="F12" s="1750"/>
      <c r="G12" s="1750"/>
      <c r="H12" s="1750"/>
      <c r="I12" s="1750"/>
      <c r="J12" s="1750"/>
      <c r="K12" s="1750"/>
      <c r="L12" s="1750"/>
      <c r="M12" s="1750"/>
      <c r="N12" s="1750"/>
      <c r="O12" s="1750"/>
      <c r="P12" s="1750"/>
      <c r="Q12" s="1750"/>
      <c r="R12" s="1750"/>
      <c r="S12" s="1750"/>
      <c r="T12" s="1750"/>
      <c r="U12" s="1751"/>
      <c r="V12" s="970" t="s">
        <v>23</v>
      </c>
      <c r="W12" s="917"/>
      <c r="X12" s="970" t="s">
        <v>24</v>
      </c>
      <c r="Y12" s="917"/>
      <c r="Z12" s="948" t="s">
        <v>25</v>
      </c>
      <c r="AA12" s="917"/>
      <c r="AB12" s="970" t="s">
        <v>26</v>
      </c>
      <c r="AC12" s="917"/>
      <c r="AD12" s="970" t="s">
        <v>27</v>
      </c>
      <c r="AE12" s="917"/>
      <c r="AF12" s="970" t="s">
        <v>28</v>
      </c>
      <c r="AG12" s="917"/>
      <c r="AH12" s="970" t="s">
        <v>29</v>
      </c>
      <c r="AI12" s="917"/>
      <c r="AJ12" s="970" t="s">
        <v>30</v>
      </c>
      <c r="AK12" s="919"/>
      <c r="AL12" s="917"/>
      <c r="AM12" s="29"/>
      <c r="AN12" s="29"/>
      <c r="AO12" s="29"/>
    </row>
    <row r="13" spans="1:61" ht="25.5" customHeight="1" x14ac:dyDescent="0.2">
      <c r="A13" s="29"/>
      <c r="B13" s="643"/>
      <c r="C13" s="1455"/>
      <c r="D13" s="1456" t="s">
        <v>348</v>
      </c>
      <c r="E13" s="644"/>
      <c r="F13" s="644"/>
      <c r="G13" s="644"/>
      <c r="H13" s="644"/>
      <c r="I13" s="644"/>
      <c r="J13" s="644"/>
      <c r="K13" s="644"/>
      <c r="L13" s="644"/>
      <c r="M13" s="644"/>
      <c r="N13" s="644"/>
      <c r="O13" s="644"/>
      <c r="P13" s="644"/>
      <c r="Q13" s="644"/>
      <c r="R13" s="644"/>
      <c r="S13" s="644"/>
      <c r="T13" s="644"/>
      <c r="U13" s="1457"/>
      <c r="V13" s="1428"/>
      <c r="W13" s="1429"/>
      <c r="X13" s="1429"/>
      <c r="Y13" s="1429"/>
      <c r="Z13" s="1429"/>
      <c r="AA13" s="1429"/>
      <c r="AB13" s="1429"/>
      <c r="AC13" s="1429"/>
      <c r="AD13" s="1429"/>
      <c r="AE13" s="1429"/>
      <c r="AF13" s="1429"/>
      <c r="AG13" s="1429"/>
      <c r="AH13" s="1429"/>
      <c r="AI13" s="1429"/>
      <c r="AJ13" s="1429"/>
      <c r="AK13" s="1429"/>
      <c r="AL13" s="1429"/>
      <c r="AM13" s="29"/>
      <c r="AN13" s="29"/>
      <c r="AO13" s="29"/>
    </row>
    <row r="14" spans="1:61" s="137" customFormat="1" ht="15.95" customHeight="1" x14ac:dyDescent="0.2">
      <c r="B14" s="971"/>
      <c r="C14" s="917"/>
      <c r="D14" s="1428" t="s">
        <v>312</v>
      </c>
      <c r="E14" s="1429"/>
      <c r="F14" s="1429"/>
      <c r="G14" s="1429"/>
      <c r="H14" s="1429"/>
      <c r="I14" s="1429"/>
      <c r="J14" s="1429"/>
      <c r="K14" s="1429"/>
      <c r="L14" s="1429"/>
      <c r="M14" s="1429"/>
      <c r="N14" s="1429"/>
      <c r="O14" s="1429"/>
      <c r="P14" s="1429"/>
      <c r="Q14" s="1429"/>
      <c r="R14" s="1429"/>
      <c r="S14" s="1429"/>
      <c r="T14" s="1429"/>
      <c r="U14" s="1430"/>
      <c r="V14" s="139"/>
      <c r="W14" s="86"/>
      <c r="X14" s="1431"/>
      <c r="Y14" s="1432"/>
      <c r="Z14" s="1431"/>
      <c r="AA14" s="1432"/>
      <c r="AB14" s="1431"/>
      <c r="AC14" s="1432"/>
      <c r="AD14" s="1431"/>
      <c r="AE14" s="1432"/>
      <c r="AF14" s="1431"/>
      <c r="AG14" s="1432"/>
      <c r="AH14" s="1431"/>
      <c r="AI14" s="1432"/>
      <c r="AJ14" s="1513">
        <f>AJ15</f>
        <v>0</v>
      </c>
      <c r="AK14" s="1514"/>
      <c r="AL14" s="1514"/>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row>
    <row r="15" spans="1:61" s="143" customFormat="1" ht="15.75" outlineLevel="1" collapsed="1" x14ac:dyDescent="0.25">
      <c r="B15" s="1400" t="s">
        <v>31</v>
      </c>
      <c r="C15" s="1401"/>
      <c r="D15" s="1487" t="s">
        <v>163</v>
      </c>
      <c r="E15" s="1488"/>
      <c r="F15" s="1488"/>
      <c r="G15" s="1488"/>
      <c r="H15" s="1488"/>
      <c r="I15" s="1488"/>
      <c r="J15" s="1488"/>
      <c r="K15" s="1488"/>
      <c r="L15" s="1488"/>
      <c r="M15" s="1488"/>
      <c r="N15" s="1488"/>
      <c r="O15" s="1488"/>
      <c r="P15" s="1488"/>
      <c r="Q15" s="1488"/>
      <c r="R15" s="1488"/>
      <c r="S15" s="1488"/>
      <c r="T15" s="1488"/>
      <c r="U15" s="1489"/>
      <c r="V15" s="1463"/>
      <c r="W15" s="1464"/>
      <c r="X15" s="1465"/>
      <c r="Y15" s="1466"/>
      <c r="Z15" s="1467"/>
      <c r="AA15" s="1468"/>
      <c r="AB15" s="1404"/>
      <c r="AC15" s="1405"/>
      <c r="AD15" s="1404"/>
      <c r="AE15" s="1405"/>
      <c r="AF15" s="1404"/>
      <c r="AG15" s="1405"/>
      <c r="AH15" s="1404"/>
      <c r="AI15" s="1405"/>
      <c r="AJ15" s="1469">
        <f>SUM(AJ16:AL19)</f>
        <v>0</v>
      </c>
      <c r="AK15" s="1470"/>
      <c r="AL15" s="1471"/>
    </row>
    <row r="16" spans="1:61" s="143" customFormat="1" ht="15.75" outlineLevel="1" x14ac:dyDescent="0.25">
      <c r="B16" s="1400" t="s">
        <v>32</v>
      </c>
      <c r="C16" s="1401"/>
      <c r="D16" s="1490" t="s">
        <v>313</v>
      </c>
      <c r="E16" s="1491"/>
      <c r="F16" s="1491"/>
      <c r="G16" s="1491"/>
      <c r="H16" s="1491"/>
      <c r="I16" s="1491"/>
      <c r="J16" s="1491"/>
      <c r="K16" s="1491"/>
      <c r="L16" s="1491"/>
      <c r="M16" s="1491"/>
      <c r="N16" s="1491"/>
      <c r="O16" s="1491"/>
      <c r="P16" s="1491"/>
      <c r="Q16" s="1491"/>
      <c r="R16" s="1491"/>
      <c r="S16" s="1491"/>
      <c r="T16" s="1491"/>
      <c r="U16" s="1492"/>
      <c r="V16" s="1463" t="s">
        <v>314</v>
      </c>
      <c r="W16" s="1464"/>
      <c r="X16" s="1465" t="s">
        <v>315</v>
      </c>
      <c r="Y16" s="1466"/>
      <c r="Z16" s="1467">
        <v>2</v>
      </c>
      <c r="AA16" s="1468"/>
      <c r="AB16" s="1404"/>
      <c r="AC16" s="1405"/>
      <c r="AD16" s="1404"/>
      <c r="AE16" s="1405"/>
      <c r="AF16" s="1404">
        <f>AB16*Z16</f>
        <v>0</v>
      </c>
      <c r="AG16" s="1405"/>
      <c r="AH16" s="1404">
        <f>AD16*Z16</f>
        <v>0</v>
      </c>
      <c r="AI16" s="1405"/>
      <c r="AJ16" s="1503">
        <f>AH16+AF16</f>
        <v>0</v>
      </c>
      <c r="AK16" s="1503"/>
      <c r="AL16" s="1503"/>
    </row>
    <row r="17" spans="1:61" s="143" customFormat="1" ht="15.75" outlineLevel="1" x14ac:dyDescent="0.25">
      <c r="B17" s="1400" t="s">
        <v>34</v>
      </c>
      <c r="C17" s="1401"/>
      <c r="D17" s="1490" t="s">
        <v>316</v>
      </c>
      <c r="E17" s="1491"/>
      <c r="F17" s="1491"/>
      <c r="G17" s="1491"/>
      <c r="H17" s="1491"/>
      <c r="I17" s="1491"/>
      <c r="J17" s="1491"/>
      <c r="K17" s="1491"/>
      <c r="L17" s="1491"/>
      <c r="M17" s="1491"/>
      <c r="N17" s="1491"/>
      <c r="O17" s="1491"/>
      <c r="P17" s="1491"/>
      <c r="Q17" s="1491"/>
      <c r="R17" s="1491"/>
      <c r="S17" s="1491"/>
      <c r="T17" s="1491"/>
      <c r="U17" s="1492"/>
      <c r="V17" s="1493"/>
      <c r="W17" s="1494"/>
      <c r="X17" s="1465" t="s">
        <v>315</v>
      </c>
      <c r="Y17" s="1466"/>
      <c r="Z17" s="1467">
        <v>2</v>
      </c>
      <c r="AA17" s="1468"/>
      <c r="AB17" s="1512"/>
      <c r="AC17" s="1512"/>
      <c r="AD17" s="1512"/>
      <c r="AE17" s="1512"/>
      <c r="AF17" s="1404">
        <f>AB17*Z17</f>
        <v>0</v>
      </c>
      <c r="AG17" s="1405"/>
      <c r="AH17" s="1404">
        <f>AD17*Z17</f>
        <v>0</v>
      </c>
      <c r="AI17" s="1405"/>
      <c r="AJ17" s="1503">
        <f>AH17+AF17</f>
        <v>0</v>
      </c>
      <c r="AK17" s="1503"/>
      <c r="AL17" s="1503"/>
    </row>
    <row r="18" spans="1:61" s="144" customFormat="1" ht="45" customHeight="1" outlineLevel="1" x14ac:dyDescent="0.25">
      <c r="B18" s="1400" t="s">
        <v>35</v>
      </c>
      <c r="C18" s="1401"/>
      <c r="D18" s="1490" t="s">
        <v>317</v>
      </c>
      <c r="E18" s="1491"/>
      <c r="F18" s="1491"/>
      <c r="G18" s="1491"/>
      <c r="H18" s="1491"/>
      <c r="I18" s="1491"/>
      <c r="J18" s="1491"/>
      <c r="K18" s="1491"/>
      <c r="L18" s="1491"/>
      <c r="M18" s="1491"/>
      <c r="N18" s="1491"/>
      <c r="O18" s="1491"/>
      <c r="P18" s="1491"/>
      <c r="Q18" s="1491"/>
      <c r="R18" s="1491"/>
      <c r="S18" s="1491"/>
      <c r="T18" s="1491"/>
      <c r="U18" s="1492"/>
      <c r="V18" s="1463" t="s">
        <v>318</v>
      </c>
      <c r="W18" s="1464"/>
      <c r="X18" s="1508" t="s">
        <v>315</v>
      </c>
      <c r="Y18" s="1509"/>
      <c r="Z18" s="1467">
        <v>2</v>
      </c>
      <c r="AA18" s="1468"/>
      <c r="AB18" s="1481"/>
      <c r="AC18" s="1481"/>
      <c r="AD18" s="1481"/>
      <c r="AE18" s="1481"/>
      <c r="AF18" s="1404">
        <f>AB18*Z18</f>
        <v>0</v>
      </c>
      <c r="AG18" s="1405"/>
      <c r="AH18" s="1404">
        <f>AD18*Z18</f>
        <v>0</v>
      </c>
      <c r="AI18" s="1405"/>
      <c r="AJ18" s="1503">
        <f>AH18+AF18</f>
        <v>0</v>
      </c>
      <c r="AK18" s="1503"/>
      <c r="AL18" s="1503"/>
    </row>
    <row r="19" spans="1:61" s="143" customFormat="1" ht="25.5" customHeight="1" outlineLevel="1" x14ac:dyDescent="0.25">
      <c r="B19" s="1400" t="s">
        <v>36</v>
      </c>
      <c r="C19" s="1401"/>
      <c r="D19" s="1490" t="s">
        <v>319</v>
      </c>
      <c r="E19" s="1491"/>
      <c r="F19" s="1491"/>
      <c r="G19" s="1491"/>
      <c r="H19" s="1491"/>
      <c r="I19" s="1491"/>
      <c r="J19" s="1491"/>
      <c r="K19" s="1491"/>
      <c r="L19" s="1491"/>
      <c r="M19" s="1491"/>
      <c r="N19" s="1491"/>
      <c r="O19" s="1491"/>
      <c r="P19" s="1491"/>
      <c r="Q19" s="1491"/>
      <c r="R19" s="1491"/>
      <c r="S19" s="1491"/>
      <c r="T19" s="1491"/>
      <c r="U19" s="1492"/>
      <c r="V19" s="1510" t="s">
        <v>320</v>
      </c>
      <c r="W19" s="1511"/>
      <c r="X19" s="1508" t="s">
        <v>191</v>
      </c>
      <c r="Y19" s="1509"/>
      <c r="Z19" s="1467">
        <v>2</v>
      </c>
      <c r="AA19" s="1468"/>
      <c r="AB19" s="1504"/>
      <c r="AC19" s="1504"/>
      <c r="AD19" s="1504"/>
      <c r="AE19" s="1504"/>
      <c r="AF19" s="1404">
        <f>AB19*Z19</f>
        <v>0</v>
      </c>
      <c r="AG19" s="1405"/>
      <c r="AH19" s="1404">
        <f>AD19*Z19</f>
        <v>0</v>
      </c>
      <c r="AI19" s="1405"/>
      <c r="AJ19" s="1503">
        <f>AH19+AF19</f>
        <v>0</v>
      </c>
      <c r="AK19" s="1503"/>
      <c r="AL19" s="1503"/>
    </row>
    <row r="20" spans="1:61" ht="15.75" customHeight="1" outlineLevel="1" x14ac:dyDescent="0.25">
      <c r="A20" s="34"/>
      <c r="B20" s="1458"/>
      <c r="C20" s="589"/>
      <c r="D20" s="1460"/>
      <c r="E20" s="1461"/>
      <c r="F20" s="1461"/>
      <c r="G20" s="1461"/>
      <c r="H20" s="1461"/>
      <c r="I20" s="1461"/>
      <c r="J20" s="1461"/>
      <c r="K20" s="1461"/>
      <c r="L20" s="1461"/>
      <c r="M20" s="1461"/>
      <c r="N20" s="1461"/>
      <c r="O20" s="1461"/>
      <c r="P20" s="1461"/>
      <c r="Q20" s="1461"/>
      <c r="R20" s="1461"/>
      <c r="S20" s="1461"/>
      <c r="T20" s="1461"/>
      <c r="U20" s="1462"/>
      <c r="V20" s="39"/>
      <c r="W20" s="40"/>
      <c r="X20" s="1459"/>
      <c r="Y20" s="589"/>
      <c r="Z20" s="89"/>
      <c r="AA20" s="90"/>
      <c r="AB20" s="91"/>
      <c r="AC20" s="92"/>
      <c r="AD20" s="91"/>
      <c r="AE20" s="92"/>
      <c r="AF20" s="91"/>
      <c r="AG20" s="92"/>
      <c r="AH20" s="91"/>
      <c r="AI20" s="92"/>
      <c r="AJ20" s="408"/>
      <c r="AK20" s="409"/>
      <c r="AL20" s="410"/>
      <c r="AM20" s="34"/>
      <c r="AN20" s="9"/>
      <c r="AO20" s="9"/>
      <c r="AP20" s="34"/>
      <c r="AQ20" s="34"/>
      <c r="AR20" s="34"/>
      <c r="AS20" s="34"/>
      <c r="AT20" s="34"/>
    </row>
    <row r="21" spans="1:61" s="137" customFormat="1" ht="15.95" customHeight="1" x14ac:dyDescent="0.2">
      <c r="B21" s="971"/>
      <c r="C21" s="917"/>
      <c r="D21" s="1495" t="s">
        <v>321</v>
      </c>
      <c r="E21" s="1496"/>
      <c r="F21" s="1496"/>
      <c r="G21" s="1496"/>
      <c r="H21" s="1496"/>
      <c r="I21" s="1496"/>
      <c r="J21" s="1496"/>
      <c r="K21" s="1496"/>
      <c r="L21" s="1496"/>
      <c r="M21" s="1496"/>
      <c r="N21" s="1496"/>
      <c r="O21" s="1496"/>
      <c r="P21" s="1496"/>
      <c r="Q21" s="1496"/>
      <c r="R21" s="1496"/>
      <c r="S21" s="1496"/>
      <c r="T21" s="1496"/>
      <c r="U21" s="1497"/>
      <c r="V21" s="139"/>
      <c r="W21" s="140"/>
      <c r="X21" s="139"/>
      <c r="Y21" s="140"/>
      <c r="Z21" s="139"/>
      <c r="AA21" s="140"/>
      <c r="AB21" s="141"/>
      <c r="AC21" s="142"/>
      <c r="AD21" s="141"/>
      <c r="AE21" s="142"/>
      <c r="AF21" s="141"/>
      <c r="AG21" s="142"/>
      <c r="AH21" s="141"/>
      <c r="AI21" s="142"/>
      <c r="AJ21" s="1507">
        <f>AJ22+AJ28</f>
        <v>0</v>
      </c>
      <c r="AK21" s="1507"/>
      <c r="AL21" s="1507"/>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row>
    <row r="22" spans="1:61" s="143" customFormat="1" ht="15.75" outlineLevel="1" x14ac:dyDescent="0.25">
      <c r="B22" s="1400" t="s">
        <v>31</v>
      </c>
      <c r="C22" s="1401"/>
      <c r="D22" s="1487" t="s">
        <v>163</v>
      </c>
      <c r="E22" s="1488"/>
      <c r="F22" s="1488"/>
      <c r="G22" s="1488"/>
      <c r="H22" s="1488"/>
      <c r="I22" s="1488"/>
      <c r="J22" s="1488"/>
      <c r="K22" s="1488"/>
      <c r="L22" s="1488"/>
      <c r="M22" s="1488"/>
      <c r="N22" s="1488"/>
      <c r="O22" s="1488"/>
      <c r="P22" s="1488"/>
      <c r="Q22" s="1488"/>
      <c r="R22" s="1488"/>
      <c r="S22" s="1488"/>
      <c r="T22" s="1488"/>
      <c r="U22" s="1489"/>
      <c r="V22" s="1463"/>
      <c r="W22" s="1464"/>
      <c r="X22" s="1465"/>
      <c r="Y22" s="1466"/>
      <c r="Z22" s="1467"/>
      <c r="AA22" s="1468"/>
      <c r="AB22" s="1404"/>
      <c r="AC22" s="1405"/>
      <c r="AD22" s="1404"/>
      <c r="AE22" s="1405"/>
      <c r="AF22" s="1404"/>
      <c r="AG22" s="1405"/>
      <c r="AH22" s="1404"/>
      <c r="AI22" s="1405"/>
      <c r="AJ22" s="1469">
        <f>SUM(AJ23:AL27)</f>
        <v>0</v>
      </c>
      <c r="AK22" s="1470"/>
      <c r="AL22" s="1471"/>
    </row>
    <row r="23" spans="1:61" s="143" customFormat="1" ht="15.75" outlineLevel="2" x14ac:dyDescent="0.25">
      <c r="B23" s="1400" t="s">
        <v>32</v>
      </c>
      <c r="C23" s="1401"/>
      <c r="D23" s="1474" t="s">
        <v>322</v>
      </c>
      <c r="E23" s="1475"/>
      <c r="F23" s="1475"/>
      <c r="G23" s="1475"/>
      <c r="H23" s="1475"/>
      <c r="I23" s="1475"/>
      <c r="J23" s="1475"/>
      <c r="K23" s="1475"/>
      <c r="L23" s="1475"/>
      <c r="M23" s="1475"/>
      <c r="N23" s="1475"/>
      <c r="O23" s="1475"/>
      <c r="P23" s="1475"/>
      <c r="Q23" s="1475"/>
      <c r="R23" s="1475"/>
      <c r="S23" s="1475"/>
      <c r="T23" s="1475"/>
      <c r="U23" s="1476"/>
      <c r="V23" s="1498" t="s">
        <v>323</v>
      </c>
      <c r="W23" s="1499"/>
      <c r="X23" s="1472" t="s">
        <v>315</v>
      </c>
      <c r="Y23" s="1473"/>
      <c r="Z23" s="1467">
        <v>3</v>
      </c>
      <c r="AA23" s="1468"/>
      <c r="AB23" s="1404"/>
      <c r="AC23" s="1405"/>
      <c r="AD23" s="1404"/>
      <c r="AE23" s="1405"/>
      <c r="AF23" s="1404">
        <f>AB23*Z23</f>
        <v>0</v>
      </c>
      <c r="AG23" s="1405"/>
      <c r="AH23" s="1404">
        <f>AD23*Z23</f>
        <v>0</v>
      </c>
      <c r="AI23" s="1405"/>
      <c r="AJ23" s="1503">
        <f>AH23+AF23</f>
        <v>0</v>
      </c>
      <c r="AK23" s="1503"/>
      <c r="AL23" s="1503"/>
    </row>
    <row r="24" spans="1:61" s="143" customFormat="1" ht="15.75" outlineLevel="2" x14ac:dyDescent="0.25">
      <c r="B24" s="1400" t="s">
        <v>34</v>
      </c>
      <c r="C24" s="1401"/>
      <c r="D24" s="1474" t="s">
        <v>324</v>
      </c>
      <c r="E24" s="1475"/>
      <c r="F24" s="1475"/>
      <c r="G24" s="1475"/>
      <c r="H24" s="1475"/>
      <c r="I24" s="1475"/>
      <c r="J24" s="1475"/>
      <c r="K24" s="1475"/>
      <c r="L24" s="1475"/>
      <c r="M24" s="1475"/>
      <c r="N24" s="1475"/>
      <c r="O24" s="1475"/>
      <c r="P24" s="1475"/>
      <c r="Q24" s="1475"/>
      <c r="R24" s="1475"/>
      <c r="S24" s="1475"/>
      <c r="T24" s="1475"/>
      <c r="U24" s="1476"/>
      <c r="V24" s="1498" t="s">
        <v>325</v>
      </c>
      <c r="W24" s="1499"/>
      <c r="X24" s="1472" t="s">
        <v>315</v>
      </c>
      <c r="Y24" s="1473"/>
      <c r="Z24" s="1467">
        <v>3</v>
      </c>
      <c r="AA24" s="1468"/>
      <c r="AB24" s="1404"/>
      <c r="AC24" s="1405"/>
      <c r="AD24" s="1404"/>
      <c r="AE24" s="1405"/>
      <c r="AF24" s="1404">
        <f>AB24*Z24</f>
        <v>0</v>
      </c>
      <c r="AG24" s="1405"/>
      <c r="AH24" s="1404">
        <f>AD24*Z24</f>
        <v>0</v>
      </c>
      <c r="AI24" s="1405"/>
      <c r="AJ24" s="1503">
        <f>AH24+AF24</f>
        <v>0</v>
      </c>
      <c r="AK24" s="1503"/>
      <c r="AL24" s="1503"/>
    </row>
    <row r="25" spans="1:61" s="143" customFormat="1" ht="15.75" outlineLevel="2" x14ac:dyDescent="0.25">
      <c r="B25" s="1400" t="s">
        <v>35</v>
      </c>
      <c r="C25" s="1401"/>
      <c r="D25" s="1484" t="s">
        <v>326</v>
      </c>
      <c r="E25" s="1485"/>
      <c r="F25" s="1485"/>
      <c r="G25" s="1485"/>
      <c r="H25" s="1485"/>
      <c r="I25" s="1485"/>
      <c r="J25" s="1485"/>
      <c r="K25" s="1485"/>
      <c r="L25" s="1485"/>
      <c r="M25" s="1485"/>
      <c r="N25" s="1485"/>
      <c r="O25" s="1485"/>
      <c r="P25" s="1485"/>
      <c r="Q25" s="1485"/>
      <c r="R25" s="1485"/>
      <c r="S25" s="1485"/>
      <c r="T25" s="1485"/>
      <c r="U25" s="1486"/>
      <c r="V25" s="1498" t="s">
        <v>327</v>
      </c>
      <c r="W25" s="1499"/>
      <c r="X25" s="1472" t="s">
        <v>315</v>
      </c>
      <c r="Y25" s="1473"/>
      <c r="Z25" s="1467">
        <v>7</v>
      </c>
      <c r="AA25" s="1468"/>
      <c r="AB25" s="1481"/>
      <c r="AC25" s="1481"/>
      <c r="AD25" s="1481"/>
      <c r="AE25" s="1481"/>
      <c r="AF25" s="1404">
        <f>AB25*Z25</f>
        <v>0</v>
      </c>
      <c r="AG25" s="1405"/>
      <c r="AH25" s="1404">
        <f>AD25*Z25</f>
        <v>0</v>
      </c>
      <c r="AI25" s="1405"/>
      <c r="AJ25" s="1503">
        <f>AH25+AF25</f>
        <v>0</v>
      </c>
      <c r="AK25" s="1503"/>
      <c r="AL25" s="1503"/>
    </row>
    <row r="26" spans="1:61" s="143" customFormat="1" ht="34.5" customHeight="1" outlineLevel="2" x14ac:dyDescent="0.25">
      <c r="B26" s="1400" t="s">
        <v>36</v>
      </c>
      <c r="C26" s="1401"/>
      <c r="D26" s="1474" t="s">
        <v>317</v>
      </c>
      <c r="E26" s="1475"/>
      <c r="F26" s="1475"/>
      <c r="G26" s="1475"/>
      <c r="H26" s="1475"/>
      <c r="I26" s="1475"/>
      <c r="J26" s="1475"/>
      <c r="K26" s="1475"/>
      <c r="L26" s="1475"/>
      <c r="M26" s="1475"/>
      <c r="N26" s="1475"/>
      <c r="O26" s="1475"/>
      <c r="P26" s="1475"/>
      <c r="Q26" s="1475"/>
      <c r="R26" s="1475"/>
      <c r="S26" s="1475"/>
      <c r="T26" s="1475"/>
      <c r="U26" s="1476"/>
      <c r="V26" s="1498" t="s">
        <v>318</v>
      </c>
      <c r="W26" s="1499"/>
      <c r="X26" s="1479" t="s">
        <v>315</v>
      </c>
      <c r="Y26" s="1480"/>
      <c r="Z26" s="1467">
        <v>8</v>
      </c>
      <c r="AA26" s="1468"/>
      <c r="AB26" s="1481"/>
      <c r="AC26" s="1481"/>
      <c r="AD26" s="1481"/>
      <c r="AE26" s="1481"/>
      <c r="AF26" s="1404">
        <f>AB26*Z26</f>
        <v>0</v>
      </c>
      <c r="AG26" s="1405"/>
      <c r="AH26" s="1404">
        <f>AD26*Z26</f>
        <v>0</v>
      </c>
      <c r="AI26" s="1405"/>
      <c r="AJ26" s="1503">
        <f>AH26+AF26</f>
        <v>0</v>
      </c>
      <c r="AK26" s="1503"/>
      <c r="AL26" s="1503"/>
    </row>
    <row r="27" spans="1:61" s="143" customFormat="1" ht="15.75" outlineLevel="2" x14ac:dyDescent="0.25">
      <c r="B27" s="1400" t="s">
        <v>37</v>
      </c>
      <c r="C27" s="1401"/>
      <c r="D27" s="1474" t="s">
        <v>316</v>
      </c>
      <c r="E27" s="1475"/>
      <c r="F27" s="1475"/>
      <c r="G27" s="1475"/>
      <c r="H27" s="1475"/>
      <c r="I27" s="1475"/>
      <c r="J27" s="1475"/>
      <c r="K27" s="1475"/>
      <c r="L27" s="1475"/>
      <c r="M27" s="1475"/>
      <c r="N27" s="1475"/>
      <c r="O27" s="1475"/>
      <c r="P27" s="1475"/>
      <c r="Q27" s="1475"/>
      <c r="R27" s="1475"/>
      <c r="S27" s="1475"/>
      <c r="T27" s="1475"/>
      <c r="U27" s="1476"/>
      <c r="V27" s="1505"/>
      <c r="W27" s="1506"/>
      <c r="X27" s="1472" t="s">
        <v>315</v>
      </c>
      <c r="Y27" s="1473"/>
      <c r="Z27" s="1467">
        <v>6</v>
      </c>
      <c r="AA27" s="1468"/>
      <c r="AB27" s="1504"/>
      <c r="AC27" s="1504"/>
      <c r="AD27" s="1504"/>
      <c r="AE27" s="1504"/>
      <c r="AF27" s="1404">
        <f>AB27*Z27</f>
        <v>0</v>
      </c>
      <c r="AG27" s="1405"/>
      <c r="AH27" s="1404">
        <f>AD27*Z27</f>
        <v>0</v>
      </c>
      <c r="AI27" s="1405"/>
      <c r="AJ27" s="1503">
        <f>AH27+AF27</f>
        <v>0</v>
      </c>
      <c r="AK27" s="1503"/>
      <c r="AL27" s="1503"/>
    </row>
    <row r="28" spans="1:61" s="143" customFormat="1" ht="15.75" outlineLevel="1" collapsed="1" x14ac:dyDescent="0.25">
      <c r="B28" s="1400" t="s">
        <v>41</v>
      </c>
      <c r="C28" s="1401"/>
      <c r="D28" s="1487" t="s">
        <v>328</v>
      </c>
      <c r="E28" s="1488"/>
      <c r="F28" s="1488"/>
      <c r="G28" s="1488"/>
      <c r="H28" s="1488"/>
      <c r="I28" s="1488"/>
      <c r="J28" s="1488"/>
      <c r="K28" s="1488"/>
      <c r="L28" s="1488"/>
      <c r="M28" s="1488"/>
      <c r="N28" s="1488"/>
      <c r="O28" s="1488"/>
      <c r="P28" s="1488"/>
      <c r="Q28" s="1488"/>
      <c r="R28" s="1488"/>
      <c r="S28" s="1488"/>
      <c r="T28" s="1488"/>
      <c r="U28" s="1489"/>
      <c r="V28" s="1463"/>
      <c r="W28" s="1464"/>
      <c r="X28" s="1465"/>
      <c r="Y28" s="1466"/>
      <c r="Z28" s="1467"/>
      <c r="AA28" s="1468"/>
      <c r="AB28" s="1404"/>
      <c r="AC28" s="1405"/>
      <c r="AD28" s="1404"/>
      <c r="AE28" s="1405"/>
      <c r="AF28" s="1404"/>
      <c r="AG28" s="1405"/>
      <c r="AH28" s="1404"/>
      <c r="AI28" s="1405"/>
      <c r="AJ28" s="1469">
        <f>SUM(AJ29:AL38)</f>
        <v>0</v>
      </c>
      <c r="AK28" s="1470"/>
      <c r="AL28" s="1471"/>
    </row>
    <row r="29" spans="1:61" s="1769" customFormat="1" ht="15.75" outlineLevel="1" x14ac:dyDescent="0.25">
      <c r="B29" s="1400" t="s">
        <v>42</v>
      </c>
      <c r="C29" s="1401"/>
      <c r="D29" s="1770" t="s">
        <v>2503</v>
      </c>
      <c r="E29" s="1771"/>
      <c r="F29" s="1771"/>
      <c r="G29" s="1771"/>
      <c r="H29" s="1771"/>
      <c r="I29" s="1771"/>
      <c r="J29" s="1771"/>
      <c r="K29" s="1771"/>
      <c r="L29" s="1771"/>
      <c r="M29" s="1771"/>
      <c r="N29" s="1771"/>
      <c r="O29" s="1771"/>
      <c r="P29" s="1771"/>
      <c r="Q29" s="1771"/>
      <c r="R29" s="1771"/>
      <c r="S29" s="1771"/>
      <c r="T29" s="1771"/>
      <c r="U29" s="1772"/>
      <c r="V29" s="1773"/>
      <c r="W29" s="1774"/>
      <c r="X29" s="1775" t="s">
        <v>315</v>
      </c>
      <c r="Y29" s="1776"/>
      <c r="Z29" s="1777">
        <v>1</v>
      </c>
      <c r="AA29" s="1778"/>
      <c r="AB29" s="1779"/>
      <c r="AC29" s="1780"/>
      <c r="AD29" s="1779"/>
      <c r="AE29" s="1780"/>
      <c r="AF29" s="1779">
        <f t="shared" ref="AF29:AF38" si="0">AB29*Z29</f>
        <v>0</v>
      </c>
      <c r="AG29" s="1780"/>
      <c r="AH29" s="1779">
        <f t="shared" ref="AH29:AH38" si="1">AD29*Z29</f>
        <v>0</v>
      </c>
      <c r="AI29" s="1780"/>
      <c r="AJ29" s="1781">
        <f t="shared" ref="AJ29:AJ38" si="2">AH29+AF29</f>
        <v>0</v>
      </c>
      <c r="AK29" s="1781"/>
      <c r="AL29" s="1781"/>
    </row>
    <row r="30" spans="1:61" s="1769" customFormat="1" ht="15.75" outlineLevel="1" x14ac:dyDescent="0.25">
      <c r="B30" s="1400" t="s">
        <v>43</v>
      </c>
      <c r="C30" s="1401"/>
      <c r="D30" s="1770" t="s">
        <v>329</v>
      </c>
      <c r="E30" s="1771"/>
      <c r="F30" s="1771"/>
      <c r="G30" s="1771"/>
      <c r="H30" s="1771"/>
      <c r="I30" s="1771"/>
      <c r="J30" s="1771"/>
      <c r="K30" s="1771"/>
      <c r="L30" s="1771"/>
      <c r="M30" s="1771"/>
      <c r="N30" s="1771"/>
      <c r="O30" s="1771"/>
      <c r="P30" s="1771"/>
      <c r="Q30" s="1771"/>
      <c r="R30" s="1771"/>
      <c r="S30" s="1771"/>
      <c r="T30" s="1771"/>
      <c r="U30" s="1772"/>
      <c r="V30" s="1773"/>
      <c r="W30" s="1774"/>
      <c r="X30" s="1775" t="s">
        <v>315</v>
      </c>
      <c r="Y30" s="1776"/>
      <c r="Z30" s="1777">
        <v>28</v>
      </c>
      <c r="AA30" s="1778"/>
      <c r="AB30" s="1779"/>
      <c r="AC30" s="1780"/>
      <c r="AD30" s="1779"/>
      <c r="AE30" s="1780"/>
      <c r="AF30" s="1779">
        <f t="shared" si="0"/>
        <v>0</v>
      </c>
      <c r="AG30" s="1780"/>
      <c r="AH30" s="1779">
        <f t="shared" si="1"/>
        <v>0</v>
      </c>
      <c r="AI30" s="1780"/>
      <c r="AJ30" s="1781">
        <f t="shared" si="2"/>
        <v>0</v>
      </c>
      <c r="AK30" s="1781"/>
      <c r="AL30" s="1781"/>
    </row>
    <row r="31" spans="1:61" s="1769" customFormat="1" ht="15.75" outlineLevel="1" x14ac:dyDescent="0.25">
      <c r="B31" s="1400" t="s">
        <v>330</v>
      </c>
      <c r="C31" s="1401"/>
      <c r="D31" s="1770" t="s">
        <v>331</v>
      </c>
      <c r="E31" s="1771"/>
      <c r="F31" s="1771"/>
      <c r="G31" s="1771"/>
      <c r="H31" s="1771"/>
      <c r="I31" s="1771"/>
      <c r="J31" s="1771"/>
      <c r="K31" s="1771"/>
      <c r="L31" s="1771"/>
      <c r="M31" s="1771"/>
      <c r="N31" s="1771"/>
      <c r="O31" s="1771"/>
      <c r="P31" s="1771"/>
      <c r="Q31" s="1771"/>
      <c r="R31" s="1771"/>
      <c r="S31" s="1771"/>
      <c r="T31" s="1771"/>
      <c r="U31" s="1772"/>
      <c r="V31" s="1782"/>
      <c r="W31" s="1783"/>
      <c r="X31" s="1775" t="s">
        <v>315</v>
      </c>
      <c r="Y31" s="1776"/>
      <c r="Z31" s="1777">
        <v>5</v>
      </c>
      <c r="AA31" s="1778"/>
      <c r="AB31" s="1779"/>
      <c r="AC31" s="1780"/>
      <c r="AD31" s="1784"/>
      <c r="AE31" s="1785"/>
      <c r="AF31" s="1779">
        <f t="shared" si="0"/>
        <v>0</v>
      </c>
      <c r="AG31" s="1780"/>
      <c r="AH31" s="1779">
        <f t="shared" si="1"/>
        <v>0</v>
      </c>
      <c r="AI31" s="1780"/>
      <c r="AJ31" s="1781">
        <f t="shared" si="2"/>
        <v>0</v>
      </c>
      <c r="AK31" s="1781"/>
      <c r="AL31" s="1781"/>
    </row>
    <row r="32" spans="1:61" s="1769" customFormat="1" ht="15.75" outlineLevel="1" x14ac:dyDescent="0.25">
      <c r="B32" s="1400" t="s">
        <v>332</v>
      </c>
      <c r="C32" s="1401"/>
      <c r="D32" s="1786" t="s">
        <v>2473</v>
      </c>
      <c r="E32" s="1787"/>
      <c r="F32" s="1787"/>
      <c r="G32" s="1787"/>
      <c r="H32" s="1787"/>
      <c r="I32" s="1787"/>
      <c r="J32" s="1787"/>
      <c r="K32" s="1787"/>
      <c r="L32" s="1787"/>
      <c r="M32" s="1787"/>
      <c r="N32" s="1787"/>
      <c r="O32" s="1787"/>
      <c r="P32" s="1787"/>
      <c r="Q32" s="1787"/>
      <c r="R32" s="1787"/>
      <c r="S32" s="1787"/>
      <c r="T32" s="1787"/>
      <c r="U32" s="1788"/>
      <c r="V32" s="1789"/>
      <c r="W32" s="1790"/>
      <c r="X32" s="1775" t="s">
        <v>315</v>
      </c>
      <c r="Y32" s="1776"/>
      <c r="Z32" s="1777">
        <v>1</v>
      </c>
      <c r="AA32" s="1778"/>
      <c r="AB32" s="1779"/>
      <c r="AC32" s="1780"/>
      <c r="AD32" s="1779"/>
      <c r="AE32" s="1780"/>
      <c r="AF32" s="1779">
        <f t="shared" si="0"/>
        <v>0</v>
      </c>
      <c r="AG32" s="1780"/>
      <c r="AH32" s="1779">
        <f t="shared" si="1"/>
        <v>0</v>
      </c>
      <c r="AI32" s="1780"/>
      <c r="AJ32" s="1781">
        <f t="shared" si="2"/>
        <v>0</v>
      </c>
      <c r="AK32" s="1781"/>
      <c r="AL32" s="1781"/>
    </row>
    <row r="33" spans="2:61" s="1769" customFormat="1" ht="15.75" outlineLevel="1" x14ac:dyDescent="0.25">
      <c r="B33" s="1400" t="s">
        <v>334</v>
      </c>
      <c r="C33" s="1401"/>
      <c r="D33" s="1770" t="s">
        <v>333</v>
      </c>
      <c r="E33" s="1771"/>
      <c r="F33" s="1771"/>
      <c r="G33" s="1771"/>
      <c r="H33" s="1771"/>
      <c r="I33" s="1771"/>
      <c r="J33" s="1771"/>
      <c r="K33" s="1771"/>
      <c r="L33" s="1771"/>
      <c r="M33" s="1771"/>
      <c r="N33" s="1771"/>
      <c r="O33" s="1771"/>
      <c r="P33" s="1771"/>
      <c r="Q33" s="1771"/>
      <c r="R33" s="1771"/>
      <c r="S33" s="1771"/>
      <c r="T33" s="1771"/>
      <c r="U33" s="1772"/>
      <c r="V33" s="1773"/>
      <c r="W33" s="1774"/>
      <c r="X33" s="1775" t="s">
        <v>315</v>
      </c>
      <c r="Y33" s="1776"/>
      <c r="Z33" s="1777">
        <v>1</v>
      </c>
      <c r="AA33" s="1778"/>
      <c r="AB33" s="1779"/>
      <c r="AC33" s="1780"/>
      <c r="AD33" s="1779"/>
      <c r="AE33" s="1780"/>
      <c r="AF33" s="1779">
        <f t="shared" si="0"/>
        <v>0</v>
      </c>
      <c r="AG33" s="1780"/>
      <c r="AH33" s="1779">
        <f t="shared" si="1"/>
        <v>0</v>
      </c>
      <c r="AI33" s="1780"/>
      <c r="AJ33" s="1781">
        <f t="shared" si="2"/>
        <v>0</v>
      </c>
      <c r="AK33" s="1781"/>
      <c r="AL33" s="1781"/>
    </row>
    <row r="34" spans="2:61" s="1769" customFormat="1" ht="15.75" outlineLevel="1" x14ac:dyDescent="0.25">
      <c r="B34" s="1400" t="s">
        <v>336</v>
      </c>
      <c r="C34" s="1401"/>
      <c r="D34" s="1770" t="s">
        <v>335</v>
      </c>
      <c r="E34" s="1771"/>
      <c r="F34" s="1771"/>
      <c r="G34" s="1771"/>
      <c r="H34" s="1771"/>
      <c r="I34" s="1771"/>
      <c r="J34" s="1771"/>
      <c r="K34" s="1771"/>
      <c r="L34" s="1771"/>
      <c r="M34" s="1771"/>
      <c r="N34" s="1771"/>
      <c r="O34" s="1771"/>
      <c r="P34" s="1771"/>
      <c r="Q34" s="1771"/>
      <c r="R34" s="1771"/>
      <c r="S34" s="1771"/>
      <c r="T34" s="1771"/>
      <c r="U34" s="1772"/>
      <c r="V34" s="1773"/>
      <c r="W34" s="1774"/>
      <c r="X34" s="1775" t="s">
        <v>315</v>
      </c>
      <c r="Y34" s="1776"/>
      <c r="Z34" s="1777">
        <v>1</v>
      </c>
      <c r="AA34" s="1778"/>
      <c r="AB34" s="1779"/>
      <c r="AC34" s="1780"/>
      <c r="AD34" s="1779"/>
      <c r="AE34" s="1780"/>
      <c r="AF34" s="1779">
        <f t="shared" si="0"/>
        <v>0</v>
      </c>
      <c r="AG34" s="1780"/>
      <c r="AH34" s="1779">
        <f t="shared" si="1"/>
        <v>0</v>
      </c>
      <c r="AI34" s="1780"/>
      <c r="AJ34" s="1781">
        <f t="shared" si="2"/>
        <v>0</v>
      </c>
      <c r="AK34" s="1781"/>
      <c r="AL34" s="1781"/>
    </row>
    <row r="35" spans="2:61" s="1769" customFormat="1" ht="15.75" outlineLevel="1" x14ac:dyDescent="0.25">
      <c r="B35" s="1400" t="s">
        <v>339</v>
      </c>
      <c r="C35" s="1401"/>
      <c r="D35" s="1786" t="s">
        <v>337</v>
      </c>
      <c r="E35" s="1787"/>
      <c r="F35" s="1787"/>
      <c r="G35" s="1787"/>
      <c r="H35" s="1787"/>
      <c r="I35" s="1787"/>
      <c r="J35" s="1787"/>
      <c r="K35" s="1787"/>
      <c r="L35" s="1787"/>
      <c r="M35" s="1787"/>
      <c r="N35" s="1787"/>
      <c r="O35" s="1787"/>
      <c r="P35" s="1787"/>
      <c r="Q35" s="1787"/>
      <c r="R35" s="1787"/>
      <c r="S35" s="1787"/>
      <c r="T35" s="1787"/>
      <c r="U35" s="1788"/>
      <c r="V35" s="1789" t="s">
        <v>153</v>
      </c>
      <c r="W35" s="1790"/>
      <c r="X35" s="1775" t="s">
        <v>338</v>
      </c>
      <c r="Y35" s="1776"/>
      <c r="Z35" s="1777">
        <v>97.5</v>
      </c>
      <c r="AA35" s="1778"/>
      <c r="AB35" s="1779"/>
      <c r="AC35" s="1780"/>
      <c r="AD35" s="1779"/>
      <c r="AE35" s="1780"/>
      <c r="AF35" s="1779">
        <f t="shared" si="0"/>
        <v>0</v>
      </c>
      <c r="AG35" s="1780"/>
      <c r="AH35" s="1779">
        <f t="shared" si="1"/>
        <v>0</v>
      </c>
      <c r="AI35" s="1780"/>
      <c r="AJ35" s="1781">
        <f t="shared" si="2"/>
        <v>0</v>
      </c>
      <c r="AK35" s="1781"/>
      <c r="AL35" s="1781"/>
    </row>
    <row r="36" spans="2:61" s="1769" customFormat="1" ht="15.75" outlineLevel="1" x14ac:dyDescent="0.25">
      <c r="B36" s="1400" t="s">
        <v>341</v>
      </c>
      <c r="C36" s="1401"/>
      <c r="D36" s="1786" t="s">
        <v>340</v>
      </c>
      <c r="E36" s="1787"/>
      <c r="F36" s="1787"/>
      <c r="G36" s="1787"/>
      <c r="H36" s="1787"/>
      <c r="I36" s="1787"/>
      <c r="J36" s="1787"/>
      <c r="K36" s="1787"/>
      <c r="L36" s="1787"/>
      <c r="M36" s="1787"/>
      <c r="N36" s="1787"/>
      <c r="O36" s="1787"/>
      <c r="P36" s="1787"/>
      <c r="Q36" s="1787"/>
      <c r="R36" s="1787"/>
      <c r="S36" s="1787"/>
      <c r="T36" s="1787"/>
      <c r="U36" s="1788"/>
      <c r="V36" s="1789" t="s">
        <v>153</v>
      </c>
      <c r="W36" s="1790"/>
      <c r="X36" s="1775" t="s">
        <v>315</v>
      </c>
      <c r="Y36" s="1776"/>
      <c r="Z36" s="1777">
        <v>21</v>
      </c>
      <c r="AA36" s="1778"/>
      <c r="AB36" s="1779"/>
      <c r="AC36" s="1780"/>
      <c r="AD36" s="1779"/>
      <c r="AE36" s="1780"/>
      <c r="AF36" s="1779">
        <f t="shared" si="0"/>
        <v>0</v>
      </c>
      <c r="AG36" s="1780"/>
      <c r="AH36" s="1779">
        <f t="shared" si="1"/>
        <v>0</v>
      </c>
      <c r="AI36" s="1780"/>
      <c r="AJ36" s="1781">
        <f t="shared" si="2"/>
        <v>0</v>
      </c>
      <c r="AK36" s="1781"/>
      <c r="AL36" s="1781"/>
    </row>
    <row r="37" spans="2:61" s="1769" customFormat="1" ht="15.75" outlineLevel="1" x14ac:dyDescent="0.25">
      <c r="B37" s="1400" t="s">
        <v>1126</v>
      </c>
      <c r="C37" s="1401"/>
      <c r="D37" s="1786" t="s">
        <v>2472</v>
      </c>
      <c r="E37" s="1787"/>
      <c r="F37" s="1787"/>
      <c r="G37" s="1787"/>
      <c r="H37" s="1787"/>
      <c r="I37" s="1787"/>
      <c r="J37" s="1787"/>
      <c r="K37" s="1787"/>
      <c r="L37" s="1787"/>
      <c r="M37" s="1787"/>
      <c r="N37" s="1787"/>
      <c r="O37" s="1787"/>
      <c r="P37" s="1787"/>
      <c r="Q37" s="1787"/>
      <c r="R37" s="1787"/>
      <c r="S37" s="1787"/>
      <c r="T37" s="1787"/>
      <c r="U37" s="1788"/>
      <c r="V37" s="1789" t="s">
        <v>2504</v>
      </c>
      <c r="W37" s="1790"/>
      <c r="X37" s="1775" t="s">
        <v>909</v>
      </c>
      <c r="Y37" s="1776"/>
      <c r="Z37" s="1777">
        <v>1</v>
      </c>
      <c r="AA37" s="1778"/>
      <c r="AB37" s="1779"/>
      <c r="AC37" s="1780"/>
      <c r="AD37" s="1779"/>
      <c r="AE37" s="1780"/>
      <c r="AF37" s="1779">
        <f t="shared" ref="AF37" si="3">AB37*Z37</f>
        <v>0</v>
      </c>
      <c r="AG37" s="1780"/>
      <c r="AH37" s="1779">
        <f t="shared" ref="AH37" si="4">AD37*Z37</f>
        <v>0</v>
      </c>
      <c r="AI37" s="1780"/>
      <c r="AJ37" s="1781">
        <f t="shared" ref="AJ37" si="5">AH37+AF37</f>
        <v>0</v>
      </c>
      <c r="AK37" s="1781"/>
      <c r="AL37" s="1781"/>
    </row>
    <row r="38" spans="2:61" s="143" customFormat="1" ht="20.25" customHeight="1" outlineLevel="1" x14ac:dyDescent="0.25">
      <c r="B38" s="1400" t="s">
        <v>1127</v>
      </c>
      <c r="C38" s="1401"/>
      <c r="D38" s="1484" t="s">
        <v>342</v>
      </c>
      <c r="E38" s="1485"/>
      <c r="F38" s="1485"/>
      <c r="G38" s="1485"/>
      <c r="H38" s="1485"/>
      <c r="I38" s="1485"/>
      <c r="J38" s="1485"/>
      <c r="K38" s="1485"/>
      <c r="L38" s="1485"/>
      <c r="M38" s="1485"/>
      <c r="N38" s="1485"/>
      <c r="O38" s="1485"/>
      <c r="P38" s="1485"/>
      <c r="Q38" s="1485"/>
      <c r="R38" s="1485"/>
      <c r="S38" s="1485"/>
      <c r="T38" s="1485"/>
      <c r="U38" s="1486"/>
      <c r="V38" s="1498" t="s">
        <v>343</v>
      </c>
      <c r="W38" s="1499"/>
      <c r="X38" s="1472" t="s">
        <v>338</v>
      </c>
      <c r="Y38" s="1473"/>
      <c r="Z38" s="1467">
        <v>100</v>
      </c>
      <c r="AA38" s="1468"/>
      <c r="AB38" s="1404"/>
      <c r="AC38" s="1405"/>
      <c r="AD38" s="1404"/>
      <c r="AE38" s="1405"/>
      <c r="AF38" s="1404">
        <f t="shared" si="0"/>
        <v>0</v>
      </c>
      <c r="AG38" s="1405"/>
      <c r="AH38" s="1404">
        <f t="shared" si="1"/>
        <v>0</v>
      </c>
      <c r="AI38" s="1405"/>
      <c r="AJ38" s="1503">
        <f t="shared" si="2"/>
        <v>0</v>
      </c>
      <c r="AK38" s="1503"/>
      <c r="AL38" s="1503"/>
    </row>
    <row r="39" spans="2:61" s="137" customFormat="1" ht="15.95" customHeight="1" x14ac:dyDescent="0.2">
      <c r="B39" s="971"/>
      <c r="C39" s="917"/>
      <c r="D39" s="1495" t="s">
        <v>344</v>
      </c>
      <c r="E39" s="1496"/>
      <c r="F39" s="1496"/>
      <c r="G39" s="1496"/>
      <c r="H39" s="1496"/>
      <c r="I39" s="1496"/>
      <c r="J39" s="1496"/>
      <c r="K39" s="1496"/>
      <c r="L39" s="1496"/>
      <c r="M39" s="1496"/>
      <c r="N39" s="1496"/>
      <c r="O39" s="1496"/>
      <c r="P39" s="1496"/>
      <c r="Q39" s="1496"/>
      <c r="R39" s="1496"/>
      <c r="S39" s="1496"/>
      <c r="T39" s="1496"/>
      <c r="U39" s="1497"/>
      <c r="V39" s="139"/>
      <c r="W39" s="140"/>
      <c r="X39" s="139"/>
      <c r="Y39" s="140"/>
      <c r="Z39" s="139"/>
      <c r="AA39" s="140"/>
      <c r="AB39" s="141"/>
      <c r="AC39" s="142"/>
      <c r="AD39" s="141"/>
      <c r="AE39" s="142"/>
      <c r="AF39" s="141"/>
      <c r="AG39" s="142"/>
      <c r="AH39" s="141"/>
      <c r="AI39" s="142"/>
      <c r="AJ39" s="1507">
        <f>AJ40+AJ46</f>
        <v>0</v>
      </c>
      <c r="AK39" s="1507"/>
      <c r="AL39" s="1507"/>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row>
    <row r="40" spans="2:61" s="143" customFormat="1" ht="15.75" outlineLevel="1" x14ac:dyDescent="0.25">
      <c r="B40" s="1400" t="s">
        <v>31</v>
      </c>
      <c r="C40" s="1401"/>
      <c r="D40" s="1487" t="s">
        <v>163</v>
      </c>
      <c r="E40" s="1488"/>
      <c r="F40" s="1488"/>
      <c r="G40" s="1488"/>
      <c r="H40" s="1488"/>
      <c r="I40" s="1488"/>
      <c r="J40" s="1488"/>
      <c r="K40" s="1488"/>
      <c r="L40" s="1488"/>
      <c r="M40" s="1488"/>
      <c r="N40" s="1488"/>
      <c r="O40" s="1488"/>
      <c r="P40" s="1488"/>
      <c r="Q40" s="1488"/>
      <c r="R40" s="1488"/>
      <c r="S40" s="1488"/>
      <c r="T40" s="1488"/>
      <c r="U40" s="1489"/>
      <c r="V40" s="1463"/>
      <c r="W40" s="1464"/>
      <c r="X40" s="1465"/>
      <c r="Y40" s="1466"/>
      <c r="Z40" s="1467"/>
      <c r="AA40" s="1468"/>
      <c r="AB40" s="1404"/>
      <c r="AC40" s="1405"/>
      <c r="AD40" s="1404"/>
      <c r="AE40" s="1405"/>
      <c r="AF40" s="1404"/>
      <c r="AG40" s="1405"/>
      <c r="AH40" s="1404"/>
      <c r="AI40" s="1405"/>
      <c r="AJ40" s="1469">
        <f>SUM(AJ41:AL45)</f>
        <v>0</v>
      </c>
      <c r="AK40" s="1470"/>
      <c r="AL40" s="1471"/>
    </row>
    <row r="41" spans="2:61" s="143" customFormat="1" ht="15.75" outlineLevel="2" x14ac:dyDescent="0.25">
      <c r="B41" s="1400" t="s">
        <v>32</v>
      </c>
      <c r="C41" s="1401"/>
      <c r="D41" s="1474" t="s">
        <v>322</v>
      </c>
      <c r="E41" s="1475"/>
      <c r="F41" s="1475"/>
      <c r="G41" s="1475"/>
      <c r="H41" s="1475"/>
      <c r="I41" s="1475"/>
      <c r="J41" s="1475"/>
      <c r="K41" s="1475"/>
      <c r="L41" s="1475"/>
      <c r="M41" s="1475"/>
      <c r="N41" s="1475"/>
      <c r="O41" s="1475"/>
      <c r="P41" s="1475"/>
      <c r="Q41" s="1475"/>
      <c r="R41" s="1475"/>
      <c r="S41" s="1475"/>
      <c r="T41" s="1475"/>
      <c r="U41" s="1476"/>
      <c r="V41" s="1498" t="s">
        <v>323</v>
      </c>
      <c r="W41" s="1499"/>
      <c r="X41" s="1472" t="s">
        <v>315</v>
      </c>
      <c r="Y41" s="1473"/>
      <c r="Z41" s="1467">
        <v>3</v>
      </c>
      <c r="AA41" s="1468"/>
      <c r="AB41" s="1404"/>
      <c r="AC41" s="1405"/>
      <c r="AD41" s="1404"/>
      <c r="AE41" s="1405"/>
      <c r="AF41" s="1404">
        <f>AB41*Z41</f>
        <v>0</v>
      </c>
      <c r="AG41" s="1405"/>
      <c r="AH41" s="1404">
        <f>AD41*Z41</f>
        <v>0</v>
      </c>
      <c r="AI41" s="1405"/>
      <c r="AJ41" s="1503">
        <f>AH41+AF41</f>
        <v>0</v>
      </c>
      <c r="AK41" s="1503"/>
      <c r="AL41" s="1503"/>
    </row>
    <row r="42" spans="2:61" s="143" customFormat="1" ht="15.75" outlineLevel="2" x14ac:dyDescent="0.25">
      <c r="B42" s="1400" t="s">
        <v>34</v>
      </c>
      <c r="C42" s="1401"/>
      <c r="D42" s="1474" t="s">
        <v>324</v>
      </c>
      <c r="E42" s="1475"/>
      <c r="F42" s="1475"/>
      <c r="G42" s="1475"/>
      <c r="H42" s="1475"/>
      <c r="I42" s="1475"/>
      <c r="J42" s="1475"/>
      <c r="K42" s="1475"/>
      <c r="L42" s="1475"/>
      <c r="M42" s="1475"/>
      <c r="N42" s="1475"/>
      <c r="O42" s="1475"/>
      <c r="P42" s="1475"/>
      <c r="Q42" s="1475"/>
      <c r="R42" s="1475"/>
      <c r="S42" s="1475"/>
      <c r="T42" s="1475"/>
      <c r="U42" s="1476"/>
      <c r="V42" s="1498" t="s">
        <v>325</v>
      </c>
      <c r="W42" s="1499"/>
      <c r="X42" s="1472" t="s">
        <v>315</v>
      </c>
      <c r="Y42" s="1473"/>
      <c r="Z42" s="1467">
        <v>3</v>
      </c>
      <c r="AA42" s="1468"/>
      <c r="AB42" s="1404"/>
      <c r="AC42" s="1405"/>
      <c r="AD42" s="1404"/>
      <c r="AE42" s="1405"/>
      <c r="AF42" s="1404">
        <f>AB42*Z42</f>
        <v>0</v>
      </c>
      <c r="AG42" s="1405"/>
      <c r="AH42" s="1404">
        <f>AD42*Z42</f>
        <v>0</v>
      </c>
      <c r="AI42" s="1405"/>
      <c r="AJ42" s="1503">
        <f>AH42+AF42</f>
        <v>0</v>
      </c>
      <c r="AK42" s="1503"/>
      <c r="AL42" s="1503"/>
    </row>
    <row r="43" spans="2:61" s="143" customFormat="1" ht="15.75" outlineLevel="2" x14ac:dyDescent="0.25">
      <c r="B43" s="1400" t="s">
        <v>35</v>
      </c>
      <c r="C43" s="1401"/>
      <c r="D43" s="1484" t="s">
        <v>326</v>
      </c>
      <c r="E43" s="1485"/>
      <c r="F43" s="1485"/>
      <c r="G43" s="1485"/>
      <c r="H43" s="1485"/>
      <c r="I43" s="1485"/>
      <c r="J43" s="1485"/>
      <c r="K43" s="1485"/>
      <c r="L43" s="1485"/>
      <c r="M43" s="1485"/>
      <c r="N43" s="1485"/>
      <c r="O43" s="1485"/>
      <c r="P43" s="1485"/>
      <c r="Q43" s="1485"/>
      <c r="R43" s="1485"/>
      <c r="S43" s="1485"/>
      <c r="T43" s="1485"/>
      <c r="U43" s="1486"/>
      <c r="V43" s="1498" t="s">
        <v>327</v>
      </c>
      <c r="W43" s="1499"/>
      <c r="X43" s="1472" t="s">
        <v>315</v>
      </c>
      <c r="Y43" s="1473"/>
      <c r="Z43" s="1467">
        <v>5</v>
      </c>
      <c r="AA43" s="1468"/>
      <c r="AB43" s="1481"/>
      <c r="AC43" s="1481"/>
      <c r="AD43" s="1481"/>
      <c r="AE43" s="1481"/>
      <c r="AF43" s="1404">
        <f>AB43*Z43</f>
        <v>0</v>
      </c>
      <c r="AG43" s="1405"/>
      <c r="AH43" s="1404">
        <f>AD43*Z43</f>
        <v>0</v>
      </c>
      <c r="AI43" s="1405"/>
      <c r="AJ43" s="1503">
        <f>AH43+AF43</f>
        <v>0</v>
      </c>
      <c r="AK43" s="1503"/>
      <c r="AL43" s="1503"/>
    </row>
    <row r="44" spans="2:61" s="143" customFormat="1" ht="34.5" customHeight="1" outlineLevel="2" x14ac:dyDescent="0.25">
      <c r="B44" s="1400" t="s">
        <v>36</v>
      </c>
      <c r="C44" s="1401"/>
      <c r="D44" s="1474" t="s">
        <v>317</v>
      </c>
      <c r="E44" s="1475"/>
      <c r="F44" s="1475"/>
      <c r="G44" s="1475"/>
      <c r="H44" s="1475"/>
      <c r="I44" s="1475"/>
      <c r="J44" s="1475"/>
      <c r="K44" s="1475"/>
      <c r="L44" s="1475"/>
      <c r="M44" s="1475"/>
      <c r="N44" s="1475"/>
      <c r="O44" s="1475"/>
      <c r="P44" s="1475"/>
      <c r="Q44" s="1475"/>
      <c r="R44" s="1475"/>
      <c r="S44" s="1475"/>
      <c r="T44" s="1475"/>
      <c r="U44" s="1476"/>
      <c r="V44" s="1498" t="s">
        <v>318</v>
      </c>
      <c r="W44" s="1499"/>
      <c r="X44" s="1479" t="s">
        <v>315</v>
      </c>
      <c r="Y44" s="1480"/>
      <c r="Z44" s="1467">
        <v>8</v>
      </c>
      <c r="AA44" s="1468"/>
      <c r="AB44" s="1481"/>
      <c r="AC44" s="1481"/>
      <c r="AD44" s="1481"/>
      <c r="AE44" s="1481"/>
      <c r="AF44" s="1404">
        <f>AB44*Z44</f>
        <v>0</v>
      </c>
      <c r="AG44" s="1405"/>
      <c r="AH44" s="1404">
        <f>AD44*Z44</f>
        <v>0</v>
      </c>
      <c r="AI44" s="1405"/>
      <c r="AJ44" s="1503">
        <f>AH44+AF44</f>
        <v>0</v>
      </c>
      <c r="AK44" s="1503"/>
      <c r="AL44" s="1503"/>
    </row>
    <row r="45" spans="2:61" s="143" customFormat="1" ht="15.75" outlineLevel="2" x14ac:dyDescent="0.25">
      <c r="B45" s="1400" t="s">
        <v>37</v>
      </c>
      <c r="C45" s="1401"/>
      <c r="D45" s="1474" t="s">
        <v>316</v>
      </c>
      <c r="E45" s="1475"/>
      <c r="F45" s="1475"/>
      <c r="G45" s="1475"/>
      <c r="H45" s="1475"/>
      <c r="I45" s="1475"/>
      <c r="J45" s="1475"/>
      <c r="K45" s="1475"/>
      <c r="L45" s="1475"/>
      <c r="M45" s="1475"/>
      <c r="N45" s="1475"/>
      <c r="O45" s="1475"/>
      <c r="P45" s="1475"/>
      <c r="Q45" s="1475"/>
      <c r="R45" s="1475"/>
      <c r="S45" s="1475"/>
      <c r="T45" s="1475"/>
      <c r="U45" s="1476"/>
      <c r="V45" s="1505"/>
      <c r="W45" s="1506"/>
      <c r="X45" s="1472" t="s">
        <v>315</v>
      </c>
      <c r="Y45" s="1473"/>
      <c r="Z45" s="1467">
        <v>6</v>
      </c>
      <c r="AA45" s="1468"/>
      <c r="AB45" s="1504"/>
      <c r="AC45" s="1504"/>
      <c r="AD45" s="1504"/>
      <c r="AE45" s="1504"/>
      <c r="AF45" s="1404">
        <f>AB45*Z45</f>
        <v>0</v>
      </c>
      <c r="AG45" s="1405"/>
      <c r="AH45" s="1404">
        <f>AD45*Z45</f>
        <v>0</v>
      </c>
      <c r="AI45" s="1405"/>
      <c r="AJ45" s="1503">
        <f>AH45+AF45</f>
        <v>0</v>
      </c>
      <c r="AK45" s="1503"/>
      <c r="AL45" s="1503"/>
    </row>
    <row r="46" spans="2:61" s="143" customFormat="1" ht="15.75" outlineLevel="1" collapsed="1" x14ac:dyDescent="0.25">
      <c r="B46" s="1400" t="s">
        <v>41</v>
      </c>
      <c r="C46" s="1401"/>
      <c r="D46" s="1487" t="s">
        <v>328</v>
      </c>
      <c r="E46" s="1488"/>
      <c r="F46" s="1488"/>
      <c r="G46" s="1488"/>
      <c r="H46" s="1488"/>
      <c r="I46" s="1488"/>
      <c r="J46" s="1488"/>
      <c r="K46" s="1488"/>
      <c r="L46" s="1488"/>
      <c r="M46" s="1488"/>
      <c r="N46" s="1488"/>
      <c r="O46" s="1488"/>
      <c r="P46" s="1488"/>
      <c r="Q46" s="1488"/>
      <c r="R46" s="1488"/>
      <c r="S46" s="1488"/>
      <c r="T46" s="1488"/>
      <c r="U46" s="1489"/>
      <c r="V46" s="1463"/>
      <c r="W46" s="1464"/>
      <c r="X46" s="1465"/>
      <c r="Y46" s="1466"/>
      <c r="Z46" s="1467"/>
      <c r="AA46" s="1468"/>
      <c r="AB46" s="1404"/>
      <c r="AC46" s="1405"/>
      <c r="AD46" s="1404"/>
      <c r="AE46" s="1405"/>
      <c r="AF46" s="1404"/>
      <c r="AG46" s="1405"/>
      <c r="AH46" s="1404"/>
      <c r="AI46" s="1405"/>
      <c r="AJ46" s="1469">
        <f>SUM(AJ47:AL54)</f>
        <v>0</v>
      </c>
      <c r="AK46" s="1470"/>
      <c r="AL46" s="1471"/>
    </row>
    <row r="47" spans="2:61" s="1769" customFormat="1" ht="15.75" customHeight="1" outlineLevel="1" x14ac:dyDescent="0.25">
      <c r="B47" s="1400" t="s">
        <v>42</v>
      </c>
      <c r="C47" s="1401"/>
      <c r="D47" s="1770" t="s">
        <v>2503</v>
      </c>
      <c r="E47" s="1771"/>
      <c r="F47" s="1771"/>
      <c r="G47" s="1771"/>
      <c r="H47" s="1771"/>
      <c r="I47" s="1771"/>
      <c r="J47" s="1771"/>
      <c r="K47" s="1771"/>
      <c r="L47" s="1771"/>
      <c r="M47" s="1771"/>
      <c r="N47" s="1771"/>
      <c r="O47" s="1771"/>
      <c r="P47" s="1771"/>
      <c r="Q47" s="1771"/>
      <c r="R47" s="1771"/>
      <c r="S47" s="1771"/>
      <c r="T47" s="1771"/>
      <c r="U47" s="1772"/>
      <c r="V47" s="1773"/>
      <c r="W47" s="1774"/>
      <c r="X47" s="1775" t="s">
        <v>315</v>
      </c>
      <c r="Y47" s="1776"/>
      <c r="Z47" s="1777">
        <v>1</v>
      </c>
      <c r="AA47" s="1778"/>
      <c r="AB47" s="1779"/>
      <c r="AC47" s="1780"/>
      <c r="AD47" s="1779"/>
      <c r="AE47" s="1780"/>
      <c r="AF47" s="1779">
        <f t="shared" ref="AF47:AF54" si="6">AB47*Z47</f>
        <v>0</v>
      </c>
      <c r="AG47" s="1780"/>
      <c r="AH47" s="1779">
        <f t="shared" ref="AH47:AH54" si="7">AD47*Z47</f>
        <v>0</v>
      </c>
      <c r="AI47" s="1780"/>
      <c r="AJ47" s="1781">
        <f t="shared" ref="AJ47:AJ54" si="8">AH47+AF47</f>
        <v>0</v>
      </c>
      <c r="AK47" s="1781"/>
      <c r="AL47" s="1781"/>
    </row>
    <row r="48" spans="2:61" s="1769" customFormat="1" ht="15.75" outlineLevel="1" x14ac:dyDescent="0.25">
      <c r="B48" s="1400" t="s">
        <v>43</v>
      </c>
      <c r="C48" s="1401"/>
      <c r="D48" s="1770" t="s">
        <v>329</v>
      </c>
      <c r="E48" s="1771"/>
      <c r="F48" s="1771"/>
      <c r="G48" s="1771"/>
      <c r="H48" s="1771"/>
      <c r="I48" s="1771"/>
      <c r="J48" s="1771"/>
      <c r="K48" s="1771"/>
      <c r="L48" s="1771"/>
      <c r="M48" s="1771"/>
      <c r="N48" s="1771"/>
      <c r="O48" s="1771"/>
      <c r="P48" s="1771"/>
      <c r="Q48" s="1771"/>
      <c r="R48" s="1771"/>
      <c r="S48" s="1771"/>
      <c r="T48" s="1771"/>
      <c r="U48" s="1772"/>
      <c r="V48" s="1773"/>
      <c r="W48" s="1774"/>
      <c r="X48" s="1775" t="s">
        <v>315</v>
      </c>
      <c r="Y48" s="1776"/>
      <c r="Z48" s="1777">
        <v>9</v>
      </c>
      <c r="AA48" s="1778"/>
      <c r="AB48" s="1779"/>
      <c r="AC48" s="1780"/>
      <c r="AD48" s="1779"/>
      <c r="AE48" s="1780"/>
      <c r="AF48" s="1779">
        <f t="shared" si="6"/>
        <v>0</v>
      </c>
      <c r="AG48" s="1780"/>
      <c r="AH48" s="1779">
        <f t="shared" si="7"/>
        <v>0</v>
      </c>
      <c r="AI48" s="1780"/>
      <c r="AJ48" s="1781">
        <f t="shared" si="8"/>
        <v>0</v>
      </c>
      <c r="AK48" s="1781"/>
      <c r="AL48" s="1781"/>
    </row>
    <row r="49" spans="2:61" s="1769" customFormat="1" ht="15.75" outlineLevel="1" x14ac:dyDescent="0.25">
      <c r="B49" s="1400" t="s">
        <v>330</v>
      </c>
      <c r="C49" s="1401"/>
      <c r="D49" s="1770" t="s">
        <v>333</v>
      </c>
      <c r="E49" s="1771"/>
      <c r="F49" s="1771"/>
      <c r="G49" s="1771"/>
      <c r="H49" s="1771"/>
      <c r="I49" s="1771"/>
      <c r="J49" s="1771"/>
      <c r="K49" s="1771"/>
      <c r="L49" s="1771"/>
      <c r="M49" s="1771"/>
      <c r="N49" s="1771"/>
      <c r="O49" s="1771"/>
      <c r="P49" s="1771"/>
      <c r="Q49" s="1771"/>
      <c r="R49" s="1771"/>
      <c r="S49" s="1771"/>
      <c r="T49" s="1771"/>
      <c r="U49" s="1772"/>
      <c r="V49" s="1773"/>
      <c r="W49" s="1774"/>
      <c r="X49" s="1775" t="s">
        <v>315</v>
      </c>
      <c r="Y49" s="1776"/>
      <c r="Z49" s="1777">
        <v>1</v>
      </c>
      <c r="AA49" s="1778"/>
      <c r="AB49" s="1779"/>
      <c r="AC49" s="1780"/>
      <c r="AD49" s="1779"/>
      <c r="AE49" s="1780"/>
      <c r="AF49" s="1779">
        <f t="shared" si="6"/>
        <v>0</v>
      </c>
      <c r="AG49" s="1780"/>
      <c r="AH49" s="1779">
        <f t="shared" si="7"/>
        <v>0</v>
      </c>
      <c r="AI49" s="1780"/>
      <c r="AJ49" s="1781">
        <f t="shared" si="8"/>
        <v>0</v>
      </c>
      <c r="AK49" s="1781"/>
      <c r="AL49" s="1781"/>
    </row>
    <row r="50" spans="2:61" s="1769" customFormat="1" ht="15.75" outlineLevel="1" x14ac:dyDescent="0.25">
      <c r="B50" s="1400" t="s">
        <v>332</v>
      </c>
      <c r="C50" s="1401"/>
      <c r="D50" s="1770" t="s">
        <v>335</v>
      </c>
      <c r="E50" s="1771"/>
      <c r="F50" s="1771"/>
      <c r="G50" s="1771"/>
      <c r="H50" s="1771"/>
      <c r="I50" s="1771"/>
      <c r="J50" s="1771"/>
      <c r="K50" s="1771"/>
      <c r="L50" s="1771"/>
      <c r="M50" s="1771"/>
      <c r="N50" s="1771"/>
      <c r="O50" s="1771"/>
      <c r="P50" s="1771"/>
      <c r="Q50" s="1771"/>
      <c r="R50" s="1771"/>
      <c r="S50" s="1771"/>
      <c r="T50" s="1771"/>
      <c r="U50" s="1772"/>
      <c r="V50" s="1773"/>
      <c r="W50" s="1774"/>
      <c r="X50" s="1775" t="s">
        <v>315</v>
      </c>
      <c r="Y50" s="1776"/>
      <c r="Z50" s="1777">
        <v>1</v>
      </c>
      <c r="AA50" s="1778"/>
      <c r="AB50" s="1779"/>
      <c r="AC50" s="1780"/>
      <c r="AD50" s="1779"/>
      <c r="AE50" s="1780"/>
      <c r="AF50" s="1779">
        <f t="shared" si="6"/>
        <v>0</v>
      </c>
      <c r="AG50" s="1780"/>
      <c r="AH50" s="1779">
        <f t="shared" si="7"/>
        <v>0</v>
      </c>
      <c r="AI50" s="1780"/>
      <c r="AJ50" s="1781">
        <f t="shared" si="8"/>
        <v>0</v>
      </c>
      <c r="AK50" s="1781"/>
      <c r="AL50" s="1781"/>
    </row>
    <row r="51" spans="2:61" s="1769" customFormat="1" ht="15.75" outlineLevel="1" x14ac:dyDescent="0.25">
      <c r="B51" s="1400" t="s">
        <v>334</v>
      </c>
      <c r="C51" s="1401"/>
      <c r="D51" s="1786" t="s">
        <v>337</v>
      </c>
      <c r="E51" s="1787"/>
      <c r="F51" s="1787"/>
      <c r="G51" s="1787"/>
      <c r="H51" s="1787"/>
      <c r="I51" s="1787"/>
      <c r="J51" s="1787"/>
      <c r="K51" s="1787"/>
      <c r="L51" s="1787"/>
      <c r="M51" s="1787"/>
      <c r="N51" s="1787"/>
      <c r="O51" s="1787"/>
      <c r="P51" s="1787"/>
      <c r="Q51" s="1787"/>
      <c r="R51" s="1787"/>
      <c r="S51" s="1787"/>
      <c r="T51" s="1787"/>
      <c r="U51" s="1788"/>
      <c r="V51" s="1789" t="s">
        <v>153</v>
      </c>
      <c r="W51" s="1790"/>
      <c r="X51" s="1775" t="s">
        <v>338</v>
      </c>
      <c r="Y51" s="1776"/>
      <c r="Z51" s="1777">
        <v>50</v>
      </c>
      <c r="AA51" s="1778"/>
      <c r="AB51" s="1779"/>
      <c r="AC51" s="1780"/>
      <c r="AD51" s="1779"/>
      <c r="AE51" s="1780"/>
      <c r="AF51" s="1779">
        <f t="shared" si="6"/>
        <v>0</v>
      </c>
      <c r="AG51" s="1780"/>
      <c r="AH51" s="1779">
        <f t="shared" si="7"/>
        <v>0</v>
      </c>
      <c r="AI51" s="1780"/>
      <c r="AJ51" s="1781">
        <f t="shared" si="8"/>
        <v>0</v>
      </c>
      <c r="AK51" s="1781"/>
      <c r="AL51" s="1781"/>
    </row>
    <row r="52" spans="2:61" s="1769" customFormat="1" ht="15.75" outlineLevel="1" x14ac:dyDescent="0.25">
      <c r="B52" s="1400" t="s">
        <v>336</v>
      </c>
      <c r="C52" s="1401"/>
      <c r="D52" s="1786" t="s">
        <v>340</v>
      </c>
      <c r="E52" s="1787"/>
      <c r="F52" s="1787"/>
      <c r="G52" s="1787"/>
      <c r="H52" s="1787"/>
      <c r="I52" s="1787"/>
      <c r="J52" s="1787"/>
      <c r="K52" s="1787"/>
      <c r="L52" s="1787"/>
      <c r="M52" s="1787"/>
      <c r="N52" s="1787"/>
      <c r="O52" s="1787"/>
      <c r="P52" s="1787"/>
      <c r="Q52" s="1787"/>
      <c r="R52" s="1787"/>
      <c r="S52" s="1787"/>
      <c r="T52" s="1787"/>
      <c r="U52" s="1788"/>
      <c r="V52" s="1789" t="s">
        <v>153</v>
      </c>
      <c r="W52" s="1790"/>
      <c r="X52" s="1775" t="s">
        <v>315</v>
      </c>
      <c r="Y52" s="1776"/>
      <c r="Z52" s="1777">
        <v>11</v>
      </c>
      <c r="AA52" s="1778"/>
      <c r="AB52" s="1779"/>
      <c r="AC52" s="1780"/>
      <c r="AD52" s="1779"/>
      <c r="AE52" s="1780"/>
      <c r="AF52" s="1779">
        <f t="shared" si="6"/>
        <v>0</v>
      </c>
      <c r="AG52" s="1780"/>
      <c r="AH52" s="1779">
        <f t="shared" si="7"/>
        <v>0</v>
      </c>
      <c r="AI52" s="1780"/>
      <c r="AJ52" s="1781">
        <f t="shared" si="8"/>
        <v>0</v>
      </c>
      <c r="AK52" s="1781"/>
      <c r="AL52" s="1781"/>
    </row>
    <row r="53" spans="2:61" s="1769" customFormat="1" ht="15.75" outlineLevel="1" x14ac:dyDescent="0.25">
      <c r="B53" s="1400" t="s">
        <v>339</v>
      </c>
      <c r="C53" s="1401"/>
      <c r="D53" s="1786" t="s">
        <v>2472</v>
      </c>
      <c r="E53" s="1787"/>
      <c r="F53" s="1787"/>
      <c r="G53" s="1787"/>
      <c r="H53" s="1787"/>
      <c r="I53" s="1787"/>
      <c r="J53" s="1787"/>
      <c r="K53" s="1787"/>
      <c r="L53" s="1787"/>
      <c r="M53" s="1787"/>
      <c r="N53" s="1787"/>
      <c r="O53" s="1787"/>
      <c r="P53" s="1787"/>
      <c r="Q53" s="1787"/>
      <c r="R53" s="1787"/>
      <c r="S53" s="1787"/>
      <c r="T53" s="1787"/>
      <c r="U53" s="1788"/>
      <c r="V53" s="1789" t="s">
        <v>2504</v>
      </c>
      <c r="W53" s="1790"/>
      <c r="X53" s="1775" t="s">
        <v>909</v>
      </c>
      <c r="Y53" s="1776"/>
      <c r="Z53" s="1777">
        <v>1</v>
      </c>
      <c r="AA53" s="1778"/>
      <c r="AB53" s="1779"/>
      <c r="AC53" s="1780"/>
      <c r="AD53" s="1779"/>
      <c r="AE53" s="1780"/>
      <c r="AF53" s="1779">
        <f t="shared" si="6"/>
        <v>0</v>
      </c>
      <c r="AG53" s="1780"/>
      <c r="AH53" s="1779">
        <f t="shared" si="7"/>
        <v>0</v>
      </c>
      <c r="AI53" s="1780"/>
      <c r="AJ53" s="1781">
        <f t="shared" si="8"/>
        <v>0</v>
      </c>
      <c r="AK53" s="1781"/>
      <c r="AL53" s="1781"/>
    </row>
    <row r="54" spans="2:61" s="143" customFormat="1" ht="20.25" customHeight="1" outlineLevel="1" x14ac:dyDescent="0.25">
      <c r="B54" s="1400" t="s">
        <v>341</v>
      </c>
      <c r="C54" s="1401"/>
      <c r="D54" s="1484" t="s">
        <v>342</v>
      </c>
      <c r="E54" s="1485"/>
      <c r="F54" s="1485"/>
      <c r="G54" s="1485"/>
      <c r="H54" s="1485"/>
      <c r="I54" s="1485"/>
      <c r="J54" s="1485"/>
      <c r="K54" s="1485"/>
      <c r="L54" s="1485"/>
      <c r="M54" s="1485"/>
      <c r="N54" s="1485"/>
      <c r="O54" s="1485"/>
      <c r="P54" s="1485"/>
      <c r="Q54" s="1485"/>
      <c r="R54" s="1485"/>
      <c r="S54" s="1485"/>
      <c r="T54" s="1485"/>
      <c r="U54" s="1486"/>
      <c r="V54" s="1498" t="s">
        <v>343</v>
      </c>
      <c r="W54" s="1499"/>
      <c r="X54" s="1472" t="s">
        <v>338</v>
      </c>
      <c r="Y54" s="1473"/>
      <c r="Z54" s="1467">
        <v>50</v>
      </c>
      <c r="AA54" s="1468"/>
      <c r="AB54" s="1404"/>
      <c r="AC54" s="1405"/>
      <c r="AD54" s="1404"/>
      <c r="AE54" s="1405"/>
      <c r="AF54" s="1404">
        <f t="shared" si="6"/>
        <v>0</v>
      </c>
      <c r="AG54" s="1405"/>
      <c r="AH54" s="1404">
        <f t="shared" si="7"/>
        <v>0</v>
      </c>
      <c r="AI54" s="1405"/>
      <c r="AJ54" s="1503">
        <f t="shared" si="8"/>
        <v>0</v>
      </c>
      <c r="AK54" s="1503"/>
      <c r="AL54" s="1503"/>
    </row>
    <row r="55" spans="2:61" s="137" customFormat="1" ht="15.95" customHeight="1" x14ac:dyDescent="0.2">
      <c r="B55" s="971"/>
      <c r="C55" s="917"/>
      <c r="D55" s="1495" t="s">
        <v>345</v>
      </c>
      <c r="E55" s="1496"/>
      <c r="F55" s="1496"/>
      <c r="G55" s="1496"/>
      <c r="H55" s="1496"/>
      <c r="I55" s="1496"/>
      <c r="J55" s="1496"/>
      <c r="K55" s="1496"/>
      <c r="L55" s="1496"/>
      <c r="M55" s="1496"/>
      <c r="N55" s="1496"/>
      <c r="O55" s="1496"/>
      <c r="P55" s="1496"/>
      <c r="Q55" s="1496"/>
      <c r="R55" s="1496"/>
      <c r="S55" s="1496"/>
      <c r="T55" s="1496"/>
      <c r="U55" s="1497"/>
      <c r="V55" s="139"/>
      <c r="W55" s="140"/>
      <c r="X55" s="139"/>
      <c r="Y55" s="140"/>
      <c r="Z55" s="139"/>
      <c r="AA55" s="140"/>
      <c r="AB55" s="141"/>
      <c r="AC55" s="142"/>
      <c r="AD55" s="141"/>
      <c r="AE55" s="142"/>
      <c r="AF55" s="141"/>
      <c r="AG55" s="142"/>
      <c r="AH55" s="141"/>
      <c r="AI55" s="142"/>
      <c r="AJ55" s="1507">
        <f>AJ56+AJ62</f>
        <v>0</v>
      </c>
      <c r="AK55" s="1507"/>
      <c r="AL55" s="1507"/>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row>
    <row r="56" spans="2:61" s="143" customFormat="1" ht="15.75" outlineLevel="1" x14ac:dyDescent="0.25">
      <c r="B56" s="1400" t="s">
        <v>31</v>
      </c>
      <c r="C56" s="1401"/>
      <c r="D56" s="1487" t="s">
        <v>163</v>
      </c>
      <c r="E56" s="1488"/>
      <c r="F56" s="1488"/>
      <c r="G56" s="1488"/>
      <c r="H56" s="1488"/>
      <c r="I56" s="1488"/>
      <c r="J56" s="1488"/>
      <c r="K56" s="1488"/>
      <c r="L56" s="1488"/>
      <c r="M56" s="1488"/>
      <c r="N56" s="1488"/>
      <c r="O56" s="1488"/>
      <c r="P56" s="1488"/>
      <c r="Q56" s="1488"/>
      <c r="R56" s="1488"/>
      <c r="S56" s="1488"/>
      <c r="T56" s="1488"/>
      <c r="U56" s="1489"/>
      <c r="V56" s="1463"/>
      <c r="W56" s="1464"/>
      <c r="X56" s="1465"/>
      <c r="Y56" s="1466"/>
      <c r="Z56" s="1467"/>
      <c r="AA56" s="1468"/>
      <c r="AB56" s="1404"/>
      <c r="AC56" s="1405"/>
      <c r="AD56" s="1404"/>
      <c r="AE56" s="1405"/>
      <c r="AF56" s="1404"/>
      <c r="AG56" s="1405"/>
      <c r="AH56" s="1404"/>
      <c r="AI56" s="1405"/>
      <c r="AJ56" s="1469">
        <f>SUM(AJ57:AL61)</f>
        <v>0</v>
      </c>
      <c r="AK56" s="1470"/>
      <c r="AL56" s="1471"/>
    </row>
    <row r="57" spans="2:61" s="143" customFormat="1" ht="15.75" outlineLevel="2" x14ac:dyDescent="0.25">
      <c r="B57" s="1400" t="s">
        <v>32</v>
      </c>
      <c r="C57" s="1401"/>
      <c r="D57" s="1474" t="s">
        <v>322</v>
      </c>
      <c r="E57" s="1475"/>
      <c r="F57" s="1475"/>
      <c r="G57" s="1475"/>
      <c r="H57" s="1475"/>
      <c r="I57" s="1475"/>
      <c r="J57" s="1475"/>
      <c r="K57" s="1475"/>
      <c r="L57" s="1475"/>
      <c r="M57" s="1475"/>
      <c r="N57" s="1475"/>
      <c r="O57" s="1475"/>
      <c r="P57" s="1475"/>
      <c r="Q57" s="1475"/>
      <c r="R57" s="1475"/>
      <c r="S57" s="1475"/>
      <c r="T57" s="1475"/>
      <c r="U57" s="1476"/>
      <c r="V57" s="1498" t="s">
        <v>323</v>
      </c>
      <c r="W57" s="1499"/>
      <c r="X57" s="1472" t="s">
        <v>315</v>
      </c>
      <c r="Y57" s="1473"/>
      <c r="Z57" s="1467">
        <v>3</v>
      </c>
      <c r="AA57" s="1468"/>
      <c r="AB57" s="1404"/>
      <c r="AC57" s="1405"/>
      <c r="AD57" s="1404"/>
      <c r="AE57" s="1405"/>
      <c r="AF57" s="1404">
        <f>AB57*Z57</f>
        <v>0</v>
      </c>
      <c r="AG57" s="1405"/>
      <c r="AH57" s="1404">
        <f>AD57*Z57</f>
        <v>0</v>
      </c>
      <c r="AI57" s="1405"/>
      <c r="AJ57" s="1503">
        <f>AH57+AF57</f>
        <v>0</v>
      </c>
      <c r="AK57" s="1503"/>
      <c r="AL57" s="1503"/>
    </row>
    <row r="58" spans="2:61" s="143" customFormat="1" ht="15.75" outlineLevel="2" x14ac:dyDescent="0.25">
      <c r="B58" s="1400" t="s">
        <v>34</v>
      </c>
      <c r="C58" s="1401"/>
      <c r="D58" s="1474" t="s">
        <v>324</v>
      </c>
      <c r="E58" s="1475"/>
      <c r="F58" s="1475"/>
      <c r="G58" s="1475"/>
      <c r="H58" s="1475"/>
      <c r="I58" s="1475"/>
      <c r="J58" s="1475"/>
      <c r="K58" s="1475"/>
      <c r="L58" s="1475"/>
      <c r="M58" s="1475"/>
      <c r="N58" s="1475"/>
      <c r="O58" s="1475"/>
      <c r="P58" s="1475"/>
      <c r="Q58" s="1475"/>
      <c r="R58" s="1475"/>
      <c r="S58" s="1475"/>
      <c r="T58" s="1475"/>
      <c r="U58" s="1476"/>
      <c r="V58" s="1498" t="s">
        <v>325</v>
      </c>
      <c r="W58" s="1499"/>
      <c r="X58" s="1472" t="s">
        <v>315</v>
      </c>
      <c r="Y58" s="1473"/>
      <c r="Z58" s="1467">
        <v>3</v>
      </c>
      <c r="AA58" s="1468"/>
      <c r="AB58" s="1404"/>
      <c r="AC58" s="1405"/>
      <c r="AD58" s="1404"/>
      <c r="AE58" s="1405"/>
      <c r="AF58" s="1404">
        <f>AB58*Z58</f>
        <v>0</v>
      </c>
      <c r="AG58" s="1405"/>
      <c r="AH58" s="1404">
        <f>AD58*Z58</f>
        <v>0</v>
      </c>
      <c r="AI58" s="1405"/>
      <c r="AJ58" s="1503">
        <f>AH58+AF58</f>
        <v>0</v>
      </c>
      <c r="AK58" s="1503"/>
      <c r="AL58" s="1503"/>
    </row>
    <row r="59" spans="2:61" s="143" customFormat="1" ht="15.75" outlineLevel="2" x14ac:dyDescent="0.25">
      <c r="B59" s="1400" t="s">
        <v>35</v>
      </c>
      <c r="C59" s="1401"/>
      <c r="D59" s="1484" t="s">
        <v>326</v>
      </c>
      <c r="E59" s="1485"/>
      <c r="F59" s="1485"/>
      <c r="G59" s="1485"/>
      <c r="H59" s="1485"/>
      <c r="I59" s="1485"/>
      <c r="J59" s="1485"/>
      <c r="K59" s="1485"/>
      <c r="L59" s="1485"/>
      <c r="M59" s="1485"/>
      <c r="N59" s="1485"/>
      <c r="O59" s="1485"/>
      <c r="P59" s="1485"/>
      <c r="Q59" s="1485"/>
      <c r="R59" s="1485"/>
      <c r="S59" s="1485"/>
      <c r="T59" s="1485"/>
      <c r="U59" s="1486"/>
      <c r="V59" s="1498" t="s">
        <v>327</v>
      </c>
      <c r="W59" s="1499"/>
      <c r="X59" s="1472" t="s">
        <v>315</v>
      </c>
      <c r="Y59" s="1473"/>
      <c r="Z59" s="1467">
        <v>4</v>
      </c>
      <c r="AA59" s="1468"/>
      <c r="AB59" s="1481"/>
      <c r="AC59" s="1481"/>
      <c r="AD59" s="1481"/>
      <c r="AE59" s="1481"/>
      <c r="AF59" s="1404">
        <f>AB59*Z59</f>
        <v>0</v>
      </c>
      <c r="AG59" s="1405"/>
      <c r="AH59" s="1404">
        <f>AD59*Z59</f>
        <v>0</v>
      </c>
      <c r="AI59" s="1405"/>
      <c r="AJ59" s="1503">
        <f>AH59+AF59</f>
        <v>0</v>
      </c>
      <c r="AK59" s="1503"/>
      <c r="AL59" s="1503"/>
    </row>
    <row r="60" spans="2:61" s="143" customFormat="1" ht="34.5" customHeight="1" outlineLevel="2" x14ac:dyDescent="0.25">
      <c r="B60" s="1400" t="s">
        <v>36</v>
      </c>
      <c r="C60" s="1401"/>
      <c r="D60" s="1474" t="s">
        <v>317</v>
      </c>
      <c r="E60" s="1475"/>
      <c r="F60" s="1475"/>
      <c r="G60" s="1475"/>
      <c r="H60" s="1475"/>
      <c r="I60" s="1475"/>
      <c r="J60" s="1475"/>
      <c r="K60" s="1475"/>
      <c r="L60" s="1475"/>
      <c r="M60" s="1475"/>
      <c r="N60" s="1475"/>
      <c r="O60" s="1475"/>
      <c r="P60" s="1475"/>
      <c r="Q60" s="1475"/>
      <c r="R60" s="1475"/>
      <c r="S60" s="1475"/>
      <c r="T60" s="1475"/>
      <c r="U60" s="1476"/>
      <c r="V60" s="1498" t="s">
        <v>318</v>
      </c>
      <c r="W60" s="1499"/>
      <c r="X60" s="1479" t="s">
        <v>315</v>
      </c>
      <c r="Y60" s="1480"/>
      <c r="Z60" s="1467">
        <v>8</v>
      </c>
      <c r="AA60" s="1468"/>
      <c r="AB60" s="1481"/>
      <c r="AC60" s="1481"/>
      <c r="AD60" s="1481"/>
      <c r="AE60" s="1481"/>
      <c r="AF60" s="1404">
        <f>AB60*Z60</f>
        <v>0</v>
      </c>
      <c r="AG60" s="1405"/>
      <c r="AH60" s="1404">
        <f>AD60*Z60</f>
        <v>0</v>
      </c>
      <c r="AI60" s="1405"/>
      <c r="AJ60" s="1503">
        <f>AH60+AF60</f>
        <v>0</v>
      </c>
      <c r="AK60" s="1503"/>
      <c r="AL60" s="1503"/>
    </row>
    <row r="61" spans="2:61" s="143" customFormat="1" ht="15.75" outlineLevel="2" x14ac:dyDescent="0.25">
      <c r="B61" s="1400" t="s">
        <v>37</v>
      </c>
      <c r="C61" s="1401"/>
      <c r="D61" s="1474" t="s">
        <v>316</v>
      </c>
      <c r="E61" s="1475"/>
      <c r="F61" s="1475"/>
      <c r="G61" s="1475"/>
      <c r="H61" s="1475"/>
      <c r="I61" s="1475"/>
      <c r="J61" s="1475"/>
      <c r="K61" s="1475"/>
      <c r="L61" s="1475"/>
      <c r="M61" s="1475"/>
      <c r="N61" s="1475"/>
      <c r="O61" s="1475"/>
      <c r="P61" s="1475"/>
      <c r="Q61" s="1475"/>
      <c r="R61" s="1475"/>
      <c r="S61" s="1475"/>
      <c r="T61" s="1475"/>
      <c r="U61" s="1476"/>
      <c r="V61" s="1505"/>
      <c r="W61" s="1506"/>
      <c r="X61" s="1472" t="s">
        <v>315</v>
      </c>
      <c r="Y61" s="1473"/>
      <c r="Z61" s="1467">
        <v>6</v>
      </c>
      <c r="AA61" s="1468"/>
      <c r="AB61" s="1504"/>
      <c r="AC61" s="1504"/>
      <c r="AD61" s="1504"/>
      <c r="AE61" s="1504"/>
      <c r="AF61" s="1404">
        <f>AB61*Z61</f>
        <v>0</v>
      </c>
      <c r="AG61" s="1405"/>
      <c r="AH61" s="1404">
        <f>AD61*Z61</f>
        <v>0</v>
      </c>
      <c r="AI61" s="1405"/>
      <c r="AJ61" s="1503">
        <f>AH61+AF61</f>
        <v>0</v>
      </c>
      <c r="AK61" s="1503"/>
      <c r="AL61" s="1503"/>
    </row>
    <row r="62" spans="2:61" s="143" customFormat="1" ht="15.75" outlineLevel="1" collapsed="1" x14ac:dyDescent="0.25">
      <c r="B62" s="1400" t="s">
        <v>41</v>
      </c>
      <c r="C62" s="1401"/>
      <c r="D62" s="1487" t="s">
        <v>328</v>
      </c>
      <c r="E62" s="1488"/>
      <c r="F62" s="1488"/>
      <c r="G62" s="1488"/>
      <c r="H62" s="1488"/>
      <c r="I62" s="1488"/>
      <c r="J62" s="1488"/>
      <c r="K62" s="1488"/>
      <c r="L62" s="1488"/>
      <c r="M62" s="1488"/>
      <c r="N62" s="1488"/>
      <c r="O62" s="1488"/>
      <c r="P62" s="1488"/>
      <c r="Q62" s="1488"/>
      <c r="R62" s="1488"/>
      <c r="S62" s="1488"/>
      <c r="T62" s="1488"/>
      <c r="U62" s="1489"/>
      <c r="V62" s="1463"/>
      <c r="W62" s="1464"/>
      <c r="X62" s="1465"/>
      <c r="Y62" s="1466"/>
      <c r="Z62" s="1467"/>
      <c r="AA62" s="1468"/>
      <c r="AB62" s="1404"/>
      <c r="AC62" s="1405"/>
      <c r="AD62" s="1404"/>
      <c r="AE62" s="1405"/>
      <c r="AF62" s="1404"/>
      <c r="AG62" s="1405"/>
      <c r="AH62" s="1404"/>
      <c r="AI62" s="1405"/>
      <c r="AJ62" s="1469">
        <f>SUM(AJ63:AL70)</f>
        <v>0</v>
      </c>
      <c r="AK62" s="1470"/>
      <c r="AL62" s="1471"/>
    </row>
    <row r="63" spans="2:61" s="1769" customFormat="1" ht="15.75" customHeight="1" outlineLevel="1" x14ac:dyDescent="0.25">
      <c r="B63" s="1400" t="s">
        <v>42</v>
      </c>
      <c r="C63" s="1401"/>
      <c r="D63" s="1770" t="s">
        <v>2503</v>
      </c>
      <c r="E63" s="1771"/>
      <c r="F63" s="1771"/>
      <c r="G63" s="1771"/>
      <c r="H63" s="1771"/>
      <c r="I63" s="1771"/>
      <c r="J63" s="1771"/>
      <c r="K63" s="1771"/>
      <c r="L63" s="1771"/>
      <c r="M63" s="1771"/>
      <c r="N63" s="1771"/>
      <c r="O63" s="1771"/>
      <c r="P63" s="1771"/>
      <c r="Q63" s="1771"/>
      <c r="R63" s="1771"/>
      <c r="S63" s="1771"/>
      <c r="T63" s="1771"/>
      <c r="U63" s="1772"/>
      <c r="V63" s="1773"/>
      <c r="W63" s="1774"/>
      <c r="X63" s="1775" t="s">
        <v>315</v>
      </c>
      <c r="Y63" s="1776"/>
      <c r="Z63" s="1777">
        <v>1</v>
      </c>
      <c r="AA63" s="1778"/>
      <c r="AB63" s="1779"/>
      <c r="AC63" s="1780"/>
      <c r="AD63" s="1779"/>
      <c r="AE63" s="1780"/>
      <c r="AF63" s="1779">
        <f t="shared" ref="AF63:AF70" si="9">AB63*Z63</f>
        <v>0</v>
      </c>
      <c r="AG63" s="1780"/>
      <c r="AH63" s="1779">
        <f t="shared" ref="AH63:AH70" si="10">AD63*Z63</f>
        <v>0</v>
      </c>
      <c r="AI63" s="1780"/>
      <c r="AJ63" s="1781">
        <f t="shared" ref="AJ63:AJ70" si="11">AH63+AF63</f>
        <v>0</v>
      </c>
      <c r="AK63" s="1781"/>
      <c r="AL63" s="1781"/>
    </row>
    <row r="64" spans="2:61" s="143" customFormat="1" ht="15.75" outlineLevel="1" x14ac:dyDescent="0.25">
      <c r="B64" s="1400" t="s">
        <v>43</v>
      </c>
      <c r="C64" s="1401"/>
      <c r="D64" s="1474" t="s">
        <v>329</v>
      </c>
      <c r="E64" s="1475"/>
      <c r="F64" s="1475"/>
      <c r="G64" s="1475"/>
      <c r="H64" s="1475"/>
      <c r="I64" s="1475"/>
      <c r="J64" s="1475"/>
      <c r="K64" s="1475"/>
      <c r="L64" s="1475"/>
      <c r="M64" s="1475"/>
      <c r="N64" s="1475"/>
      <c r="O64" s="1475"/>
      <c r="P64" s="1475"/>
      <c r="Q64" s="1475"/>
      <c r="R64" s="1475"/>
      <c r="S64" s="1475"/>
      <c r="T64" s="1475"/>
      <c r="U64" s="1476"/>
      <c r="V64" s="1482"/>
      <c r="W64" s="1483"/>
      <c r="X64" s="1472" t="s">
        <v>315</v>
      </c>
      <c r="Y64" s="1473"/>
      <c r="Z64" s="1467">
        <v>9</v>
      </c>
      <c r="AA64" s="1468"/>
      <c r="AB64" s="1404"/>
      <c r="AC64" s="1405"/>
      <c r="AD64" s="1404"/>
      <c r="AE64" s="1405"/>
      <c r="AF64" s="1404">
        <f t="shared" si="9"/>
        <v>0</v>
      </c>
      <c r="AG64" s="1405"/>
      <c r="AH64" s="1404">
        <f t="shared" si="10"/>
        <v>0</v>
      </c>
      <c r="AI64" s="1405"/>
      <c r="AJ64" s="1503">
        <f t="shared" si="11"/>
        <v>0</v>
      </c>
      <c r="AK64" s="1503"/>
      <c r="AL64" s="1503"/>
    </row>
    <row r="65" spans="2:61" s="143" customFormat="1" ht="15.75" outlineLevel="1" x14ac:dyDescent="0.25">
      <c r="B65" s="1400" t="s">
        <v>330</v>
      </c>
      <c r="C65" s="1401"/>
      <c r="D65" s="1474" t="s">
        <v>333</v>
      </c>
      <c r="E65" s="1475"/>
      <c r="F65" s="1475"/>
      <c r="G65" s="1475"/>
      <c r="H65" s="1475"/>
      <c r="I65" s="1475"/>
      <c r="J65" s="1475"/>
      <c r="K65" s="1475"/>
      <c r="L65" s="1475"/>
      <c r="M65" s="1475"/>
      <c r="N65" s="1475"/>
      <c r="O65" s="1475"/>
      <c r="P65" s="1475"/>
      <c r="Q65" s="1475"/>
      <c r="R65" s="1475"/>
      <c r="S65" s="1475"/>
      <c r="T65" s="1475"/>
      <c r="U65" s="1476"/>
      <c r="V65" s="1482"/>
      <c r="W65" s="1483"/>
      <c r="X65" s="1472" t="s">
        <v>315</v>
      </c>
      <c r="Y65" s="1473"/>
      <c r="Z65" s="1467">
        <v>1</v>
      </c>
      <c r="AA65" s="1468"/>
      <c r="AB65" s="1404"/>
      <c r="AC65" s="1405"/>
      <c r="AD65" s="1404"/>
      <c r="AE65" s="1405"/>
      <c r="AF65" s="1404">
        <f t="shared" si="9"/>
        <v>0</v>
      </c>
      <c r="AG65" s="1405"/>
      <c r="AH65" s="1404">
        <f t="shared" si="10"/>
        <v>0</v>
      </c>
      <c r="AI65" s="1405"/>
      <c r="AJ65" s="1503">
        <f t="shared" si="11"/>
        <v>0</v>
      </c>
      <c r="AK65" s="1503"/>
      <c r="AL65" s="1503"/>
    </row>
    <row r="66" spans="2:61" s="143" customFormat="1" ht="15.75" outlineLevel="1" x14ac:dyDescent="0.25">
      <c r="B66" s="1400" t="s">
        <v>332</v>
      </c>
      <c r="C66" s="1401"/>
      <c r="D66" s="1474" t="s">
        <v>335</v>
      </c>
      <c r="E66" s="1475"/>
      <c r="F66" s="1475"/>
      <c r="G66" s="1475"/>
      <c r="H66" s="1475"/>
      <c r="I66" s="1475"/>
      <c r="J66" s="1475"/>
      <c r="K66" s="1475"/>
      <c r="L66" s="1475"/>
      <c r="M66" s="1475"/>
      <c r="N66" s="1475"/>
      <c r="O66" s="1475"/>
      <c r="P66" s="1475"/>
      <c r="Q66" s="1475"/>
      <c r="R66" s="1475"/>
      <c r="S66" s="1475"/>
      <c r="T66" s="1475"/>
      <c r="U66" s="1476"/>
      <c r="V66" s="1482"/>
      <c r="W66" s="1483"/>
      <c r="X66" s="1472" t="s">
        <v>315</v>
      </c>
      <c r="Y66" s="1473"/>
      <c r="Z66" s="1467">
        <v>1</v>
      </c>
      <c r="AA66" s="1468"/>
      <c r="AB66" s="1404"/>
      <c r="AC66" s="1405"/>
      <c r="AD66" s="1404"/>
      <c r="AE66" s="1405"/>
      <c r="AF66" s="1404">
        <f t="shared" si="9"/>
        <v>0</v>
      </c>
      <c r="AG66" s="1405"/>
      <c r="AH66" s="1404">
        <f t="shared" si="10"/>
        <v>0</v>
      </c>
      <c r="AI66" s="1405"/>
      <c r="AJ66" s="1503">
        <f t="shared" si="11"/>
        <v>0</v>
      </c>
      <c r="AK66" s="1503"/>
      <c r="AL66" s="1503"/>
    </row>
    <row r="67" spans="2:61" s="143" customFormat="1" ht="15.75" outlineLevel="1" x14ac:dyDescent="0.25">
      <c r="B67" s="1400" t="s">
        <v>334</v>
      </c>
      <c r="C67" s="1401"/>
      <c r="D67" s="1484" t="s">
        <v>337</v>
      </c>
      <c r="E67" s="1485"/>
      <c r="F67" s="1485"/>
      <c r="G67" s="1485"/>
      <c r="H67" s="1485"/>
      <c r="I67" s="1485"/>
      <c r="J67" s="1485"/>
      <c r="K67" s="1485"/>
      <c r="L67" s="1485"/>
      <c r="M67" s="1485"/>
      <c r="N67" s="1485"/>
      <c r="O67" s="1485"/>
      <c r="P67" s="1485"/>
      <c r="Q67" s="1485"/>
      <c r="R67" s="1485"/>
      <c r="S67" s="1485"/>
      <c r="T67" s="1485"/>
      <c r="U67" s="1486"/>
      <c r="V67" s="1498" t="s">
        <v>153</v>
      </c>
      <c r="W67" s="1499"/>
      <c r="X67" s="1472" t="s">
        <v>338</v>
      </c>
      <c r="Y67" s="1473"/>
      <c r="Z67" s="1467">
        <v>42.5</v>
      </c>
      <c r="AA67" s="1468"/>
      <c r="AB67" s="1404"/>
      <c r="AC67" s="1405"/>
      <c r="AD67" s="1404"/>
      <c r="AE67" s="1405"/>
      <c r="AF67" s="1404">
        <f t="shared" si="9"/>
        <v>0</v>
      </c>
      <c r="AG67" s="1405"/>
      <c r="AH67" s="1404">
        <f t="shared" si="10"/>
        <v>0</v>
      </c>
      <c r="AI67" s="1405"/>
      <c r="AJ67" s="1503">
        <f t="shared" si="11"/>
        <v>0</v>
      </c>
      <c r="AK67" s="1503"/>
      <c r="AL67" s="1503"/>
    </row>
    <row r="68" spans="2:61" s="143" customFormat="1" ht="15.75" outlineLevel="1" x14ac:dyDescent="0.25">
      <c r="B68" s="1400" t="s">
        <v>336</v>
      </c>
      <c r="C68" s="1401"/>
      <c r="D68" s="1484" t="s">
        <v>340</v>
      </c>
      <c r="E68" s="1485"/>
      <c r="F68" s="1485"/>
      <c r="G68" s="1485"/>
      <c r="H68" s="1485"/>
      <c r="I68" s="1485"/>
      <c r="J68" s="1485"/>
      <c r="K68" s="1485"/>
      <c r="L68" s="1485"/>
      <c r="M68" s="1485"/>
      <c r="N68" s="1485"/>
      <c r="O68" s="1485"/>
      <c r="P68" s="1485"/>
      <c r="Q68" s="1485"/>
      <c r="R68" s="1485"/>
      <c r="S68" s="1485"/>
      <c r="T68" s="1485"/>
      <c r="U68" s="1486"/>
      <c r="V68" s="1498" t="s">
        <v>153</v>
      </c>
      <c r="W68" s="1499"/>
      <c r="X68" s="1472" t="s">
        <v>315</v>
      </c>
      <c r="Y68" s="1473"/>
      <c r="Z68" s="1467">
        <v>6</v>
      </c>
      <c r="AA68" s="1468"/>
      <c r="AB68" s="1404"/>
      <c r="AC68" s="1405"/>
      <c r="AD68" s="1404"/>
      <c r="AE68" s="1405"/>
      <c r="AF68" s="1404">
        <f t="shared" si="9"/>
        <v>0</v>
      </c>
      <c r="AG68" s="1405"/>
      <c r="AH68" s="1404">
        <f t="shared" si="10"/>
        <v>0</v>
      </c>
      <c r="AI68" s="1405"/>
      <c r="AJ68" s="1503">
        <f t="shared" si="11"/>
        <v>0</v>
      </c>
      <c r="AK68" s="1503"/>
      <c r="AL68" s="1503"/>
    </row>
    <row r="69" spans="2:61" s="1769" customFormat="1" ht="15.75" outlineLevel="1" x14ac:dyDescent="0.25">
      <c r="B69" s="1400" t="s">
        <v>339</v>
      </c>
      <c r="C69" s="1401"/>
      <c r="D69" s="1786" t="s">
        <v>2472</v>
      </c>
      <c r="E69" s="1787"/>
      <c r="F69" s="1787"/>
      <c r="G69" s="1787"/>
      <c r="H69" s="1787"/>
      <c r="I69" s="1787"/>
      <c r="J69" s="1787"/>
      <c r="K69" s="1787"/>
      <c r="L69" s="1787"/>
      <c r="M69" s="1787"/>
      <c r="N69" s="1787"/>
      <c r="O69" s="1787"/>
      <c r="P69" s="1787"/>
      <c r="Q69" s="1787"/>
      <c r="R69" s="1787"/>
      <c r="S69" s="1787"/>
      <c r="T69" s="1787"/>
      <c r="U69" s="1788"/>
      <c r="V69" s="1789" t="s">
        <v>2504</v>
      </c>
      <c r="W69" s="1790"/>
      <c r="X69" s="1775" t="s">
        <v>909</v>
      </c>
      <c r="Y69" s="1776"/>
      <c r="Z69" s="1777">
        <v>1</v>
      </c>
      <c r="AA69" s="1778"/>
      <c r="AB69" s="1779"/>
      <c r="AC69" s="1780"/>
      <c r="AD69" s="1779"/>
      <c r="AE69" s="1780"/>
      <c r="AF69" s="1779">
        <f t="shared" si="9"/>
        <v>0</v>
      </c>
      <c r="AG69" s="1780"/>
      <c r="AH69" s="1779">
        <f t="shared" si="10"/>
        <v>0</v>
      </c>
      <c r="AI69" s="1780"/>
      <c r="AJ69" s="1781">
        <f t="shared" si="11"/>
        <v>0</v>
      </c>
      <c r="AK69" s="1781"/>
      <c r="AL69" s="1781"/>
    </row>
    <row r="70" spans="2:61" s="143" customFormat="1" ht="20.25" customHeight="1" outlineLevel="1" x14ac:dyDescent="0.25">
      <c r="B70" s="1400" t="s">
        <v>341</v>
      </c>
      <c r="C70" s="1401"/>
      <c r="D70" s="1484" t="s">
        <v>342</v>
      </c>
      <c r="E70" s="1485"/>
      <c r="F70" s="1485"/>
      <c r="G70" s="1485"/>
      <c r="H70" s="1485"/>
      <c r="I70" s="1485"/>
      <c r="J70" s="1485"/>
      <c r="K70" s="1485"/>
      <c r="L70" s="1485"/>
      <c r="M70" s="1485"/>
      <c r="N70" s="1485"/>
      <c r="O70" s="1485"/>
      <c r="P70" s="1485"/>
      <c r="Q70" s="1485"/>
      <c r="R70" s="1485"/>
      <c r="S70" s="1485"/>
      <c r="T70" s="1485"/>
      <c r="U70" s="1486"/>
      <c r="V70" s="1498" t="s">
        <v>343</v>
      </c>
      <c r="W70" s="1499"/>
      <c r="X70" s="1472" t="s">
        <v>338</v>
      </c>
      <c r="Y70" s="1473"/>
      <c r="Z70" s="1467">
        <v>50</v>
      </c>
      <c r="AA70" s="1468"/>
      <c r="AB70" s="1404"/>
      <c r="AC70" s="1405"/>
      <c r="AD70" s="1404"/>
      <c r="AE70" s="1405"/>
      <c r="AF70" s="1404">
        <f t="shared" si="9"/>
        <v>0</v>
      </c>
      <c r="AG70" s="1405"/>
      <c r="AH70" s="1404">
        <f t="shared" si="10"/>
        <v>0</v>
      </c>
      <c r="AI70" s="1405"/>
      <c r="AJ70" s="1503">
        <f t="shared" si="11"/>
        <v>0</v>
      </c>
      <c r="AK70" s="1503"/>
      <c r="AL70" s="1503"/>
    </row>
    <row r="71" spans="2:61" s="137" customFormat="1" ht="15.95" customHeight="1" x14ac:dyDescent="0.2">
      <c r="B71" s="971"/>
      <c r="C71" s="917"/>
      <c r="D71" s="1495" t="s">
        <v>346</v>
      </c>
      <c r="E71" s="1496"/>
      <c r="F71" s="1496"/>
      <c r="G71" s="1496"/>
      <c r="H71" s="1496"/>
      <c r="I71" s="1496"/>
      <c r="J71" s="1496"/>
      <c r="K71" s="1496"/>
      <c r="L71" s="1496"/>
      <c r="M71" s="1496"/>
      <c r="N71" s="1496"/>
      <c r="O71" s="1496"/>
      <c r="P71" s="1496"/>
      <c r="Q71" s="1496"/>
      <c r="R71" s="1496"/>
      <c r="S71" s="1496"/>
      <c r="T71" s="1496"/>
      <c r="U71" s="1497"/>
      <c r="V71" s="139"/>
      <c r="W71" s="140"/>
      <c r="X71" s="139"/>
      <c r="Y71" s="140"/>
      <c r="Z71" s="139"/>
      <c r="AA71" s="140"/>
      <c r="AB71" s="141"/>
      <c r="AC71" s="142"/>
      <c r="AD71" s="141"/>
      <c r="AE71" s="142"/>
      <c r="AF71" s="141"/>
      <c r="AG71" s="142"/>
      <c r="AH71" s="141"/>
      <c r="AI71" s="142"/>
      <c r="AJ71" s="1507">
        <f>AJ72+AJ78</f>
        <v>0</v>
      </c>
      <c r="AK71" s="1507"/>
      <c r="AL71" s="1507"/>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row>
    <row r="72" spans="2:61" s="143" customFormat="1" ht="15.75" outlineLevel="1" x14ac:dyDescent="0.25">
      <c r="B72" s="1400" t="s">
        <v>31</v>
      </c>
      <c r="C72" s="1401"/>
      <c r="D72" s="1487" t="s">
        <v>163</v>
      </c>
      <c r="E72" s="1488"/>
      <c r="F72" s="1488"/>
      <c r="G72" s="1488"/>
      <c r="H72" s="1488"/>
      <c r="I72" s="1488"/>
      <c r="J72" s="1488"/>
      <c r="K72" s="1488"/>
      <c r="L72" s="1488"/>
      <c r="M72" s="1488"/>
      <c r="N72" s="1488"/>
      <c r="O72" s="1488"/>
      <c r="P72" s="1488"/>
      <c r="Q72" s="1488"/>
      <c r="R72" s="1488"/>
      <c r="S72" s="1488"/>
      <c r="T72" s="1488"/>
      <c r="U72" s="1489"/>
      <c r="V72" s="1463"/>
      <c r="W72" s="1464"/>
      <c r="X72" s="1465"/>
      <c r="Y72" s="1466"/>
      <c r="Z72" s="1467"/>
      <c r="AA72" s="1468"/>
      <c r="AB72" s="1404"/>
      <c r="AC72" s="1405"/>
      <c r="AD72" s="1404"/>
      <c r="AE72" s="1405"/>
      <c r="AF72" s="1404"/>
      <c r="AG72" s="1405"/>
      <c r="AH72" s="1404"/>
      <c r="AI72" s="1405"/>
      <c r="AJ72" s="1469">
        <f>SUM(AJ73:AL77)</f>
        <v>0</v>
      </c>
      <c r="AK72" s="1470"/>
      <c r="AL72" s="1471"/>
    </row>
    <row r="73" spans="2:61" s="143" customFormat="1" ht="15.75" outlineLevel="2" x14ac:dyDescent="0.25">
      <c r="B73" s="1400" t="s">
        <v>32</v>
      </c>
      <c r="C73" s="1401"/>
      <c r="D73" s="1474" t="s">
        <v>322</v>
      </c>
      <c r="E73" s="1475"/>
      <c r="F73" s="1475"/>
      <c r="G73" s="1475"/>
      <c r="H73" s="1475"/>
      <c r="I73" s="1475"/>
      <c r="J73" s="1475"/>
      <c r="K73" s="1475"/>
      <c r="L73" s="1475"/>
      <c r="M73" s="1475"/>
      <c r="N73" s="1475"/>
      <c r="O73" s="1475"/>
      <c r="P73" s="1475"/>
      <c r="Q73" s="1475"/>
      <c r="R73" s="1475"/>
      <c r="S73" s="1475"/>
      <c r="T73" s="1475"/>
      <c r="U73" s="1476"/>
      <c r="V73" s="1498" t="s">
        <v>323</v>
      </c>
      <c r="W73" s="1499"/>
      <c r="X73" s="1472" t="s">
        <v>315</v>
      </c>
      <c r="Y73" s="1473"/>
      <c r="Z73" s="1467">
        <v>3</v>
      </c>
      <c r="AA73" s="1468"/>
      <c r="AB73" s="1404"/>
      <c r="AC73" s="1405"/>
      <c r="AD73" s="1404"/>
      <c r="AE73" s="1405"/>
      <c r="AF73" s="1404">
        <f>AB73*Z73</f>
        <v>0</v>
      </c>
      <c r="AG73" s="1405"/>
      <c r="AH73" s="1404">
        <f>AD73*Z73</f>
        <v>0</v>
      </c>
      <c r="AI73" s="1405"/>
      <c r="AJ73" s="1503">
        <f>AH73+AF73</f>
        <v>0</v>
      </c>
      <c r="AK73" s="1503"/>
      <c r="AL73" s="1503"/>
    </row>
    <row r="74" spans="2:61" s="143" customFormat="1" ht="15.75" outlineLevel="2" x14ac:dyDescent="0.25">
      <c r="B74" s="1400" t="s">
        <v>34</v>
      </c>
      <c r="C74" s="1401"/>
      <c r="D74" s="1474" t="s">
        <v>324</v>
      </c>
      <c r="E74" s="1475"/>
      <c r="F74" s="1475"/>
      <c r="G74" s="1475"/>
      <c r="H74" s="1475"/>
      <c r="I74" s="1475"/>
      <c r="J74" s="1475"/>
      <c r="K74" s="1475"/>
      <c r="L74" s="1475"/>
      <c r="M74" s="1475"/>
      <c r="N74" s="1475"/>
      <c r="O74" s="1475"/>
      <c r="P74" s="1475"/>
      <c r="Q74" s="1475"/>
      <c r="R74" s="1475"/>
      <c r="S74" s="1475"/>
      <c r="T74" s="1475"/>
      <c r="U74" s="1476"/>
      <c r="V74" s="1498" t="s">
        <v>325</v>
      </c>
      <c r="W74" s="1499"/>
      <c r="X74" s="1472" t="s">
        <v>315</v>
      </c>
      <c r="Y74" s="1473"/>
      <c r="Z74" s="1467">
        <v>3</v>
      </c>
      <c r="AA74" s="1468"/>
      <c r="AB74" s="1404"/>
      <c r="AC74" s="1405"/>
      <c r="AD74" s="1404"/>
      <c r="AE74" s="1405"/>
      <c r="AF74" s="1404">
        <f>AB74*Z74</f>
        <v>0</v>
      </c>
      <c r="AG74" s="1405"/>
      <c r="AH74" s="1404">
        <f>AD74*Z74</f>
        <v>0</v>
      </c>
      <c r="AI74" s="1405"/>
      <c r="AJ74" s="1503">
        <f>AH74+AF74</f>
        <v>0</v>
      </c>
      <c r="AK74" s="1503"/>
      <c r="AL74" s="1503"/>
    </row>
    <row r="75" spans="2:61" s="143" customFormat="1" ht="15.75" outlineLevel="2" x14ac:dyDescent="0.25">
      <c r="B75" s="1400" t="s">
        <v>35</v>
      </c>
      <c r="C75" s="1401"/>
      <c r="D75" s="1484" t="s">
        <v>326</v>
      </c>
      <c r="E75" s="1485"/>
      <c r="F75" s="1485"/>
      <c r="G75" s="1485"/>
      <c r="H75" s="1485"/>
      <c r="I75" s="1485"/>
      <c r="J75" s="1485"/>
      <c r="K75" s="1485"/>
      <c r="L75" s="1485"/>
      <c r="M75" s="1485"/>
      <c r="N75" s="1485"/>
      <c r="O75" s="1485"/>
      <c r="P75" s="1485"/>
      <c r="Q75" s="1485"/>
      <c r="R75" s="1485"/>
      <c r="S75" s="1485"/>
      <c r="T75" s="1485"/>
      <c r="U75" s="1486"/>
      <c r="V75" s="1498" t="s">
        <v>327</v>
      </c>
      <c r="W75" s="1499"/>
      <c r="X75" s="1472" t="s">
        <v>315</v>
      </c>
      <c r="Y75" s="1473"/>
      <c r="Z75" s="1467">
        <v>9</v>
      </c>
      <c r="AA75" s="1468"/>
      <c r="AB75" s="1481"/>
      <c r="AC75" s="1481"/>
      <c r="AD75" s="1481"/>
      <c r="AE75" s="1481"/>
      <c r="AF75" s="1404">
        <f>AB75*Z75</f>
        <v>0</v>
      </c>
      <c r="AG75" s="1405"/>
      <c r="AH75" s="1404">
        <f>AD75*Z75</f>
        <v>0</v>
      </c>
      <c r="AI75" s="1405"/>
      <c r="AJ75" s="1503">
        <f>AH75+AF75</f>
        <v>0</v>
      </c>
      <c r="AK75" s="1503"/>
      <c r="AL75" s="1503"/>
    </row>
    <row r="76" spans="2:61" s="143" customFormat="1" ht="34.5" customHeight="1" outlineLevel="2" x14ac:dyDescent="0.25">
      <c r="B76" s="1400" t="s">
        <v>36</v>
      </c>
      <c r="C76" s="1401"/>
      <c r="D76" s="1474" t="s">
        <v>317</v>
      </c>
      <c r="E76" s="1475"/>
      <c r="F76" s="1475"/>
      <c r="G76" s="1475"/>
      <c r="H76" s="1475"/>
      <c r="I76" s="1475"/>
      <c r="J76" s="1475"/>
      <c r="K76" s="1475"/>
      <c r="L76" s="1475"/>
      <c r="M76" s="1475"/>
      <c r="N76" s="1475"/>
      <c r="O76" s="1475"/>
      <c r="P76" s="1475"/>
      <c r="Q76" s="1475"/>
      <c r="R76" s="1475"/>
      <c r="S76" s="1475"/>
      <c r="T76" s="1475"/>
      <c r="U76" s="1476"/>
      <c r="V76" s="1498" t="s">
        <v>318</v>
      </c>
      <c r="W76" s="1499"/>
      <c r="X76" s="1479" t="s">
        <v>315</v>
      </c>
      <c r="Y76" s="1480"/>
      <c r="Z76" s="1467">
        <v>8</v>
      </c>
      <c r="AA76" s="1468"/>
      <c r="AB76" s="1481"/>
      <c r="AC76" s="1481"/>
      <c r="AD76" s="1481"/>
      <c r="AE76" s="1481"/>
      <c r="AF76" s="1404">
        <f>AB76*Z76</f>
        <v>0</v>
      </c>
      <c r="AG76" s="1405"/>
      <c r="AH76" s="1404">
        <f>AD76*Z76</f>
        <v>0</v>
      </c>
      <c r="AI76" s="1405"/>
      <c r="AJ76" s="1503">
        <f>AH76+AF76</f>
        <v>0</v>
      </c>
      <c r="AK76" s="1503"/>
      <c r="AL76" s="1503"/>
    </row>
    <row r="77" spans="2:61" s="143" customFormat="1" ht="15.75" outlineLevel="2" x14ac:dyDescent="0.25">
      <c r="B77" s="1400" t="s">
        <v>37</v>
      </c>
      <c r="C77" s="1401"/>
      <c r="D77" s="1474" t="s">
        <v>316</v>
      </c>
      <c r="E77" s="1475"/>
      <c r="F77" s="1475"/>
      <c r="G77" s="1475"/>
      <c r="H77" s="1475"/>
      <c r="I77" s="1475"/>
      <c r="J77" s="1475"/>
      <c r="K77" s="1475"/>
      <c r="L77" s="1475"/>
      <c r="M77" s="1475"/>
      <c r="N77" s="1475"/>
      <c r="O77" s="1475"/>
      <c r="P77" s="1475"/>
      <c r="Q77" s="1475"/>
      <c r="R77" s="1475"/>
      <c r="S77" s="1475"/>
      <c r="T77" s="1475"/>
      <c r="U77" s="1476"/>
      <c r="V77" s="1505"/>
      <c r="W77" s="1506"/>
      <c r="X77" s="1472" t="s">
        <v>315</v>
      </c>
      <c r="Y77" s="1473"/>
      <c r="Z77" s="1467">
        <v>6</v>
      </c>
      <c r="AA77" s="1468"/>
      <c r="AB77" s="1504"/>
      <c r="AC77" s="1504"/>
      <c r="AD77" s="1504"/>
      <c r="AE77" s="1504"/>
      <c r="AF77" s="1404">
        <f>AB77*Z77</f>
        <v>0</v>
      </c>
      <c r="AG77" s="1405"/>
      <c r="AH77" s="1404">
        <f>AD77*Z77</f>
        <v>0</v>
      </c>
      <c r="AI77" s="1405"/>
      <c r="AJ77" s="1503">
        <f>AH77+AF77</f>
        <v>0</v>
      </c>
      <c r="AK77" s="1503"/>
      <c r="AL77" s="1503"/>
    </row>
    <row r="78" spans="2:61" s="143" customFormat="1" ht="15.75" outlineLevel="1" collapsed="1" x14ac:dyDescent="0.25">
      <c r="B78" s="1400" t="s">
        <v>41</v>
      </c>
      <c r="C78" s="1401"/>
      <c r="D78" s="1487" t="s">
        <v>328</v>
      </c>
      <c r="E78" s="1488"/>
      <c r="F78" s="1488"/>
      <c r="G78" s="1488"/>
      <c r="H78" s="1488"/>
      <c r="I78" s="1488"/>
      <c r="J78" s="1488"/>
      <c r="K78" s="1488"/>
      <c r="L78" s="1488"/>
      <c r="M78" s="1488"/>
      <c r="N78" s="1488"/>
      <c r="O78" s="1488"/>
      <c r="P78" s="1488"/>
      <c r="Q78" s="1488"/>
      <c r="R78" s="1488"/>
      <c r="S78" s="1488"/>
      <c r="T78" s="1488"/>
      <c r="U78" s="1489"/>
      <c r="V78" s="1463"/>
      <c r="W78" s="1464"/>
      <c r="X78" s="1465"/>
      <c r="Y78" s="1466"/>
      <c r="Z78" s="1467"/>
      <c r="AA78" s="1468"/>
      <c r="AB78" s="1404"/>
      <c r="AC78" s="1405"/>
      <c r="AD78" s="1404"/>
      <c r="AE78" s="1405"/>
      <c r="AF78" s="1404"/>
      <c r="AG78" s="1405"/>
      <c r="AH78" s="1404"/>
      <c r="AI78" s="1405"/>
      <c r="AJ78" s="1469">
        <f>SUM(AJ79:AL88)</f>
        <v>0</v>
      </c>
      <c r="AK78" s="1470"/>
      <c r="AL78" s="1471"/>
    </row>
    <row r="79" spans="2:61" s="1769" customFormat="1" ht="15.75" customHeight="1" outlineLevel="1" x14ac:dyDescent="0.25">
      <c r="B79" s="1400" t="s">
        <v>42</v>
      </c>
      <c r="C79" s="1401"/>
      <c r="D79" s="1770" t="s">
        <v>2503</v>
      </c>
      <c r="E79" s="1771"/>
      <c r="F79" s="1771"/>
      <c r="G79" s="1771"/>
      <c r="H79" s="1771"/>
      <c r="I79" s="1771"/>
      <c r="J79" s="1771"/>
      <c r="K79" s="1771"/>
      <c r="L79" s="1771"/>
      <c r="M79" s="1771"/>
      <c r="N79" s="1771"/>
      <c r="O79" s="1771"/>
      <c r="P79" s="1771"/>
      <c r="Q79" s="1771"/>
      <c r="R79" s="1771"/>
      <c r="S79" s="1771"/>
      <c r="T79" s="1771"/>
      <c r="U79" s="1772"/>
      <c r="V79" s="1773"/>
      <c r="W79" s="1774"/>
      <c r="X79" s="1775" t="s">
        <v>315</v>
      </c>
      <c r="Y79" s="1776"/>
      <c r="Z79" s="1777">
        <v>1</v>
      </c>
      <c r="AA79" s="1778"/>
      <c r="AB79" s="1779"/>
      <c r="AC79" s="1780"/>
      <c r="AD79" s="1779"/>
      <c r="AE79" s="1780"/>
      <c r="AF79" s="1779">
        <f t="shared" ref="AF79:AF88" si="12">AB79*Z79</f>
        <v>0</v>
      </c>
      <c r="AG79" s="1780"/>
      <c r="AH79" s="1779">
        <f t="shared" ref="AH79:AH88" si="13">AD79*Z79</f>
        <v>0</v>
      </c>
      <c r="AI79" s="1780"/>
      <c r="AJ79" s="1781">
        <f t="shared" ref="AJ79:AJ88" si="14">AH79+AF79</f>
        <v>0</v>
      </c>
      <c r="AK79" s="1781"/>
      <c r="AL79" s="1781"/>
    </row>
    <row r="80" spans="2:61" s="143" customFormat="1" ht="15.75" outlineLevel="1" x14ac:dyDescent="0.25">
      <c r="B80" s="1400" t="s">
        <v>43</v>
      </c>
      <c r="C80" s="1401"/>
      <c r="D80" s="1474" t="s">
        <v>329</v>
      </c>
      <c r="E80" s="1475"/>
      <c r="F80" s="1475"/>
      <c r="G80" s="1475"/>
      <c r="H80" s="1475"/>
      <c r="I80" s="1475"/>
      <c r="J80" s="1475"/>
      <c r="K80" s="1475"/>
      <c r="L80" s="1475"/>
      <c r="M80" s="1475"/>
      <c r="N80" s="1475"/>
      <c r="O80" s="1475"/>
      <c r="P80" s="1475"/>
      <c r="Q80" s="1475"/>
      <c r="R80" s="1475"/>
      <c r="S80" s="1475"/>
      <c r="T80" s="1475"/>
      <c r="U80" s="1476"/>
      <c r="V80" s="1482"/>
      <c r="W80" s="1483"/>
      <c r="X80" s="1472" t="s">
        <v>315</v>
      </c>
      <c r="Y80" s="1473"/>
      <c r="Z80" s="1467">
        <v>20</v>
      </c>
      <c r="AA80" s="1468"/>
      <c r="AB80" s="1404"/>
      <c r="AC80" s="1405"/>
      <c r="AD80" s="1404"/>
      <c r="AE80" s="1405"/>
      <c r="AF80" s="1404">
        <f t="shared" si="12"/>
        <v>0</v>
      </c>
      <c r="AG80" s="1405"/>
      <c r="AH80" s="1404">
        <f t="shared" si="13"/>
        <v>0</v>
      </c>
      <c r="AI80" s="1405"/>
      <c r="AJ80" s="1503">
        <f t="shared" si="14"/>
        <v>0</v>
      </c>
      <c r="AK80" s="1503"/>
      <c r="AL80" s="1503"/>
    </row>
    <row r="81" spans="1:46" s="143" customFormat="1" ht="15.75" outlineLevel="1" x14ac:dyDescent="0.25">
      <c r="B81" s="1400" t="s">
        <v>330</v>
      </c>
      <c r="C81" s="1401"/>
      <c r="D81" s="1474" t="s">
        <v>331</v>
      </c>
      <c r="E81" s="1475"/>
      <c r="F81" s="1475"/>
      <c r="G81" s="1475"/>
      <c r="H81" s="1475"/>
      <c r="I81" s="1475"/>
      <c r="J81" s="1475"/>
      <c r="K81" s="1475"/>
      <c r="L81" s="1475"/>
      <c r="M81" s="1475"/>
      <c r="N81" s="1475"/>
      <c r="O81" s="1475"/>
      <c r="P81" s="1475"/>
      <c r="Q81" s="1475"/>
      <c r="R81" s="1475"/>
      <c r="S81" s="1475"/>
      <c r="T81" s="1475"/>
      <c r="U81" s="1476"/>
      <c r="V81" s="145"/>
      <c r="W81" s="146"/>
      <c r="X81" s="1472" t="s">
        <v>315</v>
      </c>
      <c r="Y81" s="1473"/>
      <c r="Z81" s="1467">
        <v>3</v>
      </c>
      <c r="AA81" s="1468"/>
      <c r="AB81" s="1404"/>
      <c r="AC81" s="1405"/>
      <c r="AD81" s="1477"/>
      <c r="AE81" s="1478"/>
      <c r="AF81" s="1404">
        <f t="shared" si="12"/>
        <v>0</v>
      </c>
      <c r="AG81" s="1405"/>
      <c r="AH81" s="1404">
        <f t="shared" si="13"/>
        <v>0</v>
      </c>
      <c r="AI81" s="1405"/>
      <c r="AJ81" s="1503">
        <f t="shared" si="14"/>
        <v>0</v>
      </c>
      <c r="AK81" s="1503"/>
      <c r="AL81" s="1503"/>
    </row>
    <row r="82" spans="1:46" s="1769" customFormat="1" ht="15.75" outlineLevel="1" x14ac:dyDescent="0.25">
      <c r="B82" s="1400" t="s">
        <v>332</v>
      </c>
      <c r="C82" s="1401"/>
      <c r="D82" s="1786" t="s">
        <v>2473</v>
      </c>
      <c r="E82" s="1787"/>
      <c r="F82" s="1787"/>
      <c r="G82" s="1787"/>
      <c r="H82" s="1787"/>
      <c r="I82" s="1787"/>
      <c r="J82" s="1787"/>
      <c r="K82" s="1787"/>
      <c r="L82" s="1787"/>
      <c r="M82" s="1787"/>
      <c r="N82" s="1787"/>
      <c r="O82" s="1787"/>
      <c r="P82" s="1787"/>
      <c r="Q82" s="1787"/>
      <c r="R82" s="1787"/>
      <c r="S82" s="1787"/>
      <c r="T82" s="1787"/>
      <c r="U82" s="1788"/>
      <c r="V82" s="1789"/>
      <c r="W82" s="1790"/>
      <c r="X82" s="1775" t="s">
        <v>315</v>
      </c>
      <c r="Y82" s="1776"/>
      <c r="Z82" s="1777">
        <v>1</v>
      </c>
      <c r="AA82" s="1778"/>
      <c r="AB82" s="1779"/>
      <c r="AC82" s="1780"/>
      <c r="AD82" s="1779"/>
      <c r="AE82" s="1780"/>
      <c r="AF82" s="1779">
        <f t="shared" ref="AF82" si="15">AB82*Z82</f>
        <v>0</v>
      </c>
      <c r="AG82" s="1780"/>
      <c r="AH82" s="1779">
        <f t="shared" ref="AH82" si="16">AD82*Z82</f>
        <v>0</v>
      </c>
      <c r="AI82" s="1780"/>
      <c r="AJ82" s="1781">
        <f t="shared" ref="AJ82" si="17">AH82+AF82</f>
        <v>0</v>
      </c>
      <c r="AK82" s="1781"/>
      <c r="AL82" s="1781"/>
    </row>
    <row r="83" spans="1:46" s="143" customFormat="1" ht="15.75" outlineLevel="1" x14ac:dyDescent="0.25">
      <c r="B83" s="1400" t="s">
        <v>332</v>
      </c>
      <c r="C83" s="1401"/>
      <c r="D83" s="1474" t="s">
        <v>333</v>
      </c>
      <c r="E83" s="1475"/>
      <c r="F83" s="1475"/>
      <c r="G83" s="1475"/>
      <c r="H83" s="1475"/>
      <c r="I83" s="1475"/>
      <c r="J83" s="1475"/>
      <c r="K83" s="1475"/>
      <c r="L83" s="1475"/>
      <c r="M83" s="1475"/>
      <c r="N83" s="1475"/>
      <c r="O83" s="1475"/>
      <c r="P83" s="1475"/>
      <c r="Q83" s="1475"/>
      <c r="R83" s="1475"/>
      <c r="S83" s="1475"/>
      <c r="T83" s="1475"/>
      <c r="U83" s="1476"/>
      <c r="V83" s="1482"/>
      <c r="W83" s="1483"/>
      <c r="X83" s="1472" t="s">
        <v>315</v>
      </c>
      <c r="Y83" s="1473"/>
      <c r="Z83" s="1467">
        <v>1</v>
      </c>
      <c r="AA83" s="1468"/>
      <c r="AB83" s="1404"/>
      <c r="AC83" s="1405"/>
      <c r="AD83" s="1404"/>
      <c r="AE83" s="1405"/>
      <c r="AF83" s="1404">
        <f t="shared" si="12"/>
        <v>0</v>
      </c>
      <c r="AG83" s="1405"/>
      <c r="AH83" s="1404">
        <f t="shared" si="13"/>
        <v>0</v>
      </c>
      <c r="AI83" s="1405"/>
      <c r="AJ83" s="1503">
        <f t="shared" si="14"/>
        <v>0</v>
      </c>
      <c r="AK83" s="1503"/>
      <c r="AL83" s="1503"/>
    </row>
    <row r="84" spans="1:46" s="143" customFormat="1" ht="15.75" outlineLevel="1" x14ac:dyDescent="0.25">
      <c r="B84" s="1400" t="s">
        <v>334</v>
      </c>
      <c r="C84" s="1401"/>
      <c r="D84" s="1474" t="s">
        <v>335</v>
      </c>
      <c r="E84" s="1475"/>
      <c r="F84" s="1475"/>
      <c r="G84" s="1475"/>
      <c r="H84" s="1475"/>
      <c r="I84" s="1475"/>
      <c r="J84" s="1475"/>
      <c r="K84" s="1475"/>
      <c r="L84" s="1475"/>
      <c r="M84" s="1475"/>
      <c r="N84" s="1475"/>
      <c r="O84" s="1475"/>
      <c r="P84" s="1475"/>
      <c r="Q84" s="1475"/>
      <c r="R84" s="1475"/>
      <c r="S84" s="1475"/>
      <c r="T84" s="1475"/>
      <c r="U84" s="1476"/>
      <c r="V84" s="1482"/>
      <c r="W84" s="1483"/>
      <c r="X84" s="1472" t="s">
        <v>315</v>
      </c>
      <c r="Y84" s="1473"/>
      <c r="Z84" s="1467">
        <v>1</v>
      </c>
      <c r="AA84" s="1468"/>
      <c r="AB84" s="1404"/>
      <c r="AC84" s="1405"/>
      <c r="AD84" s="1404"/>
      <c r="AE84" s="1405"/>
      <c r="AF84" s="1404">
        <f t="shared" si="12"/>
        <v>0</v>
      </c>
      <c r="AG84" s="1405"/>
      <c r="AH84" s="1404">
        <f t="shared" si="13"/>
        <v>0</v>
      </c>
      <c r="AI84" s="1405"/>
      <c r="AJ84" s="1503">
        <f t="shared" si="14"/>
        <v>0</v>
      </c>
      <c r="AK84" s="1503"/>
      <c r="AL84" s="1503"/>
    </row>
    <row r="85" spans="1:46" s="143" customFormat="1" ht="15.75" outlineLevel="1" x14ac:dyDescent="0.25">
      <c r="B85" s="1400" t="s">
        <v>336</v>
      </c>
      <c r="C85" s="1401"/>
      <c r="D85" s="1484" t="s">
        <v>337</v>
      </c>
      <c r="E85" s="1485"/>
      <c r="F85" s="1485"/>
      <c r="G85" s="1485"/>
      <c r="H85" s="1485"/>
      <c r="I85" s="1485"/>
      <c r="J85" s="1485"/>
      <c r="K85" s="1485"/>
      <c r="L85" s="1485"/>
      <c r="M85" s="1485"/>
      <c r="N85" s="1485"/>
      <c r="O85" s="1485"/>
      <c r="P85" s="1485"/>
      <c r="Q85" s="1485"/>
      <c r="R85" s="1485"/>
      <c r="S85" s="1485"/>
      <c r="T85" s="1485"/>
      <c r="U85" s="1486"/>
      <c r="V85" s="1498" t="s">
        <v>153</v>
      </c>
      <c r="W85" s="1499"/>
      <c r="X85" s="1472" t="s">
        <v>338</v>
      </c>
      <c r="Y85" s="1473"/>
      <c r="Z85" s="1467">
        <v>120</v>
      </c>
      <c r="AA85" s="1468"/>
      <c r="AB85" s="1404"/>
      <c r="AC85" s="1405"/>
      <c r="AD85" s="1404"/>
      <c r="AE85" s="1405"/>
      <c r="AF85" s="1404">
        <f t="shared" si="12"/>
        <v>0</v>
      </c>
      <c r="AG85" s="1405"/>
      <c r="AH85" s="1404">
        <f t="shared" si="13"/>
        <v>0</v>
      </c>
      <c r="AI85" s="1405"/>
      <c r="AJ85" s="1503">
        <f t="shared" si="14"/>
        <v>0</v>
      </c>
      <c r="AK85" s="1503"/>
      <c r="AL85" s="1503"/>
    </row>
    <row r="86" spans="1:46" s="143" customFormat="1" ht="15.75" outlineLevel="1" x14ac:dyDescent="0.25">
      <c r="B86" s="1400" t="s">
        <v>339</v>
      </c>
      <c r="C86" s="1401"/>
      <c r="D86" s="1484" t="s">
        <v>340</v>
      </c>
      <c r="E86" s="1485"/>
      <c r="F86" s="1485"/>
      <c r="G86" s="1485"/>
      <c r="H86" s="1485"/>
      <c r="I86" s="1485"/>
      <c r="J86" s="1485"/>
      <c r="K86" s="1485"/>
      <c r="L86" s="1485"/>
      <c r="M86" s="1485"/>
      <c r="N86" s="1485"/>
      <c r="O86" s="1485"/>
      <c r="P86" s="1485"/>
      <c r="Q86" s="1485"/>
      <c r="R86" s="1485"/>
      <c r="S86" s="1485"/>
      <c r="T86" s="1485"/>
      <c r="U86" s="1486"/>
      <c r="V86" s="1498" t="s">
        <v>153</v>
      </c>
      <c r="W86" s="1499"/>
      <c r="X86" s="1472" t="s">
        <v>315</v>
      </c>
      <c r="Y86" s="1473"/>
      <c r="Z86" s="1467">
        <v>18</v>
      </c>
      <c r="AA86" s="1468"/>
      <c r="AB86" s="1404"/>
      <c r="AC86" s="1405"/>
      <c r="AD86" s="1404"/>
      <c r="AE86" s="1405"/>
      <c r="AF86" s="1404">
        <f t="shared" si="12"/>
        <v>0</v>
      </c>
      <c r="AG86" s="1405"/>
      <c r="AH86" s="1404">
        <f t="shared" si="13"/>
        <v>0</v>
      </c>
      <c r="AI86" s="1405"/>
      <c r="AJ86" s="1503">
        <f t="shared" si="14"/>
        <v>0</v>
      </c>
      <c r="AK86" s="1503"/>
      <c r="AL86" s="1503"/>
    </row>
    <row r="87" spans="1:46" s="1769" customFormat="1" ht="15.75" outlineLevel="1" x14ac:dyDescent="0.25">
      <c r="B87" s="1400" t="s">
        <v>341</v>
      </c>
      <c r="C87" s="1401"/>
      <c r="D87" s="1786" t="s">
        <v>2472</v>
      </c>
      <c r="E87" s="1787"/>
      <c r="F87" s="1787"/>
      <c r="G87" s="1787"/>
      <c r="H87" s="1787"/>
      <c r="I87" s="1787"/>
      <c r="J87" s="1787"/>
      <c r="K87" s="1787"/>
      <c r="L87" s="1787"/>
      <c r="M87" s="1787"/>
      <c r="N87" s="1787"/>
      <c r="O87" s="1787"/>
      <c r="P87" s="1787"/>
      <c r="Q87" s="1787"/>
      <c r="R87" s="1787"/>
      <c r="S87" s="1787"/>
      <c r="T87" s="1787"/>
      <c r="U87" s="1788"/>
      <c r="V87" s="1789" t="s">
        <v>2504</v>
      </c>
      <c r="W87" s="1790"/>
      <c r="X87" s="1775" t="s">
        <v>909</v>
      </c>
      <c r="Y87" s="1776"/>
      <c r="Z87" s="1777">
        <v>1</v>
      </c>
      <c r="AA87" s="1778"/>
      <c r="AB87" s="1779"/>
      <c r="AC87" s="1780"/>
      <c r="AD87" s="1779"/>
      <c r="AE87" s="1780"/>
      <c r="AF87" s="1779">
        <f t="shared" si="12"/>
        <v>0</v>
      </c>
      <c r="AG87" s="1780"/>
      <c r="AH87" s="1779">
        <f t="shared" si="13"/>
        <v>0</v>
      </c>
      <c r="AI87" s="1780"/>
      <c r="AJ87" s="1781">
        <f t="shared" si="14"/>
        <v>0</v>
      </c>
      <c r="AK87" s="1781"/>
      <c r="AL87" s="1781"/>
    </row>
    <row r="88" spans="1:46" s="143" customFormat="1" ht="20.25" customHeight="1" outlineLevel="1" x14ac:dyDescent="0.25">
      <c r="B88" s="1400" t="s">
        <v>1126</v>
      </c>
      <c r="C88" s="1401"/>
      <c r="D88" s="1484" t="s">
        <v>342</v>
      </c>
      <c r="E88" s="1485"/>
      <c r="F88" s="1485"/>
      <c r="G88" s="1485"/>
      <c r="H88" s="1485"/>
      <c r="I88" s="1485"/>
      <c r="J88" s="1485"/>
      <c r="K88" s="1485"/>
      <c r="L88" s="1485"/>
      <c r="M88" s="1485"/>
      <c r="N88" s="1485"/>
      <c r="O88" s="1485"/>
      <c r="P88" s="1485"/>
      <c r="Q88" s="1485"/>
      <c r="R88" s="1485"/>
      <c r="S88" s="1485"/>
      <c r="T88" s="1485"/>
      <c r="U88" s="1486"/>
      <c r="V88" s="1498" t="s">
        <v>343</v>
      </c>
      <c r="W88" s="1499"/>
      <c r="X88" s="1472" t="s">
        <v>338</v>
      </c>
      <c r="Y88" s="1473"/>
      <c r="Z88" s="1467">
        <v>120</v>
      </c>
      <c r="AA88" s="1468"/>
      <c r="AB88" s="1404"/>
      <c r="AC88" s="1405"/>
      <c r="AD88" s="1404"/>
      <c r="AE88" s="1405"/>
      <c r="AF88" s="1404">
        <f t="shared" si="12"/>
        <v>0</v>
      </c>
      <c r="AG88" s="1405"/>
      <c r="AH88" s="1404">
        <f t="shared" si="13"/>
        <v>0</v>
      </c>
      <c r="AI88" s="1405"/>
      <c r="AJ88" s="1503">
        <f t="shared" si="14"/>
        <v>0</v>
      </c>
      <c r="AK88" s="1503"/>
      <c r="AL88" s="1503"/>
    </row>
    <row r="89" spans="1:46" ht="18" customHeight="1" x14ac:dyDescent="0.25">
      <c r="A89" s="41"/>
      <c r="B89" s="946"/>
      <c r="C89" s="917"/>
      <c r="D89" s="52"/>
      <c r="E89" s="947" t="s">
        <v>52</v>
      </c>
      <c r="F89" s="919"/>
      <c r="G89" s="919"/>
      <c r="H89" s="919"/>
      <c r="I89" s="919"/>
      <c r="J89" s="919"/>
      <c r="K89" s="919"/>
      <c r="L89" s="919"/>
      <c r="M89" s="919"/>
      <c r="N89" s="919"/>
      <c r="O89" s="919"/>
      <c r="P89" s="919"/>
      <c r="Q89" s="919"/>
      <c r="R89" s="919"/>
      <c r="S89" s="919"/>
      <c r="T89" s="919"/>
      <c r="U89" s="919"/>
      <c r="V89" s="42"/>
      <c r="W89" s="43"/>
      <c r="X89" s="43"/>
      <c r="Y89" s="43"/>
      <c r="Z89" s="44"/>
      <c r="AA89" s="44"/>
      <c r="AB89" s="53"/>
      <c r="AC89" s="53"/>
      <c r="AD89" s="53"/>
      <c r="AE89" s="53"/>
      <c r="AF89" s="54"/>
      <c r="AG89" s="55"/>
      <c r="AH89" s="54"/>
      <c r="AI89" s="55"/>
      <c r="AJ89" s="1500">
        <f>AJ14+AJ21+AJ39+AJ55+AJ71</f>
        <v>0</v>
      </c>
      <c r="AK89" s="1501"/>
      <c r="AL89" s="1502"/>
      <c r="AM89" s="41"/>
      <c r="AN89" s="51"/>
      <c r="AO89" s="51"/>
      <c r="AP89" s="41"/>
      <c r="AQ89" s="41"/>
      <c r="AR89" s="41"/>
      <c r="AS89" s="41"/>
      <c r="AT89" s="41"/>
    </row>
    <row r="90" spans="1:46" ht="15.75" x14ac:dyDescent="0.25">
      <c r="A90" s="2"/>
      <c r="B90" s="942"/>
      <c r="C90" s="917"/>
      <c r="D90" s="45"/>
      <c r="E90" s="683" t="s">
        <v>2502</v>
      </c>
      <c r="F90" s="943"/>
      <c r="G90" s="943"/>
      <c r="H90" s="943"/>
      <c r="I90" s="943"/>
      <c r="J90" s="943"/>
      <c r="K90" s="943"/>
      <c r="L90" s="943"/>
      <c r="M90" s="943"/>
      <c r="N90" s="943"/>
      <c r="O90" s="943"/>
      <c r="P90" s="943"/>
      <c r="Q90" s="943"/>
      <c r="R90" s="943"/>
      <c r="S90" s="943"/>
      <c r="T90" s="943"/>
      <c r="U90" s="944"/>
      <c r="V90" s="46"/>
      <c r="W90" s="46"/>
      <c r="X90" s="46"/>
      <c r="Y90" s="46"/>
      <c r="Z90" s="47"/>
      <c r="AA90" s="47"/>
      <c r="AB90" s="47"/>
      <c r="AC90" s="47"/>
      <c r="AD90" s="47"/>
      <c r="AE90" s="47"/>
      <c r="AF90" s="945"/>
      <c r="AG90" s="917"/>
      <c r="AH90" s="945"/>
      <c r="AI90" s="917"/>
      <c r="AJ90" s="945"/>
      <c r="AK90" s="919"/>
      <c r="AL90" s="917"/>
      <c r="AM90" s="2"/>
      <c r="AN90" s="2"/>
      <c r="AO90" s="2"/>
      <c r="AP90" s="2"/>
      <c r="AQ90" s="2"/>
      <c r="AR90" s="2"/>
      <c r="AS90" s="2"/>
      <c r="AT90" s="2"/>
    </row>
    <row r="91" spans="1:46" ht="18"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9"/>
      <c r="AA91" s="9"/>
      <c r="AB91" s="2"/>
      <c r="AC91" s="2"/>
      <c r="AD91" s="2"/>
      <c r="AE91" s="2"/>
      <c r="AF91" s="2"/>
      <c r="AG91" s="2"/>
      <c r="AH91" s="2"/>
      <c r="AI91" s="2"/>
      <c r="AJ91" s="2"/>
      <c r="AK91" s="2"/>
      <c r="AL91" s="2"/>
      <c r="AM91" s="2"/>
      <c r="AN91" s="2"/>
      <c r="AO91" s="2"/>
    </row>
    <row r="92" spans="1:46" ht="18"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9"/>
      <c r="AA92" s="9"/>
      <c r="AB92" s="2"/>
      <c r="AC92" s="2"/>
      <c r="AD92" s="2"/>
      <c r="AE92" s="2"/>
      <c r="AF92" s="2"/>
      <c r="AG92" s="2"/>
      <c r="AH92" s="2"/>
      <c r="AI92" s="2"/>
      <c r="AJ92" s="2"/>
      <c r="AK92" s="2"/>
      <c r="AL92" s="2"/>
      <c r="AM92" s="2"/>
      <c r="AN92" s="2"/>
      <c r="AO92" s="2"/>
    </row>
    <row r="93" spans="1:46" ht="18"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9"/>
      <c r="AA93" s="9"/>
      <c r="AB93" s="2"/>
      <c r="AC93" s="2"/>
      <c r="AD93" s="2"/>
      <c r="AE93" s="2"/>
      <c r="AF93" s="2"/>
      <c r="AG93" s="2"/>
      <c r="AH93" s="2"/>
      <c r="AI93" s="2"/>
      <c r="AJ93" s="2"/>
      <c r="AK93" s="2"/>
      <c r="AL93" s="2"/>
      <c r="AM93" s="2"/>
      <c r="AN93" s="2"/>
      <c r="AO93" s="2"/>
    </row>
    <row r="94" spans="1:46" ht="18"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9"/>
      <c r="AA94" s="9"/>
      <c r="AB94" s="2"/>
      <c r="AC94" s="2"/>
      <c r="AD94" s="2"/>
      <c r="AE94" s="2"/>
      <c r="AF94" s="2"/>
      <c r="AG94" s="2"/>
      <c r="AH94" s="2"/>
      <c r="AI94" s="2"/>
      <c r="AJ94" s="2"/>
      <c r="AK94" s="2"/>
      <c r="AL94" s="2"/>
      <c r="AM94" s="2"/>
      <c r="AN94" s="2"/>
      <c r="AO94" s="2"/>
    </row>
    <row r="95" spans="1:46" ht="18"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9"/>
      <c r="AA95" s="9"/>
      <c r="AB95" s="2"/>
      <c r="AC95" s="2"/>
      <c r="AD95" s="2"/>
      <c r="AE95" s="2"/>
      <c r="AF95" s="2"/>
      <c r="AG95" s="2"/>
      <c r="AH95" s="2"/>
      <c r="AI95" s="2"/>
      <c r="AJ95" s="2"/>
      <c r="AK95" s="2"/>
      <c r="AL95" s="2"/>
      <c r="AM95" s="2"/>
      <c r="AN95" s="2"/>
      <c r="AO95" s="2"/>
    </row>
    <row r="96" spans="1:46" ht="18"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9"/>
      <c r="AA96" s="9"/>
      <c r="AB96" s="2"/>
      <c r="AC96" s="2"/>
      <c r="AD96" s="2"/>
      <c r="AE96" s="2"/>
      <c r="AF96" s="2"/>
      <c r="AG96" s="2"/>
      <c r="AH96" s="2"/>
      <c r="AI96" s="2"/>
      <c r="AJ96" s="2"/>
      <c r="AK96" s="2"/>
      <c r="AL96" s="2"/>
      <c r="AM96" s="2"/>
      <c r="AN96" s="2"/>
      <c r="AO96" s="2"/>
    </row>
    <row r="97" spans="1:41" ht="18"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9"/>
      <c r="AA97" s="9"/>
      <c r="AB97" s="2"/>
      <c r="AC97" s="2"/>
      <c r="AD97" s="2"/>
      <c r="AE97" s="2"/>
      <c r="AF97" s="2"/>
      <c r="AG97" s="2"/>
      <c r="AH97" s="2"/>
      <c r="AI97" s="2"/>
      <c r="AJ97" s="2"/>
      <c r="AK97" s="2"/>
      <c r="AL97" s="2"/>
      <c r="AM97" s="2"/>
      <c r="AN97" s="2"/>
      <c r="AO97" s="2"/>
    </row>
    <row r="98" spans="1:41" ht="18"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9"/>
      <c r="AA98" s="9"/>
      <c r="AB98" s="2"/>
      <c r="AC98" s="2"/>
      <c r="AD98" s="2"/>
      <c r="AE98" s="2"/>
      <c r="AF98" s="2"/>
      <c r="AG98" s="2"/>
      <c r="AH98" s="2"/>
      <c r="AI98" s="2"/>
      <c r="AJ98" s="2"/>
      <c r="AK98" s="2"/>
      <c r="AL98" s="2"/>
      <c r="AM98" s="2"/>
      <c r="AN98" s="2"/>
      <c r="AO98" s="2"/>
    </row>
    <row r="99" spans="1:41" ht="18"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9"/>
      <c r="AA99" s="9"/>
      <c r="AB99" s="2"/>
      <c r="AC99" s="2"/>
      <c r="AD99" s="2"/>
      <c r="AE99" s="2"/>
      <c r="AF99" s="2"/>
      <c r="AG99" s="2"/>
      <c r="AH99" s="2"/>
      <c r="AI99" s="2"/>
      <c r="AJ99" s="2"/>
      <c r="AK99" s="2"/>
      <c r="AL99" s="2"/>
      <c r="AM99" s="2"/>
      <c r="AN99" s="2"/>
      <c r="AO99" s="2"/>
    </row>
    <row r="100" spans="1:41" ht="1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9"/>
      <c r="AA100" s="9"/>
      <c r="AB100" s="2"/>
      <c r="AC100" s="2"/>
      <c r="AD100" s="2"/>
      <c r="AE100" s="2"/>
      <c r="AF100" s="2"/>
      <c r="AG100" s="2"/>
      <c r="AH100" s="2"/>
      <c r="AI100" s="2"/>
      <c r="AJ100" s="2"/>
      <c r="AK100" s="2"/>
      <c r="AL100" s="2"/>
      <c r="AM100" s="2"/>
      <c r="AN100" s="2"/>
      <c r="AO100" s="2"/>
    </row>
    <row r="101" spans="1:41" ht="18"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9"/>
      <c r="AA101" s="9"/>
      <c r="AB101" s="2"/>
      <c r="AC101" s="2"/>
      <c r="AD101" s="2"/>
      <c r="AE101" s="2"/>
      <c r="AF101" s="2"/>
      <c r="AG101" s="2"/>
      <c r="AH101" s="2"/>
      <c r="AI101" s="2"/>
      <c r="AJ101" s="2"/>
      <c r="AK101" s="2"/>
      <c r="AL101" s="2"/>
      <c r="AM101" s="2"/>
      <c r="AN101" s="2"/>
      <c r="AO101" s="2"/>
    </row>
    <row r="102" spans="1:41" ht="18"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9"/>
      <c r="AA102" s="9"/>
      <c r="AB102" s="2"/>
      <c r="AC102" s="2"/>
      <c r="AD102" s="2"/>
      <c r="AE102" s="2"/>
      <c r="AF102" s="2"/>
      <c r="AG102" s="2"/>
      <c r="AH102" s="2"/>
      <c r="AI102" s="2"/>
      <c r="AJ102" s="2"/>
      <c r="AK102" s="2"/>
      <c r="AL102" s="2"/>
      <c r="AM102" s="2"/>
      <c r="AN102" s="2"/>
      <c r="AO102" s="2"/>
    </row>
    <row r="103" spans="1:41" ht="18"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9"/>
      <c r="AA103" s="9"/>
      <c r="AB103" s="2"/>
      <c r="AC103" s="2"/>
      <c r="AD103" s="2"/>
      <c r="AE103" s="2"/>
      <c r="AF103" s="2"/>
      <c r="AG103" s="2"/>
      <c r="AH103" s="2"/>
      <c r="AI103" s="2"/>
      <c r="AJ103" s="2"/>
      <c r="AK103" s="2"/>
      <c r="AL103" s="2"/>
      <c r="AM103" s="2"/>
      <c r="AN103" s="2"/>
      <c r="AO103" s="2"/>
    </row>
    <row r="104" spans="1:41" ht="1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9"/>
      <c r="AA104" s="9"/>
      <c r="AB104" s="2"/>
      <c r="AC104" s="2"/>
      <c r="AD104" s="2"/>
      <c r="AE104" s="2"/>
      <c r="AF104" s="2"/>
      <c r="AG104" s="2"/>
      <c r="AH104" s="2"/>
      <c r="AI104" s="2"/>
      <c r="AJ104" s="2"/>
      <c r="AK104" s="2"/>
      <c r="AL104" s="2"/>
      <c r="AM104" s="2"/>
      <c r="AN104" s="2"/>
      <c r="AO104" s="2"/>
    </row>
    <row r="105" spans="1:41" ht="18"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9"/>
      <c r="AA105" s="9"/>
      <c r="AB105" s="2"/>
      <c r="AC105" s="2"/>
      <c r="AD105" s="2"/>
      <c r="AE105" s="2"/>
      <c r="AF105" s="2"/>
      <c r="AG105" s="2"/>
      <c r="AH105" s="2"/>
      <c r="AI105" s="2"/>
      <c r="AJ105" s="2"/>
      <c r="AK105" s="2"/>
      <c r="AL105" s="2"/>
      <c r="AM105" s="2"/>
      <c r="AN105" s="2"/>
      <c r="AO105" s="2"/>
    </row>
    <row r="106" spans="1:41" ht="18"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9"/>
      <c r="AA106" s="9"/>
      <c r="AB106" s="2"/>
      <c r="AC106" s="2"/>
      <c r="AD106" s="2"/>
      <c r="AE106" s="2"/>
      <c r="AF106" s="2"/>
      <c r="AG106" s="2"/>
      <c r="AH106" s="2"/>
      <c r="AI106" s="2"/>
      <c r="AJ106" s="2"/>
      <c r="AK106" s="2"/>
      <c r="AL106" s="2"/>
      <c r="AM106" s="2"/>
      <c r="AN106" s="2"/>
      <c r="AO106" s="2"/>
    </row>
    <row r="107" spans="1:41" ht="18"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9"/>
      <c r="AA107" s="9"/>
      <c r="AB107" s="2"/>
      <c r="AC107" s="2"/>
      <c r="AD107" s="2"/>
      <c r="AE107" s="2"/>
      <c r="AF107" s="2"/>
      <c r="AG107" s="2"/>
      <c r="AH107" s="2"/>
      <c r="AI107" s="2"/>
      <c r="AJ107" s="2"/>
      <c r="AK107" s="2"/>
      <c r="AL107" s="2"/>
      <c r="AM107" s="2"/>
      <c r="AN107" s="2"/>
      <c r="AO107" s="2"/>
    </row>
    <row r="108" spans="1:41" ht="18"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9"/>
      <c r="AA108" s="9"/>
      <c r="AB108" s="2"/>
      <c r="AC108" s="2"/>
      <c r="AD108" s="2"/>
      <c r="AE108" s="2"/>
      <c r="AF108" s="2"/>
      <c r="AG108" s="2"/>
      <c r="AH108" s="2"/>
      <c r="AI108" s="2"/>
      <c r="AJ108" s="2"/>
      <c r="AK108" s="2"/>
      <c r="AL108" s="2"/>
      <c r="AM108" s="2"/>
      <c r="AN108" s="2"/>
      <c r="AO108" s="2"/>
    </row>
    <row r="109" spans="1:41" ht="18"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9"/>
      <c r="AA109" s="9"/>
      <c r="AB109" s="2"/>
      <c r="AC109" s="2"/>
      <c r="AD109" s="2"/>
      <c r="AE109" s="2"/>
      <c r="AF109" s="2"/>
      <c r="AG109" s="2"/>
      <c r="AH109" s="2"/>
      <c r="AI109" s="2"/>
      <c r="AJ109" s="2"/>
      <c r="AK109" s="2"/>
      <c r="AL109" s="2"/>
      <c r="AM109" s="2"/>
      <c r="AN109" s="2"/>
      <c r="AO109" s="2"/>
    </row>
    <row r="110" spans="1:41" ht="18"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9"/>
      <c r="AA110" s="9"/>
      <c r="AB110" s="2"/>
      <c r="AC110" s="2"/>
      <c r="AD110" s="2"/>
      <c r="AE110" s="2"/>
      <c r="AF110" s="2"/>
      <c r="AG110" s="2"/>
      <c r="AH110" s="2"/>
      <c r="AI110" s="2"/>
      <c r="AJ110" s="2"/>
      <c r="AK110" s="2"/>
      <c r="AL110" s="2"/>
      <c r="AM110" s="2"/>
      <c r="AN110" s="2"/>
      <c r="AO110" s="2"/>
    </row>
    <row r="111" spans="1:41" ht="18"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9"/>
      <c r="AA111" s="9"/>
      <c r="AB111" s="2"/>
      <c r="AC111" s="2"/>
      <c r="AD111" s="2"/>
      <c r="AE111" s="2"/>
      <c r="AF111" s="2"/>
      <c r="AG111" s="2"/>
      <c r="AH111" s="2"/>
      <c r="AI111" s="2"/>
      <c r="AJ111" s="2"/>
      <c r="AK111" s="2"/>
      <c r="AL111" s="2"/>
      <c r="AM111" s="2"/>
      <c r="AN111" s="2"/>
      <c r="AO111" s="2"/>
    </row>
    <row r="112" spans="1:41" ht="18"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9"/>
      <c r="AA112" s="9"/>
      <c r="AB112" s="2"/>
      <c r="AC112" s="2"/>
      <c r="AD112" s="2"/>
      <c r="AE112" s="2"/>
      <c r="AF112" s="2"/>
      <c r="AG112" s="2"/>
      <c r="AH112" s="2"/>
      <c r="AI112" s="2"/>
      <c r="AJ112" s="2"/>
      <c r="AK112" s="2"/>
      <c r="AL112" s="2"/>
      <c r="AM112" s="2"/>
      <c r="AN112" s="2"/>
      <c r="AO112" s="2"/>
    </row>
    <row r="113" spans="1:41" ht="18"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9"/>
      <c r="AA113" s="9"/>
      <c r="AB113" s="2"/>
      <c r="AC113" s="2"/>
      <c r="AD113" s="2"/>
      <c r="AE113" s="2"/>
      <c r="AF113" s="2"/>
      <c r="AG113" s="2"/>
      <c r="AH113" s="2"/>
      <c r="AI113" s="2"/>
      <c r="AJ113" s="2"/>
      <c r="AK113" s="2"/>
      <c r="AL113" s="2"/>
      <c r="AM113" s="2"/>
      <c r="AN113" s="2"/>
      <c r="AO113" s="2"/>
    </row>
    <row r="114" spans="1:41" ht="18"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9"/>
      <c r="AA114" s="9"/>
      <c r="AB114" s="2"/>
      <c r="AC114" s="2"/>
      <c r="AD114" s="2"/>
      <c r="AE114" s="2"/>
      <c r="AF114" s="2"/>
      <c r="AG114" s="2"/>
      <c r="AH114" s="2"/>
      <c r="AI114" s="2"/>
      <c r="AJ114" s="2"/>
      <c r="AK114" s="2"/>
      <c r="AL114" s="2"/>
      <c r="AM114" s="2"/>
      <c r="AN114" s="2"/>
      <c r="AO114" s="2"/>
    </row>
    <row r="115" spans="1:41" ht="18"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9"/>
      <c r="AA115" s="9"/>
      <c r="AB115" s="2"/>
      <c r="AC115" s="2"/>
      <c r="AD115" s="2"/>
      <c r="AE115" s="2"/>
      <c r="AF115" s="2"/>
      <c r="AG115" s="2"/>
      <c r="AH115" s="2"/>
      <c r="AI115" s="2"/>
      <c r="AJ115" s="2"/>
      <c r="AK115" s="2"/>
      <c r="AL115" s="2"/>
      <c r="AM115" s="2"/>
      <c r="AN115" s="2"/>
      <c r="AO115" s="2"/>
    </row>
    <row r="116" spans="1:41" ht="18"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9"/>
      <c r="AA116" s="9"/>
      <c r="AB116" s="2"/>
      <c r="AC116" s="2"/>
      <c r="AD116" s="2"/>
      <c r="AE116" s="2"/>
      <c r="AF116" s="2"/>
      <c r="AG116" s="2"/>
      <c r="AH116" s="2"/>
      <c r="AI116" s="2"/>
      <c r="AJ116" s="2"/>
      <c r="AK116" s="2"/>
      <c r="AL116" s="2"/>
      <c r="AM116" s="2"/>
      <c r="AN116" s="2"/>
      <c r="AO116" s="2"/>
    </row>
    <row r="117" spans="1:41" ht="18"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9"/>
      <c r="AA117" s="9"/>
      <c r="AB117" s="2"/>
      <c r="AC117" s="2"/>
      <c r="AD117" s="2"/>
      <c r="AE117" s="2"/>
      <c r="AF117" s="2"/>
      <c r="AG117" s="2"/>
      <c r="AH117" s="2"/>
      <c r="AI117" s="2"/>
      <c r="AJ117" s="2"/>
      <c r="AK117" s="2"/>
      <c r="AL117" s="2"/>
      <c r="AM117" s="2"/>
      <c r="AN117" s="2"/>
      <c r="AO117" s="2"/>
    </row>
    <row r="118" spans="1:41" ht="18"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9"/>
      <c r="AA118" s="9"/>
      <c r="AB118" s="2"/>
      <c r="AC118" s="2"/>
      <c r="AD118" s="2"/>
      <c r="AE118" s="2"/>
      <c r="AF118" s="2"/>
      <c r="AG118" s="2"/>
      <c r="AH118" s="2"/>
      <c r="AI118" s="2"/>
      <c r="AJ118" s="2"/>
      <c r="AK118" s="2"/>
      <c r="AL118" s="2"/>
      <c r="AM118" s="2"/>
      <c r="AN118" s="2"/>
      <c r="AO118" s="2"/>
    </row>
    <row r="119" spans="1:41" ht="18"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9"/>
      <c r="AA119" s="9"/>
      <c r="AB119" s="2"/>
      <c r="AC119" s="2"/>
      <c r="AD119" s="2"/>
      <c r="AE119" s="2"/>
      <c r="AF119" s="2"/>
      <c r="AG119" s="2"/>
      <c r="AH119" s="2"/>
      <c r="AI119" s="2"/>
      <c r="AJ119" s="2"/>
      <c r="AK119" s="2"/>
      <c r="AL119" s="2"/>
      <c r="AM119" s="2"/>
      <c r="AN119" s="2"/>
      <c r="AO119" s="2"/>
    </row>
    <row r="120" spans="1:41" ht="18"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9"/>
      <c r="AA120" s="9"/>
      <c r="AB120" s="2"/>
      <c r="AC120" s="2"/>
      <c r="AD120" s="2"/>
      <c r="AE120" s="2"/>
      <c r="AF120" s="2"/>
      <c r="AG120" s="2"/>
      <c r="AH120" s="2"/>
      <c r="AI120" s="2"/>
      <c r="AJ120" s="2"/>
      <c r="AK120" s="2"/>
      <c r="AL120" s="2"/>
      <c r="AM120" s="2"/>
      <c r="AN120" s="2"/>
      <c r="AO120" s="2"/>
    </row>
    <row r="121" spans="1:41" ht="18"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9"/>
      <c r="AA121" s="9"/>
      <c r="AB121" s="2"/>
      <c r="AC121" s="2"/>
      <c r="AD121" s="2"/>
      <c r="AE121" s="2"/>
      <c r="AF121" s="2"/>
      <c r="AG121" s="2"/>
      <c r="AH121" s="2"/>
      <c r="AI121" s="2"/>
      <c r="AJ121" s="2"/>
      <c r="AK121" s="2"/>
      <c r="AL121" s="2"/>
      <c r="AM121" s="2"/>
      <c r="AN121" s="2"/>
      <c r="AO121" s="2"/>
    </row>
    <row r="122" spans="1:41" ht="18"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9"/>
      <c r="AA122" s="9"/>
      <c r="AB122" s="2"/>
      <c r="AC122" s="2"/>
      <c r="AD122" s="2"/>
      <c r="AE122" s="2"/>
      <c r="AF122" s="2"/>
      <c r="AG122" s="2"/>
      <c r="AH122" s="2"/>
      <c r="AI122" s="2"/>
      <c r="AJ122" s="2"/>
      <c r="AK122" s="2"/>
      <c r="AL122" s="2"/>
      <c r="AM122" s="2"/>
      <c r="AN122" s="2"/>
      <c r="AO122" s="2"/>
    </row>
    <row r="123" spans="1:41" ht="18"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9"/>
      <c r="AA123" s="9"/>
      <c r="AB123" s="2"/>
      <c r="AC123" s="2"/>
      <c r="AD123" s="2"/>
      <c r="AE123" s="2"/>
      <c r="AF123" s="2"/>
      <c r="AG123" s="2"/>
      <c r="AH123" s="2"/>
      <c r="AI123" s="2"/>
      <c r="AJ123" s="2"/>
      <c r="AK123" s="2"/>
      <c r="AL123" s="2"/>
      <c r="AM123" s="2"/>
      <c r="AN123" s="2"/>
      <c r="AO123" s="2"/>
    </row>
    <row r="124" spans="1:41" ht="18"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9"/>
      <c r="AA124" s="9"/>
      <c r="AB124" s="2"/>
      <c r="AC124" s="2"/>
      <c r="AD124" s="2"/>
      <c r="AE124" s="2"/>
      <c r="AF124" s="2"/>
      <c r="AG124" s="2"/>
      <c r="AH124" s="2"/>
      <c r="AI124" s="2"/>
      <c r="AJ124" s="2"/>
      <c r="AK124" s="2"/>
      <c r="AL124" s="2"/>
      <c r="AM124" s="2"/>
      <c r="AN124" s="2"/>
      <c r="AO124" s="2"/>
    </row>
    <row r="125" spans="1:41" ht="18"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9"/>
      <c r="AA125" s="9"/>
      <c r="AB125" s="2"/>
      <c r="AC125" s="2"/>
      <c r="AD125" s="2"/>
      <c r="AE125" s="2"/>
      <c r="AF125" s="2"/>
      <c r="AG125" s="2"/>
      <c r="AH125" s="2"/>
      <c r="AI125" s="2"/>
      <c r="AJ125" s="2"/>
      <c r="AK125" s="2"/>
      <c r="AL125" s="2"/>
      <c r="AM125" s="2"/>
      <c r="AN125" s="2"/>
      <c r="AO125" s="2"/>
    </row>
    <row r="126" spans="1:41" ht="18"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9"/>
      <c r="AA126" s="9"/>
      <c r="AB126" s="2"/>
      <c r="AC126" s="2"/>
      <c r="AD126" s="2"/>
      <c r="AE126" s="2"/>
      <c r="AF126" s="2"/>
      <c r="AG126" s="2"/>
      <c r="AH126" s="2"/>
      <c r="AI126" s="2"/>
      <c r="AJ126" s="2"/>
      <c r="AK126" s="2"/>
      <c r="AL126" s="2"/>
      <c r="AM126" s="2"/>
      <c r="AN126" s="2"/>
      <c r="AO126" s="2"/>
    </row>
    <row r="127" spans="1:41" ht="18"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9"/>
      <c r="AA127" s="9"/>
      <c r="AB127" s="2"/>
      <c r="AC127" s="2"/>
      <c r="AD127" s="2"/>
      <c r="AE127" s="2"/>
      <c r="AF127" s="2"/>
      <c r="AG127" s="2"/>
      <c r="AH127" s="2"/>
      <c r="AI127" s="2"/>
      <c r="AJ127" s="2"/>
      <c r="AK127" s="2"/>
      <c r="AL127" s="2"/>
      <c r="AM127" s="2"/>
      <c r="AN127" s="2"/>
      <c r="AO127" s="2"/>
    </row>
    <row r="128" spans="1:41" ht="18"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9"/>
      <c r="AA128" s="9"/>
      <c r="AB128" s="2"/>
      <c r="AC128" s="2"/>
      <c r="AD128" s="2"/>
      <c r="AE128" s="2"/>
      <c r="AF128" s="2"/>
      <c r="AG128" s="2"/>
      <c r="AH128" s="2"/>
      <c r="AI128" s="2"/>
      <c r="AJ128" s="2"/>
      <c r="AK128" s="2"/>
      <c r="AL128" s="2"/>
      <c r="AM128" s="2"/>
      <c r="AN128" s="2"/>
      <c r="AO128" s="2"/>
    </row>
    <row r="129" spans="1:41" ht="18"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9"/>
      <c r="AA129" s="9"/>
      <c r="AB129" s="2"/>
      <c r="AC129" s="2"/>
      <c r="AD129" s="2"/>
      <c r="AE129" s="2"/>
      <c r="AF129" s="2"/>
      <c r="AG129" s="2"/>
      <c r="AH129" s="2"/>
      <c r="AI129" s="2"/>
      <c r="AJ129" s="2"/>
      <c r="AK129" s="2"/>
      <c r="AL129" s="2"/>
      <c r="AM129" s="2"/>
      <c r="AN129" s="2"/>
      <c r="AO129" s="2"/>
    </row>
    <row r="130" spans="1:41" ht="18"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9"/>
      <c r="AA130" s="9"/>
      <c r="AB130" s="2"/>
      <c r="AC130" s="2"/>
      <c r="AD130" s="2"/>
      <c r="AE130" s="2"/>
      <c r="AF130" s="2"/>
      <c r="AG130" s="2"/>
      <c r="AH130" s="2"/>
      <c r="AI130" s="2"/>
      <c r="AJ130" s="2"/>
      <c r="AK130" s="2"/>
      <c r="AL130" s="2"/>
      <c r="AM130" s="2"/>
      <c r="AN130" s="2"/>
      <c r="AO130" s="2"/>
    </row>
    <row r="131" spans="1:41" ht="18"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9"/>
      <c r="AA131" s="9"/>
      <c r="AB131" s="2"/>
      <c r="AC131" s="2"/>
      <c r="AD131" s="2"/>
      <c r="AE131" s="2"/>
      <c r="AF131" s="2"/>
      <c r="AG131" s="2"/>
      <c r="AH131" s="2"/>
      <c r="AI131" s="2"/>
      <c r="AJ131" s="2"/>
      <c r="AK131" s="2"/>
      <c r="AL131" s="2"/>
      <c r="AM131" s="2"/>
      <c r="AN131" s="2"/>
      <c r="AO131" s="2"/>
    </row>
    <row r="132" spans="1:41" ht="18"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9"/>
      <c r="AA132" s="9"/>
      <c r="AB132" s="2"/>
      <c r="AC132" s="2"/>
      <c r="AD132" s="2"/>
      <c r="AE132" s="2"/>
      <c r="AF132" s="2"/>
      <c r="AG132" s="2"/>
      <c r="AH132" s="2"/>
      <c r="AI132" s="2"/>
      <c r="AJ132" s="2"/>
      <c r="AK132" s="2"/>
      <c r="AL132" s="2"/>
      <c r="AM132" s="2"/>
      <c r="AN132" s="2"/>
      <c r="AO132" s="2"/>
    </row>
    <row r="133" spans="1:41" ht="18"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9"/>
      <c r="AA133" s="9"/>
      <c r="AB133" s="2"/>
      <c r="AC133" s="2"/>
      <c r="AD133" s="2"/>
      <c r="AE133" s="2"/>
      <c r="AF133" s="2"/>
      <c r="AG133" s="2"/>
      <c r="AH133" s="2"/>
      <c r="AI133" s="2"/>
      <c r="AJ133" s="2"/>
      <c r="AK133" s="2"/>
      <c r="AL133" s="2"/>
      <c r="AM133" s="2"/>
      <c r="AN133" s="2"/>
      <c r="AO133" s="2"/>
    </row>
    <row r="134" spans="1:41" ht="18"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9"/>
      <c r="AA134" s="9"/>
      <c r="AB134" s="2"/>
      <c r="AC134" s="2"/>
      <c r="AD134" s="2"/>
      <c r="AE134" s="2"/>
      <c r="AF134" s="2"/>
      <c r="AG134" s="2"/>
      <c r="AH134" s="2"/>
      <c r="AI134" s="2"/>
      <c r="AJ134" s="2"/>
      <c r="AK134" s="2"/>
      <c r="AL134" s="2"/>
      <c r="AM134" s="2"/>
      <c r="AN134" s="2"/>
      <c r="AO134" s="2"/>
    </row>
    <row r="135" spans="1:41" ht="18"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9"/>
      <c r="AA135" s="9"/>
      <c r="AB135" s="2"/>
      <c r="AC135" s="2"/>
      <c r="AD135" s="2"/>
      <c r="AE135" s="2"/>
      <c r="AF135" s="2"/>
      <c r="AG135" s="2"/>
      <c r="AH135" s="2"/>
      <c r="AI135" s="2"/>
      <c r="AJ135" s="2"/>
      <c r="AK135" s="2"/>
      <c r="AL135" s="2"/>
      <c r="AM135" s="2"/>
      <c r="AN135" s="2"/>
      <c r="AO135" s="2"/>
    </row>
    <row r="136" spans="1:41" ht="18"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9"/>
      <c r="AA136" s="9"/>
      <c r="AB136" s="2"/>
      <c r="AC136" s="2"/>
      <c r="AD136" s="2"/>
      <c r="AE136" s="2"/>
      <c r="AF136" s="2"/>
      <c r="AG136" s="2"/>
      <c r="AH136" s="2"/>
      <c r="AI136" s="2"/>
      <c r="AJ136" s="2"/>
      <c r="AK136" s="2"/>
      <c r="AL136" s="2"/>
      <c r="AM136" s="2"/>
      <c r="AN136" s="2"/>
      <c r="AO136" s="2"/>
    </row>
    <row r="137" spans="1:41" ht="18"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9"/>
      <c r="AA137" s="9"/>
      <c r="AB137" s="2"/>
      <c r="AC137" s="2"/>
      <c r="AD137" s="2"/>
      <c r="AE137" s="2"/>
      <c r="AF137" s="2"/>
      <c r="AG137" s="2"/>
      <c r="AH137" s="2"/>
      <c r="AI137" s="2"/>
      <c r="AJ137" s="2"/>
      <c r="AK137" s="2"/>
      <c r="AL137" s="2"/>
      <c r="AM137" s="2"/>
      <c r="AN137" s="2"/>
      <c r="AO137" s="2"/>
    </row>
    <row r="138" spans="1:41" ht="18"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9"/>
      <c r="AA138" s="9"/>
      <c r="AB138" s="2"/>
      <c r="AC138" s="2"/>
      <c r="AD138" s="2"/>
      <c r="AE138" s="2"/>
      <c r="AF138" s="2"/>
      <c r="AG138" s="2"/>
      <c r="AH138" s="2"/>
      <c r="AI138" s="2"/>
      <c r="AJ138" s="2"/>
      <c r="AK138" s="2"/>
      <c r="AL138" s="2"/>
      <c r="AM138" s="2"/>
      <c r="AN138" s="2"/>
      <c r="AO138" s="2"/>
    </row>
    <row r="139" spans="1:41" ht="18"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9"/>
      <c r="AA139" s="9"/>
      <c r="AB139" s="2"/>
      <c r="AC139" s="2"/>
      <c r="AD139" s="2"/>
      <c r="AE139" s="2"/>
      <c r="AF139" s="2"/>
      <c r="AG139" s="2"/>
      <c r="AH139" s="2"/>
      <c r="AI139" s="2"/>
      <c r="AJ139" s="2"/>
      <c r="AK139" s="2"/>
      <c r="AL139" s="2"/>
      <c r="AM139" s="2"/>
      <c r="AN139" s="2"/>
      <c r="AO139" s="2"/>
    </row>
    <row r="140" spans="1:41" ht="18"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9"/>
      <c r="AA140" s="9"/>
      <c r="AB140" s="2"/>
      <c r="AC140" s="2"/>
      <c r="AD140" s="2"/>
      <c r="AE140" s="2"/>
      <c r="AF140" s="2"/>
      <c r="AG140" s="2"/>
      <c r="AH140" s="2"/>
      <c r="AI140" s="2"/>
      <c r="AJ140" s="2"/>
      <c r="AK140" s="2"/>
      <c r="AL140" s="2"/>
      <c r="AM140" s="2"/>
      <c r="AN140" s="2"/>
      <c r="AO140" s="2"/>
    </row>
    <row r="141" spans="1:41" ht="18"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9"/>
      <c r="AA141" s="9"/>
      <c r="AB141" s="2"/>
      <c r="AC141" s="2"/>
      <c r="AD141" s="2"/>
      <c r="AE141" s="2"/>
      <c r="AF141" s="2"/>
      <c r="AG141" s="2"/>
      <c r="AH141" s="2"/>
      <c r="AI141" s="2"/>
      <c r="AJ141" s="2"/>
      <c r="AK141" s="2"/>
      <c r="AL141" s="2"/>
      <c r="AM141" s="2"/>
      <c r="AN141" s="2"/>
      <c r="AO141" s="2"/>
    </row>
    <row r="142" spans="1:41" ht="18"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9"/>
      <c r="AA142" s="9"/>
      <c r="AB142" s="2"/>
      <c r="AC142" s="2"/>
      <c r="AD142" s="2"/>
      <c r="AE142" s="2"/>
      <c r="AF142" s="2"/>
      <c r="AG142" s="2"/>
      <c r="AH142" s="2"/>
      <c r="AI142" s="2"/>
      <c r="AJ142" s="2"/>
      <c r="AK142" s="2"/>
      <c r="AL142" s="2"/>
      <c r="AM142" s="2"/>
      <c r="AN142" s="2"/>
      <c r="AO142" s="2"/>
    </row>
    <row r="143" spans="1:41" ht="18"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9"/>
      <c r="AA143" s="9"/>
      <c r="AB143" s="2"/>
      <c r="AC143" s="2"/>
      <c r="AD143" s="2"/>
      <c r="AE143" s="2"/>
      <c r="AF143" s="2"/>
      <c r="AG143" s="2"/>
      <c r="AH143" s="2"/>
      <c r="AI143" s="2"/>
      <c r="AJ143" s="2"/>
      <c r="AK143" s="2"/>
      <c r="AL143" s="2"/>
      <c r="AM143" s="2"/>
      <c r="AN143" s="2"/>
      <c r="AO143" s="2"/>
    </row>
    <row r="144" spans="1:41" ht="18"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9"/>
      <c r="AA144" s="9"/>
      <c r="AB144" s="2"/>
      <c r="AC144" s="2"/>
      <c r="AD144" s="2"/>
      <c r="AE144" s="2"/>
      <c r="AF144" s="2"/>
      <c r="AG144" s="2"/>
      <c r="AH144" s="2"/>
      <c r="AI144" s="2"/>
      <c r="AJ144" s="2"/>
      <c r="AK144" s="2"/>
      <c r="AL144" s="2"/>
      <c r="AM144" s="2"/>
      <c r="AN144" s="2"/>
      <c r="AO144" s="2"/>
    </row>
    <row r="145" spans="1:41" ht="18"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9"/>
      <c r="AA145" s="9"/>
      <c r="AB145" s="2"/>
      <c r="AC145" s="2"/>
      <c r="AD145" s="2"/>
      <c r="AE145" s="2"/>
      <c r="AF145" s="2"/>
      <c r="AG145" s="2"/>
      <c r="AH145" s="2"/>
      <c r="AI145" s="2"/>
      <c r="AJ145" s="2"/>
      <c r="AK145" s="2"/>
      <c r="AL145" s="2"/>
      <c r="AM145" s="2"/>
      <c r="AN145" s="2"/>
      <c r="AO145" s="2"/>
    </row>
    <row r="146" spans="1:41" ht="18"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9"/>
      <c r="AA146" s="9"/>
      <c r="AB146" s="2"/>
      <c r="AC146" s="2"/>
      <c r="AD146" s="2"/>
      <c r="AE146" s="2"/>
      <c r="AF146" s="2"/>
      <c r="AG146" s="2"/>
      <c r="AH146" s="2"/>
      <c r="AI146" s="2"/>
      <c r="AJ146" s="2"/>
      <c r="AK146" s="2"/>
      <c r="AL146" s="2"/>
      <c r="AM146" s="2"/>
      <c r="AN146" s="2"/>
      <c r="AO146" s="2"/>
    </row>
    <row r="147" spans="1:41" ht="18"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9"/>
      <c r="AA147" s="9"/>
      <c r="AB147" s="2"/>
      <c r="AC147" s="2"/>
      <c r="AD147" s="2"/>
      <c r="AE147" s="2"/>
      <c r="AF147" s="2"/>
      <c r="AG147" s="2"/>
      <c r="AH147" s="2"/>
      <c r="AI147" s="2"/>
      <c r="AJ147" s="2"/>
      <c r="AK147" s="2"/>
      <c r="AL147" s="2"/>
      <c r="AM147" s="2"/>
      <c r="AN147" s="2"/>
      <c r="AO147" s="2"/>
    </row>
    <row r="148" spans="1:41" ht="18"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9"/>
      <c r="AA148" s="9"/>
      <c r="AB148" s="2"/>
      <c r="AC148" s="2"/>
      <c r="AD148" s="2"/>
      <c r="AE148" s="2"/>
      <c r="AF148" s="2"/>
      <c r="AG148" s="2"/>
      <c r="AH148" s="2"/>
      <c r="AI148" s="2"/>
      <c r="AJ148" s="2"/>
      <c r="AK148" s="2"/>
      <c r="AL148" s="2"/>
      <c r="AM148" s="2"/>
      <c r="AN148" s="2"/>
      <c r="AO148" s="2"/>
    </row>
    <row r="149" spans="1:41" ht="18"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9"/>
      <c r="AA149" s="9"/>
      <c r="AB149" s="2"/>
      <c r="AC149" s="2"/>
      <c r="AD149" s="2"/>
      <c r="AE149" s="2"/>
      <c r="AF149" s="2"/>
      <c r="AG149" s="2"/>
      <c r="AH149" s="2"/>
      <c r="AI149" s="2"/>
      <c r="AJ149" s="2"/>
      <c r="AK149" s="2"/>
      <c r="AL149" s="2"/>
      <c r="AM149" s="2"/>
      <c r="AN149" s="2"/>
      <c r="AO149" s="2"/>
    </row>
    <row r="150" spans="1:41" ht="18"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9"/>
      <c r="AA150" s="9"/>
      <c r="AB150" s="2"/>
      <c r="AC150" s="2"/>
      <c r="AD150" s="2"/>
      <c r="AE150" s="2"/>
      <c r="AF150" s="2"/>
      <c r="AG150" s="2"/>
      <c r="AH150" s="2"/>
      <c r="AI150" s="2"/>
      <c r="AJ150" s="2"/>
      <c r="AK150" s="2"/>
      <c r="AL150" s="2"/>
      <c r="AM150" s="2"/>
      <c r="AN150" s="2"/>
      <c r="AO150" s="2"/>
    </row>
    <row r="151" spans="1:41" ht="18"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9"/>
      <c r="AA151" s="9"/>
      <c r="AB151" s="2"/>
      <c r="AC151" s="2"/>
      <c r="AD151" s="2"/>
      <c r="AE151" s="2"/>
      <c r="AF151" s="2"/>
      <c r="AG151" s="2"/>
      <c r="AH151" s="2"/>
      <c r="AI151" s="2"/>
      <c r="AJ151" s="2"/>
      <c r="AK151" s="2"/>
      <c r="AL151" s="2"/>
      <c r="AM151" s="2"/>
      <c r="AN151" s="2"/>
      <c r="AO151" s="2"/>
    </row>
    <row r="152" spans="1:41" ht="18"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9"/>
      <c r="AA152" s="9"/>
      <c r="AB152" s="2"/>
      <c r="AC152" s="2"/>
      <c r="AD152" s="2"/>
      <c r="AE152" s="2"/>
      <c r="AF152" s="2"/>
      <c r="AG152" s="2"/>
      <c r="AH152" s="2"/>
      <c r="AI152" s="2"/>
      <c r="AJ152" s="2"/>
      <c r="AK152" s="2"/>
      <c r="AL152" s="2"/>
      <c r="AM152" s="2"/>
      <c r="AN152" s="2"/>
      <c r="AO152" s="2"/>
    </row>
    <row r="153" spans="1:41" ht="18"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9"/>
      <c r="AA153" s="9"/>
      <c r="AB153" s="2"/>
      <c r="AC153" s="2"/>
      <c r="AD153" s="2"/>
      <c r="AE153" s="2"/>
      <c r="AF153" s="2"/>
      <c r="AG153" s="2"/>
      <c r="AH153" s="2"/>
      <c r="AI153" s="2"/>
      <c r="AJ153" s="2"/>
      <c r="AK153" s="2"/>
      <c r="AL153" s="2"/>
      <c r="AM153" s="2"/>
      <c r="AN153" s="2"/>
      <c r="AO153" s="2"/>
    </row>
    <row r="154" spans="1:41" ht="18"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9"/>
      <c r="AA154" s="9"/>
      <c r="AB154" s="2"/>
      <c r="AC154" s="2"/>
      <c r="AD154" s="2"/>
      <c r="AE154" s="2"/>
      <c r="AF154" s="2"/>
      <c r="AG154" s="2"/>
      <c r="AH154" s="2"/>
      <c r="AI154" s="2"/>
      <c r="AJ154" s="2"/>
      <c r="AK154" s="2"/>
      <c r="AL154" s="2"/>
      <c r="AM154" s="2"/>
      <c r="AN154" s="2"/>
      <c r="AO154" s="2"/>
    </row>
    <row r="155" spans="1:41" ht="18"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9"/>
      <c r="AA155" s="9"/>
      <c r="AB155" s="2"/>
      <c r="AC155" s="2"/>
      <c r="AD155" s="2"/>
      <c r="AE155" s="2"/>
      <c r="AF155" s="2"/>
      <c r="AG155" s="2"/>
      <c r="AH155" s="2"/>
      <c r="AI155" s="2"/>
      <c r="AJ155" s="2"/>
      <c r="AK155" s="2"/>
      <c r="AL155" s="2"/>
      <c r="AM155" s="2"/>
      <c r="AN155" s="2"/>
      <c r="AO155" s="2"/>
    </row>
    <row r="156" spans="1:41" ht="18"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9"/>
      <c r="AA156" s="9"/>
      <c r="AB156" s="2"/>
      <c r="AC156" s="2"/>
      <c r="AD156" s="2"/>
      <c r="AE156" s="2"/>
      <c r="AF156" s="2"/>
      <c r="AG156" s="2"/>
      <c r="AH156" s="2"/>
      <c r="AI156" s="2"/>
      <c r="AJ156" s="2"/>
      <c r="AK156" s="2"/>
      <c r="AL156" s="2"/>
      <c r="AM156" s="2"/>
      <c r="AN156" s="2"/>
      <c r="AO156" s="2"/>
    </row>
    <row r="157" spans="1:41" ht="18"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9"/>
      <c r="AA157" s="9"/>
      <c r="AB157" s="2"/>
      <c r="AC157" s="2"/>
      <c r="AD157" s="2"/>
      <c r="AE157" s="2"/>
      <c r="AF157" s="2"/>
      <c r="AG157" s="2"/>
      <c r="AH157" s="2"/>
      <c r="AI157" s="2"/>
      <c r="AJ157" s="2"/>
      <c r="AK157" s="2"/>
      <c r="AL157" s="2"/>
      <c r="AM157" s="2"/>
      <c r="AN157" s="2"/>
      <c r="AO157" s="2"/>
    </row>
    <row r="158" spans="1:41" ht="18"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9"/>
      <c r="AA158" s="9"/>
      <c r="AB158" s="2"/>
      <c r="AC158" s="2"/>
      <c r="AD158" s="2"/>
      <c r="AE158" s="2"/>
      <c r="AF158" s="2"/>
      <c r="AG158" s="2"/>
      <c r="AH158" s="2"/>
      <c r="AI158" s="2"/>
      <c r="AJ158" s="2"/>
      <c r="AK158" s="2"/>
      <c r="AL158" s="2"/>
      <c r="AM158" s="2"/>
      <c r="AN158" s="2"/>
      <c r="AO158" s="2"/>
    </row>
    <row r="159" spans="1:41" ht="18"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9"/>
      <c r="AA159" s="9"/>
      <c r="AB159" s="2"/>
      <c r="AC159" s="2"/>
      <c r="AD159" s="2"/>
      <c r="AE159" s="2"/>
      <c r="AF159" s="2"/>
      <c r="AG159" s="2"/>
      <c r="AH159" s="2"/>
      <c r="AI159" s="2"/>
      <c r="AJ159" s="2"/>
      <c r="AK159" s="2"/>
      <c r="AL159" s="2"/>
      <c r="AM159" s="2"/>
      <c r="AN159" s="2"/>
      <c r="AO159" s="2"/>
    </row>
    <row r="160" spans="1:41" ht="18"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9"/>
      <c r="AA160" s="9"/>
      <c r="AB160" s="2"/>
      <c r="AC160" s="2"/>
      <c r="AD160" s="2"/>
      <c r="AE160" s="2"/>
      <c r="AF160" s="2"/>
      <c r="AG160" s="2"/>
      <c r="AH160" s="2"/>
      <c r="AI160" s="2"/>
      <c r="AJ160" s="2"/>
      <c r="AK160" s="2"/>
      <c r="AL160" s="2"/>
      <c r="AM160" s="2"/>
      <c r="AN160" s="2"/>
      <c r="AO160" s="2"/>
    </row>
    <row r="161" spans="1:41" ht="18"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9"/>
      <c r="AA161" s="9"/>
      <c r="AB161" s="2"/>
      <c r="AC161" s="2"/>
      <c r="AD161" s="2"/>
      <c r="AE161" s="2"/>
      <c r="AF161" s="2"/>
      <c r="AG161" s="2"/>
      <c r="AH161" s="2"/>
      <c r="AI161" s="2"/>
      <c r="AJ161" s="2"/>
      <c r="AK161" s="2"/>
      <c r="AL161" s="2"/>
      <c r="AM161" s="2"/>
      <c r="AN161" s="2"/>
      <c r="AO161" s="2"/>
    </row>
    <row r="162" spans="1:41" ht="18"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9"/>
      <c r="AA162" s="9"/>
      <c r="AB162" s="2"/>
      <c r="AC162" s="2"/>
      <c r="AD162" s="2"/>
      <c r="AE162" s="2"/>
      <c r="AF162" s="2"/>
      <c r="AG162" s="2"/>
      <c r="AH162" s="2"/>
      <c r="AI162" s="2"/>
      <c r="AJ162" s="2"/>
      <c r="AK162" s="2"/>
      <c r="AL162" s="2"/>
      <c r="AM162" s="2"/>
      <c r="AN162" s="2"/>
      <c r="AO162" s="2"/>
    </row>
    <row r="163" spans="1:41"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9"/>
      <c r="AA163" s="9"/>
      <c r="AB163" s="2"/>
      <c r="AC163" s="2"/>
      <c r="AD163" s="2"/>
      <c r="AE163" s="2"/>
      <c r="AF163" s="2"/>
      <c r="AG163" s="2"/>
      <c r="AH163" s="2"/>
      <c r="AI163" s="2"/>
      <c r="AJ163" s="2"/>
      <c r="AK163" s="2"/>
      <c r="AL163" s="2"/>
      <c r="AM163" s="2"/>
      <c r="AN163" s="2"/>
      <c r="AO163" s="2"/>
    </row>
    <row r="164" spans="1:41"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9"/>
      <c r="AA164" s="9"/>
      <c r="AB164" s="2"/>
      <c r="AC164" s="2"/>
      <c r="AD164" s="2"/>
      <c r="AE164" s="2"/>
      <c r="AF164" s="2"/>
      <c r="AG164" s="2"/>
      <c r="AH164" s="2"/>
      <c r="AI164" s="2"/>
      <c r="AJ164" s="2"/>
      <c r="AK164" s="2"/>
      <c r="AL164" s="2"/>
      <c r="AM164" s="2"/>
      <c r="AN164" s="2"/>
      <c r="AO164" s="2"/>
    </row>
    <row r="165" spans="1:41"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9"/>
      <c r="AA165" s="9"/>
      <c r="AB165" s="2"/>
      <c r="AC165" s="2"/>
      <c r="AD165" s="2"/>
      <c r="AE165" s="2"/>
      <c r="AF165" s="2"/>
      <c r="AG165" s="2"/>
      <c r="AH165" s="2"/>
      <c r="AI165" s="2"/>
      <c r="AJ165" s="2"/>
      <c r="AK165" s="2"/>
      <c r="AL165" s="2"/>
      <c r="AM165" s="2"/>
      <c r="AN165" s="2"/>
      <c r="AO165" s="2"/>
    </row>
    <row r="166" spans="1:41"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9"/>
      <c r="AA166" s="9"/>
      <c r="AB166" s="2"/>
      <c r="AC166" s="2"/>
      <c r="AD166" s="2"/>
      <c r="AE166" s="2"/>
      <c r="AF166" s="2"/>
      <c r="AG166" s="2"/>
      <c r="AH166" s="2"/>
      <c r="AI166" s="2"/>
      <c r="AJ166" s="2"/>
      <c r="AK166" s="2"/>
      <c r="AL166" s="2"/>
      <c r="AM166" s="2"/>
      <c r="AN166" s="2"/>
      <c r="AO166" s="2"/>
    </row>
    <row r="167" spans="1:41"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9"/>
      <c r="AA167" s="9"/>
      <c r="AB167" s="2"/>
      <c r="AC167" s="2"/>
      <c r="AD167" s="2"/>
      <c r="AE167" s="2"/>
      <c r="AF167" s="2"/>
      <c r="AG167" s="2"/>
      <c r="AH167" s="2"/>
      <c r="AI167" s="2"/>
      <c r="AJ167" s="2"/>
      <c r="AK167" s="2"/>
      <c r="AL167" s="2"/>
      <c r="AM167" s="2"/>
      <c r="AN167" s="2"/>
      <c r="AO167" s="2"/>
    </row>
    <row r="168" spans="1:41"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9"/>
      <c r="AA168" s="9"/>
      <c r="AB168" s="2"/>
      <c r="AC168" s="2"/>
      <c r="AD168" s="2"/>
      <c r="AE168" s="2"/>
      <c r="AF168" s="2"/>
      <c r="AG168" s="2"/>
      <c r="AH168" s="2"/>
      <c r="AI168" s="2"/>
      <c r="AJ168" s="2"/>
      <c r="AK168" s="2"/>
      <c r="AL168" s="2"/>
      <c r="AM168" s="2"/>
      <c r="AN168" s="2"/>
      <c r="AO168" s="2"/>
    </row>
    <row r="169" spans="1:41"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9"/>
      <c r="AA169" s="9"/>
      <c r="AB169" s="2"/>
      <c r="AC169" s="2"/>
      <c r="AD169" s="2"/>
      <c r="AE169" s="2"/>
      <c r="AF169" s="2"/>
      <c r="AG169" s="2"/>
      <c r="AH169" s="2"/>
      <c r="AI169" s="2"/>
      <c r="AJ169" s="2"/>
      <c r="AK169" s="2"/>
      <c r="AL169" s="2"/>
      <c r="AM169" s="2"/>
      <c r="AN169" s="2"/>
      <c r="AO169" s="2"/>
    </row>
    <row r="170" spans="1:41"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9"/>
      <c r="AA170" s="9"/>
      <c r="AB170" s="2"/>
      <c r="AC170" s="2"/>
      <c r="AD170" s="2"/>
      <c r="AE170" s="2"/>
      <c r="AF170" s="2"/>
      <c r="AG170" s="2"/>
      <c r="AH170" s="2"/>
      <c r="AI170" s="2"/>
      <c r="AJ170" s="2"/>
      <c r="AK170" s="2"/>
      <c r="AL170" s="2"/>
      <c r="AM170" s="2"/>
      <c r="AN170" s="2"/>
      <c r="AO170" s="2"/>
    </row>
    <row r="171" spans="1:41"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9"/>
      <c r="AA171" s="9"/>
      <c r="AB171" s="2"/>
      <c r="AC171" s="2"/>
      <c r="AD171" s="2"/>
      <c r="AE171" s="2"/>
      <c r="AF171" s="2"/>
      <c r="AG171" s="2"/>
      <c r="AH171" s="2"/>
      <c r="AI171" s="2"/>
      <c r="AJ171" s="2"/>
      <c r="AK171" s="2"/>
      <c r="AL171" s="2"/>
      <c r="AM171" s="2"/>
      <c r="AN171" s="2"/>
      <c r="AO171" s="2"/>
    </row>
    <row r="172" spans="1:41"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9"/>
      <c r="AA172" s="9"/>
      <c r="AB172" s="2"/>
      <c r="AC172" s="2"/>
      <c r="AD172" s="2"/>
      <c r="AE172" s="2"/>
      <c r="AF172" s="2"/>
      <c r="AG172" s="2"/>
      <c r="AH172" s="2"/>
      <c r="AI172" s="2"/>
      <c r="AJ172" s="2"/>
      <c r="AK172" s="2"/>
      <c r="AL172" s="2"/>
      <c r="AM172" s="2"/>
      <c r="AN172" s="2"/>
      <c r="AO172" s="2"/>
    </row>
    <row r="173" spans="1:41"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9"/>
      <c r="AA173" s="9"/>
      <c r="AB173" s="2"/>
      <c r="AC173" s="2"/>
      <c r="AD173" s="2"/>
      <c r="AE173" s="2"/>
      <c r="AF173" s="2"/>
      <c r="AG173" s="2"/>
      <c r="AH173" s="2"/>
      <c r="AI173" s="2"/>
      <c r="AJ173" s="2"/>
      <c r="AK173" s="2"/>
      <c r="AL173" s="2"/>
      <c r="AM173" s="2"/>
      <c r="AN173" s="2"/>
      <c r="AO173" s="2"/>
    </row>
    <row r="174" spans="1:41"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9"/>
      <c r="AA174" s="9"/>
      <c r="AB174" s="2"/>
      <c r="AC174" s="2"/>
      <c r="AD174" s="2"/>
      <c r="AE174" s="2"/>
      <c r="AF174" s="2"/>
      <c r="AG174" s="2"/>
      <c r="AH174" s="2"/>
      <c r="AI174" s="2"/>
      <c r="AJ174" s="2"/>
      <c r="AK174" s="2"/>
      <c r="AL174" s="2"/>
      <c r="AM174" s="2"/>
      <c r="AN174" s="2"/>
      <c r="AO174" s="2"/>
    </row>
    <row r="175" spans="1:41"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9"/>
      <c r="AA175" s="9"/>
      <c r="AB175" s="2"/>
      <c r="AC175" s="2"/>
      <c r="AD175" s="2"/>
      <c r="AE175" s="2"/>
      <c r="AF175" s="2"/>
      <c r="AG175" s="2"/>
      <c r="AH175" s="2"/>
      <c r="AI175" s="2"/>
      <c r="AJ175" s="2"/>
      <c r="AK175" s="2"/>
      <c r="AL175" s="2"/>
      <c r="AM175" s="2"/>
      <c r="AN175" s="2"/>
      <c r="AO175" s="2"/>
    </row>
    <row r="176" spans="1:41"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9"/>
      <c r="AA176" s="9"/>
      <c r="AB176" s="2"/>
      <c r="AC176" s="2"/>
      <c r="AD176" s="2"/>
      <c r="AE176" s="2"/>
      <c r="AF176" s="2"/>
      <c r="AG176" s="2"/>
      <c r="AH176" s="2"/>
      <c r="AI176" s="2"/>
      <c r="AJ176" s="2"/>
      <c r="AK176" s="2"/>
      <c r="AL176" s="2"/>
      <c r="AM176" s="2"/>
      <c r="AN176" s="2"/>
      <c r="AO176" s="2"/>
    </row>
    <row r="177" spans="1:41"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9"/>
      <c r="AA177" s="9"/>
      <c r="AB177" s="2"/>
      <c r="AC177" s="2"/>
      <c r="AD177" s="2"/>
      <c r="AE177" s="2"/>
      <c r="AF177" s="2"/>
      <c r="AG177" s="2"/>
      <c r="AH177" s="2"/>
      <c r="AI177" s="2"/>
      <c r="AJ177" s="2"/>
      <c r="AK177" s="2"/>
      <c r="AL177" s="2"/>
      <c r="AM177" s="2"/>
      <c r="AN177" s="2"/>
      <c r="AO177" s="2"/>
    </row>
    <row r="178" spans="1:41"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9"/>
      <c r="AA178" s="9"/>
      <c r="AB178" s="2"/>
      <c r="AC178" s="2"/>
      <c r="AD178" s="2"/>
      <c r="AE178" s="2"/>
      <c r="AF178" s="2"/>
      <c r="AG178" s="2"/>
      <c r="AH178" s="2"/>
      <c r="AI178" s="2"/>
      <c r="AJ178" s="2"/>
      <c r="AK178" s="2"/>
      <c r="AL178" s="2"/>
      <c r="AM178" s="2"/>
      <c r="AN178" s="2"/>
      <c r="AO178" s="2"/>
    </row>
    <row r="179" spans="1:41"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9"/>
      <c r="AA179" s="9"/>
      <c r="AB179" s="2"/>
      <c r="AC179" s="2"/>
      <c r="AD179" s="2"/>
      <c r="AE179" s="2"/>
      <c r="AF179" s="2"/>
      <c r="AG179" s="2"/>
      <c r="AH179" s="2"/>
      <c r="AI179" s="2"/>
      <c r="AJ179" s="2"/>
      <c r="AK179" s="2"/>
      <c r="AL179" s="2"/>
      <c r="AM179" s="2"/>
      <c r="AN179" s="2"/>
      <c r="AO179" s="2"/>
    </row>
    <row r="180" spans="1:41"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9"/>
      <c r="AA180" s="9"/>
      <c r="AB180" s="2"/>
      <c r="AC180" s="2"/>
      <c r="AD180" s="2"/>
      <c r="AE180" s="2"/>
      <c r="AF180" s="2"/>
      <c r="AG180" s="2"/>
      <c r="AH180" s="2"/>
      <c r="AI180" s="2"/>
      <c r="AJ180" s="2"/>
      <c r="AK180" s="2"/>
      <c r="AL180" s="2"/>
      <c r="AM180" s="2"/>
      <c r="AN180" s="2"/>
      <c r="AO180" s="2"/>
    </row>
    <row r="181" spans="1:41"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9"/>
      <c r="AA181" s="9"/>
      <c r="AB181" s="2"/>
      <c r="AC181" s="2"/>
      <c r="AD181" s="2"/>
      <c r="AE181" s="2"/>
      <c r="AF181" s="2"/>
      <c r="AG181" s="2"/>
      <c r="AH181" s="2"/>
      <c r="AI181" s="2"/>
      <c r="AJ181" s="2"/>
      <c r="AK181" s="2"/>
      <c r="AL181" s="2"/>
      <c r="AM181" s="2"/>
      <c r="AN181" s="2"/>
      <c r="AO181" s="2"/>
    </row>
    <row r="182" spans="1:41"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9"/>
      <c r="AA182" s="9"/>
      <c r="AB182" s="2"/>
      <c r="AC182" s="2"/>
      <c r="AD182" s="2"/>
      <c r="AE182" s="2"/>
      <c r="AF182" s="2"/>
      <c r="AG182" s="2"/>
      <c r="AH182" s="2"/>
      <c r="AI182" s="2"/>
      <c r="AJ182" s="2"/>
      <c r="AK182" s="2"/>
      <c r="AL182" s="2"/>
      <c r="AM182" s="2"/>
      <c r="AN182" s="2"/>
      <c r="AO182" s="2"/>
    </row>
    <row r="183" spans="1:41"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9"/>
      <c r="AA183" s="9"/>
      <c r="AB183" s="2"/>
      <c r="AC183" s="2"/>
      <c r="AD183" s="2"/>
      <c r="AE183" s="2"/>
      <c r="AF183" s="2"/>
      <c r="AG183" s="2"/>
      <c r="AH183" s="2"/>
      <c r="AI183" s="2"/>
      <c r="AJ183" s="2"/>
      <c r="AK183" s="2"/>
      <c r="AL183" s="2"/>
      <c r="AM183" s="2"/>
      <c r="AN183" s="2"/>
      <c r="AO183" s="2"/>
    </row>
    <row r="184" spans="1:41"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9"/>
      <c r="AA184" s="9"/>
      <c r="AB184" s="2"/>
      <c r="AC184" s="2"/>
      <c r="AD184" s="2"/>
      <c r="AE184" s="2"/>
      <c r="AF184" s="2"/>
      <c r="AG184" s="2"/>
      <c r="AH184" s="2"/>
      <c r="AI184" s="2"/>
      <c r="AJ184" s="2"/>
      <c r="AK184" s="2"/>
      <c r="AL184" s="2"/>
      <c r="AM184" s="2"/>
      <c r="AN184" s="2"/>
      <c r="AO184" s="2"/>
    </row>
    <row r="185" spans="1:41"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9"/>
      <c r="AA185" s="9"/>
      <c r="AB185" s="2"/>
      <c r="AC185" s="2"/>
      <c r="AD185" s="2"/>
      <c r="AE185" s="2"/>
      <c r="AF185" s="2"/>
      <c r="AG185" s="2"/>
      <c r="AH185" s="2"/>
      <c r="AI185" s="2"/>
      <c r="AJ185" s="2"/>
      <c r="AK185" s="2"/>
      <c r="AL185" s="2"/>
      <c r="AM185" s="2"/>
      <c r="AN185" s="2"/>
      <c r="AO185" s="2"/>
    </row>
    <row r="186" spans="1:41"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9"/>
      <c r="AA186" s="9"/>
      <c r="AB186" s="2"/>
      <c r="AC186" s="2"/>
      <c r="AD186" s="2"/>
      <c r="AE186" s="2"/>
      <c r="AF186" s="2"/>
      <c r="AG186" s="2"/>
      <c r="AH186" s="2"/>
      <c r="AI186" s="2"/>
      <c r="AJ186" s="2"/>
      <c r="AK186" s="2"/>
      <c r="AL186" s="2"/>
      <c r="AM186" s="2"/>
      <c r="AN186" s="2"/>
      <c r="AO186" s="2"/>
    </row>
    <row r="187" spans="1:41"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9"/>
      <c r="AA187" s="9"/>
      <c r="AB187" s="2"/>
      <c r="AC187" s="2"/>
      <c r="AD187" s="2"/>
      <c r="AE187" s="2"/>
      <c r="AF187" s="2"/>
      <c r="AG187" s="2"/>
      <c r="AH187" s="2"/>
      <c r="AI187" s="2"/>
      <c r="AJ187" s="2"/>
      <c r="AK187" s="2"/>
      <c r="AL187" s="2"/>
      <c r="AM187" s="2"/>
      <c r="AN187" s="2"/>
      <c r="AO187" s="2"/>
    </row>
    <row r="188" spans="1:41"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9"/>
      <c r="AA188" s="9"/>
      <c r="AB188" s="2"/>
      <c r="AC188" s="2"/>
      <c r="AD188" s="2"/>
      <c r="AE188" s="2"/>
      <c r="AF188" s="2"/>
      <c r="AG188" s="2"/>
      <c r="AH188" s="2"/>
      <c r="AI188" s="2"/>
      <c r="AJ188" s="2"/>
      <c r="AK188" s="2"/>
      <c r="AL188" s="2"/>
      <c r="AM188" s="2"/>
      <c r="AN188" s="2"/>
      <c r="AO188" s="2"/>
    </row>
    <row r="189" spans="1:41"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9"/>
      <c r="AA189" s="9"/>
      <c r="AB189" s="2"/>
      <c r="AC189" s="2"/>
      <c r="AD189" s="2"/>
      <c r="AE189" s="2"/>
      <c r="AF189" s="2"/>
      <c r="AG189" s="2"/>
      <c r="AH189" s="2"/>
      <c r="AI189" s="2"/>
      <c r="AJ189" s="2"/>
      <c r="AK189" s="2"/>
      <c r="AL189" s="2"/>
      <c r="AM189" s="2"/>
      <c r="AN189" s="2"/>
      <c r="AO189" s="2"/>
    </row>
    <row r="190" spans="1:41"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9"/>
      <c r="AA190" s="9"/>
      <c r="AB190" s="2"/>
      <c r="AC190" s="2"/>
      <c r="AD190" s="2"/>
      <c r="AE190" s="2"/>
      <c r="AF190" s="2"/>
      <c r="AG190" s="2"/>
      <c r="AH190" s="2"/>
      <c r="AI190" s="2"/>
      <c r="AJ190" s="2"/>
      <c r="AK190" s="2"/>
      <c r="AL190" s="2"/>
      <c r="AM190" s="2"/>
      <c r="AN190" s="2"/>
      <c r="AO190" s="2"/>
    </row>
    <row r="191" spans="1:41"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9"/>
      <c r="AA191" s="9"/>
      <c r="AB191" s="2"/>
      <c r="AC191" s="2"/>
      <c r="AD191" s="2"/>
      <c r="AE191" s="2"/>
      <c r="AF191" s="2"/>
      <c r="AG191" s="2"/>
      <c r="AH191" s="2"/>
      <c r="AI191" s="2"/>
      <c r="AJ191" s="2"/>
      <c r="AK191" s="2"/>
      <c r="AL191" s="2"/>
      <c r="AM191" s="2"/>
      <c r="AN191" s="2"/>
      <c r="AO191" s="2"/>
    </row>
    <row r="192" spans="1:41"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9"/>
      <c r="AA192" s="9"/>
      <c r="AB192" s="2"/>
      <c r="AC192" s="2"/>
      <c r="AD192" s="2"/>
      <c r="AE192" s="2"/>
      <c r="AF192" s="2"/>
      <c r="AG192" s="2"/>
      <c r="AH192" s="2"/>
      <c r="AI192" s="2"/>
      <c r="AJ192" s="2"/>
      <c r="AK192" s="2"/>
      <c r="AL192" s="2"/>
      <c r="AM192" s="2"/>
      <c r="AN192" s="2"/>
      <c r="AO192" s="2"/>
    </row>
    <row r="193" spans="1:41"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9"/>
      <c r="AA193" s="9"/>
      <c r="AB193" s="2"/>
      <c r="AC193" s="2"/>
      <c r="AD193" s="2"/>
      <c r="AE193" s="2"/>
      <c r="AF193" s="2"/>
      <c r="AG193" s="2"/>
      <c r="AH193" s="2"/>
      <c r="AI193" s="2"/>
      <c r="AJ193" s="2"/>
      <c r="AK193" s="2"/>
      <c r="AL193" s="2"/>
      <c r="AM193" s="2"/>
      <c r="AN193" s="2"/>
      <c r="AO193" s="2"/>
    </row>
    <row r="194" spans="1:41"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9"/>
      <c r="AA194" s="9"/>
      <c r="AB194" s="2"/>
      <c r="AC194" s="2"/>
      <c r="AD194" s="2"/>
      <c r="AE194" s="2"/>
      <c r="AF194" s="2"/>
      <c r="AG194" s="2"/>
      <c r="AH194" s="2"/>
      <c r="AI194" s="2"/>
      <c r="AJ194" s="2"/>
      <c r="AK194" s="2"/>
      <c r="AL194" s="2"/>
      <c r="AM194" s="2"/>
      <c r="AN194" s="2"/>
      <c r="AO194" s="2"/>
    </row>
    <row r="195" spans="1:41"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9"/>
      <c r="AA195" s="9"/>
      <c r="AB195" s="2"/>
      <c r="AC195" s="2"/>
      <c r="AD195" s="2"/>
      <c r="AE195" s="2"/>
      <c r="AF195" s="2"/>
      <c r="AG195" s="2"/>
      <c r="AH195" s="2"/>
      <c r="AI195" s="2"/>
      <c r="AJ195" s="2"/>
      <c r="AK195" s="2"/>
      <c r="AL195" s="2"/>
      <c r="AM195" s="2"/>
      <c r="AN195" s="2"/>
      <c r="AO195" s="2"/>
    </row>
    <row r="196" spans="1:41"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9"/>
      <c r="AA196" s="9"/>
      <c r="AB196" s="2"/>
      <c r="AC196" s="2"/>
      <c r="AD196" s="2"/>
      <c r="AE196" s="2"/>
      <c r="AF196" s="2"/>
      <c r="AG196" s="2"/>
      <c r="AH196" s="2"/>
      <c r="AI196" s="2"/>
      <c r="AJ196" s="2"/>
      <c r="AK196" s="2"/>
      <c r="AL196" s="2"/>
      <c r="AM196" s="2"/>
      <c r="AN196" s="2"/>
      <c r="AO196" s="2"/>
    </row>
    <row r="197" spans="1:41"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9"/>
      <c r="AA197" s="9"/>
      <c r="AB197" s="2"/>
      <c r="AC197" s="2"/>
      <c r="AD197" s="2"/>
      <c r="AE197" s="2"/>
      <c r="AF197" s="2"/>
      <c r="AG197" s="2"/>
      <c r="AH197" s="2"/>
      <c r="AI197" s="2"/>
      <c r="AJ197" s="2"/>
      <c r="AK197" s="2"/>
      <c r="AL197" s="2"/>
      <c r="AM197" s="2"/>
      <c r="AN197" s="2"/>
      <c r="AO197" s="2"/>
    </row>
    <row r="198" spans="1:41"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9"/>
      <c r="AA198" s="9"/>
      <c r="AB198" s="2"/>
      <c r="AC198" s="2"/>
      <c r="AD198" s="2"/>
      <c r="AE198" s="2"/>
      <c r="AF198" s="2"/>
      <c r="AG198" s="2"/>
      <c r="AH198" s="2"/>
      <c r="AI198" s="2"/>
      <c r="AJ198" s="2"/>
      <c r="AK198" s="2"/>
      <c r="AL198" s="2"/>
      <c r="AM198" s="2"/>
      <c r="AN198" s="2"/>
      <c r="AO198" s="2"/>
    </row>
    <row r="199" spans="1:41"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9"/>
      <c r="AA199" s="9"/>
      <c r="AB199" s="2"/>
      <c r="AC199" s="2"/>
      <c r="AD199" s="2"/>
      <c r="AE199" s="2"/>
      <c r="AF199" s="2"/>
      <c r="AG199" s="2"/>
      <c r="AH199" s="2"/>
      <c r="AI199" s="2"/>
      <c r="AJ199" s="2"/>
      <c r="AK199" s="2"/>
      <c r="AL199" s="2"/>
      <c r="AM199" s="2"/>
      <c r="AN199" s="2"/>
      <c r="AO199" s="2"/>
    </row>
    <row r="200" spans="1:41"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9"/>
      <c r="AA200" s="9"/>
      <c r="AB200" s="2"/>
      <c r="AC200" s="2"/>
      <c r="AD200" s="2"/>
      <c r="AE200" s="2"/>
      <c r="AF200" s="2"/>
      <c r="AG200" s="2"/>
      <c r="AH200" s="2"/>
      <c r="AI200" s="2"/>
      <c r="AJ200" s="2"/>
      <c r="AK200" s="2"/>
      <c r="AL200" s="2"/>
      <c r="AM200" s="2"/>
      <c r="AN200" s="2"/>
      <c r="AO200" s="2"/>
    </row>
    <row r="201" spans="1:41"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9"/>
      <c r="AA201" s="9"/>
      <c r="AB201" s="2"/>
      <c r="AC201" s="2"/>
      <c r="AD201" s="2"/>
      <c r="AE201" s="2"/>
      <c r="AF201" s="2"/>
      <c r="AG201" s="2"/>
      <c r="AH201" s="2"/>
      <c r="AI201" s="2"/>
      <c r="AJ201" s="2"/>
      <c r="AK201" s="2"/>
      <c r="AL201" s="2"/>
      <c r="AM201" s="2"/>
      <c r="AN201" s="2"/>
      <c r="AO201" s="2"/>
    </row>
    <row r="202" spans="1:41"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9"/>
      <c r="AA202" s="9"/>
      <c r="AB202" s="2"/>
      <c r="AC202" s="2"/>
      <c r="AD202" s="2"/>
      <c r="AE202" s="2"/>
      <c r="AF202" s="2"/>
      <c r="AG202" s="2"/>
      <c r="AH202" s="2"/>
      <c r="AI202" s="2"/>
      <c r="AJ202" s="2"/>
      <c r="AK202" s="2"/>
      <c r="AL202" s="2"/>
      <c r="AM202" s="2"/>
      <c r="AN202" s="2"/>
      <c r="AO202" s="2"/>
    </row>
    <row r="203" spans="1:41"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9"/>
      <c r="AA203" s="9"/>
      <c r="AB203" s="2"/>
      <c r="AC203" s="2"/>
      <c r="AD203" s="2"/>
      <c r="AE203" s="2"/>
      <c r="AF203" s="2"/>
      <c r="AG203" s="2"/>
      <c r="AH203" s="2"/>
      <c r="AI203" s="2"/>
      <c r="AJ203" s="2"/>
      <c r="AK203" s="2"/>
      <c r="AL203" s="2"/>
      <c r="AM203" s="2"/>
      <c r="AN203" s="2"/>
      <c r="AO203" s="2"/>
    </row>
    <row r="204" spans="1:41"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9"/>
      <c r="AA204" s="9"/>
      <c r="AB204" s="2"/>
      <c r="AC204" s="2"/>
      <c r="AD204" s="2"/>
      <c r="AE204" s="2"/>
      <c r="AF204" s="2"/>
      <c r="AG204" s="2"/>
      <c r="AH204" s="2"/>
      <c r="AI204" s="2"/>
      <c r="AJ204" s="2"/>
      <c r="AK204" s="2"/>
      <c r="AL204" s="2"/>
      <c r="AM204" s="2"/>
      <c r="AN204" s="2"/>
      <c r="AO204" s="2"/>
    </row>
    <row r="205" spans="1:41"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9"/>
      <c r="AA205" s="9"/>
      <c r="AB205" s="2"/>
      <c r="AC205" s="2"/>
      <c r="AD205" s="2"/>
      <c r="AE205" s="2"/>
      <c r="AF205" s="2"/>
      <c r="AG205" s="2"/>
      <c r="AH205" s="2"/>
      <c r="AI205" s="2"/>
      <c r="AJ205" s="2"/>
      <c r="AK205" s="2"/>
      <c r="AL205" s="2"/>
      <c r="AM205" s="2"/>
      <c r="AN205" s="2"/>
      <c r="AO205" s="2"/>
    </row>
    <row r="206" spans="1:41"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9"/>
      <c r="AA206" s="9"/>
      <c r="AB206" s="2"/>
      <c r="AC206" s="2"/>
      <c r="AD206" s="2"/>
      <c r="AE206" s="2"/>
      <c r="AF206" s="2"/>
      <c r="AG206" s="2"/>
      <c r="AH206" s="2"/>
      <c r="AI206" s="2"/>
      <c r="AJ206" s="2"/>
      <c r="AK206" s="2"/>
      <c r="AL206" s="2"/>
      <c r="AM206" s="2"/>
      <c r="AN206" s="2"/>
      <c r="AO206" s="2"/>
    </row>
    <row r="207" spans="1:41"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9"/>
      <c r="AA207" s="9"/>
      <c r="AB207" s="2"/>
      <c r="AC207" s="2"/>
      <c r="AD207" s="2"/>
      <c r="AE207" s="2"/>
      <c r="AF207" s="2"/>
      <c r="AG207" s="2"/>
      <c r="AH207" s="2"/>
      <c r="AI207" s="2"/>
      <c r="AJ207" s="2"/>
      <c r="AK207" s="2"/>
      <c r="AL207" s="2"/>
      <c r="AM207" s="2"/>
      <c r="AN207" s="2"/>
      <c r="AO207" s="2"/>
    </row>
    <row r="208" spans="1:41"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9"/>
      <c r="AA208" s="9"/>
      <c r="AB208" s="2"/>
      <c r="AC208" s="2"/>
      <c r="AD208" s="2"/>
      <c r="AE208" s="2"/>
      <c r="AF208" s="2"/>
      <c r="AG208" s="2"/>
      <c r="AH208" s="2"/>
      <c r="AI208" s="2"/>
      <c r="AJ208" s="2"/>
      <c r="AK208" s="2"/>
      <c r="AL208" s="2"/>
      <c r="AM208" s="2"/>
      <c r="AN208" s="2"/>
      <c r="AO208" s="2"/>
    </row>
    <row r="209" spans="1:41"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9"/>
      <c r="AA209" s="9"/>
      <c r="AB209" s="2"/>
      <c r="AC209" s="2"/>
      <c r="AD209" s="2"/>
      <c r="AE209" s="2"/>
      <c r="AF209" s="2"/>
      <c r="AG209" s="2"/>
      <c r="AH209" s="2"/>
      <c r="AI209" s="2"/>
      <c r="AJ209" s="2"/>
      <c r="AK209" s="2"/>
      <c r="AL209" s="2"/>
      <c r="AM209" s="2"/>
      <c r="AN209" s="2"/>
      <c r="AO209" s="2"/>
    </row>
    <row r="210" spans="1:41"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9"/>
      <c r="AA210" s="9"/>
      <c r="AB210" s="2"/>
      <c r="AC210" s="2"/>
      <c r="AD210" s="2"/>
      <c r="AE210" s="2"/>
      <c r="AF210" s="2"/>
      <c r="AG210" s="2"/>
      <c r="AH210" s="2"/>
      <c r="AI210" s="2"/>
      <c r="AJ210" s="2"/>
      <c r="AK210" s="2"/>
      <c r="AL210" s="2"/>
      <c r="AM210" s="2"/>
      <c r="AN210" s="2"/>
      <c r="AO210" s="2"/>
    </row>
    <row r="211" spans="1:41"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9"/>
      <c r="AA211" s="9"/>
      <c r="AB211" s="2"/>
      <c r="AC211" s="2"/>
      <c r="AD211" s="2"/>
      <c r="AE211" s="2"/>
      <c r="AF211" s="2"/>
      <c r="AG211" s="2"/>
      <c r="AH211" s="2"/>
      <c r="AI211" s="2"/>
      <c r="AJ211" s="2"/>
      <c r="AK211" s="2"/>
      <c r="AL211" s="2"/>
      <c r="AM211" s="2"/>
      <c r="AN211" s="2"/>
      <c r="AO211" s="2"/>
    </row>
    <row r="212" spans="1:41"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9"/>
      <c r="AA212" s="9"/>
      <c r="AB212" s="2"/>
      <c r="AC212" s="2"/>
      <c r="AD212" s="2"/>
      <c r="AE212" s="2"/>
      <c r="AF212" s="2"/>
      <c r="AG212" s="2"/>
      <c r="AH212" s="2"/>
      <c r="AI212" s="2"/>
      <c r="AJ212" s="2"/>
      <c r="AK212" s="2"/>
      <c r="AL212" s="2"/>
      <c r="AM212" s="2"/>
      <c r="AN212" s="2"/>
      <c r="AO212" s="2"/>
    </row>
    <row r="213" spans="1:41"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9"/>
      <c r="AA213" s="9"/>
      <c r="AB213" s="2"/>
      <c r="AC213" s="2"/>
      <c r="AD213" s="2"/>
      <c r="AE213" s="2"/>
      <c r="AF213" s="2"/>
      <c r="AG213" s="2"/>
      <c r="AH213" s="2"/>
      <c r="AI213" s="2"/>
      <c r="AJ213" s="2"/>
      <c r="AK213" s="2"/>
      <c r="AL213" s="2"/>
      <c r="AM213" s="2"/>
      <c r="AN213" s="2"/>
      <c r="AO213" s="2"/>
    </row>
    <row r="214" spans="1:41"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9"/>
      <c r="AA214" s="9"/>
      <c r="AB214" s="2"/>
      <c r="AC214" s="2"/>
      <c r="AD214" s="2"/>
      <c r="AE214" s="2"/>
      <c r="AF214" s="2"/>
      <c r="AG214" s="2"/>
      <c r="AH214" s="2"/>
      <c r="AI214" s="2"/>
      <c r="AJ214" s="2"/>
      <c r="AK214" s="2"/>
      <c r="AL214" s="2"/>
      <c r="AM214" s="2"/>
      <c r="AN214" s="2"/>
      <c r="AO214" s="2"/>
    </row>
    <row r="215" spans="1:41"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9"/>
      <c r="AA215" s="9"/>
      <c r="AB215" s="2"/>
      <c r="AC215" s="2"/>
      <c r="AD215" s="2"/>
      <c r="AE215" s="2"/>
      <c r="AF215" s="2"/>
      <c r="AG215" s="2"/>
      <c r="AH215" s="2"/>
      <c r="AI215" s="2"/>
      <c r="AJ215" s="2"/>
      <c r="AK215" s="2"/>
      <c r="AL215" s="2"/>
      <c r="AM215" s="2"/>
      <c r="AN215" s="2"/>
      <c r="AO215" s="2"/>
    </row>
    <row r="216" spans="1:41"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9"/>
      <c r="AA216" s="9"/>
      <c r="AB216" s="2"/>
      <c r="AC216" s="2"/>
      <c r="AD216" s="2"/>
      <c r="AE216" s="2"/>
      <c r="AF216" s="2"/>
      <c r="AG216" s="2"/>
      <c r="AH216" s="2"/>
      <c r="AI216" s="2"/>
      <c r="AJ216" s="2"/>
      <c r="AK216" s="2"/>
      <c r="AL216" s="2"/>
      <c r="AM216" s="2"/>
      <c r="AN216" s="2"/>
      <c r="AO216" s="2"/>
    </row>
    <row r="217" spans="1:41"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9"/>
      <c r="AA217" s="9"/>
      <c r="AB217" s="2"/>
      <c r="AC217" s="2"/>
      <c r="AD217" s="2"/>
      <c r="AE217" s="2"/>
      <c r="AF217" s="2"/>
      <c r="AG217" s="2"/>
      <c r="AH217" s="2"/>
      <c r="AI217" s="2"/>
      <c r="AJ217" s="2"/>
      <c r="AK217" s="2"/>
      <c r="AL217" s="2"/>
      <c r="AM217" s="2"/>
      <c r="AN217" s="2"/>
      <c r="AO217" s="2"/>
    </row>
    <row r="218" spans="1:41"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9"/>
      <c r="AA218" s="9"/>
      <c r="AB218" s="2"/>
      <c r="AC218" s="2"/>
      <c r="AD218" s="2"/>
      <c r="AE218" s="2"/>
      <c r="AF218" s="2"/>
      <c r="AG218" s="2"/>
      <c r="AH218" s="2"/>
      <c r="AI218" s="2"/>
      <c r="AJ218" s="2"/>
      <c r="AK218" s="2"/>
      <c r="AL218" s="2"/>
      <c r="AM218" s="2"/>
      <c r="AN218" s="2"/>
      <c r="AO218" s="2"/>
    </row>
    <row r="219" spans="1:41"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9"/>
      <c r="AA219" s="9"/>
      <c r="AB219" s="2"/>
      <c r="AC219" s="2"/>
      <c r="AD219" s="2"/>
      <c r="AE219" s="2"/>
      <c r="AF219" s="2"/>
      <c r="AG219" s="2"/>
      <c r="AH219" s="2"/>
      <c r="AI219" s="2"/>
      <c r="AJ219" s="2"/>
      <c r="AK219" s="2"/>
      <c r="AL219" s="2"/>
      <c r="AM219" s="2"/>
      <c r="AN219" s="2"/>
      <c r="AO219" s="2"/>
    </row>
    <row r="220" spans="1:41"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9"/>
      <c r="AA220" s="9"/>
      <c r="AB220" s="2"/>
      <c r="AC220" s="2"/>
      <c r="AD220" s="2"/>
      <c r="AE220" s="2"/>
      <c r="AF220" s="2"/>
      <c r="AG220" s="2"/>
      <c r="AH220" s="2"/>
      <c r="AI220" s="2"/>
      <c r="AJ220" s="2"/>
      <c r="AK220" s="2"/>
      <c r="AL220" s="2"/>
      <c r="AM220" s="2"/>
      <c r="AN220" s="2"/>
      <c r="AO220" s="2"/>
    </row>
    <row r="221" spans="1:41"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9"/>
      <c r="AA221" s="9"/>
      <c r="AB221" s="2"/>
      <c r="AC221" s="2"/>
      <c r="AD221" s="2"/>
      <c r="AE221" s="2"/>
      <c r="AF221" s="2"/>
      <c r="AG221" s="2"/>
      <c r="AH221" s="2"/>
      <c r="AI221" s="2"/>
      <c r="AJ221" s="2"/>
      <c r="AK221" s="2"/>
      <c r="AL221" s="2"/>
      <c r="AM221" s="2"/>
      <c r="AN221" s="2"/>
      <c r="AO221" s="2"/>
    </row>
    <row r="222" spans="1:41"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9"/>
      <c r="AA222" s="9"/>
      <c r="AB222" s="2"/>
      <c r="AC222" s="2"/>
      <c r="AD222" s="2"/>
      <c r="AE222" s="2"/>
      <c r="AF222" s="2"/>
      <c r="AG222" s="2"/>
      <c r="AH222" s="2"/>
      <c r="AI222" s="2"/>
      <c r="AJ222" s="2"/>
      <c r="AK222" s="2"/>
      <c r="AL222" s="2"/>
      <c r="AM222" s="2"/>
      <c r="AN222" s="2"/>
      <c r="AO222" s="2"/>
    </row>
    <row r="223" spans="1:41"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9"/>
      <c r="AA223" s="9"/>
      <c r="AB223" s="2"/>
      <c r="AC223" s="2"/>
      <c r="AD223" s="2"/>
      <c r="AE223" s="2"/>
      <c r="AF223" s="2"/>
      <c r="AG223" s="2"/>
      <c r="AH223" s="2"/>
      <c r="AI223" s="2"/>
      <c r="AJ223" s="2"/>
      <c r="AK223" s="2"/>
      <c r="AL223" s="2"/>
      <c r="AM223" s="2"/>
      <c r="AN223" s="2"/>
      <c r="AO223" s="2"/>
    </row>
    <row r="224" spans="1:41"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9"/>
      <c r="AA224" s="9"/>
      <c r="AB224" s="2"/>
      <c r="AC224" s="2"/>
      <c r="AD224" s="2"/>
      <c r="AE224" s="2"/>
      <c r="AF224" s="2"/>
      <c r="AG224" s="2"/>
      <c r="AH224" s="2"/>
      <c r="AI224" s="2"/>
      <c r="AJ224" s="2"/>
      <c r="AK224" s="2"/>
      <c r="AL224" s="2"/>
      <c r="AM224" s="2"/>
      <c r="AN224" s="2"/>
      <c r="AO224" s="2"/>
    </row>
    <row r="225" spans="1:41"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9"/>
      <c r="AA225" s="9"/>
      <c r="AB225" s="2"/>
      <c r="AC225" s="2"/>
      <c r="AD225" s="2"/>
      <c r="AE225" s="2"/>
      <c r="AF225" s="2"/>
      <c r="AG225" s="2"/>
      <c r="AH225" s="2"/>
      <c r="AI225" s="2"/>
      <c r="AJ225" s="2"/>
      <c r="AK225" s="2"/>
      <c r="AL225" s="2"/>
      <c r="AM225" s="2"/>
      <c r="AN225" s="2"/>
      <c r="AO225" s="2"/>
    </row>
    <row r="226" spans="1:41"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9"/>
      <c r="AA226" s="9"/>
      <c r="AB226" s="2"/>
      <c r="AC226" s="2"/>
      <c r="AD226" s="2"/>
      <c r="AE226" s="2"/>
      <c r="AF226" s="2"/>
      <c r="AG226" s="2"/>
      <c r="AH226" s="2"/>
      <c r="AI226" s="2"/>
      <c r="AJ226" s="2"/>
      <c r="AK226" s="2"/>
      <c r="AL226" s="2"/>
      <c r="AM226" s="2"/>
      <c r="AN226" s="2"/>
      <c r="AO226" s="2"/>
    </row>
    <row r="227" spans="1:41"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9"/>
      <c r="AA227" s="9"/>
      <c r="AB227" s="2"/>
      <c r="AC227" s="2"/>
      <c r="AD227" s="2"/>
      <c r="AE227" s="2"/>
      <c r="AF227" s="2"/>
      <c r="AG227" s="2"/>
      <c r="AH227" s="2"/>
      <c r="AI227" s="2"/>
      <c r="AJ227" s="2"/>
      <c r="AK227" s="2"/>
      <c r="AL227" s="2"/>
      <c r="AM227" s="2"/>
      <c r="AN227" s="2"/>
      <c r="AO227" s="2"/>
    </row>
    <row r="228" spans="1:41"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9"/>
      <c r="AA228" s="9"/>
      <c r="AB228" s="2"/>
      <c r="AC228" s="2"/>
      <c r="AD228" s="2"/>
      <c r="AE228" s="2"/>
      <c r="AF228" s="2"/>
      <c r="AG228" s="2"/>
      <c r="AH228" s="2"/>
      <c r="AI228" s="2"/>
      <c r="AJ228" s="2"/>
      <c r="AK228" s="2"/>
      <c r="AL228" s="2"/>
      <c r="AM228" s="2"/>
      <c r="AN228" s="2"/>
      <c r="AO228" s="2"/>
    </row>
    <row r="229" spans="1:41"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9"/>
      <c r="AA229" s="9"/>
      <c r="AB229" s="2"/>
      <c r="AC229" s="2"/>
      <c r="AD229" s="2"/>
      <c r="AE229" s="2"/>
      <c r="AF229" s="2"/>
      <c r="AG229" s="2"/>
      <c r="AH229" s="2"/>
      <c r="AI229" s="2"/>
      <c r="AJ229" s="2"/>
      <c r="AK229" s="2"/>
      <c r="AL229" s="2"/>
      <c r="AM229" s="2"/>
      <c r="AN229" s="2"/>
      <c r="AO229" s="2"/>
    </row>
    <row r="230" spans="1:41"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9"/>
      <c r="AA230" s="9"/>
      <c r="AB230" s="2"/>
      <c r="AC230" s="2"/>
      <c r="AD230" s="2"/>
      <c r="AE230" s="2"/>
      <c r="AF230" s="2"/>
      <c r="AG230" s="2"/>
      <c r="AH230" s="2"/>
      <c r="AI230" s="2"/>
      <c r="AJ230" s="2"/>
      <c r="AK230" s="2"/>
      <c r="AL230" s="2"/>
      <c r="AM230" s="2"/>
      <c r="AN230" s="2"/>
      <c r="AO230" s="2"/>
    </row>
    <row r="231" spans="1:41"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9"/>
      <c r="AA231" s="9"/>
      <c r="AB231" s="2"/>
      <c r="AC231" s="2"/>
      <c r="AD231" s="2"/>
      <c r="AE231" s="2"/>
      <c r="AF231" s="2"/>
      <c r="AG231" s="2"/>
      <c r="AH231" s="2"/>
      <c r="AI231" s="2"/>
      <c r="AJ231" s="2"/>
      <c r="AK231" s="2"/>
      <c r="AL231" s="2"/>
      <c r="AM231" s="2"/>
      <c r="AN231" s="2"/>
      <c r="AO231" s="2"/>
    </row>
    <row r="232" spans="1:41"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9"/>
      <c r="AA232" s="9"/>
      <c r="AB232" s="2"/>
      <c r="AC232" s="2"/>
      <c r="AD232" s="2"/>
      <c r="AE232" s="2"/>
      <c r="AF232" s="2"/>
      <c r="AG232" s="2"/>
      <c r="AH232" s="2"/>
      <c r="AI232" s="2"/>
      <c r="AJ232" s="2"/>
      <c r="AK232" s="2"/>
      <c r="AL232" s="2"/>
      <c r="AM232" s="2"/>
      <c r="AN232" s="2"/>
      <c r="AO232" s="2"/>
    </row>
    <row r="233" spans="1:41"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9"/>
      <c r="AA233" s="9"/>
      <c r="AB233" s="2"/>
      <c r="AC233" s="2"/>
      <c r="AD233" s="2"/>
      <c r="AE233" s="2"/>
      <c r="AF233" s="2"/>
      <c r="AG233" s="2"/>
      <c r="AH233" s="2"/>
      <c r="AI233" s="2"/>
      <c r="AJ233" s="2"/>
      <c r="AK233" s="2"/>
      <c r="AL233" s="2"/>
      <c r="AM233" s="2"/>
      <c r="AN233" s="2"/>
      <c r="AO233" s="2"/>
    </row>
    <row r="234" spans="1:41"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9"/>
      <c r="AA234" s="9"/>
      <c r="AB234" s="2"/>
      <c r="AC234" s="2"/>
      <c r="AD234" s="2"/>
      <c r="AE234" s="2"/>
      <c r="AF234" s="2"/>
      <c r="AG234" s="2"/>
      <c r="AH234" s="2"/>
      <c r="AI234" s="2"/>
      <c r="AJ234" s="2"/>
      <c r="AK234" s="2"/>
      <c r="AL234" s="2"/>
      <c r="AM234" s="2"/>
      <c r="AN234" s="2"/>
      <c r="AO234" s="2"/>
    </row>
    <row r="235" spans="1:41"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9"/>
      <c r="AA235" s="9"/>
      <c r="AB235" s="2"/>
      <c r="AC235" s="2"/>
      <c r="AD235" s="2"/>
      <c r="AE235" s="2"/>
      <c r="AF235" s="2"/>
      <c r="AG235" s="2"/>
      <c r="AH235" s="2"/>
      <c r="AI235" s="2"/>
      <c r="AJ235" s="2"/>
      <c r="AK235" s="2"/>
      <c r="AL235" s="2"/>
      <c r="AM235" s="2"/>
      <c r="AN235" s="2"/>
      <c r="AO235" s="2"/>
    </row>
    <row r="236" spans="1:41"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9"/>
      <c r="AA236" s="9"/>
      <c r="AB236" s="2"/>
      <c r="AC236" s="2"/>
      <c r="AD236" s="2"/>
      <c r="AE236" s="2"/>
      <c r="AF236" s="2"/>
      <c r="AG236" s="2"/>
      <c r="AH236" s="2"/>
      <c r="AI236" s="2"/>
      <c r="AJ236" s="2"/>
      <c r="AK236" s="2"/>
      <c r="AL236" s="2"/>
      <c r="AM236" s="2"/>
      <c r="AN236" s="2"/>
      <c r="AO236" s="2"/>
    </row>
    <row r="237" spans="1:41"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9"/>
      <c r="AA237" s="9"/>
      <c r="AB237" s="2"/>
      <c r="AC237" s="2"/>
      <c r="AD237" s="2"/>
      <c r="AE237" s="2"/>
      <c r="AF237" s="2"/>
      <c r="AG237" s="2"/>
      <c r="AH237" s="2"/>
      <c r="AI237" s="2"/>
      <c r="AJ237" s="2"/>
      <c r="AK237" s="2"/>
      <c r="AL237" s="2"/>
      <c r="AM237" s="2"/>
      <c r="AN237" s="2"/>
      <c r="AO237" s="2"/>
    </row>
    <row r="238" spans="1:41"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9"/>
      <c r="AA238" s="9"/>
      <c r="AB238" s="2"/>
      <c r="AC238" s="2"/>
      <c r="AD238" s="2"/>
      <c r="AE238" s="2"/>
      <c r="AF238" s="2"/>
      <c r="AG238" s="2"/>
      <c r="AH238" s="2"/>
      <c r="AI238" s="2"/>
      <c r="AJ238" s="2"/>
      <c r="AK238" s="2"/>
      <c r="AL238" s="2"/>
      <c r="AM238" s="2"/>
      <c r="AN238" s="2"/>
      <c r="AO238" s="2"/>
    </row>
    <row r="239" spans="1:41"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9"/>
      <c r="AA239" s="9"/>
      <c r="AB239" s="2"/>
      <c r="AC239" s="2"/>
      <c r="AD239" s="2"/>
      <c r="AE239" s="2"/>
      <c r="AF239" s="2"/>
      <c r="AG239" s="2"/>
      <c r="AH239" s="2"/>
      <c r="AI239" s="2"/>
      <c r="AJ239" s="2"/>
      <c r="AK239" s="2"/>
      <c r="AL239" s="2"/>
      <c r="AM239" s="2"/>
      <c r="AN239" s="2"/>
      <c r="AO239" s="2"/>
    </row>
    <row r="240" spans="1:41"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9"/>
      <c r="AA240" s="9"/>
      <c r="AB240" s="2"/>
      <c r="AC240" s="2"/>
      <c r="AD240" s="2"/>
      <c r="AE240" s="2"/>
      <c r="AF240" s="2"/>
      <c r="AG240" s="2"/>
      <c r="AH240" s="2"/>
      <c r="AI240" s="2"/>
      <c r="AJ240" s="2"/>
      <c r="AK240" s="2"/>
      <c r="AL240" s="2"/>
      <c r="AM240" s="2"/>
      <c r="AN240" s="2"/>
      <c r="AO240" s="2"/>
    </row>
    <row r="241" spans="1:41"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9"/>
      <c r="AA241" s="9"/>
      <c r="AB241" s="2"/>
      <c r="AC241" s="2"/>
      <c r="AD241" s="2"/>
      <c r="AE241" s="2"/>
      <c r="AF241" s="2"/>
      <c r="AG241" s="2"/>
      <c r="AH241" s="2"/>
      <c r="AI241" s="2"/>
      <c r="AJ241" s="2"/>
      <c r="AK241" s="2"/>
      <c r="AL241" s="2"/>
      <c r="AM241" s="2"/>
      <c r="AN241" s="2"/>
      <c r="AO241" s="2"/>
    </row>
    <row r="242" spans="1:41"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9"/>
      <c r="AA242" s="9"/>
      <c r="AB242" s="2"/>
      <c r="AC242" s="2"/>
      <c r="AD242" s="2"/>
      <c r="AE242" s="2"/>
      <c r="AF242" s="2"/>
      <c r="AG242" s="2"/>
      <c r="AH242" s="2"/>
      <c r="AI242" s="2"/>
      <c r="AJ242" s="2"/>
      <c r="AK242" s="2"/>
      <c r="AL242" s="2"/>
      <c r="AM242" s="2"/>
      <c r="AN242" s="2"/>
      <c r="AO242" s="2"/>
    </row>
    <row r="243" spans="1:41"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9"/>
      <c r="AA243" s="9"/>
      <c r="AB243" s="2"/>
      <c r="AC243" s="2"/>
      <c r="AD243" s="2"/>
      <c r="AE243" s="2"/>
      <c r="AF243" s="2"/>
      <c r="AG243" s="2"/>
      <c r="AH243" s="2"/>
      <c r="AI243" s="2"/>
      <c r="AJ243" s="2"/>
      <c r="AK243" s="2"/>
      <c r="AL243" s="2"/>
      <c r="AM243" s="2"/>
      <c r="AN243" s="2"/>
      <c r="AO243" s="2"/>
    </row>
    <row r="244" spans="1:41"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9"/>
      <c r="AA244" s="9"/>
      <c r="AB244" s="2"/>
      <c r="AC244" s="2"/>
      <c r="AD244" s="2"/>
      <c r="AE244" s="2"/>
      <c r="AF244" s="2"/>
      <c r="AG244" s="2"/>
      <c r="AH244" s="2"/>
      <c r="AI244" s="2"/>
      <c r="AJ244" s="2"/>
      <c r="AK244" s="2"/>
      <c r="AL244" s="2"/>
      <c r="AM244" s="2"/>
      <c r="AN244" s="2"/>
      <c r="AO244" s="2"/>
    </row>
    <row r="245" spans="1:41"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9"/>
      <c r="AA245" s="9"/>
      <c r="AB245" s="2"/>
      <c r="AC245" s="2"/>
      <c r="AD245" s="2"/>
      <c r="AE245" s="2"/>
      <c r="AF245" s="2"/>
      <c r="AG245" s="2"/>
      <c r="AH245" s="2"/>
      <c r="AI245" s="2"/>
      <c r="AJ245" s="2"/>
      <c r="AK245" s="2"/>
      <c r="AL245" s="2"/>
      <c r="AM245" s="2"/>
      <c r="AN245" s="2"/>
      <c r="AO245" s="2"/>
    </row>
    <row r="246" spans="1:41"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9"/>
      <c r="AA246" s="9"/>
      <c r="AB246" s="2"/>
      <c r="AC246" s="2"/>
      <c r="AD246" s="2"/>
      <c r="AE246" s="2"/>
      <c r="AF246" s="2"/>
      <c r="AG246" s="2"/>
      <c r="AH246" s="2"/>
      <c r="AI246" s="2"/>
      <c r="AJ246" s="2"/>
      <c r="AK246" s="2"/>
      <c r="AL246" s="2"/>
      <c r="AM246" s="2"/>
      <c r="AN246" s="2"/>
      <c r="AO246" s="2"/>
    </row>
    <row r="247" spans="1:41"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9"/>
      <c r="AA247" s="9"/>
      <c r="AB247" s="2"/>
      <c r="AC247" s="2"/>
      <c r="AD247" s="2"/>
      <c r="AE247" s="2"/>
      <c r="AF247" s="2"/>
      <c r="AG247" s="2"/>
      <c r="AH247" s="2"/>
      <c r="AI247" s="2"/>
      <c r="AJ247" s="2"/>
      <c r="AK247" s="2"/>
      <c r="AL247" s="2"/>
      <c r="AM247" s="2"/>
      <c r="AN247" s="2"/>
      <c r="AO247" s="2"/>
    </row>
    <row r="248" spans="1:41"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9"/>
      <c r="AA248" s="9"/>
      <c r="AB248" s="2"/>
      <c r="AC248" s="2"/>
      <c r="AD248" s="2"/>
      <c r="AE248" s="2"/>
      <c r="AF248" s="2"/>
      <c r="AG248" s="2"/>
      <c r="AH248" s="2"/>
      <c r="AI248" s="2"/>
      <c r="AJ248" s="2"/>
      <c r="AK248" s="2"/>
      <c r="AL248" s="2"/>
      <c r="AM248" s="2"/>
      <c r="AN248" s="2"/>
      <c r="AO248" s="2"/>
    </row>
    <row r="249" spans="1:41"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9"/>
      <c r="AA249" s="9"/>
      <c r="AB249" s="2"/>
      <c r="AC249" s="2"/>
      <c r="AD249" s="2"/>
      <c r="AE249" s="2"/>
      <c r="AF249" s="2"/>
      <c r="AG249" s="2"/>
      <c r="AH249" s="2"/>
      <c r="AI249" s="2"/>
      <c r="AJ249" s="2"/>
      <c r="AK249" s="2"/>
      <c r="AL249" s="2"/>
      <c r="AM249" s="2"/>
      <c r="AN249" s="2"/>
      <c r="AO249" s="2"/>
    </row>
    <row r="250" spans="1:41"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9"/>
      <c r="AA250" s="9"/>
      <c r="AB250" s="2"/>
      <c r="AC250" s="2"/>
      <c r="AD250" s="2"/>
      <c r="AE250" s="2"/>
      <c r="AF250" s="2"/>
      <c r="AG250" s="2"/>
      <c r="AH250" s="2"/>
      <c r="AI250" s="2"/>
      <c r="AJ250" s="2"/>
      <c r="AK250" s="2"/>
      <c r="AL250" s="2"/>
      <c r="AM250" s="2"/>
      <c r="AN250" s="2"/>
      <c r="AO250" s="2"/>
    </row>
    <row r="251" spans="1:41"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9"/>
      <c r="AA251" s="9"/>
      <c r="AB251" s="2"/>
      <c r="AC251" s="2"/>
      <c r="AD251" s="2"/>
      <c r="AE251" s="2"/>
      <c r="AF251" s="2"/>
      <c r="AG251" s="2"/>
      <c r="AH251" s="2"/>
      <c r="AI251" s="2"/>
      <c r="AJ251" s="2"/>
      <c r="AK251" s="2"/>
      <c r="AL251" s="2"/>
      <c r="AM251" s="2"/>
      <c r="AN251" s="2"/>
      <c r="AO251" s="2"/>
    </row>
    <row r="252" spans="1:41"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9"/>
      <c r="AA252" s="9"/>
      <c r="AB252" s="2"/>
      <c r="AC252" s="2"/>
      <c r="AD252" s="2"/>
      <c r="AE252" s="2"/>
      <c r="AF252" s="2"/>
      <c r="AG252" s="2"/>
      <c r="AH252" s="2"/>
      <c r="AI252" s="2"/>
      <c r="AJ252" s="2"/>
      <c r="AK252" s="2"/>
      <c r="AL252" s="2"/>
      <c r="AM252" s="2"/>
      <c r="AN252" s="2"/>
      <c r="AO252" s="2"/>
    </row>
    <row r="253" spans="1:41"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9"/>
      <c r="AA253" s="9"/>
      <c r="AB253" s="2"/>
      <c r="AC253" s="2"/>
      <c r="AD253" s="2"/>
      <c r="AE253" s="2"/>
      <c r="AF253" s="2"/>
      <c r="AG253" s="2"/>
      <c r="AH253" s="2"/>
      <c r="AI253" s="2"/>
      <c r="AJ253" s="2"/>
      <c r="AK253" s="2"/>
      <c r="AL253" s="2"/>
      <c r="AM253" s="2"/>
      <c r="AN253" s="2"/>
      <c r="AO253" s="2"/>
    </row>
    <row r="254" spans="1:41"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9"/>
      <c r="AA254" s="9"/>
      <c r="AB254" s="2"/>
      <c r="AC254" s="2"/>
      <c r="AD254" s="2"/>
      <c r="AE254" s="2"/>
      <c r="AF254" s="2"/>
      <c r="AG254" s="2"/>
      <c r="AH254" s="2"/>
      <c r="AI254" s="2"/>
      <c r="AJ254" s="2"/>
      <c r="AK254" s="2"/>
      <c r="AL254" s="2"/>
      <c r="AM254" s="2"/>
      <c r="AN254" s="2"/>
      <c r="AO254" s="2"/>
    </row>
    <row r="255" spans="1:41"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9"/>
      <c r="AA255" s="9"/>
      <c r="AB255" s="2"/>
      <c r="AC255" s="2"/>
      <c r="AD255" s="2"/>
      <c r="AE255" s="2"/>
      <c r="AF255" s="2"/>
      <c r="AG255" s="2"/>
      <c r="AH255" s="2"/>
      <c r="AI255" s="2"/>
      <c r="AJ255" s="2"/>
      <c r="AK255" s="2"/>
      <c r="AL255" s="2"/>
      <c r="AM255" s="2"/>
      <c r="AN255" s="2"/>
      <c r="AO255" s="2"/>
    </row>
    <row r="256" spans="1:41"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9"/>
      <c r="AA256" s="9"/>
      <c r="AB256" s="2"/>
      <c r="AC256" s="2"/>
      <c r="AD256" s="2"/>
      <c r="AE256" s="2"/>
      <c r="AF256" s="2"/>
      <c r="AG256" s="2"/>
      <c r="AH256" s="2"/>
      <c r="AI256" s="2"/>
      <c r="AJ256" s="2"/>
      <c r="AK256" s="2"/>
      <c r="AL256" s="2"/>
      <c r="AM256" s="2"/>
      <c r="AN256" s="2"/>
      <c r="AO256" s="2"/>
    </row>
    <row r="257" spans="1:41"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9"/>
      <c r="AA257" s="9"/>
      <c r="AB257" s="2"/>
      <c r="AC257" s="2"/>
      <c r="AD257" s="2"/>
      <c r="AE257" s="2"/>
      <c r="AF257" s="2"/>
      <c r="AG257" s="2"/>
      <c r="AH257" s="2"/>
      <c r="AI257" s="2"/>
      <c r="AJ257" s="2"/>
      <c r="AK257" s="2"/>
      <c r="AL257" s="2"/>
      <c r="AM257" s="2"/>
      <c r="AN257" s="2"/>
      <c r="AO257" s="2"/>
    </row>
    <row r="258" spans="1:41"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9"/>
      <c r="AA258" s="9"/>
      <c r="AB258" s="2"/>
      <c r="AC258" s="2"/>
      <c r="AD258" s="2"/>
      <c r="AE258" s="2"/>
      <c r="AF258" s="2"/>
      <c r="AG258" s="2"/>
      <c r="AH258" s="2"/>
      <c r="AI258" s="2"/>
      <c r="AJ258" s="2"/>
      <c r="AK258" s="2"/>
      <c r="AL258" s="2"/>
      <c r="AM258" s="2"/>
      <c r="AN258" s="2"/>
      <c r="AO258" s="2"/>
    </row>
    <row r="259" spans="1:41"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9"/>
      <c r="AA259" s="9"/>
      <c r="AB259" s="2"/>
      <c r="AC259" s="2"/>
      <c r="AD259" s="2"/>
      <c r="AE259" s="2"/>
      <c r="AF259" s="2"/>
      <c r="AG259" s="2"/>
      <c r="AH259" s="2"/>
      <c r="AI259" s="2"/>
      <c r="AJ259" s="2"/>
      <c r="AK259" s="2"/>
      <c r="AL259" s="2"/>
      <c r="AM259" s="2"/>
      <c r="AN259" s="2"/>
      <c r="AO259" s="2"/>
    </row>
    <row r="260" spans="1:41"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9"/>
      <c r="AA260" s="9"/>
      <c r="AB260" s="2"/>
      <c r="AC260" s="2"/>
      <c r="AD260" s="2"/>
      <c r="AE260" s="2"/>
      <c r="AF260" s="2"/>
      <c r="AG260" s="2"/>
      <c r="AH260" s="2"/>
      <c r="AI260" s="2"/>
      <c r="AJ260" s="2"/>
      <c r="AK260" s="2"/>
      <c r="AL260" s="2"/>
      <c r="AM260" s="2"/>
      <c r="AN260" s="2"/>
      <c r="AO260" s="2"/>
    </row>
    <row r="261" spans="1:41"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9"/>
      <c r="AA261" s="9"/>
      <c r="AB261" s="2"/>
      <c r="AC261" s="2"/>
      <c r="AD261" s="2"/>
      <c r="AE261" s="2"/>
      <c r="AF261" s="2"/>
      <c r="AG261" s="2"/>
      <c r="AH261" s="2"/>
      <c r="AI261" s="2"/>
      <c r="AJ261" s="2"/>
      <c r="AK261" s="2"/>
      <c r="AL261" s="2"/>
      <c r="AM261" s="2"/>
      <c r="AN261" s="2"/>
      <c r="AO261" s="2"/>
    </row>
    <row r="262" spans="1:41"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9"/>
      <c r="AA262" s="9"/>
      <c r="AB262" s="2"/>
      <c r="AC262" s="2"/>
      <c r="AD262" s="2"/>
      <c r="AE262" s="2"/>
      <c r="AF262" s="2"/>
      <c r="AG262" s="2"/>
      <c r="AH262" s="2"/>
      <c r="AI262" s="2"/>
      <c r="AJ262" s="2"/>
      <c r="AK262" s="2"/>
      <c r="AL262" s="2"/>
      <c r="AM262" s="2"/>
      <c r="AN262" s="2"/>
      <c r="AO262" s="2"/>
    </row>
    <row r="263" spans="1:41"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9"/>
      <c r="AA263" s="9"/>
      <c r="AB263" s="2"/>
      <c r="AC263" s="2"/>
      <c r="AD263" s="2"/>
      <c r="AE263" s="2"/>
      <c r="AF263" s="2"/>
      <c r="AG263" s="2"/>
      <c r="AH263" s="2"/>
      <c r="AI263" s="2"/>
      <c r="AJ263" s="2"/>
      <c r="AK263" s="2"/>
      <c r="AL263" s="2"/>
      <c r="AM263" s="2"/>
      <c r="AN263" s="2"/>
      <c r="AO263" s="2"/>
    </row>
    <row r="264" spans="1:41"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9"/>
      <c r="AA264" s="9"/>
      <c r="AB264" s="2"/>
      <c r="AC264" s="2"/>
      <c r="AD264" s="2"/>
      <c r="AE264" s="2"/>
      <c r="AF264" s="2"/>
      <c r="AG264" s="2"/>
      <c r="AH264" s="2"/>
      <c r="AI264" s="2"/>
      <c r="AJ264" s="2"/>
      <c r="AK264" s="2"/>
      <c r="AL264" s="2"/>
      <c r="AM264" s="2"/>
      <c r="AN264" s="2"/>
      <c r="AO264" s="2"/>
    </row>
    <row r="265" spans="1:41"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9"/>
      <c r="AA265" s="9"/>
      <c r="AB265" s="2"/>
      <c r="AC265" s="2"/>
      <c r="AD265" s="2"/>
      <c r="AE265" s="2"/>
      <c r="AF265" s="2"/>
      <c r="AG265" s="2"/>
      <c r="AH265" s="2"/>
      <c r="AI265" s="2"/>
      <c r="AJ265" s="2"/>
      <c r="AK265" s="2"/>
      <c r="AL265" s="2"/>
      <c r="AM265" s="2"/>
      <c r="AN265" s="2"/>
      <c r="AO265" s="2"/>
    </row>
    <row r="266" spans="1:41"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9"/>
      <c r="AA266" s="9"/>
      <c r="AB266" s="2"/>
      <c r="AC266" s="2"/>
      <c r="AD266" s="2"/>
      <c r="AE266" s="2"/>
      <c r="AF266" s="2"/>
      <c r="AG266" s="2"/>
      <c r="AH266" s="2"/>
      <c r="AI266" s="2"/>
      <c r="AJ266" s="2"/>
      <c r="AK266" s="2"/>
      <c r="AL266" s="2"/>
      <c r="AM266" s="2"/>
      <c r="AN266" s="2"/>
      <c r="AO266" s="2"/>
    </row>
    <row r="267" spans="1:41"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9"/>
      <c r="AA267" s="9"/>
      <c r="AB267" s="2"/>
      <c r="AC267" s="2"/>
      <c r="AD267" s="2"/>
      <c r="AE267" s="2"/>
      <c r="AF267" s="2"/>
      <c r="AG267" s="2"/>
      <c r="AH267" s="2"/>
      <c r="AI267" s="2"/>
      <c r="AJ267" s="2"/>
      <c r="AK267" s="2"/>
      <c r="AL267" s="2"/>
      <c r="AM267" s="2"/>
      <c r="AN267" s="2"/>
      <c r="AO267" s="2"/>
    </row>
    <row r="268" spans="1:41"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9"/>
      <c r="AA268" s="9"/>
      <c r="AB268" s="2"/>
      <c r="AC268" s="2"/>
      <c r="AD268" s="2"/>
      <c r="AE268" s="2"/>
      <c r="AF268" s="2"/>
      <c r="AG268" s="2"/>
      <c r="AH268" s="2"/>
      <c r="AI268" s="2"/>
      <c r="AJ268" s="2"/>
      <c r="AK268" s="2"/>
      <c r="AL268" s="2"/>
      <c r="AM268" s="2"/>
      <c r="AN268" s="2"/>
      <c r="AO268" s="2"/>
    </row>
    <row r="269" spans="1:41"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9"/>
      <c r="AA269" s="9"/>
      <c r="AB269" s="2"/>
      <c r="AC269" s="2"/>
      <c r="AD269" s="2"/>
      <c r="AE269" s="2"/>
      <c r="AF269" s="2"/>
      <c r="AG269" s="2"/>
      <c r="AH269" s="2"/>
      <c r="AI269" s="2"/>
      <c r="AJ269" s="2"/>
      <c r="AK269" s="2"/>
      <c r="AL269" s="2"/>
      <c r="AM269" s="2"/>
      <c r="AN269" s="2"/>
      <c r="AO269" s="2"/>
    </row>
    <row r="270" spans="1:41"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9"/>
      <c r="AA270" s="9"/>
      <c r="AB270" s="2"/>
      <c r="AC270" s="2"/>
      <c r="AD270" s="2"/>
      <c r="AE270" s="2"/>
      <c r="AF270" s="2"/>
      <c r="AG270" s="2"/>
      <c r="AH270" s="2"/>
      <c r="AI270" s="2"/>
      <c r="AJ270" s="2"/>
      <c r="AK270" s="2"/>
      <c r="AL270" s="2"/>
      <c r="AM270" s="2"/>
      <c r="AN270" s="2"/>
      <c r="AO270" s="2"/>
    </row>
    <row r="271" spans="1:41"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9"/>
      <c r="AA271" s="9"/>
      <c r="AB271" s="2"/>
      <c r="AC271" s="2"/>
      <c r="AD271" s="2"/>
      <c r="AE271" s="2"/>
      <c r="AF271" s="2"/>
      <c r="AG271" s="2"/>
      <c r="AH271" s="2"/>
      <c r="AI271" s="2"/>
      <c r="AJ271" s="2"/>
      <c r="AK271" s="2"/>
      <c r="AL271" s="2"/>
      <c r="AM271" s="2"/>
      <c r="AN271" s="2"/>
      <c r="AO271" s="2"/>
    </row>
    <row r="272" spans="1:41"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9"/>
      <c r="AA272" s="9"/>
      <c r="AB272" s="2"/>
      <c r="AC272" s="2"/>
      <c r="AD272" s="2"/>
      <c r="AE272" s="2"/>
      <c r="AF272" s="2"/>
      <c r="AG272" s="2"/>
      <c r="AH272" s="2"/>
      <c r="AI272" s="2"/>
      <c r="AJ272" s="2"/>
      <c r="AK272" s="2"/>
      <c r="AL272" s="2"/>
      <c r="AM272" s="2"/>
      <c r="AN272" s="2"/>
      <c r="AO272" s="2"/>
    </row>
    <row r="273" spans="1:41"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9"/>
      <c r="AA273" s="9"/>
      <c r="AB273" s="2"/>
      <c r="AC273" s="2"/>
      <c r="AD273" s="2"/>
      <c r="AE273" s="2"/>
      <c r="AF273" s="2"/>
      <c r="AG273" s="2"/>
      <c r="AH273" s="2"/>
      <c r="AI273" s="2"/>
      <c r="AJ273" s="2"/>
      <c r="AK273" s="2"/>
      <c r="AL273" s="2"/>
      <c r="AM273" s="2"/>
      <c r="AN273" s="2"/>
      <c r="AO273" s="2"/>
    </row>
    <row r="274" spans="1:41"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9"/>
      <c r="AA274" s="9"/>
      <c r="AB274" s="2"/>
      <c r="AC274" s="2"/>
      <c r="AD274" s="2"/>
      <c r="AE274" s="2"/>
      <c r="AF274" s="2"/>
      <c r="AG274" s="2"/>
      <c r="AH274" s="2"/>
      <c r="AI274" s="2"/>
      <c r="AJ274" s="2"/>
      <c r="AK274" s="2"/>
      <c r="AL274" s="2"/>
      <c r="AM274" s="2"/>
      <c r="AN274" s="2"/>
      <c r="AO274" s="2"/>
    </row>
    <row r="275" spans="1:41"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9"/>
      <c r="AA275" s="9"/>
      <c r="AB275" s="2"/>
      <c r="AC275" s="2"/>
      <c r="AD275" s="2"/>
      <c r="AE275" s="2"/>
      <c r="AF275" s="2"/>
      <c r="AG275" s="2"/>
      <c r="AH275" s="2"/>
      <c r="AI275" s="2"/>
      <c r="AJ275" s="2"/>
      <c r="AK275" s="2"/>
      <c r="AL275" s="2"/>
      <c r="AM275" s="2"/>
      <c r="AN275" s="2"/>
      <c r="AO275" s="2"/>
    </row>
    <row r="276" spans="1:41"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9"/>
      <c r="AA276" s="9"/>
      <c r="AB276" s="2"/>
      <c r="AC276" s="2"/>
      <c r="AD276" s="2"/>
      <c r="AE276" s="2"/>
      <c r="AF276" s="2"/>
      <c r="AG276" s="2"/>
      <c r="AH276" s="2"/>
      <c r="AI276" s="2"/>
      <c r="AJ276" s="2"/>
      <c r="AK276" s="2"/>
      <c r="AL276" s="2"/>
      <c r="AM276" s="2"/>
      <c r="AN276" s="2"/>
      <c r="AO276" s="2"/>
    </row>
    <row r="277" spans="1:41"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9"/>
      <c r="AA277" s="9"/>
      <c r="AB277" s="2"/>
      <c r="AC277" s="2"/>
      <c r="AD277" s="2"/>
      <c r="AE277" s="2"/>
      <c r="AF277" s="2"/>
      <c r="AG277" s="2"/>
      <c r="AH277" s="2"/>
      <c r="AI277" s="2"/>
      <c r="AJ277" s="2"/>
      <c r="AK277" s="2"/>
      <c r="AL277" s="2"/>
      <c r="AM277" s="2"/>
      <c r="AN277" s="2"/>
      <c r="AO277" s="2"/>
    </row>
    <row r="278" spans="1:41"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9"/>
      <c r="AA278" s="9"/>
      <c r="AB278" s="2"/>
      <c r="AC278" s="2"/>
      <c r="AD278" s="2"/>
      <c r="AE278" s="2"/>
      <c r="AF278" s="2"/>
      <c r="AG278" s="2"/>
      <c r="AH278" s="2"/>
      <c r="AI278" s="2"/>
      <c r="AJ278" s="2"/>
      <c r="AK278" s="2"/>
      <c r="AL278" s="2"/>
      <c r="AM278" s="2"/>
      <c r="AN278" s="2"/>
      <c r="AO278" s="2"/>
    </row>
    <row r="279" spans="1:41"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9"/>
      <c r="AA279" s="9"/>
      <c r="AB279" s="2"/>
      <c r="AC279" s="2"/>
      <c r="AD279" s="2"/>
      <c r="AE279" s="2"/>
      <c r="AF279" s="2"/>
      <c r="AG279" s="2"/>
      <c r="AH279" s="2"/>
      <c r="AI279" s="2"/>
      <c r="AJ279" s="2"/>
      <c r="AK279" s="2"/>
      <c r="AL279" s="2"/>
      <c r="AM279" s="2"/>
      <c r="AN279" s="2"/>
      <c r="AO279" s="2"/>
    </row>
    <row r="280" spans="1:41"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9"/>
      <c r="AA280" s="9"/>
      <c r="AB280" s="2"/>
      <c r="AC280" s="2"/>
      <c r="AD280" s="2"/>
      <c r="AE280" s="2"/>
      <c r="AF280" s="2"/>
      <c r="AG280" s="2"/>
      <c r="AH280" s="2"/>
      <c r="AI280" s="2"/>
      <c r="AJ280" s="2"/>
      <c r="AK280" s="2"/>
      <c r="AL280" s="2"/>
      <c r="AM280" s="2"/>
      <c r="AN280" s="2"/>
      <c r="AO280" s="2"/>
    </row>
    <row r="281" spans="1:41"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9"/>
      <c r="AA281" s="9"/>
      <c r="AB281" s="2"/>
      <c r="AC281" s="2"/>
      <c r="AD281" s="2"/>
      <c r="AE281" s="2"/>
      <c r="AF281" s="2"/>
      <c r="AG281" s="2"/>
      <c r="AH281" s="2"/>
      <c r="AI281" s="2"/>
      <c r="AJ281" s="2"/>
      <c r="AK281" s="2"/>
      <c r="AL281" s="2"/>
      <c r="AM281" s="2"/>
      <c r="AN281" s="2"/>
      <c r="AO281" s="2"/>
    </row>
    <row r="282" spans="1:41"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9"/>
      <c r="AA282" s="9"/>
      <c r="AB282" s="2"/>
      <c r="AC282" s="2"/>
      <c r="AD282" s="2"/>
      <c r="AE282" s="2"/>
      <c r="AF282" s="2"/>
      <c r="AG282" s="2"/>
      <c r="AH282" s="2"/>
      <c r="AI282" s="2"/>
      <c r="AJ282" s="2"/>
      <c r="AK282" s="2"/>
      <c r="AL282" s="2"/>
      <c r="AM282" s="2"/>
      <c r="AN282" s="2"/>
      <c r="AO282" s="2"/>
    </row>
    <row r="283" spans="1:41"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9"/>
      <c r="AA283" s="9"/>
      <c r="AB283" s="2"/>
      <c r="AC283" s="2"/>
      <c r="AD283" s="2"/>
      <c r="AE283" s="2"/>
      <c r="AF283" s="2"/>
      <c r="AG283" s="2"/>
      <c r="AH283" s="2"/>
      <c r="AI283" s="2"/>
      <c r="AJ283" s="2"/>
      <c r="AK283" s="2"/>
      <c r="AL283" s="2"/>
      <c r="AM283" s="2"/>
      <c r="AN283" s="2"/>
      <c r="AO283" s="2"/>
    </row>
    <row r="284" spans="1:41"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9"/>
      <c r="AA284" s="9"/>
      <c r="AB284" s="2"/>
      <c r="AC284" s="2"/>
      <c r="AD284" s="2"/>
      <c r="AE284" s="2"/>
      <c r="AF284" s="2"/>
      <c r="AG284" s="2"/>
      <c r="AH284" s="2"/>
      <c r="AI284" s="2"/>
      <c r="AJ284" s="2"/>
      <c r="AK284" s="2"/>
      <c r="AL284" s="2"/>
      <c r="AM284" s="2"/>
      <c r="AN284" s="2"/>
      <c r="AO284" s="2"/>
    </row>
    <row r="285" spans="1:41"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9"/>
      <c r="AA285" s="9"/>
      <c r="AB285" s="2"/>
      <c r="AC285" s="2"/>
      <c r="AD285" s="2"/>
      <c r="AE285" s="2"/>
      <c r="AF285" s="2"/>
      <c r="AG285" s="2"/>
      <c r="AH285" s="2"/>
      <c r="AI285" s="2"/>
      <c r="AJ285" s="2"/>
      <c r="AK285" s="2"/>
      <c r="AL285" s="2"/>
      <c r="AM285" s="2"/>
      <c r="AN285" s="2"/>
      <c r="AO285" s="2"/>
    </row>
    <row r="286" spans="1:41"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9"/>
      <c r="AA286" s="9"/>
      <c r="AB286" s="2"/>
      <c r="AC286" s="2"/>
      <c r="AD286" s="2"/>
      <c r="AE286" s="2"/>
      <c r="AF286" s="2"/>
      <c r="AG286" s="2"/>
      <c r="AH286" s="2"/>
      <c r="AI286" s="2"/>
      <c r="AJ286" s="2"/>
      <c r="AK286" s="2"/>
      <c r="AL286" s="2"/>
      <c r="AM286" s="2"/>
      <c r="AN286" s="2"/>
      <c r="AO286" s="2"/>
    </row>
    <row r="287" spans="1:41"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9"/>
      <c r="AA287" s="9"/>
      <c r="AB287" s="2"/>
      <c r="AC287" s="2"/>
      <c r="AD287" s="2"/>
      <c r="AE287" s="2"/>
      <c r="AF287" s="2"/>
      <c r="AG287" s="2"/>
      <c r="AH287" s="2"/>
      <c r="AI287" s="2"/>
      <c r="AJ287" s="2"/>
      <c r="AK287" s="2"/>
      <c r="AL287" s="2"/>
      <c r="AM287" s="2"/>
      <c r="AN287" s="2"/>
      <c r="AO287" s="2"/>
    </row>
    <row r="288" spans="1:41"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9"/>
      <c r="AA288" s="9"/>
      <c r="AB288" s="2"/>
      <c r="AC288" s="2"/>
      <c r="AD288" s="2"/>
      <c r="AE288" s="2"/>
      <c r="AF288" s="2"/>
      <c r="AG288" s="2"/>
      <c r="AH288" s="2"/>
      <c r="AI288" s="2"/>
      <c r="AJ288" s="2"/>
      <c r="AK288" s="2"/>
      <c r="AL288" s="2"/>
      <c r="AM288" s="2"/>
      <c r="AN288" s="2"/>
      <c r="AO288" s="2"/>
    </row>
    <row r="289" spans="1:41"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9"/>
      <c r="AA289" s="9"/>
      <c r="AB289" s="2"/>
      <c r="AC289" s="2"/>
      <c r="AD289" s="2"/>
      <c r="AE289" s="2"/>
      <c r="AF289" s="2"/>
      <c r="AG289" s="2"/>
      <c r="AH289" s="2"/>
      <c r="AI289" s="2"/>
      <c r="AJ289" s="2"/>
      <c r="AK289" s="2"/>
      <c r="AL289" s="2"/>
      <c r="AM289" s="2"/>
      <c r="AN289" s="2"/>
      <c r="AO289" s="2"/>
    </row>
    <row r="290" spans="1:41"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9"/>
      <c r="AA290" s="9"/>
      <c r="AB290" s="2"/>
      <c r="AC290" s="2"/>
      <c r="AD290" s="2"/>
      <c r="AE290" s="2"/>
      <c r="AF290" s="2"/>
      <c r="AG290" s="2"/>
      <c r="AH290" s="2"/>
      <c r="AI290" s="2"/>
      <c r="AJ290" s="2"/>
      <c r="AK290" s="2"/>
      <c r="AL290" s="2"/>
      <c r="AM290" s="2"/>
      <c r="AN290" s="2"/>
      <c r="AO290" s="2"/>
    </row>
    <row r="291" spans="1:41"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9"/>
      <c r="AA291" s="9"/>
      <c r="AB291" s="2"/>
      <c r="AC291" s="2"/>
      <c r="AD291" s="2"/>
      <c r="AE291" s="2"/>
      <c r="AF291" s="2"/>
      <c r="AG291" s="2"/>
      <c r="AH291" s="2"/>
      <c r="AI291" s="2"/>
      <c r="AJ291" s="2"/>
      <c r="AK291" s="2"/>
      <c r="AL291" s="2"/>
      <c r="AM291" s="2"/>
      <c r="AN291" s="2"/>
      <c r="AO291" s="2"/>
    </row>
    <row r="292" spans="1:41"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9"/>
      <c r="AA292" s="9"/>
      <c r="AB292" s="2"/>
      <c r="AC292" s="2"/>
      <c r="AD292" s="2"/>
      <c r="AE292" s="2"/>
      <c r="AF292" s="2"/>
      <c r="AG292" s="2"/>
      <c r="AH292" s="2"/>
      <c r="AI292" s="2"/>
      <c r="AJ292" s="2"/>
      <c r="AK292" s="2"/>
      <c r="AL292" s="2"/>
      <c r="AM292" s="2"/>
      <c r="AN292" s="2"/>
      <c r="AO292" s="2"/>
    </row>
    <row r="293" spans="1:41"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9"/>
      <c r="AA293" s="9"/>
      <c r="AB293" s="2"/>
      <c r="AC293" s="2"/>
      <c r="AD293" s="2"/>
      <c r="AE293" s="2"/>
      <c r="AF293" s="2"/>
      <c r="AG293" s="2"/>
      <c r="AH293" s="2"/>
      <c r="AI293" s="2"/>
      <c r="AJ293" s="2"/>
      <c r="AK293" s="2"/>
      <c r="AL293" s="2"/>
      <c r="AM293" s="2"/>
      <c r="AN293" s="2"/>
      <c r="AO293" s="2"/>
    </row>
    <row r="294" spans="1:41"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9"/>
      <c r="AA294" s="9"/>
      <c r="AB294" s="2"/>
      <c r="AC294" s="2"/>
      <c r="AD294" s="2"/>
      <c r="AE294" s="2"/>
      <c r="AF294" s="2"/>
      <c r="AG294" s="2"/>
      <c r="AH294" s="2"/>
      <c r="AI294" s="2"/>
      <c r="AJ294" s="2"/>
      <c r="AK294" s="2"/>
      <c r="AL294" s="2"/>
      <c r="AM294" s="2"/>
      <c r="AN294" s="2"/>
      <c r="AO294" s="2"/>
    </row>
    <row r="295" spans="1:41"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9"/>
      <c r="AA295" s="9"/>
      <c r="AB295" s="2"/>
      <c r="AC295" s="2"/>
      <c r="AD295" s="2"/>
      <c r="AE295" s="2"/>
      <c r="AF295" s="2"/>
      <c r="AG295" s="2"/>
      <c r="AH295" s="2"/>
      <c r="AI295" s="2"/>
      <c r="AJ295" s="2"/>
      <c r="AK295" s="2"/>
      <c r="AL295" s="2"/>
      <c r="AM295" s="2"/>
      <c r="AN295" s="2"/>
      <c r="AO295" s="2"/>
    </row>
    <row r="296" spans="1:41"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9"/>
      <c r="AA296" s="9"/>
      <c r="AB296" s="2"/>
      <c r="AC296" s="2"/>
      <c r="AD296" s="2"/>
      <c r="AE296" s="2"/>
      <c r="AF296" s="2"/>
      <c r="AG296" s="2"/>
      <c r="AH296" s="2"/>
      <c r="AI296" s="2"/>
      <c r="AJ296" s="2"/>
      <c r="AK296" s="2"/>
      <c r="AL296" s="2"/>
      <c r="AM296" s="2"/>
      <c r="AN296" s="2"/>
      <c r="AO296" s="2"/>
    </row>
    <row r="297" spans="1:41"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9"/>
      <c r="AA297" s="9"/>
      <c r="AB297" s="2"/>
      <c r="AC297" s="2"/>
      <c r="AD297" s="2"/>
      <c r="AE297" s="2"/>
      <c r="AF297" s="2"/>
      <c r="AG297" s="2"/>
      <c r="AH297" s="2"/>
      <c r="AI297" s="2"/>
      <c r="AJ297" s="2"/>
      <c r="AK297" s="2"/>
      <c r="AL297" s="2"/>
      <c r="AM297" s="2"/>
      <c r="AN297" s="2"/>
      <c r="AO297" s="2"/>
    </row>
    <row r="298" spans="1:41"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9"/>
      <c r="AA298" s="9"/>
      <c r="AB298" s="2"/>
      <c r="AC298" s="2"/>
      <c r="AD298" s="2"/>
      <c r="AE298" s="2"/>
      <c r="AF298" s="2"/>
      <c r="AG298" s="2"/>
      <c r="AH298" s="2"/>
      <c r="AI298" s="2"/>
      <c r="AJ298" s="2"/>
      <c r="AK298" s="2"/>
      <c r="AL298" s="2"/>
      <c r="AM298" s="2"/>
      <c r="AN298" s="2"/>
      <c r="AO298" s="2"/>
    </row>
    <row r="299" spans="1:41"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9"/>
      <c r="AA299" s="9"/>
      <c r="AB299" s="2"/>
      <c r="AC299" s="2"/>
      <c r="AD299" s="2"/>
      <c r="AE299" s="2"/>
      <c r="AF299" s="2"/>
      <c r="AG299" s="2"/>
      <c r="AH299" s="2"/>
      <c r="AI299" s="2"/>
      <c r="AJ299" s="2"/>
      <c r="AK299" s="2"/>
      <c r="AL299" s="2"/>
      <c r="AM299" s="2"/>
      <c r="AN299" s="2"/>
      <c r="AO299" s="2"/>
    </row>
    <row r="300" spans="1:41"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9"/>
      <c r="AA300" s="9"/>
      <c r="AB300" s="2"/>
      <c r="AC300" s="2"/>
      <c r="AD300" s="2"/>
      <c r="AE300" s="2"/>
      <c r="AF300" s="2"/>
      <c r="AG300" s="2"/>
      <c r="AH300" s="2"/>
      <c r="AI300" s="2"/>
      <c r="AJ300" s="2"/>
      <c r="AK300" s="2"/>
      <c r="AL300" s="2"/>
      <c r="AM300" s="2"/>
      <c r="AN300" s="2"/>
      <c r="AO300" s="2"/>
    </row>
    <row r="301" spans="1:41"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9"/>
      <c r="AA301" s="9"/>
      <c r="AB301" s="2"/>
      <c r="AC301" s="2"/>
      <c r="AD301" s="2"/>
      <c r="AE301" s="2"/>
      <c r="AF301" s="2"/>
      <c r="AG301" s="2"/>
      <c r="AH301" s="2"/>
      <c r="AI301" s="2"/>
      <c r="AJ301" s="2"/>
      <c r="AK301" s="2"/>
      <c r="AL301" s="2"/>
      <c r="AM301" s="2"/>
      <c r="AN301" s="2"/>
      <c r="AO301" s="2"/>
    </row>
    <row r="302" spans="1:41"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9"/>
      <c r="AA302" s="9"/>
      <c r="AB302" s="2"/>
      <c r="AC302" s="2"/>
      <c r="AD302" s="2"/>
      <c r="AE302" s="2"/>
      <c r="AF302" s="2"/>
      <c r="AG302" s="2"/>
      <c r="AH302" s="2"/>
      <c r="AI302" s="2"/>
      <c r="AJ302" s="2"/>
      <c r="AK302" s="2"/>
      <c r="AL302" s="2"/>
      <c r="AM302" s="2"/>
      <c r="AN302" s="2"/>
      <c r="AO302" s="2"/>
    </row>
    <row r="303" spans="1:41"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9"/>
      <c r="AA303" s="9"/>
      <c r="AB303" s="2"/>
      <c r="AC303" s="2"/>
      <c r="AD303" s="2"/>
      <c r="AE303" s="2"/>
      <c r="AF303" s="2"/>
      <c r="AG303" s="2"/>
      <c r="AH303" s="2"/>
      <c r="AI303" s="2"/>
      <c r="AJ303" s="2"/>
      <c r="AK303" s="2"/>
      <c r="AL303" s="2"/>
      <c r="AM303" s="2"/>
      <c r="AN303" s="2"/>
      <c r="AO303" s="2"/>
    </row>
    <row r="304" spans="1:41"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9"/>
      <c r="AA304" s="9"/>
      <c r="AB304" s="2"/>
      <c r="AC304" s="2"/>
      <c r="AD304" s="2"/>
      <c r="AE304" s="2"/>
      <c r="AF304" s="2"/>
      <c r="AG304" s="2"/>
      <c r="AH304" s="2"/>
      <c r="AI304" s="2"/>
      <c r="AJ304" s="2"/>
      <c r="AK304" s="2"/>
      <c r="AL304" s="2"/>
      <c r="AM304" s="2"/>
      <c r="AN304" s="2"/>
      <c r="AO304" s="2"/>
    </row>
    <row r="305" spans="1:41"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9"/>
      <c r="AA305" s="9"/>
      <c r="AB305" s="2"/>
      <c r="AC305" s="2"/>
      <c r="AD305" s="2"/>
      <c r="AE305" s="2"/>
      <c r="AF305" s="2"/>
      <c r="AG305" s="2"/>
      <c r="AH305" s="2"/>
      <c r="AI305" s="2"/>
      <c r="AJ305" s="2"/>
      <c r="AK305" s="2"/>
      <c r="AL305" s="2"/>
      <c r="AM305" s="2"/>
      <c r="AN305" s="2"/>
      <c r="AO305" s="2"/>
    </row>
    <row r="306" spans="1:41"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9"/>
      <c r="AA306" s="9"/>
      <c r="AB306" s="2"/>
      <c r="AC306" s="2"/>
      <c r="AD306" s="2"/>
      <c r="AE306" s="2"/>
      <c r="AF306" s="2"/>
      <c r="AG306" s="2"/>
      <c r="AH306" s="2"/>
      <c r="AI306" s="2"/>
      <c r="AJ306" s="2"/>
      <c r="AK306" s="2"/>
      <c r="AL306" s="2"/>
      <c r="AM306" s="2"/>
      <c r="AN306" s="2"/>
      <c r="AO306" s="2"/>
    </row>
    <row r="307" spans="1:41"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9"/>
      <c r="AA307" s="9"/>
      <c r="AB307" s="2"/>
      <c r="AC307" s="2"/>
      <c r="AD307" s="2"/>
      <c r="AE307" s="2"/>
      <c r="AF307" s="2"/>
      <c r="AG307" s="2"/>
      <c r="AH307" s="2"/>
      <c r="AI307" s="2"/>
      <c r="AJ307" s="2"/>
      <c r="AK307" s="2"/>
      <c r="AL307" s="2"/>
      <c r="AM307" s="2"/>
      <c r="AN307" s="2"/>
      <c r="AO307" s="2"/>
    </row>
    <row r="308" spans="1:41"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9"/>
      <c r="AA308" s="9"/>
      <c r="AB308" s="2"/>
      <c r="AC308" s="2"/>
      <c r="AD308" s="2"/>
      <c r="AE308" s="2"/>
      <c r="AF308" s="2"/>
      <c r="AG308" s="2"/>
      <c r="AH308" s="2"/>
      <c r="AI308" s="2"/>
      <c r="AJ308" s="2"/>
      <c r="AK308" s="2"/>
      <c r="AL308" s="2"/>
      <c r="AM308" s="2"/>
      <c r="AN308" s="2"/>
      <c r="AO308" s="2"/>
    </row>
    <row r="309" spans="1:41"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9"/>
      <c r="AA309" s="9"/>
      <c r="AB309" s="2"/>
      <c r="AC309" s="2"/>
      <c r="AD309" s="2"/>
      <c r="AE309" s="2"/>
      <c r="AF309" s="2"/>
      <c r="AG309" s="2"/>
      <c r="AH309" s="2"/>
      <c r="AI309" s="2"/>
      <c r="AJ309" s="2"/>
      <c r="AK309" s="2"/>
      <c r="AL309" s="2"/>
      <c r="AM309" s="2"/>
      <c r="AN309" s="2"/>
      <c r="AO309" s="2"/>
    </row>
    <row r="310" spans="1:41"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9"/>
      <c r="AA310" s="9"/>
      <c r="AB310" s="2"/>
      <c r="AC310" s="2"/>
      <c r="AD310" s="2"/>
      <c r="AE310" s="2"/>
      <c r="AF310" s="2"/>
      <c r="AG310" s="2"/>
      <c r="AH310" s="2"/>
      <c r="AI310" s="2"/>
      <c r="AJ310" s="2"/>
      <c r="AK310" s="2"/>
      <c r="AL310" s="2"/>
      <c r="AM310" s="2"/>
      <c r="AN310" s="2"/>
      <c r="AO310" s="2"/>
    </row>
    <row r="311" spans="1:41"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9"/>
      <c r="AA311" s="9"/>
      <c r="AB311" s="2"/>
      <c r="AC311" s="2"/>
      <c r="AD311" s="2"/>
      <c r="AE311" s="2"/>
      <c r="AF311" s="2"/>
      <c r="AG311" s="2"/>
      <c r="AH311" s="2"/>
      <c r="AI311" s="2"/>
      <c r="AJ311" s="2"/>
      <c r="AK311" s="2"/>
      <c r="AL311" s="2"/>
      <c r="AM311" s="2"/>
      <c r="AN311" s="2"/>
      <c r="AO311" s="2"/>
    </row>
    <row r="312" spans="1:41"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9"/>
      <c r="AA312" s="9"/>
      <c r="AB312" s="2"/>
      <c r="AC312" s="2"/>
      <c r="AD312" s="2"/>
      <c r="AE312" s="2"/>
      <c r="AF312" s="2"/>
      <c r="AG312" s="2"/>
      <c r="AH312" s="2"/>
      <c r="AI312" s="2"/>
      <c r="AJ312" s="2"/>
      <c r="AK312" s="2"/>
      <c r="AL312" s="2"/>
      <c r="AM312" s="2"/>
      <c r="AN312" s="2"/>
      <c r="AO312" s="2"/>
    </row>
    <row r="313" spans="1:41"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9"/>
      <c r="AA313" s="9"/>
      <c r="AB313" s="2"/>
      <c r="AC313" s="2"/>
      <c r="AD313" s="2"/>
      <c r="AE313" s="2"/>
      <c r="AF313" s="2"/>
      <c r="AG313" s="2"/>
      <c r="AH313" s="2"/>
      <c r="AI313" s="2"/>
      <c r="AJ313" s="2"/>
      <c r="AK313" s="2"/>
      <c r="AL313" s="2"/>
      <c r="AM313" s="2"/>
      <c r="AN313" s="2"/>
      <c r="AO313" s="2"/>
    </row>
    <row r="314" spans="1:41"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9"/>
      <c r="AA314" s="9"/>
      <c r="AB314" s="2"/>
      <c r="AC314" s="2"/>
      <c r="AD314" s="2"/>
      <c r="AE314" s="2"/>
      <c r="AF314" s="2"/>
      <c r="AG314" s="2"/>
      <c r="AH314" s="2"/>
      <c r="AI314" s="2"/>
      <c r="AJ314" s="2"/>
      <c r="AK314" s="2"/>
      <c r="AL314" s="2"/>
      <c r="AM314" s="2"/>
      <c r="AN314" s="2"/>
      <c r="AO314" s="2"/>
    </row>
    <row r="315" spans="1:41"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9"/>
      <c r="AA315" s="9"/>
      <c r="AB315" s="2"/>
      <c r="AC315" s="2"/>
      <c r="AD315" s="2"/>
      <c r="AE315" s="2"/>
      <c r="AF315" s="2"/>
      <c r="AG315" s="2"/>
      <c r="AH315" s="2"/>
      <c r="AI315" s="2"/>
      <c r="AJ315" s="2"/>
      <c r="AK315" s="2"/>
      <c r="AL315" s="2"/>
      <c r="AM315" s="2"/>
      <c r="AN315" s="2"/>
      <c r="AO315" s="2"/>
    </row>
    <row r="316" spans="1:41"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9"/>
      <c r="AA316" s="9"/>
      <c r="AB316" s="2"/>
      <c r="AC316" s="2"/>
      <c r="AD316" s="2"/>
      <c r="AE316" s="2"/>
      <c r="AF316" s="2"/>
      <c r="AG316" s="2"/>
      <c r="AH316" s="2"/>
      <c r="AI316" s="2"/>
      <c r="AJ316" s="2"/>
      <c r="AK316" s="2"/>
      <c r="AL316" s="2"/>
      <c r="AM316" s="2"/>
      <c r="AN316" s="2"/>
      <c r="AO316" s="2"/>
    </row>
    <row r="317" spans="1:41"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9"/>
      <c r="AA317" s="9"/>
      <c r="AB317" s="2"/>
      <c r="AC317" s="2"/>
      <c r="AD317" s="2"/>
      <c r="AE317" s="2"/>
      <c r="AF317" s="2"/>
      <c r="AG317" s="2"/>
      <c r="AH317" s="2"/>
      <c r="AI317" s="2"/>
      <c r="AJ317" s="2"/>
      <c r="AK317" s="2"/>
      <c r="AL317" s="2"/>
      <c r="AM317" s="2"/>
      <c r="AN317" s="2"/>
      <c r="AO317" s="2"/>
    </row>
    <row r="318" spans="1:41"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9"/>
      <c r="AA318" s="9"/>
      <c r="AB318" s="2"/>
      <c r="AC318" s="2"/>
      <c r="AD318" s="2"/>
      <c r="AE318" s="2"/>
      <c r="AF318" s="2"/>
      <c r="AG318" s="2"/>
      <c r="AH318" s="2"/>
      <c r="AI318" s="2"/>
      <c r="AJ318" s="2"/>
      <c r="AK318" s="2"/>
      <c r="AL318" s="2"/>
      <c r="AM318" s="2"/>
      <c r="AN318" s="2"/>
      <c r="AO318" s="2"/>
    </row>
    <row r="319" spans="1:41"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9"/>
      <c r="AA319" s="9"/>
      <c r="AB319" s="2"/>
      <c r="AC319" s="2"/>
      <c r="AD319" s="2"/>
      <c r="AE319" s="2"/>
      <c r="AF319" s="2"/>
      <c r="AG319" s="2"/>
      <c r="AH319" s="2"/>
      <c r="AI319" s="2"/>
      <c r="AJ319" s="2"/>
      <c r="AK319" s="2"/>
      <c r="AL319" s="2"/>
      <c r="AM319" s="2"/>
      <c r="AN319" s="2"/>
      <c r="AO319" s="2"/>
    </row>
    <row r="320" spans="1:41"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9"/>
      <c r="AA320" s="9"/>
      <c r="AB320" s="2"/>
      <c r="AC320" s="2"/>
      <c r="AD320" s="2"/>
      <c r="AE320" s="2"/>
      <c r="AF320" s="2"/>
      <c r="AG320" s="2"/>
      <c r="AH320" s="2"/>
      <c r="AI320" s="2"/>
      <c r="AJ320" s="2"/>
      <c r="AK320" s="2"/>
      <c r="AL320" s="2"/>
      <c r="AM320" s="2"/>
      <c r="AN320" s="2"/>
      <c r="AO320" s="2"/>
    </row>
    <row r="321" spans="1:41"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9"/>
      <c r="AA321" s="9"/>
      <c r="AB321" s="2"/>
      <c r="AC321" s="2"/>
      <c r="AD321" s="2"/>
      <c r="AE321" s="2"/>
      <c r="AF321" s="2"/>
      <c r="AG321" s="2"/>
      <c r="AH321" s="2"/>
      <c r="AI321" s="2"/>
      <c r="AJ321" s="2"/>
      <c r="AK321" s="2"/>
      <c r="AL321" s="2"/>
      <c r="AM321" s="2"/>
      <c r="AN321" s="2"/>
      <c r="AO321" s="2"/>
    </row>
    <row r="322" spans="1:41"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9"/>
      <c r="AA322" s="9"/>
      <c r="AB322" s="2"/>
      <c r="AC322" s="2"/>
      <c r="AD322" s="2"/>
      <c r="AE322" s="2"/>
      <c r="AF322" s="2"/>
      <c r="AG322" s="2"/>
      <c r="AH322" s="2"/>
      <c r="AI322" s="2"/>
      <c r="AJ322" s="2"/>
      <c r="AK322" s="2"/>
      <c r="AL322" s="2"/>
      <c r="AM322" s="2"/>
      <c r="AN322" s="2"/>
      <c r="AO322" s="2"/>
    </row>
    <row r="323" spans="1:41"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9"/>
      <c r="AA323" s="9"/>
      <c r="AB323" s="2"/>
      <c r="AC323" s="2"/>
      <c r="AD323" s="2"/>
      <c r="AE323" s="2"/>
      <c r="AF323" s="2"/>
      <c r="AG323" s="2"/>
      <c r="AH323" s="2"/>
      <c r="AI323" s="2"/>
      <c r="AJ323" s="2"/>
      <c r="AK323" s="2"/>
      <c r="AL323" s="2"/>
      <c r="AM323" s="2"/>
      <c r="AN323" s="2"/>
      <c r="AO323" s="2"/>
    </row>
    <row r="324" spans="1:41"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9"/>
      <c r="AA324" s="9"/>
      <c r="AB324" s="2"/>
      <c r="AC324" s="2"/>
      <c r="AD324" s="2"/>
      <c r="AE324" s="2"/>
      <c r="AF324" s="2"/>
      <c r="AG324" s="2"/>
      <c r="AH324" s="2"/>
      <c r="AI324" s="2"/>
      <c r="AJ324" s="2"/>
      <c r="AK324" s="2"/>
      <c r="AL324" s="2"/>
      <c r="AM324" s="2"/>
      <c r="AN324" s="2"/>
      <c r="AO324" s="2"/>
    </row>
    <row r="325" spans="1:41"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9"/>
      <c r="AA325" s="9"/>
      <c r="AB325" s="2"/>
      <c r="AC325" s="2"/>
      <c r="AD325" s="2"/>
      <c r="AE325" s="2"/>
      <c r="AF325" s="2"/>
      <c r="AG325" s="2"/>
      <c r="AH325" s="2"/>
      <c r="AI325" s="2"/>
      <c r="AJ325" s="2"/>
      <c r="AK325" s="2"/>
      <c r="AL325" s="2"/>
      <c r="AM325" s="2"/>
      <c r="AN325" s="2"/>
      <c r="AO325" s="2"/>
    </row>
    <row r="326" spans="1:41"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9"/>
      <c r="AA326" s="9"/>
      <c r="AB326" s="2"/>
      <c r="AC326" s="2"/>
      <c r="AD326" s="2"/>
      <c r="AE326" s="2"/>
      <c r="AF326" s="2"/>
      <c r="AG326" s="2"/>
      <c r="AH326" s="2"/>
      <c r="AI326" s="2"/>
      <c r="AJ326" s="2"/>
      <c r="AK326" s="2"/>
      <c r="AL326" s="2"/>
      <c r="AM326" s="2"/>
      <c r="AN326" s="2"/>
      <c r="AO326" s="2"/>
    </row>
    <row r="327" spans="1:41"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9"/>
      <c r="AA327" s="9"/>
      <c r="AB327" s="2"/>
      <c r="AC327" s="2"/>
      <c r="AD327" s="2"/>
      <c r="AE327" s="2"/>
      <c r="AF327" s="2"/>
      <c r="AG327" s="2"/>
      <c r="AH327" s="2"/>
      <c r="AI327" s="2"/>
      <c r="AJ327" s="2"/>
      <c r="AK327" s="2"/>
      <c r="AL327" s="2"/>
      <c r="AM327" s="2"/>
      <c r="AN327" s="2"/>
      <c r="AO327" s="2"/>
    </row>
    <row r="328" spans="1:41"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9"/>
      <c r="AA328" s="9"/>
      <c r="AB328" s="2"/>
      <c r="AC328" s="2"/>
      <c r="AD328" s="2"/>
      <c r="AE328" s="2"/>
      <c r="AF328" s="2"/>
      <c r="AG328" s="2"/>
      <c r="AH328" s="2"/>
      <c r="AI328" s="2"/>
      <c r="AJ328" s="2"/>
      <c r="AK328" s="2"/>
      <c r="AL328" s="2"/>
      <c r="AM328" s="2"/>
      <c r="AN328" s="2"/>
      <c r="AO328" s="2"/>
    </row>
    <row r="329" spans="1:41"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9"/>
      <c r="AA329" s="9"/>
      <c r="AB329" s="2"/>
      <c r="AC329" s="2"/>
      <c r="AD329" s="2"/>
      <c r="AE329" s="2"/>
      <c r="AF329" s="2"/>
      <c r="AG329" s="2"/>
      <c r="AH329" s="2"/>
      <c r="AI329" s="2"/>
      <c r="AJ329" s="2"/>
      <c r="AK329" s="2"/>
      <c r="AL329" s="2"/>
      <c r="AM329" s="2"/>
      <c r="AN329" s="2"/>
      <c r="AO329" s="2"/>
    </row>
    <row r="330" spans="1:41"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9"/>
      <c r="AA330" s="9"/>
      <c r="AB330" s="2"/>
      <c r="AC330" s="2"/>
      <c r="AD330" s="2"/>
      <c r="AE330" s="2"/>
      <c r="AF330" s="2"/>
      <c r="AG330" s="2"/>
      <c r="AH330" s="2"/>
      <c r="AI330" s="2"/>
      <c r="AJ330" s="2"/>
      <c r="AK330" s="2"/>
      <c r="AL330" s="2"/>
      <c r="AM330" s="2"/>
      <c r="AN330" s="2"/>
      <c r="AO330" s="2"/>
    </row>
    <row r="331" spans="1:41"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9"/>
      <c r="AA331" s="9"/>
      <c r="AB331" s="2"/>
      <c r="AC331" s="2"/>
      <c r="AD331" s="2"/>
      <c r="AE331" s="2"/>
      <c r="AF331" s="2"/>
      <c r="AG331" s="2"/>
      <c r="AH331" s="2"/>
      <c r="AI331" s="2"/>
      <c r="AJ331" s="2"/>
      <c r="AK331" s="2"/>
      <c r="AL331" s="2"/>
      <c r="AM331" s="2"/>
      <c r="AN331" s="2"/>
      <c r="AO331" s="2"/>
    </row>
    <row r="332" spans="1:41"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9"/>
      <c r="AA332" s="9"/>
      <c r="AB332" s="2"/>
      <c r="AC332" s="2"/>
      <c r="AD332" s="2"/>
      <c r="AE332" s="2"/>
      <c r="AF332" s="2"/>
      <c r="AG332" s="2"/>
      <c r="AH332" s="2"/>
      <c r="AI332" s="2"/>
      <c r="AJ332" s="2"/>
      <c r="AK332" s="2"/>
      <c r="AL332" s="2"/>
      <c r="AM332" s="2"/>
      <c r="AN332" s="2"/>
      <c r="AO332" s="2"/>
    </row>
    <row r="333" spans="1:41"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9"/>
      <c r="AA333" s="9"/>
      <c r="AB333" s="2"/>
      <c r="AC333" s="2"/>
      <c r="AD333" s="2"/>
      <c r="AE333" s="2"/>
      <c r="AF333" s="2"/>
      <c r="AG333" s="2"/>
      <c r="AH333" s="2"/>
      <c r="AI333" s="2"/>
      <c r="AJ333" s="2"/>
      <c r="AK333" s="2"/>
      <c r="AL333" s="2"/>
      <c r="AM333" s="2"/>
      <c r="AN333" s="2"/>
      <c r="AO333" s="2"/>
    </row>
    <row r="334" spans="1:41"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9"/>
      <c r="AA334" s="9"/>
      <c r="AB334" s="2"/>
      <c r="AC334" s="2"/>
      <c r="AD334" s="2"/>
      <c r="AE334" s="2"/>
      <c r="AF334" s="2"/>
      <c r="AG334" s="2"/>
      <c r="AH334" s="2"/>
      <c r="AI334" s="2"/>
      <c r="AJ334" s="2"/>
      <c r="AK334" s="2"/>
      <c r="AL334" s="2"/>
      <c r="AM334" s="2"/>
      <c r="AN334" s="2"/>
      <c r="AO334" s="2"/>
    </row>
    <row r="335" spans="1:41"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9"/>
      <c r="AA335" s="9"/>
      <c r="AB335" s="2"/>
      <c r="AC335" s="2"/>
      <c r="AD335" s="2"/>
      <c r="AE335" s="2"/>
      <c r="AF335" s="2"/>
      <c r="AG335" s="2"/>
      <c r="AH335" s="2"/>
      <c r="AI335" s="2"/>
      <c r="AJ335" s="2"/>
      <c r="AK335" s="2"/>
      <c r="AL335" s="2"/>
      <c r="AM335" s="2"/>
      <c r="AN335" s="2"/>
      <c r="AO335" s="2"/>
    </row>
    <row r="336" spans="1:41"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9"/>
      <c r="AA336" s="9"/>
      <c r="AB336" s="2"/>
      <c r="AC336" s="2"/>
      <c r="AD336" s="2"/>
      <c r="AE336" s="2"/>
      <c r="AF336" s="2"/>
      <c r="AG336" s="2"/>
      <c r="AH336" s="2"/>
      <c r="AI336" s="2"/>
      <c r="AJ336" s="2"/>
      <c r="AK336" s="2"/>
      <c r="AL336" s="2"/>
      <c r="AM336" s="2"/>
      <c r="AN336" s="2"/>
      <c r="AO336" s="2"/>
    </row>
    <row r="337" spans="1:41"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9"/>
      <c r="AA337" s="9"/>
      <c r="AB337" s="2"/>
      <c r="AC337" s="2"/>
      <c r="AD337" s="2"/>
      <c r="AE337" s="2"/>
      <c r="AF337" s="2"/>
      <c r="AG337" s="2"/>
      <c r="AH337" s="2"/>
      <c r="AI337" s="2"/>
      <c r="AJ337" s="2"/>
      <c r="AK337" s="2"/>
      <c r="AL337" s="2"/>
      <c r="AM337" s="2"/>
      <c r="AN337" s="2"/>
      <c r="AO337" s="2"/>
    </row>
    <row r="338" spans="1:41"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9"/>
      <c r="AA338" s="9"/>
      <c r="AB338" s="2"/>
      <c r="AC338" s="2"/>
      <c r="AD338" s="2"/>
      <c r="AE338" s="2"/>
      <c r="AF338" s="2"/>
      <c r="AG338" s="2"/>
      <c r="AH338" s="2"/>
      <c r="AI338" s="2"/>
      <c r="AJ338" s="2"/>
      <c r="AK338" s="2"/>
      <c r="AL338" s="2"/>
      <c r="AM338" s="2"/>
      <c r="AN338" s="2"/>
      <c r="AO338" s="2"/>
    </row>
    <row r="339" spans="1:41"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9"/>
      <c r="AA339" s="9"/>
      <c r="AB339" s="2"/>
      <c r="AC339" s="2"/>
      <c r="AD339" s="2"/>
      <c r="AE339" s="2"/>
      <c r="AF339" s="2"/>
      <c r="AG339" s="2"/>
      <c r="AH339" s="2"/>
      <c r="AI339" s="2"/>
      <c r="AJ339" s="2"/>
      <c r="AK339" s="2"/>
      <c r="AL339" s="2"/>
      <c r="AM339" s="2"/>
      <c r="AN339" s="2"/>
      <c r="AO339" s="2"/>
    </row>
    <row r="340" spans="1:41"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9"/>
      <c r="AA340" s="9"/>
      <c r="AB340" s="2"/>
      <c r="AC340" s="2"/>
      <c r="AD340" s="2"/>
      <c r="AE340" s="2"/>
      <c r="AF340" s="2"/>
      <c r="AG340" s="2"/>
      <c r="AH340" s="2"/>
      <c r="AI340" s="2"/>
      <c r="AJ340" s="2"/>
      <c r="AK340" s="2"/>
      <c r="AL340" s="2"/>
      <c r="AM340" s="2"/>
      <c r="AN340" s="2"/>
      <c r="AO340" s="2"/>
    </row>
    <row r="341" spans="1:41"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9"/>
      <c r="AA341" s="9"/>
      <c r="AB341" s="2"/>
      <c r="AC341" s="2"/>
      <c r="AD341" s="2"/>
      <c r="AE341" s="2"/>
      <c r="AF341" s="2"/>
      <c r="AG341" s="2"/>
      <c r="AH341" s="2"/>
      <c r="AI341" s="2"/>
      <c r="AJ341" s="2"/>
      <c r="AK341" s="2"/>
      <c r="AL341" s="2"/>
      <c r="AM341" s="2"/>
      <c r="AN341" s="2"/>
      <c r="AO341" s="2"/>
    </row>
    <row r="342" spans="1:41"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9"/>
      <c r="AA342" s="9"/>
      <c r="AB342" s="2"/>
      <c r="AC342" s="2"/>
      <c r="AD342" s="2"/>
      <c r="AE342" s="2"/>
      <c r="AF342" s="2"/>
      <c r="AG342" s="2"/>
      <c r="AH342" s="2"/>
      <c r="AI342" s="2"/>
      <c r="AJ342" s="2"/>
      <c r="AK342" s="2"/>
      <c r="AL342" s="2"/>
      <c r="AM342" s="2"/>
      <c r="AN342" s="2"/>
      <c r="AO342" s="2"/>
    </row>
    <row r="343" spans="1:41"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9"/>
      <c r="AA343" s="9"/>
      <c r="AB343" s="2"/>
      <c r="AC343" s="2"/>
      <c r="AD343" s="2"/>
      <c r="AE343" s="2"/>
      <c r="AF343" s="2"/>
      <c r="AG343" s="2"/>
      <c r="AH343" s="2"/>
      <c r="AI343" s="2"/>
      <c r="AJ343" s="2"/>
      <c r="AK343" s="2"/>
      <c r="AL343" s="2"/>
      <c r="AM343" s="2"/>
      <c r="AN343" s="2"/>
      <c r="AO343" s="2"/>
    </row>
    <row r="344" spans="1:41"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9"/>
      <c r="AA344" s="9"/>
      <c r="AB344" s="2"/>
      <c r="AC344" s="2"/>
      <c r="AD344" s="2"/>
      <c r="AE344" s="2"/>
      <c r="AF344" s="2"/>
      <c r="AG344" s="2"/>
      <c r="AH344" s="2"/>
      <c r="AI344" s="2"/>
      <c r="AJ344" s="2"/>
      <c r="AK344" s="2"/>
      <c r="AL344" s="2"/>
      <c r="AM344" s="2"/>
      <c r="AN344" s="2"/>
      <c r="AO344" s="2"/>
    </row>
    <row r="345" spans="1:41"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9"/>
      <c r="AA345" s="9"/>
      <c r="AB345" s="2"/>
      <c r="AC345" s="2"/>
      <c r="AD345" s="2"/>
      <c r="AE345" s="2"/>
      <c r="AF345" s="2"/>
      <c r="AG345" s="2"/>
      <c r="AH345" s="2"/>
      <c r="AI345" s="2"/>
      <c r="AJ345" s="2"/>
      <c r="AK345" s="2"/>
      <c r="AL345" s="2"/>
      <c r="AM345" s="2"/>
      <c r="AN345" s="2"/>
      <c r="AO345" s="2"/>
    </row>
    <row r="346" spans="1:41"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9"/>
      <c r="AA346" s="9"/>
      <c r="AB346" s="2"/>
      <c r="AC346" s="2"/>
      <c r="AD346" s="2"/>
      <c r="AE346" s="2"/>
      <c r="AF346" s="2"/>
      <c r="AG346" s="2"/>
      <c r="AH346" s="2"/>
      <c r="AI346" s="2"/>
      <c r="AJ346" s="2"/>
      <c r="AK346" s="2"/>
      <c r="AL346" s="2"/>
      <c r="AM346" s="2"/>
      <c r="AN346" s="2"/>
      <c r="AO346" s="2"/>
    </row>
    <row r="347" spans="1:41"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9"/>
      <c r="AA347" s="9"/>
      <c r="AB347" s="2"/>
      <c r="AC347" s="2"/>
      <c r="AD347" s="2"/>
      <c r="AE347" s="2"/>
      <c r="AF347" s="2"/>
      <c r="AG347" s="2"/>
      <c r="AH347" s="2"/>
      <c r="AI347" s="2"/>
      <c r="AJ347" s="2"/>
      <c r="AK347" s="2"/>
      <c r="AL347" s="2"/>
      <c r="AM347" s="2"/>
      <c r="AN347" s="2"/>
      <c r="AO347" s="2"/>
    </row>
    <row r="348" spans="1:41"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9"/>
      <c r="AA348" s="9"/>
      <c r="AB348" s="2"/>
      <c r="AC348" s="2"/>
      <c r="AD348" s="2"/>
      <c r="AE348" s="2"/>
      <c r="AF348" s="2"/>
      <c r="AG348" s="2"/>
      <c r="AH348" s="2"/>
      <c r="AI348" s="2"/>
      <c r="AJ348" s="2"/>
      <c r="AK348" s="2"/>
      <c r="AL348" s="2"/>
      <c r="AM348" s="2"/>
      <c r="AN348" s="2"/>
      <c r="AO348" s="2"/>
    </row>
    <row r="349" spans="1:41"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9"/>
      <c r="AA349" s="9"/>
      <c r="AB349" s="2"/>
      <c r="AC349" s="2"/>
      <c r="AD349" s="2"/>
      <c r="AE349" s="2"/>
      <c r="AF349" s="2"/>
      <c r="AG349" s="2"/>
      <c r="AH349" s="2"/>
      <c r="AI349" s="2"/>
      <c r="AJ349" s="2"/>
      <c r="AK349" s="2"/>
      <c r="AL349" s="2"/>
      <c r="AM349" s="2"/>
      <c r="AN349" s="2"/>
      <c r="AO349" s="2"/>
    </row>
    <row r="350" spans="1:41"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9"/>
      <c r="AA350" s="9"/>
      <c r="AB350" s="2"/>
      <c r="AC350" s="2"/>
      <c r="AD350" s="2"/>
      <c r="AE350" s="2"/>
      <c r="AF350" s="2"/>
      <c r="AG350" s="2"/>
      <c r="AH350" s="2"/>
      <c r="AI350" s="2"/>
      <c r="AJ350" s="2"/>
      <c r="AK350" s="2"/>
      <c r="AL350" s="2"/>
      <c r="AM350" s="2"/>
      <c r="AN350" s="2"/>
      <c r="AO350" s="2"/>
    </row>
    <row r="351" spans="1:41"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9"/>
      <c r="AA351" s="9"/>
      <c r="AB351" s="2"/>
      <c r="AC351" s="2"/>
      <c r="AD351" s="2"/>
      <c r="AE351" s="2"/>
      <c r="AF351" s="2"/>
      <c r="AG351" s="2"/>
      <c r="AH351" s="2"/>
      <c r="AI351" s="2"/>
      <c r="AJ351" s="2"/>
      <c r="AK351" s="2"/>
      <c r="AL351" s="2"/>
      <c r="AM351" s="2"/>
      <c r="AN351" s="2"/>
      <c r="AO351" s="2"/>
    </row>
    <row r="352" spans="1:41"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9"/>
      <c r="AA352" s="9"/>
      <c r="AB352" s="2"/>
      <c r="AC352" s="2"/>
      <c r="AD352" s="2"/>
      <c r="AE352" s="2"/>
      <c r="AF352" s="2"/>
      <c r="AG352" s="2"/>
      <c r="AH352" s="2"/>
      <c r="AI352" s="2"/>
      <c r="AJ352" s="2"/>
      <c r="AK352" s="2"/>
      <c r="AL352" s="2"/>
      <c r="AM352" s="2"/>
      <c r="AN352" s="2"/>
      <c r="AO352" s="2"/>
    </row>
    <row r="353" spans="1:41"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9"/>
      <c r="AA353" s="9"/>
      <c r="AB353" s="2"/>
      <c r="AC353" s="2"/>
      <c r="AD353" s="2"/>
      <c r="AE353" s="2"/>
      <c r="AF353" s="2"/>
      <c r="AG353" s="2"/>
      <c r="AH353" s="2"/>
      <c r="AI353" s="2"/>
      <c r="AJ353" s="2"/>
      <c r="AK353" s="2"/>
      <c r="AL353" s="2"/>
      <c r="AM353" s="2"/>
      <c r="AN353" s="2"/>
      <c r="AO353" s="2"/>
    </row>
    <row r="354" spans="1:41"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9"/>
      <c r="AA354" s="9"/>
      <c r="AB354" s="2"/>
      <c r="AC354" s="2"/>
      <c r="AD354" s="2"/>
      <c r="AE354" s="2"/>
      <c r="AF354" s="2"/>
      <c r="AG354" s="2"/>
      <c r="AH354" s="2"/>
      <c r="AI354" s="2"/>
      <c r="AJ354" s="2"/>
      <c r="AK354" s="2"/>
      <c r="AL354" s="2"/>
      <c r="AM354" s="2"/>
      <c r="AN354" s="2"/>
      <c r="AO354" s="2"/>
    </row>
    <row r="355" spans="1:41"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9"/>
      <c r="AA355" s="9"/>
      <c r="AB355" s="2"/>
      <c r="AC355" s="2"/>
      <c r="AD355" s="2"/>
      <c r="AE355" s="2"/>
      <c r="AF355" s="2"/>
      <c r="AG355" s="2"/>
      <c r="AH355" s="2"/>
      <c r="AI355" s="2"/>
      <c r="AJ355" s="2"/>
      <c r="AK355" s="2"/>
      <c r="AL355" s="2"/>
      <c r="AM355" s="2"/>
      <c r="AN355" s="2"/>
      <c r="AO355" s="2"/>
    </row>
    <row r="356" spans="1:41"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9"/>
      <c r="AA356" s="9"/>
      <c r="AB356" s="2"/>
      <c r="AC356" s="2"/>
      <c r="AD356" s="2"/>
      <c r="AE356" s="2"/>
      <c r="AF356" s="2"/>
      <c r="AG356" s="2"/>
      <c r="AH356" s="2"/>
      <c r="AI356" s="2"/>
      <c r="AJ356" s="2"/>
      <c r="AK356" s="2"/>
      <c r="AL356" s="2"/>
      <c r="AM356" s="2"/>
      <c r="AN356" s="2"/>
      <c r="AO356" s="2"/>
    </row>
    <row r="357" spans="1:41"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9"/>
      <c r="AA357" s="9"/>
      <c r="AB357" s="2"/>
      <c r="AC357" s="2"/>
      <c r="AD357" s="2"/>
      <c r="AE357" s="2"/>
      <c r="AF357" s="2"/>
      <c r="AG357" s="2"/>
      <c r="AH357" s="2"/>
      <c r="AI357" s="2"/>
      <c r="AJ357" s="2"/>
      <c r="AK357" s="2"/>
      <c r="AL357" s="2"/>
      <c r="AM357" s="2"/>
      <c r="AN357" s="2"/>
      <c r="AO357" s="2"/>
    </row>
    <row r="358" spans="1:41"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9"/>
      <c r="AA358" s="9"/>
      <c r="AB358" s="2"/>
      <c r="AC358" s="2"/>
      <c r="AD358" s="2"/>
      <c r="AE358" s="2"/>
      <c r="AF358" s="2"/>
      <c r="AG358" s="2"/>
      <c r="AH358" s="2"/>
      <c r="AI358" s="2"/>
      <c r="AJ358" s="2"/>
      <c r="AK358" s="2"/>
      <c r="AL358" s="2"/>
      <c r="AM358" s="2"/>
      <c r="AN358" s="2"/>
      <c r="AO358" s="2"/>
    </row>
    <row r="359" spans="1:41"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9"/>
      <c r="AA359" s="9"/>
      <c r="AB359" s="2"/>
      <c r="AC359" s="2"/>
      <c r="AD359" s="2"/>
      <c r="AE359" s="2"/>
      <c r="AF359" s="2"/>
      <c r="AG359" s="2"/>
      <c r="AH359" s="2"/>
      <c r="AI359" s="2"/>
      <c r="AJ359" s="2"/>
      <c r="AK359" s="2"/>
      <c r="AL359" s="2"/>
      <c r="AM359" s="2"/>
      <c r="AN359" s="2"/>
      <c r="AO359" s="2"/>
    </row>
    <row r="360" spans="1:41"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9"/>
      <c r="AA360" s="9"/>
      <c r="AB360" s="2"/>
      <c r="AC360" s="2"/>
      <c r="AD360" s="2"/>
      <c r="AE360" s="2"/>
      <c r="AF360" s="2"/>
      <c r="AG360" s="2"/>
      <c r="AH360" s="2"/>
      <c r="AI360" s="2"/>
      <c r="AJ360" s="2"/>
      <c r="AK360" s="2"/>
      <c r="AL360" s="2"/>
      <c r="AM360" s="2"/>
      <c r="AN360" s="2"/>
      <c r="AO360" s="2"/>
    </row>
    <row r="361" spans="1:41"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9"/>
      <c r="AA361" s="9"/>
      <c r="AB361" s="2"/>
      <c r="AC361" s="2"/>
      <c r="AD361" s="2"/>
      <c r="AE361" s="2"/>
      <c r="AF361" s="2"/>
      <c r="AG361" s="2"/>
      <c r="AH361" s="2"/>
      <c r="AI361" s="2"/>
      <c r="AJ361" s="2"/>
      <c r="AK361" s="2"/>
      <c r="AL361" s="2"/>
      <c r="AM361" s="2"/>
      <c r="AN361" s="2"/>
      <c r="AO361" s="2"/>
    </row>
    <row r="362" spans="1:41"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9"/>
      <c r="AA362" s="9"/>
      <c r="AB362" s="2"/>
      <c r="AC362" s="2"/>
      <c r="AD362" s="2"/>
      <c r="AE362" s="2"/>
      <c r="AF362" s="2"/>
      <c r="AG362" s="2"/>
      <c r="AH362" s="2"/>
      <c r="AI362" s="2"/>
      <c r="AJ362" s="2"/>
      <c r="AK362" s="2"/>
      <c r="AL362" s="2"/>
      <c r="AM362" s="2"/>
      <c r="AN362" s="2"/>
      <c r="AO362" s="2"/>
    </row>
    <row r="363" spans="1:41"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9"/>
      <c r="AA363" s="9"/>
      <c r="AB363" s="2"/>
      <c r="AC363" s="2"/>
      <c r="AD363" s="2"/>
      <c r="AE363" s="2"/>
      <c r="AF363" s="2"/>
      <c r="AG363" s="2"/>
      <c r="AH363" s="2"/>
      <c r="AI363" s="2"/>
      <c r="AJ363" s="2"/>
      <c r="AK363" s="2"/>
      <c r="AL363" s="2"/>
      <c r="AM363" s="2"/>
      <c r="AN363" s="2"/>
      <c r="AO363" s="2"/>
    </row>
    <row r="364" spans="1:41"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9"/>
      <c r="AA364" s="9"/>
      <c r="AB364" s="2"/>
      <c r="AC364" s="2"/>
      <c r="AD364" s="2"/>
      <c r="AE364" s="2"/>
      <c r="AF364" s="2"/>
      <c r="AG364" s="2"/>
      <c r="AH364" s="2"/>
      <c r="AI364" s="2"/>
      <c r="AJ364" s="2"/>
      <c r="AK364" s="2"/>
      <c r="AL364" s="2"/>
      <c r="AM364" s="2"/>
      <c r="AN364" s="2"/>
      <c r="AO364" s="2"/>
    </row>
    <row r="365" spans="1:41"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9"/>
      <c r="AA365" s="9"/>
      <c r="AB365" s="2"/>
      <c r="AC365" s="2"/>
      <c r="AD365" s="2"/>
      <c r="AE365" s="2"/>
      <c r="AF365" s="2"/>
      <c r="AG365" s="2"/>
      <c r="AH365" s="2"/>
      <c r="AI365" s="2"/>
      <c r="AJ365" s="2"/>
      <c r="AK365" s="2"/>
      <c r="AL365" s="2"/>
      <c r="AM365" s="2"/>
      <c r="AN365" s="2"/>
      <c r="AO365" s="2"/>
    </row>
    <row r="366" spans="1:41"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9"/>
      <c r="AA366" s="9"/>
      <c r="AB366" s="2"/>
      <c r="AC366" s="2"/>
      <c r="AD366" s="2"/>
      <c r="AE366" s="2"/>
      <c r="AF366" s="2"/>
      <c r="AG366" s="2"/>
      <c r="AH366" s="2"/>
      <c r="AI366" s="2"/>
      <c r="AJ366" s="2"/>
      <c r="AK366" s="2"/>
      <c r="AL366" s="2"/>
      <c r="AM366" s="2"/>
      <c r="AN366" s="2"/>
      <c r="AO366" s="2"/>
    </row>
    <row r="367" spans="1:41"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9"/>
      <c r="AA367" s="9"/>
      <c r="AB367" s="2"/>
      <c r="AC367" s="2"/>
      <c r="AD367" s="2"/>
      <c r="AE367" s="2"/>
      <c r="AF367" s="2"/>
      <c r="AG367" s="2"/>
      <c r="AH367" s="2"/>
      <c r="AI367" s="2"/>
      <c r="AJ367" s="2"/>
      <c r="AK367" s="2"/>
      <c r="AL367" s="2"/>
      <c r="AM367" s="2"/>
      <c r="AN367" s="2"/>
      <c r="AO367" s="2"/>
    </row>
    <row r="368" spans="1:41"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9"/>
      <c r="AA368" s="9"/>
      <c r="AB368" s="2"/>
      <c r="AC368" s="2"/>
      <c r="AD368" s="2"/>
      <c r="AE368" s="2"/>
      <c r="AF368" s="2"/>
      <c r="AG368" s="2"/>
      <c r="AH368" s="2"/>
      <c r="AI368" s="2"/>
      <c r="AJ368" s="2"/>
      <c r="AK368" s="2"/>
      <c r="AL368" s="2"/>
      <c r="AM368" s="2"/>
      <c r="AN368" s="2"/>
      <c r="AO368" s="2"/>
    </row>
    <row r="369" spans="1:41"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9"/>
      <c r="AA369" s="9"/>
      <c r="AB369" s="2"/>
      <c r="AC369" s="2"/>
      <c r="AD369" s="2"/>
      <c r="AE369" s="2"/>
      <c r="AF369" s="2"/>
      <c r="AG369" s="2"/>
      <c r="AH369" s="2"/>
      <c r="AI369" s="2"/>
      <c r="AJ369" s="2"/>
      <c r="AK369" s="2"/>
      <c r="AL369" s="2"/>
      <c r="AM369" s="2"/>
      <c r="AN369" s="2"/>
      <c r="AO369" s="2"/>
    </row>
    <row r="370" spans="1:41"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9"/>
      <c r="AA370" s="9"/>
      <c r="AB370" s="2"/>
      <c r="AC370" s="2"/>
      <c r="AD370" s="2"/>
      <c r="AE370" s="2"/>
      <c r="AF370" s="2"/>
      <c r="AG370" s="2"/>
      <c r="AH370" s="2"/>
      <c r="AI370" s="2"/>
      <c r="AJ370" s="2"/>
      <c r="AK370" s="2"/>
      <c r="AL370" s="2"/>
      <c r="AM370" s="2"/>
      <c r="AN370" s="2"/>
      <c r="AO370" s="2"/>
    </row>
    <row r="371" spans="1:41"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9"/>
      <c r="AA371" s="9"/>
      <c r="AB371" s="2"/>
      <c r="AC371" s="2"/>
      <c r="AD371" s="2"/>
      <c r="AE371" s="2"/>
      <c r="AF371" s="2"/>
      <c r="AG371" s="2"/>
      <c r="AH371" s="2"/>
      <c r="AI371" s="2"/>
      <c r="AJ371" s="2"/>
      <c r="AK371" s="2"/>
      <c r="AL371" s="2"/>
      <c r="AM371" s="2"/>
      <c r="AN371" s="2"/>
      <c r="AO371" s="2"/>
    </row>
    <row r="372" spans="1:41"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9"/>
      <c r="AA372" s="9"/>
      <c r="AB372" s="2"/>
      <c r="AC372" s="2"/>
      <c r="AD372" s="2"/>
      <c r="AE372" s="2"/>
      <c r="AF372" s="2"/>
      <c r="AG372" s="2"/>
      <c r="AH372" s="2"/>
      <c r="AI372" s="2"/>
      <c r="AJ372" s="2"/>
      <c r="AK372" s="2"/>
      <c r="AL372" s="2"/>
      <c r="AM372" s="2"/>
      <c r="AN372" s="2"/>
      <c r="AO372" s="2"/>
    </row>
    <row r="373" spans="1:41"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9"/>
      <c r="AA373" s="9"/>
      <c r="AB373" s="2"/>
      <c r="AC373" s="2"/>
      <c r="AD373" s="2"/>
      <c r="AE373" s="2"/>
      <c r="AF373" s="2"/>
      <c r="AG373" s="2"/>
      <c r="AH373" s="2"/>
      <c r="AI373" s="2"/>
      <c r="AJ373" s="2"/>
      <c r="AK373" s="2"/>
      <c r="AL373" s="2"/>
      <c r="AM373" s="2"/>
      <c r="AN373" s="2"/>
      <c r="AO373" s="2"/>
    </row>
    <row r="374" spans="1:41"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9"/>
      <c r="AA374" s="9"/>
      <c r="AB374" s="2"/>
      <c r="AC374" s="2"/>
      <c r="AD374" s="2"/>
      <c r="AE374" s="2"/>
      <c r="AF374" s="2"/>
      <c r="AG374" s="2"/>
      <c r="AH374" s="2"/>
      <c r="AI374" s="2"/>
      <c r="AJ374" s="2"/>
      <c r="AK374" s="2"/>
      <c r="AL374" s="2"/>
      <c r="AM374" s="2"/>
      <c r="AN374" s="2"/>
      <c r="AO374" s="2"/>
    </row>
    <row r="375" spans="1:41"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9"/>
      <c r="AA375" s="9"/>
      <c r="AB375" s="2"/>
      <c r="AC375" s="2"/>
      <c r="AD375" s="2"/>
      <c r="AE375" s="2"/>
      <c r="AF375" s="2"/>
      <c r="AG375" s="2"/>
      <c r="AH375" s="2"/>
      <c r="AI375" s="2"/>
      <c r="AJ375" s="2"/>
      <c r="AK375" s="2"/>
      <c r="AL375" s="2"/>
      <c r="AM375" s="2"/>
      <c r="AN375" s="2"/>
      <c r="AO375" s="2"/>
    </row>
    <row r="376" spans="1:41"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9"/>
      <c r="AA376" s="9"/>
      <c r="AB376" s="2"/>
      <c r="AC376" s="2"/>
      <c r="AD376" s="2"/>
      <c r="AE376" s="2"/>
      <c r="AF376" s="2"/>
      <c r="AG376" s="2"/>
      <c r="AH376" s="2"/>
      <c r="AI376" s="2"/>
      <c r="AJ376" s="2"/>
      <c r="AK376" s="2"/>
      <c r="AL376" s="2"/>
      <c r="AM376" s="2"/>
      <c r="AN376" s="2"/>
      <c r="AO376" s="2"/>
    </row>
    <row r="377" spans="1:41"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9"/>
      <c r="AA377" s="9"/>
      <c r="AB377" s="2"/>
      <c r="AC377" s="2"/>
      <c r="AD377" s="2"/>
      <c r="AE377" s="2"/>
      <c r="AF377" s="2"/>
      <c r="AG377" s="2"/>
      <c r="AH377" s="2"/>
      <c r="AI377" s="2"/>
      <c r="AJ377" s="2"/>
      <c r="AK377" s="2"/>
      <c r="AL377" s="2"/>
      <c r="AM377" s="2"/>
      <c r="AN377" s="2"/>
      <c r="AO377" s="2"/>
    </row>
    <row r="378" spans="1:41"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9"/>
      <c r="AA378" s="9"/>
      <c r="AB378" s="2"/>
      <c r="AC378" s="2"/>
      <c r="AD378" s="2"/>
      <c r="AE378" s="2"/>
      <c r="AF378" s="2"/>
      <c r="AG378" s="2"/>
      <c r="AH378" s="2"/>
      <c r="AI378" s="2"/>
      <c r="AJ378" s="2"/>
      <c r="AK378" s="2"/>
      <c r="AL378" s="2"/>
      <c r="AM378" s="2"/>
      <c r="AN378" s="2"/>
      <c r="AO378" s="2"/>
    </row>
    <row r="379" spans="1:41"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9"/>
      <c r="AA379" s="9"/>
      <c r="AB379" s="2"/>
      <c r="AC379" s="2"/>
      <c r="AD379" s="2"/>
      <c r="AE379" s="2"/>
      <c r="AF379" s="2"/>
      <c r="AG379" s="2"/>
      <c r="AH379" s="2"/>
      <c r="AI379" s="2"/>
      <c r="AJ379" s="2"/>
      <c r="AK379" s="2"/>
      <c r="AL379" s="2"/>
      <c r="AM379" s="2"/>
      <c r="AN379" s="2"/>
      <c r="AO379" s="2"/>
    </row>
    <row r="380" spans="1:41"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9"/>
      <c r="AA380" s="9"/>
      <c r="AB380" s="2"/>
      <c r="AC380" s="2"/>
      <c r="AD380" s="2"/>
      <c r="AE380" s="2"/>
      <c r="AF380" s="2"/>
      <c r="AG380" s="2"/>
      <c r="AH380" s="2"/>
      <c r="AI380" s="2"/>
      <c r="AJ380" s="2"/>
      <c r="AK380" s="2"/>
      <c r="AL380" s="2"/>
      <c r="AM380" s="2"/>
      <c r="AN380" s="2"/>
      <c r="AO380" s="2"/>
    </row>
    <row r="381" spans="1:41"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9"/>
      <c r="AA381" s="9"/>
      <c r="AB381" s="2"/>
      <c r="AC381" s="2"/>
      <c r="AD381" s="2"/>
      <c r="AE381" s="2"/>
      <c r="AF381" s="2"/>
      <c r="AG381" s="2"/>
      <c r="AH381" s="2"/>
      <c r="AI381" s="2"/>
      <c r="AJ381" s="2"/>
      <c r="AK381" s="2"/>
      <c r="AL381" s="2"/>
      <c r="AM381" s="2"/>
      <c r="AN381" s="2"/>
      <c r="AO381" s="2"/>
    </row>
    <row r="382" spans="1:41"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9"/>
      <c r="AA382" s="9"/>
      <c r="AB382" s="2"/>
      <c r="AC382" s="2"/>
      <c r="AD382" s="2"/>
      <c r="AE382" s="2"/>
      <c r="AF382" s="2"/>
      <c r="AG382" s="2"/>
      <c r="AH382" s="2"/>
      <c r="AI382" s="2"/>
      <c r="AJ382" s="2"/>
      <c r="AK382" s="2"/>
      <c r="AL382" s="2"/>
      <c r="AM382" s="2"/>
      <c r="AN382" s="2"/>
      <c r="AO382" s="2"/>
    </row>
    <row r="383" spans="1:41"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9"/>
      <c r="AA383" s="9"/>
      <c r="AB383" s="2"/>
      <c r="AC383" s="2"/>
      <c r="AD383" s="2"/>
      <c r="AE383" s="2"/>
      <c r="AF383" s="2"/>
      <c r="AG383" s="2"/>
      <c r="AH383" s="2"/>
      <c r="AI383" s="2"/>
      <c r="AJ383" s="2"/>
      <c r="AK383" s="2"/>
      <c r="AL383" s="2"/>
      <c r="AM383" s="2"/>
      <c r="AN383" s="2"/>
      <c r="AO383" s="2"/>
    </row>
    <row r="384" spans="1:41"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9"/>
      <c r="AA384" s="9"/>
      <c r="AB384" s="2"/>
      <c r="AC384" s="2"/>
      <c r="AD384" s="2"/>
      <c r="AE384" s="2"/>
      <c r="AF384" s="2"/>
      <c r="AG384" s="2"/>
      <c r="AH384" s="2"/>
      <c r="AI384" s="2"/>
      <c r="AJ384" s="2"/>
      <c r="AK384" s="2"/>
      <c r="AL384" s="2"/>
      <c r="AM384" s="2"/>
      <c r="AN384" s="2"/>
      <c r="AO384" s="2"/>
    </row>
    <row r="385" spans="1:41"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9"/>
      <c r="AA385" s="9"/>
      <c r="AB385" s="2"/>
      <c r="AC385" s="2"/>
      <c r="AD385" s="2"/>
      <c r="AE385" s="2"/>
      <c r="AF385" s="2"/>
      <c r="AG385" s="2"/>
      <c r="AH385" s="2"/>
      <c r="AI385" s="2"/>
      <c r="AJ385" s="2"/>
      <c r="AK385" s="2"/>
      <c r="AL385" s="2"/>
      <c r="AM385" s="2"/>
      <c r="AN385" s="2"/>
      <c r="AO385" s="2"/>
    </row>
    <row r="386" spans="1:41"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9"/>
      <c r="AA386" s="9"/>
      <c r="AB386" s="2"/>
      <c r="AC386" s="2"/>
      <c r="AD386" s="2"/>
      <c r="AE386" s="2"/>
      <c r="AF386" s="2"/>
      <c r="AG386" s="2"/>
      <c r="AH386" s="2"/>
      <c r="AI386" s="2"/>
      <c r="AJ386" s="2"/>
      <c r="AK386" s="2"/>
      <c r="AL386" s="2"/>
      <c r="AM386" s="2"/>
      <c r="AN386" s="2"/>
      <c r="AO386" s="2"/>
    </row>
    <row r="387" spans="1:41"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9"/>
      <c r="AA387" s="9"/>
      <c r="AB387" s="2"/>
      <c r="AC387" s="2"/>
      <c r="AD387" s="2"/>
      <c r="AE387" s="2"/>
      <c r="AF387" s="2"/>
      <c r="AG387" s="2"/>
      <c r="AH387" s="2"/>
      <c r="AI387" s="2"/>
      <c r="AJ387" s="2"/>
      <c r="AK387" s="2"/>
      <c r="AL387" s="2"/>
      <c r="AM387" s="2"/>
      <c r="AN387" s="2"/>
      <c r="AO387" s="2"/>
    </row>
    <row r="388" spans="1:41"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9"/>
      <c r="AA388" s="9"/>
      <c r="AB388" s="2"/>
      <c r="AC388" s="2"/>
      <c r="AD388" s="2"/>
      <c r="AE388" s="2"/>
      <c r="AF388" s="2"/>
      <c r="AG388" s="2"/>
      <c r="AH388" s="2"/>
      <c r="AI388" s="2"/>
      <c r="AJ388" s="2"/>
      <c r="AK388" s="2"/>
      <c r="AL388" s="2"/>
      <c r="AM388" s="2"/>
      <c r="AN388" s="2"/>
      <c r="AO388" s="2"/>
    </row>
    <row r="389" spans="1:41"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9"/>
      <c r="AA389" s="9"/>
      <c r="AB389" s="2"/>
      <c r="AC389" s="2"/>
      <c r="AD389" s="2"/>
      <c r="AE389" s="2"/>
      <c r="AF389" s="2"/>
      <c r="AG389" s="2"/>
      <c r="AH389" s="2"/>
      <c r="AI389" s="2"/>
      <c r="AJ389" s="2"/>
      <c r="AK389" s="2"/>
      <c r="AL389" s="2"/>
      <c r="AM389" s="2"/>
      <c r="AN389" s="2"/>
      <c r="AO389" s="2"/>
    </row>
    <row r="390" spans="1:41"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9"/>
      <c r="AA390" s="9"/>
      <c r="AB390" s="2"/>
      <c r="AC390" s="2"/>
      <c r="AD390" s="2"/>
      <c r="AE390" s="2"/>
      <c r="AF390" s="2"/>
      <c r="AG390" s="2"/>
      <c r="AH390" s="2"/>
      <c r="AI390" s="2"/>
      <c r="AJ390" s="2"/>
      <c r="AK390" s="2"/>
      <c r="AL390" s="2"/>
      <c r="AM390" s="2"/>
      <c r="AN390" s="2"/>
      <c r="AO390" s="2"/>
    </row>
    <row r="391" spans="1:41"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9"/>
      <c r="AA391" s="9"/>
      <c r="AB391" s="2"/>
      <c r="AC391" s="2"/>
      <c r="AD391" s="2"/>
      <c r="AE391" s="2"/>
      <c r="AF391" s="2"/>
      <c r="AG391" s="2"/>
      <c r="AH391" s="2"/>
      <c r="AI391" s="2"/>
      <c r="AJ391" s="2"/>
      <c r="AK391" s="2"/>
      <c r="AL391" s="2"/>
      <c r="AM391" s="2"/>
      <c r="AN391" s="2"/>
      <c r="AO391" s="2"/>
    </row>
    <row r="392" spans="1:41"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9"/>
      <c r="AA392" s="9"/>
      <c r="AB392" s="2"/>
      <c r="AC392" s="2"/>
      <c r="AD392" s="2"/>
      <c r="AE392" s="2"/>
      <c r="AF392" s="2"/>
      <c r="AG392" s="2"/>
      <c r="AH392" s="2"/>
      <c r="AI392" s="2"/>
      <c r="AJ392" s="2"/>
      <c r="AK392" s="2"/>
      <c r="AL392" s="2"/>
      <c r="AM392" s="2"/>
      <c r="AN392" s="2"/>
      <c r="AO392" s="2"/>
    </row>
    <row r="393" spans="1:41"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9"/>
      <c r="AA393" s="9"/>
      <c r="AB393" s="2"/>
      <c r="AC393" s="2"/>
      <c r="AD393" s="2"/>
      <c r="AE393" s="2"/>
      <c r="AF393" s="2"/>
      <c r="AG393" s="2"/>
      <c r="AH393" s="2"/>
      <c r="AI393" s="2"/>
      <c r="AJ393" s="2"/>
      <c r="AK393" s="2"/>
      <c r="AL393" s="2"/>
      <c r="AM393" s="2"/>
      <c r="AN393" s="2"/>
      <c r="AO393" s="2"/>
    </row>
    <row r="394" spans="1:41"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9"/>
      <c r="AA394" s="9"/>
      <c r="AB394" s="2"/>
      <c r="AC394" s="2"/>
      <c r="AD394" s="2"/>
      <c r="AE394" s="2"/>
      <c r="AF394" s="2"/>
      <c r="AG394" s="2"/>
      <c r="AH394" s="2"/>
      <c r="AI394" s="2"/>
      <c r="AJ394" s="2"/>
      <c r="AK394" s="2"/>
      <c r="AL394" s="2"/>
      <c r="AM394" s="2"/>
      <c r="AN394" s="2"/>
      <c r="AO394" s="2"/>
    </row>
    <row r="395" spans="1:41"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9"/>
      <c r="AA395" s="9"/>
      <c r="AB395" s="2"/>
      <c r="AC395" s="2"/>
      <c r="AD395" s="2"/>
      <c r="AE395" s="2"/>
      <c r="AF395" s="2"/>
      <c r="AG395" s="2"/>
      <c r="AH395" s="2"/>
      <c r="AI395" s="2"/>
      <c r="AJ395" s="2"/>
      <c r="AK395" s="2"/>
      <c r="AL395" s="2"/>
      <c r="AM395" s="2"/>
      <c r="AN395" s="2"/>
      <c r="AO395" s="2"/>
    </row>
    <row r="396" spans="1:41"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9"/>
      <c r="AA396" s="9"/>
      <c r="AB396" s="2"/>
      <c r="AC396" s="2"/>
      <c r="AD396" s="2"/>
      <c r="AE396" s="2"/>
      <c r="AF396" s="2"/>
      <c r="AG396" s="2"/>
      <c r="AH396" s="2"/>
      <c r="AI396" s="2"/>
      <c r="AJ396" s="2"/>
      <c r="AK396" s="2"/>
      <c r="AL396" s="2"/>
      <c r="AM396" s="2"/>
      <c r="AN396" s="2"/>
      <c r="AO396" s="2"/>
    </row>
    <row r="397" spans="1:41"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9"/>
      <c r="AA397" s="9"/>
      <c r="AB397" s="2"/>
      <c r="AC397" s="2"/>
      <c r="AD397" s="2"/>
      <c r="AE397" s="2"/>
      <c r="AF397" s="2"/>
      <c r="AG397" s="2"/>
      <c r="AH397" s="2"/>
      <c r="AI397" s="2"/>
      <c r="AJ397" s="2"/>
      <c r="AK397" s="2"/>
      <c r="AL397" s="2"/>
      <c r="AM397" s="2"/>
      <c r="AN397" s="2"/>
      <c r="AO397" s="2"/>
    </row>
    <row r="398" spans="1:41"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9"/>
      <c r="AA398" s="9"/>
      <c r="AB398" s="2"/>
      <c r="AC398" s="2"/>
      <c r="AD398" s="2"/>
      <c r="AE398" s="2"/>
      <c r="AF398" s="2"/>
      <c r="AG398" s="2"/>
      <c r="AH398" s="2"/>
      <c r="AI398" s="2"/>
      <c r="AJ398" s="2"/>
      <c r="AK398" s="2"/>
      <c r="AL398" s="2"/>
      <c r="AM398" s="2"/>
      <c r="AN398" s="2"/>
      <c r="AO398" s="2"/>
    </row>
    <row r="399" spans="1:41"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9"/>
      <c r="AA399" s="9"/>
      <c r="AB399" s="2"/>
      <c r="AC399" s="2"/>
      <c r="AD399" s="2"/>
      <c r="AE399" s="2"/>
      <c r="AF399" s="2"/>
      <c r="AG399" s="2"/>
      <c r="AH399" s="2"/>
      <c r="AI399" s="2"/>
      <c r="AJ399" s="2"/>
      <c r="AK399" s="2"/>
      <c r="AL399" s="2"/>
      <c r="AM399" s="2"/>
      <c r="AN399" s="2"/>
      <c r="AO399" s="2"/>
    </row>
    <row r="400" spans="1:41"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9"/>
      <c r="AA400" s="9"/>
      <c r="AB400" s="2"/>
      <c r="AC400" s="2"/>
      <c r="AD400" s="2"/>
      <c r="AE400" s="2"/>
      <c r="AF400" s="2"/>
      <c r="AG400" s="2"/>
      <c r="AH400" s="2"/>
      <c r="AI400" s="2"/>
      <c r="AJ400" s="2"/>
      <c r="AK400" s="2"/>
      <c r="AL400" s="2"/>
      <c r="AM400" s="2"/>
      <c r="AN400" s="2"/>
      <c r="AO400" s="2"/>
    </row>
    <row r="401" spans="1:41"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9"/>
      <c r="AA401" s="9"/>
      <c r="AB401" s="2"/>
      <c r="AC401" s="2"/>
      <c r="AD401" s="2"/>
      <c r="AE401" s="2"/>
      <c r="AF401" s="2"/>
      <c r="AG401" s="2"/>
      <c r="AH401" s="2"/>
      <c r="AI401" s="2"/>
      <c r="AJ401" s="2"/>
      <c r="AK401" s="2"/>
      <c r="AL401" s="2"/>
      <c r="AM401" s="2"/>
      <c r="AN401" s="2"/>
      <c r="AO401" s="2"/>
    </row>
    <row r="402" spans="1:41"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9"/>
      <c r="AA402" s="9"/>
      <c r="AB402" s="2"/>
      <c r="AC402" s="2"/>
      <c r="AD402" s="2"/>
      <c r="AE402" s="2"/>
      <c r="AF402" s="2"/>
      <c r="AG402" s="2"/>
      <c r="AH402" s="2"/>
      <c r="AI402" s="2"/>
      <c r="AJ402" s="2"/>
      <c r="AK402" s="2"/>
      <c r="AL402" s="2"/>
      <c r="AM402" s="2"/>
      <c r="AN402" s="2"/>
      <c r="AO402" s="2"/>
    </row>
    <row r="403" spans="1:41"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9"/>
      <c r="AA403" s="9"/>
      <c r="AB403" s="2"/>
      <c r="AC403" s="2"/>
      <c r="AD403" s="2"/>
      <c r="AE403" s="2"/>
      <c r="AF403" s="2"/>
      <c r="AG403" s="2"/>
      <c r="AH403" s="2"/>
      <c r="AI403" s="2"/>
      <c r="AJ403" s="2"/>
      <c r="AK403" s="2"/>
      <c r="AL403" s="2"/>
      <c r="AM403" s="2"/>
      <c r="AN403" s="2"/>
      <c r="AO403" s="2"/>
    </row>
    <row r="404" spans="1:41"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9"/>
      <c r="AA404" s="9"/>
      <c r="AB404" s="2"/>
      <c r="AC404" s="2"/>
      <c r="AD404" s="2"/>
      <c r="AE404" s="2"/>
      <c r="AF404" s="2"/>
      <c r="AG404" s="2"/>
      <c r="AH404" s="2"/>
      <c r="AI404" s="2"/>
      <c r="AJ404" s="2"/>
      <c r="AK404" s="2"/>
      <c r="AL404" s="2"/>
      <c r="AM404" s="2"/>
      <c r="AN404" s="2"/>
      <c r="AO404" s="2"/>
    </row>
    <row r="405" spans="1:41"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9"/>
      <c r="AA405" s="9"/>
      <c r="AB405" s="2"/>
      <c r="AC405" s="2"/>
      <c r="AD405" s="2"/>
      <c r="AE405" s="2"/>
      <c r="AF405" s="2"/>
      <c r="AG405" s="2"/>
      <c r="AH405" s="2"/>
      <c r="AI405" s="2"/>
      <c r="AJ405" s="2"/>
      <c r="AK405" s="2"/>
      <c r="AL405" s="2"/>
      <c r="AM405" s="2"/>
      <c r="AN405" s="2"/>
      <c r="AO405" s="2"/>
    </row>
    <row r="406" spans="1:41"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9"/>
      <c r="AA406" s="9"/>
      <c r="AB406" s="2"/>
      <c r="AC406" s="2"/>
      <c r="AD406" s="2"/>
      <c r="AE406" s="2"/>
      <c r="AF406" s="2"/>
      <c r="AG406" s="2"/>
      <c r="AH406" s="2"/>
      <c r="AI406" s="2"/>
      <c r="AJ406" s="2"/>
      <c r="AK406" s="2"/>
      <c r="AL406" s="2"/>
      <c r="AM406" s="2"/>
      <c r="AN406" s="2"/>
      <c r="AO406" s="2"/>
    </row>
    <row r="407" spans="1:41"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9"/>
      <c r="AA407" s="9"/>
      <c r="AB407" s="2"/>
      <c r="AC407" s="2"/>
      <c r="AD407" s="2"/>
      <c r="AE407" s="2"/>
      <c r="AF407" s="2"/>
      <c r="AG407" s="2"/>
      <c r="AH407" s="2"/>
      <c r="AI407" s="2"/>
      <c r="AJ407" s="2"/>
      <c r="AK407" s="2"/>
      <c r="AL407" s="2"/>
      <c r="AM407" s="2"/>
      <c r="AN407" s="2"/>
      <c r="AO407" s="2"/>
    </row>
    <row r="408" spans="1:41"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9"/>
      <c r="AA408" s="9"/>
      <c r="AB408" s="2"/>
      <c r="AC408" s="2"/>
      <c r="AD408" s="2"/>
      <c r="AE408" s="2"/>
      <c r="AF408" s="2"/>
      <c r="AG408" s="2"/>
      <c r="AH408" s="2"/>
      <c r="AI408" s="2"/>
      <c r="AJ408" s="2"/>
      <c r="AK408" s="2"/>
      <c r="AL408" s="2"/>
      <c r="AM408" s="2"/>
      <c r="AN408" s="2"/>
      <c r="AO408" s="2"/>
    </row>
    <row r="409" spans="1:41"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9"/>
      <c r="AA409" s="9"/>
      <c r="AB409" s="2"/>
      <c r="AC409" s="2"/>
      <c r="AD409" s="2"/>
      <c r="AE409" s="2"/>
      <c r="AF409" s="2"/>
      <c r="AG409" s="2"/>
      <c r="AH409" s="2"/>
      <c r="AI409" s="2"/>
      <c r="AJ409" s="2"/>
      <c r="AK409" s="2"/>
      <c r="AL409" s="2"/>
      <c r="AM409" s="2"/>
      <c r="AN409" s="2"/>
      <c r="AO409" s="2"/>
    </row>
    <row r="410" spans="1:41"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9"/>
      <c r="AA410" s="9"/>
      <c r="AB410" s="2"/>
      <c r="AC410" s="2"/>
      <c r="AD410" s="2"/>
      <c r="AE410" s="2"/>
      <c r="AF410" s="2"/>
      <c r="AG410" s="2"/>
      <c r="AH410" s="2"/>
      <c r="AI410" s="2"/>
      <c r="AJ410" s="2"/>
      <c r="AK410" s="2"/>
      <c r="AL410" s="2"/>
      <c r="AM410" s="2"/>
      <c r="AN410" s="2"/>
      <c r="AO410" s="2"/>
    </row>
    <row r="411" spans="1:41"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9"/>
      <c r="AA411" s="9"/>
      <c r="AB411" s="2"/>
      <c r="AC411" s="2"/>
      <c r="AD411" s="2"/>
      <c r="AE411" s="2"/>
      <c r="AF411" s="2"/>
      <c r="AG411" s="2"/>
      <c r="AH411" s="2"/>
      <c r="AI411" s="2"/>
      <c r="AJ411" s="2"/>
      <c r="AK411" s="2"/>
      <c r="AL411" s="2"/>
      <c r="AM411" s="2"/>
      <c r="AN411" s="2"/>
      <c r="AO411" s="2"/>
    </row>
    <row r="412" spans="1:41"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9"/>
      <c r="AA412" s="9"/>
      <c r="AB412" s="2"/>
      <c r="AC412" s="2"/>
      <c r="AD412" s="2"/>
      <c r="AE412" s="2"/>
      <c r="AF412" s="2"/>
      <c r="AG412" s="2"/>
      <c r="AH412" s="2"/>
      <c r="AI412" s="2"/>
      <c r="AJ412" s="2"/>
      <c r="AK412" s="2"/>
      <c r="AL412" s="2"/>
      <c r="AM412" s="2"/>
      <c r="AN412" s="2"/>
      <c r="AO412" s="2"/>
    </row>
    <row r="413" spans="1:41"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9"/>
      <c r="AA413" s="9"/>
      <c r="AB413" s="2"/>
      <c r="AC413" s="2"/>
      <c r="AD413" s="2"/>
      <c r="AE413" s="2"/>
      <c r="AF413" s="2"/>
      <c r="AG413" s="2"/>
      <c r="AH413" s="2"/>
      <c r="AI413" s="2"/>
      <c r="AJ413" s="2"/>
      <c r="AK413" s="2"/>
      <c r="AL413" s="2"/>
      <c r="AM413" s="2"/>
      <c r="AN413" s="2"/>
      <c r="AO413" s="2"/>
    </row>
    <row r="414" spans="1:41"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9"/>
      <c r="AA414" s="9"/>
      <c r="AB414" s="2"/>
      <c r="AC414" s="2"/>
      <c r="AD414" s="2"/>
      <c r="AE414" s="2"/>
      <c r="AF414" s="2"/>
      <c r="AG414" s="2"/>
      <c r="AH414" s="2"/>
      <c r="AI414" s="2"/>
      <c r="AJ414" s="2"/>
      <c r="AK414" s="2"/>
      <c r="AL414" s="2"/>
      <c r="AM414" s="2"/>
      <c r="AN414" s="2"/>
      <c r="AO414" s="2"/>
    </row>
    <row r="415" spans="1:41"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9"/>
      <c r="AA415" s="9"/>
      <c r="AB415" s="2"/>
      <c r="AC415" s="2"/>
      <c r="AD415" s="2"/>
      <c r="AE415" s="2"/>
      <c r="AF415" s="2"/>
      <c r="AG415" s="2"/>
      <c r="AH415" s="2"/>
      <c r="AI415" s="2"/>
      <c r="AJ415" s="2"/>
      <c r="AK415" s="2"/>
      <c r="AL415" s="2"/>
      <c r="AM415" s="2"/>
      <c r="AN415" s="2"/>
      <c r="AO415" s="2"/>
    </row>
    <row r="416" spans="1:41"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9"/>
      <c r="AA416" s="9"/>
      <c r="AB416" s="2"/>
      <c r="AC416" s="2"/>
      <c r="AD416" s="2"/>
      <c r="AE416" s="2"/>
      <c r="AF416" s="2"/>
      <c r="AG416" s="2"/>
      <c r="AH416" s="2"/>
      <c r="AI416" s="2"/>
      <c r="AJ416" s="2"/>
      <c r="AK416" s="2"/>
      <c r="AL416" s="2"/>
      <c r="AM416" s="2"/>
      <c r="AN416" s="2"/>
      <c r="AO416" s="2"/>
    </row>
    <row r="417" spans="1:41"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9"/>
      <c r="AA417" s="9"/>
      <c r="AB417" s="2"/>
      <c r="AC417" s="2"/>
      <c r="AD417" s="2"/>
      <c r="AE417" s="2"/>
      <c r="AF417" s="2"/>
      <c r="AG417" s="2"/>
      <c r="AH417" s="2"/>
      <c r="AI417" s="2"/>
      <c r="AJ417" s="2"/>
      <c r="AK417" s="2"/>
      <c r="AL417" s="2"/>
      <c r="AM417" s="2"/>
      <c r="AN417" s="2"/>
      <c r="AO417" s="2"/>
    </row>
    <row r="418" spans="1:41"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9"/>
      <c r="AA418" s="9"/>
      <c r="AB418" s="2"/>
      <c r="AC418" s="2"/>
      <c r="AD418" s="2"/>
      <c r="AE418" s="2"/>
      <c r="AF418" s="2"/>
      <c r="AG418" s="2"/>
      <c r="AH418" s="2"/>
      <c r="AI418" s="2"/>
      <c r="AJ418" s="2"/>
      <c r="AK418" s="2"/>
      <c r="AL418" s="2"/>
      <c r="AM418" s="2"/>
      <c r="AN418" s="2"/>
      <c r="AO418" s="2"/>
    </row>
    <row r="419" spans="1:41"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9"/>
      <c r="AA419" s="9"/>
      <c r="AB419" s="2"/>
      <c r="AC419" s="2"/>
      <c r="AD419" s="2"/>
      <c r="AE419" s="2"/>
      <c r="AF419" s="2"/>
      <c r="AG419" s="2"/>
      <c r="AH419" s="2"/>
      <c r="AI419" s="2"/>
      <c r="AJ419" s="2"/>
      <c r="AK419" s="2"/>
      <c r="AL419" s="2"/>
      <c r="AM419" s="2"/>
      <c r="AN419" s="2"/>
      <c r="AO419" s="2"/>
    </row>
    <row r="420" spans="1:41"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9"/>
      <c r="AA420" s="9"/>
      <c r="AB420" s="2"/>
      <c r="AC420" s="2"/>
      <c r="AD420" s="2"/>
      <c r="AE420" s="2"/>
      <c r="AF420" s="2"/>
      <c r="AG420" s="2"/>
      <c r="AH420" s="2"/>
      <c r="AI420" s="2"/>
      <c r="AJ420" s="2"/>
      <c r="AK420" s="2"/>
      <c r="AL420" s="2"/>
      <c r="AM420" s="2"/>
      <c r="AN420" s="2"/>
      <c r="AO420" s="2"/>
    </row>
    <row r="421" spans="1:41"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9"/>
      <c r="AA421" s="9"/>
      <c r="AB421" s="2"/>
      <c r="AC421" s="2"/>
      <c r="AD421" s="2"/>
      <c r="AE421" s="2"/>
      <c r="AF421" s="2"/>
      <c r="AG421" s="2"/>
      <c r="AH421" s="2"/>
      <c r="AI421" s="2"/>
      <c r="AJ421" s="2"/>
      <c r="AK421" s="2"/>
      <c r="AL421" s="2"/>
      <c r="AM421" s="2"/>
      <c r="AN421" s="2"/>
      <c r="AO421" s="2"/>
    </row>
    <row r="422" spans="1:41"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9"/>
      <c r="AA422" s="9"/>
      <c r="AB422" s="2"/>
      <c r="AC422" s="2"/>
      <c r="AD422" s="2"/>
      <c r="AE422" s="2"/>
      <c r="AF422" s="2"/>
      <c r="AG422" s="2"/>
      <c r="AH422" s="2"/>
      <c r="AI422" s="2"/>
      <c r="AJ422" s="2"/>
      <c r="AK422" s="2"/>
      <c r="AL422" s="2"/>
      <c r="AM422" s="2"/>
      <c r="AN422" s="2"/>
      <c r="AO422" s="2"/>
    </row>
    <row r="423" spans="1:41"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9"/>
      <c r="AA423" s="9"/>
      <c r="AB423" s="2"/>
      <c r="AC423" s="2"/>
      <c r="AD423" s="2"/>
      <c r="AE423" s="2"/>
      <c r="AF423" s="2"/>
      <c r="AG423" s="2"/>
      <c r="AH423" s="2"/>
      <c r="AI423" s="2"/>
      <c r="AJ423" s="2"/>
      <c r="AK423" s="2"/>
      <c r="AL423" s="2"/>
      <c r="AM423" s="2"/>
      <c r="AN423" s="2"/>
      <c r="AO423" s="2"/>
    </row>
    <row r="424" spans="1:41"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9"/>
      <c r="AA424" s="9"/>
      <c r="AB424" s="2"/>
      <c r="AC424" s="2"/>
      <c r="AD424" s="2"/>
      <c r="AE424" s="2"/>
      <c r="AF424" s="2"/>
      <c r="AG424" s="2"/>
      <c r="AH424" s="2"/>
      <c r="AI424" s="2"/>
      <c r="AJ424" s="2"/>
      <c r="AK424" s="2"/>
      <c r="AL424" s="2"/>
      <c r="AM424" s="2"/>
      <c r="AN424" s="2"/>
      <c r="AO424" s="2"/>
    </row>
    <row r="425" spans="1:41"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9"/>
      <c r="AA425" s="9"/>
      <c r="AB425" s="2"/>
      <c r="AC425" s="2"/>
      <c r="AD425" s="2"/>
      <c r="AE425" s="2"/>
      <c r="AF425" s="2"/>
      <c r="AG425" s="2"/>
      <c r="AH425" s="2"/>
      <c r="AI425" s="2"/>
      <c r="AJ425" s="2"/>
      <c r="AK425" s="2"/>
      <c r="AL425" s="2"/>
      <c r="AM425" s="2"/>
      <c r="AN425" s="2"/>
      <c r="AO425" s="2"/>
    </row>
    <row r="426" spans="1:41"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9"/>
      <c r="AA426" s="9"/>
      <c r="AB426" s="2"/>
      <c r="AC426" s="2"/>
      <c r="AD426" s="2"/>
      <c r="AE426" s="2"/>
      <c r="AF426" s="2"/>
      <c r="AG426" s="2"/>
      <c r="AH426" s="2"/>
      <c r="AI426" s="2"/>
      <c r="AJ426" s="2"/>
      <c r="AK426" s="2"/>
      <c r="AL426" s="2"/>
      <c r="AM426" s="2"/>
      <c r="AN426" s="2"/>
      <c r="AO426" s="2"/>
    </row>
    <row r="427" spans="1:41"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9"/>
      <c r="AA427" s="9"/>
      <c r="AB427" s="2"/>
      <c r="AC427" s="2"/>
      <c r="AD427" s="2"/>
      <c r="AE427" s="2"/>
      <c r="AF427" s="2"/>
      <c r="AG427" s="2"/>
      <c r="AH427" s="2"/>
      <c r="AI427" s="2"/>
      <c r="AJ427" s="2"/>
      <c r="AK427" s="2"/>
      <c r="AL427" s="2"/>
      <c r="AM427" s="2"/>
      <c r="AN427" s="2"/>
      <c r="AO427" s="2"/>
    </row>
    <row r="428" spans="1:41"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9"/>
      <c r="AA428" s="9"/>
      <c r="AB428" s="2"/>
      <c r="AC428" s="2"/>
      <c r="AD428" s="2"/>
      <c r="AE428" s="2"/>
      <c r="AF428" s="2"/>
      <c r="AG428" s="2"/>
      <c r="AH428" s="2"/>
      <c r="AI428" s="2"/>
      <c r="AJ428" s="2"/>
      <c r="AK428" s="2"/>
      <c r="AL428" s="2"/>
      <c r="AM428" s="2"/>
      <c r="AN428" s="2"/>
      <c r="AO428" s="2"/>
    </row>
    <row r="429" spans="1:41"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9"/>
      <c r="AA429" s="9"/>
      <c r="AB429" s="2"/>
      <c r="AC429" s="2"/>
      <c r="AD429" s="2"/>
      <c r="AE429" s="2"/>
      <c r="AF429" s="2"/>
      <c r="AG429" s="2"/>
      <c r="AH429" s="2"/>
      <c r="AI429" s="2"/>
      <c r="AJ429" s="2"/>
      <c r="AK429" s="2"/>
      <c r="AL429" s="2"/>
      <c r="AM429" s="2"/>
      <c r="AN429" s="2"/>
      <c r="AO429" s="2"/>
    </row>
    <row r="430" spans="1:41"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9"/>
      <c r="AA430" s="9"/>
      <c r="AB430" s="2"/>
      <c r="AC430" s="2"/>
      <c r="AD430" s="2"/>
      <c r="AE430" s="2"/>
      <c r="AF430" s="2"/>
      <c r="AG430" s="2"/>
      <c r="AH430" s="2"/>
      <c r="AI430" s="2"/>
      <c r="AJ430" s="2"/>
      <c r="AK430" s="2"/>
      <c r="AL430" s="2"/>
      <c r="AM430" s="2"/>
      <c r="AN430" s="2"/>
      <c r="AO430" s="2"/>
    </row>
    <row r="431" spans="1:41"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9"/>
      <c r="AA431" s="9"/>
      <c r="AB431" s="2"/>
      <c r="AC431" s="2"/>
      <c r="AD431" s="2"/>
      <c r="AE431" s="2"/>
      <c r="AF431" s="2"/>
      <c r="AG431" s="2"/>
      <c r="AH431" s="2"/>
      <c r="AI431" s="2"/>
      <c r="AJ431" s="2"/>
      <c r="AK431" s="2"/>
      <c r="AL431" s="2"/>
      <c r="AM431" s="2"/>
      <c r="AN431" s="2"/>
      <c r="AO431" s="2"/>
    </row>
    <row r="432" spans="1:41"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9"/>
      <c r="AA432" s="9"/>
      <c r="AB432" s="2"/>
      <c r="AC432" s="2"/>
      <c r="AD432" s="2"/>
      <c r="AE432" s="2"/>
      <c r="AF432" s="2"/>
      <c r="AG432" s="2"/>
      <c r="AH432" s="2"/>
      <c r="AI432" s="2"/>
      <c r="AJ432" s="2"/>
      <c r="AK432" s="2"/>
      <c r="AL432" s="2"/>
      <c r="AM432" s="2"/>
      <c r="AN432" s="2"/>
      <c r="AO432" s="2"/>
    </row>
    <row r="433" spans="1:41"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9"/>
      <c r="AA433" s="9"/>
      <c r="AB433" s="2"/>
      <c r="AC433" s="2"/>
      <c r="AD433" s="2"/>
      <c r="AE433" s="2"/>
      <c r="AF433" s="2"/>
      <c r="AG433" s="2"/>
      <c r="AH433" s="2"/>
      <c r="AI433" s="2"/>
      <c r="AJ433" s="2"/>
      <c r="AK433" s="2"/>
      <c r="AL433" s="2"/>
      <c r="AM433" s="2"/>
      <c r="AN433" s="2"/>
      <c r="AO433" s="2"/>
    </row>
    <row r="434" spans="1:41"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9"/>
      <c r="AA434" s="9"/>
      <c r="AB434" s="2"/>
      <c r="AC434" s="2"/>
      <c r="AD434" s="2"/>
      <c r="AE434" s="2"/>
      <c r="AF434" s="2"/>
      <c r="AG434" s="2"/>
      <c r="AH434" s="2"/>
      <c r="AI434" s="2"/>
      <c r="AJ434" s="2"/>
      <c r="AK434" s="2"/>
      <c r="AL434" s="2"/>
      <c r="AM434" s="2"/>
      <c r="AN434" s="2"/>
      <c r="AO434" s="2"/>
    </row>
    <row r="435" spans="1:41"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9"/>
      <c r="AA435" s="9"/>
      <c r="AB435" s="2"/>
      <c r="AC435" s="2"/>
      <c r="AD435" s="2"/>
      <c r="AE435" s="2"/>
      <c r="AF435" s="2"/>
      <c r="AG435" s="2"/>
      <c r="AH435" s="2"/>
      <c r="AI435" s="2"/>
      <c r="AJ435" s="2"/>
      <c r="AK435" s="2"/>
      <c r="AL435" s="2"/>
      <c r="AM435" s="2"/>
      <c r="AN435" s="2"/>
      <c r="AO435" s="2"/>
    </row>
    <row r="436" spans="1:41"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9"/>
      <c r="AA436" s="9"/>
      <c r="AB436" s="2"/>
      <c r="AC436" s="2"/>
      <c r="AD436" s="2"/>
      <c r="AE436" s="2"/>
      <c r="AF436" s="2"/>
      <c r="AG436" s="2"/>
      <c r="AH436" s="2"/>
      <c r="AI436" s="2"/>
      <c r="AJ436" s="2"/>
      <c r="AK436" s="2"/>
      <c r="AL436" s="2"/>
      <c r="AM436" s="2"/>
      <c r="AN436" s="2"/>
      <c r="AO436" s="2"/>
    </row>
    <row r="437" spans="1:41"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9"/>
      <c r="AA437" s="9"/>
      <c r="AB437" s="2"/>
      <c r="AC437" s="2"/>
      <c r="AD437" s="2"/>
      <c r="AE437" s="2"/>
      <c r="AF437" s="2"/>
      <c r="AG437" s="2"/>
      <c r="AH437" s="2"/>
      <c r="AI437" s="2"/>
      <c r="AJ437" s="2"/>
      <c r="AK437" s="2"/>
      <c r="AL437" s="2"/>
      <c r="AM437" s="2"/>
      <c r="AN437" s="2"/>
      <c r="AO437" s="2"/>
    </row>
    <row r="438" spans="1:41"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9"/>
      <c r="AA438" s="9"/>
      <c r="AB438" s="2"/>
      <c r="AC438" s="2"/>
      <c r="AD438" s="2"/>
      <c r="AE438" s="2"/>
      <c r="AF438" s="2"/>
      <c r="AG438" s="2"/>
      <c r="AH438" s="2"/>
      <c r="AI438" s="2"/>
      <c r="AJ438" s="2"/>
      <c r="AK438" s="2"/>
      <c r="AL438" s="2"/>
      <c r="AM438" s="2"/>
      <c r="AN438" s="2"/>
      <c r="AO438" s="2"/>
    </row>
    <row r="439" spans="1:41"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9"/>
      <c r="AA439" s="9"/>
      <c r="AB439" s="2"/>
      <c r="AC439" s="2"/>
      <c r="AD439" s="2"/>
      <c r="AE439" s="2"/>
      <c r="AF439" s="2"/>
      <c r="AG439" s="2"/>
      <c r="AH439" s="2"/>
      <c r="AI439" s="2"/>
      <c r="AJ439" s="2"/>
      <c r="AK439" s="2"/>
      <c r="AL439" s="2"/>
      <c r="AM439" s="2"/>
      <c r="AN439" s="2"/>
      <c r="AO439" s="2"/>
    </row>
    <row r="440" spans="1:41"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9"/>
      <c r="AA440" s="9"/>
      <c r="AB440" s="2"/>
      <c r="AC440" s="2"/>
      <c r="AD440" s="2"/>
      <c r="AE440" s="2"/>
      <c r="AF440" s="2"/>
      <c r="AG440" s="2"/>
      <c r="AH440" s="2"/>
      <c r="AI440" s="2"/>
      <c r="AJ440" s="2"/>
      <c r="AK440" s="2"/>
      <c r="AL440" s="2"/>
      <c r="AM440" s="2"/>
      <c r="AN440" s="2"/>
      <c r="AO440" s="2"/>
    </row>
    <row r="441" spans="1:41"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9"/>
      <c r="AA441" s="9"/>
      <c r="AB441" s="2"/>
      <c r="AC441" s="2"/>
      <c r="AD441" s="2"/>
      <c r="AE441" s="2"/>
      <c r="AF441" s="2"/>
      <c r="AG441" s="2"/>
      <c r="AH441" s="2"/>
      <c r="AI441" s="2"/>
      <c r="AJ441" s="2"/>
      <c r="AK441" s="2"/>
      <c r="AL441" s="2"/>
      <c r="AM441" s="2"/>
      <c r="AN441" s="2"/>
      <c r="AO441" s="2"/>
    </row>
    <row r="442" spans="1:41"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9"/>
      <c r="AA442" s="9"/>
      <c r="AB442" s="2"/>
      <c r="AC442" s="2"/>
      <c r="AD442" s="2"/>
      <c r="AE442" s="2"/>
      <c r="AF442" s="2"/>
      <c r="AG442" s="2"/>
      <c r="AH442" s="2"/>
      <c r="AI442" s="2"/>
      <c r="AJ442" s="2"/>
      <c r="AK442" s="2"/>
      <c r="AL442" s="2"/>
      <c r="AM442" s="2"/>
      <c r="AN442" s="2"/>
      <c r="AO442" s="2"/>
    </row>
    <row r="443" spans="1:41"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9"/>
      <c r="AA443" s="9"/>
      <c r="AB443" s="2"/>
      <c r="AC443" s="2"/>
      <c r="AD443" s="2"/>
      <c r="AE443" s="2"/>
      <c r="AF443" s="2"/>
      <c r="AG443" s="2"/>
      <c r="AH443" s="2"/>
      <c r="AI443" s="2"/>
      <c r="AJ443" s="2"/>
      <c r="AK443" s="2"/>
      <c r="AL443" s="2"/>
      <c r="AM443" s="2"/>
      <c r="AN443" s="2"/>
      <c r="AO443" s="2"/>
    </row>
    <row r="444" spans="1:41"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9"/>
      <c r="AA444" s="9"/>
      <c r="AB444" s="2"/>
      <c r="AC444" s="2"/>
      <c r="AD444" s="2"/>
      <c r="AE444" s="2"/>
      <c r="AF444" s="2"/>
      <c r="AG444" s="2"/>
      <c r="AH444" s="2"/>
      <c r="AI444" s="2"/>
      <c r="AJ444" s="2"/>
      <c r="AK444" s="2"/>
      <c r="AL444" s="2"/>
      <c r="AM444" s="2"/>
      <c r="AN444" s="2"/>
      <c r="AO444" s="2"/>
    </row>
    <row r="445" spans="1:41"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9"/>
      <c r="AA445" s="9"/>
      <c r="AB445" s="2"/>
      <c r="AC445" s="2"/>
      <c r="AD445" s="2"/>
      <c r="AE445" s="2"/>
      <c r="AF445" s="2"/>
      <c r="AG445" s="2"/>
      <c r="AH445" s="2"/>
      <c r="AI445" s="2"/>
      <c r="AJ445" s="2"/>
      <c r="AK445" s="2"/>
      <c r="AL445" s="2"/>
      <c r="AM445" s="2"/>
      <c r="AN445" s="2"/>
      <c r="AO445" s="2"/>
    </row>
    <row r="446" spans="1:41"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9"/>
      <c r="AA446" s="9"/>
      <c r="AB446" s="2"/>
      <c r="AC446" s="2"/>
      <c r="AD446" s="2"/>
      <c r="AE446" s="2"/>
      <c r="AF446" s="2"/>
      <c r="AG446" s="2"/>
      <c r="AH446" s="2"/>
      <c r="AI446" s="2"/>
      <c r="AJ446" s="2"/>
      <c r="AK446" s="2"/>
      <c r="AL446" s="2"/>
      <c r="AM446" s="2"/>
      <c r="AN446" s="2"/>
      <c r="AO446" s="2"/>
    </row>
    <row r="447" spans="1:41"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9"/>
      <c r="AA447" s="9"/>
      <c r="AB447" s="2"/>
      <c r="AC447" s="2"/>
      <c r="AD447" s="2"/>
      <c r="AE447" s="2"/>
      <c r="AF447" s="2"/>
      <c r="AG447" s="2"/>
      <c r="AH447" s="2"/>
      <c r="AI447" s="2"/>
      <c r="AJ447" s="2"/>
      <c r="AK447" s="2"/>
      <c r="AL447" s="2"/>
      <c r="AM447" s="2"/>
      <c r="AN447" s="2"/>
      <c r="AO447" s="2"/>
    </row>
    <row r="448" spans="1:41"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9"/>
      <c r="AA448" s="9"/>
      <c r="AB448" s="2"/>
      <c r="AC448" s="2"/>
      <c r="AD448" s="2"/>
      <c r="AE448" s="2"/>
      <c r="AF448" s="2"/>
      <c r="AG448" s="2"/>
      <c r="AH448" s="2"/>
      <c r="AI448" s="2"/>
      <c r="AJ448" s="2"/>
      <c r="AK448" s="2"/>
      <c r="AL448" s="2"/>
      <c r="AM448" s="2"/>
      <c r="AN448" s="2"/>
      <c r="AO448" s="2"/>
    </row>
    <row r="449" spans="1:41"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9"/>
      <c r="AA449" s="9"/>
      <c r="AB449" s="2"/>
      <c r="AC449" s="2"/>
      <c r="AD449" s="2"/>
      <c r="AE449" s="2"/>
      <c r="AF449" s="2"/>
      <c r="AG449" s="2"/>
      <c r="AH449" s="2"/>
      <c r="AI449" s="2"/>
      <c r="AJ449" s="2"/>
      <c r="AK449" s="2"/>
      <c r="AL449" s="2"/>
      <c r="AM449" s="2"/>
      <c r="AN449" s="2"/>
      <c r="AO449" s="2"/>
    </row>
    <row r="450" spans="1:41"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9"/>
      <c r="AA450" s="9"/>
      <c r="AB450" s="2"/>
      <c r="AC450" s="2"/>
      <c r="AD450" s="2"/>
      <c r="AE450" s="2"/>
      <c r="AF450" s="2"/>
      <c r="AG450" s="2"/>
      <c r="AH450" s="2"/>
      <c r="AI450" s="2"/>
      <c r="AJ450" s="2"/>
      <c r="AK450" s="2"/>
      <c r="AL450" s="2"/>
      <c r="AM450" s="2"/>
      <c r="AN450" s="2"/>
      <c r="AO450" s="2"/>
    </row>
    <row r="451" spans="1:41"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9"/>
      <c r="AA451" s="9"/>
      <c r="AB451" s="2"/>
      <c r="AC451" s="2"/>
      <c r="AD451" s="2"/>
      <c r="AE451" s="2"/>
      <c r="AF451" s="2"/>
      <c r="AG451" s="2"/>
      <c r="AH451" s="2"/>
      <c r="AI451" s="2"/>
      <c r="AJ451" s="2"/>
      <c r="AK451" s="2"/>
      <c r="AL451" s="2"/>
      <c r="AM451" s="2"/>
      <c r="AN451" s="2"/>
      <c r="AO451" s="2"/>
    </row>
    <row r="452" spans="1:41"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9"/>
      <c r="AA452" s="9"/>
      <c r="AB452" s="2"/>
      <c r="AC452" s="2"/>
      <c r="AD452" s="2"/>
      <c r="AE452" s="2"/>
      <c r="AF452" s="2"/>
      <c r="AG452" s="2"/>
      <c r="AH452" s="2"/>
      <c r="AI452" s="2"/>
      <c r="AJ452" s="2"/>
      <c r="AK452" s="2"/>
      <c r="AL452" s="2"/>
      <c r="AM452" s="2"/>
      <c r="AN452" s="2"/>
      <c r="AO452" s="2"/>
    </row>
    <row r="453" spans="1:41"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9"/>
      <c r="AA453" s="9"/>
      <c r="AB453" s="2"/>
      <c r="AC453" s="2"/>
      <c r="AD453" s="2"/>
      <c r="AE453" s="2"/>
      <c r="AF453" s="2"/>
      <c r="AG453" s="2"/>
      <c r="AH453" s="2"/>
      <c r="AI453" s="2"/>
      <c r="AJ453" s="2"/>
      <c r="AK453" s="2"/>
      <c r="AL453" s="2"/>
      <c r="AM453" s="2"/>
      <c r="AN453" s="2"/>
      <c r="AO453" s="2"/>
    </row>
    <row r="454" spans="1:41"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9"/>
      <c r="AA454" s="9"/>
      <c r="AB454" s="2"/>
      <c r="AC454" s="2"/>
      <c r="AD454" s="2"/>
      <c r="AE454" s="2"/>
      <c r="AF454" s="2"/>
      <c r="AG454" s="2"/>
      <c r="AH454" s="2"/>
      <c r="AI454" s="2"/>
      <c r="AJ454" s="2"/>
      <c r="AK454" s="2"/>
      <c r="AL454" s="2"/>
      <c r="AM454" s="2"/>
      <c r="AN454" s="2"/>
      <c r="AO454" s="2"/>
    </row>
    <row r="455" spans="1:41"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9"/>
      <c r="AA455" s="9"/>
      <c r="AB455" s="2"/>
      <c r="AC455" s="2"/>
      <c r="AD455" s="2"/>
      <c r="AE455" s="2"/>
      <c r="AF455" s="2"/>
      <c r="AG455" s="2"/>
      <c r="AH455" s="2"/>
      <c r="AI455" s="2"/>
      <c r="AJ455" s="2"/>
      <c r="AK455" s="2"/>
      <c r="AL455" s="2"/>
      <c r="AM455" s="2"/>
      <c r="AN455" s="2"/>
      <c r="AO455" s="2"/>
    </row>
    <row r="456" spans="1:41"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9"/>
      <c r="AA456" s="9"/>
      <c r="AB456" s="2"/>
      <c r="AC456" s="2"/>
      <c r="AD456" s="2"/>
      <c r="AE456" s="2"/>
      <c r="AF456" s="2"/>
      <c r="AG456" s="2"/>
      <c r="AH456" s="2"/>
      <c r="AI456" s="2"/>
      <c r="AJ456" s="2"/>
      <c r="AK456" s="2"/>
      <c r="AL456" s="2"/>
      <c r="AM456" s="2"/>
      <c r="AN456" s="2"/>
      <c r="AO456" s="2"/>
    </row>
    <row r="457" spans="1:41"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9"/>
      <c r="AA457" s="9"/>
      <c r="AB457" s="2"/>
      <c r="AC457" s="2"/>
      <c r="AD457" s="2"/>
      <c r="AE457" s="2"/>
      <c r="AF457" s="2"/>
      <c r="AG457" s="2"/>
      <c r="AH457" s="2"/>
      <c r="AI457" s="2"/>
      <c r="AJ457" s="2"/>
      <c r="AK457" s="2"/>
      <c r="AL457" s="2"/>
      <c r="AM457" s="2"/>
      <c r="AN457" s="2"/>
      <c r="AO457" s="2"/>
    </row>
    <row r="458" spans="1:41"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9"/>
      <c r="AA458" s="9"/>
      <c r="AB458" s="2"/>
      <c r="AC458" s="2"/>
      <c r="AD458" s="2"/>
      <c r="AE458" s="2"/>
      <c r="AF458" s="2"/>
      <c r="AG458" s="2"/>
      <c r="AH458" s="2"/>
      <c r="AI458" s="2"/>
      <c r="AJ458" s="2"/>
      <c r="AK458" s="2"/>
      <c r="AL458" s="2"/>
      <c r="AM458" s="2"/>
      <c r="AN458" s="2"/>
      <c r="AO458" s="2"/>
    </row>
    <row r="459" spans="1:41"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9"/>
      <c r="AA459" s="9"/>
      <c r="AB459" s="2"/>
      <c r="AC459" s="2"/>
      <c r="AD459" s="2"/>
      <c r="AE459" s="2"/>
      <c r="AF459" s="2"/>
      <c r="AG459" s="2"/>
      <c r="AH459" s="2"/>
      <c r="AI459" s="2"/>
      <c r="AJ459" s="2"/>
      <c r="AK459" s="2"/>
      <c r="AL459" s="2"/>
      <c r="AM459" s="2"/>
      <c r="AN459" s="2"/>
      <c r="AO459" s="2"/>
    </row>
    <row r="460" spans="1:41"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9"/>
      <c r="AA460" s="9"/>
      <c r="AB460" s="2"/>
      <c r="AC460" s="2"/>
      <c r="AD460" s="2"/>
      <c r="AE460" s="2"/>
      <c r="AF460" s="2"/>
      <c r="AG460" s="2"/>
      <c r="AH460" s="2"/>
      <c r="AI460" s="2"/>
      <c r="AJ460" s="2"/>
      <c r="AK460" s="2"/>
      <c r="AL460" s="2"/>
      <c r="AM460" s="2"/>
      <c r="AN460" s="2"/>
      <c r="AO460" s="2"/>
    </row>
    <row r="461" spans="1:41"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9"/>
      <c r="AA461" s="9"/>
      <c r="AB461" s="2"/>
      <c r="AC461" s="2"/>
      <c r="AD461" s="2"/>
      <c r="AE461" s="2"/>
      <c r="AF461" s="2"/>
      <c r="AG461" s="2"/>
      <c r="AH461" s="2"/>
      <c r="AI461" s="2"/>
      <c r="AJ461" s="2"/>
      <c r="AK461" s="2"/>
      <c r="AL461" s="2"/>
      <c r="AM461" s="2"/>
      <c r="AN461" s="2"/>
      <c r="AO461" s="2"/>
    </row>
    <row r="462" spans="1:41"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9"/>
      <c r="AA462" s="9"/>
      <c r="AB462" s="2"/>
      <c r="AC462" s="2"/>
      <c r="AD462" s="2"/>
      <c r="AE462" s="2"/>
      <c r="AF462" s="2"/>
      <c r="AG462" s="2"/>
      <c r="AH462" s="2"/>
      <c r="AI462" s="2"/>
      <c r="AJ462" s="2"/>
      <c r="AK462" s="2"/>
      <c r="AL462" s="2"/>
      <c r="AM462" s="2"/>
      <c r="AN462" s="2"/>
      <c r="AO462" s="2"/>
    </row>
    <row r="463" spans="1:41"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9"/>
      <c r="AA463" s="9"/>
      <c r="AB463" s="2"/>
      <c r="AC463" s="2"/>
      <c r="AD463" s="2"/>
      <c r="AE463" s="2"/>
      <c r="AF463" s="2"/>
      <c r="AG463" s="2"/>
      <c r="AH463" s="2"/>
      <c r="AI463" s="2"/>
      <c r="AJ463" s="2"/>
      <c r="AK463" s="2"/>
      <c r="AL463" s="2"/>
      <c r="AM463" s="2"/>
      <c r="AN463" s="2"/>
      <c r="AO463" s="2"/>
    </row>
    <row r="464" spans="1:41"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9"/>
      <c r="AA464" s="9"/>
      <c r="AB464" s="2"/>
      <c r="AC464" s="2"/>
      <c r="AD464" s="2"/>
      <c r="AE464" s="2"/>
      <c r="AF464" s="2"/>
      <c r="AG464" s="2"/>
      <c r="AH464" s="2"/>
      <c r="AI464" s="2"/>
      <c r="AJ464" s="2"/>
      <c r="AK464" s="2"/>
      <c r="AL464" s="2"/>
      <c r="AM464" s="2"/>
      <c r="AN464" s="2"/>
      <c r="AO464" s="2"/>
    </row>
    <row r="465" spans="1:41"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9"/>
      <c r="AA465" s="9"/>
      <c r="AB465" s="2"/>
      <c r="AC465" s="2"/>
      <c r="AD465" s="2"/>
      <c r="AE465" s="2"/>
      <c r="AF465" s="2"/>
      <c r="AG465" s="2"/>
      <c r="AH465" s="2"/>
      <c r="AI465" s="2"/>
      <c r="AJ465" s="2"/>
      <c r="AK465" s="2"/>
      <c r="AL465" s="2"/>
      <c r="AM465" s="2"/>
      <c r="AN465" s="2"/>
      <c r="AO465" s="2"/>
    </row>
    <row r="466" spans="1:41"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9"/>
      <c r="AA466" s="9"/>
      <c r="AB466" s="2"/>
      <c r="AC466" s="2"/>
      <c r="AD466" s="2"/>
      <c r="AE466" s="2"/>
      <c r="AF466" s="2"/>
      <c r="AG466" s="2"/>
      <c r="AH466" s="2"/>
      <c r="AI466" s="2"/>
      <c r="AJ466" s="2"/>
      <c r="AK466" s="2"/>
      <c r="AL466" s="2"/>
      <c r="AM466" s="2"/>
      <c r="AN466" s="2"/>
      <c r="AO466" s="2"/>
    </row>
    <row r="467" spans="1:41"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9"/>
      <c r="AA467" s="9"/>
      <c r="AB467" s="2"/>
      <c r="AC467" s="2"/>
      <c r="AD467" s="2"/>
      <c r="AE467" s="2"/>
      <c r="AF467" s="2"/>
      <c r="AG467" s="2"/>
      <c r="AH467" s="2"/>
      <c r="AI467" s="2"/>
      <c r="AJ467" s="2"/>
      <c r="AK467" s="2"/>
      <c r="AL467" s="2"/>
      <c r="AM467" s="2"/>
      <c r="AN467" s="2"/>
      <c r="AO467" s="2"/>
    </row>
    <row r="468" spans="1:41"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9"/>
      <c r="AA468" s="9"/>
      <c r="AB468" s="2"/>
      <c r="AC468" s="2"/>
      <c r="AD468" s="2"/>
      <c r="AE468" s="2"/>
      <c r="AF468" s="2"/>
      <c r="AG468" s="2"/>
      <c r="AH468" s="2"/>
      <c r="AI468" s="2"/>
      <c r="AJ468" s="2"/>
      <c r="AK468" s="2"/>
      <c r="AL468" s="2"/>
      <c r="AM468" s="2"/>
      <c r="AN468" s="2"/>
      <c r="AO468" s="2"/>
    </row>
    <row r="469" spans="1:41"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9"/>
      <c r="AA469" s="9"/>
      <c r="AB469" s="2"/>
      <c r="AC469" s="2"/>
      <c r="AD469" s="2"/>
      <c r="AE469" s="2"/>
      <c r="AF469" s="2"/>
      <c r="AG469" s="2"/>
      <c r="AH469" s="2"/>
      <c r="AI469" s="2"/>
      <c r="AJ469" s="2"/>
      <c r="AK469" s="2"/>
      <c r="AL469" s="2"/>
      <c r="AM469" s="2"/>
      <c r="AN469" s="2"/>
      <c r="AO469" s="2"/>
    </row>
    <row r="470" spans="1:41"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9"/>
      <c r="AA470" s="9"/>
      <c r="AB470" s="2"/>
      <c r="AC470" s="2"/>
      <c r="AD470" s="2"/>
      <c r="AE470" s="2"/>
      <c r="AF470" s="2"/>
      <c r="AG470" s="2"/>
      <c r="AH470" s="2"/>
      <c r="AI470" s="2"/>
      <c r="AJ470" s="2"/>
      <c r="AK470" s="2"/>
      <c r="AL470" s="2"/>
      <c r="AM470" s="2"/>
      <c r="AN470" s="2"/>
      <c r="AO470" s="2"/>
    </row>
    <row r="471" spans="1:41"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9"/>
      <c r="AA471" s="9"/>
      <c r="AB471" s="2"/>
      <c r="AC471" s="2"/>
      <c r="AD471" s="2"/>
      <c r="AE471" s="2"/>
      <c r="AF471" s="2"/>
      <c r="AG471" s="2"/>
      <c r="AH471" s="2"/>
      <c r="AI471" s="2"/>
      <c r="AJ471" s="2"/>
      <c r="AK471" s="2"/>
      <c r="AL471" s="2"/>
      <c r="AM471" s="2"/>
      <c r="AN471" s="2"/>
      <c r="AO471" s="2"/>
    </row>
    <row r="472" spans="1:41"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9"/>
      <c r="AA472" s="9"/>
      <c r="AB472" s="2"/>
      <c r="AC472" s="2"/>
      <c r="AD472" s="2"/>
      <c r="AE472" s="2"/>
      <c r="AF472" s="2"/>
      <c r="AG472" s="2"/>
      <c r="AH472" s="2"/>
      <c r="AI472" s="2"/>
      <c r="AJ472" s="2"/>
      <c r="AK472" s="2"/>
      <c r="AL472" s="2"/>
      <c r="AM472" s="2"/>
      <c r="AN472" s="2"/>
      <c r="AO472" s="2"/>
    </row>
    <row r="473" spans="1:41"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9"/>
      <c r="AA473" s="9"/>
      <c r="AB473" s="2"/>
      <c r="AC473" s="2"/>
      <c r="AD473" s="2"/>
      <c r="AE473" s="2"/>
      <c r="AF473" s="2"/>
      <c r="AG473" s="2"/>
      <c r="AH473" s="2"/>
      <c r="AI473" s="2"/>
      <c r="AJ473" s="2"/>
      <c r="AK473" s="2"/>
      <c r="AL473" s="2"/>
      <c r="AM473" s="2"/>
      <c r="AN473" s="2"/>
      <c r="AO473" s="2"/>
    </row>
    <row r="474" spans="1:41"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9"/>
      <c r="AA474" s="9"/>
      <c r="AB474" s="2"/>
      <c r="AC474" s="2"/>
      <c r="AD474" s="2"/>
      <c r="AE474" s="2"/>
      <c r="AF474" s="2"/>
      <c r="AG474" s="2"/>
      <c r="AH474" s="2"/>
      <c r="AI474" s="2"/>
      <c r="AJ474" s="2"/>
      <c r="AK474" s="2"/>
      <c r="AL474" s="2"/>
      <c r="AM474" s="2"/>
      <c r="AN474" s="2"/>
      <c r="AO474" s="2"/>
    </row>
    <row r="475" spans="1:41"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9"/>
      <c r="AA475" s="9"/>
      <c r="AB475" s="2"/>
      <c r="AC475" s="2"/>
      <c r="AD475" s="2"/>
      <c r="AE475" s="2"/>
      <c r="AF475" s="2"/>
      <c r="AG475" s="2"/>
      <c r="AH475" s="2"/>
      <c r="AI475" s="2"/>
      <c r="AJ475" s="2"/>
      <c r="AK475" s="2"/>
      <c r="AL475" s="2"/>
      <c r="AM475" s="2"/>
      <c r="AN475" s="2"/>
      <c r="AO475" s="2"/>
    </row>
    <row r="476" spans="1:41"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9"/>
      <c r="AA476" s="9"/>
      <c r="AB476" s="2"/>
      <c r="AC476" s="2"/>
      <c r="AD476" s="2"/>
      <c r="AE476" s="2"/>
      <c r="AF476" s="2"/>
      <c r="AG476" s="2"/>
      <c r="AH476" s="2"/>
      <c r="AI476" s="2"/>
      <c r="AJ476" s="2"/>
      <c r="AK476" s="2"/>
      <c r="AL476" s="2"/>
      <c r="AM476" s="2"/>
      <c r="AN476" s="2"/>
      <c r="AO476" s="2"/>
    </row>
    <row r="477" spans="1:41"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9"/>
      <c r="AA477" s="9"/>
      <c r="AB477" s="2"/>
      <c r="AC477" s="2"/>
      <c r="AD477" s="2"/>
      <c r="AE477" s="2"/>
      <c r="AF477" s="2"/>
      <c r="AG477" s="2"/>
      <c r="AH477" s="2"/>
      <c r="AI477" s="2"/>
      <c r="AJ477" s="2"/>
      <c r="AK477" s="2"/>
      <c r="AL477" s="2"/>
      <c r="AM477" s="2"/>
      <c r="AN477" s="2"/>
      <c r="AO477" s="2"/>
    </row>
    <row r="478" spans="1:41"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9"/>
      <c r="AA478" s="9"/>
      <c r="AB478" s="2"/>
      <c r="AC478" s="2"/>
      <c r="AD478" s="2"/>
      <c r="AE478" s="2"/>
      <c r="AF478" s="2"/>
      <c r="AG478" s="2"/>
      <c r="AH478" s="2"/>
      <c r="AI478" s="2"/>
      <c r="AJ478" s="2"/>
      <c r="AK478" s="2"/>
      <c r="AL478" s="2"/>
      <c r="AM478" s="2"/>
      <c r="AN478" s="2"/>
      <c r="AO478" s="2"/>
    </row>
    <row r="479" spans="1:41"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9"/>
      <c r="AA479" s="9"/>
      <c r="AB479" s="2"/>
      <c r="AC479" s="2"/>
      <c r="AD479" s="2"/>
      <c r="AE479" s="2"/>
      <c r="AF479" s="2"/>
      <c r="AG479" s="2"/>
      <c r="AH479" s="2"/>
      <c r="AI479" s="2"/>
      <c r="AJ479" s="2"/>
      <c r="AK479" s="2"/>
      <c r="AL479" s="2"/>
      <c r="AM479" s="2"/>
      <c r="AN479" s="2"/>
      <c r="AO479" s="2"/>
    </row>
    <row r="480" spans="1:41"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9"/>
      <c r="AA480" s="9"/>
      <c r="AB480" s="2"/>
      <c r="AC480" s="2"/>
      <c r="AD480" s="2"/>
      <c r="AE480" s="2"/>
      <c r="AF480" s="2"/>
      <c r="AG480" s="2"/>
      <c r="AH480" s="2"/>
      <c r="AI480" s="2"/>
      <c r="AJ480" s="2"/>
      <c r="AK480" s="2"/>
      <c r="AL480" s="2"/>
      <c r="AM480" s="2"/>
      <c r="AN480" s="2"/>
      <c r="AO480" s="2"/>
    </row>
    <row r="481" spans="1:41"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9"/>
      <c r="AA481" s="9"/>
      <c r="AB481" s="2"/>
      <c r="AC481" s="2"/>
      <c r="AD481" s="2"/>
      <c r="AE481" s="2"/>
      <c r="AF481" s="2"/>
      <c r="AG481" s="2"/>
      <c r="AH481" s="2"/>
      <c r="AI481" s="2"/>
      <c r="AJ481" s="2"/>
      <c r="AK481" s="2"/>
      <c r="AL481" s="2"/>
      <c r="AM481" s="2"/>
      <c r="AN481" s="2"/>
      <c r="AO481" s="2"/>
    </row>
    <row r="482" spans="1:41"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9"/>
      <c r="AA482" s="9"/>
      <c r="AB482" s="2"/>
      <c r="AC482" s="2"/>
      <c r="AD482" s="2"/>
      <c r="AE482" s="2"/>
      <c r="AF482" s="2"/>
      <c r="AG482" s="2"/>
      <c r="AH482" s="2"/>
      <c r="AI482" s="2"/>
      <c r="AJ482" s="2"/>
      <c r="AK482" s="2"/>
      <c r="AL482" s="2"/>
      <c r="AM482" s="2"/>
      <c r="AN482" s="2"/>
      <c r="AO482" s="2"/>
    </row>
    <row r="483" spans="1:41"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9"/>
      <c r="AA483" s="9"/>
      <c r="AB483" s="2"/>
      <c r="AC483" s="2"/>
      <c r="AD483" s="2"/>
      <c r="AE483" s="2"/>
      <c r="AF483" s="2"/>
      <c r="AG483" s="2"/>
      <c r="AH483" s="2"/>
      <c r="AI483" s="2"/>
      <c r="AJ483" s="2"/>
      <c r="AK483" s="2"/>
      <c r="AL483" s="2"/>
      <c r="AM483" s="2"/>
      <c r="AN483" s="2"/>
      <c r="AO483" s="2"/>
    </row>
    <row r="484" spans="1:41"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9"/>
      <c r="AA484" s="9"/>
      <c r="AB484" s="2"/>
      <c r="AC484" s="2"/>
      <c r="AD484" s="2"/>
      <c r="AE484" s="2"/>
      <c r="AF484" s="2"/>
      <c r="AG484" s="2"/>
      <c r="AH484" s="2"/>
      <c r="AI484" s="2"/>
      <c r="AJ484" s="2"/>
      <c r="AK484" s="2"/>
      <c r="AL484" s="2"/>
      <c r="AM484" s="2"/>
      <c r="AN484" s="2"/>
      <c r="AO484" s="2"/>
    </row>
    <row r="485" spans="1:41"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9"/>
      <c r="AA485" s="9"/>
      <c r="AB485" s="2"/>
      <c r="AC485" s="2"/>
      <c r="AD485" s="2"/>
      <c r="AE485" s="2"/>
      <c r="AF485" s="2"/>
      <c r="AG485" s="2"/>
      <c r="AH485" s="2"/>
      <c r="AI485" s="2"/>
      <c r="AJ485" s="2"/>
      <c r="AK485" s="2"/>
      <c r="AL485" s="2"/>
      <c r="AM485" s="2"/>
      <c r="AN485" s="2"/>
      <c r="AO485" s="2"/>
    </row>
    <row r="486" spans="1:41"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9"/>
      <c r="AA486" s="9"/>
      <c r="AB486" s="2"/>
      <c r="AC486" s="2"/>
      <c r="AD486" s="2"/>
      <c r="AE486" s="2"/>
      <c r="AF486" s="2"/>
      <c r="AG486" s="2"/>
      <c r="AH486" s="2"/>
      <c r="AI486" s="2"/>
      <c r="AJ486" s="2"/>
      <c r="AK486" s="2"/>
      <c r="AL486" s="2"/>
      <c r="AM486" s="2"/>
      <c r="AN486" s="2"/>
      <c r="AO486" s="2"/>
    </row>
    <row r="487" spans="1:41"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9"/>
      <c r="AA487" s="9"/>
      <c r="AB487" s="2"/>
      <c r="AC487" s="2"/>
      <c r="AD487" s="2"/>
      <c r="AE487" s="2"/>
      <c r="AF487" s="2"/>
      <c r="AG487" s="2"/>
      <c r="AH487" s="2"/>
      <c r="AI487" s="2"/>
      <c r="AJ487" s="2"/>
      <c r="AK487" s="2"/>
      <c r="AL487" s="2"/>
      <c r="AM487" s="2"/>
      <c r="AN487" s="2"/>
      <c r="AO487" s="2"/>
    </row>
    <row r="488" spans="1:41"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9"/>
      <c r="AA488" s="9"/>
      <c r="AB488" s="2"/>
      <c r="AC488" s="2"/>
      <c r="AD488" s="2"/>
      <c r="AE488" s="2"/>
      <c r="AF488" s="2"/>
      <c r="AG488" s="2"/>
      <c r="AH488" s="2"/>
      <c r="AI488" s="2"/>
      <c r="AJ488" s="2"/>
      <c r="AK488" s="2"/>
      <c r="AL488" s="2"/>
      <c r="AM488" s="2"/>
      <c r="AN488" s="2"/>
      <c r="AO488" s="2"/>
    </row>
    <row r="489" spans="1:41"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9"/>
      <c r="AA489" s="9"/>
      <c r="AB489" s="2"/>
      <c r="AC489" s="2"/>
      <c r="AD489" s="2"/>
      <c r="AE489" s="2"/>
      <c r="AF489" s="2"/>
      <c r="AG489" s="2"/>
      <c r="AH489" s="2"/>
      <c r="AI489" s="2"/>
      <c r="AJ489" s="2"/>
      <c r="AK489" s="2"/>
      <c r="AL489" s="2"/>
      <c r="AM489" s="2"/>
      <c r="AN489" s="2"/>
      <c r="AO489" s="2"/>
    </row>
    <row r="490" spans="1:41"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9"/>
      <c r="AA490" s="9"/>
      <c r="AB490" s="2"/>
      <c r="AC490" s="2"/>
      <c r="AD490" s="2"/>
      <c r="AE490" s="2"/>
      <c r="AF490" s="2"/>
      <c r="AG490" s="2"/>
      <c r="AH490" s="2"/>
      <c r="AI490" s="2"/>
      <c r="AJ490" s="2"/>
      <c r="AK490" s="2"/>
      <c r="AL490" s="2"/>
      <c r="AM490" s="2"/>
      <c r="AN490" s="2"/>
      <c r="AO490" s="2"/>
    </row>
    <row r="491" spans="1:41"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9"/>
      <c r="AA491" s="9"/>
      <c r="AB491" s="2"/>
      <c r="AC491" s="2"/>
      <c r="AD491" s="2"/>
      <c r="AE491" s="2"/>
      <c r="AF491" s="2"/>
      <c r="AG491" s="2"/>
      <c r="AH491" s="2"/>
      <c r="AI491" s="2"/>
      <c r="AJ491" s="2"/>
      <c r="AK491" s="2"/>
      <c r="AL491" s="2"/>
      <c r="AM491" s="2"/>
      <c r="AN491" s="2"/>
      <c r="AO491" s="2"/>
    </row>
    <row r="492" spans="1:41"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9"/>
      <c r="AA492" s="9"/>
      <c r="AB492" s="2"/>
      <c r="AC492" s="2"/>
      <c r="AD492" s="2"/>
      <c r="AE492" s="2"/>
      <c r="AF492" s="2"/>
      <c r="AG492" s="2"/>
      <c r="AH492" s="2"/>
      <c r="AI492" s="2"/>
      <c r="AJ492" s="2"/>
      <c r="AK492" s="2"/>
      <c r="AL492" s="2"/>
      <c r="AM492" s="2"/>
      <c r="AN492" s="2"/>
      <c r="AO492" s="2"/>
    </row>
    <row r="493" spans="1:41"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9"/>
      <c r="AA493" s="9"/>
      <c r="AB493" s="2"/>
      <c r="AC493" s="2"/>
      <c r="AD493" s="2"/>
      <c r="AE493" s="2"/>
      <c r="AF493" s="2"/>
      <c r="AG493" s="2"/>
      <c r="AH493" s="2"/>
      <c r="AI493" s="2"/>
      <c r="AJ493" s="2"/>
      <c r="AK493" s="2"/>
      <c r="AL493" s="2"/>
      <c r="AM493" s="2"/>
      <c r="AN493" s="2"/>
      <c r="AO493" s="2"/>
    </row>
    <row r="494" spans="1:41"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9"/>
      <c r="AA494" s="9"/>
      <c r="AB494" s="2"/>
      <c r="AC494" s="2"/>
      <c r="AD494" s="2"/>
      <c r="AE494" s="2"/>
      <c r="AF494" s="2"/>
      <c r="AG494" s="2"/>
      <c r="AH494" s="2"/>
      <c r="AI494" s="2"/>
      <c r="AJ494" s="2"/>
      <c r="AK494" s="2"/>
      <c r="AL494" s="2"/>
      <c r="AM494" s="2"/>
      <c r="AN494" s="2"/>
      <c r="AO494" s="2"/>
    </row>
    <row r="495" spans="1:41"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9"/>
      <c r="AA495" s="9"/>
      <c r="AB495" s="2"/>
      <c r="AC495" s="2"/>
      <c r="AD495" s="2"/>
      <c r="AE495" s="2"/>
      <c r="AF495" s="2"/>
      <c r="AG495" s="2"/>
      <c r="AH495" s="2"/>
      <c r="AI495" s="2"/>
      <c r="AJ495" s="2"/>
      <c r="AK495" s="2"/>
      <c r="AL495" s="2"/>
      <c r="AM495" s="2"/>
      <c r="AN495" s="2"/>
      <c r="AO495" s="2"/>
    </row>
    <row r="496" spans="1:41"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9"/>
      <c r="AA496" s="9"/>
      <c r="AB496" s="2"/>
      <c r="AC496" s="2"/>
      <c r="AD496" s="2"/>
      <c r="AE496" s="2"/>
      <c r="AF496" s="2"/>
      <c r="AG496" s="2"/>
      <c r="AH496" s="2"/>
      <c r="AI496" s="2"/>
      <c r="AJ496" s="2"/>
      <c r="AK496" s="2"/>
      <c r="AL496" s="2"/>
      <c r="AM496" s="2"/>
      <c r="AN496" s="2"/>
      <c r="AO496" s="2"/>
    </row>
    <row r="497" spans="1:41"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9"/>
      <c r="AA497" s="9"/>
      <c r="AB497" s="2"/>
      <c r="AC497" s="2"/>
      <c r="AD497" s="2"/>
      <c r="AE497" s="2"/>
      <c r="AF497" s="2"/>
      <c r="AG497" s="2"/>
      <c r="AH497" s="2"/>
      <c r="AI497" s="2"/>
      <c r="AJ497" s="2"/>
      <c r="AK497" s="2"/>
      <c r="AL497" s="2"/>
      <c r="AM497" s="2"/>
      <c r="AN497" s="2"/>
      <c r="AO497" s="2"/>
    </row>
    <row r="498" spans="1:41"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9"/>
      <c r="AA498" s="9"/>
      <c r="AB498" s="2"/>
      <c r="AC498" s="2"/>
      <c r="AD498" s="2"/>
      <c r="AE498" s="2"/>
      <c r="AF498" s="2"/>
      <c r="AG498" s="2"/>
      <c r="AH498" s="2"/>
      <c r="AI498" s="2"/>
      <c r="AJ498" s="2"/>
      <c r="AK498" s="2"/>
      <c r="AL498" s="2"/>
      <c r="AM498" s="2"/>
      <c r="AN498" s="2"/>
      <c r="AO498" s="2"/>
    </row>
    <row r="499" spans="1:41"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9"/>
      <c r="AA499" s="9"/>
      <c r="AB499" s="2"/>
      <c r="AC499" s="2"/>
      <c r="AD499" s="2"/>
      <c r="AE499" s="2"/>
      <c r="AF499" s="2"/>
      <c r="AG499" s="2"/>
      <c r="AH499" s="2"/>
      <c r="AI499" s="2"/>
      <c r="AJ499" s="2"/>
      <c r="AK499" s="2"/>
      <c r="AL499" s="2"/>
      <c r="AM499" s="2"/>
      <c r="AN499" s="2"/>
      <c r="AO499" s="2"/>
    </row>
    <row r="500" spans="1:41"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9"/>
      <c r="AA500" s="9"/>
      <c r="AB500" s="2"/>
      <c r="AC500" s="2"/>
      <c r="AD500" s="2"/>
      <c r="AE500" s="2"/>
      <c r="AF500" s="2"/>
      <c r="AG500" s="2"/>
      <c r="AH500" s="2"/>
      <c r="AI500" s="2"/>
      <c r="AJ500" s="2"/>
      <c r="AK500" s="2"/>
      <c r="AL500" s="2"/>
      <c r="AM500" s="2"/>
      <c r="AN500" s="2"/>
      <c r="AO500" s="2"/>
    </row>
    <row r="501" spans="1:41"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9"/>
      <c r="AA501" s="9"/>
      <c r="AB501" s="2"/>
      <c r="AC501" s="2"/>
      <c r="AD501" s="2"/>
      <c r="AE501" s="2"/>
      <c r="AF501" s="2"/>
      <c r="AG501" s="2"/>
      <c r="AH501" s="2"/>
      <c r="AI501" s="2"/>
      <c r="AJ501" s="2"/>
      <c r="AK501" s="2"/>
      <c r="AL501" s="2"/>
      <c r="AM501" s="2"/>
      <c r="AN501" s="2"/>
      <c r="AO501" s="2"/>
    </row>
    <row r="502" spans="1:41"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9"/>
      <c r="AA502" s="9"/>
      <c r="AB502" s="2"/>
      <c r="AC502" s="2"/>
      <c r="AD502" s="2"/>
      <c r="AE502" s="2"/>
      <c r="AF502" s="2"/>
      <c r="AG502" s="2"/>
      <c r="AH502" s="2"/>
      <c r="AI502" s="2"/>
      <c r="AJ502" s="2"/>
      <c r="AK502" s="2"/>
      <c r="AL502" s="2"/>
      <c r="AM502" s="2"/>
      <c r="AN502" s="2"/>
      <c r="AO502" s="2"/>
    </row>
    <row r="503" spans="1:41"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9"/>
      <c r="AA503" s="9"/>
      <c r="AB503" s="2"/>
      <c r="AC503" s="2"/>
      <c r="AD503" s="2"/>
      <c r="AE503" s="2"/>
      <c r="AF503" s="2"/>
      <c r="AG503" s="2"/>
      <c r="AH503" s="2"/>
      <c r="AI503" s="2"/>
      <c r="AJ503" s="2"/>
      <c r="AK503" s="2"/>
      <c r="AL503" s="2"/>
      <c r="AM503" s="2"/>
      <c r="AN503" s="2"/>
      <c r="AO503" s="2"/>
    </row>
    <row r="504" spans="1:41"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9"/>
      <c r="AA504" s="9"/>
      <c r="AB504" s="2"/>
      <c r="AC504" s="2"/>
      <c r="AD504" s="2"/>
      <c r="AE504" s="2"/>
      <c r="AF504" s="2"/>
      <c r="AG504" s="2"/>
      <c r="AH504" s="2"/>
      <c r="AI504" s="2"/>
      <c r="AJ504" s="2"/>
      <c r="AK504" s="2"/>
      <c r="AL504" s="2"/>
      <c r="AM504" s="2"/>
      <c r="AN504" s="2"/>
      <c r="AO504" s="2"/>
    </row>
    <row r="505" spans="1:41"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9"/>
      <c r="AA505" s="9"/>
      <c r="AB505" s="2"/>
      <c r="AC505" s="2"/>
      <c r="AD505" s="2"/>
      <c r="AE505" s="2"/>
      <c r="AF505" s="2"/>
      <c r="AG505" s="2"/>
      <c r="AH505" s="2"/>
      <c r="AI505" s="2"/>
      <c r="AJ505" s="2"/>
      <c r="AK505" s="2"/>
      <c r="AL505" s="2"/>
      <c r="AM505" s="2"/>
      <c r="AN505" s="2"/>
      <c r="AO505" s="2"/>
    </row>
    <row r="506" spans="1:41"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9"/>
      <c r="AA506" s="9"/>
      <c r="AB506" s="2"/>
      <c r="AC506" s="2"/>
      <c r="AD506" s="2"/>
      <c r="AE506" s="2"/>
      <c r="AF506" s="2"/>
      <c r="AG506" s="2"/>
      <c r="AH506" s="2"/>
      <c r="AI506" s="2"/>
      <c r="AJ506" s="2"/>
      <c r="AK506" s="2"/>
      <c r="AL506" s="2"/>
      <c r="AM506" s="2"/>
      <c r="AN506" s="2"/>
      <c r="AO506" s="2"/>
    </row>
    <row r="507" spans="1:41"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9"/>
      <c r="AA507" s="9"/>
      <c r="AB507" s="2"/>
      <c r="AC507" s="2"/>
      <c r="AD507" s="2"/>
      <c r="AE507" s="2"/>
      <c r="AF507" s="2"/>
      <c r="AG507" s="2"/>
      <c r="AH507" s="2"/>
      <c r="AI507" s="2"/>
      <c r="AJ507" s="2"/>
      <c r="AK507" s="2"/>
      <c r="AL507" s="2"/>
      <c r="AM507" s="2"/>
      <c r="AN507" s="2"/>
      <c r="AO507" s="2"/>
    </row>
    <row r="508" spans="1:41"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9"/>
      <c r="AA508" s="9"/>
      <c r="AB508" s="2"/>
      <c r="AC508" s="2"/>
      <c r="AD508" s="2"/>
      <c r="AE508" s="2"/>
      <c r="AF508" s="2"/>
      <c r="AG508" s="2"/>
      <c r="AH508" s="2"/>
      <c r="AI508" s="2"/>
      <c r="AJ508" s="2"/>
      <c r="AK508" s="2"/>
      <c r="AL508" s="2"/>
      <c r="AM508" s="2"/>
      <c r="AN508" s="2"/>
      <c r="AO508" s="2"/>
    </row>
    <row r="509" spans="1:41"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9"/>
      <c r="AA509" s="9"/>
      <c r="AB509" s="2"/>
      <c r="AC509" s="2"/>
      <c r="AD509" s="2"/>
      <c r="AE509" s="2"/>
      <c r="AF509" s="2"/>
      <c r="AG509" s="2"/>
      <c r="AH509" s="2"/>
      <c r="AI509" s="2"/>
      <c r="AJ509" s="2"/>
      <c r="AK509" s="2"/>
      <c r="AL509" s="2"/>
      <c r="AM509" s="2"/>
      <c r="AN509" s="2"/>
      <c r="AO509" s="2"/>
    </row>
    <row r="510" spans="1:41"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9"/>
      <c r="AA510" s="9"/>
      <c r="AB510" s="2"/>
      <c r="AC510" s="2"/>
      <c r="AD510" s="2"/>
      <c r="AE510" s="2"/>
      <c r="AF510" s="2"/>
      <c r="AG510" s="2"/>
      <c r="AH510" s="2"/>
      <c r="AI510" s="2"/>
      <c r="AJ510" s="2"/>
      <c r="AK510" s="2"/>
      <c r="AL510" s="2"/>
      <c r="AM510" s="2"/>
      <c r="AN510" s="2"/>
      <c r="AO510" s="2"/>
    </row>
    <row r="511" spans="1:41"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9"/>
      <c r="AA511" s="9"/>
      <c r="AB511" s="2"/>
      <c r="AC511" s="2"/>
      <c r="AD511" s="2"/>
      <c r="AE511" s="2"/>
      <c r="AF511" s="2"/>
      <c r="AG511" s="2"/>
      <c r="AH511" s="2"/>
      <c r="AI511" s="2"/>
      <c r="AJ511" s="2"/>
      <c r="AK511" s="2"/>
      <c r="AL511" s="2"/>
      <c r="AM511" s="2"/>
      <c r="AN511" s="2"/>
      <c r="AO511" s="2"/>
    </row>
    <row r="512" spans="1:41"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9"/>
      <c r="AA512" s="9"/>
      <c r="AB512" s="2"/>
      <c r="AC512" s="2"/>
      <c r="AD512" s="2"/>
      <c r="AE512" s="2"/>
      <c r="AF512" s="2"/>
      <c r="AG512" s="2"/>
      <c r="AH512" s="2"/>
      <c r="AI512" s="2"/>
      <c r="AJ512" s="2"/>
      <c r="AK512" s="2"/>
      <c r="AL512" s="2"/>
      <c r="AM512" s="2"/>
      <c r="AN512" s="2"/>
      <c r="AO512" s="2"/>
    </row>
    <row r="513" spans="1:41"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9"/>
      <c r="AA513" s="9"/>
      <c r="AB513" s="2"/>
      <c r="AC513" s="2"/>
      <c r="AD513" s="2"/>
      <c r="AE513" s="2"/>
      <c r="AF513" s="2"/>
      <c r="AG513" s="2"/>
      <c r="AH513" s="2"/>
      <c r="AI513" s="2"/>
      <c r="AJ513" s="2"/>
      <c r="AK513" s="2"/>
      <c r="AL513" s="2"/>
      <c r="AM513" s="2"/>
      <c r="AN513" s="2"/>
      <c r="AO513" s="2"/>
    </row>
    <row r="514" spans="1:41"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9"/>
      <c r="AA514" s="9"/>
      <c r="AB514" s="2"/>
      <c r="AC514" s="2"/>
      <c r="AD514" s="2"/>
      <c r="AE514" s="2"/>
      <c r="AF514" s="2"/>
      <c r="AG514" s="2"/>
      <c r="AH514" s="2"/>
      <c r="AI514" s="2"/>
      <c r="AJ514" s="2"/>
      <c r="AK514" s="2"/>
      <c r="AL514" s="2"/>
      <c r="AM514" s="2"/>
      <c r="AN514" s="2"/>
      <c r="AO514" s="2"/>
    </row>
    <row r="515" spans="1:41"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9"/>
      <c r="AA515" s="9"/>
      <c r="AB515" s="2"/>
      <c r="AC515" s="2"/>
      <c r="AD515" s="2"/>
      <c r="AE515" s="2"/>
      <c r="AF515" s="2"/>
      <c r="AG515" s="2"/>
      <c r="AH515" s="2"/>
      <c r="AI515" s="2"/>
      <c r="AJ515" s="2"/>
      <c r="AK515" s="2"/>
      <c r="AL515" s="2"/>
      <c r="AM515" s="2"/>
      <c r="AN515" s="2"/>
      <c r="AO515" s="2"/>
    </row>
    <row r="516" spans="1:41"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9"/>
      <c r="AA516" s="9"/>
      <c r="AB516" s="2"/>
      <c r="AC516" s="2"/>
      <c r="AD516" s="2"/>
      <c r="AE516" s="2"/>
      <c r="AF516" s="2"/>
      <c r="AG516" s="2"/>
      <c r="AH516" s="2"/>
      <c r="AI516" s="2"/>
      <c r="AJ516" s="2"/>
      <c r="AK516" s="2"/>
      <c r="AL516" s="2"/>
      <c r="AM516" s="2"/>
      <c r="AN516" s="2"/>
      <c r="AO516" s="2"/>
    </row>
    <row r="517" spans="1:41"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9"/>
      <c r="AA517" s="9"/>
      <c r="AB517" s="2"/>
      <c r="AC517" s="2"/>
      <c r="AD517" s="2"/>
      <c r="AE517" s="2"/>
      <c r="AF517" s="2"/>
      <c r="AG517" s="2"/>
      <c r="AH517" s="2"/>
      <c r="AI517" s="2"/>
      <c r="AJ517" s="2"/>
      <c r="AK517" s="2"/>
      <c r="AL517" s="2"/>
      <c r="AM517" s="2"/>
      <c r="AN517" s="2"/>
      <c r="AO517" s="2"/>
    </row>
    <row r="518" spans="1:41"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9"/>
      <c r="AA518" s="9"/>
      <c r="AB518" s="2"/>
      <c r="AC518" s="2"/>
      <c r="AD518" s="2"/>
      <c r="AE518" s="2"/>
      <c r="AF518" s="2"/>
      <c r="AG518" s="2"/>
      <c r="AH518" s="2"/>
      <c r="AI518" s="2"/>
      <c r="AJ518" s="2"/>
      <c r="AK518" s="2"/>
      <c r="AL518" s="2"/>
      <c r="AM518" s="2"/>
      <c r="AN518" s="2"/>
      <c r="AO518" s="2"/>
    </row>
    <row r="519" spans="1:41"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9"/>
      <c r="AA519" s="9"/>
      <c r="AB519" s="2"/>
      <c r="AC519" s="2"/>
      <c r="AD519" s="2"/>
      <c r="AE519" s="2"/>
      <c r="AF519" s="2"/>
      <c r="AG519" s="2"/>
      <c r="AH519" s="2"/>
      <c r="AI519" s="2"/>
      <c r="AJ519" s="2"/>
      <c r="AK519" s="2"/>
      <c r="AL519" s="2"/>
      <c r="AM519" s="2"/>
      <c r="AN519" s="2"/>
      <c r="AO519" s="2"/>
    </row>
    <row r="520" spans="1:41"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9"/>
      <c r="AA520" s="9"/>
      <c r="AB520" s="2"/>
      <c r="AC520" s="2"/>
      <c r="AD520" s="2"/>
      <c r="AE520" s="2"/>
      <c r="AF520" s="2"/>
      <c r="AG520" s="2"/>
      <c r="AH520" s="2"/>
      <c r="AI520" s="2"/>
      <c r="AJ520" s="2"/>
      <c r="AK520" s="2"/>
      <c r="AL520" s="2"/>
      <c r="AM520" s="2"/>
      <c r="AN520" s="2"/>
      <c r="AO520" s="2"/>
    </row>
    <row r="521" spans="1:41"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9"/>
      <c r="AA521" s="9"/>
      <c r="AB521" s="2"/>
      <c r="AC521" s="2"/>
      <c r="AD521" s="2"/>
      <c r="AE521" s="2"/>
      <c r="AF521" s="2"/>
      <c r="AG521" s="2"/>
      <c r="AH521" s="2"/>
      <c r="AI521" s="2"/>
      <c r="AJ521" s="2"/>
      <c r="AK521" s="2"/>
      <c r="AL521" s="2"/>
      <c r="AM521" s="2"/>
      <c r="AN521" s="2"/>
      <c r="AO521" s="2"/>
    </row>
    <row r="522" spans="1:41"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9"/>
      <c r="AA522" s="9"/>
      <c r="AB522" s="2"/>
      <c r="AC522" s="2"/>
      <c r="AD522" s="2"/>
      <c r="AE522" s="2"/>
      <c r="AF522" s="2"/>
      <c r="AG522" s="2"/>
      <c r="AH522" s="2"/>
      <c r="AI522" s="2"/>
      <c r="AJ522" s="2"/>
      <c r="AK522" s="2"/>
      <c r="AL522" s="2"/>
      <c r="AM522" s="2"/>
      <c r="AN522" s="2"/>
      <c r="AO522" s="2"/>
    </row>
    <row r="523" spans="1:41"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9"/>
      <c r="AA523" s="9"/>
      <c r="AB523" s="2"/>
      <c r="AC523" s="2"/>
      <c r="AD523" s="2"/>
      <c r="AE523" s="2"/>
      <c r="AF523" s="2"/>
      <c r="AG523" s="2"/>
      <c r="AH523" s="2"/>
      <c r="AI523" s="2"/>
      <c r="AJ523" s="2"/>
      <c r="AK523" s="2"/>
      <c r="AL523" s="2"/>
      <c r="AM523" s="2"/>
      <c r="AN523" s="2"/>
      <c r="AO523" s="2"/>
    </row>
    <row r="524" spans="1:41"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9"/>
      <c r="AA524" s="9"/>
      <c r="AB524" s="2"/>
      <c r="AC524" s="2"/>
      <c r="AD524" s="2"/>
      <c r="AE524" s="2"/>
      <c r="AF524" s="2"/>
      <c r="AG524" s="2"/>
      <c r="AH524" s="2"/>
      <c r="AI524" s="2"/>
      <c r="AJ524" s="2"/>
      <c r="AK524" s="2"/>
      <c r="AL524" s="2"/>
      <c r="AM524" s="2"/>
      <c r="AN524" s="2"/>
      <c r="AO524" s="2"/>
    </row>
    <row r="525" spans="1:41"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9"/>
      <c r="AA525" s="9"/>
      <c r="AB525" s="2"/>
      <c r="AC525" s="2"/>
      <c r="AD525" s="2"/>
      <c r="AE525" s="2"/>
      <c r="AF525" s="2"/>
      <c r="AG525" s="2"/>
      <c r="AH525" s="2"/>
      <c r="AI525" s="2"/>
      <c r="AJ525" s="2"/>
      <c r="AK525" s="2"/>
      <c r="AL525" s="2"/>
      <c r="AM525" s="2"/>
      <c r="AN525" s="2"/>
      <c r="AO525" s="2"/>
    </row>
    <row r="526" spans="1:41"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9"/>
      <c r="AA526" s="9"/>
      <c r="AB526" s="2"/>
      <c r="AC526" s="2"/>
      <c r="AD526" s="2"/>
      <c r="AE526" s="2"/>
      <c r="AF526" s="2"/>
      <c r="AG526" s="2"/>
      <c r="AH526" s="2"/>
      <c r="AI526" s="2"/>
      <c r="AJ526" s="2"/>
      <c r="AK526" s="2"/>
      <c r="AL526" s="2"/>
      <c r="AM526" s="2"/>
      <c r="AN526" s="2"/>
      <c r="AO526" s="2"/>
    </row>
    <row r="527" spans="1:41"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9"/>
      <c r="AA527" s="9"/>
      <c r="AB527" s="2"/>
      <c r="AC527" s="2"/>
      <c r="AD527" s="2"/>
      <c r="AE527" s="2"/>
      <c r="AF527" s="2"/>
      <c r="AG527" s="2"/>
      <c r="AH527" s="2"/>
      <c r="AI527" s="2"/>
      <c r="AJ527" s="2"/>
      <c r="AK527" s="2"/>
      <c r="AL527" s="2"/>
      <c r="AM527" s="2"/>
      <c r="AN527" s="2"/>
      <c r="AO527" s="2"/>
    </row>
    <row r="528" spans="1:41"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9"/>
      <c r="AA528" s="9"/>
      <c r="AB528" s="2"/>
      <c r="AC528" s="2"/>
      <c r="AD528" s="2"/>
      <c r="AE528" s="2"/>
      <c r="AF528" s="2"/>
      <c r="AG528" s="2"/>
      <c r="AH528" s="2"/>
      <c r="AI528" s="2"/>
      <c r="AJ528" s="2"/>
      <c r="AK528" s="2"/>
      <c r="AL528" s="2"/>
      <c r="AM528" s="2"/>
      <c r="AN528" s="2"/>
      <c r="AO528" s="2"/>
    </row>
    <row r="529" spans="1:41"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9"/>
      <c r="AA529" s="9"/>
      <c r="AB529" s="2"/>
      <c r="AC529" s="2"/>
      <c r="AD529" s="2"/>
      <c r="AE529" s="2"/>
      <c r="AF529" s="2"/>
      <c r="AG529" s="2"/>
      <c r="AH529" s="2"/>
      <c r="AI529" s="2"/>
      <c r="AJ529" s="2"/>
      <c r="AK529" s="2"/>
      <c r="AL529" s="2"/>
      <c r="AM529" s="2"/>
      <c r="AN529" s="2"/>
      <c r="AO529" s="2"/>
    </row>
    <row r="530" spans="1:41"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9"/>
      <c r="AA530" s="9"/>
      <c r="AB530" s="2"/>
      <c r="AC530" s="2"/>
      <c r="AD530" s="2"/>
      <c r="AE530" s="2"/>
      <c r="AF530" s="2"/>
      <c r="AG530" s="2"/>
      <c r="AH530" s="2"/>
      <c r="AI530" s="2"/>
      <c r="AJ530" s="2"/>
      <c r="AK530" s="2"/>
      <c r="AL530" s="2"/>
      <c r="AM530" s="2"/>
      <c r="AN530" s="2"/>
      <c r="AO530" s="2"/>
    </row>
    <row r="531" spans="1:41"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9"/>
      <c r="AA531" s="9"/>
      <c r="AB531" s="2"/>
      <c r="AC531" s="2"/>
      <c r="AD531" s="2"/>
      <c r="AE531" s="2"/>
      <c r="AF531" s="2"/>
      <c r="AG531" s="2"/>
      <c r="AH531" s="2"/>
      <c r="AI531" s="2"/>
      <c r="AJ531" s="2"/>
      <c r="AK531" s="2"/>
      <c r="AL531" s="2"/>
      <c r="AM531" s="2"/>
      <c r="AN531" s="2"/>
      <c r="AO531" s="2"/>
    </row>
    <row r="532" spans="1:41"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9"/>
      <c r="AA532" s="9"/>
      <c r="AB532" s="2"/>
      <c r="AC532" s="2"/>
      <c r="AD532" s="2"/>
      <c r="AE532" s="2"/>
      <c r="AF532" s="2"/>
      <c r="AG532" s="2"/>
      <c r="AH532" s="2"/>
      <c r="AI532" s="2"/>
      <c r="AJ532" s="2"/>
      <c r="AK532" s="2"/>
      <c r="AL532" s="2"/>
      <c r="AM532" s="2"/>
      <c r="AN532" s="2"/>
      <c r="AO532" s="2"/>
    </row>
    <row r="533" spans="1:41"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9"/>
      <c r="AA533" s="9"/>
      <c r="AB533" s="2"/>
      <c r="AC533" s="2"/>
      <c r="AD533" s="2"/>
      <c r="AE533" s="2"/>
      <c r="AF533" s="2"/>
      <c r="AG533" s="2"/>
      <c r="AH533" s="2"/>
      <c r="AI533" s="2"/>
      <c r="AJ533" s="2"/>
      <c r="AK533" s="2"/>
      <c r="AL533" s="2"/>
      <c r="AM533" s="2"/>
      <c r="AN533" s="2"/>
      <c r="AO533" s="2"/>
    </row>
    <row r="534" spans="1:41"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9"/>
      <c r="AA534" s="9"/>
      <c r="AB534" s="2"/>
      <c r="AC534" s="2"/>
      <c r="AD534" s="2"/>
      <c r="AE534" s="2"/>
      <c r="AF534" s="2"/>
      <c r="AG534" s="2"/>
      <c r="AH534" s="2"/>
      <c r="AI534" s="2"/>
      <c r="AJ534" s="2"/>
      <c r="AK534" s="2"/>
      <c r="AL534" s="2"/>
      <c r="AM534" s="2"/>
      <c r="AN534" s="2"/>
      <c r="AO534" s="2"/>
    </row>
    <row r="535" spans="1:41"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9"/>
      <c r="AA535" s="9"/>
      <c r="AB535" s="2"/>
      <c r="AC535" s="2"/>
      <c r="AD535" s="2"/>
      <c r="AE535" s="2"/>
      <c r="AF535" s="2"/>
      <c r="AG535" s="2"/>
      <c r="AH535" s="2"/>
      <c r="AI535" s="2"/>
      <c r="AJ535" s="2"/>
      <c r="AK535" s="2"/>
      <c r="AL535" s="2"/>
      <c r="AM535" s="2"/>
      <c r="AN535" s="2"/>
      <c r="AO535" s="2"/>
    </row>
    <row r="536" spans="1:41"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9"/>
      <c r="AA536" s="9"/>
      <c r="AB536" s="2"/>
      <c r="AC536" s="2"/>
      <c r="AD536" s="2"/>
      <c r="AE536" s="2"/>
      <c r="AF536" s="2"/>
      <c r="AG536" s="2"/>
      <c r="AH536" s="2"/>
      <c r="AI536" s="2"/>
      <c r="AJ536" s="2"/>
      <c r="AK536" s="2"/>
      <c r="AL536" s="2"/>
      <c r="AM536" s="2"/>
      <c r="AN536" s="2"/>
      <c r="AO536" s="2"/>
    </row>
    <row r="537" spans="1:41"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9"/>
      <c r="AA537" s="9"/>
      <c r="AB537" s="2"/>
      <c r="AC537" s="2"/>
      <c r="AD537" s="2"/>
      <c r="AE537" s="2"/>
      <c r="AF537" s="2"/>
      <c r="AG537" s="2"/>
      <c r="AH537" s="2"/>
      <c r="AI537" s="2"/>
      <c r="AJ537" s="2"/>
      <c r="AK537" s="2"/>
      <c r="AL537" s="2"/>
      <c r="AM537" s="2"/>
      <c r="AN537" s="2"/>
      <c r="AO537" s="2"/>
    </row>
    <row r="538" spans="1:41"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9"/>
      <c r="AA538" s="9"/>
      <c r="AB538" s="2"/>
      <c r="AC538" s="2"/>
      <c r="AD538" s="2"/>
      <c r="AE538" s="2"/>
      <c r="AF538" s="2"/>
      <c r="AG538" s="2"/>
      <c r="AH538" s="2"/>
      <c r="AI538" s="2"/>
      <c r="AJ538" s="2"/>
      <c r="AK538" s="2"/>
      <c r="AL538" s="2"/>
      <c r="AM538" s="2"/>
      <c r="AN538" s="2"/>
      <c r="AO538" s="2"/>
    </row>
    <row r="539" spans="1:41"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9"/>
      <c r="AA539" s="9"/>
      <c r="AB539" s="2"/>
      <c r="AC539" s="2"/>
      <c r="AD539" s="2"/>
      <c r="AE539" s="2"/>
      <c r="AF539" s="2"/>
      <c r="AG539" s="2"/>
      <c r="AH539" s="2"/>
      <c r="AI539" s="2"/>
      <c r="AJ539" s="2"/>
      <c r="AK539" s="2"/>
      <c r="AL539" s="2"/>
      <c r="AM539" s="2"/>
      <c r="AN539" s="2"/>
      <c r="AO539" s="2"/>
    </row>
    <row r="540" spans="1:41"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9"/>
      <c r="AA540" s="9"/>
      <c r="AB540" s="2"/>
      <c r="AC540" s="2"/>
      <c r="AD540" s="2"/>
      <c r="AE540" s="2"/>
      <c r="AF540" s="2"/>
      <c r="AG540" s="2"/>
      <c r="AH540" s="2"/>
      <c r="AI540" s="2"/>
      <c r="AJ540" s="2"/>
      <c r="AK540" s="2"/>
      <c r="AL540" s="2"/>
      <c r="AM540" s="2"/>
      <c r="AN540" s="2"/>
      <c r="AO540" s="2"/>
    </row>
    <row r="541" spans="1:41"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9"/>
      <c r="AA541" s="9"/>
      <c r="AB541" s="2"/>
      <c r="AC541" s="2"/>
      <c r="AD541" s="2"/>
      <c r="AE541" s="2"/>
      <c r="AF541" s="2"/>
      <c r="AG541" s="2"/>
      <c r="AH541" s="2"/>
      <c r="AI541" s="2"/>
      <c r="AJ541" s="2"/>
      <c r="AK541" s="2"/>
      <c r="AL541" s="2"/>
      <c r="AM541" s="2"/>
      <c r="AN541" s="2"/>
      <c r="AO541" s="2"/>
    </row>
    <row r="542" spans="1:41"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9"/>
      <c r="AA542" s="9"/>
      <c r="AB542" s="2"/>
      <c r="AC542" s="2"/>
      <c r="AD542" s="2"/>
      <c r="AE542" s="2"/>
      <c r="AF542" s="2"/>
      <c r="AG542" s="2"/>
      <c r="AH542" s="2"/>
      <c r="AI542" s="2"/>
      <c r="AJ542" s="2"/>
      <c r="AK542" s="2"/>
      <c r="AL542" s="2"/>
      <c r="AM542" s="2"/>
      <c r="AN542" s="2"/>
      <c r="AO542" s="2"/>
    </row>
    <row r="543" spans="1:41"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9"/>
      <c r="AA543" s="9"/>
      <c r="AB543" s="2"/>
      <c r="AC543" s="2"/>
      <c r="AD543" s="2"/>
      <c r="AE543" s="2"/>
      <c r="AF543" s="2"/>
      <c r="AG543" s="2"/>
      <c r="AH543" s="2"/>
      <c r="AI543" s="2"/>
      <c r="AJ543" s="2"/>
      <c r="AK543" s="2"/>
      <c r="AL543" s="2"/>
      <c r="AM543" s="2"/>
      <c r="AN543" s="2"/>
      <c r="AO543" s="2"/>
    </row>
    <row r="544" spans="1:41"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9"/>
      <c r="AA544" s="9"/>
      <c r="AB544" s="2"/>
      <c r="AC544" s="2"/>
      <c r="AD544" s="2"/>
      <c r="AE544" s="2"/>
      <c r="AF544" s="2"/>
      <c r="AG544" s="2"/>
      <c r="AH544" s="2"/>
      <c r="AI544" s="2"/>
      <c r="AJ544" s="2"/>
      <c r="AK544" s="2"/>
      <c r="AL544" s="2"/>
      <c r="AM544" s="2"/>
      <c r="AN544" s="2"/>
      <c r="AO544" s="2"/>
    </row>
    <row r="545" spans="1:41"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9"/>
      <c r="AA545" s="9"/>
      <c r="AB545" s="2"/>
      <c r="AC545" s="2"/>
      <c r="AD545" s="2"/>
      <c r="AE545" s="2"/>
      <c r="AF545" s="2"/>
      <c r="AG545" s="2"/>
      <c r="AH545" s="2"/>
      <c r="AI545" s="2"/>
      <c r="AJ545" s="2"/>
      <c r="AK545" s="2"/>
      <c r="AL545" s="2"/>
      <c r="AM545" s="2"/>
      <c r="AN545" s="2"/>
      <c r="AO545" s="2"/>
    </row>
    <row r="546" spans="1:41"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9"/>
      <c r="AA546" s="9"/>
      <c r="AB546" s="2"/>
      <c r="AC546" s="2"/>
      <c r="AD546" s="2"/>
      <c r="AE546" s="2"/>
      <c r="AF546" s="2"/>
      <c r="AG546" s="2"/>
      <c r="AH546" s="2"/>
      <c r="AI546" s="2"/>
      <c r="AJ546" s="2"/>
      <c r="AK546" s="2"/>
      <c r="AL546" s="2"/>
      <c r="AM546" s="2"/>
      <c r="AN546" s="2"/>
      <c r="AO546" s="2"/>
    </row>
    <row r="547" spans="1:41"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9"/>
      <c r="AA547" s="9"/>
      <c r="AB547" s="2"/>
      <c r="AC547" s="2"/>
      <c r="AD547" s="2"/>
      <c r="AE547" s="2"/>
      <c r="AF547" s="2"/>
      <c r="AG547" s="2"/>
      <c r="AH547" s="2"/>
      <c r="AI547" s="2"/>
      <c r="AJ547" s="2"/>
      <c r="AK547" s="2"/>
      <c r="AL547" s="2"/>
      <c r="AM547" s="2"/>
      <c r="AN547" s="2"/>
      <c r="AO547" s="2"/>
    </row>
    <row r="548" spans="1:41"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9"/>
      <c r="AA548" s="9"/>
      <c r="AB548" s="2"/>
      <c r="AC548" s="2"/>
      <c r="AD548" s="2"/>
      <c r="AE548" s="2"/>
      <c r="AF548" s="2"/>
      <c r="AG548" s="2"/>
      <c r="AH548" s="2"/>
      <c r="AI548" s="2"/>
      <c r="AJ548" s="2"/>
      <c r="AK548" s="2"/>
      <c r="AL548" s="2"/>
      <c r="AM548" s="2"/>
      <c r="AN548" s="2"/>
      <c r="AO548" s="2"/>
    </row>
    <row r="549" spans="1:41"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9"/>
      <c r="AA549" s="9"/>
      <c r="AB549" s="2"/>
      <c r="AC549" s="2"/>
      <c r="AD549" s="2"/>
      <c r="AE549" s="2"/>
      <c r="AF549" s="2"/>
      <c r="AG549" s="2"/>
      <c r="AH549" s="2"/>
      <c r="AI549" s="2"/>
      <c r="AJ549" s="2"/>
      <c r="AK549" s="2"/>
      <c r="AL549" s="2"/>
      <c r="AM549" s="2"/>
      <c r="AN549" s="2"/>
      <c r="AO549" s="2"/>
    </row>
    <row r="550" spans="1:41"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9"/>
      <c r="AA550" s="9"/>
      <c r="AB550" s="2"/>
      <c r="AC550" s="2"/>
      <c r="AD550" s="2"/>
      <c r="AE550" s="2"/>
      <c r="AF550" s="2"/>
      <c r="AG550" s="2"/>
      <c r="AH550" s="2"/>
      <c r="AI550" s="2"/>
      <c r="AJ550" s="2"/>
      <c r="AK550" s="2"/>
      <c r="AL550" s="2"/>
      <c r="AM550" s="2"/>
      <c r="AN550" s="2"/>
      <c r="AO550" s="2"/>
    </row>
    <row r="551" spans="1:41"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9"/>
      <c r="AA551" s="9"/>
      <c r="AB551" s="2"/>
      <c r="AC551" s="2"/>
      <c r="AD551" s="2"/>
      <c r="AE551" s="2"/>
      <c r="AF551" s="2"/>
      <c r="AG551" s="2"/>
      <c r="AH551" s="2"/>
      <c r="AI551" s="2"/>
      <c r="AJ551" s="2"/>
      <c r="AK551" s="2"/>
      <c r="AL551" s="2"/>
      <c r="AM551" s="2"/>
      <c r="AN551" s="2"/>
      <c r="AO551" s="2"/>
    </row>
    <row r="552" spans="1:41"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9"/>
      <c r="AA552" s="9"/>
      <c r="AB552" s="2"/>
      <c r="AC552" s="2"/>
      <c r="AD552" s="2"/>
      <c r="AE552" s="2"/>
      <c r="AF552" s="2"/>
      <c r="AG552" s="2"/>
      <c r="AH552" s="2"/>
      <c r="AI552" s="2"/>
      <c r="AJ552" s="2"/>
      <c r="AK552" s="2"/>
      <c r="AL552" s="2"/>
      <c r="AM552" s="2"/>
      <c r="AN552" s="2"/>
      <c r="AO552" s="2"/>
    </row>
    <row r="553" spans="1:41"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9"/>
      <c r="AA553" s="9"/>
      <c r="AB553" s="2"/>
      <c r="AC553" s="2"/>
      <c r="AD553" s="2"/>
      <c r="AE553" s="2"/>
      <c r="AF553" s="2"/>
      <c r="AG553" s="2"/>
      <c r="AH553" s="2"/>
      <c r="AI553" s="2"/>
      <c r="AJ553" s="2"/>
      <c r="AK553" s="2"/>
      <c r="AL553" s="2"/>
      <c r="AM553" s="2"/>
      <c r="AN553" s="2"/>
      <c r="AO553" s="2"/>
    </row>
    <row r="554" spans="1:41"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9"/>
      <c r="AA554" s="9"/>
      <c r="AB554" s="2"/>
      <c r="AC554" s="2"/>
      <c r="AD554" s="2"/>
      <c r="AE554" s="2"/>
      <c r="AF554" s="2"/>
      <c r="AG554" s="2"/>
      <c r="AH554" s="2"/>
      <c r="AI554" s="2"/>
      <c r="AJ554" s="2"/>
      <c r="AK554" s="2"/>
      <c r="AL554" s="2"/>
      <c r="AM554" s="2"/>
      <c r="AN554" s="2"/>
      <c r="AO554" s="2"/>
    </row>
    <row r="555" spans="1:41"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9"/>
      <c r="AA555" s="9"/>
      <c r="AB555" s="2"/>
      <c r="AC555" s="2"/>
      <c r="AD555" s="2"/>
      <c r="AE555" s="2"/>
      <c r="AF555" s="2"/>
      <c r="AG555" s="2"/>
      <c r="AH555" s="2"/>
      <c r="AI555" s="2"/>
      <c r="AJ555" s="2"/>
      <c r="AK555" s="2"/>
      <c r="AL555" s="2"/>
      <c r="AM555" s="2"/>
      <c r="AN555" s="2"/>
      <c r="AO555" s="2"/>
    </row>
    <row r="556" spans="1:41"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9"/>
      <c r="AA556" s="9"/>
      <c r="AB556" s="2"/>
      <c r="AC556" s="2"/>
      <c r="AD556" s="2"/>
      <c r="AE556" s="2"/>
      <c r="AF556" s="2"/>
      <c r="AG556" s="2"/>
      <c r="AH556" s="2"/>
      <c r="AI556" s="2"/>
      <c r="AJ556" s="2"/>
      <c r="AK556" s="2"/>
      <c r="AL556" s="2"/>
      <c r="AM556" s="2"/>
      <c r="AN556" s="2"/>
      <c r="AO556" s="2"/>
    </row>
    <row r="557" spans="1:41"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9"/>
      <c r="AA557" s="9"/>
      <c r="AB557" s="2"/>
      <c r="AC557" s="2"/>
      <c r="AD557" s="2"/>
      <c r="AE557" s="2"/>
      <c r="AF557" s="2"/>
      <c r="AG557" s="2"/>
      <c r="AH557" s="2"/>
      <c r="AI557" s="2"/>
      <c r="AJ557" s="2"/>
      <c r="AK557" s="2"/>
      <c r="AL557" s="2"/>
      <c r="AM557" s="2"/>
      <c r="AN557" s="2"/>
      <c r="AO557" s="2"/>
    </row>
    <row r="558" spans="1:41"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9"/>
      <c r="AA558" s="9"/>
      <c r="AB558" s="2"/>
      <c r="AC558" s="2"/>
      <c r="AD558" s="2"/>
      <c r="AE558" s="2"/>
      <c r="AF558" s="2"/>
      <c r="AG558" s="2"/>
      <c r="AH558" s="2"/>
      <c r="AI558" s="2"/>
      <c r="AJ558" s="2"/>
      <c r="AK558" s="2"/>
      <c r="AL558" s="2"/>
      <c r="AM558" s="2"/>
      <c r="AN558" s="2"/>
      <c r="AO558" s="2"/>
    </row>
    <row r="559" spans="1:41"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9"/>
      <c r="AA559" s="9"/>
      <c r="AB559" s="2"/>
      <c r="AC559" s="2"/>
      <c r="AD559" s="2"/>
      <c r="AE559" s="2"/>
      <c r="AF559" s="2"/>
      <c r="AG559" s="2"/>
      <c r="AH559" s="2"/>
      <c r="AI559" s="2"/>
      <c r="AJ559" s="2"/>
      <c r="AK559" s="2"/>
      <c r="AL559" s="2"/>
      <c r="AM559" s="2"/>
      <c r="AN559" s="2"/>
      <c r="AO559" s="2"/>
    </row>
    <row r="560" spans="1:41"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9"/>
      <c r="AA560" s="9"/>
      <c r="AB560" s="2"/>
      <c r="AC560" s="2"/>
      <c r="AD560" s="2"/>
      <c r="AE560" s="2"/>
      <c r="AF560" s="2"/>
      <c r="AG560" s="2"/>
      <c r="AH560" s="2"/>
      <c r="AI560" s="2"/>
      <c r="AJ560" s="2"/>
      <c r="AK560" s="2"/>
      <c r="AL560" s="2"/>
      <c r="AM560" s="2"/>
      <c r="AN560" s="2"/>
      <c r="AO560" s="2"/>
    </row>
    <row r="561" spans="1:41"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9"/>
      <c r="AA561" s="9"/>
      <c r="AB561" s="2"/>
      <c r="AC561" s="2"/>
      <c r="AD561" s="2"/>
      <c r="AE561" s="2"/>
      <c r="AF561" s="2"/>
      <c r="AG561" s="2"/>
      <c r="AH561" s="2"/>
      <c r="AI561" s="2"/>
      <c r="AJ561" s="2"/>
      <c r="AK561" s="2"/>
      <c r="AL561" s="2"/>
      <c r="AM561" s="2"/>
      <c r="AN561" s="2"/>
      <c r="AO561" s="2"/>
    </row>
    <row r="562" spans="1:41"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9"/>
      <c r="AA562" s="9"/>
      <c r="AB562" s="2"/>
      <c r="AC562" s="2"/>
      <c r="AD562" s="2"/>
      <c r="AE562" s="2"/>
      <c r="AF562" s="2"/>
      <c r="AG562" s="2"/>
      <c r="AH562" s="2"/>
      <c r="AI562" s="2"/>
      <c r="AJ562" s="2"/>
      <c r="AK562" s="2"/>
      <c r="AL562" s="2"/>
      <c r="AM562" s="2"/>
      <c r="AN562" s="2"/>
      <c r="AO562" s="2"/>
    </row>
    <row r="563" spans="1:41"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9"/>
      <c r="AA563" s="9"/>
      <c r="AB563" s="2"/>
      <c r="AC563" s="2"/>
      <c r="AD563" s="2"/>
      <c r="AE563" s="2"/>
      <c r="AF563" s="2"/>
      <c r="AG563" s="2"/>
      <c r="AH563" s="2"/>
      <c r="AI563" s="2"/>
      <c r="AJ563" s="2"/>
      <c r="AK563" s="2"/>
      <c r="AL563" s="2"/>
      <c r="AM563" s="2"/>
      <c r="AN563" s="2"/>
      <c r="AO563" s="2"/>
    </row>
    <row r="564" spans="1:41"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9"/>
      <c r="AA564" s="9"/>
      <c r="AB564" s="2"/>
      <c r="AC564" s="2"/>
      <c r="AD564" s="2"/>
      <c r="AE564" s="2"/>
      <c r="AF564" s="2"/>
      <c r="AG564" s="2"/>
      <c r="AH564" s="2"/>
      <c r="AI564" s="2"/>
      <c r="AJ564" s="2"/>
      <c r="AK564" s="2"/>
      <c r="AL564" s="2"/>
      <c r="AM564" s="2"/>
      <c r="AN564" s="2"/>
      <c r="AO564" s="2"/>
    </row>
    <row r="565" spans="1:41"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9"/>
      <c r="AA565" s="9"/>
      <c r="AB565" s="2"/>
      <c r="AC565" s="2"/>
      <c r="AD565" s="2"/>
      <c r="AE565" s="2"/>
      <c r="AF565" s="2"/>
      <c r="AG565" s="2"/>
      <c r="AH565" s="2"/>
      <c r="AI565" s="2"/>
      <c r="AJ565" s="2"/>
      <c r="AK565" s="2"/>
      <c r="AL565" s="2"/>
      <c r="AM565" s="2"/>
      <c r="AN565" s="2"/>
      <c r="AO565" s="2"/>
    </row>
    <row r="566" spans="1:41"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9"/>
      <c r="AA566" s="9"/>
      <c r="AB566" s="2"/>
      <c r="AC566" s="2"/>
      <c r="AD566" s="2"/>
      <c r="AE566" s="2"/>
      <c r="AF566" s="2"/>
      <c r="AG566" s="2"/>
      <c r="AH566" s="2"/>
      <c r="AI566" s="2"/>
      <c r="AJ566" s="2"/>
      <c r="AK566" s="2"/>
      <c r="AL566" s="2"/>
      <c r="AM566" s="2"/>
      <c r="AN566" s="2"/>
      <c r="AO566" s="2"/>
    </row>
    <row r="567" spans="1:41"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9"/>
      <c r="AA567" s="9"/>
      <c r="AB567" s="2"/>
      <c r="AC567" s="2"/>
      <c r="AD567" s="2"/>
      <c r="AE567" s="2"/>
      <c r="AF567" s="2"/>
      <c r="AG567" s="2"/>
      <c r="AH567" s="2"/>
      <c r="AI567" s="2"/>
      <c r="AJ567" s="2"/>
      <c r="AK567" s="2"/>
      <c r="AL567" s="2"/>
      <c r="AM567" s="2"/>
      <c r="AN567" s="2"/>
      <c r="AO567" s="2"/>
    </row>
    <row r="568" spans="1:41"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9"/>
      <c r="AA568" s="9"/>
      <c r="AB568" s="2"/>
      <c r="AC568" s="2"/>
      <c r="AD568" s="2"/>
      <c r="AE568" s="2"/>
      <c r="AF568" s="2"/>
      <c r="AG568" s="2"/>
      <c r="AH568" s="2"/>
      <c r="AI568" s="2"/>
      <c r="AJ568" s="2"/>
      <c r="AK568" s="2"/>
      <c r="AL568" s="2"/>
      <c r="AM568" s="2"/>
      <c r="AN568" s="2"/>
      <c r="AO568" s="2"/>
    </row>
    <row r="569" spans="1:41"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9"/>
      <c r="AA569" s="9"/>
      <c r="AB569" s="2"/>
      <c r="AC569" s="2"/>
      <c r="AD569" s="2"/>
      <c r="AE569" s="2"/>
      <c r="AF569" s="2"/>
      <c r="AG569" s="2"/>
      <c r="AH569" s="2"/>
      <c r="AI569" s="2"/>
      <c r="AJ569" s="2"/>
      <c r="AK569" s="2"/>
      <c r="AL569" s="2"/>
      <c r="AM569" s="2"/>
      <c r="AN569" s="2"/>
      <c r="AO569" s="2"/>
    </row>
    <row r="570" spans="1:41"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9"/>
      <c r="AA570" s="9"/>
      <c r="AB570" s="2"/>
      <c r="AC570" s="2"/>
      <c r="AD570" s="2"/>
      <c r="AE570" s="2"/>
      <c r="AF570" s="2"/>
      <c r="AG570" s="2"/>
      <c r="AH570" s="2"/>
      <c r="AI570" s="2"/>
      <c r="AJ570" s="2"/>
      <c r="AK570" s="2"/>
      <c r="AL570" s="2"/>
      <c r="AM570" s="2"/>
      <c r="AN570" s="2"/>
      <c r="AO570" s="2"/>
    </row>
    <row r="571" spans="1:41"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9"/>
      <c r="AA571" s="9"/>
      <c r="AB571" s="2"/>
      <c r="AC571" s="2"/>
      <c r="AD571" s="2"/>
      <c r="AE571" s="2"/>
      <c r="AF571" s="2"/>
      <c r="AG571" s="2"/>
      <c r="AH571" s="2"/>
      <c r="AI571" s="2"/>
      <c r="AJ571" s="2"/>
      <c r="AK571" s="2"/>
      <c r="AL571" s="2"/>
      <c r="AM571" s="2"/>
      <c r="AN571" s="2"/>
      <c r="AO571" s="2"/>
    </row>
    <row r="572" spans="1:41"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9"/>
      <c r="AA572" s="9"/>
      <c r="AB572" s="2"/>
      <c r="AC572" s="2"/>
      <c r="AD572" s="2"/>
      <c r="AE572" s="2"/>
      <c r="AF572" s="2"/>
      <c r="AG572" s="2"/>
      <c r="AH572" s="2"/>
      <c r="AI572" s="2"/>
      <c r="AJ572" s="2"/>
      <c r="AK572" s="2"/>
      <c r="AL572" s="2"/>
      <c r="AM572" s="2"/>
      <c r="AN572" s="2"/>
      <c r="AO572" s="2"/>
    </row>
    <row r="573" spans="1:41"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9"/>
      <c r="AA573" s="9"/>
      <c r="AB573" s="2"/>
      <c r="AC573" s="2"/>
      <c r="AD573" s="2"/>
      <c r="AE573" s="2"/>
      <c r="AF573" s="2"/>
      <c r="AG573" s="2"/>
      <c r="AH573" s="2"/>
      <c r="AI573" s="2"/>
      <c r="AJ573" s="2"/>
      <c r="AK573" s="2"/>
      <c r="AL573" s="2"/>
      <c r="AM573" s="2"/>
      <c r="AN573" s="2"/>
      <c r="AO573" s="2"/>
    </row>
    <row r="574" spans="1:41"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9"/>
      <c r="AA574" s="9"/>
      <c r="AB574" s="2"/>
      <c r="AC574" s="2"/>
      <c r="AD574" s="2"/>
      <c r="AE574" s="2"/>
      <c r="AF574" s="2"/>
      <c r="AG574" s="2"/>
      <c r="AH574" s="2"/>
      <c r="AI574" s="2"/>
      <c r="AJ574" s="2"/>
      <c r="AK574" s="2"/>
      <c r="AL574" s="2"/>
      <c r="AM574" s="2"/>
      <c r="AN574" s="2"/>
      <c r="AO574" s="2"/>
    </row>
    <row r="575" spans="1:41"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9"/>
      <c r="AA575" s="9"/>
      <c r="AB575" s="2"/>
      <c r="AC575" s="2"/>
      <c r="AD575" s="2"/>
      <c r="AE575" s="2"/>
      <c r="AF575" s="2"/>
      <c r="AG575" s="2"/>
      <c r="AH575" s="2"/>
      <c r="AI575" s="2"/>
      <c r="AJ575" s="2"/>
      <c r="AK575" s="2"/>
      <c r="AL575" s="2"/>
      <c r="AM575" s="2"/>
      <c r="AN575" s="2"/>
      <c r="AO575" s="2"/>
    </row>
    <row r="576" spans="1:41"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9"/>
      <c r="AA576" s="9"/>
      <c r="AB576" s="2"/>
      <c r="AC576" s="2"/>
      <c r="AD576" s="2"/>
      <c r="AE576" s="2"/>
      <c r="AF576" s="2"/>
      <c r="AG576" s="2"/>
      <c r="AH576" s="2"/>
      <c r="AI576" s="2"/>
      <c r="AJ576" s="2"/>
      <c r="AK576" s="2"/>
      <c r="AL576" s="2"/>
      <c r="AM576" s="2"/>
      <c r="AN576" s="2"/>
      <c r="AO576" s="2"/>
    </row>
    <row r="577" spans="1:41"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9"/>
      <c r="AA577" s="9"/>
      <c r="AB577" s="2"/>
      <c r="AC577" s="2"/>
      <c r="AD577" s="2"/>
      <c r="AE577" s="2"/>
      <c r="AF577" s="2"/>
      <c r="AG577" s="2"/>
      <c r="AH577" s="2"/>
      <c r="AI577" s="2"/>
      <c r="AJ577" s="2"/>
      <c r="AK577" s="2"/>
      <c r="AL577" s="2"/>
      <c r="AM577" s="2"/>
      <c r="AN577" s="2"/>
      <c r="AO577" s="2"/>
    </row>
    <row r="578" spans="1:41"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9"/>
      <c r="AA578" s="9"/>
      <c r="AB578" s="2"/>
      <c r="AC578" s="2"/>
      <c r="AD578" s="2"/>
      <c r="AE578" s="2"/>
      <c r="AF578" s="2"/>
      <c r="AG578" s="2"/>
      <c r="AH578" s="2"/>
      <c r="AI578" s="2"/>
      <c r="AJ578" s="2"/>
      <c r="AK578" s="2"/>
      <c r="AL578" s="2"/>
      <c r="AM578" s="2"/>
      <c r="AN578" s="2"/>
      <c r="AO578" s="2"/>
    </row>
    <row r="579" spans="1:41"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9"/>
      <c r="AA579" s="9"/>
      <c r="AB579" s="2"/>
      <c r="AC579" s="2"/>
      <c r="AD579" s="2"/>
      <c r="AE579" s="2"/>
      <c r="AF579" s="2"/>
      <c r="AG579" s="2"/>
      <c r="AH579" s="2"/>
      <c r="AI579" s="2"/>
      <c r="AJ579" s="2"/>
      <c r="AK579" s="2"/>
      <c r="AL579" s="2"/>
      <c r="AM579" s="2"/>
      <c r="AN579" s="2"/>
      <c r="AO579" s="2"/>
    </row>
    <row r="580" spans="1:41"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9"/>
      <c r="AA580" s="9"/>
      <c r="AB580" s="2"/>
      <c r="AC580" s="2"/>
      <c r="AD580" s="2"/>
      <c r="AE580" s="2"/>
      <c r="AF580" s="2"/>
      <c r="AG580" s="2"/>
      <c r="AH580" s="2"/>
      <c r="AI580" s="2"/>
      <c r="AJ580" s="2"/>
      <c r="AK580" s="2"/>
      <c r="AL580" s="2"/>
      <c r="AM580" s="2"/>
      <c r="AN580" s="2"/>
      <c r="AO580" s="2"/>
    </row>
    <row r="581" spans="1:41"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9"/>
      <c r="AA581" s="9"/>
      <c r="AB581" s="2"/>
      <c r="AC581" s="2"/>
      <c r="AD581" s="2"/>
      <c r="AE581" s="2"/>
      <c r="AF581" s="2"/>
      <c r="AG581" s="2"/>
      <c r="AH581" s="2"/>
      <c r="AI581" s="2"/>
      <c r="AJ581" s="2"/>
      <c r="AK581" s="2"/>
      <c r="AL581" s="2"/>
      <c r="AM581" s="2"/>
      <c r="AN581" s="2"/>
      <c r="AO581" s="2"/>
    </row>
    <row r="582" spans="1:41"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9"/>
      <c r="AA582" s="9"/>
      <c r="AB582" s="2"/>
      <c r="AC582" s="2"/>
      <c r="AD582" s="2"/>
      <c r="AE582" s="2"/>
      <c r="AF582" s="2"/>
      <c r="AG582" s="2"/>
      <c r="AH582" s="2"/>
      <c r="AI582" s="2"/>
      <c r="AJ582" s="2"/>
      <c r="AK582" s="2"/>
      <c r="AL582" s="2"/>
      <c r="AM582" s="2"/>
      <c r="AN582" s="2"/>
      <c r="AO582" s="2"/>
    </row>
    <row r="583" spans="1:41"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9"/>
      <c r="AA583" s="9"/>
      <c r="AB583" s="2"/>
      <c r="AC583" s="2"/>
      <c r="AD583" s="2"/>
      <c r="AE583" s="2"/>
      <c r="AF583" s="2"/>
      <c r="AG583" s="2"/>
      <c r="AH583" s="2"/>
      <c r="AI583" s="2"/>
      <c r="AJ583" s="2"/>
      <c r="AK583" s="2"/>
      <c r="AL583" s="2"/>
      <c r="AM583" s="2"/>
      <c r="AN583" s="2"/>
      <c r="AO583" s="2"/>
    </row>
    <row r="584" spans="1:41"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9"/>
      <c r="AA584" s="9"/>
      <c r="AB584" s="2"/>
      <c r="AC584" s="2"/>
      <c r="AD584" s="2"/>
      <c r="AE584" s="2"/>
      <c r="AF584" s="2"/>
      <c r="AG584" s="2"/>
      <c r="AH584" s="2"/>
      <c r="AI584" s="2"/>
      <c r="AJ584" s="2"/>
      <c r="AK584" s="2"/>
      <c r="AL584" s="2"/>
      <c r="AM584" s="2"/>
      <c r="AN584" s="2"/>
      <c r="AO584" s="2"/>
    </row>
    <row r="585" spans="1:41"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9"/>
      <c r="AA585" s="9"/>
      <c r="AB585" s="2"/>
      <c r="AC585" s="2"/>
      <c r="AD585" s="2"/>
      <c r="AE585" s="2"/>
      <c r="AF585" s="2"/>
      <c r="AG585" s="2"/>
      <c r="AH585" s="2"/>
      <c r="AI585" s="2"/>
      <c r="AJ585" s="2"/>
      <c r="AK585" s="2"/>
      <c r="AL585" s="2"/>
      <c r="AM585" s="2"/>
      <c r="AN585" s="2"/>
      <c r="AO585" s="2"/>
    </row>
    <row r="586" spans="1:41"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9"/>
      <c r="AA586" s="9"/>
      <c r="AB586" s="2"/>
      <c r="AC586" s="2"/>
      <c r="AD586" s="2"/>
      <c r="AE586" s="2"/>
      <c r="AF586" s="2"/>
      <c r="AG586" s="2"/>
      <c r="AH586" s="2"/>
      <c r="AI586" s="2"/>
      <c r="AJ586" s="2"/>
      <c r="AK586" s="2"/>
      <c r="AL586" s="2"/>
      <c r="AM586" s="2"/>
      <c r="AN586" s="2"/>
      <c r="AO586" s="2"/>
    </row>
    <row r="587" spans="1:41"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9"/>
      <c r="AA587" s="9"/>
      <c r="AB587" s="2"/>
      <c r="AC587" s="2"/>
      <c r="AD587" s="2"/>
      <c r="AE587" s="2"/>
      <c r="AF587" s="2"/>
      <c r="AG587" s="2"/>
      <c r="AH587" s="2"/>
      <c r="AI587" s="2"/>
      <c r="AJ587" s="2"/>
      <c r="AK587" s="2"/>
      <c r="AL587" s="2"/>
      <c r="AM587" s="2"/>
      <c r="AN587" s="2"/>
      <c r="AO587" s="2"/>
    </row>
    <row r="588" spans="1:41"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9"/>
      <c r="AA588" s="9"/>
      <c r="AB588" s="2"/>
      <c r="AC588" s="2"/>
      <c r="AD588" s="2"/>
      <c r="AE588" s="2"/>
      <c r="AF588" s="2"/>
      <c r="AG588" s="2"/>
      <c r="AH588" s="2"/>
      <c r="AI588" s="2"/>
      <c r="AJ588" s="2"/>
      <c r="AK588" s="2"/>
      <c r="AL588" s="2"/>
      <c r="AM588" s="2"/>
      <c r="AN588" s="2"/>
      <c r="AO588" s="2"/>
    </row>
    <row r="589" spans="1:41"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9"/>
      <c r="AA589" s="9"/>
      <c r="AB589" s="2"/>
      <c r="AC589" s="2"/>
      <c r="AD589" s="2"/>
      <c r="AE589" s="2"/>
      <c r="AF589" s="2"/>
      <c r="AG589" s="2"/>
      <c r="AH589" s="2"/>
      <c r="AI589" s="2"/>
      <c r="AJ589" s="2"/>
      <c r="AK589" s="2"/>
      <c r="AL589" s="2"/>
      <c r="AM589" s="2"/>
      <c r="AN589" s="2"/>
      <c r="AO589" s="2"/>
    </row>
    <row r="590" spans="1:41"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9"/>
      <c r="AA590" s="9"/>
      <c r="AB590" s="2"/>
      <c r="AC590" s="2"/>
      <c r="AD590" s="2"/>
      <c r="AE590" s="2"/>
      <c r="AF590" s="2"/>
      <c r="AG590" s="2"/>
      <c r="AH590" s="2"/>
      <c r="AI590" s="2"/>
      <c r="AJ590" s="2"/>
      <c r="AK590" s="2"/>
      <c r="AL590" s="2"/>
      <c r="AM590" s="2"/>
      <c r="AN590" s="2"/>
      <c r="AO590" s="2"/>
    </row>
    <row r="591" spans="1:41"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9"/>
      <c r="AA591" s="9"/>
      <c r="AB591" s="2"/>
      <c r="AC591" s="2"/>
      <c r="AD591" s="2"/>
      <c r="AE591" s="2"/>
      <c r="AF591" s="2"/>
      <c r="AG591" s="2"/>
      <c r="AH591" s="2"/>
      <c r="AI591" s="2"/>
      <c r="AJ591" s="2"/>
      <c r="AK591" s="2"/>
      <c r="AL591" s="2"/>
      <c r="AM591" s="2"/>
      <c r="AN591" s="2"/>
      <c r="AO591" s="2"/>
    </row>
    <row r="592" spans="1:41"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9"/>
      <c r="AA592" s="9"/>
      <c r="AB592" s="2"/>
      <c r="AC592" s="2"/>
      <c r="AD592" s="2"/>
      <c r="AE592" s="2"/>
      <c r="AF592" s="2"/>
      <c r="AG592" s="2"/>
      <c r="AH592" s="2"/>
      <c r="AI592" s="2"/>
      <c r="AJ592" s="2"/>
      <c r="AK592" s="2"/>
      <c r="AL592" s="2"/>
      <c r="AM592" s="2"/>
      <c r="AN592" s="2"/>
      <c r="AO592" s="2"/>
    </row>
    <row r="593" spans="1:41"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9"/>
      <c r="AA593" s="9"/>
      <c r="AB593" s="2"/>
      <c r="AC593" s="2"/>
      <c r="AD593" s="2"/>
      <c r="AE593" s="2"/>
      <c r="AF593" s="2"/>
      <c r="AG593" s="2"/>
      <c r="AH593" s="2"/>
      <c r="AI593" s="2"/>
      <c r="AJ593" s="2"/>
      <c r="AK593" s="2"/>
      <c r="AL593" s="2"/>
      <c r="AM593" s="2"/>
      <c r="AN593" s="2"/>
      <c r="AO593" s="2"/>
    </row>
    <row r="594" spans="1:41"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9"/>
      <c r="AA594" s="9"/>
      <c r="AB594" s="2"/>
      <c r="AC594" s="2"/>
      <c r="AD594" s="2"/>
      <c r="AE594" s="2"/>
      <c r="AF594" s="2"/>
      <c r="AG594" s="2"/>
      <c r="AH594" s="2"/>
      <c r="AI594" s="2"/>
      <c r="AJ594" s="2"/>
      <c r="AK594" s="2"/>
      <c r="AL594" s="2"/>
      <c r="AM594" s="2"/>
      <c r="AN594" s="2"/>
      <c r="AO594" s="2"/>
    </row>
    <row r="595" spans="1:41"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9"/>
      <c r="AA595" s="9"/>
      <c r="AB595" s="2"/>
      <c r="AC595" s="2"/>
      <c r="AD595" s="2"/>
      <c r="AE595" s="2"/>
      <c r="AF595" s="2"/>
      <c r="AG595" s="2"/>
      <c r="AH595" s="2"/>
      <c r="AI595" s="2"/>
      <c r="AJ595" s="2"/>
      <c r="AK595" s="2"/>
      <c r="AL595" s="2"/>
      <c r="AM595" s="2"/>
      <c r="AN595" s="2"/>
      <c r="AO595" s="2"/>
    </row>
    <row r="596" spans="1:41"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9"/>
      <c r="AA596" s="9"/>
      <c r="AB596" s="2"/>
      <c r="AC596" s="2"/>
      <c r="AD596" s="2"/>
      <c r="AE596" s="2"/>
      <c r="AF596" s="2"/>
      <c r="AG596" s="2"/>
      <c r="AH596" s="2"/>
      <c r="AI596" s="2"/>
      <c r="AJ596" s="2"/>
      <c r="AK596" s="2"/>
      <c r="AL596" s="2"/>
      <c r="AM596" s="2"/>
      <c r="AN596" s="2"/>
      <c r="AO596" s="2"/>
    </row>
    <row r="597" spans="1:41"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9"/>
      <c r="AA597" s="9"/>
      <c r="AB597" s="2"/>
      <c r="AC597" s="2"/>
      <c r="AD597" s="2"/>
      <c r="AE597" s="2"/>
      <c r="AF597" s="2"/>
      <c r="AG597" s="2"/>
      <c r="AH597" s="2"/>
      <c r="AI597" s="2"/>
      <c r="AJ597" s="2"/>
      <c r="AK597" s="2"/>
      <c r="AL597" s="2"/>
      <c r="AM597" s="2"/>
      <c r="AN597" s="2"/>
      <c r="AO597" s="2"/>
    </row>
    <row r="598" spans="1:41"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9"/>
      <c r="AA598" s="9"/>
      <c r="AB598" s="2"/>
      <c r="AC598" s="2"/>
      <c r="AD598" s="2"/>
      <c r="AE598" s="2"/>
      <c r="AF598" s="2"/>
      <c r="AG598" s="2"/>
      <c r="AH598" s="2"/>
      <c r="AI598" s="2"/>
      <c r="AJ598" s="2"/>
      <c r="AK598" s="2"/>
      <c r="AL598" s="2"/>
      <c r="AM598" s="2"/>
      <c r="AN598" s="2"/>
      <c r="AO598" s="2"/>
    </row>
    <row r="599" spans="1:41"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9"/>
      <c r="AA599" s="9"/>
      <c r="AB599" s="2"/>
      <c r="AC599" s="2"/>
      <c r="AD599" s="2"/>
      <c r="AE599" s="2"/>
      <c r="AF599" s="2"/>
      <c r="AG599" s="2"/>
      <c r="AH599" s="2"/>
      <c r="AI599" s="2"/>
      <c r="AJ599" s="2"/>
      <c r="AK599" s="2"/>
      <c r="AL599" s="2"/>
      <c r="AM599" s="2"/>
      <c r="AN599" s="2"/>
      <c r="AO599" s="2"/>
    </row>
    <row r="600" spans="1:41"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9"/>
      <c r="AA600" s="9"/>
      <c r="AB600" s="2"/>
      <c r="AC600" s="2"/>
      <c r="AD600" s="2"/>
      <c r="AE600" s="2"/>
      <c r="AF600" s="2"/>
      <c r="AG600" s="2"/>
      <c r="AH600" s="2"/>
      <c r="AI600" s="2"/>
      <c r="AJ600" s="2"/>
      <c r="AK600" s="2"/>
      <c r="AL600" s="2"/>
      <c r="AM600" s="2"/>
      <c r="AN600" s="2"/>
      <c r="AO600" s="2"/>
    </row>
    <row r="601" spans="1:41"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9"/>
      <c r="AA601" s="9"/>
      <c r="AB601" s="2"/>
      <c r="AC601" s="2"/>
      <c r="AD601" s="2"/>
      <c r="AE601" s="2"/>
      <c r="AF601" s="2"/>
      <c r="AG601" s="2"/>
      <c r="AH601" s="2"/>
      <c r="AI601" s="2"/>
      <c r="AJ601" s="2"/>
      <c r="AK601" s="2"/>
      <c r="AL601" s="2"/>
      <c r="AM601" s="2"/>
      <c r="AN601" s="2"/>
      <c r="AO601" s="2"/>
    </row>
    <row r="602" spans="1:41"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9"/>
      <c r="AA602" s="9"/>
      <c r="AB602" s="2"/>
      <c r="AC602" s="2"/>
      <c r="AD602" s="2"/>
      <c r="AE602" s="2"/>
      <c r="AF602" s="2"/>
      <c r="AG602" s="2"/>
      <c r="AH602" s="2"/>
      <c r="AI602" s="2"/>
      <c r="AJ602" s="2"/>
      <c r="AK602" s="2"/>
      <c r="AL602" s="2"/>
      <c r="AM602" s="2"/>
      <c r="AN602" s="2"/>
      <c r="AO602" s="2"/>
    </row>
    <row r="603" spans="1:41"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9"/>
      <c r="AA603" s="9"/>
      <c r="AB603" s="2"/>
      <c r="AC603" s="2"/>
      <c r="AD603" s="2"/>
      <c r="AE603" s="2"/>
      <c r="AF603" s="2"/>
      <c r="AG603" s="2"/>
      <c r="AH603" s="2"/>
      <c r="AI603" s="2"/>
      <c r="AJ603" s="2"/>
      <c r="AK603" s="2"/>
      <c r="AL603" s="2"/>
      <c r="AM603" s="2"/>
      <c r="AN603" s="2"/>
      <c r="AO603" s="2"/>
    </row>
    <row r="604" spans="1:41"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9"/>
      <c r="AA604" s="9"/>
      <c r="AB604" s="2"/>
      <c r="AC604" s="2"/>
      <c r="AD604" s="2"/>
      <c r="AE604" s="2"/>
      <c r="AF604" s="2"/>
      <c r="AG604" s="2"/>
      <c r="AH604" s="2"/>
      <c r="AI604" s="2"/>
      <c r="AJ604" s="2"/>
      <c r="AK604" s="2"/>
      <c r="AL604" s="2"/>
      <c r="AM604" s="2"/>
      <c r="AN604" s="2"/>
      <c r="AO604" s="2"/>
    </row>
    <row r="605" spans="1:41"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9"/>
      <c r="AA605" s="9"/>
      <c r="AB605" s="2"/>
      <c r="AC605" s="2"/>
      <c r="AD605" s="2"/>
      <c r="AE605" s="2"/>
      <c r="AF605" s="2"/>
      <c r="AG605" s="2"/>
      <c r="AH605" s="2"/>
      <c r="AI605" s="2"/>
      <c r="AJ605" s="2"/>
      <c r="AK605" s="2"/>
      <c r="AL605" s="2"/>
      <c r="AM605" s="2"/>
      <c r="AN605" s="2"/>
      <c r="AO605" s="2"/>
    </row>
    <row r="606" spans="1:41"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9"/>
      <c r="AA606" s="9"/>
      <c r="AB606" s="2"/>
      <c r="AC606" s="2"/>
      <c r="AD606" s="2"/>
      <c r="AE606" s="2"/>
      <c r="AF606" s="2"/>
      <c r="AG606" s="2"/>
      <c r="AH606" s="2"/>
      <c r="AI606" s="2"/>
      <c r="AJ606" s="2"/>
      <c r="AK606" s="2"/>
      <c r="AL606" s="2"/>
      <c r="AM606" s="2"/>
      <c r="AN606" s="2"/>
      <c r="AO606" s="2"/>
    </row>
    <row r="607" spans="1:41"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9"/>
      <c r="AA607" s="9"/>
      <c r="AB607" s="2"/>
      <c r="AC607" s="2"/>
      <c r="AD607" s="2"/>
      <c r="AE607" s="2"/>
      <c r="AF607" s="2"/>
      <c r="AG607" s="2"/>
      <c r="AH607" s="2"/>
      <c r="AI607" s="2"/>
      <c r="AJ607" s="2"/>
      <c r="AK607" s="2"/>
      <c r="AL607" s="2"/>
      <c r="AM607" s="2"/>
      <c r="AN607" s="2"/>
      <c r="AO607" s="2"/>
    </row>
    <row r="608" spans="1:41"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9"/>
      <c r="AA608" s="9"/>
      <c r="AB608" s="2"/>
      <c r="AC608" s="2"/>
      <c r="AD608" s="2"/>
      <c r="AE608" s="2"/>
      <c r="AF608" s="2"/>
      <c r="AG608" s="2"/>
      <c r="AH608" s="2"/>
      <c r="AI608" s="2"/>
      <c r="AJ608" s="2"/>
      <c r="AK608" s="2"/>
      <c r="AL608" s="2"/>
      <c r="AM608" s="2"/>
      <c r="AN608" s="2"/>
      <c r="AO608" s="2"/>
    </row>
    <row r="609" spans="1:41"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9"/>
      <c r="AA609" s="9"/>
      <c r="AB609" s="2"/>
      <c r="AC609" s="2"/>
      <c r="AD609" s="2"/>
      <c r="AE609" s="2"/>
      <c r="AF609" s="2"/>
      <c r="AG609" s="2"/>
      <c r="AH609" s="2"/>
      <c r="AI609" s="2"/>
      <c r="AJ609" s="2"/>
      <c r="AK609" s="2"/>
      <c r="AL609" s="2"/>
      <c r="AM609" s="2"/>
      <c r="AN609" s="2"/>
      <c r="AO609" s="2"/>
    </row>
    <row r="610" spans="1:41"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9"/>
      <c r="AA610" s="9"/>
      <c r="AB610" s="2"/>
      <c r="AC610" s="2"/>
      <c r="AD610" s="2"/>
      <c r="AE610" s="2"/>
      <c r="AF610" s="2"/>
      <c r="AG610" s="2"/>
      <c r="AH610" s="2"/>
      <c r="AI610" s="2"/>
      <c r="AJ610" s="2"/>
      <c r="AK610" s="2"/>
      <c r="AL610" s="2"/>
      <c r="AM610" s="2"/>
      <c r="AN610" s="2"/>
      <c r="AO610" s="2"/>
    </row>
    <row r="611" spans="1:41"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9"/>
      <c r="AA611" s="9"/>
      <c r="AB611" s="2"/>
      <c r="AC611" s="2"/>
      <c r="AD611" s="2"/>
      <c r="AE611" s="2"/>
      <c r="AF611" s="2"/>
      <c r="AG611" s="2"/>
      <c r="AH611" s="2"/>
      <c r="AI611" s="2"/>
      <c r="AJ611" s="2"/>
      <c r="AK611" s="2"/>
      <c r="AL611" s="2"/>
      <c r="AM611" s="2"/>
      <c r="AN611" s="2"/>
      <c r="AO611" s="2"/>
    </row>
    <row r="612" spans="1:41"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9"/>
      <c r="AA612" s="9"/>
      <c r="AB612" s="2"/>
      <c r="AC612" s="2"/>
      <c r="AD612" s="2"/>
      <c r="AE612" s="2"/>
      <c r="AF612" s="2"/>
      <c r="AG612" s="2"/>
      <c r="AH612" s="2"/>
      <c r="AI612" s="2"/>
      <c r="AJ612" s="2"/>
      <c r="AK612" s="2"/>
      <c r="AL612" s="2"/>
      <c r="AM612" s="2"/>
      <c r="AN612" s="2"/>
      <c r="AO612" s="2"/>
    </row>
    <row r="613" spans="1:41"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9"/>
      <c r="AA613" s="9"/>
      <c r="AB613" s="2"/>
      <c r="AC613" s="2"/>
      <c r="AD613" s="2"/>
      <c r="AE613" s="2"/>
      <c r="AF613" s="2"/>
      <c r="AG613" s="2"/>
      <c r="AH613" s="2"/>
      <c r="AI613" s="2"/>
      <c r="AJ613" s="2"/>
      <c r="AK613" s="2"/>
      <c r="AL613" s="2"/>
      <c r="AM613" s="2"/>
      <c r="AN613" s="2"/>
      <c r="AO613" s="2"/>
    </row>
    <row r="614" spans="1:41"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9"/>
      <c r="AA614" s="9"/>
      <c r="AB614" s="2"/>
      <c r="AC614" s="2"/>
      <c r="AD614" s="2"/>
      <c r="AE614" s="2"/>
      <c r="AF614" s="2"/>
      <c r="AG614" s="2"/>
      <c r="AH614" s="2"/>
      <c r="AI614" s="2"/>
      <c r="AJ614" s="2"/>
      <c r="AK614" s="2"/>
      <c r="AL614" s="2"/>
      <c r="AM614" s="2"/>
      <c r="AN614" s="2"/>
      <c r="AO614" s="2"/>
    </row>
    <row r="615" spans="1:41"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9"/>
      <c r="AA615" s="9"/>
      <c r="AB615" s="2"/>
      <c r="AC615" s="2"/>
      <c r="AD615" s="2"/>
      <c r="AE615" s="2"/>
      <c r="AF615" s="2"/>
      <c r="AG615" s="2"/>
      <c r="AH615" s="2"/>
      <c r="AI615" s="2"/>
      <c r="AJ615" s="2"/>
      <c r="AK615" s="2"/>
      <c r="AL615" s="2"/>
      <c r="AM615" s="2"/>
      <c r="AN615" s="2"/>
      <c r="AO615" s="2"/>
    </row>
    <row r="616" spans="1:41"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9"/>
      <c r="AA616" s="9"/>
      <c r="AB616" s="2"/>
      <c r="AC616" s="2"/>
      <c r="AD616" s="2"/>
      <c r="AE616" s="2"/>
      <c r="AF616" s="2"/>
      <c r="AG616" s="2"/>
      <c r="AH616" s="2"/>
      <c r="AI616" s="2"/>
      <c r="AJ616" s="2"/>
      <c r="AK616" s="2"/>
      <c r="AL616" s="2"/>
      <c r="AM616" s="2"/>
      <c r="AN616" s="2"/>
      <c r="AO616" s="2"/>
    </row>
    <row r="617" spans="1:41"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9"/>
      <c r="AA617" s="9"/>
      <c r="AB617" s="2"/>
      <c r="AC617" s="2"/>
      <c r="AD617" s="2"/>
      <c r="AE617" s="2"/>
      <c r="AF617" s="2"/>
      <c r="AG617" s="2"/>
      <c r="AH617" s="2"/>
      <c r="AI617" s="2"/>
      <c r="AJ617" s="2"/>
      <c r="AK617" s="2"/>
      <c r="AL617" s="2"/>
      <c r="AM617" s="2"/>
      <c r="AN617" s="2"/>
      <c r="AO617" s="2"/>
    </row>
    <row r="618" spans="1:41"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9"/>
      <c r="AA618" s="9"/>
      <c r="AB618" s="2"/>
      <c r="AC618" s="2"/>
      <c r="AD618" s="2"/>
      <c r="AE618" s="2"/>
      <c r="AF618" s="2"/>
      <c r="AG618" s="2"/>
      <c r="AH618" s="2"/>
      <c r="AI618" s="2"/>
      <c r="AJ618" s="2"/>
      <c r="AK618" s="2"/>
      <c r="AL618" s="2"/>
      <c r="AM618" s="2"/>
      <c r="AN618" s="2"/>
      <c r="AO618" s="2"/>
    </row>
    <row r="619" spans="1:41"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9"/>
      <c r="AA619" s="9"/>
      <c r="AB619" s="2"/>
      <c r="AC619" s="2"/>
      <c r="AD619" s="2"/>
      <c r="AE619" s="2"/>
      <c r="AF619" s="2"/>
      <c r="AG619" s="2"/>
      <c r="AH619" s="2"/>
      <c r="AI619" s="2"/>
      <c r="AJ619" s="2"/>
      <c r="AK619" s="2"/>
      <c r="AL619" s="2"/>
      <c r="AM619" s="2"/>
      <c r="AN619" s="2"/>
      <c r="AO619" s="2"/>
    </row>
    <row r="620" spans="1:41"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9"/>
      <c r="AA620" s="9"/>
      <c r="AB620" s="2"/>
      <c r="AC620" s="2"/>
      <c r="AD620" s="2"/>
      <c r="AE620" s="2"/>
      <c r="AF620" s="2"/>
      <c r="AG620" s="2"/>
      <c r="AH620" s="2"/>
      <c r="AI620" s="2"/>
      <c r="AJ620" s="2"/>
      <c r="AK620" s="2"/>
      <c r="AL620" s="2"/>
      <c r="AM620" s="2"/>
      <c r="AN620" s="2"/>
      <c r="AO620" s="2"/>
    </row>
    <row r="621" spans="1:41"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9"/>
      <c r="AA621" s="9"/>
      <c r="AB621" s="2"/>
      <c r="AC621" s="2"/>
      <c r="AD621" s="2"/>
      <c r="AE621" s="2"/>
      <c r="AF621" s="2"/>
      <c r="AG621" s="2"/>
      <c r="AH621" s="2"/>
      <c r="AI621" s="2"/>
      <c r="AJ621" s="2"/>
      <c r="AK621" s="2"/>
      <c r="AL621" s="2"/>
      <c r="AM621" s="2"/>
      <c r="AN621" s="2"/>
      <c r="AO621" s="2"/>
    </row>
    <row r="622" spans="1:41"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9"/>
      <c r="AA622" s="9"/>
      <c r="AB622" s="2"/>
      <c r="AC622" s="2"/>
      <c r="AD622" s="2"/>
      <c r="AE622" s="2"/>
      <c r="AF622" s="2"/>
      <c r="AG622" s="2"/>
      <c r="AH622" s="2"/>
      <c r="AI622" s="2"/>
      <c r="AJ622" s="2"/>
      <c r="AK622" s="2"/>
      <c r="AL622" s="2"/>
      <c r="AM622" s="2"/>
      <c r="AN622" s="2"/>
      <c r="AO622" s="2"/>
    </row>
    <row r="623" spans="1:41"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9"/>
      <c r="AA623" s="9"/>
      <c r="AB623" s="2"/>
      <c r="AC623" s="2"/>
      <c r="AD623" s="2"/>
      <c r="AE623" s="2"/>
      <c r="AF623" s="2"/>
      <c r="AG623" s="2"/>
      <c r="AH623" s="2"/>
      <c r="AI623" s="2"/>
      <c r="AJ623" s="2"/>
      <c r="AK623" s="2"/>
      <c r="AL623" s="2"/>
      <c r="AM623" s="2"/>
      <c r="AN623" s="2"/>
      <c r="AO623" s="2"/>
    </row>
    <row r="624" spans="1:41"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9"/>
      <c r="AA624" s="9"/>
      <c r="AB624" s="2"/>
      <c r="AC624" s="2"/>
      <c r="AD624" s="2"/>
      <c r="AE624" s="2"/>
      <c r="AF624" s="2"/>
      <c r="AG624" s="2"/>
      <c r="AH624" s="2"/>
      <c r="AI624" s="2"/>
      <c r="AJ624" s="2"/>
      <c r="AK624" s="2"/>
      <c r="AL624" s="2"/>
      <c r="AM624" s="2"/>
      <c r="AN624" s="2"/>
      <c r="AO624" s="2"/>
    </row>
    <row r="625" spans="1:41"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9"/>
      <c r="AA625" s="9"/>
      <c r="AB625" s="2"/>
      <c r="AC625" s="2"/>
      <c r="AD625" s="2"/>
      <c r="AE625" s="2"/>
      <c r="AF625" s="2"/>
      <c r="AG625" s="2"/>
      <c r="AH625" s="2"/>
      <c r="AI625" s="2"/>
      <c r="AJ625" s="2"/>
      <c r="AK625" s="2"/>
      <c r="AL625" s="2"/>
      <c r="AM625" s="2"/>
      <c r="AN625" s="2"/>
      <c r="AO625" s="2"/>
    </row>
    <row r="626" spans="1:41"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9"/>
      <c r="AA626" s="9"/>
      <c r="AB626" s="2"/>
      <c r="AC626" s="2"/>
      <c r="AD626" s="2"/>
      <c r="AE626" s="2"/>
      <c r="AF626" s="2"/>
      <c r="AG626" s="2"/>
      <c r="AH626" s="2"/>
      <c r="AI626" s="2"/>
      <c r="AJ626" s="2"/>
      <c r="AK626" s="2"/>
      <c r="AL626" s="2"/>
      <c r="AM626" s="2"/>
      <c r="AN626" s="2"/>
      <c r="AO626" s="2"/>
    </row>
    <row r="627" spans="1:41"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9"/>
      <c r="AA627" s="9"/>
      <c r="AB627" s="2"/>
      <c r="AC627" s="2"/>
      <c r="AD627" s="2"/>
      <c r="AE627" s="2"/>
      <c r="AF627" s="2"/>
      <c r="AG627" s="2"/>
      <c r="AH627" s="2"/>
      <c r="AI627" s="2"/>
      <c r="AJ627" s="2"/>
      <c r="AK627" s="2"/>
      <c r="AL627" s="2"/>
      <c r="AM627" s="2"/>
      <c r="AN627" s="2"/>
      <c r="AO627" s="2"/>
    </row>
    <row r="628" spans="1:41"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9"/>
      <c r="AA628" s="9"/>
      <c r="AB628" s="2"/>
      <c r="AC628" s="2"/>
      <c r="AD628" s="2"/>
      <c r="AE628" s="2"/>
      <c r="AF628" s="2"/>
      <c r="AG628" s="2"/>
      <c r="AH628" s="2"/>
      <c r="AI628" s="2"/>
      <c r="AJ628" s="2"/>
      <c r="AK628" s="2"/>
      <c r="AL628" s="2"/>
      <c r="AM628" s="2"/>
      <c r="AN628" s="2"/>
      <c r="AO628" s="2"/>
    </row>
    <row r="629" spans="1:41"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9"/>
      <c r="AA629" s="9"/>
      <c r="AB629" s="2"/>
      <c r="AC629" s="2"/>
      <c r="AD629" s="2"/>
      <c r="AE629" s="2"/>
      <c r="AF629" s="2"/>
      <c r="AG629" s="2"/>
      <c r="AH629" s="2"/>
      <c r="AI629" s="2"/>
      <c r="AJ629" s="2"/>
      <c r="AK629" s="2"/>
      <c r="AL629" s="2"/>
      <c r="AM629" s="2"/>
      <c r="AN629" s="2"/>
      <c r="AO629" s="2"/>
    </row>
    <row r="630" spans="1:41"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9"/>
      <c r="AA630" s="9"/>
      <c r="AB630" s="2"/>
      <c r="AC630" s="2"/>
      <c r="AD630" s="2"/>
      <c r="AE630" s="2"/>
      <c r="AF630" s="2"/>
      <c r="AG630" s="2"/>
      <c r="AH630" s="2"/>
      <c r="AI630" s="2"/>
      <c r="AJ630" s="2"/>
      <c r="AK630" s="2"/>
      <c r="AL630" s="2"/>
      <c r="AM630" s="2"/>
      <c r="AN630" s="2"/>
      <c r="AO630" s="2"/>
    </row>
    <row r="631" spans="1:41"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9"/>
      <c r="AA631" s="9"/>
      <c r="AB631" s="2"/>
      <c r="AC631" s="2"/>
      <c r="AD631" s="2"/>
      <c r="AE631" s="2"/>
      <c r="AF631" s="2"/>
      <c r="AG631" s="2"/>
      <c r="AH631" s="2"/>
      <c r="AI631" s="2"/>
      <c r="AJ631" s="2"/>
      <c r="AK631" s="2"/>
      <c r="AL631" s="2"/>
      <c r="AM631" s="2"/>
      <c r="AN631" s="2"/>
      <c r="AO631" s="2"/>
    </row>
    <row r="632" spans="1:41"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9"/>
      <c r="AA632" s="9"/>
      <c r="AB632" s="2"/>
      <c r="AC632" s="2"/>
      <c r="AD632" s="2"/>
      <c r="AE632" s="2"/>
      <c r="AF632" s="2"/>
      <c r="AG632" s="2"/>
      <c r="AH632" s="2"/>
      <c r="AI632" s="2"/>
      <c r="AJ632" s="2"/>
      <c r="AK632" s="2"/>
      <c r="AL632" s="2"/>
      <c r="AM632" s="2"/>
      <c r="AN632" s="2"/>
      <c r="AO632" s="2"/>
    </row>
    <row r="633" spans="1:41"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9"/>
      <c r="AA633" s="9"/>
      <c r="AB633" s="2"/>
      <c r="AC633" s="2"/>
      <c r="AD633" s="2"/>
      <c r="AE633" s="2"/>
      <c r="AF633" s="2"/>
      <c r="AG633" s="2"/>
      <c r="AH633" s="2"/>
      <c r="AI633" s="2"/>
      <c r="AJ633" s="2"/>
      <c r="AK633" s="2"/>
      <c r="AL633" s="2"/>
      <c r="AM633" s="2"/>
      <c r="AN633" s="2"/>
      <c r="AO633" s="2"/>
    </row>
    <row r="634" spans="1:41"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9"/>
      <c r="AA634" s="9"/>
      <c r="AB634" s="2"/>
      <c r="AC634" s="2"/>
      <c r="AD634" s="2"/>
      <c r="AE634" s="2"/>
      <c r="AF634" s="2"/>
      <c r="AG634" s="2"/>
      <c r="AH634" s="2"/>
      <c r="AI634" s="2"/>
      <c r="AJ634" s="2"/>
      <c r="AK634" s="2"/>
      <c r="AL634" s="2"/>
      <c r="AM634" s="2"/>
      <c r="AN634" s="2"/>
      <c r="AO634" s="2"/>
    </row>
    <row r="635" spans="1:41"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9"/>
      <c r="AA635" s="9"/>
      <c r="AB635" s="2"/>
      <c r="AC635" s="2"/>
      <c r="AD635" s="2"/>
      <c r="AE635" s="2"/>
      <c r="AF635" s="2"/>
      <c r="AG635" s="2"/>
      <c r="AH635" s="2"/>
      <c r="AI635" s="2"/>
      <c r="AJ635" s="2"/>
      <c r="AK635" s="2"/>
      <c r="AL635" s="2"/>
      <c r="AM635" s="2"/>
      <c r="AN635" s="2"/>
      <c r="AO635" s="2"/>
    </row>
    <row r="636" spans="1:41"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9"/>
      <c r="AA636" s="9"/>
      <c r="AB636" s="2"/>
      <c r="AC636" s="2"/>
      <c r="AD636" s="2"/>
      <c r="AE636" s="2"/>
      <c r="AF636" s="2"/>
      <c r="AG636" s="2"/>
      <c r="AH636" s="2"/>
      <c r="AI636" s="2"/>
      <c r="AJ636" s="2"/>
      <c r="AK636" s="2"/>
      <c r="AL636" s="2"/>
      <c r="AM636" s="2"/>
      <c r="AN636" s="2"/>
      <c r="AO636" s="2"/>
    </row>
    <row r="637" spans="1:41"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9"/>
      <c r="AA637" s="9"/>
      <c r="AB637" s="2"/>
      <c r="AC637" s="2"/>
      <c r="AD637" s="2"/>
      <c r="AE637" s="2"/>
      <c r="AF637" s="2"/>
      <c r="AG637" s="2"/>
      <c r="AH637" s="2"/>
      <c r="AI637" s="2"/>
      <c r="AJ637" s="2"/>
      <c r="AK637" s="2"/>
      <c r="AL637" s="2"/>
      <c r="AM637" s="2"/>
      <c r="AN637" s="2"/>
      <c r="AO637" s="2"/>
    </row>
    <row r="638" spans="1:41"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9"/>
      <c r="AA638" s="9"/>
      <c r="AB638" s="2"/>
      <c r="AC638" s="2"/>
      <c r="AD638" s="2"/>
      <c r="AE638" s="2"/>
      <c r="AF638" s="2"/>
      <c r="AG638" s="2"/>
      <c r="AH638" s="2"/>
      <c r="AI638" s="2"/>
      <c r="AJ638" s="2"/>
      <c r="AK638" s="2"/>
      <c r="AL638" s="2"/>
      <c r="AM638" s="2"/>
      <c r="AN638" s="2"/>
      <c r="AO638" s="2"/>
    </row>
    <row r="639" spans="1:41"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9"/>
      <c r="AA639" s="9"/>
      <c r="AB639" s="2"/>
      <c r="AC639" s="2"/>
      <c r="AD639" s="2"/>
      <c r="AE639" s="2"/>
      <c r="AF639" s="2"/>
      <c r="AG639" s="2"/>
      <c r="AH639" s="2"/>
      <c r="AI639" s="2"/>
      <c r="AJ639" s="2"/>
      <c r="AK639" s="2"/>
      <c r="AL639" s="2"/>
      <c r="AM639" s="2"/>
      <c r="AN639" s="2"/>
      <c r="AO639" s="2"/>
    </row>
    <row r="640" spans="1:41"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9"/>
      <c r="AA640" s="9"/>
      <c r="AB640" s="2"/>
      <c r="AC640" s="2"/>
      <c r="AD640" s="2"/>
      <c r="AE640" s="2"/>
      <c r="AF640" s="2"/>
      <c r="AG640" s="2"/>
      <c r="AH640" s="2"/>
      <c r="AI640" s="2"/>
      <c r="AJ640" s="2"/>
      <c r="AK640" s="2"/>
      <c r="AL640" s="2"/>
      <c r="AM640" s="2"/>
      <c r="AN640" s="2"/>
      <c r="AO640" s="2"/>
    </row>
    <row r="641" spans="1:41"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9"/>
      <c r="AA641" s="9"/>
      <c r="AB641" s="2"/>
      <c r="AC641" s="2"/>
      <c r="AD641" s="2"/>
      <c r="AE641" s="2"/>
      <c r="AF641" s="2"/>
      <c r="AG641" s="2"/>
      <c r="AH641" s="2"/>
      <c r="AI641" s="2"/>
      <c r="AJ641" s="2"/>
      <c r="AK641" s="2"/>
      <c r="AL641" s="2"/>
      <c r="AM641" s="2"/>
      <c r="AN641" s="2"/>
      <c r="AO641" s="2"/>
    </row>
    <row r="642" spans="1:41"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9"/>
      <c r="AA642" s="9"/>
      <c r="AB642" s="2"/>
      <c r="AC642" s="2"/>
      <c r="AD642" s="2"/>
      <c r="AE642" s="2"/>
      <c r="AF642" s="2"/>
      <c r="AG642" s="2"/>
      <c r="AH642" s="2"/>
      <c r="AI642" s="2"/>
      <c r="AJ642" s="2"/>
      <c r="AK642" s="2"/>
      <c r="AL642" s="2"/>
      <c r="AM642" s="2"/>
      <c r="AN642" s="2"/>
      <c r="AO642" s="2"/>
    </row>
    <row r="643" spans="1:41"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9"/>
      <c r="AA643" s="9"/>
      <c r="AB643" s="2"/>
      <c r="AC643" s="2"/>
      <c r="AD643" s="2"/>
      <c r="AE643" s="2"/>
      <c r="AF643" s="2"/>
      <c r="AG643" s="2"/>
      <c r="AH643" s="2"/>
      <c r="AI643" s="2"/>
      <c r="AJ643" s="2"/>
      <c r="AK643" s="2"/>
      <c r="AL643" s="2"/>
      <c r="AM643" s="2"/>
      <c r="AN643" s="2"/>
      <c r="AO643" s="2"/>
    </row>
    <row r="644" spans="1:41"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9"/>
      <c r="AA644" s="9"/>
      <c r="AB644" s="2"/>
      <c r="AC644" s="2"/>
      <c r="AD644" s="2"/>
      <c r="AE644" s="2"/>
      <c r="AF644" s="2"/>
      <c r="AG644" s="2"/>
      <c r="AH644" s="2"/>
      <c r="AI644" s="2"/>
      <c r="AJ644" s="2"/>
      <c r="AK644" s="2"/>
      <c r="AL644" s="2"/>
      <c r="AM644" s="2"/>
      <c r="AN644" s="2"/>
      <c r="AO644" s="2"/>
    </row>
    <row r="645" spans="1:41"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9"/>
      <c r="AA645" s="9"/>
      <c r="AB645" s="2"/>
      <c r="AC645" s="2"/>
      <c r="AD645" s="2"/>
      <c r="AE645" s="2"/>
      <c r="AF645" s="2"/>
      <c r="AG645" s="2"/>
      <c r="AH645" s="2"/>
      <c r="AI645" s="2"/>
      <c r="AJ645" s="2"/>
      <c r="AK645" s="2"/>
      <c r="AL645" s="2"/>
      <c r="AM645" s="2"/>
      <c r="AN645" s="2"/>
      <c r="AO645" s="2"/>
    </row>
    <row r="646" spans="1:41"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9"/>
      <c r="AA646" s="9"/>
      <c r="AB646" s="2"/>
      <c r="AC646" s="2"/>
      <c r="AD646" s="2"/>
      <c r="AE646" s="2"/>
      <c r="AF646" s="2"/>
      <c r="AG646" s="2"/>
      <c r="AH646" s="2"/>
      <c r="AI646" s="2"/>
      <c r="AJ646" s="2"/>
      <c r="AK646" s="2"/>
      <c r="AL646" s="2"/>
      <c r="AM646" s="2"/>
      <c r="AN646" s="2"/>
      <c r="AO646" s="2"/>
    </row>
    <row r="647" spans="1:41"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9"/>
      <c r="AA647" s="9"/>
      <c r="AB647" s="2"/>
      <c r="AC647" s="2"/>
      <c r="AD647" s="2"/>
      <c r="AE647" s="2"/>
      <c r="AF647" s="2"/>
      <c r="AG647" s="2"/>
      <c r="AH647" s="2"/>
      <c r="AI647" s="2"/>
      <c r="AJ647" s="2"/>
      <c r="AK647" s="2"/>
      <c r="AL647" s="2"/>
      <c r="AM647" s="2"/>
      <c r="AN647" s="2"/>
      <c r="AO647" s="2"/>
    </row>
    <row r="648" spans="1:41"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9"/>
      <c r="AA648" s="9"/>
      <c r="AB648" s="2"/>
      <c r="AC648" s="2"/>
      <c r="AD648" s="2"/>
      <c r="AE648" s="2"/>
      <c r="AF648" s="2"/>
      <c r="AG648" s="2"/>
      <c r="AH648" s="2"/>
      <c r="AI648" s="2"/>
      <c r="AJ648" s="2"/>
      <c r="AK648" s="2"/>
      <c r="AL648" s="2"/>
      <c r="AM648" s="2"/>
      <c r="AN648" s="2"/>
      <c r="AO648" s="2"/>
    </row>
    <row r="649" spans="1:41"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9"/>
      <c r="AA649" s="9"/>
      <c r="AB649" s="2"/>
      <c r="AC649" s="2"/>
      <c r="AD649" s="2"/>
      <c r="AE649" s="2"/>
      <c r="AF649" s="2"/>
      <c r="AG649" s="2"/>
      <c r="AH649" s="2"/>
      <c r="AI649" s="2"/>
      <c r="AJ649" s="2"/>
      <c r="AK649" s="2"/>
      <c r="AL649" s="2"/>
      <c r="AM649" s="2"/>
      <c r="AN649" s="2"/>
      <c r="AO649" s="2"/>
    </row>
    <row r="650" spans="1:41"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9"/>
      <c r="AA650" s="9"/>
      <c r="AB650" s="2"/>
      <c r="AC650" s="2"/>
      <c r="AD650" s="2"/>
      <c r="AE650" s="2"/>
      <c r="AF650" s="2"/>
      <c r="AG650" s="2"/>
      <c r="AH650" s="2"/>
      <c r="AI650" s="2"/>
      <c r="AJ650" s="2"/>
      <c r="AK650" s="2"/>
      <c r="AL650" s="2"/>
      <c r="AM650" s="2"/>
      <c r="AN650" s="2"/>
      <c r="AO650" s="2"/>
    </row>
    <row r="651" spans="1:41"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9"/>
      <c r="AA651" s="9"/>
      <c r="AB651" s="2"/>
      <c r="AC651" s="2"/>
      <c r="AD651" s="2"/>
      <c r="AE651" s="2"/>
      <c r="AF651" s="2"/>
      <c r="AG651" s="2"/>
      <c r="AH651" s="2"/>
      <c r="AI651" s="2"/>
      <c r="AJ651" s="2"/>
      <c r="AK651" s="2"/>
      <c r="AL651" s="2"/>
      <c r="AM651" s="2"/>
      <c r="AN651" s="2"/>
      <c r="AO651" s="2"/>
    </row>
    <row r="652" spans="1:41"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9"/>
      <c r="AA652" s="9"/>
      <c r="AB652" s="2"/>
      <c r="AC652" s="2"/>
      <c r="AD652" s="2"/>
      <c r="AE652" s="2"/>
      <c r="AF652" s="2"/>
      <c r="AG652" s="2"/>
      <c r="AH652" s="2"/>
      <c r="AI652" s="2"/>
      <c r="AJ652" s="2"/>
      <c r="AK652" s="2"/>
      <c r="AL652" s="2"/>
      <c r="AM652" s="2"/>
      <c r="AN652" s="2"/>
      <c r="AO652" s="2"/>
    </row>
    <row r="653" spans="1:41"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9"/>
      <c r="AA653" s="9"/>
      <c r="AB653" s="2"/>
      <c r="AC653" s="2"/>
      <c r="AD653" s="2"/>
      <c r="AE653" s="2"/>
      <c r="AF653" s="2"/>
      <c r="AG653" s="2"/>
      <c r="AH653" s="2"/>
      <c r="AI653" s="2"/>
      <c r="AJ653" s="2"/>
      <c r="AK653" s="2"/>
      <c r="AL653" s="2"/>
      <c r="AM653" s="2"/>
      <c r="AN653" s="2"/>
      <c r="AO653" s="2"/>
    </row>
  </sheetData>
  <mergeCells count="753">
    <mergeCell ref="D12:U12"/>
    <mergeCell ref="AB69:AC69"/>
    <mergeCell ref="AD69:AE69"/>
    <mergeCell ref="AF69:AG69"/>
    <mergeCell ref="AH69:AI69"/>
    <mergeCell ref="AJ69:AL69"/>
    <mergeCell ref="AD37:AE37"/>
    <mergeCell ref="AF37:AG37"/>
    <mergeCell ref="AH37:AI37"/>
    <mergeCell ref="AJ37:AL37"/>
    <mergeCell ref="AJ53:AL53"/>
    <mergeCell ref="AJ39:AL39"/>
    <mergeCell ref="AD38:AE38"/>
    <mergeCell ref="AF38:AG38"/>
    <mergeCell ref="AH38:AI38"/>
    <mergeCell ref="AJ38:AL38"/>
    <mergeCell ref="AJ40:AL40"/>
    <mergeCell ref="AJ41:AL41"/>
    <mergeCell ref="AJ45:AL45"/>
    <mergeCell ref="AD44:AE44"/>
    <mergeCell ref="AF44:AG44"/>
    <mergeCell ref="AH44:AI44"/>
    <mergeCell ref="AJ44:AL44"/>
    <mergeCell ref="AH45:AI45"/>
    <mergeCell ref="AJ47:AL47"/>
    <mergeCell ref="B87:C87"/>
    <mergeCell ref="D87:U87"/>
    <mergeCell ref="V87:W87"/>
    <mergeCell ref="X87:Y87"/>
    <mergeCell ref="Z87:AA87"/>
    <mergeCell ref="AB87:AC87"/>
    <mergeCell ref="AD87:AE87"/>
    <mergeCell ref="AF87:AG87"/>
    <mergeCell ref="AH87:AI87"/>
    <mergeCell ref="AJ87:AL87"/>
    <mergeCell ref="B82:C82"/>
    <mergeCell ref="D82:U82"/>
    <mergeCell ref="V82:W82"/>
    <mergeCell ref="X82:Y82"/>
    <mergeCell ref="Z82:AA82"/>
    <mergeCell ref="AB82:AC82"/>
    <mergeCell ref="AD82:AE82"/>
    <mergeCell ref="AF82:AG82"/>
    <mergeCell ref="AH82:AI82"/>
    <mergeCell ref="B84:C84"/>
    <mergeCell ref="V84:W84"/>
    <mergeCell ref="X84:Y84"/>
    <mergeCell ref="Z84:AA84"/>
    <mergeCell ref="AB84:AC84"/>
    <mergeCell ref="AD84:AE84"/>
    <mergeCell ref="AF84:AG84"/>
    <mergeCell ref="AH84:AI84"/>
    <mergeCell ref="AJ84:AL84"/>
    <mergeCell ref="B85:C85"/>
    <mergeCell ref="V85:W85"/>
    <mergeCell ref="X85:Y85"/>
    <mergeCell ref="Z85:AA85"/>
    <mergeCell ref="AB85:AC85"/>
    <mergeCell ref="B53:C53"/>
    <mergeCell ref="D53:U53"/>
    <mergeCell ref="V53:W53"/>
    <mergeCell ref="X53:Y53"/>
    <mergeCell ref="Z53:AA53"/>
    <mergeCell ref="AB53:AC53"/>
    <mergeCell ref="AD53:AE53"/>
    <mergeCell ref="AF53:AG53"/>
    <mergeCell ref="AH53:AI53"/>
    <mergeCell ref="P7:S7"/>
    <mergeCell ref="T7:X7"/>
    <mergeCell ref="AE8:AL8"/>
    <mergeCell ref="H9:S9"/>
    <mergeCell ref="T9:U9"/>
    <mergeCell ref="W9:X9"/>
    <mergeCell ref="AE9:AL9"/>
    <mergeCell ref="B2:G11"/>
    <mergeCell ref="H2:AL3"/>
    <mergeCell ref="Y4:AD4"/>
    <mergeCell ref="AE4:AL4"/>
    <mergeCell ref="H5:S5"/>
    <mergeCell ref="T5:X5"/>
    <mergeCell ref="AE5:AL5"/>
    <mergeCell ref="AE6:AL7"/>
    <mergeCell ref="H7:K7"/>
    <mergeCell ref="L7:O7"/>
    <mergeCell ref="AE10:AL10"/>
    <mergeCell ref="H11:X11"/>
    <mergeCell ref="AE11:AL11"/>
    <mergeCell ref="AJ14:AL14"/>
    <mergeCell ref="B15:C15"/>
    <mergeCell ref="B14:C14"/>
    <mergeCell ref="AF12:AG12"/>
    <mergeCell ref="AH12:AI12"/>
    <mergeCell ref="AJ12:AL12"/>
    <mergeCell ref="B13:C13"/>
    <mergeCell ref="AJ15:AL15"/>
    <mergeCell ref="V13:AL13"/>
    <mergeCell ref="D13:U13"/>
    <mergeCell ref="X14:Y14"/>
    <mergeCell ref="Z14:AA14"/>
    <mergeCell ref="AB14:AC14"/>
    <mergeCell ref="AB15:AC15"/>
    <mergeCell ref="AD15:AE15"/>
    <mergeCell ref="AF15:AG15"/>
    <mergeCell ref="AH15:AI15"/>
    <mergeCell ref="B12:C12"/>
    <mergeCell ref="V12:W12"/>
    <mergeCell ref="X12:Y12"/>
    <mergeCell ref="Z12:AA12"/>
    <mergeCell ref="AB12:AC12"/>
    <mergeCell ref="AD12:AE12"/>
    <mergeCell ref="AB16:AC16"/>
    <mergeCell ref="AD16:AE16"/>
    <mergeCell ref="AF16:AG16"/>
    <mergeCell ref="AH16:AI16"/>
    <mergeCell ref="Z15:AA15"/>
    <mergeCell ref="AJ16:AL16"/>
    <mergeCell ref="B17:C17"/>
    <mergeCell ref="X17:Y17"/>
    <mergeCell ref="Z17:AA17"/>
    <mergeCell ref="AB17:AC17"/>
    <mergeCell ref="AD17:AE17"/>
    <mergeCell ref="AF17:AG17"/>
    <mergeCell ref="AH17:AI17"/>
    <mergeCell ref="AJ17:AL17"/>
    <mergeCell ref="B16:C16"/>
    <mergeCell ref="V16:W16"/>
    <mergeCell ref="X16:Y16"/>
    <mergeCell ref="Z16:AA16"/>
    <mergeCell ref="V15:W15"/>
    <mergeCell ref="X15:Y15"/>
    <mergeCell ref="B18:C18"/>
    <mergeCell ref="V18:W18"/>
    <mergeCell ref="X18:Y18"/>
    <mergeCell ref="Z18:AA18"/>
    <mergeCell ref="AB18:AC18"/>
    <mergeCell ref="AJ21:AL21"/>
    <mergeCell ref="AD19:AE19"/>
    <mergeCell ref="AF19:AG19"/>
    <mergeCell ref="AH19:AI19"/>
    <mergeCell ref="AJ19:AL19"/>
    <mergeCell ref="B21:C21"/>
    <mergeCell ref="AD18:AE18"/>
    <mergeCell ref="AF18:AG18"/>
    <mergeCell ref="AH18:AI18"/>
    <mergeCell ref="AJ18:AL18"/>
    <mergeCell ref="B19:C19"/>
    <mergeCell ref="V19:W19"/>
    <mergeCell ref="X19:Y19"/>
    <mergeCell ref="Z19:AA19"/>
    <mergeCell ref="AB19:AC19"/>
    <mergeCell ref="AJ22:AL22"/>
    <mergeCell ref="B23:C23"/>
    <mergeCell ref="V23:W23"/>
    <mergeCell ref="X23:Y23"/>
    <mergeCell ref="Z23:AA23"/>
    <mergeCell ref="AB23:AC23"/>
    <mergeCell ref="AD22:AE22"/>
    <mergeCell ref="AF22:AG22"/>
    <mergeCell ref="AH22:AI22"/>
    <mergeCell ref="AF24:AG24"/>
    <mergeCell ref="AH24:AI24"/>
    <mergeCell ref="AJ24:AL24"/>
    <mergeCell ref="B25:C25"/>
    <mergeCell ref="AF25:AG25"/>
    <mergeCell ref="AH25:AI25"/>
    <mergeCell ref="AJ25:AL25"/>
    <mergeCell ref="AD23:AE23"/>
    <mergeCell ref="AF23:AG23"/>
    <mergeCell ref="AH23:AI23"/>
    <mergeCell ref="AJ23:AL23"/>
    <mergeCell ref="B24:C24"/>
    <mergeCell ref="X24:Y24"/>
    <mergeCell ref="Z24:AA24"/>
    <mergeCell ref="AB24:AC24"/>
    <mergeCell ref="AD24:AE24"/>
    <mergeCell ref="AD25:AE25"/>
    <mergeCell ref="D25:U25"/>
    <mergeCell ref="V25:W25"/>
    <mergeCell ref="X25:Y25"/>
    <mergeCell ref="Z25:AA25"/>
    <mergeCell ref="AB25:AC25"/>
    <mergeCell ref="V24:W24"/>
    <mergeCell ref="AF26:AG26"/>
    <mergeCell ref="AH26:AI26"/>
    <mergeCell ref="AJ26:AL26"/>
    <mergeCell ref="B27:C27"/>
    <mergeCell ref="V27:W27"/>
    <mergeCell ref="X27:Y27"/>
    <mergeCell ref="Z27:AA27"/>
    <mergeCell ref="AB27:AC27"/>
    <mergeCell ref="B26:C26"/>
    <mergeCell ref="V26:W26"/>
    <mergeCell ref="X26:Y26"/>
    <mergeCell ref="Z26:AA26"/>
    <mergeCell ref="AB26:AC26"/>
    <mergeCell ref="D26:U26"/>
    <mergeCell ref="AD26:AE26"/>
    <mergeCell ref="AJ28:AL28"/>
    <mergeCell ref="B29:C29"/>
    <mergeCell ref="V29:W29"/>
    <mergeCell ref="X29:Y29"/>
    <mergeCell ref="Z29:AA29"/>
    <mergeCell ref="AB29:AC29"/>
    <mergeCell ref="AD27:AE27"/>
    <mergeCell ref="AF27:AG27"/>
    <mergeCell ref="AH27:AI27"/>
    <mergeCell ref="AJ27:AL27"/>
    <mergeCell ref="D27:U27"/>
    <mergeCell ref="D28:U28"/>
    <mergeCell ref="AD28:AE28"/>
    <mergeCell ref="AF30:AG30"/>
    <mergeCell ref="AH30:AI30"/>
    <mergeCell ref="AJ30:AL30"/>
    <mergeCell ref="B31:C31"/>
    <mergeCell ref="X31:Y31"/>
    <mergeCell ref="Z31:AA31"/>
    <mergeCell ref="AB31:AC31"/>
    <mergeCell ref="AD29:AE29"/>
    <mergeCell ref="AF29:AG29"/>
    <mergeCell ref="AH29:AI29"/>
    <mergeCell ref="AJ29:AL29"/>
    <mergeCell ref="B30:C30"/>
    <mergeCell ref="V30:W30"/>
    <mergeCell ref="X30:Y30"/>
    <mergeCell ref="Z30:AA30"/>
    <mergeCell ref="AB30:AC30"/>
    <mergeCell ref="D29:U29"/>
    <mergeCell ref="D30:U30"/>
    <mergeCell ref="AD30:AE30"/>
    <mergeCell ref="AD31:AE31"/>
    <mergeCell ref="AF31:AG31"/>
    <mergeCell ref="AH31:AI31"/>
    <mergeCell ref="AJ31:AL31"/>
    <mergeCell ref="B33:C33"/>
    <mergeCell ref="V33:W33"/>
    <mergeCell ref="X33:Y33"/>
    <mergeCell ref="Z33:AA33"/>
    <mergeCell ref="AB33:AC33"/>
    <mergeCell ref="AD33:AE33"/>
    <mergeCell ref="B32:C32"/>
    <mergeCell ref="D32:U32"/>
    <mergeCell ref="V32:W32"/>
    <mergeCell ref="X32:Y32"/>
    <mergeCell ref="Z32:AA32"/>
    <mergeCell ref="AB32:AC32"/>
    <mergeCell ref="AD32:AE32"/>
    <mergeCell ref="AF32:AG32"/>
    <mergeCell ref="AH32:AI32"/>
    <mergeCell ref="AJ32:AL32"/>
    <mergeCell ref="AF33:AG33"/>
    <mergeCell ref="AH33:AI33"/>
    <mergeCell ref="AJ33:AL33"/>
    <mergeCell ref="AB36:AC36"/>
    <mergeCell ref="AD34:AE34"/>
    <mergeCell ref="AF34:AG34"/>
    <mergeCell ref="AH34:AI34"/>
    <mergeCell ref="AJ34:AL34"/>
    <mergeCell ref="AF35:AG35"/>
    <mergeCell ref="AH35:AI35"/>
    <mergeCell ref="AJ35:AL35"/>
    <mergeCell ref="B35:C35"/>
    <mergeCell ref="V35:W35"/>
    <mergeCell ref="X35:Y35"/>
    <mergeCell ref="Z35:AA35"/>
    <mergeCell ref="AB35:AC35"/>
    <mergeCell ref="AD35:AE35"/>
    <mergeCell ref="B34:C34"/>
    <mergeCell ref="V34:W34"/>
    <mergeCell ref="X34:Y34"/>
    <mergeCell ref="Z34:AA34"/>
    <mergeCell ref="AB34:AC34"/>
    <mergeCell ref="B39:C39"/>
    <mergeCell ref="AD36:AE36"/>
    <mergeCell ref="AF36:AG36"/>
    <mergeCell ref="AH36:AI36"/>
    <mergeCell ref="AJ36:AL36"/>
    <mergeCell ref="B38:C38"/>
    <mergeCell ref="V38:W38"/>
    <mergeCell ref="X38:Y38"/>
    <mergeCell ref="Z38:AA38"/>
    <mergeCell ref="AB38:AC38"/>
    <mergeCell ref="D36:U36"/>
    <mergeCell ref="D38:U38"/>
    <mergeCell ref="D39:U39"/>
    <mergeCell ref="B37:C37"/>
    <mergeCell ref="D37:U37"/>
    <mergeCell ref="V37:W37"/>
    <mergeCell ref="X37:Y37"/>
    <mergeCell ref="Z37:AA37"/>
    <mergeCell ref="AB37:AC37"/>
    <mergeCell ref="B36:C36"/>
    <mergeCell ref="V36:W36"/>
    <mergeCell ref="X36:Y36"/>
    <mergeCell ref="Z36:AA36"/>
    <mergeCell ref="B41:C41"/>
    <mergeCell ref="V41:W41"/>
    <mergeCell ref="X41:Y41"/>
    <mergeCell ref="Z41:AA41"/>
    <mergeCell ref="AB41:AC41"/>
    <mergeCell ref="AD40:AE40"/>
    <mergeCell ref="AF40:AG40"/>
    <mergeCell ref="AH40:AI40"/>
    <mergeCell ref="AD41:AE41"/>
    <mergeCell ref="AF41:AG41"/>
    <mergeCell ref="AH41:AI41"/>
    <mergeCell ref="B42:C42"/>
    <mergeCell ref="V42:W42"/>
    <mergeCell ref="X42:Y42"/>
    <mergeCell ref="Z42:AA42"/>
    <mergeCell ref="AB42:AC42"/>
    <mergeCell ref="AH43:AI43"/>
    <mergeCell ref="AJ43:AL43"/>
    <mergeCell ref="B44:C44"/>
    <mergeCell ref="V44:W44"/>
    <mergeCell ref="X44:Y44"/>
    <mergeCell ref="Z44:AA44"/>
    <mergeCell ref="AB44:AC44"/>
    <mergeCell ref="AD42:AE42"/>
    <mergeCell ref="AF42:AG42"/>
    <mergeCell ref="AH42:AI42"/>
    <mergeCell ref="AJ42:AL42"/>
    <mergeCell ref="B43:C43"/>
    <mergeCell ref="V43:W43"/>
    <mergeCell ref="X43:Y43"/>
    <mergeCell ref="Z43:AA43"/>
    <mergeCell ref="AB43:AC43"/>
    <mergeCell ref="D42:U42"/>
    <mergeCell ref="D43:U43"/>
    <mergeCell ref="AD43:AE43"/>
    <mergeCell ref="B45:C45"/>
    <mergeCell ref="V45:W45"/>
    <mergeCell ref="X45:Y45"/>
    <mergeCell ref="Z45:AA45"/>
    <mergeCell ref="AB45:AC45"/>
    <mergeCell ref="D44:U44"/>
    <mergeCell ref="D45:U45"/>
    <mergeCell ref="AD45:AE45"/>
    <mergeCell ref="AF45:AG45"/>
    <mergeCell ref="B48:C48"/>
    <mergeCell ref="X48:Y48"/>
    <mergeCell ref="AB48:AC48"/>
    <mergeCell ref="AD48:AE48"/>
    <mergeCell ref="AF48:AG48"/>
    <mergeCell ref="AH48:AI48"/>
    <mergeCell ref="AJ46:AL46"/>
    <mergeCell ref="B47:C47"/>
    <mergeCell ref="V47:W47"/>
    <mergeCell ref="X47:Y47"/>
    <mergeCell ref="Z47:AA47"/>
    <mergeCell ref="AB47:AC47"/>
    <mergeCell ref="AJ48:AL48"/>
    <mergeCell ref="D48:U48"/>
    <mergeCell ref="V48:W48"/>
    <mergeCell ref="Z48:AA48"/>
    <mergeCell ref="D46:U46"/>
    <mergeCell ref="D47:U47"/>
    <mergeCell ref="AD47:AE47"/>
    <mergeCell ref="AF47:AG47"/>
    <mergeCell ref="AH47:AI47"/>
    <mergeCell ref="B49:C49"/>
    <mergeCell ref="V49:W49"/>
    <mergeCell ref="X49:Y49"/>
    <mergeCell ref="Z49:AA49"/>
    <mergeCell ref="AB49:AC49"/>
    <mergeCell ref="AD49:AE49"/>
    <mergeCell ref="AF49:AG49"/>
    <mergeCell ref="AH49:AI49"/>
    <mergeCell ref="AJ49:AL49"/>
    <mergeCell ref="D49:U49"/>
    <mergeCell ref="B50:C50"/>
    <mergeCell ref="V50:W50"/>
    <mergeCell ref="X50:Y50"/>
    <mergeCell ref="Z50:AA50"/>
    <mergeCell ref="AB50:AC50"/>
    <mergeCell ref="AD50:AE50"/>
    <mergeCell ref="AF50:AG50"/>
    <mergeCell ref="AH50:AI50"/>
    <mergeCell ref="AJ50:AL50"/>
    <mergeCell ref="D50:U50"/>
    <mergeCell ref="B51:C51"/>
    <mergeCell ref="V51:W51"/>
    <mergeCell ref="X51:Y51"/>
    <mergeCell ref="Z51:AA51"/>
    <mergeCell ref="AB51:AC51"/>
    <mergeCell ref="AD51:AE51"/>
    <mergeCell ref="AF51:AG51"/>
    <mergeCell ref="AH51:AI51"/>
    <mergeCell ref="AJ51:AL51"/>
    <mergeCell ref="D51:U51"/>
    <mergeCell ref="B52:C52"/>
    <mergeCell ref="V52:W52"/>
    <mergeCell ref="X52:Y52"/>
    <mergeCell ref="Z52:AA52"/>
    <mergeCell ref="AB52:AC52"/>
    <mergeCell ref="AD52:AE52"/>
    <mergeCell ref="AF52:AG52"/>
    <mergeCell ref="AH52:AI52"/>
    <mergeCell ref="AJ52:AL52"/>
    <mergeCell ref="D52:U52"/>
    <mergeCell ref="B54:C54"/>
    <mergeCell ref="V54:W54"/>
    <mergeCell ref="X54:Y54"/>
    <mergeCell ref="Z54:AA54"/>
    <mergeCell ref="AB54:AC54"/>
    <mergeCell ref="AD54:AE54"/>
    <mergeCell ref="AF54:AG54"/>
    <mergeCell ref="AH54:AI54"/>
    <mergeCell ref="AJ55:AL55"/>
    <mergeCell ref="B57:C57"/>
    <mergeCell ref="AJ57:AL57"/>
    <mergeCell ref="X58:Y58"/>
    <mergeCell ref="Z58:AA58"/>
    <mergeCell ref="AB58:AC58"/>
    <mergeCell ref="AD58:AE58"/>
    <mergeCell ref="AF58:AG58"/>
    <mergeCell ref="AJ54:AL54"/>
    <mergeCell ref="B55:C55"/>
    <mergeCell ref="AH58:AI58"/>
    <mergeCell ref="AJ58:AL58"/>
    <mergeCell ref="X57:Y57"/>
    <mergeCell ref="Z57:AA57"/>
    <mergeCell ref="AB57:AC57"/>
    <mergeCell ref="AD57:AE57"/>
    <mergeCell ref="AF57:AG57"/>
    <mergeCell ref="AH57:AI57"/>
    <mergeCell ref="D54:U54"/>
    <mergeCell ref="D55:U55"/>
    <mergeCell ref="D56:U56"/>
    <mergeCell ref="D57:U57"/>
    <mergeCell ref="V57:W57"/>
    <mergeCell ref="D58:U58"/>
    <mergeCell ref="V58:W58"/>
    <mergeCell ref="AF60:AG60"/>
    <mergeCell ref="AH60:AI60"/>
    <mergeCell ref="AJ60:AL60"/>
    <mergeCell ref="AH61:AI61"/>
    <mergeCell ref="AJ61:AL61"/>
    <mergeCell ref="B59:C59"/>
    <mergeCell ref="V59:W59"/>
    <mergeCell ref="X59:Y59"/>
    <mergeCell ref="Z59:AA59"/>
    <mergeCell ref="AB59:AC59"/>
    <mergeCell ref="AD59:AE59"/>
    <mergeCell ref="AF59:AG59"/>
    <mergeCell ref="AH59:AI59"/>
    <mergeCell ref="AJ59:AL59"/>
    <mergeCell ref="D59:U59"/>
    <mergeCell ref="B60:C60"/>
    <mergeCell ref="D60:U60"/>
    <mergeCell ref="V60:W60"/>
    <mergeCell ref="D61:U61"/>
    <mergeCell ref="V61:W61"/>
    <mergeCell ref="B63:C63"/>
    <mergeCell ref="AF63:AG63"/>
    <mergeCell ref="AH63:AI63"/>
    <mergeCell ref="AJ63:AL63"/>
    <mergeCell ref="X61:Y61"/>
    <mergeCell ref="Z61:AA61"/>
    <mergeCell ref="AB61:AC61"/>
    <mergeCell ref="AD61:AE61"/>
    <mergeCell ref="AF61:AG61"/>
    <mergeCell ref="AD62:AE62"/>
    <mergeCell ref="AF62:AG62"/>
    <mergeCell ref="B61:C61"/>
    <mergeCell ref="D62:U62"/>
    <mergeCell ref="D63:U63"/>
    <mergeCell ref="V63:W63"/>
    <mergeCell ref="Z63:AA63"/>
    <mergeCell ref="AB63:AC63"/>
    <mergeCell ref="AD63:AE63"/>
    <mergeCell ref="AJ62:AL62"/>
    <mergeCell ref="B62:C62"/>
    <mergeCell ref="V62:W62"/>
    <mergeCell ref="X62:Y62"/>
    <mergeCell ref="Z62:AA62"/>
    <mergeCell ref="AB62:AC62"/>
    <mergeCell ref="AF64:AG64"/>
    <mergeCell ref="AH64:AI64"/>
    <mergeCell ref="AJ64:AL64"/>
    <mergeCell ref="B65:C65"/>
    <mergeCell ref="V65:W65"/>
    <mergeCell ref="X65:Y65"/>
    <mergeCell ref="Z65:AA65"/>
    <mergeCell ref="AB65:AC65"/>
    <mergeCell ref="B64:C64"/>
    <mergeCell ref="V64:W64"/>
    <mergeCell ref="X64:Y64"/>
    <mergeCell ref="Z64:AA64"/>
    <mergeCell ref="AB64:AC64"/>
    <mergeCell ref="D64:U64"/>
    <mergeCell ref="AF66:AG66"/>
    <mergeCell ref="AH66:AI66"/>
    <mergeCell ref="AJ66:AL66"/>
    <mergeCell ref="B67:C67"/>
    <mergeCell ref="V67:W67"/>
    <mergeCell ref="X67:Y67"/>
    <mergeCell ref="Z67:AA67"/>
    <mergeCell ref="AB67:AC67"/>
    <mergeCell ref="AD65:AE65"/>
    <mergeCell ref="AF65:AG65"/>
    <mergeCell ref="AH65:AI65"/>
    <mergeCell ref="AJ65:AL65"/>
    <mergeCell ref="B66:C66"/>
    <mergeCell ref="V66:W66"/>
    <mergeCell ref="X66:Y66"/>
    <mergeCell ref="Z66:AA66"/>
    <mergeCell ref="AB66:AC66"/>
    <mergeCell ref="AD67:AE67"/>
    <mergeCell ref="AF67:AG67"/>
    <mergeCell ref="AH67:AI67"/>
    <mergeCell ref="AJ67:AL67"/>
    <mergeCell ref="D65:U65"/>
    <mergeCell ref="D66:U66"/>
    <mergeCell ref="D67:U67"/>
    <mergeCell ref="B68:C68"/>
    <mergeCell ref="V68:W68"/>
    <mergeCell ref="X68:Y68"/>
    <mergeCell ref="Z68:AA68"/>
    <mergeCell ref="AB68:AC68"/>
    <mergeCell ref="AJ71:AL71"/>
    <mergeCell ref="AD70:AE70"/>
    <mergeCell ref="AF70:AG70"/>
    <mergeCell ref="AH70:AI70"/>
    <mergeCell ref="AJ70:AL70"/>
    <mergeCell ref="B71:C71"/>
    <mergeCell ref="AD68:AE68"/>
    <mergeCell ref="AF68:AG68"/>
    <mergeCell ref="AH68:AI68"/>
    <mergeCell ref="AJ68:AL68"/>
    <mergeCell ref="B70:C70"/>
    <mergeCell ref="V70:W70"/>
    <mergeCell ref="X70:Y70"/>
    <mergeCell ref="Z70:AA70"/>
    <mergeCell ref="AB70:AC70"/>
    <mergeCell ref="D68:U68"/>
    <mergeCell ref="D70:U70"/>
    <mergeCell ref="D71:U71"/>
    <mergeCell ref="B69:C69"/>
    <mergeCell ref="AJ72:AL72"/>
    <mergeCell ref="B73:C73"/>
    <mergeCell ref="V73:W73"/>
    <mergeCell ref="X73:Y73"/>
    <mergeCell ref="Z73:AA73"/>
    <mergeCell ref="AB73:AC73"/>
    <mergeCell ref="AD72:AE72"/>
    <mergeCell ref="AF72:AG72"/>
    <mergeCell ref="AH72:AI72"/>
    <mergeCell ref="AD73:AE73"/>
    <mergeCell ref="AF73:AG73"/>
    <mergeCell ref="AH73:AI73"/>
    <mergeCell ref="AJ73:AL73"/>
    <mergeCell ref="B72:C72"/>
    <mergeCell ref="D72:U72"/>
    <mergeCell ref="D73:U73"/>
    <mergeCell ref="B74:C74"/>
    <mergeCell ref="V74:W74"/>
    <mergeCell ref="X74:Y74"/>
    <mergeCell ref="Z74:AA74"/>
    <mergeCell ref="AB74:AC74"/>
    <mergeCell ref="AD74:AE74"/>
    <mergeCell ref="AF74:AG74"/>
    <mergeCell ref="AH74:AI74"/>
    <mergeCell ref="AJ74:AL74"/>
    <mergeCell ref="B75:C75"/>
    <mergeCell ref="V75:W75"/>
    <mergeCell ref="X75:Y75"/>
    <mergeCell ref="Z75:AA75"/>
    <mergeCell ref="AB75:AC75"/>
    <mergeCell ref="AD75:AE75"/>
    <mergeCell ref="AF75:AG75"/>
    <mergeCell ref="AH75:AI75"/>
    <mergeCell ref="AJ75:AL75"/>
    <mergeCell ref="AH79:AI79"/>
    <mergeCell ref="AJ79:AL79"/>
    <mergeCell ref="B76:C76"/>
    <mergeCell ref="V76:W76"/>
    <mergeCell ref="X76:Y76"/>
    <mergeCell ref="Z76:AA76"/>
    <mergeCell ref="AB76:AC76"/>
    <mergeCell ref="AD76:AE76"/>
    <mergeCell ref="AF76:AG76"/>
    <mergeCell ref="AH76:AI76"/>
    <mergeCell ref="AJ76:AL76"/>
    <mergeCell ref="B80:C80"/>
    <mergeCell ref="AF80:AG80"/>
    <mergeCell ref="AH80:AI80"/>
    <mergeCell ref="AJ80:AL80"/>
    <mergeCell ref="AD77:AE77"/>
    <mergeCell ref="AF77:AG77"/>
    <mergeCell ref="AH77:AI77"/>
    <mergeCell ref="AJ77:AL77"/>
    <mergeCell ref="B79:C79"/>
    <mergeCell ref="V79:W79"/>
    <mergeCell ref="X79:Y79"/>
    <mergeCell ref="Z79:AA79"/>
    <mergeCell ref="AB79:AC79"/>
    <mergeCell ref="D80:U80"/>
    <mergeCell ref="AJ78:AL78"/>
    <mergeCell ref="D79:U79"/>
    <mergeCell ref="B78:C78"/>
    <mergeCell ref="B77:C77"/>
    <mergeCell ref="V77:W77"/>
    <mergeCell ref="X77:Y77"/>
    <mergeCell ref="Z77:AA77"/>
    <mergeCell ref="AB77:AC77"/>
    <mergeCell ref="AD79:AE79"/>
    <mergeCell ref="AF79:AG79"/>
    <mergeCell ref="AF81:AG81"/>
    <mergeCell ref="AH81:AI81"/>
    <mergeCell ref="AJ81:AL81"/>
    <mergeCell ref="B83:C83"/>
    <mergeCell ref="V83:W83"/>
    <mergeCell ref="X83:Y83"/>
    <mergeCell ref="Z83:AA83"/>
    <mergeCell ref="AB83:AC83"/>
    <mergeCell ref="B81:C81"/>
    <mergeCell ref="X81:Y81"/>
    <mergeCell ref="Z81:AA81"/>
    <mergeCell ref="AB81:AC81"/>
    <mergeCell ref="AD83:AE83"/>
    <mergeCell ref="AF83:AG83"/>
    <mergeCell ref="AH83:AI83"/>
    <mergeCell ref="AJ83:AL83"/>
    <mergeCell ref="D83:U83"/>
    <mergeCell ref="AJ82:AL82"/>
    <mergeCell ref="AD85:AE85"/>
    <mergeCell ref="AF85:AG85"/>
    <mergeCell ref="AH85:AI85"/>
    <mergeCell ref="AJ85:AL85"/>
    <mergeCell ref="D85:U85"/>
    <mergeCell ref="B86:C86"/>
    <mergeCell ref="V86:W86"/>
    <mergeCell ref="X86:Y86"/>
    <mergeCell ref="Z86:AA86"/>
    <mergeCell ref="AB86:AC86"/>
    <mergeCell ref="AD86:AE86"/>
    <mergeCell ref="AF86:AG86"/>
    <mergeCell ref="AH86:AI86"/>
    <mergeCell ref="AJ86:AL86"/>
    <mergeCell ref="D86:U86"/>
    <mergeCell ref="B88:C88"/>
    <mergeCell ref="V88:W88"/>
    <mergeCell ref="X88:Y88"/>
    <mergeCell ref="Z88:AA88"/>
    <mergeCell ref="AB88:AC88"/>
    <mergeCell ref="AJ89:AL89"/>
    <mergeCell ref="B90:C90"/>
    <mergeCell ref="E90:U90"/>
    <mergeCell ref="AF90:AG90"/>
    <mergeCell ref="AH90:AI90"/>
    <mergeCell ref="AJ90:AL90"/>
    <mergeCell ref="B89:C89"/>
    <mergeCell ref="AD88:AE88"/>
    <mergeCell ref="AF88:AG88"/>
    <mergeCell ref="AH88:AI88"/>
    <mergeCell ref="AJ88:AL88"/>
    <mergeCell ref="D88:U88"/>
    <mergeCell ref="B58:C58"/>
    <mergeCell ref="V46:W46"/>
    <mergeCell ref="X46:Y46"/>
    <mergeCell ref="Z46:AA46"/>
    <mergeCell ref="AB46:AC46"/>
    <mergeCell ref="D40:U40"/>
    <mergeCell ref="D41:U41"/>
    <mergeCell ref="D14:U14"/>
    <mergeCell ref="D15:U15"/>
    <mergeCell ref="D16:U16"/>
    <mergeCell ref="D17:U17"/>
    <mergeCell ref="V17:W17"/>
    <mergeCell ref="D18:U18"/>
    <mergeCell ref="D19:U19"/>
    <mergeCell ref="D31:U31"/>
    <mergeCell ref="D24:U24"/>
    <mergeCell ref="D21:U21"/>
    <mergeCell ref="D22:U22"/>
    <mergeCell ref="D23:U23"/>
    <mergeCell ref="V22:W22"/>
    <mergeCell ref="D33:U33"/>
    <mergeCell ref="D34:U34"/>
    <mergeCell ref="D35:U35"/>
    <mergeCell ref="AB28:AC28"/>
    <mergeCell ref="X63:Y63"/>
    <mergeCell ref="AD66:AE66"/>
    <mergeCell ref="AD64:AE64"/>
    <mergeCell ref="D84:U84"/>
    <mergeCell ref="AD80:AE80"/>
    <mergeCell ref="AD81:AE81"/>
    <mergeCell ref="X60:Y60"/>
    <mergeCell ref="Z60:AA60"/>
    <mergeCell ref="AB60:AC60"/>
    <mergeCell ref="AD60:AE60"/>
    <mergeCell ref="V80:W80"/>
    <mergeCell ref="X80:Y80"/>
    <mergeCell ref="Z80:AA80"/>
    <mergeCell ref="AB80:AC80"/>
    <mergeCell ref="D81:U81"/>
    <mergeCell ref="D74:U74"/>
    <mergeCell ref="D75:U75"/>
    <mergeCell ref="D76:U76"/>
    <mergeCell ref="D77:U77"/>
    <mergeCell ref="D78:U78"/>
    <mergeCell ref="D69:U69"/>
    <mergeCell ref="V69:W69"/>
    <mergeCell ref="X69:Y69"/>
    <mergeCell ref="Z69:AA69"/>
    <mergeCell ref="AB56:AC56"/>
    <mergeCell ref="AJ56:AL56"/>
    <mergeCell ref="B22:C22"/>
    <mergeCell ref="B28:C28"/>
    <mergeCell ref="B40:C40"/>
    <mergeCell ref="B46:C46"/>
    <mergeCell ref="B56:C56"/>
    <mergeCell ref="AD14:AE14"/>
    <mergeCell ref="AF14:AG14"/>
    <mergeCell ref="AH14:AI14"/>
    <mergeCell ref="AF56:AG56"/>
    <mergeCell ref="AH56:AI56"/>
    <mergeCell ref="AF28:AG28"/>
    <mergeCell ref="AH28:AI28"/>
    <mergeCell ref="V40:W40"/>
    <mergeCell ref="X40:Y40"/>
    <mergeCell ref="Z40:AA40"/>
    <mergeCell ref="AB40:AC40"/>
    <mergeCell ref="X22:Y22"/>
    <mergeCell ref="Z22:AA22"/>
    <mergeCell ref="AB22:AC22"/>
    <mergeCell ref="V28:W28"/>
    <mergeCell ref="X28:Y28"/>
    <mergeCell ref="Z28:AA28"/>
    <mergeCell ref="AD56:AE56"/>
    <mergeCell ref="AF43:AG43"/>
    <mergeCell ref="E89:U89"/>
    <mergeCell ref="AF78:AG78"/>
    <mergeCell ref="AH78:AI78"/>
    <mergeCell ref="B20:C20"/>
    <mergeCell ref="X20:Y20"/>
    <mergeCell ref="D20:U20"/>
    <mergeCell ref="AH62:AI62"/>
    <mergeCell ref="V72:W72"/>
    <mergeCell ref="X72:Y72"/>
    <mergeCell ref="Z72:AA72"/>
    <mergeCell ref="AB72:AC72"/>
    <mergeCell ref="V78:W78"/>
    <mergeCell ref="X78:Y78"/>
    <mergeCell ref="Z78:AA78"/>
    <mergeCell ref="AB78:AC78"/>
    <mergeCell ref="AD78:AE78"/>
    <mergeCell ref="AD46:AE46"/>
    <mergeCell ref="AF46:AG46"/>
    <mergeCell ref="AH46:AI46"/>
    <mergeCell ref="V56:W56"/>
    <mergeCell ref="X56:Y56"/>
    <mergeCell ref="Z56:AA56"/>
  </mergeCells>
  <dataValidations count="1">
    <dataValidation allowBlank="1" showErrorMessage="1" errorTitle="EXCESSO DE CARACTERES" error="Esta célula está configurada para aceitar o máximo de 70 caracteres. Por gentileza, revise o texte e remova o excesso de caracteres." sqref="G16:X16 PX14:QS15 PX21:QS21 ZT21:AAO21 AJP21:AKK21 ATL21:AUG21 BDH21:BEC21 BND21:BNY21 BWZ21:BXU21 CGV21:CHQ21 CQR21:CRM21 DAN21:DBI21 DKJ21:DLE21 DUF21:DVA21 EEB21:EEW21 ENX21:EOS21 EXT21:EYO21 FHP21:FIK21 FRL21:FSG21 GBH21:GCC21 GLD21:GLY21 GUZ21:GVU21 HEV21:HFQ21 HOR21:HPM21 HYN21:HZI21 IIJ21:IJE21 ISF21:ITA21 JCB21:JCW21 JLX21:JMS21 JVT21:JWO21 KFP21:KGK21 KPL21:KQG21 KZH21:LAC21 LJD21:LJY21 LSZ21:LTU21 MCV21:MDQ21 MMR21:MNM21 MWN21:MXI21 NGJ21:NHE21 NQF21:NRA21 OAB21:OAW21 OJX21:OKS21 OTT21:OUO21 PDP21:PEK21 PNL21:POG21 PXH21:PYC21 QHD21:QHY21 WIR21:WJM21 QQZ21:QRU21 RAV21:RBQ21 RKR21:RLM21 RUN21:RVI21 SEJ21:SFE21 SOF21:SPA21 SYB21:SYW21 THX21:TIS21 TRT21:TSO21 UBP21:UCK21 ULL21:UMG21 UVH21:UWC21 VFD21:VFY21 VOZ21:VPU21 VYV21:VZQ21 WSN21:WTI21 D16:D20 Z16:AB16 BNC16:BNX20 BDG16:BEB20 ATK16:AUF20 AJO16:AKJ20 GA16:GV20 WIQ16:WJL20 VFC16:VFX20 WSM16:WTH20 UVG16:UWB20 VYU16:VZP20 VOY16:VPT20 PW16:QR20 ZS16:AAN20 ULK16:UMF20 UBO16:UCJ20 TRS16:TSN20 THW16:TIR20 SYA16:SYV20 SOE16:SOZ20 SEI16:SFD20 RUM16:RVH20 RKQ16:RLL20 RAU16:RBP20 QQY16:QRT20 QHC16:QHX20 PXG16:PYB20 PNK16:POF20 PDO16:PEJ20 OTS16:OUN20 OJW16:OKR20 OAA16:OAV20 NQE16:NQZ20 NGI16:NHD20 MWM16:MXH20 MMQ16:MNL20 MCU16:MDP20 LSY16:LTT20 LJC16:LJX20 KZG16:LAB20 KPK16:KQF20 KFO16:KGJ20 JVS16:JWN20 JLW16:JMR20 JCA16:JCV20 ISE16:ISZ20 III16:IJD20 HYM16:HZH20 HOQ16:HPL20 HEU16:HFP20 GUY16:GVT20 GLC16:GLX20 GBG16:GCB20 FRK16:FSF20 FHO16:FIJ20 EXS16:EYN20 ENW16:EOR20 EEA16:EEV20 DUE16:DUZ20 DKI16:DLD20 DAM16:DBH20 CQQ16:CRL20 CGU16:CHP20 BWY16:BXT20 GB21:GW21 AA26:AB26 G23:W23 W24 AB23:AB25 G26:U26 D23:D27 X23:X26 V24:V26 G24:U24 Z23:Z26 X35:X38 AA23:AA24 G27:AB27 X85:X88 Z35:Z38 AB35:AB38 V51:V54 PX39:QS39 ZT39:AAO39 AJP39:AKK39 ATL39:AUG39 BDH39:BEC39 BND39:BNY39 BWZ39:BXU39 CGV39:CHQ39 CQR39:CRM39 DAN39:DBI39 DKJ39:DLE39 DUF39:DVA39 EEB39:EEW39 ENX39:EOS39 EXT39:EYO39 FHP39:FIK39 FRL39:FSG39 GBH39:GCC39 GLD39:GLY39 GUZ39:GVU39 HEV39:HFQ39 HOR39:HPM39 HYN39:HZI39 IIJ39:IJE39 ISF39:ITA39 JCB39:JCW39 JLX39:JMS39 JVT39:JWO39 KFP39:KGK39 KPL39:KQG39 KZH39:LAC39 LJD39:LJY39 LSZ39:LTU39 MCV39:MDQ39 MMR39:MNM39 MWN39:MXI39 NGJ39:NHE39 NQF39:NRA39 OAB39:OAW39 OJX39:OKS39 OTT39:OUO39 PDP39:PEK39 PNL39:POG39 PXH39:PYC39 QHD39:QHY39 WIR39:WJM39 QQZ39:QRU39 RAV39:RBQ39 RKR39:RLM39 RUN39:RVI39 SEJ39:SFE39 SOF39:SPA39 SYB39:SYW39 THX39:TIS39 TRT39:TSO39 UBP39:UCK39 ULL39:UMG39 UVH39:UWC39 VFD39:VFY39 VOZ39:VPU39 VYV39:VZQ39 WSN39:WTI39 GB39:GW39 AA44:AB44 G41:W41 W42 G44:U44 D41:D45 X41:X44 V42:V44 G42:U42 Z41:Z44 AA41:AA42 AB41:AB43 D47:D54 G45:AB45 Z47:AA50 G17:U19 AA60:AB60 G57:W57 W58 G60:U60 D57:D61 X57:X60 V58:V60 G58:U58 Z57:Z60 AA57:AA58 G61:AB61 D63:D70 AB57:AB59 Z63:AA66 X51:X54 PX55:QS55 ZT55:AAO55 AJP55:AKK55 ATL55:AUG55 BDH55:BEC55 BND55:BNY55 BWZ55:BXU55 CGV55:CHQ55 CQR55:CRM55 DAN55:DBI55 DKJ55:DLE55 DUF55:DVA55 EEB55:EEW55 ENX55:EOS55 EXT55:EYO55 FHP55:FIK55 FRL55:FSG55 GBH55:GCC55 GLD55:GLY55 GUZ55:GVU55 HEV55:HFQ55 HOR55:HPM55 HYN55:HZI55 IIJ55:IJE55 ISF55:ITA55 JCB55:JCW55 JLX55:JMS55 JVT55:JWO55 KFP55:KGK55 KPL55:KQG55 KZH55:LAC55 LJD55:LJY55 LSZ55:LTU55 MCV55:MDQ55 MMR55:MNM55 MWN55:MXI55 NGJ55:NHE55 NQF55:NRA55 OAB55:OAW55 OJX55:OKS55 OTT55:OUO55 PDP55:PEK55 PNL55:POG55 PXH55:PYC55 QHD55:QHY55 WIR55:WJM55 QQZ55:QRU55 RAV55:RBQ55 RKR55:RLM55 RUN55:RVI55 SEJ55:SFE55 SOF55:SPA55 SYB55:SYW55 THX55:TIS55 TRT55:TSO55 UBP55:UCK55 ULL55:UMG55 UVH55:UWC55 VFD55:VFY55 VOZ55:VPU55 VYV55:VZQ55 WSN55:WTI55 GB55:GW55 AA76:AB76 G73:W73 W74 G76:U76 D73:D77 X73:X76 V74:V76 G74:U74 Z73:Z76 AA73:AA74 G77:AB77 D79:D88 AB73:AB75 Z79:AB84 X67:X70 PX71:QS71 ZT71:AAO71 AJP71:AKK71 ATL71:AUG71 BDH71:BEC71 BND71:BNY71 BWZ71:BXU71 CGV71:CHQ71 CQR71:CRM71 DAN71:DBI71 DKJ71:DLE71 DUF71:DVA71 EEB71:EEW71 ENX71:EOS71 EXT71:EYO71 FHP71:FIK71 FRL71:FSG71 GBH71:GCC71 GLD71:GLY71 GUZ71:GVU71 HEV71:HFQ71 HOR71:HPM71 HYN71:HZI71 IIJ71:IJE71 ISF71:ITA71 JCB71:JCW71 JLX71:JMS71 JVT71:JWO71 KFP71:KGK71 KPL71:KQG71 KZH71:LAC71 LJD71:LJY71 LSZ71:LTU71 MCV71:MDQ71 MMR71:MNM71 MWN71:MXI71 NGJ71:NHE71 NQF71:NRA71 OAB71:OAW71 OJX71:OKS71 OTT71:OUO71 PDP71:PEK71 PNL71:POG71 PXH71:PYC71 QHD71:QHY71 WIR71:WJM71 QQZ71:QRU71 RAV71:RBQ71 RKR71:RLM71 RUN71:RVI71 SEJ71:SFE71 SOF71:SPA71 SYB71:SYW71 THX71:TIS71 TRT71:TSO71 UBP71:UCK71 ULL71:UMG71 UVH71:UWC71 VFD71:VFY71 VOZ71:VPU71 VYV71:VZQ71 WSN71:WTI71 GB71:GW71 GB14:GW15 WSN14:WTI15 VYV14:VZQ15 VOZ14:VPU15 VFD14:VFY15 UVH14:UWC15 ULL14:UMG15 UBP14:UCK15 TRT14:TSO15 THX14:TIS15 SYB14:SYW15 SOF14:SPA15 SEJ14:SFE15 RUN14:RVI15 RKR14:RLM15 RAV14:RBQ15 QQZ14:QRU15 WIR14:WJM15 QHD14:QHY15 PXH14:PYC15 PNL14:POG15 PDP14:PEK15 OTT14:OUO15 OJX14:OKS15 OAB14:OAW15 NQF14:NRA15 NGJ14:NHE15 MWN14:MXI15 MMR14:MNM15 MCV14:MDQ15 LSZ14:LTU15 LJD14:LJY15 KZH14:LAC15 KPL14:KQG15 KFP14:KGK15 JVT14:JWO15 JLX14:JMS15 JCB14:JCW15 ISF14:ITA15 IIJ14:IJE15 HYN14:HZI15 HOR14:HPM15 HEV14:HFQ15 GUZ14:GVU15 GLD14:GLY15 GBH14:GCC15 FRL14:FSG15 FHP14:FIK15 EXT14:EYO15 ENX14:EOS15 EEB14:EEW15 DUF14:DVA15 DKJ14:DLE15 DAN14:DBI15 CQR14:CRM15 CGV14:CHQ15 BWZ14:BXU15 BND14:BNY15 BDH14:BEC15 ATL14:AUG15 AJP14:AKK15 ZT14:AAO15 V17:AB20 V67:V70 AB47:AB54 Z51:Z54 G29:X34 AB63:AB70 G79:X84 Z67:Z70 G47:X50 V85:V88 AB85:AB88 Z85:Z88 G63:X66 Z29:AB34 D29:D38 V35:V38" xr:uid="{00000000-0002-0000-0C00-000000000000}"/>
  </dataValidations>
  <printOptions horizontalCentered="1"/>
  <pageMargins left="0.59055118110236227" right="0.59055118110236227" top="0.78740157480314965" bottom="0.78740157480314965" header="0" footer="0"/>
  <pageSetup paperSize="9" scale="46" fitToHeight="0" orientation="landscape" r:id="rId1"/>
  <rowBreaks count="1" manualBreakCount="1">
    <brk id="54" min="1" max="38" man="1"/>
  </rowBreaks>
  <ignoredErrors>
    <ignoredError sqref="AJ28 AJ46 AJ62 AJ7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AF993"/>
  <sheetViews>
    <sheetView view="pageBreakPreview" zoomScale="55" zoomScaleNormal="55" zoomScaleSheetLayoutView="55" workbookViewId="0">
      <selection activeCell="O38" sqref="O38"/>
    </sheetView>
  </sheetViews>
  <sheetFormatPr defaultColWidth="12.625" defaultRowHeight="15" customHeight="1" x14ac:dyDescent="0.2"/>
  <cols>
    <col min="1" max="1" width="8" style="231" customWidth="1"/>
    <col min="2" max="4" width="4.25" style="231" customWidth="1"/>
    <col min="5" max="31" width="7.625" style="231" customWidth="1"/>
    <col min="32" max="32" width="14.25" style="231" customWidth="1"/>
    <col min="33" max="16384" width="12.625" style="231"/>
  </cols>
  <sheetData>
    <row r="1" spans="1:32" ht="14.25" customHeight="1" x14ac:dyDescent="0.25">
      <c r="A1" s="2"/>
      <c r="B1" s="616"/>
      <c r="C1" s="601"/>
      <c r="D1" s="601"/>
      <c r="E1" s="601"/>
      <c r="F1" s="601"/>
      <c r="G1" s="601"/>
      <c r="H1" s="617" t="s">
        <v>0</v>
      </c>
      <c r="I1" s="601"/>
      <c r="J1" s="601"/>
      <c r="K1" s="601"/>
      <c r="L1" s="601"/>
      <c r="M1" s="601"/>
      <c r="N1" s="601"/>
      <c r="O1" s="601"/>
      <c r="P1" s="601"/>
      <c r="Q1" s="601"/>
      <c r="R1" s="601"/>
      <c r="S1" s="601"/>
      <c r="T1" s="601"/>
      <c r="U1" s="601"/>
      <c r="V1" s="601"/>
      <c r="W1" s="601"/>
      <c r="X1" s="601"/>
      <c r="Y1" s="601"/>
      <c r="Z1" s="601"/>
      <c r="AA1" s="601"/>
      <c r="AB1" s="601"/>
      <c r="AC1" s="601"/>
      <c r="AD1" s="601"/>
      <c r="AE1" s="601"/>
      <c r="AF1" s="602"/>
    </row>
    <row r="2" spans="1:32" ht="14.25" customHeight="1" x14ac:dyDescent="0.25">
      <c r="A2" s="2"/>
      <c r="B2" s="593"/>
      <c r="C2" s="591"/>
      <c r="D2" s="591"/>
      <c r="E2" s="591"/>
      <c r="F2" s="591"/>
      <c r="G2" s="591"/>
      <c r="H2" s="594"/>
      <c r="I2" s="584"/>
      <c r="J2" s="584"/>
      <c r="K2" s="584"/>
      <c r="L2" s="584"/>
      <c r="M2" s="584"/>
      <c r="N2" s="584"/>
      <c r="O2" s="584"/>
      <c r="P2" s="584"/>
      <c r="Q2" s="584"/>
      <c r="R2" s="584"/>
      <c r="S2" s="584"/>
      <c r="T2" s="584"/>
      <c r="U2" s="584"/>
      <c r="V2" s="584"/>
      <c r="W2" s="584"/>
      <c r="X2" s="584"/>
      <c r="Y2" s="584"/>
      <c r="Z2" s="584"/>
      <c r="AA2" s="584"/>
      <c r="AB2" s="584"/>
      <c r="AC2" s="584"/>
      <c r="AD2" s="584"/>
      <c r="AE2" s="584"/>
      <c r="AF2" s="585"/>
    </row>
    <row r="3" spans="1:32" ht="14.25" customHeight="1" x14ac:dyDescent="0.25">
      <c r="A3" s="2"/>
      <c r="B3" s="593"/>
      <c r="C3" s="591"/>
      <c r="D3" s="591"/>
      <c r="E3" s="591"/>
      <c r="F3" s="591"/>
      <c r="G3" s="591"/>
      <c r="H3" s="313" t="s">
        <v>2</v>
      </c>
      <c r="I3" s="314"/>
      <c r="J3" s="314"/>
      <c r="K3" s="314"/>
      <c r="L3" s="314"/>
      <c r="M3" s="314"/>
      <c r="N3" s="314"/>
      <c r="O3" s="314"/>
      <c r="P3" s="314"/>
      <c r="Q3" s="314"/>
      <c r="R3" s="314"/>
      <c r="S3" s="314"/>
      <c r="T3" s="313" t="s">
        <v>16</v>
      </c>
      <c r="U3" s="314"/>
      <c r="V3" s="314"/>
      <c r="W3" s="372"/>
      <c r="X3" s="372"/>
      <c r="Y3" s="372"/>
      <c r="Z3" s="372"/>
      <c r="AA3" s="373"/>
      <c r="AB3" s="618" t="s">
        <v>1</v>
      </c>
      <c r="AC3" s="601"/>
      <c r="AD3" s="601"/>
      <c r="AE3" s="601"/>
      <c r="AF3" s="602"/>
    </row>
    <row r="4" spans="1:32" ht="21" x14ac:dyDescent="0.25">
      <c r="A4" s="2"/>
      <c r="B4" s="593"/>
      <c r="C4" s="591"/>
      <c r="D4" s="591"/>
      <c r="E4" s="591"/>
      <c r="F4" s="591"/>
      <c r="G4" s="591"/>
      <c r="H4" s="609" t="s">
        <v>1729</v>
      </c>
      <c r="I4" s="584"/>
      <c r="J4" s="584"/>
      <c r="K4" s="584"/>
      <c r="L4" s="584"/>
      <c r="M4" s="584"/>
      <c r="N4" s="584"/>
      <c r="O4" s="584"/>
      <c r="P4" s="584"/>
      <c r="Q4" s="584"/>
      <c r="R4" s="584"/>
      <c r="S4" s="585"/>
      <c r="T4" s="619" t="str">
        <f>Capa!W4</f>
        <v>DI-1100-PE-GE-EC-0001_R00</v>
      </c>
      <c r="U4" s="584"/>
      <c r="V4" s="584"/>
      <c r="W4" s="584"/>
      <c r="X4" s="584"/>
      <c r="Y4" s="584"/>
      <c r="Z4" s="584"/>
      <c r="AA4" s="585"/>
      <c r="AB4" s="374"/>
      <c r="AC4" s="375"/>
      <c r="AD4" s="376"/>
      <c r="AE4" s="376"/>
      <c r="AF4" s="377"/>
    </row>
    <row r="5" spans="1:32" ht="14.25" customHeight="1" x14ac:dyDescent="0.25">
      <c r="A5" s="2"/>
      <c r="B5" s="593"/>
      <c r="C5" s="591"/>
      <c r="D5" s="591"/>
      <c r="E5" s="591"/>
      <c r="F5" s="591"/>
      <c r="G5" s="591"/>
      <c r="H5" s="4" t="s">
        <v>5</v>
      </c>
      <c r="I5" s="320"/>
      <c r="J5" s="320"/>
      <c r="K5" s="6"/>
      <c r="L5" s="4" t="s">
        <v>6</v>
      </c>
      <c r="M5" s="320"/>
      <c r="N5" s="320"/>
      <c r="O5" s="6"/>
      <c r="P5" s="4" t="s">
        <v>7</v>
      </c>
      <c r="Q5" s="320"/>
      <c r="R5" s="320"/>
      <c r="S5" s="6"/>
      <c r="T5" s="313" t="s">
        <v>17</v>
      </c>
      <c r="U5" s="314"/>
      <c r="V5" s="314"/>
      <c r="W5" s="372"/>
      <c r="X5" s="372"/>
      <c r="Y5" s="372"/>
      <c r="Z5" s="372"/>
      <c r="AA5" s="373"/>
      <c r="AB5" s="378"/>
      <c r="AC5" s="379"/>
      <c r="AD5" s="380" t="s">
        <v>3</v>
      </c>
      <c r="AE5" s="2"/>
      <c r="AF5" s="377"/>
    </row>
    <row r="6" spans="1:32" ht="14.25" customHeight="1" x14ac:dyDescent="0.25">
      <c r="A6" s="2"/>
      <c r="B6" s="593"/>
      <c r="C6" s="591"/>
      <c r="D6" s="591"/>
      <c r="E6" s="591"/>
      <c r="F6" s="591"/>
      <c r="G6" s="591"/>
      <c r="H6" s="609"/>
      <c r="I6" s="584"/>
      <c r="J6" s="584"/>
      <c r="K6" s="585"/>
      <c r="L6" s="609"/>
      <c r="M6" s="584"/>
      <c r="N6" s="584"/>
      <c r="O6" s="585"/>
      <c r="P6" s="609"/>
      <c r="Q6" s="584"/>
      <c r="R6" s="584"/>
      <c r="S6" s="585"/>
      <c r="T6" s="620" t="s">
        <v>9</v>
      </c>
      <c r="U6" s="584"/>
      <c r="V6" s="584"/>
      <c r="W6" s="584"/>
      <c r="X6" s="584"/>
      <c r="Y6" s="584"/>
      <c r="Z6" s="584"/>
      <c r="AA6" s="585"/>
      <c r="AB6" s="374"/>
      <c r="AC6" s="379" t="s">
        <v>18</v>
      </c>
      <c r="AD6" s="380" t="s">
        <v>4</v>
      </c>
      <c r="AE6" s="2"/>
      <c r="AF6" s="377"/>
    </row>
    <row r="7" spans="1:32" ht="14.25" customHeight="1" x14ac:dyDescent="0.25">
      <c r="A7" s="2"/>
      <c r="B7" s="593"/>
      <c r="C7" s="591"/>
      <c r="D7" s="591"/>
      <c r="E7" s="591"/>
      <c r="F7" s="591"/>
      <c r="G7" s="591"/>
      <c r="H7" s="4" t="s">
        <v>19</v>
      </c>
      <c r="I7" s="320"/>
      <c r="J7" s="320"/>
      <c r="K7" s="320"/>
      <c r="L7" s="320"/>
      <c r="M7" s="320"/>
      <c r="N7" s="320"/>
      <c r="O7" s="320"/>
      <c r="P7" s="320"/>
      <c r="Q7" s="320"/>
      <c r="R7" s="320"/>
      <c r="S7" s="320"/>
      <c r="T7" s="4" t="s">
        <v>11</v>
      </c>
      <c r="U7" s="320"/>
      <c r="V7" s="320"/>
      <c r="W7" s="381"/>
      <c r="X7" s="4" t="s">
        <v>12</v>
      </c>
      <c r="Y7" s="381"/>
      <c r="Z7" s="381"/>
      <c r="AA7" s="382"/>
      <c r="AB7" s="378"/>
      <c r="AC7" s="379"/>
      <c r="AD7" s="380" t="s">
        <v>8</v>
      </c>
      <c r="AE7" s="2"/>
      <c r="AF7" s="377"/>
    </row>
    <row r="8" spans="1:32" ht="21" x14ac:dyDescent="0.25">
      <c r="A8" s="2"/>
      <c r="B8" s="593"/>
      <c r="C8" s="591"/>
      <c r="D8" s="591"/>
      <c r="E8" s="591"/>
      <c r="F8" s="591"/>
      <c r="G8" s="591"/>
      <c r="H8" s="609" t="str">
        <f>Capa!H8</f>
        <v>GERAL</v>
      </c>
      <c r="I8" s="584"/>
      <c r="J8" s="584"/>
      <c r="K8" s="584"/>
      <c r="L8" s="584"/>
      <c r="M8" s="584"/>
      <c r="N8" s="584"/>
      <c r="O8" s="584"/>
      <c r="P8" s="584"/>
      <c r="Q8" s="584"/>
      <c r="R8" s="584"/>
      <c r="S8" s="584"/>
      <c r="T8" s="608">
        <f>Capa!W8</f>
        <v>44181</v>
      </c>
      <c r="U8" s="584"/>
      <c r="V8" s="584"/>
      <c r="W8" s="585"/>
      <c r="X8" s="609">
        <f>Capa!Z8</f>
        <v>0</v>
      </c>
      <c r="Y8" s="584"/>
      <c r="Z8" s="584"/>
      <c r="AA8" s="585"/>
      <c r="AB8" s="374"/>
      <c r="AC8" s="379"/>
      <c r="AD8" s="380" t="s">
        <v>10</v>
      </c>
      <c r="AE8" s="2"/>
      <c r="AF8" s="377"/>
    </row>
    <row r="9" spans="1:32" ht="14.25" customHeight="1" x14ac:dyDescent="0.25">
      <c r="A9" s="2"/>
      <c r="B9" s="593"/>
      <c r="C9" s="591"/>
      <c r="D9" s="591"/>
      <c r="E9" s="591"/>
      <c r="F9" s="591"/>
      <c r="G9" s="591"/>
      <c r="H9" s="313" t="s">
        <v>15</v>
      </c>
      <c r="I9" s="327"/>
      <c r="J9" s="327"/>
      <c r="K9" s="327"/>
      <c r="L9" s="327"/>
      <c r="M9" s="327"/>
      <c r="N9" s="327"/>
      <c r="O9" s="327"/>
      <c r="P9" s="327"/>
      <c r="Q9" s="327"/>
      <c r="R9" s="327"/>
      <c r="S9" s="327"/>
      <c r="T9" s="327"/>
      <c r="U9" s="327"/>
      <c r="V9" s="327"/>
      <c r="W9" s="383"/>
      <c r="X9" s="383"/>
      <c r="Y9" s="383"/>
      <c r="Z9" s="383"/>
      <c r="AA9" s="384"/>
      <c r="AB9" s="385"/>
      <c r="AC9" s="379"/>
      <c r="AD9" s="380" t="s">
        <v>13</v>
      </c>
      <c r="AE9" s="2"/>
      <c r="AF9" s="377"/>
    </row>
    <row r="10" spans="1:32" ht="49.5" customHeight="1" x14ac:dyDescent="0.25">
      <c r="A10" s="2"/>
      <c r="B10" s="594"/>
      <c r="C10" s="584"/>
      <c r="D10" s="584"/>
      <c r="E10" s="584"/>
      <c r="F10" s="584"/>
      <c r="G10" s="584"/>
      <c r="H10" s="610" t="str">
        <f>Capa!H10</f>
        <v xml:space="preserve">PRÉDIO 1100 
LEEV - LABORATÓRIO DE ECOLOGIA E EVOLUÇÃO
</v>
      </c>
      <c r="I10" s="584"/>
      <c r="J10" s="584"/>
      <c r="K10" s="584"/>
      <c r="L10" s="584"/>
      <c r="M10" s="584"/>
      <c r="N10" s="584"/>
      <c r="O10" s="584"/>
      <c r="P10" s="584"/>
      <c r="Q10" s="584"/>
      <c r="R10" s="584"/>
      <c r="S10" s="584"/>
      <c r="T10" s="584"/>
      <c r="U10" s="584"/>
      <c r="V10" s="584"/>
      <c r="W10" s="584"/>
      <c r="X10" s="584"/>
      <c r="Y10" s="584"/>
      <c r="Z10" s="584"/>
      <c r="AA10" s="585"/>
      <c r="AB10" s="386"/>
      <c r="AC10" s="387"/>
      <c r="AD10" s="388"/>
      <c r="AE10" s="388"/>
      <c r="AF10" s="389"/>
    </row>
    <row r="11" spans="1:32" ht="34.5" customHeight="1" x14ac:dyDescent="0.25">
      <c r="A11" s="2"/>
      <c r="B11" s="390"/>
      <c r="C11" s="318"/>
      <c r="D11" s="318"/>
      <c r="E11" s="318"/>
      <c r="F11" s="318"/>
      <c r="G11" s="318"/>
      <c r="H11" s="391"/>
      <c r="I11" s="391"/>
      <c r="J11" s="391"/>
      <c r="K11" s="391"/>
      <c r="L11" s="391"/>
      <c r="M11" s="391"/>
      <c r="N11" s="391"/>
      <c r="O11" s="391"/>
      <c r="P11" s="391"/>
      <c r="Q11" s="391"/>
      <c r="R11" s="391"/>
      <c r="S11" s="391"/>
      <c r="T11" s="391"/>
      <c r="U11" s="391"/>
      <c r="V11" s="391"/>
      <c r="W11" s="391"/>
      <c r="X11" s="392"/>
      <c r="Y11" s="392"/>
      <c r="Z11" s="392"/>
      <c r="AA11" s="392"/>
      <c r="AB11" s="611"/>
      <c r="AC11" s="596"/>
      <c r="AD11" s="596"/>
      <c r="AE11" s="596"/>
      <c r="AF11" s="596"/>
    </row>
    <row r="12" spans="1:32" ht="50.25" customHeight="1" x14ac:dyDescent="0.2">
      <c r="A12" s="393"/>
      <c r="B12" s="612" t="s">
        <v>20</v>
      </c>
      <c r="C12" s="597"/>
      <c r="D12" s="589"/>
      <c r="E12" s="612" t="s">
        <v>21</v>
      </c>
      <c r="F12" s="597"/>
      <c r="G12" s="597"/>
      <c r="H12" s="597"/>
      <c r="I12" s="597"/>
      <c r="J12" s="597"/>
      <c r="K12" s="597"/>
      <c r="L12" s="589"/>
      <c r="M12" s="613" t="s">
        <v>1501</v>
      </c>
      <c r="N12" s="597"/>
      <c r="O12" s="597"/>
      <c r="P12" s="597"/>
      <c r="Q12" s="589"/>
      <c r="R12" s="614" t="s">
        <v>1542</v>
      </c>
      <c r="S12" s="584"/>
      <c r="T12" s="584"/>
      <c r="U12" s="584"/>
      <c r="V12" s="585"/>
      <c r="W12" s="615" t="s">
        <v>1730</v>
      </c>
      <c r="X12" s="596"/>
      <c r="Y12" s="596"/>
      <c r="Z12" s="596"/>
      <c r="AA12" s="596"/>
      <c r="AB12" s="615" t="s">
        <v>1731</v>
      </c>
      <c r="AC12" s="596"/>
      <c r="AD12" s="596"/>
      <c r="AE12" s="596"/>
      <c r="AF12" s="596"/>
    </row>
    <row r="13" spans="1:32" s="100" customFormat="1" ht="57" customHeight="1" x14ac:dyDescent="0.35">
      <c r="A13" s="466"/>
      <c r="B13" s="621">
        <v>1</v>
      </c>
      <c r="C13" s="622"/>
      <c r="D13" s="623"/>
      <c r="E13" s="624" t="str">
        <f>PRELIMINAR!D13</f>
        <v>SERVIÇOS PRELIMINARES</v>
      </c>
      <c r="F13" s="622"/>
      <c r="G13" s="622"/>
      <c r="H13" s="622"/>
      <c r="I13" s="622"/>
      <c r="J13" s="622"/>
      <c r="K13" s="622"/>
      <c r="L13" s="623"/>
      <c r="M13" s="625">
        <f>PRELIMINAR!AI14</f>
        <v>0</v>
      </c>
      <c r="N13" s="622"/>
      <c r="O13" s="622"/>
      <c r="P13" s="622"/>
      <c r="Q13" s="623"/>
      <c r="R13" s="625"/>
      <c r="S13" s="622"/>
      <c r="T13" s="622"/>
      <c r="U13" s="622"/>
      <c r="V13" s="623"/>
      <c r="W13" s="625"/>
      <c r="X13" s="622"/>
      <c r="Y13" s="622"/>
      <c r="Z13" s="622"/>
      <c r="AA13" s="623"/>
      <c r="AB13" s="625"/>
      <c r="AC13" s="622"/>
      <c r="AD13" s="622"/>
      <c r="AE13" s="622"/>
      <c r="AF13" s="623"/>
    </row>
    <row r="14" spans="1:32" s="100" customFormat="1" ht="57" customHeight="1" x14ac:dyDescent="0.35">
      <c r="A14" s="466"/>
      <c r="B14" s="621">
        <v>2</v>
      </c>
      <c r="C14" s="622"/>
      <c r="D14" s="623"/>
      <c r="E14" s="624" t="str">
        <f>PRELIMINAR!D33</f>
        <v>ACOMPANHAMENTO DE OBRA E SERVIÇOS COMPLEMENTARES</v>
      </c>
      <c r="F14" s="622"/>
      <c r="G14" s="622"/>
      <c r="H14" s="622"/>
      <c r="I14" s="622"/>
      <c r="J14" s="622"/>
      <c r="K14" s="622"/>
      <c r="L14" s="623"/>
      <c r="M14" s="625">
        <f>PRELIMINAR!AI33</f>
        <v>0</v>
      </c>
      <c r="N14" s="622"/>
      <c r="O14" s="622"/>
      <c r="P14" s="622"/>
      <c r="Q14" s="623"/>
      <c r="R14" s="625"/>
      <c r="S14" s="622"/>
      <c r="T14" s="622"/>
      <c r="U14" s="622"/>
      <c r="V14" s="623"/>
      <c r="W14" s="625"/>
      <c r="X14" s="622"/>
      <c r="Y14" s="622"/>
      <c r="Z14" s="622"/>
      <c r="AA14" s="623"/>
      <c r="AB14" s="625"/>
      <c r="AC14" s="622"/>
      <c r="AD14" s="622"/>
      <c r="AE14" s="622"/>
      <c r="AF14" s="623"/>
    </row>
    <row r="15" spans="1:32" s="100" customFormat="1" ht="57" customHeight="1" x14ac:dyDescent="0.35">
      <c r="A15" s="466"/>
      <c r="B15" s="621">
        <v>3</v>
      </c>
      <c r="C15" s="622"/>
      <c r="D15" s="623"/>
      <c r="E15" s="624" t="str">
        <f>PRELIMINAR!D45</f>
        <v>DEMOLIÇÕES, REMOÇÕES E BOTA-FORA</v>
      </c>
      <c r="F15" s="622"/>
      <c r="G15" s="622"/>
      <c r="H15" s="622"/>
      <c r="I15" s="622"/>
      <c r="J15" s="622"/>
      <c r="K15" s="622"/>
      <c r="L15" s="623"/>
      <c r="M15" s="625">
        <f>PRELIMINAR!AI45</f>
        <v>0</v>
      </c>
      <c r="N15" s="622"/>
      <c r="O15" s="622"/>
      <c r="P15" s="622"/>
      <c r="Q15" s="623"/>
      <c r="R15" s="625"/>
      <c r="S15" s="622"/>
      <c r="T15" s="622"/>
      <c r="U15" s="622"/>
      <c r="V15" s="623"/>
      <c r="W15" s="625"/>
      <c r="X15" s="622"/>
      <c r="Y15" s="622"/>
      <c r="Z15" s="622"/>
      <c r="AA15" s="623"/>
      <c r="AB15" s="625"/>
      <c r="AC15" s="622"/>
      <c r="AD15" s="622"/>
      <c r="AE15" s="622"/>
      <c r="AF15" s="623"/>
    </row>
    <row r="16" spans="1:32" s="100" customFormat="1" ht="57" customHeight="1" x14ac:dyDescent="0.35">
      <c r="A16" s="466"/>
      <c r="B16" s="621">
        <v>4</v>
      </c>
      <c r="C16" s="622"/>
      <c r="D16" s="623"/>
      <c r="E16" s="624" t="str">
        <f>CIVIL!D14</f>
        <v>TERRAPLANAGEM E PAVIMENTAÇÃO</v>
      </c>
      <c r="F16" s="622"/>
      <c r="G16" s="622"/>
      <c r="H16" s="622"/>
      <c r="I16" s="622"/>
      <c r="J16" s="622"/>
      <c r="K16" s="622"/>
      <c r="L16" s="623"/>
      <c r="M16" s="625"/>
      <c r="N16" s="622"/>
      <c r="O16" s="622"/>
      <c r="P16" s="622"/>
      <c r="Q16" s="623"/>
      <c r="R16" s="625">
        <f>CIVIL!AI14</f>
        <v>0</v>
      </c>
      <c r="S16" s="622"/>
      <c r="T16" s="622"/>
      <c r="U16" s="622"/>
      <c r="V16" s="623"/>
      <c r="W16" s="625"/>
      <c r="X16" s="622"/>
      <c r="Y16" s="622"/>
      <c r="Z16" s="622"/>
      <c r="AA16" s="623"/>
      <c r="AB16" s="625"/>
      <c r="AC16" s="622"/>
      <c r="AD16" s="622"/>
      <c r="AE16" s="622"/>
      <c r="AF16" s="623"/>
    </row>
    <row r="17" spans="1:32" s="100" customFormat="1" ht="57" customHeight="1" x14ac:dyDescent="0.35">
      <c r="A17" s="466"/>
      <c r="B17" s="621">
        <v>5</v>
      </c>
      <c r="C17" s="622"/>
      <c r="D17" s="623"/>
      <c r="E17" s="624" t="str">
        <f>CIVIL!D51</f>
        <v>FUNDAÇÃO</v>
      </c>
      <c r="F17" s="622"/>
      <c r="G17" s="622"/>
      <c r="H17" s="622"/>
      <c r="I17" s="622"/>
      <c r="J17" s="622"/>
      <c r="K17" s="622"/>
      <c r="L17" s="623"/>
      <c r="M17" s="625"/>
      <c r="N17" s="622"/>
      <c r="O17" s="622"/>
      <c r="P17" s="622"/>
      <c r="Q17" s="623"/>
      <c r="R17" s="625">
        <f>CIVIL!AI51</f>
        <v>0</v>
      </c>
      <c r="S17" s="622"/>
      <c r="T17" s="622"/>
      <c r="U17" s="622"/>
      <c r="V17" s="623"/>
      <c r="W17" s="625"/>
      <c r="X17" s="622"/>
      <c r="Y17" s="622"/>
      <c r="Z17" s="622"/>
      <c r="AA17" s="623"/>
      <c r="AB17" s="625"/>
      <c r="AC17" s="622"/>
      <c r="AD17" s="622"/>
      <c r="AE17" s="622"/>
      <c r="AF17" s="623"/>
    </row>
    <row r="18" spans="1:32" s="100" customFormat="1" ht="57" customHeight="1" x14ac:dyDescent="0.35">
      <c r="A18" s="466"/>
      <c r="B18" s="621">
        <v>6</v>
      </c>
      <c r="C18" s="622"/>
      <c r="D18" s="623"/>
      <c r="E18" s="624" t="str">
        <f>CIVIL!D83</f>
        <v xml:space="preserve">SUPERESTRUTURA </v>
      </c>
      <c r="F18" s="622"/>
      <c r="G18" s="622"/>
      <c r="H18" s="622"/>
      <c r="I18" s="622"/>
      <c r="J18" s="622"/>
      <c r="K18" s="622"/>
      <c r="L18" s="623"/>
      <c r="M18" s="625"/>
      <c r="N18" s="622"/>
      <c r="O18" s="622"/>
      <c r="P18" s="622"/>
      <c r="Q18" s="623"/>
      <c r="R18" s="625">
        <f>CIVIL!AI83</f>
        <v>0</v>
      </c>
      <c r="S18" s="622"/>
      <c r="T18" s="622"/>
      <c r="U18" s="622"/>
      <c r="V18" s="623"/>
      <c r="W18" s="625"/>
      <c r="X18" s="622"/>
      <c r="Y18" s="622"/>
      <c r="Z18" s="622"/>
      <c r="AA18" s="623"/>
      <c r="AB18" s="625"/>
      <c r="AC18" s="622"/>
      <c r="AD18" s="622"/>
      <c r="AE18" s="622"/>
      <c r="AF18" s="623"/>
    </row>
    <row r="19" spans="1:32" s="100" customFormat="1" ht="57" customHeight="1" x14ac:dyDescent="0.35">
      <c r="A19" s="466"/>
      <c r="B19" s="621">
        <v>7</v>
      </c>
      <c r="C19" s="622"/>
      <c r="D19" s="623"/>
      <c r="E19" s="624" t="str">
        <f>CIVIL!D108</f>
        <v>ESTRUTURAS COMPLEMENTARES</v>
      </c>
      <c r="F19" s="622"/>
      <c r="G19" s="622"/>
      <c r="H19" s="622"/>
      <c r="I19" s="622"/>
      <c r="J19" s="622"/>
      <c r="K19" s="622"/>
      <c r="L19" s="623"/>
      <c r="M19" s="625"/>
      <c r="N19" s="622"/>
      <c r="O19" s="622"/>
      <c r="P19" s="622"/>
      <c r="Q19" s="623"/>
      <c r="R19" s="625">
        <f>CIVIL!AI108</f>
        <v>0</v>
      </c>
      <c r="S19" s="622"/>
      <c r="T19" s="622"/>
      <c r="U19" s="622"/>
      <c r="V19" s="623"/>
      <c r="W19" s="625"/>
      <c r="X19" s="622"/>
      <c r="Y19" s="622"/>
      <c r="Z19" s="622"/>
      <c r="AA19" s="623"/>
      <c r="AB19" s="625"/>
      <c r="AC19" s="622"/>
      <c r="AD19" s="622"/>
      <c r="AE19" s="622"/>
      <c r="AF19" s="623"/>
    </row>
    <row r="20" spans="1:32" ht="57" customHeight="1" x14ac:dyDescent="0.35">
      <c r="A20" s="394"/>
      <c r="B20" s="626">
        <v>8</v>
      </c>
      <c r="C20" s="597"/>
      <c r="D20" s="589"/>
      <c r="E20" s="627" t="str">
        <f>CIVIL!D214</f>
        <v>IMPERMEABILIZAÇÕES</v>
      </c>
      <c r="F20" s="597"/>
      <c r="G20" s="597"/>
      <c r="H20" s="597"/>
      <c r="I20" s="597"/>
      <c r="J20" s="597"/>
      <c r="K20" s="597"/>
      <c r="L20" s="589"/>
      <c r="M20" s="628"/>
      <c r="N20" s="597"/>
      <c r="O20" s="597"/>
      <c r="P20" s="597"/>
      <c r="Q20" s="589"/>
      <c r="R20" s="628">
        <f>CIVIL!AI214</f>
        <v>0</v>
      </c>
      <c r="S20" s="597"/>
      <c r="T20" s="597"/>
      <c r="U20" s="597"/>
      <c r="V20" s="589"/>
      <c r="W20" s="628"/>
      <c r="X20" s="597"/>
      <c r="Y20" s="597"/>
      <c r="Z20" s="597"/>
      <c r="AA20" s="589"/>
      <c r="AB20" s="628"/>
      <c r="AC20" s="597"/>
      <c r="AD20" s="597"/>
      <c r="AE20" s="597"/>
      <c r="AF20" s="589"/>
    </row>
    <row r="21" spans="1:32" ht="57" customHeight="1" x14ac:dyDescent="0.35">
      <c r="A21" s="394"/>
      <c r="B21" s="626">
        <v>10</v>
      </c>
      <c r="C21" s="597"/>
      <c r="D21" s="589"/>
      <c r="E21" s="627" t="str">
        <f>CIVIL!D221</f>
        <v>INSTALAÇÕES HIDRÁULICAS</v>
      </c>
      <c r="F21" s="597"/>
      <c r="G21" s="597"/>
      <c r="H21" s="597"/>
      <c r="I21" s="597"/>
      <c r="J21" s="597"/>
      <c r="K21" s="597"/>
      <c r="L21" s="589"/>
      <c r="M21" s="628"/>
      <c r="N21" s="597"/>
      <c r="O21" s="597"/>
      <c r="P21" s="597"/>
      <c r="Q21" s="589"/>
      <c r="R21" s="628">
        <f>CIVIL!AI221</f>
        <v>0</v>
      </c>
      <c r="S21" s="597"/>
      <c r="T21" s="597"/>
      <c r="U21" s="597"/>
      <c r="V21" s="589"/>
      <c r="W21" s="628"/>
      <c r="X21" s="597"/>
      <c r="Y21" s="597"/>
      <c r="Z21" s="597"/>
      <c r="AA21" s="589"/>
      <c r="AB21" s="628"/>
      <c r="AC21" s="597"/>
      <c r="AD21" s="597"/>
      <c r="AE21" s="597"/>
      <c r="AF21" s="589"/>
    </row>
    <row r="22" spans="1:32" ht="57" customHeight="1" x14ac:dyDescent="0.35">
      <c r="A22" s="394"/>
      <c r="B22" s="626">
        <v>14</v>
      </c>
      <c r="C22" s="597"/>
      <c r="D22" s="589"/>
      <c r="E22" s="627" t="str">
        <f>ARQUITETURA!D13</f>
        <v>ARQUITETURA</v>
      </c>
      <c r="F22" s="597"/>
      <c r="G22" s="597"/>
      <c r="H22" s="597"/>
      <c r="I22" s="597"/>
      <c r="J22" s="597"/>
      <c r="K22" s="597"/>
      <c r="L22" s="589"/>
      <c r="M22" s="628"/>
      <c r="N22" s="597"/>
      <c r="O22" s="597"/>
      <c r="P22" s="597"/>
      <c r="Q22" s="589"/>
      <c r="R22" s="628">
        <f>ARQUITETURA!AI161</f>
        <v>0</v>
      </c>
      <c r="S22" s="597"/>
      <c r="T22" s="597"/>
      <c r="U22" s="597"/>
      <c r="V22" s="589"/>
      <c r="W22" s="628"/>
      <c r="X22" s="597"/>
      <c r="Y22" s="597"/>
      <c r="Z22" s="597"/>
      <c r="AA22" s="589"/>
      <c r="AB22" s="628"/>
      <c r="AC22" s="597"/>
      <c r="AD22" s="597"/>
      <c r="AE22" s="597"/>
      <c r="AF22" s="589"/>
    </row>
    <row r="23" spans="1:32" s="308" customFormat="1" ht="57" customHeight="1" x14ac:dyDescent="0.35">
      <c r="A23" s="394"/>
      <c r="B23" s="626">
        <v>15</v>
      </c>
      <c r="C23" s="597"/>
      <c r="D23" s="589"/>
      <c r="E23" s="627" t="str">
        <f>'AUTOM HVAC_FINAL'!D13</f>
        <v>AUTOMAÇÃO HVAC</v>
      </c>
      <c r="F23" s="597"/>
      <c r="G23" s="597"/>
      <c r="H23" s="597"/>
      <c r="I23" s="597"/>
      <c r="J23" s="597"/>
      <c r="K23" s="597"/>
      <c r="L23" s="589"/>
      <c r="M23" s="628"/>
      <c r="N23" s="597"/>
      <c r="O23" s="597"/>
      <c r="P23" s="597"/>
      <c r="Q23" s="589"/>
      <c r="R23" s="628"/>
      <c r="S23" s="597"/>
      <c r="T23" s="597"/>
      <c r="U23" s="597"/>
      <c r="V23" s="589"/>
      <c r="W23" s="628">
        <f>'AUTOM HVAC_FINAL'!AI186</f>
        <v>0</v>
      </c>
      <c r="X23" s="597"/>
      <c r="Y23" s="597"/>
      <c r="Z23" s="597"/>
      <c r="AA23" s="589"/>
      <c r="AB23" s="628"/>
      <c r="AC23" s="597"/>
      <c r="AD23" s="597"/>
      <c r="AE23" s="597"/>
      <c r="AF23" s="589"/>
    </row>
    <row r="24" spans="1:32" ht="57" customHeight="1" x14ac:dyDescent="0.35">
      <c r="A24" s="394"/>
      <c r="B24" s="626">
        <v>15</v>
      </c>
      <c r="C24" s="597"/>
      <c r="D24" s="589"/>
      <c r="E24" s="627" t="str">
        <f>UTILIDADES!D13</f>
        <v>UTILIDADES</v>
      </c>
      <c r="F24" s="597"/>
      <c r="G24" s="597"/>
      <c r="H24" s="597"/>
      <c r="I24" s="597"/>
      <c r="J24" s="597"/>
      <c r="K24" s="597"/>
      <c r="L24" s="589"/>
      <c r="M24" s="628"/>
      <c r="N24" s="597"/>
      <c r="O24" s="597"/>
      <c r="P24" s="597"/>
      <c r="Q24" s="589"/>
      <c r="R24" s="628"/>
      <c r="S24" s="597"/>
      <c r="T24" s="597"/>
      <c r="U24" s="597"/>
      <c r="V24" s="589"/>
      <c r="W24" s="628">
        <f>UTILIDADES!AI55</f>
        <v>0</v>
      </c>
      <c r="X24" s="597"/>
      <c r="Y24" s="597"/>
      <c r="Z24" s="597"/>
      <c r="AA24" s="589"/>
      <c r="AB24" s="628"/>
      <c r="AC24" s="597"/>
      <c r="AD24" s="597"/>
      <c r="AE24" s="597"/>
      <c r="AF24" s="589"/>
    </row>
    <row r="25" spans="1:32" ht="57" customHeight="1" x14ac:dyDescent="0.35">
      <c r="A25" s="394"/>
      <c r="B25" s="626">
        <v>16</v>
      </c>
      <c r="C25" s="597"/>
      <c r="D25" s="589"/>
      <c r="E25" s="627" t="s">
        <v>2549</v>
      </c>
      <c r="F25" s="597"/>
      <c r="G25" s="597"/>
      <c r="H25" s="597"/>
      <c r="I25" s="597"/>
      <c r="J25" s="597"/>
      <c r="K25" s="597"/>
      <c r="L25" s="589"/>
      <c r="M25" s="628"/>
      <c r="N25" s="597"/>
      <c r="O25" s="597"/>
      <c r="P25" s="597"/>
      <c r="Q25" s="589"/>
      <c r="R25" s="628"/>
      <c r="S25" s="597"/>
      <c r="T25" s="597"/>
      <c r="U25" s="597"/>
      <c r="V25" s="589"/>
      <c r="W25" s="628" t="e">
        <f>#REF!</f>
        <v>#REF!</v>
      </c>
      <c r="X25" s="597"/>
      <c r="Y25" s="597"/>
      <c r="Z25" s="597"/>
      <c r="AA25" s="589"/>
      <c r="AB25" s="628"/>
      <c r="AC25" s="597"/>
      <c r="AD25" s="597"/>
      <c r="AE25" s="597"/>
      <c r="AF25" s="589"/>
    </row>
    <row r="26" spans="1:32" s="100" customFormat="1" ht="57" customHeight="1" x14ac:dyDescent="0.35">
      <c r="A26" s="466"/>
      <c r="B26" s="621">
        <v>17</v>
      </c>
      <c r="C26" s="622"/>
      <c r="D26" s="623"/>
      <c r="E26" s="624" t="s">
        <v>1079</v>
      </c>
      <c r="F26" s="622"/>
      <c r="G26" s="622"/>
      <c r="H26" s="622"/>
      <c r="I26" s="622"/>
      <c r="J26" s="622"/>
      <c r="K26" s="622"/>
      <c r="L26" s="623"/>
      <c r="M26" s="625"/>
      <c r="N26" s="622"/>
      <c r="O26" s="622"/>
      <c r="P26" s="622"/>
      <c r="Q26" s="623"/>
      <c r="R26" s="625"/>
      <c r="S26" s="622"/>
      <c r="T26" s="622"/>
      <c r="U26" s="622"/>
      <c r="V26" s="623"/>
      <c r="W26" s="625" t="e">
        <f>#REF!</f>
        <v>#REF!</v>
      </c>
      <c r="X26" s="622"/>
      <c r="Y26" s="622"/>
      <c r="Z26" s="622"/>
      <c r="AA26" s="623"/>
      <c r="AB26" s="625"/>
      <c r="AC26" s="622"/>
      <c r="AD26" s="622"/>
      <c r="AE26" s="622"/>
      <c r="AF26" s="623"/>
    </row>
    <row r="27" spans="1:32" ht="57" customHeight="1" x14ac:dyDescent="0.35">
      <c r="A27" s="394"/>
      <c r="B27" s="626">
        <v>18</v>
      </c>
      <c r="C27" s="597"/>
      <c r="D27" s="589"/>
      <c r="E27" s="627" t="str">
        <f>SPCI!D13</f>
        <v>COMBATE A INCÊNDIO</v>
      </c>
      <c r="F27" s="597"/>
      <c r="G27" s="597"/>
      <c r="H27" s="597"/>
      <c r="I27" s="597"/>
      <c r="J27" s="597"/>
      <c r="K27" s="597"/>
      <c r="L27" s="589"/>
      <c r="M27" s="628"/>
      <c r="N27" s="597"/>
      <c r="O27" s="597"/>
      <c r="P27" s="597"/>
      <c r="Q27" s="589"/>
      <c r="R27" s="628"/>
      <c r="S27" s="597"/>
      <c r="T27" s="597"/>
      <c r="U27" s="597"/>
      <c r="V27" s="589"/>
      <c r="W27" s="628">
        <f>SPCI!AJ89</f>
        <v>0</v>
      </c>
      <c r="X27" s="597"/>
      <c r="Y27" s="597"/>
      <c r="Z27" s="597"/>
      <c r="AA27" s="589"/>
      <c r="AB27" s="628"/>
      <c r="AC27" s="597"/>
      <c r="AD27" s="597"/>
      <c r="AE27" s="597"/>
      <c r="AF27" s="589"/>
    </row>
    <row r="28" spans="1:32" ht="57" customHeight="1" x14ac:dyDescent="0.35">
      <c r="A28" s="394"/>
      <c r="B28" s="626">
        <v>19</v>
      </c>
      <c r="C28" s="597"/>
      <c r="D28" s="589"/>
      <c r="E28" s="627" t="str">
        <f>HVAC!D13</f>
        <v>HVAC</v>
      </c>
      <c r="F28" s="597"/>
      <c r="G28" s="597"/>
      <c r="H28" s="597"/>
      <c r="I28" s="597"/>
      <c r="J28" s="597"/>
      <c r="K28" s="597"/>
      <c r="L28" s="589"/>
      <c r="M28" s="628"/>
      <c r="N28" s="597"/>
      <c r="O28" s="597"/>
      <c r="P28" s="597"/>
      <c r="Q28" s="589"/>
      <c r="R28" s="628"/>
      <c r="S28" s="597"/>
      <c r="T28" s="597"/>
      <c r="U28" s="597"/>
      <c r="V28" s="589"/>
      <c r="W28" s="628">
        <f>HVAC!AJ197</f>
        <v>0</v>
      </c>
      <c r="X28" s="597"/>
      <c r="Y28" s="597"/>
      <c r="Z28" s="597"/>
      <c r="AA28" s="589"/>
      <c r="AB28" s="628"/>
      <c r="AC28" s="597"/>
      <c r="AD28" s="597"/>
      <c r="AE28" s="597"/>
      <c r="AF28" s="589"/>
    </row>
    <row r="29" spans="1:32" ht="57" customHeight="1" x14ac:dyDescent="0.35">
      <c r="A29" s="394"/>
      <c r="B29" s="626">
        <v>20</v>
      </c>
      <c r="C29" s="597"/>
      <c r="D29" s="589"/>
      <c r="E29" s="627" t="str">
        <f>MOBILIÁRIO!D13</f>
        <v>MOBILIÁRIO</v>
      </c>
      <c r="F29" s="597"/>
      <c r="G29" s="597"/>
      <c r="H29" s="597"/>
      <c r="I29" s="597"/>
      <c r="J29" s="597"/>
      <c r="K29" s="597"/>
      <c r="L29" s="589"/>
      <c r="M29" s="628"/>
      <c r="N29" s="597"/>
      <c r="O29" s="597"/>
      <c r="P29" s="597"/>
      <c r="Q29" s="589"/>
      <c r="R29" s="628"/>
      <c r="S29" s="597"/>
      <c r="T29" s="597"/>
      <c r="U29" s="597"/>
      <c r="V29" s="589"/>
      <c r="W29" s="628"/>
      <c r="X29" s="597"/>
      <c r="Y29" s="597"/>
      <c r="Z29" s="597"/>
      <c r="AA29" s="589"/>
      <c r="AB29" s="628">
        <f>MOBILIÁRIO!AI313</f>
        <v>0</v>
      </c>
      <c r="AC29" s="597"/>
      <c r="AD29" s="597"/>
      <c r="AE29" s="597"/>
      <c r="AF29" s="589"/>
    </row>
    <row r="30" spans="1:32" ht="57" customHeight="1" x14ac:dyDescent="0.35">
      <c r="A30" s="394"/>
      <c r="B30" s="626">
        <v>21</v>
      </c>
      <c r="C30" s="597"/>
      <c r="D30" s="589"/>
      <c r="E30" s="627" t="str">
        <f>PAISAGISMO!D23</f>
        <v>PAISAGISMO E CENOGRAFIA</v>
      </c>
      <c r="F30" s="597"/>
      <c r="G30" s="597"/>
      <c r="H30" s="597"/>
      <c r="I30" s="597"/>
      <c r="J30" s="597"/>
      <c r="K30" s="597"/>
      <c r="L30" s="589"/>
      <c r="M30" s="628"/>
      <c r="N30" s="597"/>
      <c r="O30" s="597"/>
      <c r="P30" s="597"/>
      <c r="Q30" s="589"/>
      <c r="R30" s="628"/>
      <c r="S30" s="597"/>
      <c r="T30" s="597"/>
      <c r="U30" s="597"/>
      <c r="V30" s="589"/>
      <c r="W30" s="628"/>
      <c r="X30" s="597"/>
      <c r="Y30" s="597"/>
      <c r="Z30" s="597"/>
      <c r="AA30" s="589"/>
      <c r="AB30" s="628">
        <f>PAISAGISMO!AI65</f>
        <v>0</v>
      </c>
      <c r="AC30" s="597"/>
      <c r="AD30" s="597"/>
      <c r="AE30" s="597"/>
      <c r="AF30" s="589"/>
    </row>
    <row r="31" spans="1:32" ht="50.25" customHeight="1" x14ac:dyDescent="0.2">
      <c r="A31" s="393"/>
      <c r="B31" s="629" t="s">
        <v>1732</v>
      </c>
      <c r="C31" s="597"/>
      <c r="D31" s="597"/>
      <c r="E31" s="597"/>
      <c r="F31" s="597"/>
      <c r="G31" s="597"/>
      <c r="H31" s="597"/>
      <c r="I31" s="597"/>
      <c r="J31" s="597"/>
      <c r="K31" s="597"/>
      <c r="L31" s="589"/>
      <c r="M31" s="630">
        <f>SUM(M13:Q30)</f>
        <v>0</v>
      </c>
      <c r="N31" s="601"/>
      <c r="O31" s="601"/>
      <c r="P31" s="601"/>
      <c r="Q31" s="601"/>
      <c r="R31" s="630">
        <f>SUM(R13:V30)</f>
        <v>0</v>
      </c>
      <c r="S31" s="601"/>
      <c r="T31" s="601"/>
      <c r="U31" s="601"/>
      <c r="V31" s="601"/>
      <c r="W31" s="630" t="e">
        <f>SUM(W13:AA30)</f>
        <v>#REF!</v>
      </c>
      <c r="X31" s="601"/>
      <c r="Y31" s="601"/>
      <c r="Z31" s="601"/>
      <c r="AA31" s="601"/>
      <c r="AB31" s="630">
        <f>SUM(AB13:AF30)</f>
        <v>0</v>
      </c>
      <c r="AC31" s="601"/>
      <c r="AD31" s="601"/>
      <c r="AE31" s="601"/>
      <c r="AF31" s="601"/>
    </row>
    <row r="32" spans="1:32" ht="14.25" customHeight="1" x14ac:dyDescent="0.25">
      <c r="A32" s="2"/>
      <c r="B32" s="395"/>
      <c r="C32" s="2"/>
      <c r="D32" s="2"/>
      <c r="E32" s="2"/>
      <c r="F32" s="2"/>
      <c r="G32" s="2"/>
      <c r="H32" s="2"/>
      <c r="I32" s="2"/>
      <c r="J32" s="2"/>
      <c r="K32" s="2"/>
      <c r="L32" s="2"/>
      <c r="M32" s="2"/>
      <c r="N32" s="2"/>
      <c r="O32" s="2"/>
      <c r="P32" s="2"/>
      <c r="Q32" s="2"/>
      <c r="R32" s="2"/>
      <c r="S32" s="2"/>
      <c r="T32" s="2"/>
      <c r="U32" s="2"/>
      <c r="V32" s="2"/>
      <c r="W32" s="2"/>
      <c r="X32" s="396"/>
      <c r="Y32" s="396"/>
      <c r="Z32" s="396"/>
      <c r="AA32" s="396"/>
      <c r="AB32" s="396"/>
      <c r="AC32" s="396"/>
      <c r="AD32" s="396"/>
      <c r="AE32" s="396"/>
      <c r="AF32" s="396"/>
    </row>
    <row r="33" spans="1:32" ht="14.25" customHeight="1" x14ac:dyDescent="0.25">
      <c r="A33" s="2"/>
      <c r="B33" s="2"/>
      <c r="C33" s="2"/>
      <c r="D33" s="2"/>
      <c r="E33" s="2"/>
      <c r="F33" s="2"/>
      <c r="G33" s="2"/>
      <c r="H33" s="2"/>
      <c r="I33" s="2"/>
      <c r="J33" s="2"/>
      <c r="K33" s="2"/>
      <c r="L33" s="2"/>
      <c r="M33" s="2"/>
      <c r="N33" s="2"/>
      <c r="O33" s="2"/>
      <c r="P33" s="2"/>
      <c r="Q33" s="2"/>
      <c r="R33" s="2"/>
      <c r="S33" s="2"/>
      <c r="T33" s="2"/>
      <c r="U33" s="2"/>
      <c r="V33" s="2"/>
      <c r="W33" s="2"/>
      <c r="X33" s="397"/>
      <c r="Y33" s="397"/>
      <c r="Z33" s="397"/>
      <c r="AA33" s="397"/>
      <c r="AB33" s="397"/>
      <c r="AC33" s="397"/>
      <c r="AD33" s="397"/>
      <c r="AE33" s="397"/>
      <c r="AF33" s="397"/>
    </row>
    <row r="34" spans="1:32" ht="14.25" customHeight="1" x14ac:dyDescent="0.25">
      <c r="A34" s="2"/>
      <c r="B34" s="2"/>
      <c r="C34" s="2"/>
      <c r="D34" s="2"/>
      <c r="E34" s="2"/>
      <c r="F34" s="2"/>
      <c r="G34" s="2"/>
      <c r="H34" s="2"/>
      <c r="I34" s="2"/>
      <c r="J34" s="2"/>
      <c r="K34" s="2"/>
      <c r="L34" s="2"/>
      <c r="M34" s="2"/>
      <c r="N34" s="2"/>
      <c r="O34" s="2"/>
      <c r="P34" s="2"/>
      <c r="Q34" s="2"/>
      <c r="R34" s="2"/>
      <c r="S34" s="2"/>
      <c r="T34" s="2"/>
      <c r="U34" s="2"/>
      <c r="V34" s="2"/>
      <c r="W34" s="2"/>
      <c r="X34" s="397"/>
      <c r="Y34" s="397"/>
      <c r="Z34" s="397"/>
      <c r="AA34" s="397"/>
      <c r="AB34" s="397"/>
      <c r="AC34" s="397"/>
      <c r="AD34" s="397"/>
      <c r="AE34" s="397"/>
      <c r="AF34" s="397"/>
    </row>
    <row r="35" spans="1:32" ht="14.25" customHeight="1" x14ac:dyDescent="0.25">
      <c r="A35" s="2"/>
      <c r="B35" s="2"/>
      <c r="C35" s="2"/>
      <c r="D35" s="2"/>
      <c r="E35" s="2"/>
      <c r="F35" s="2"/>
      <c r="G35" s="2"/>
      <c r="H35" s="2"/>
      <c r="I35" s="2"/>
      <c r="J35" s="2"/>
      <c r="K35" s="2"/>
      <c r="L35" s="2"/>
      <c r="M35" s="2"/>
      <c r="N35" s="2"/>
      <c r="O35" s="2"/>
      <c r="P35" s="2"/>
      <c r="Q35" s="2"/>
      <c r="R35" s="2"/>
      <c r="S35" s="2"/>
      <c r="T35" s="2"/>
      <c r="U35" s="2"/>
      <c r="V35" s="2"/>
      <c r="W35" s="2"/>
      <c r="X35" s="397"/>
      <c r="Y35" s="397"/>
      <c r="Z35" s="397"/>
      <c r="AA35" s="397"/>
      <c r="AB35" s="397"/>
      <c r="AC35" s="397"/>
      <c r="AD35" s="397"/>
      <c r="AE35" s="397"/>
      <c r="AF35" s="397"/>
    </row>
    <row r="36" spans="1:32" ht="14.25" customHeight="1" x14ac:dyDescent="0.25">
      <c r="A36" s="2"/>
      <c r="B36" s="2"/>
      <c r="C36" s="2"/>
      <c r="D36" s="2"/>
      <c r="E36" s="2"/>
      <c r="F36" s="2"/>
      <c r="G36" s="2"/>
      <c r="H36" s="2"/>
      <c r="I36" s="2"/>
      <c r="J36" s="2"/>
      <c r="K36" s="2"/>
      <c r="L36" s="2"/>
      <c r="M36" s="2"/>
      <c r="N36" s="2"/>
      <c r="O36" s="2"/>
      <c r="P36" s="2"/>
      <c r="Q36" s="2"/>
      <c r="R36" s="2"/>
      <c r="S36" s="2"/>
      <c r="T36" s="2"/>
      <c r="U36" s="2"/>
      <c r="V36" s="2"/>
      <c r="W36" s="2"/>
      <c r="X36" s="397"/>
      <c r="Y36" s="397"/>
      <c r="Z36" s="397"/>
      <c r="AA36" s="397"/>
      <c r="AB36" s="397"/>
      <c r="AC36" s="397"/>
      <c r="AD36" s="397"/>
      <c r="AE36" s="397"/>
      <c r="AF36" s="397"/>
    </row>
    <row r="37" spans="1:32" ht="14.25" customHeight="1" x14ac:dyDescent="0.25">
      <c r="A37" s="2"/>
      <c r="B37" s="2"/>
      <c r="C37" s="2"/>
      <c r="D37" s="2"/>
      <c r="E37" s="2"/>
      <c r="F37" s="2"/>
      <c r="G37" s="2"/>
      <c r="H37" s="2"/>
      <c r="I37" s="2"/>
      <c r="J37" s="2"/>
      <c r="K37" s="2"/>
      <c r="L37" s="2"/>
      <c r="M37" s="2"/>
      <c r="N37" s="2"/>
      <c r="O37" s="2"/>
      <c r="P37" s="2"/>
      <c r="Q37" s="2"/>
      <c r="R37" s="2"/>
      <c r="S37" s="2"/>
      <c r="T37" s="2"/>
      <c r="U37" s="2"/>
      <c r="V37" s="2"/>
      <c r="W37" s="2"/>
      <c r="X37" s="397"/>
      <c r="Y37" s="397"/>
      <c r="Z37" s="397"/>
      <c r="AA37" s="397"/>
      <c r="AB37" s="397"/>
      <c r="AC37" s="397"/>
      <c r="AD37" s="397"/>
      <c r="AE37" s="397"/>
      <c r="AF37" s="397"/>
    </row>
    <row r="38" spans="1:32" ht="14.25" customHeight="1" x14ac:dyDescent="0.25">
      <c r="A38" s="2"/>
      <c r="B38" s="2"/>
      <c r="C38" s="2"/>
      <c r="D38" s="2"/>
      <c r="E38" s="2"/>
      <c r="F38" s="2"/>
      <c r="G38" s="2"/>
      <c r="H38" s="2"/>
      <c r="I38" s="2"/>
      <c r="J38" s="2"/>
      <c r="K38" s="2"/>
      <c r="L38" s="2"/>
      <c r="M38" s="2"/>
      <c r="N38" s="2"/>
      <c r="O38" s="2"/>
      <c r="P38" s="2"/>
      <c r="Q38" s="2"/>
      <c r="R38" s="2"/>
      <c r="S38" s="2"/>
      <c r="T38" s="2"/>
      <c r="U38" s="2"/>
      <c r="V38" s="2"/>
      <c r="W38" s="2"/>
      <c r="X38" s="397"/>
      <c r="Y38" s="397"/>
      <c r="Z38" s="397"/>
      <c r="AA38" s="397"/>
      <c r="AB38" s="397"/>
      <c r="AC38" s="397"/>
      <c r="AD38" s="397"/>
      <c r="AE38" s="397"/>
      <c r="AF38" s="397"/>
    </row>
    <row r="39" spans="1:32" ht="14.25" customHeight="1" x14ac:dyDescent="0.25">
      <c r="A39" s="2"/>
      <c r="B39" s="2"/>
      <c r="C39" s="2"/>
      <c r="D39" s="2"/>
      <c r="E39" s="2"/>
      <c r="F39" s="2"/>
      <c r="G39" s="2"/>
      <c r="H39" s="2"/>
      <c r="I39" s="2"/>
      <c r="J39" s="2"/>
      <c r="K39" s="2"/>
      <c r="L39" s="2"/>
      <c r="M39" s="2"/>
      <c r="N39" s="2"/>
      <c r="O39" s="2"/>
      <c r="P39" s="2"/>
      <c r="Q39" s="2"/>
      <c r="R39" s="2"/>
      <c r="S39" s="2"/>
      <c r="T39" s="2"/>
      <c r="U39" s="2"/>
      <c r="V39" s="2"/>
      <c r="W39" s="2"/>
      <c r="X39" s="397"/>
      <c r="Y39" s="397"/>
      <c r="Z39" s="397"/>
      <c r="AA39" s="397"/>
      <c r="AB39" s="397"/>
      <c r="AC39" s="397"/>
      <c r="AD39" s="397"/>
      <c r="AE39" s="397"/>
      <c r="AF39" s="397"/>
    </row>
    <row r="40" spans="1:32" ht="14.25" customHeight="1" x14ac:dyDescent="0.25">
      <c r="A40" s="2"/>
      <c r="B40" s="2"/>
      <c r="C40" s="2"/>
      <c r="D40" s="2"/>
      <c r="E40" s="2"/>
      <c r="F40" s="2"/>
      <c r="G40" s="2"/>
      <c r="H40" s="2"/>
      <c r="I40" s="2"/>
      <c r="J40" s="2"/>
      <c r="K40" s="2"/>
      <c r="L40" s="2"/>
      <c r="M40" s="2"/>
      <c r="N40" s="2"/>
      <c r="O40" s="2"/>
      <c r="P40" s="2"/>
      <c r="Q40" s="2"/>
      <c r="R40" s="2"/>
      <c r="S40" s="2"/>
      <c r="T40" s="2"/>
      <c r="U40" s="2"/>
      <c r="V40" s="2"/>
      <c r="W40" s="2"/>
      <c r="X40" s="397"/>
      <c r="Y40" s="397"/>
      <c r="Z40" s="397"/>
      <c r="AA40" s="397"/>
      <c r="AB40" s="397"/>
      <c r="AC40" s="397"/>
      <c r="AD40" s="397"/>
      <c r="AE40" s="397"/>
      <c r="AF40" s="397"/>
    </row>
    <row r="41" spans="1:32" ht="14.25" customHeight="1" x14ac:dyDescent="0.25">
      <c r="A41" s="2"/>
      <c r="B41" s="2"/>
      <c r="C41" s="2"/>
      <c r="D41" s="2"/>
      <c r="E41" s="2"/>
      <c r="F41" s="2"/>
      <c r="G41" s="2"/>
      <c r="H41" s="2"/>
      <c r="I41" s="2"/>
      <c r="J41" s="2"/>
      <c r="K41" s="2"/>
      <c r="L41" s="2"/>
      <c r="M41" s="2"/>
      <c r="N41" s="2"/>
      <c r="O41" s="2"/>
      <c r="P41" s="2"/>
      <c r="Q41" s="2"/>
      <c r="R41" s="2"/>
      <c r="S41" s="2"/>
      <c r="T41" s="2"/>
      <c r="U41" s="2"/>
      <c r="V41" s="2"/>
      <c r="W41" s="2"/>
      <c r="X41" s="397"/>
      <c r="Y41" s="397"/>
      <c r="Z41" s="397"/>
      <c r="AA41" s="397"/>
      <c r="AB41" s="397"/>
      <c r="AC41" s="397"/>
      <c r="AD41" s="397"/>
      <c r="AE41" s="397"/>
      <c r="AF41" s="397"/>
    </row>
    <row r="42" spans="1:32" ht="14.25" customHeight="1" x14ac:dyDescent="0.25">
      <c r="A42" s="2"/>
      <c r="B42" s="2"/>
      <c r="C42" s="2"/>
      <c r="D42" s="2"/>
      <c r="E42" s="2"/>
      <c r="F42" s="2"/>
      <c r="G42" s="2"/>
      <c r="H42" s="2"/>
      <c r="I42" s="2"/>
      <c r="J42" s="2"/>
      <c r="K42" s="2"/>
      <c r="L42" s="2"/>
      <c r="M42" s="2"/>
      <c r="N42" s="2"/>
      <c r="O42" s="2"/>
      <c r="P42" s="2"/>
      <c r="Q42" s="2"/>
      <c r="R42" s="2"/>
      <c r="S42" s="2"/>
      <c r="T42" s="2"/>
      <c r="U42" s="2"/>
      <c r="V42" s="2"/>
      <c r="W42" s="2"/>
      <c r="X42" s="397"/>
      <c r="Y42" s="397"/>
      <c r="Z42" s="397"/>
      <c r="AA42" s="397"/>
      <c r="AB42" s="397"/>
      <c r="AC42" s="397"/>
      <c r="AD42" s="397"/>
      <c r="AE42" s="397"/>
      <c r="AF42" s="397"/>
    </row>
    <row r="43" spans="1:32" ht="14.25" customHeight="1" x14ac:dyDescent="0.25">
      <c r="A43" s="2"/>
      <c r="B43" s="2"/>
      <c r="C43" s="2"/>
      <c r="D43" s="2"/>
      <c r="E43" s="2"/>
      <c r="F43" s="2"/>
      <c r="G43" s="2"/>
      <c r="H43" s="2"/>
      <c r="I43" s="2"/>
      <c r="J43" s="2"/>
      <c r="K43" s="2"/>
      <c r="L43" s="2"/>
      <c r="M43" s="2"/>
      <c r="N43" s="2"/>
      <c r="O43" s="2"/>
      <c r="P43" s="2"/>
      <c r="Q43" s="2"/>
      <c r="R43" s="2"/>
      <c r="S43" s="2"/>
      <c r="T43" s="2"/>
      <c r="U43" s="2"/>
      <c r="V43" s="2"/>
      <c r="W43" s="2"/>
      <c r="X43" s="397"/>
      <c r="Y43" s="397"/>
      <c r="Z43" s="397"/>
      <c r="AA43" s="397"/>
      <c r="AB43" s="397"/>
      <c r="AC43" s="397"/>
      <c r="AD43" s="397"/>
      <c r="AE43" s="397"/>
      <c r="AF43" s="397"/>
    </row>
    <row r="44" spans="1:32" ht="14.25" customHeight="1" x14ac:dyDescent="0.25">
      <c r="A44" s="2"/>
      <c r="B44" s="2"/>
      <c r="C44" s="2"/>
      <c r="D44" s="2"/>
      <c r="E44" s="2"/>
      <c r="F44" s="2"/>
      <c r="G44" s="2"/>
      <c r="H44" s="2"/>
      <c r="I44" s="2"/>
      <c r="J44" s="2"/>
      <c r="K44" s="2"/>
      <c r="L44" s="2"/>
      <c r="M44" s="2"/>
      <c r="N44" s="2"/>
      <c r="O44" s="2"/>
      <c r="P44" s="2"/>
      <c r="Q44" s="2"/>
      <c r="R44" s="2"/>
      <c r="S44" s="2"/>
      <c r="T44" s="2"/>
      <c r="U44" s="2"/>
      <c r="V44" s="2"/>
      <c r="W44" s="2"/>
      <c r="X44" s="397"/>
      <c r="Y44" s="397"/>
      <c r="Z44" s="397"/>
      <c r="AA44" s="397"/>
      <c r="AB44" s="397"/>
      <c r="AC44" s="397"/>
      <c r="AD44" s="397"/>
      <c r="AE44" s="397"/>
      <c r="AF44" s="397"/>
    </row>
    <row r="45" spans="1:32" ht="14.25" customHeight="1" x14ac:dyDescent="0.25">
      <c r="A45" s="2"/>
      <c r="B45" s="2"/>
      <c r="C45" s="2"/>
      <c r="D45" s="2"/>
      <c r="E45" s="2"/>
      <c r="F45" s="2"/>
      <c r="G45" s="2"/>
      <c r="H45" s="2"/>
      <c r="I45" s="2"/>
      <c r="J45" s="2"/>
      <c r="K45" s="2"/>
      <c r="L45" s="2"/>
      <c r="M45" s="2"/>
      <c r="N45" s="2"/>
      <c r="O45" s="2"/>
      <c r="P45" s="2"/>
      <c r="Q45" s="2"/>
      <c r="R45" s="2"/>
      <c r="S45" s="2"/>
      <c r="T45" s="2"/>
      <c r="U45" s="2"/>
      <c r="V45" s="2"/>
      <c r="W45" s="2"/>
      <c r="X45" s="397"/>
      <c r="Y45" s="397"/>
      <c r="Z45" s="397"/>
      <c r="AA45" s="397"/>
      <c r="AB45" s="397"/>
      <c r="AC45" s="397"/>
      <c r="AD45" s="397"/>
      <c r="AE45" s="397"/>
      <c r="AF45" s="397"/>
    </row>
    <row r="46" spans="1:32" ht="14.25" customHeight="1" x14ac:dyDescent="0.25">
      <c r="A46" s="2"/>
      <c r="B46" s="2"/>
      <c r="C46" s="2"/>
      <c r="D46" s="2"/>
      <c r="E46" s="2"/>
      <c r="F46" s="2"/>
      <c r="G46" s="2"/>
      <c r="H46" s="2"/>
      <c r="I46" s="2"/>
      <c r="J46" s="2"/>
      <c r="K46" s="2"/>
      <c r="L46" s="2"/>
      <c r="M46" s="2"/>
      <c r="N46" s="2"/>
      <c r="O46" s="2"/>
      <c r="P46" s="2"/>
      <c r="Q46" s="2"/>
      <c r="R46" s="2"/>
      <c r="S46" s="2"/>
      <c r="T46" s="2"/>
      <c r="U46" s="2"/>
      <c r="V46" s="2"/>
      <c r="W46" s="2"/>
      <c r="X46" s="397"/>
      <c r="Y46" s="397"/>
      <c r="Z46" s="397"/>
      <c r="AA46" s="397"/>
      <c r="AB46" s="397"/>
      <c r="AC46" s="397"/>
      <c r="AD46" s="397"/>
      <c r="AE46" s="397"/>
      <c r="AF46" s="397"/>
    </row>
    <row r="47" spans="1:32" ht="14.25" customHeight="1" x14ac:dyDescent="0.25">
      <c r="A47" s="2"/>
      <c r="B47" s="2"/>
      <c r="C47" s="2"/>
      <c r="D47" s="2"/>
      <c r="E47" s="2"/>
      <c r="F47" s="2"/>
      <c r="G47" s="2"/>
      <c r="H47" s="2"/>
      <c r="I47" s="2"/>
      <c r="J47" s="2"/>
      <c r="K47" s="2"/>
      <c r="L47" s="2"/>
      <c r="M47" s="2"/>
      <c r="N47" s="2"/>
      <c r="O47" s="2"/>
      <c r="P47" s="2"/>
      <c r="Q47" s="2"/>
      <c r="R47" s="2"/>
      <c r="S47" s="2"/>
      <c r="T47" s="2"/>
      <c r="U47" s="2"/>
      <c r="V47" s="2"/>
      <c r="W47" s="2"/>
      <c r="X47" s="397"/>
      <c r="Y47" s="397"/>
      <c r="Z47" s="397"/>
      <c r="AA47" s="397"/>
      <c r="AB47" s="397"/>
      <c r="AC47" s="397"/>
      <c r="AD47" s="397"/>
      <c r="AE47" s="397"/>
      <c r="AF47" s="397"/>
    </row>
    <row r="48" spans="1:32" ht="14.25" customHeight="1" x14ac:dyDescent="0.25">
      <c r="A48" s="2"/>
      <c r="B48" s="2"/>
      <c r="C48" s="2"/>
      <c r="D48" s="2"/>
      <c r="E48" s="2"/>
      <c r="F48" s="2"/>
      <c r="G48" s="2"/>
      <c r="H48" s="2"/>
      <c r="I48" s="2"/>
      <c r="J48" s="2"/>
      <c r="K48" s="2"/>
      <c r="L48" s="2"/>
      <c r="M48" s="2"/>
      <c r="N48" s="2"/>
      <c r="O48" s="2"/>
      <c r="P48" s="2"/>
      <c r="Q48" s="2"/>
      <c r="R48" s="2"/>
      <c r="S48" s="2"/>
      <c r="T48" s="2"/>
      <c r="U48" s="2"/>
      <c r="V48" s="2"/>
      <c r="W48" s="2"/>
      <c r="X48" s="397"/>
      <c r="Y48" s="397"/>
      <c r="Z48" s="397"/>
      <c r="AA48" s="397"/>
      <c r="AB48" s="397"/>
      <c r="AC48" s="397"/>
      <c r="AD48" s="397"/>
      <c r="AE48" s="397"/>
      <c r="AF48" s="397"/>
    </row>
    <row r="49" spans="1:32" ht="14.25" customHeight="1" x14ac:dyDescent="0.25">
      <c r="A49" s="2"/>
      <c r="B49" s="2"/>
      <c r="C49" s="2"/>
      <c r="D49" s="2"/>
      <c r="E49" s="2"/>
      <c r="F49" s="2"/>
      <c r="G49" s="2"/>
      <c r="H49" s="2"/>
      <c r="I49" s="2"/>
      <c r="J49" s="2"/>
      <c r="K49" s="2"/>
      <c r="L49" s="2"/>
      <c r="M49" s="2"/>
      <c r="N49" s="2"/>
      <c r="O49" s="2"/>
      <c r="P49" s="2"/>
      <c r="Q49" s="2"/>
      <c r="R49" s="2"/>
      <c r="S49" s="2"/>
      <c r="T49" s="2"/>
      <c r="U49" s="2"/>
      <c r="V49" s="2"/>
      <c r="W49" s="2"/>
      <c r="X49" s="397"/>
      <c r="Y49" s="397"/>
      <c r="Z49" s="397"/>
      <c r="AA49" s="397"/>
      <c r="AB49" s="397"/>
      <c r="AC49" s="397"/>
      <c r="AD49" s="397"/>
      <c r="AE49" s="397"/>
      <c r="AF49" s="397"/>
    </row>
    <row r="50" spans="1:32" ht="14.25" customHeight="1" x14ac:dyDescent="0.25">
      <c r="A50" s="2"/>
      <c r="B50" s="2"/>
      <c r="C50" s="2"/>
      <c r="D50" s="2"/>
      <c r="E50" s="2"/>
      <c r="F50" s="2"/>
      <c r="G50" s="2"/>
      <c r="H50" s="2"/>
      <c r="I50" s="2"/>
      <c r="J50" s="2"/>
      <c r="K50" s="2"/>
      <c r="L50" s="2"/>
      <c r="M50" s="2"/>
      <c r="N50" s="2"/>
      <c r="O50" s="2"/>
      <c r="P50" s="2"/>
      <c r="Q50" s="2"/>
      <c r="R50" s="2"/>
      <c r="S50" s="2"/>
      <c r="T50" s="2"/>
      <c r="U50" s="2"/>
      <c r="V50" s="2"/>
      <c r="W50" s="2"/>
      <c r="X50" s="397"/>
      <c r="Y50" s="397"/>
      <c r="Z50" s="397"/>
      <c r="AA50" s="397"/>
      <c r="AB50" s="397"/>
      <c r="AC50" s="397"/>
      <c r="AD50" s="397"/>
      <c r="AE50" s="397"/>
      <c r="AF50" s="397"/>
    </row>
    <row r="51" spans="1:32" ht="14.25" customHeight="1" x14ac:dyDescent="0.25">
      <c r="A51" s="2"/>
      <c r="B51" s="2"/>
      <c r="C51" s="2"/>
      <c r="D51" s="2"/>
      <c r="E51" s="2"/>
      <c r="F51" s="2"/>
      <c r="G51" s="2"/>
      <c r="H51" s="2"/>
      <c r="I51" s="2"/>
      <c r="J51" s="2"/>
      <c r="K51" s="2"/>
      <c r="L51" s="2"/>
      <c r="M51" s="2"/>
      <c r="N51" s="2"/>
      <c r="O51" s="2"/>
      <c r="P51" s="2"/>
      <c r="Q51" s="2"/>
      <c r="R51" s="2"/>
      <c r="S51" s="2"/>
      <c r="T51" s="2"/>
      <c r="U51" s="2"/>
      <c r="V51" s="2"/>
      <c r="W51" s="2"/>
      <c r="X51" s="397"/>
      <c r="Y51" s="397"/>
      <c r="Z51" s="397"/>
      <c r="AA51" s="397"/>
      <c r="AB51" s="397"/>
      <c r="AC51" s="397"/>
      <c r="AD51" s="397"/>
      <c r="AE51" s="397"/>
      <c r="AF51" s="397"/>
    </row>
    <row r="52" spans="1:32" ht="14.25" customHeight="1" x14ac:dyDescent="0.25">
      <c r="A52" s="2"/>
      <c r="B52" s="2"/>
      <c r="C52" s="2"/>
      <c r="D52" s="2"/>
      <c r="E52" s="2"/>
      <c r="F52" s="2"/>
      <c r="G52" s="2"/>
      <c r="H52" s="2"/>
      <c r="I52" s="2"/>
      <c r="J52" s="2"/>
      <c r="K52" s="2"/>
      <c r="L52" s="2"/>
      <c r="M52" s="2"/>
      <c r="N52" s="2"/>
      <c r="O52" s="2"/>
      <c r="P52" s="2"/>
      <c r="Q52" s="2"/>
      <c r="R52" s="2"/>
      <c r="S52" s="2"/>
      <c r="T52" s="2"/>
      <c r="U52" s="2"/>
      <c r="V52" s="2"/>
      <c r="W52" s="2"/>
      <c r="X52" s="397"/>
      <c r="Y52" s="397"/>
      <c r="Z52" s="397"/>
      <c r="AA52" s="397"/>
      <c r="AB52" s="397"/>
      <c r="AC52" s="397"/>
      <c r="AD52" s="397"/>
      <c r="AE52" s="397"/>
      <c r="AF52" s="397"/>
    </row>
    <row r="53" spans="1:32" ht="14.25" customHeight="1" x14ac:dyDescent="0.25">
      <c r="A53" s="2"/>
      <c r="B53" s="2"/>
      <c r="C53" s="2"/>
      <c r="D53" s="2"/>
      <c r="E53" s="2"/>
      <c r="F53" s="2"/>
      <c r="G53" s="2"/>
      <c r="H53" s="2"/>
      <c r="I53" s="2"/>
      <c r="J53" s="2"/>
      <c r="K53" s="2"/>
      <c r="L53" s="2"/>
      <c r="M53" s="2"/>
      <c r="N53" s="2"/>
      <c r="O53" s="2"/>
      <c r="P53" s="2"/>
      <c r="Q53" s="2"/>
      <c r="R53" s="2"/>
      <c r="S53" s="2"/>
      <c r="T53" s="2"/>
      <c r="U53" s="2"/>
      <c r="V53" s="2"/>
      <c r="W53" s="2"/>
      <c r="X53" s="397"/>
      <c r="Y53" s="397"/>
      <c r="Z53" s="397"/>
      <c r="AA53" s="397"/>
      <c r="AB53" s="397"/>
      <c r="AC53" s="397"/>
      <c r="AD53" s="397"/>
      <c r="AE53" s="397"/>
      <c r="AF53" s="397"/>
    </row>
    <row r="54" spans="1:32" ht="14.25" customHeight="1" x14ac:dyDescent="0.25">
      <c r="A54" s="2"/>
      <c r="B54" s="2"/>
      <c r="C54" s="2"/>
      <c r="D54" s="2"/>
      <c r="E54" s="2"/>
      <c r="F54" s="2"/>
      <c r="G54" s="2"/>
      <c r="H54" s="2"/>
      <c r="I54" s="2"/>
      <c r="J54" s="2"/>
      <c r="K54" s="2"/>
      <c r="L54" s="2"/>
      <c r="M54" s="2"/>
      <c r="N54" s="2"/>
      <c r="O54" s="2"/>
      <c r="P54" s="2"/>
      <c r="Q54" s="2"/>
      <c r="R54" s="2"/>
      <c r="S54" s="2"/>
      <c r="T54" s="2"/>
      <c r="U54" s="2"/>
      <c r="V54" s="2"/>
      <c r="W54" s="2"/>
      <c r="X54" s="397"/>
      <c r="Y54" s="397"/>
      <c r="Z54" s="397"/>
      <c r="AA54" s="397"/>
      <c r="AB54" s="397"/>
      <c r="AC54" s="397"/>
      <c r="AD54" s="397"/>
      <c r="AE54" s="397"/>
      <c r="AF54" s="397"/>
    </row>
    <row r="55" spans="1:32" ht="14.25" customHeight="1" x14ac:dyDescent="0.25">
      <c r="A55" s="2"/>
      <c r="B55" s="2"/>
      <c r="C55" s="2"/>
      <c r="D55" s="2"/>
      <c r="E55" s="2"/>
      <c r="F55" s="2"/>
      <c r="G55" s="2"/>
      <c r="H55" s="2"/>
      <c r="I55" s="2"/>
      <c r="J55" s="2"/>
      <c r="K55" s="2"/>
      <c r="L55" s="2"/>
      <c r="M55" s="2"/>
      <c r="N55" s="2"/>
      <c r="O55" s="2"/>
      <c r="P55" s="2"/>
      <c r="Q55" s="2"/>
      <c r="R55" s="2"/>
      <c r="S55" s="2"/>
      <c r="T55" s="2"/>
      <c r="U55" s="2"/>
      <c r="V55" s="2"/>
      <c r="W55" s="2"/>
      <c r="X55" s="397"/>
      <c r="Y55" s="397"/>
      <c r="Z55" s="397"/>
      <c r="AA55" s="397"/>
      <c r="AB55" s="397"/>
      <c r="AC55" s="397"/>
      <c r="AD55" s="397"/>
      <c r="AE55" s="397"/>
      <c r="AF55" s="397"/>
    </row>
    <row r="56" spans="1:32" ht="14.25" customHeight="1" x14ac:dyDescent="0.25">
      <c r="A56" s="2"/>
      <c r="B56" s="2"/>
      <c r="C56" s="2"/>
      <c r="D56" s="2"/>
      <c r="E56" s="2"/>
      <c r="F56" s="2"/>
      <c r="G56" s="2"/>
      <c r="H56" s="2"/>
      <c r="I56" s="2"/>
      <c r="J56" s="2"/>
      <c r="K56" s="2"/>
      <c r="L56" s="2"/>
      <c r="M56" s="2"/>
      <c r="N56" s="2"/>
      <c r="O56" s="2"/>
      <c r="P56" s="2"/>
      <c r="Q56" s="2"/>
      <c r="R56" s="2"/>
      <c r="S56" s="2"/>
      <c r="T56" s="2"/>
      <c r="U56" s="2"/>
      <c r="V56" s="2"/>
      <c r="W56" s="2"/>
      <c r="X56" s="397"/>
      <c r="Y56" s="397"/>
      <c r="Z56" s="397"/>
      <c r="AA56" s="397"/>
      <c r="AB56" s="397"/>
      <c r="AC56" s="397"/>
      <c r="AD56" s="397"/>
      <c r="AE56" s="397"/>
      <c r="AF56" s="397"/>
    </row>
    <row r="57" spans="1:32" ht="14.25" customHeight="1" x14ac:dyDescent="0.25">
      <c r="A57" s="2"/>
      <c r="B57" s="2"/>
      <c r="C57" s="2"/>
      <c r="D57" s="2"/>
      <c r="E57" s="2"/>
      <c r="F57" s="2"/>
      <c r="G57" s="2"/>
      <c r="H57" s="2"/>
      <c r="I57" s="2"/>
      <c r="J57" s="2"/>
      <c r="K57" s="2"/>
      <c r="L57" s="2"/>
      <c r="M57" s="2"/>
      <c r="N57" s="2"/>
      <c r="O57" s="2"/>
      <c r="P57" s="2"/>
      <c r="Q57" s="2"/>
      <c r="R57" s="2"/>
      <c r="S57" s="2"/>
      <c r="T57" s="2"/>
      <c r="U57" s="2"/>
      <c r="V57" s="2"/>
      <c r="W57" s="2"/>
      <c r="X57" s="397"/>
      <c r="Y57" s="397"/>
      <c r="Z57" s="397"/>
      <c r="AA57" s="397"/>
      <c r="AB57" s="397"/>
      <c r="AC57" s="397"/>
      <c r="AD57" s="397"/>
      <c r="AE57" s="397"/>
      <c r="AF57" s="397"/>
    </row>
    <row r="58" spans="1:32" ht="14.25" customHeight="1" x14ac:dyDescent="0.25">
      <c r="A58" s="2"/>
      <c r="B58" s="2"/>
      <c r="C58" s="2"/>
      <c r="D58" s="2"/>
      <c r="E58" s="2"/>
      <c r="F58" s="2"/>
      <c r="G58" s="2"/>
      <c r="H58" s="2"/>
      <c r="I58" s="2"/>
      <c r="J58" s="2"/>
      <c r="K58" s="2"/>
      <c r="L58" s="2"/>
      <c r="M58" s="2"/>
      <c r="N58" s="2"/>
      <c r="O58" s="2"/>
      <c r="P58" s="2"/>
      <c r="Q58" s="2"/>
      <c r="R58" s="2"/>
      <c r="S58" s="2"/>
      <c r="T58" s="2"/>
      <c r="U58" s="2"/>
      <c r="V58" s="2"/>
      <c r="W58" s="2"/>
      <c r="X58" s="397"/>
      <c r="Y58" s="397"/>
      <c r="Z58" s="397"/>
      <c r="AA58" s="397"/>
      <c r="AB58" s="397"/>
      <c r="AC58" s="397"/>
      <c r="AD58" s="397"/>
      <c r="AE58" s="397"/>
      <c r="AF58" s="397"/>
    </row>
    <row r="59" spans="1:32" ht="14.25" customHeight="1" x14ac:dyDescent="0.25">
      <c r="A59" s="2"/>
      <c r="B59" s="2"/>
      <c r="C59" s="2"/>
      <c r="D59" s="2"/>
      <c r="E59" s="2"/>
      <c r="F59" s="2"/>
      <c r="G59" s="2"/>
      <c r="H59" s="2"/>
      <c r="I59" s="2"/>
      <c r="J59" s="2"/>
      <c r="K59" s="2"/>
      <c r="L59" s="2"/>
      <c r="M59" s="2"/>
      <c r="N59" s="2"/>
      <c r="O59" s="2"/>
      <c r="P59" s="2"/>
      <c r="Q59" s="2"/>
      <c r="R59" s="2"/>
      <c r="S59" s="2"/>
      <c r="T59" s="2"/>
      <c r="U59" s="2"/>
      <c r="V59" s="2"/>
      <c r="W59" s="2"/>
      <c r="X59" s="397"/>
      <c r="Y59" s="397"/>
      <c r="Z59" s="397"/>
      <c r="AA59" s="397"/>
      <c r="AB59" s="397"/>
      <c r="AC59" s="397"/>
      <c r="AD59" s="397"/>
      <c r="AE59" s="397"/>
      <c r="AF59" s="397"/>
    </row>
    <row r="60" spans="1:32" ht="14.25" customHeight="1" x14ac:dyDescent="0.25">
      <c r="A60" s="2"/>
      <c r="B60" s="2"/>
      <c r="C60" s="2"/>
      <c r="D60" s="2"/>
      <c r="E60" s="2"/>
      <c r="F60" s="2"/>
      <c r="G60" s="2"/>
      <c r="H60" s="2"/>
      <c r="I60" s="2"/>
      <c r="J60" s="2"/>
      <c r="K60" s="2"/>
      <c r="L60" s="2"/>
      <c r="M60" s="2"/>
      <c r="N60" s="2"/>
      <c r="O60" s="2"/>
      <c r="P60" s="2"/>
      <c r="Q60" s="2"/>
      <c r="R60" s="2"/>
      <c r="S60" s="2"/>
      <c r="T60" s="2"/>
      <c r="U60" s="2"/>
      <c r="V60" s="2"/>
      <c r="W60" s="2"/>
      <c r="X60" s="397"/>
      <c r="Y60" s="397"/>
      <c r="Z60" s="397"/>
      <c r="AA60" s="397"/>
      <c r="AB60" s="397"/>
      <c r="AC60" s="397"/>
      <c r="AD60" s="397"/>
      <c r="AE60" s="397"/>
      <c r="AF60" s="397"/>
    </row>
    <row r="61" spans="1:32" ht="14.25" customHeight="1" x14ac:dyDescent="0.25">
      <c r="A61" s="2"/>
      <c r="B61" s="2"/>
      <c r="C61" s="2"/>
      <c r="D61" s="2"/>
      <c r="E61" s="2"/>
      <c r="F61" s="2"/>
      <c r="G61" s="2"/>
      <c r="H61" s="2"/>
      <c r="I61" s="2"/>
      <c r="J61" s="2"/>
      <c r="K61" s="2"/>
      <c r="L61" s="2"/>
      <c r="M61" s="2"/>
      <c r="N61" s="2"/>
      <c r="O61" s="2"/>
      <c r="P61" s="2"/>
      <c r="Q61" s="2"/>
      <c r="R61" s="2"/>
      <c r="S61" s="2"/>
      <c r="T61" s="2"/>
      <c r="U61" s="2"/>
      <c r="V61" s="2"/>
      <c r="W61" s="2"/>
      <c r="X61" s="397"/>
      <c r="Y61" s="397"/>
      <c r="Z61" s="397"/>
      <c r="AA61" s="397"/>
      <c r="AB61" s="397"/>
      <c r="AC61" s="397"/>
      <c r="AD61" s="397"/>
      <c r="AE61" s="397"/>
      <c r="AF61" s="397"/>
    </row>
    <row r="62" spans="1:32" ht="14.25" customHeight="1" x14ac:dyDescent="0.25">
      <c r="A62" s="2"/>
      <c r="B62" s="2"/>
      <c r="C62" s="2"/>
      <c r="D62" s="2"/>
      <c r="E62" s="2"/>
      <c r="F62" s="2"/>
      <c r="G62" s="2"/>
      <c r="H62" s="2"/>
      <c r="I62" s="2"/>
      <c r="J62" s="2"/>
      <c r="K62" s="2"/>
      <c r="L62" s="2"/>
      <c r="M62" s="2"/>
      <c r="N62" s="2"/>
      <c r="O62" s="2"/>
      <c r="P62" s="2"/>
      <c r="Q62" s="2"/>
      <c r="R62" s="2"/>
      <c r="S62" s="2"/>
      <c r="T62" s="2"/>
      <c r="U62" s="2"/>
      <c r="V62" s="2"/>
      <c r="W62" s="2"/>
      <c r="X62" s="397"/>
      <c r="Y62" s="397"/>
      <c r="Z62" s="397"/>
      <c r="AA62" s="397"/>
      <c r="AB62" s="397"/>
      <c r="AC62" s="397"/>
      <c r="AD62" s="397"/>
      <c r="AE62" s="397"/>
      <c r="AF62" s="397"/>
    </row>
    <row r="63" spans="1:32" ht="14.25" customHeight="1" x14ac:dyDescent="0.25">
      <c r="A63" s="2"/>
      <c r="B63" s="2"/>
      <c r="C63" s="2"/>
      <c r="D63" s="2"/>
      <c r="E63" s="2"/>
      <c r="F63" s="2"/>
      <c r="G63" s="2"/>
      <c r="H63" s="2"/>
      <c r="I63" s="2"/>
      <c r="J63" s="2"/>
      <c r="K63" s="2"/>
      <c r="L63" s="2"/>
      <c r="M63" s="2"/>
      <c r="N63" s="2"/>
      <c r="O63" s="2"/>
      <c r="P63" s="2"/>
      <c r="Q63" s="2"/>
      <c r="R63" s="2"/>
      <c r="S63" s="2"/>
      <c r="T63" s="2"/>
      <c r="U63" s="2"/>
      <c r="V63" s="2"/>
      <c r="W63" s="2"/>
      <c r="X63" s="397"/>
      <c r="Y63" s="397"/>
      <c r="Z63" s="397"/>
      <c r="AA63" s="397"/>
      <c r="AB63" s="397"/>
      <c r="AC63" s="397"/>
      <c r="AD63" s="397"/>
      <c r="AE63" s="397"/>
      <c r="AF63" s="397"/>
    </row>
    <row r="64" spans="1:32" ht="14.25" customHeight="1" x14ac:dyDescent="0.25">
      <c r="A64" s="2"/>
      <c r="B64" s="2"/>
      <c r="C64" s="2"/>
      <c r="D64" s="2"/>
      <c r="E64" s="2"/>
      <c r="F64" s="2"/>
      <c r="G64" s="2"/>
      <c r="H64" s="2"/>
      <c r="I64" s="2"/>
      <c r="J64" s="2"/>
      <c r="K64" s="2"/>
      <c r="L64" s="2"/>
      <c r="M64" s="2"/>
      <c r="N64" s="2"/>
      <c r="O64" s="2"/>
      <c r="P64" s="2"/>
      <c r="Q64" s="2"/>
      <c r="R64" s="2"/>
      <c r="S64" s="2"/>
      <c r="T64" s="2"/>
      <c r="U64" s="2"/>
      <c r="V64" s="2"/>
      <c r="W64" s="2"/>
      <c r="X64" s="397"/>
      <c r="Y64" s="397"/>
      <c r="Z64" s="397"/>
      <c r="AA64" s="397"/>
      <c r="AB64" s="397"/>
      <c r="AC64" s="397"/>
      <c r="AD64" s="397"/>
      <c r="AE64" s="397"/>
      <c r="AF64" s="397"/>
    </row>
    <row r="65" spans="1:32" ht="14.25" customHeight="1" x14ac:dyDescent="0.25">
      <c r="A65" s="2"/>
      <c r="B65" s="2"/>
      <c r="C65" s="2"/>
      <c r="D65" s="2"/>
      <c r="E65" s="2"/>
      <c r="F65" s="2"/>
      <c r="G65" s="2"/>
      <c r="H65" s="2"/>
      <c r="I65" s="2"/>
      <c r="J65" s="2"/>
      <c r="K65" s="2"/>
      <c r="L65" s="2"/>
      <c r="M65" s="2"/>
      <c r="N65" s="2"/>
      <c r="O65" s="2"/>
      <c r="P65" s="2"/>
      <c r="Q65" s="2"/>
      <c r="R65" s="2"/>
      <c r="S65" s="2"/>
      <c r="T65" s="2"/>
      <c r="U65" s="2"/>
      <c r="V65" s="2"/>
      <c r="W65" s="2"/>
      <c r="X65" s="397"/>
      <c r="Y65" s="397"/>
      <c r="Z65" s="397"/>
      <c r="AA65" s="397"/>
      <c r="AB65" s="397"/>
      <c r="AC65" s="397"/>
      <c r="AD65" s="397"/>
      <c r="AE65" s="397"/>
      <c r="AF65" s="397"/>
    </row>
    <row r="66" spans="1:32" ht="14.25" customHeight="1" x14ac:dyDescent="0.25">
      <c r="A66" s="2"/>
      <c r="B66" s="2"/>
      <c r="C66" s="2"/>
      <c r="D66" s="2"/>
      <c r="E66" s="2"/>
      <c r="F66" s="2"/>
      <c r="G66" s="2"/>
      <c r="H66" s="2"/>
      <c r="I66" s="2"/>
      <c r="J66" s="2"/>
      <c r="K66" s="2"/>
      <c r="L66" s="2"/>
      <c r="M66" s="2"/>
      <c r="N66" s="2"/>
      <c r="O66" s="2"/>
      <c r="P66" s="2"/>
      <c r="Q66" s="2"/>
      <c r="R66" s="2"/>
      <c r="S66" s="2"/>
      <c r="T66" s="2"/>
      <c r="U66" s="2"/>
      <c r="V66" s="2"/>
      <c r="W66" s="2"/>
      <c r="X66" s="397"/>
      <c r="Y66" s="397"/>
      <c r="Z66" s="397"/>
      <c r="AA66" s="397"/>
      <c r="AB66" s="397"/>
      <c r="AC66" s="397"/>
      <c r="AD66" s="397"/>
      <c r="AE66" s="397"/>
      <c r="AF66" s="397"/>
    </row>
    <row r="67" spans="1:32" ht="14.25" customHeight="1" x14ac:dyDescent="0.25">
      <c r="A67" s="2"/>
      <c r="B67" s="2"/>
      <c r="C67" s="2"/>
      <c r="D67" s="2"/>
      <c r="E67" s="2"/>
      <c r="F67" s="2"/>
      <c r="G67" s="2"/>
      <c r="H67" s="2"/>
      <c r="I67" s="2"/>
      <c r="J67" s="2"/>
      <c r="K67" s="2"/>
      <c r="L67" s="2"/>
      <c r="M67" s="2"/>
      <c r="N67" s="2"/>
      <c r="O67" s="2"/>
      <c r="P67" s="2"/>
      <c r="Q67" s="2"/>
      <c r="R67" s="2"/>
      <c r="S67" s="2"/>
      <c r="T67" s="2"/>
      <c r="U67" s="2"/>
      <c r="V67" s="2"/>
      <c r="W67" s="2"/>
      <c r="X67" s="397"/>
      <c r="Y67" s="397"/>
      <c r="Z67" s="397"/>
      <c r="AA67" s="397"/>
      <c r="AB67" s="397"/>
      <c r="AC67" s="397"/>
      <c r="AD67" s="397"/>
      <c r="AE67" s="397"/>
      <c r="AF67" s="397"/>
    </row>
    <row r="68" spans="1:32" ht="14.25" customHeight="1" x14ac:dyDescent="0.25">
      <c r="A68" s="2"/>
      <c r="B68" s="2"/>
      <c r="C68" s="2"/>
      <c r="D68" s="2"/>
      <c r="E68" s="2"/>
      <c r="F68" s="2"/>
      <c r="G68" s="2"/>
      <c r="H68" s="2"/>
      <c r="I68" s="2"/>
      <c r="J68" s="2"/>
      <c r="K68" s="2"/>
      <c r="L68" s="2"/>
      <c r="M68" s="2"/>
      <c r="N68" s="2"/>
      <c r="O68" s="2"/>
      <c r="P68" s="2"/>
      <c r="Q68" s="2"/>
      <c r="R68" s="2"/>
      <c r="S68" s="2"/>
      <c r="T68" s="2"/>
      <c r="U68" s="2"/>
      <c r="V68" s="2"/>
      <c r="W68" s="2"/>
      <c r="X68" s="397"/>
      <c r="Y68" s="397"/>
      <c r="Z68" s="397"/>
      <c r="AA68" s="397"/>
      <c r="AB68" s="397"/>
      <c r="AC68" s="397"/>
      <c r="AD68" s="397"/>
      <c r="AE68" s="397"/>
      <c r="AF68" s="397"/>
    </row>
    <row r="69" spans="1:32" ht="14.25" customHeight="1" x14ac:dyDescent="0.25">
      <c r="A69" s="2"/>
      <c r="B69" s="2"/>
      <c r="C69" s="2"/>
      <c r="D69" s="2"/>
      <c r="E69" s="2"/>
      <c r="F69" s="2"/>
      <c r="G69" s="2"/>
      <c r="H69" s="2"/>
      <c r="I69" s="2"/>
      <c r="J69" s="2"/>
      <c r="K69" s="2"/>
      <c r="L69" s="2"/>
      <c r="M69" s="2"/>
      <c r="N69" s="2"/>
      <c r="O69" s="2"/>
      <c r="P69" s="2"/>
      <c r="Q69" s="2"/>
      <c r="R69" s="2"/>
      <c r="S69" s="2"/>
      <c r="T69" s="2"/>
      <c r="U69" s="2"/>
      <c r="V69" s="2"/>
      <c r="W69" s="2"/>
      <c r="X69" s="397"/>
      <c r="Y69" s="397"/>
      <c r="Z69" s="397"/>
      <c r="AA69" s="397"/>
      <c r="AB69" s="397"/>
      <c r="AC69" s="397"/>
      <c r="AD69" s="397"/>
      <c r="AE69" s="397"/>
      <c r="AF69" s="397"/>
    </row>
    <row r="70" spans="1:32" ht="14.25" customHeight="1" x14ac:dyDescent="0.25">
      <c r="A70" s="2"/>
      <c r="B70" s="2"/>
      <c r="C70" s="2"/>
      <c r="D70" s="2"/>
      <c r="E70" s="2"/>
      <c r="F70" s="2"/>
      <c r="G70" s="2"/>
      <c r="H70" s="2"/>
      <c r="I70" s="2"/>
      <c r="J70" s="2"/>
      <c r="K70" s="2"/>
      <c r="L70" s="2"/>
      <c r="M70" s="2"/>
      <c r="N70" s="2"/>
      <c r="O70" s="2"/>
      <c r="P70" s="2"/>
      <c r="Q70" s="2"/>
      <c r="R70" s="2"/>
      <c r="S70" s="2"/>
      <c r="T70" s="2"/>
      <c r="U70" s="2"/>
      <c r="V70" s="2"/>
      <c r="W70" s="2"/>
      <c r="X70" s="397"/>
      <c r="Y70" s="397"/>
      <c r="Z70" s="397"/>
      <c r="AA70" s="397"/>
      <c r="AB70" s="397"/>
      <c r="AC70" s="397"/>
      <c r="AD70" s="397"/>
      <c r="AE70" s="397"/>
      <c r="AF70" s="397"/>
    </row>
    <row r="71" spans="1:32" ht="14.25" customHeight="1" x14ac:dyDescent="0.25">
      <c r="A71" s="2"/>
      <c r="B71" s="2"/>
      <c r="C71" s="2"/>
      <c r="D71" s="2"/>
      <c r="E71" s="2"/>
      <c r="F71" s="2"/>
      <c r="G71" s="2"/>
      <c r="H71" s="2"/>
      <c r="I71" s="2"/>
      <c r="J71" s="2"/>
      <c r="K71" s="2"/>
      <c r="L71" s="2"/>
      <c r="M71" s="2"/>
      <c r="N71" s="2"/>
      <c r="O71" s="2"/>
      <c r="P71" s="2"/>
      <c r="Q71" s="2"/>
      <c r="R71" s="2"/>
      <c r="S71" s="2"/>
      <c r="T71" s="2"/>
      <c r="U71" s="2"/>
      <c r="V71" s="2"/>
      <c r="W71" s="2"/>
      <c r="X71" s="397"/>
      <c r="Y71" s="397"/>
      <c r="Z71" s="397"/>
      <c r="AA71" s="397"/>
      <c r="AB71" s="397"/>
      <c r="AC71" s="397"/>
      <c r="AD71" s="397"/>
      <c r="AE71" s="397"/>
      <c r="AF71" s="397"/>
    </row>
    <row r="72" spans="1:32" ht="14.25" customHeight="1" x14ac:dyDescent="0.25">
      <c r="A72" s="2"/>
      <c r="B72" s="2"/>
      <c r="C72" s="2"/>
      <c r="D72" s="2"/>
      <c r="E72" s="2"/>
      <c r="F72" s="2"/>
      <c r="G72" s="2"/>
      <c r="H72" s="2"/>
      <c r="I72" s="2"/>
      <c r="J72" s="2"/>
      <c r="K72" s="2"/>
      <c r="L72" s="2"/>
      <c r="M72" s="2"/>
      <c r="N72" s="2"/>
      <c r="O72" s="2"/>
      <c r="P72" s="2"/>
      <c r="Q72" s="2"/>
      <c r="R72" s="2"/>
      <c r="S72" s="2"/>
      <c r="T72" s="2"/>
      <c r="U72" s="2"/>
      <c r="V72" s="2"/>
      <c r="W72" s="2"/>
      <c r="X72" s="397"/>
      <c r="Y72" s="397"/>
      <c r="Z72" s="397"/>
      <c r="AA72" s="397"/>
      <c r="AB72" s="397"/>
      <c r="AC72" s="397"/>
      <c r="AD72" s="397"/>
      <c r="AE72" s="397"/>
      <c r="AF72" s="397"/>
    </row>
    <row r="73" spans="1:32" ht="14.25" customHeight="1" x14ac:dyDescent="0.25">
      <c r="A73" s="2"/>
      <c r="B73" s="2"/>
      <c r="C73" s="2"/>
      <c r="D73" s="2"/>
      <c r="E73" s="2"/>
      <c r="F73" s="2"/>
      <c r="G73" s="2"/>
      <c r="H73" s="2"/>
      <c r="I73" s="2"/>
      <c r="J73" s="2"/>
      <c r="K73" s="2"/>
      <c r="L73" s="2"/>
      <c r="M73" s="2"/>
      <c r="N73" s="2"/>
      <c r="O73" s="2"/>
      <c r="P73" s="2"/>
      <c r="Q73" s="2"/>
      <c r="R73" s="2"/>
      <c r="S73" s="2"/>
      <c r="T73" s="2"/>
      <c r="U73" s="2"/>
      <c r="V73" s="2"/>
      <c r="W73" s="2"/>
      <c r="X73" s="397"/>
      <c r="Y73" s="397"/>
      <c r="Z73" s="397"/>
      <c r="AA73" s="397"/>
      <c r="AB73" s="397"/>
      <c r="AC73" s="397"/>
      <c r="AD73" s="397"/>
      <c r="AE73" s="397"/>
      <c r="AF73" s="397"/>
    </row>
    <row r="74" spans="1:32" ht="14.25" customHeight="1" x14ac:dyDescent="0.25">
      <c r="A74" s="2"/>
      <c r="B74" s="2"/>
      <c r="C74" s="2"/>
      <c r="D74" s="2"/>
      <c r="E74" s="2"/>
      <c r="F74" s="2"/>
      <c r="G74" s="2"/>
      <c r="H74" s="2"/>
      <c r="I74" s="2"/>
      <c r="J74" s="2"/>
      <c r="K74" s="2"/>
      <c r="L74" s="2"/>
      <c r="M74" s="2"/>
      <c r="N74" s="2"/>
      <c r="O74" s="2"/>
      <c r="P74" s="2"/>
      <c r="Q74" s="2"/>
      <c r="R74" s="2"/>
      <c r="S74" s="2"/>
      <c r="T74" s="2"/>
      <c r="U74" s="2"/>
      <c r="V74" s="2"/>
      <c r="W74" s="2"/>
      <c r="X74" s="397"/>
      <c r="Y74" s="397"/>
      <c r="Z74" s="397"/>
      <c r="AA74" s="397"/>
      <c r="AB74" s="397"/>
      <c r="AC74" s="397"/>
      <c r="AD74" s="397"/>
      <c r="AE74" s="397"/>
      <c r="AF74" s="397"/>
    </row>
    <row r="75" spans="1:32" ht="14.25" customHeight="1" x14ac:dyDescent="0.25">
      <c r="A75" s="2"/>
      <c r="B75" s="2"/>
      <c r="C75" s="2"/>
      <c r="D75" s="2"/>
      <c r="E75" s="2"/>
      <c r="F75" s="2"/>
      <c r="G75" s="2"/>
      <c r="H75" s="2"/>
      <c r="I75" s="2"/>
      <c r="J75" s="2"/>
      <c r="K75" s="2"/>
      <c r="L75" s="2"/>
      <c r="M75" s="2"/>
      <c r="N75" s="2"/>
      <c r="O75" s="2"/>
      <c r="P75" s="2"/>
      <c r="Q75" s="2"/>
      <c r="R75" s="2"/>
      <c r="S75" s="2"/>
      <c r="T75" s="2"/>
      <c r="U75" s="2"/>
      <c r="V75" s="2"/>
      <c r="W75" s="2"/>
      <c r="X75" s="397"/>
      <c r="Y75" s="397"/>
      <c r="Z75" s="397"/>
      <c r="AA75" s="397"/>
      <c r="AB75" s="397"/>
      <c r="AC75" s="397"/>
      <c r="AD75" s="397"/>
      <c r="AE75" s="397"/>
      <c r="AF75" s="397"/>
    </row>
    <row r="76" spans="1:32" ht="14.25" customHeight="1" x14ac:dyDescent="0.25">
      <c r="A76" s="2"/>
      <c r="B76" s="2"/>
      <c r="C76" s="2"/>
      <c r="D76" s="2"/>
      <c r="E76" s="2"/>
      <c r="F76" s="2"/>
      <c r="G76" s="2"/>
      <c r="H76" s="2"/>
      <c r="I76" s="2"/>
      <c r="J76" s="2"/>
      <c r="K76" s="2"/>
      <c r="L76" s="2"/>
      <c r="M76" s="2"/>
      <c r="N76" s="2"/>
      <c r="O76" s="2"/>
      <c r="P76" s="2"/>
      <c r="Q76" s="2"/>
      <c r="R76" s="2"/>
      <c r="S76" s="2"/>
      <c r="T76" s="2"/>
      <c r="U76" s="2"/>
      <c r="V76" s="2"/>
      <c r="W76" s="2"/>
      <c r="X76" s="397"/>
      <c r="Y76" s="397"/>
      <c r="Z76" s="397"/>
      <c r="AA76" s="397"/>
      <c r="AB76" s="397"/>
      <c r="AC76" s="397"/>
      <c r="AD76" s="397"/>
      <c r="AE76" s="397"/>
      <c r="AF76" s="397"/>
    </row>
    <row r="77" spans="1:32" ht="14.25" customHeight="1" x14ac:dyDescent="0.25">
      <c r="A77" s="2"/>
      <c r="B77" s="2"/>
      <c r="C77" s="2"/>
      <c r="D77" s="2"/>
      <c r="E77" s="2"/>
      <c r="F77" s="2"/>
      <c r="G77" s="2"/>
      <c r="H77" s="2"/>
      <c r="I77" s="2"/>
      <c r="J77" s="2"/>
      <c r="K77" s="2"/>
      <c r="L77" s="2"/>
      <c r="M77" s="2"/>
      <c r="N77" s="2"/>
      <c r="O77" s="2"/>
      <c r="P77" s="2"/>
      <c r="Q77" s="2"/>
      <c r="R77" s="2"/>
      <c r="S77" s="2"/>
      <c r="T77" s="2"/>
      <c r="U77" s="2"/>
      <c r="V77" s="2"/>
      <c r="W77" s="2"/>
      <c r="X77" s="397"/>
      <c r="Y77" s="397"/>
      <c r="Z77" s="397"/>
      <c r="AA77" s="397"/>
      <c r="AB77" s="397"/>
      <c r="AC77" s="397"/>
      <c r="AD77" s="397"/>
      <c r="AE77" s="397"/>
      <c r="AF77" s="397"/>
    </row>
    <row r="78" spans="1:32" ht="14.25" customHeight="1" x14ac:dyDescent="0.25">
      <c r="A78" s="2"/>
      <c r="B78" s="2"/>
      <c r="C78" s="2"/>
      <c r="D78" s="2"/>
      <c r="E78" s="2"/>
      <c r="F78" s="2"/>
      <c r="G78" s="2"/>
      <c r="H78" s="2"/>
      <c r="I78" s="2"/>
      <c r="J78" s="2"/>
      <c r="K78" s="2"/>
      <c r="L78" s="2"/>
      <c r="M78" s="2"/>
      <c r="N78" s="2"/>
      <c r="O78" s="2"/>
      <c r="P78" s="2"/>
      <c r="Q78" s="2"/>
      <c r="R78" s="2"/>
      <c r="S78" s="2"/>
      <c r="T78" s="2"/>
      <c r="U78" s="2"/>
      <c r="V78" s="2"/>
      <c r="W78" s="2"/>
      <c r="X78" s="397"/>
      <c r="Y78" s="397"/>
      <c r="Z78" s="397"/>
      <c r="AA78" s="397"/>
      <c r="AB78" s="397"/>
      <c r="AC78" s="397"/>
      <c r="AD78" s="397"/>
      <c r="AE78" s="397"/>
      <c r="AF78" s="397"/>
    </row>
    <row r="79" spans="1:32" ht="14.25" customHeight="1" x14ac:dyDescent="0.25">
      <c r="A79" s="2"/>
      <c r="B79" s="2"/>
      <c r="C79" s="2"/>
      <c r="D79" s="2"/>
      <c r="E79" s="2"/>
      <c r="F79" s="2"/>
      <c r="G79" s="2"/>
      <c r="H79" s="2"/>
      <c r="I79" s="2"/>
      <c r="J79" s="2"/>
      <c r="K79" s="2"/>
      <c r="L79" s="2"/>
      <c r="M79" s="2"/>
      <c r="N79" s="2"/>
      <c r="O79" s="2"/>
      <c r="P79" s="2"/>
      <c r="Q79" s="2"/>
      <c r="R79" s="2"/>
      <c r="S79" s="2"/>
      <c r="T79" s="2"/>
      <c r="U79" s="2"/>
      <c r="V79" s="2"/>
      <c r="W79" s="2"/>
      <c r="X79" s="397"/>
      <c r="Y79" s="397"/>
      <c r="Z79" s="397"/>
      <c r="AA79" s="397"/>
      <c r="AB79" s="397"/>
      <c r="AC79" s="397"/>
      <c r="AD79" s="397"/>
      <c r="AE79" s="397"/>
      <c r="AF79" s="397"/>
    </row>
    <row r="80" spans="1:32" ht="14.25" customHeight="1" x14ac:dyDescent="0.25">
      <c r="A80" s="2"/>
      <c r="B80" s="2"/>
      <c r="C80" s="2"/>
      <c r="D80" s="2"/>
      <c r="E80" s="2"/>
      <c r="F80" s="2"/>
      <c r="G80" s="2"/>
      <c r="H80" s="2"/>
      <c r="I80" s="2"/>
      <c r="J80" s="2"/>
      <c r="K80" s="2"/>
      <c r="L80" s="2"/>
      <c r="M80" s="2"/>
      <c r="N80" s="2"/>
      <c r="O80" s="2"/>
      <c r="P80" s="2"/>
      <c r="Q80" s="2"/>
      <c r="R80" s="2"/>
      <c r="S80" s="2"/>
      <c r="T80" s="2"/>
      <c r="U80" s="2"/>
      <c r="V80" s="2"/>
      <c r="W80" s="2"/>
      <c r="X80" s="397"/>
      <c r="Y80" s="397"/>
      <c r="Z80" s="397"/>
      <c r="AA80" s="397"/>
      <c r="AB80" s="397"/>
      <c r="AC80" s="397"/>
      <c r="AD80" s="397"/>
      <c r="AE80" s="397"/>
      <c r="AF80" s="397"/>
    </row>
    <row r="81" spans="1:32" ht="14.25" customHeight="1" x14ac:dyDescent="0.25">
      <c r="A81" s="2"/>
      <c r="B81" s="2"/>
      <c r="C81" s="2"/>
      <c r="D81" s="2"/>
      <c r="E81" s="2"/>
      <c r="F81" s="2"/>
      <c r="G81" s="2"/>
      <c r="H81" s="2"/>
      <c r="I81" s="2"/>
      <c r="J81" s="2"/>
      <c r="K81" s="2"/>
      <c r="L81" s="2"/>
      <c r="M81" s="2"/>
      <c r="N81" s="2"/>
      <c r="O81" s="2"/>
      <c r="P81" s="2"/>
      <c r="Q81" s="2"/>
      <c r="R81" s="2"/>
      <c r="S81" s="2"/>
      <c r="T81" s="2"/>
      <c r="U81" s="2"/>
      <c r="V81" s="2"/>
      <c r="W81" s="2"/>
      <c r="X81" s="397"/>
      <c r="Y81" s="397"/>
      <c r="Z81" s="397"/>
      <c r="AA81" s="397"/>
      <c r="AB81" s="397"/>
      <c r="AC81" s="397"/>
      <c r="AD81" s="397"/>
      <c r="AE81" s="397"/>
      <c r="AF81" s="397"/>
    </row>
    <row r="82" spans="1:32" ht="14.25" customHeight="1" x14ac:dyDescent="0.25">
      <c r="A82" s="2"/>
      <c r="B82" s="2"/>
      <c r="C82" s="2"/>
      <c r="D82" s="2"/>
      <c r="E82" s="2"/>
      <c r="F82" s="2"/>
      <c r="G82" s="2"/>
      <c r="H82" s="2"/>
      <c r="I82" s="2"/>
      <c r="J82" s="2"/>
      <c r="K82" s="2"/>
      <c r="L82" s="2"/>
      <c r="M82" s="2"/>
      <c r="N82" s="2"/>
      <c r="O82" s="2"/>
      <c r="P82" s="2"/>
      <c r="Q82" s="2"/>
      <c r="R82" s="2"/>
      <c r="S82" s="2"/>
      <c r="T82" s="2"/>
      <c r="U82" s="2"/>
      <c r="V82" s="2"/>
      <c r="W82" s="2"/>
      <c r="X82" s="397"/>
      <c r="Y82" s="397"/>
      <c r="Z82" s="397"/>
      <c r="AA82" s="397"/>
      <c r="AB82" s="397"/>
      <c r="AC82" s="397"/>
      <c r="AD82" s="397"/>
      <c r="AE82" s="397"/>
      <c r="AF82" s="397"/>
    </row>
    <row r="83" spans="1:32" ht="14.25" customHeight="1" x14ac:dyDescent="0.25">
      <c r="A83" s="2"/>
      <c r="B83" s="2"/>
      <c r="C83" s="2"/>
      <c r="D83" s="2"/>
      <c r="E83" s="2"/>
      <c r="F83" s="2"/>
      <c r="G83" s="2"/>
      <c r="H83" s="2"/>
      <c r="I83" s="2"/>
      <c r="J83" s="2"/>
      <c r="K83" s="2"/>
      <c r="L83" s="2"/>
      <c r="M83" s="2"/>
      <c r="N83" s="2"/>
      <c r="O83" s="2"/>
      <c r="P83" s="2"/>
      <c r="Q83" s="2"/>
      <c r="R83" s="2"/>
      <c r="S83" s="2"/>
      <c r="T83" s="2"/>
      <c r="U83" s="2"/>
      <c r="V83" s="2"/>
      <c r="W83" s="2"/>
      <c r="X83" s="397"/>
      <c r="Y83" s="397"/>
      <c r="Z83" s="397"/>
      <c r="AA83" s="397"/>
      <c r="AB83" s="397"/>
      <c r="AC83" s="397"/>
      <c r="AD83" s="397"/>
      <c r="AE83" s="397"/>
      <c r="AF83" s="397"/>
    </row>
    <row r="84" spans="1:32" ht="14.25" customHeight="1" x14ac:dyDescent="0.25">
      <c r="A84" s="2"/>
      <c r="B84" s="2"/>
      <c r="C84" s="2"/>
      <c r="D84" s="2"/>
      <c r="E84" s="2"/>
      <c r="F84" s="2"/>
      <c r="G84" s="2"/>
      <c r="H84" s="2"/>
      <c r="I84" s="2"/>
      <c r="J84" s="2"/>
      <c r="K84" s="2"/>
      <c r="L84" s="2"/>
      <c r="M84" s="2"/>
      <c r="N84" s="2"/>
      <c r="O84" s="2"/>
      <c r="P84" s="2"/>
      <c r="Q84" s="2"/>
      <c r="R84" s="2"/>
      <c r="S84" s="2"/>
      <c r="T84" s="2"/>
      <c r="U84" s="2"/>
      <c r="V84" s="2"/>
      <c r="W84" s="2"/>
      <c r="X84" s="397"/>
      <c r="Y84" s="397"/>
      <c r="Z84" s="397"/>
      <c r="AA84" s="397"/>
      <c r="AB84" s="397"/>
      <c r="AC84" s="397"/>
      <c r="AD84" s="397"/>
      <c r="AE84" s="397"/>
      <c r="AF84" s="397"/>
    </row>
    <row r="85" spans="1:32" ht="14.25" customHeight="1" x14ac:dyDescent="0.25">
      <c r="A85" s="2"/>
      <c r="B85" s="2"/>
      <c r="C85" s="2"/>
      <c r="D85" s="2"/>
      <c r="E85" s="2"/>
      <c r="F85" s="2"/>
      <c r="G85" s="2"/>
      <c r="H85" s="2"/>
      <c r="I85" s="2"/>
      <c r="J85" s="2"/>
      <c r="K85" s="2"/>
      <c r="L85" s="2"/>
      <c r="M85" s="2"/>
      <c r="N85" s="2"/>
      <c r="O85" s="2"/>
      <c r="P85" s="2"/>
      <c r="Q85" s="2"/>
      <c r="R85" s="2"/>
      <c r="S85" s="2"/>
      <c r="T85" s="2"/>
      <c r="U85" s="2"/>
      <c r="V85" s="2"/>
      <c r="W85" s="2"/>
      <c r="X85" s="397"/>
      <c r="Y85" s="397"/>
      <c r="Z85" s="397"/>
      <c r="AA85" s="397"/>
      <c r="AB85" s="397"/>
      <c r="AC85" s="397"/>
      <c r="AD85" s="397"/>
      <c r="AE85" s="397"/>
      <c r="AF85" s="397"/>
    </row>
    <row r="86" spans="1:32" ht="14.25" customHeight="1" x14ac:dyDescent="0.25">
      <c r="A86" s="2"/>
      <c r="B86" s="2"/>
      <c r="C86" s="2"/>
      <c r="D86" s="2"/>
      <c r="E86" s="2"/>
      <c r="F86" s="2"/>
      <c r="G86" s="2"/>
      <c r="H86" s="2"/>
      <c r="I86" s="2"/>
      <c r="J86" s="2"/>
      <c r="K86" s="2"/>
      <c r="L86" s="2"/>
      <c r="M86" s="2"/>
      <c r="N86" s="2"/>
      <c r="O86" s="2"/>
      <c r="P86" s="2"/>
      <c r="Q86" s="2"/>
      <c r="R86" s="2"/>
      <c r="S86" s="2"/>
      <c r="T86" s="2"/>
      <c r="U86" s="2"/>
      <c r="V86" s="2"/>
      <c r="W86" s="2"/>
      <c r="X86" s="397"/>
      <c r="Y86" s="397"/>
      <c r="Z86" s="397"/>
      <c r="AA86" s="397"/>
      <c r="AB86" s="397"/>
      <c r="AC86" s="397"/>
      <c r="AD86" s="397"/>
      <c r="AE86" s="397"/>
      <c r="AF86" s="397"/>
    </row>
    <row r="87" spans="1:32" ht="14.25" customHeight="1" x14ac:dyDescent="0.25">
      <c r="A87" s="2"/>
      <c r="B87" s="2"/>
      <c r="C87" s="2"/>
      <c r="D87" s="2"/>
      <c r="E87" s="2"/>
      <c r="F87" s="2"/>
      <c r="G87" s="2"/>
      <c r="H87" s="2"/>
      <c r="I87" s="2"/>
      <c r="J87" s="2"/>
      <c r="K87" s="2"/>
      <c r="L87" s="2"/>
      <c r="M87" s="2"/>
      <c r="N87" s="2"/>
      <c r="O87" s="2"/>
      <c r="P87" s="2"/>
      <c r="Q87" s="2"/>
      <c r="R87" s="2"/>
      <c r="S87" s="2"/>
      <c r="T87" s="2"/>
      <c r="U87" s="2"/>
      <c r="V87" s="2"/>
      <c r="W87" s="2"/>
      <c r="X87" s="397"/>
      <c r="Y87" s="397"/>
      <c r="Z87" s="397"/>
      <c r="AA87" s="397"/>
      <c r="AB87" s="397"/>
      <c r="AC87" s="397"/>
      <c r="AD87" s="397"/>
      <c r="AE87" s="397"/>
      <c r="AF87" s="397"/>
    </row>
    <row r="88" spans="1:32" ht="14.25" customHeight="1" x14ac:dyDescent="0.25">
      <c r="A88" s="2"/>
      <c r="B88" s="2"/>
      <c r="C88" s="2"/>
      <c r="D88" s="2"/>
      <c r="E88" s="2"/>
      <c r="F88" s="2"/>
      <c r="G88" s="2"/>
      <c r="H88" s="2"/>
      <c r="I88" s="2"/>
      <c r="J88" s="2"/>
      <c r="K88" s="2"/>
      <c r="L88" s="2"/>
      <c r="M88" s="2"/>
      <c r="N88" s="2"/>
      <c r="O88" s="2"/>
      <c r="P88" s="2"/>
      <c r="Q88" s="2"/>
      <c r="R88" s="2"/>
      <c r="S88" s="2"/>
      <c r="T88" s="2"/>
      <c r="U88" s="2"/>
      <c r="V88" s="2"/>
      <c r="W88" s="2"/>
      <c r="X88" s="397"/>
      <c r="Y88" s="397"/>
      <c r="Z88" s="397"/>
      <c r="AA88" s="397"/>
      <c r="AB88" s="397"/>
      <c r="AC88" s="397"/>
      <c r="AD88" s="397"/>
      <c r="AE88" s="397"/>
      <c r="AF88" s="397"/>
    </row>
    <row r="89" spans="1:32" ht="14.25" customHeight="1" x14ac:dyDescent="0.25">
      <c r="A89" s="2"/>
      <c r="B89" s="2"/>
      <c r="C89" s="2"/>
      <c r="D89" s="2"/>
      <c r="E89" s="2"/>
      <c r="F89" s="2"/>
      <c r="G89" s="2"/>
      <c r="H89" s="2"/>
      <c r="I89" s="2"/>
      <c r="J89" s="2"/>
      <c r="K89" s="2"/>
      <c r="L89" s="2"/>
      <c r="M89" s="2"/>
      <c r="N89" s="2"/>
      <c r="O89" s="2"/>
      <c r="P89" s="2"/>
      <c r="Q89" s="2"/>
      <c r="R89" s="2"/>
      <c r="S89" s="2"/>
      <c r="T89" s="2"/>
      <c r="U89" s="2"/>
      <c r="V89" s="2"/>
      <c r="W89" s="2"/>
      <c r="X89" s="397"/>
      <c r="Y89" s="397"/>
      <c r="Z89" s="397"/>
      <c r="AA89" s="397"/>
      <c r="AB89" s="397"/>
      <c r="AC89" s="397"/>
      <c r="AD89" s="397"/>
      <c r="AE89" s="397"/>
      <c r="AF89" s="397"/>
    </row>
    <row r="90" spans="1:32" ht="14.25" customHeight="1" x14ac:dyDescent="0.25">
      <c r="A90" s="2"/>
      <c r="B90" s="2"/>
      <c r="C90" s="2"/>
      <c r="D90" s="2"/>
      <c r="E90" s="2"/>
      <c r="F90" s="2"/>
      <c r="G90" s="2"/>
      <c r="H90" s="2"/>
      <c r="I90" s="2"/>
      <c r="J90" s="2"/>
      <c r="K90" s="2"/>
      <c r="L90" s="2"/>
      <c r="M90" s="2"/>
      <c r="N90" s="2"/>
      <c r="O90" s="2"/>
      <c r="P90" s="2"/>
      <c r="Q90" s="2"/>
      <c r="R90" s="2"/>
      <c r="S90" s="2"/>
      <c r="T90" s="2"/>
      <c r="U90" s="2"/>
      <c r="V90" s="2"/>
      <c r="W90" s="2"/>
      <c r="X90" s="397"/>
      <c r="Y90" s="397"/>
      <c r="Z90" s="397"/>
      <c r="AA90" s="397"/>
      <c r="AB90" s="397"/>
      <c r="AC90" s="397"/>
      <c r="AD90" s="397"/>
      <c r="AE90" s="397"/>
      <c r="AF90" s="397"/>
    </row>
    <row r="91" spans="1:32" ht="14.25" customHeight="1" x14ac:dyDescent="0.25">
      <c r="A91" s="2"/>
      <c r="B91" s="2"/>
      <c r="C91" s="2"/>
      <c r="D91" s="2"/>
      <c r="E91" s="2"/>
      <c r="F91" s="2"/>
      <c r="G91" s="2"/>
      <c r="H91" s="2"/>
      <c r="I91" s="2"/>
      <c r="J91" s="2"/>
      <c r="K91" s="2"/>
      <c r="L91" s="2"/>
      <c r="M91" s="2"/>
      <c r="N91" s="2"/>
      <c r="O91" s="2"/>
      <c r="P91" s="2"/>
      <c r="Q91" s="2"/>
      <c r="R91" s="2"/>
      <c r="S91" s="2"/>
      <c r="T91" s="2"/>
      <c r="U91" s="2"/>
      <c r="V91" s="2"/>
      <c r="W91" s="2"/>
      <c r="X91" s="397"/>
      <c r="Y91" s="397"/>
      <c r="Z91" s="397"/>
      <c r="AA91" s="397"/>
      <c r="AB91" s="397"/>
      <c r="AC91" s="397"/>
      <c r="AD91" s="397"/>
      <c r="AE91" s="397"/>
      <c r="AF91" s="397"/>
    </row>
    <row r="92" spans="1:32" ht="14.25" customHeight="1" x14ac:dyDescent="0.25">
      <c r="A92" s="2"/>
      <c r="B92" s="2"/>
      <c r="C92" s="2"/>
      <c r="D92" s="2"/>
      <c r="E92" s="2"/>
      <c r="F92" s="2"/>
      <c r="G92" s="2"/>
      <c r="H92" s="2"/>
      <c r="I92" s="2"/>
      <c r="J92" s="2"/>
      <c r="K92" s="2"/>
      <c r="L92" s="2"/>
      <c r="M92" s="2"/>
      <c r="N92" s="2"/>
      <c r="O92" s="2"/>
      <c r="P92" s="2"/>
      <c r="Q92" s="2"/>
      <c r="R92" s="2"/>
      <c r="S92" s="2"/>
      <c r="T92" s="2"/>
      <c r="U92" s="2"/>
      <c r="V92" s="2"/>
      <c r="W92" s="2"/>
      <c r="X92" s="397"/>
      <c r="Y92" s="397"/>
      <c r="Z92" s="397"/>
      <c r="AA92" s="397"/>
      <c r="AB92" s="397"/>
      <c r="AC92" s="397"/>
      <c r="AD92" s="397"/>
      <c r="AE92" s="397"/>
      <c r="AF92" s="397"/>
    </row>
    <row r="93" spans="1:32" ht="14.25" customHeight="1" x14ac:dyDescent="0.25">
      <c r="A93" s="2"/>
      <c r="B93" s="2"/>
      <c r="C93" s="2"/>
      <c r="D93" s="2"/>
      <c r="E93" s="2"/>
      <c r="F93" s="2"/>
      <c r="G93" s="2"/>
      <c r="H93" s="2"/>
      <c r="I93" s="2"/>
      <c r="J93" s="2"/>
      <c r="K93" s="2"/>
      <c r="L93" s="2"/>
      <c r="M93" s="2"/>
      <c r="N93" s="2"/>
      <c r="O93" s="2"/>
      <c r="P93" s="2"/>
      <c r="Q93" s="2"/>
      <c r="R93" s="2"/>
      <c r="S93" s="2"/>
      <c r="T93" s="2"/>
      <c r="U93" s="2"/>
      <c r="V93" s="2"/>
      <c r="W93" s="2"/>
      <c r="X93" s="397"/>
      <c r="Y93" s="397"/>
      <c r="Z93" s="397"/>
      <c r="AA93" s="397"/>
      <c r="AB93" s="397"/>
      <c r="AC93" s="397"/>
      <c r="AD93" s="397"/>
      <c r="AE93" s="397"/>
      <c r="AF93" s="397"/>
    </row>
    <row r="94" spans="1:32" ht="14.25" customHeight="1" x14ac:dyDescent="0.25">
      <c r="A94" s="2"/>
      <c r="B94" s="2"/>
      <c r="C94" s="2"/>
      <c r="D94" s="2"/>
      <c r="E94" s="2"/>
      <c r="F94" s="2"/>
      <c r="G94" s="2"/>
      <c r="H94" s="2"/>
      <c r="I94" s="2"/>
      <c r="J94" s="2"/>
      <c r="K94" s="2"/>
      <c r="L94" s="2"/>
      <c r="M94" s="2"/>
      <c r="N94" s="2"/>
      <c r="O94" s="2"/>
      <c r="P94" s="2"/>
      <c r="Q94" s="2"/>
      <c r="R94" s="2"/>
      <c r="S94" s="2"/>
      <c r="T94" s="2"/>
      <c r="U94" s="2"/>
      <c r="V94" s="2"/>
      <c r="W94" s="2"/>
      <c r="X94" s="397"/>
      <c r="Y94" s="397"/>
      <c r="Z94" s="397"/>
      <c r="AA94" s="397"/>
      <c r="AB94" s="397"/>
      <c r="AC94" s="397"/>
      <c r="AD94" s="397"/>
      <c r="AE94" s="397"/>
      <c r="AF94" s="397"/>
    </row>
    <row r="95" spans="1:32" ht="14.25" customHeight="1" x14ac:dyDescent="0.25">
      <c r="A95" s="2"/>
      <c r="B95" s="2"/>
      <c r="C95" s="2"/>
      <c r="D95" s="2"/>
      <c r="E95" s="2"/>
      <c r="F95" s="2"/>
      <c r="G95" s="2"/>
      <c r="H95" s="2"/>
      <c r="I95" s="2"/>
      <c r="J95" s="2"/>
      <c r="K95" s="2"/>
      <c r="L95" s="2"/>
      <c r="M95" s="2"/>
      <c r="N95" s="2"/>
      <c r="O95" s="2"/>
      <c r="P95" s="2"/>
      <c r="Q95" s="2"/>
      <c r="R95" s="2"/>
      <c r="S95" s="2"/>
      <c r="T95" s="2"/>
      <c r="U95" s="2"/>
      <c r="V95" s="2"/>
      <c r="W95" s="2"/>
      <c r="X95" s="397"/>
      <c r="Y95" s="397"/>
      <c r="Z95" s="397"/>
      <c r="AA95" s="397"/>
      <c r="AB95" s="397"/>
      <c r="AC95" s="397"/>
      <c r="AD95" s="397"/>
      <c r="AE95" s="397"/>
      <c r="AF95" s="397"/>
    </row>
    <row r="96" spans="1:32" ht="14.25" customHeight="1" x14ac:dyDescent="0.25">
      <c r="A96" s="2"/>
      <c r="B96" s="2"/>
      <c r="C96" s="2"/>
      <c r="D96" s="2"/>
      <c r="E96" s="2"/>
      <c r="F96" s="2"/>
      <c r="G96" s="2"/>
      <c r="H96" s="2"/>
      <c r="I96" s="2"/>
      <c r="J96" s="2"/>
      <c r="K96" s="2"/>
      <c r="L96" s="2"/>
      <c r="M96" s="2"/>
      <c r="N96" s="2"/>
      <c r="O96" s="2"/>
      <c r="P96" s="2"/>
      <c r="Q96" s="2"/>
      <c r="R96" s="2"/>
      <c r="S96" s="2"/>
      <c r="T96" s="2"/>
      <c r="U96" s="2"/>
      <c r="V96" s="2"/>
      <c r="W96" s="2"/>
      <c r="X96" s="397"/>
      <c r="Y96" s="397"/>
      <c r="Z96" s="397"/>
      <c r="AA96" s="397"/>
      <c r="AB96" s="397"/>
      <c r="AC96" s="397"/>
      <c r="AD96" s="397"/>
      <c r="AE96" s="397"/>
      <c r="AF96" s="397"/>
    </row>
    <row r="97" spans="1:32" ht="14.25" customHeight="1" x14ac:dyDescent="0.25">
      <c r="A97" s="2"/>
      <c r="B97" s="2"/>
      <c r="C97" s="2"/>
      <c r="D97" s="2"/>
      <c r="E97" s="2"/>
      <c r="F97" s="2"/>
      <c r="G97" s="2"/>
      <c r="H97" s="2"/>
      <c r="I97" s="2"/>
      <c r="J97" s="2"/>
      <c r="K97" s="2"/>
      <c r="L97" s="2"/>
      <c r="M97" s="2"/>
      <c r="N97" s="2"/>
      <c r="O97" s="2"/>
      <c r="P97" s="2"/>
      <c r="Q97" s="2"/>
      <c r="R97" s="2"/>
      <c r="S97" s="2"/>
      <c r="T97" s="2"/>
      <c r="U97" s="2"/>
      <c r="V97" s="2"/>
      <c r="W97" s="2"/>
      <c r="X97" s="397"/>
      <c r="Y97" s="397"/>
      <c r="Z97" s="397"/>
      <c r="AA97" s="397"/>
      <c r="AB97" s="397"/>
      <c r="AC97" s="397"/>
      <c r="AD97" s="397"/>
      <c r="AE97" s="397"/>
      <c r="AF97" s="397"/>
    </row>
    <row r="98" spans="1:32" ht="14.25" customHeight="1" x14ac:dyDescent="0.25">
      <c r="A98" s="2"/>
      <c r="B98" s="2"/>
      <c r="C98" s="2"/>
      <c r="D98" s="2"/>
      <c r="E98" s="2"/>
      <c r="F98" s="2"/>
      <c r="G98" s="2"/>
      <c r="H98" s="2"/>
      <c r="I98" s="2"/>
      <c r="J98" s="2"/>
      <c r="K98" s="2"/>
      <c r="L98" s="2"/>
      <c r="M98" s="2"/>
      <c r="N98" s="2"/>
      <c r="O98" s="2"/>
      <c r="P98" s="2"/>
      <c r="Q98" s="2"/>
      <c r="R98" s="2"/>
      <c r="S98" s="2"/>
      <c r="T98" s="2"/>
      <c r="U98" s="2"/>
      <c r="V98" s="2"/>
      <c r="W98" s="2"/>
      <c r="X98" s="397"/>
      <c r="Y98" s="397"/>
      <c r="Z98" s="397"/>
      <c r="AA98" s="397"/>
      <c r="AB98" s="397"/>
      <c r="AC98" s="397"/>
      <c r="AD98" s="397"/>
      <c r="AE98" s="397"/>
      <c r="AF98" s="397"/>
    </row>
    <row r="99" spans="1:32" ht="14.25" customHeight="1" x14ac:dyDescent="0.25">
      <c r="A99" s="2"/>
      <c r="B99" s="2"/>
      <c r="C99" s="2"/>
      <c r="D99" s="2"/>
      <c r="E99" s="2"/>
      <c r="F99" s="2"/>
      <c r="G99" s="2"/>
      <c r="H99" s="2"/>
      <c r="I99" s="2"/>
      <c r="J99" s="2"/>
      <c r="K99" s="2"/>
      <c r="L99" s="2"/>
      <c r="M99" s="2"/>
      <c r="N99" s="2"/>
      <c r="O99" s="2"/>
      <c r="P99" s="2"/>
      <c r="Q99" s="2"/>
      <c r="R99" s="2"/>
      <c r="S99" s="2"/>
      <c r="T99" s="2"/>
      <c r="U99" s="2"/>
      <c r="V99" s="2"/>
      <c r="W99" s="2"/>
      <c r="X99" s="397"/>
      <c r="Y99" s="397"/>
      <c r="Z99" s="397"/>
      <c r="AA99" s="397"/>
      <c r="AB99" s="397"/>
      <c r="AC99" s="397"/>
      <c r="AD99" s="397"/>
      <c r="AE99" s="397"/>
      <c r="AF99" s="397"/>
    </row>
    <row r="100" spans="1:32"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397"/>
      <c r="Y100" s="397"/>
      <c r="Z100" s="397"/>
      <c r="AA100" s="397"/>
      <c r="AB100" s="397"/>
      <c r="AC100" s="397"/>
      <c r="AD100" s="397"/>
      <c r="AE100" s="397"/>
      <c r="AF100" s="397"/>
    </row>
    <row r="101" spans="1:32"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397"/>
      <c r="Y101" s="397"/>
      <c r="Z101" s="397"/>
      <c r="AA101" s="397"/>
      <c r="AB101" s="397"/>
      <c r="AC101" s="397"/>
      <c r="AD101" s="397"/>
      <c r="AE101" s="397"/>
      <c r="AF101" s="397"/>
    </row>
    <row r="102" spans="1:32"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397"/>
      <c r="Y102" s="397"/>
      <c r="Z102" s="397"/>
      <c r="AA102" s="397"/>
      <c r="AB102" s="397"/>
      <c r="AC102" s="397"/>
      <c r="AD102" s="397"/>
      <c r="AE102" s="397"/>
      <c r="AF102" s="397"/>
    </row>
    <row r="103" spans="1:32"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397"/>
      <c r="Y103" s="397"/>
      <c r="Z103" s="397"/>
      <c r="AA103" s="397"/>
      <c r="AB103" s="397"/>
      <c r="AC103" s="397"/>
      <c r="AD103" s="397"/>
      <c r="AE103" s="397"/>
      <c r="AF103" s="397"/>
    </row>
    <row r="104" spans="1:32"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397"/>
      <c r="Y104" s="397"/>
      <c r="Z104" s="397"/>
      <c r="AA104" s="397"/>
      <c r="AB104" s="397"/>
      <c r="AC104" s="397"/>
      <c r="AD104" s="397"/>
      <c r="AE104" s="397"/>
      <c r="AF104" s="397"/>
    </row>
    <row r="105" spans="1:32"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397"/>
      <c r="Y105" s="397"/>
      <c r="Z105" s="397"/>
      <c r="AA105" s="397"/>
      <c r="AB105" s="397"/>
      <c r="AC105" s="397"/>
      <c r="AD105" s="397"/>
      <c r="AE105" s="397"/>
      <c r="AF105" s="397"/>
    </row>
    <row r="106" spans="1:32"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397"/>
      <c r="Y106" s="397"/>
      <c r="Z106" s="397"/>
      <c r="AA106" s="397"/>
      <c r="AB106" s="397"/>
      <c r="AC106" s="397"/>
      <c r="AD106" s="397"/>
      <c r="AE106" s="397"/>
      <c r="AF106" s="397"/>
    </row>
    <row r="107" spans="1:32"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397"/>
      <c r="Y107" s="397"/>
      <c r="Z107" s="397"/>
      <c r="AA107" s="397"/>
      <c r="AB107" s="397"/>
      <c r="AC107" s="397"/>
      <c r="AD107" s="397"/>
      <c r="AE107" s="397"/>
      <c r="AF107" s="397"/>
    </row>
    <row r="108" spans="1:32"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397"/>
      <c r="Y108" s="397"/>
      <c r="Z108" s="397"/>
      <c r="AA108" s="397"/>
      <c r="AB108" s="397"/>
      <c r="AC108" s="397"/>
      <c r="AD108" s="397"/>
      <c r="AE108" s="397"/>
      <c r="AF108" s="397"/>
    </row>
    <row r="109" spans="1:32"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397"/>
      <c r="Y109" s="397"/>
      <c r="Z109" s="397"/>
      <c r="AA109" s="397"/>
      <c r="AB109" s="397"/>
      <c r="AC109" s="397"/>
      <c r="AD109" s="397"/>
      <c r="AE109" s="397"/>
      <c r="AF109" s="397"/>
    </row>
    <row r="110" spans="1:32"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397"/>
      <c r="Y110" s="397"/>
      <c r="Z110" s="397"/>
      <c r="AA110" s="397"/>
      <c r="AB110" s="397"/>
      <c r="AC110" s="397"/>
      <c r="AD110" s="397"/>
      <c r="AE110" s="397"/>
      <c r="AF110" s="397"/>
    </row>
    <row r="111" spans="1:32"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397"/>
      <c r="Y111" s="397"/>
      <c r="Z111" s="397"/>
      <c r="AA111" s="397"/>
      <c r="AB111" s="397"/>
      <c r="AC111" s="397"/>
      <c r="AD111" s="397"/>
      <c r="AE111" s="397"/>
      <c r="AF111" s="397"/>
    </row>
    <row r="112" spans="1:32"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397"/>
      <c r="Y112" s="397"/>
      <c r="Z112" s="397"/>
      <c r="AA112" s="397"/>
      <c r="AB112" s="397"/>
      <c r="AC112" s="397"/>
      <c r="AD112" s="397"/>
      <c r="AE112" s="397"/>
      <c r="AF112" s="397"/>
    </row>
    <row r="113" spans="1:32"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397"/>
      <c r="Y113" s="397"/>
      <c r="Z113" s="397"/>
      <c r="AA113" s="397"/>
      <c r="AB113" s="397"/>
      <c r="AC113" s="397"/>
      <c r="AD113" s="397"/>
      <c r="AE113" s="397"/>
      <c r="AF113" s="397"/>
    </row>
    <row r="114" spans="1:32"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397"/>
      <c r="Y114" s="397"/>
      <c r="Z114" s="397"/>
      <c r="AA114" s="397"/>
      <c r="AB114" s="397"/>
      <c r="AC114" s="397"/>
      <c r="AD114" s="397"/>
      <c r="AE114" s="397"/>
      <c r="AF114" s="397"/>
    </row>
    <row r="115" spans="1:32"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397"/>
      <c r="Y115" s="397"/>
      <c r="Z115" s="397"/>
      <c r="AA115" s="397"/>
      <c r="AB115" s="397"/>
      <c r="AC115" s="397"/>
      <c r="AD115" s="397"/>
      <c r="AE115" s="397"/>
      <c r="AF115" s="397"/>
    </row>
    <row r="116" spans="1:32"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397"/>
      <c r="Y116" s="397"/>
      <c r="Z116" s="397"/>
      <c r="AA116" s="397"/>
      <c r="AB116" s="397"/>
      <c r="AC116" s="397"/>
      <c r="AD116" s="397"/>
      <c r="AE116" s="397"/>
      <c r="AF116" s="397"/>
    </row>
    <row r="117" spans="1:32"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397"/>
      <c r="Y117" s="397"/>
      <c r="Z117" s="397"/>
      <c r="AA117" s="397"/>
      <c r="AB117" s="397"/>
      <c r="AC117" s="397"/>
      <c r="AD117" s="397"/>
      <c r="AE117" s="397"/>
      <c r="AF117" s="397"/>
    </row>
    <row r="118" spans="1:32"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397"/>
      <c r="Y118" s="397"/>
      <c r="Z118" s="397"/>
      <c r="AA118" s="397"/>
      <c r="AB118" s="397"/>
      <c r="AC118" s="397"/>
      <c r="AD118" s="397"/>
      <c r="AE118" s="397"/>
      <c r="AF118" s="397"/>
    </row>
    <row r="119" spans="1:32"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397"/>
      <c r="Y119" s="397"/>
      <c r="Z119" s="397"/>
      <c r="AA119" s="397"/>
      <c r="AB119" s="397"/>
      <c r="AC119" s="397"/>
      <c r="AD119" s="397"/>
      <c r="AE119" s="397"/>
      <c r="AF119" s="397"/>
    </row>
    <row r="120" spans="1:32"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397"/>
      <c r="Y120" s="397"/>
      <c r="Z120" s="397"/>
      <c r="AA120" s="397"/>
      <c r="AB120" s="397"/>
      <c r="AC120" s="397"/>
      <c r="AD120" s="397"/>
      <c r="AE120" s="397"/>
      <c r="AF120" s="397"/>
    </row>
    <row r="121" spans="1:32"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397"/>
      <c r="Y121" s="397"/>
      <c r="Z121" s="397"/>
      <c r="AA121" s="397"/>
      <c r="AB121" s="397"/>
      <c r="AC121" s="397"/>
      <c r="AD121" s="397"/>
      <c r="AE121" s="397"/>
      <c r="AF121" s="397"/>
    </row>
    <row r="122" spans="1:32"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397"/>
      <c r="Y122" s="397"/>
      <c r="Z122" s="397"/>
      <c r="AA122" s="397"/>
      <c r="AB122" s="397"/>
      <c r="AC122" s="397"/>
      <c r="AD122" s="397"/>
      <c r="AE122" s="397"/>
      <c r="AF122" s="397"/>
    </row>
    <row r="123" spans="1:32"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397"/>
      <c r="Y123" s="397"/>
      <c r="Z123" s="397"/>
      <c r="AA123" s="397"/>
      <c r="AB123" s="397"/>
      <c r="AC123" s="397"/>
      <c r="AD123" s="397"/>
      <c r="AE123" s="397"/>
      <c r="AF123" s="397"/>
    </row>
    <row r="124" spans="1:32"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397"/>
      <c r="Y124" s="397"/>
      <c r="Z124" s="397"/>
      <c r="AA124" s="397"/>
      <c r="AB124" s="397"/>
      <c r="AC124" s="397"/>
      <c r="AD124" s="397"/>
      <c r="AE124" s="397"/>
      <c r="AF124" s="397"/>
    </row>
    <row r="125" spans="1:32"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397"/>
      <c r="Y125" s="397"/>
      <c r="Z125" s="397"/>
      <c r="AA125" s="397"/>
      <c r="AB125" s="397"/>
      <c r="AC125" s="397"/>
      <c r="AD125" s="397"/>
      <c r="AE125" s="397"/>
      <c r="AF125" s="397"/>
    </row>
    <row r="126" spans="1:32"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397"/>
      <c r="Y126" s="397"/>
      <c r="Z126" s="397"/>
      <c r="AA126" s="397"/>
      <c r="AB126" s="397"/>
      <c r="AC126" s="397"/>
      <c r="AD126" s="397"/>
      <c r="AE126" s="397"/>
      <c r="AF126" s="397"/>
    </row>
    <row r="127" spans="1:32"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397"/>
      <c r="Y127" s="397"/>
      <c r="Z127" s="397"/>
      <c r="AA127" s="397"/>
      <c r="AB127" s="397"/>
      <c r="AC127" s="397"/>
      <c r="AD127" s="397"/>
      <c r="AE127" s="397"/>
      <c r="AF127" s="397"/>
    </row>
    <row r="128" spans="1:32"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397"/>
      <c r="Y128" s="397"/>
      <c r="Z128" s="397"/>
      <c r="AA128" s="397"/>
      <c r="AB128" s="397"/>
      <c r="AC128" s="397"/>
      <c r="AD128" s="397"/>
      <c r="AE128" s="397"/>
      <c r="AF128" s="397"/>
    </row>
    <row r="129" spans="1:32"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397"/>
      <c r="Y129" s="397"/>
      <c r="Z129" s="397"/>
      <c r="AA129" s="397"/>
      <c r="AB129" s="397"/>
      <c r="AC129" s="397"/>
      <c r="AD129" s="397"/>
      <c r="AE129" s="397"/>
      <c r="AF129" s="397"/>
    </row>
    <row r="130" spans="1:32"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397"/>
      <c r="Y130" s="397"/>
      <c r="Z130" s="397"/>
      <c r="AA130" s="397"/>
      <c r="AB130" s="397"/>
      <c r="AC130" s="397"/>
      <c r="AD130" s="397"/>
      <c r="AE130" s="397"/>
      <c r="AF130" s="397"/>
    </row>
    <row r="131" spans="1:32"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397"/>
      <c r="Y131" s="397"/>
      <c r="Z131" s="397"/>
      <c r="AA131" s="397"/>
      <c r="AB131" s="397"/>
      <c r="AC131" s="397"/>
      <c r="AD131" s="397"/>
      <c r="AE131" s="397"/>
      <c r="AF131" s="397"/>
    </row>
    <row r="132" spans="1:32"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397"/>
      <c r="Y132" s="397"/>
      <c r="Z132" s="397"/>
      <c r="AA132" s="397"/>
      <c r="AB132" s="397"/>
      <c r="AC132" s="397"/>
      <c r="AD132" s="397"/>
      <c r="AE132" s="397"/>
      <c r="AF132" s="397"/>
    </row>
    <row r="133" spans="1:32"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397"/>
      <c r="Y133" s="397"/>
      <c r="Z133" s="397"/>
      <c r="AA133" s="397"/>
      <c r="AB133" s="397"/>
      <c r="AC133" s="397"/>
      <c r="AD133" s="397"/>
      <c r="AE133" s="397"/>
      <c r="AF133" s="397"/>
    </row>
    <row r="134" spans="1:32"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397"/>
      <c r="Y134" s="397"/>
      <c r="Z134" s="397"/>
      <c r="AA134" s="397"/>
      <c r="AB134" s="397"/>
      <c r="AC134" s="397"/>
      <c r="AD134" s="397"/>
      <c r="AE134" s="397"/>
      <c r="AF134" s="397"/>
    </row>
    <row r="135" spans="1:32"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397"/>
      <c r="Y135" s="397"/>
      <c r="Z135" s="397"/>
      <c r="AA135" s="397"/>
      <c r="AB135" s="397"/>
      <c r="AC135" s="397"/>
      <c r="AD135" s="397"/>
      <c r="AE135" s="397"/>
      <c r="AF135" s="397"/>
    </row>
    <row r="136" spans="1:32"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397"/>
      <c r="Y136" s="397"/>
      <c r="Z136" s="397"/>
      <c r="AA136" s="397"/>
      <c r="AB136" s="397"/>
      <c r="AC136" s="397"/>
      <c r="AD136" s="397"/>
      <c r="AE136" s="397"/>
      <c r="AF136" s="397"/>
    </row>
    <row r="137" spans="1:32"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397"/>
      <c r="Y137" s="397"/>
      <c r="Z137" s="397"/>
      <c r="AA137" s="397"/>
      <c r="AB137" s="397"/>
      <c r="AC137" s="397"/>
      <c r="AD137" s="397"/>
      <c r="AE137" s="397"/>
      <c r="AF137" s="397"/>
    </row>
    <row r="138" spans="1:32"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397"/>
      <c r="Y138" s="397"/>
      <c r="Z138" s="397"/>
      <c r="AA138" s="397"/>
      <c r="AB138" s="397"/>
      <c r="AC138" s="397"/>
      <c r="AD138" s="397"/>
      <c r="AE138" s="397"/>
      <c r="AF138" s="397"/>
    </row>
    <row r="139" spans="1:32"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397"/>
      <c r="Y139" s="397"/>
      <c r="Z139" s="397"/>
      <c r="AA139" s="397"/>
      <c r="AB139" s="397"/>
      <c r="AC139" s="397"/>
      <c r="AD139" s="397"/>
      <c r="AE139" s="397"/>
      <c r="AF139" s="397"/>
    </row>
    <row r="140" spans="1:32"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397"/>
      <c r="Y140" s="397"/>
      <c r="Z140" s="397"/>
      <c r="AA140" s="397"/>
      <c r="AB140" s="397"/>
      <c r="AC140" s="397"/>
      <c r="AD140" s="397"/>
      <c r="AE140" s="397"/>
      <c r="AF140" s="397"/>
    </row>
    <row r="141" spans="1:32"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397"/>
      <c r="Y141" s="397"/>
      <c r="Z141" s="397"/>
      <c r="AA141" s="397"/>
      <c r="AB141" s="397"/>
      <c r="AC141" s="397"/>
      <c r="AD141" s="397"/>
      <c r="AE141" s="397"/>
      <c r="AF141" s="397"/>
    </row>
    <row r="142" spans="1:32"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397"/>
      <c r="Y142" s="397"/>
      <c r="Z142" s="397"/>
      <c r="AA142" s="397"/>
      <c r="AB142" s="397"/>
      <c r="AC142" s="397"/>
      <c r="AD142" s="397"/>
      <c r="AE142" s="397"/>
      <c r="AF142" s="397"/>
    </row>
    <row r="143" spans="1:32"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397"/>
      <c r="Y143" s="397"/>
      <c r="Z143" s="397"/>
      <c r="AA143" s="397"/>
      <c r="AB143" s="397"/>
      <c r="AC143" s="397"/>
      <c r="AD143" s="397"/>
      <c r="AE143" s="397"/>
      <c r="AF143" s="397"/>
    </row>
    <row r="144" spans="1:32"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397"/>
      <c r="Y144" s="397"/>
      <c r="Z144" s="397"/>
      <c r="AA144" s="397"/>
      <c r="AB144" s="397"/>
      <c r="AC144" s="397"/>
      <c r="AD144" s="397"/>
      <c r="AE144" s="397"/>
      <c r="AF144" s="397"/>
    </row>
    <row r="145" spans="1:32"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397"/>
      <c r="Y145" s="397"/>
      <c r="Z145" s="397"/>
      <c r="AA145" s="397"/>
      <c r="AB145" s="397"/>
      <c r="AC145" s="397"/>
      <c r="AD145" s="397"/>
      <c r="AE145" s="397"/>
      <c r="AF145" s="397"/>
    </row>
    <row r="146" spans="1:32"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397"/>
      <c r="Y146" s="397"/>
      <c r="Z146" s="397"/>
      <c r="AA146" s="397"/>
      <c r="AB146" s="397"/>
      <c r="AC146" s="397"/>
      <c r="AD146" s="397"/>
      <c r="AE146" s="397"/>
      <c r="AF146" s="397"/>
    </row>
    <row r="147" spans="1:32"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397"/>
      <c r="Y147" s="397"/>
      <c r="Z147" s="397"/>
      <c r="AA147" s="397"/>
      <c r="AB147" s="397"/>
      <c r="AC147" s="397"/>
      <c r="AD147" s="397"/>
      <c r="AE147" s="397"/>
      <c r="AF147" s="397"/>
    </row>
    <row r="148" spans="1:32"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397"/>
      <c r="Y148" s="397"/>
      <c r="Z148" s="397"/>
      <c r="AA148" s="397"/>
      <c r="AB148" s="397"/>
      <c r="AC148" s="397"/>
      <c r="AD148" s="397"/>
      <c r="AE148" s="397"/>
      <c r="AF148" s="397"/>
    </row>
    <row r="149" spans="1:32"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397"/>
      <c r="Y149" s="397"/>
      <c r="Z149" s="397"/>
      <c r="AA149" s="397"/>
      <c r="AB149" s="397"/>
      <c r="AC149" s="397"/>
      <c r="AD149" s="397"/>
      <c r="AE149" s="397"/>
      <c r="AF149" s="397"/>
    </row>
    <row r="150" spans="1:32"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397"/>
      <c r="Y150" s="397"/>
      <c r="Z150" s="397"/>
      <c r="AA150" s="397"/>
      <c r="AB150" s="397"/>
      <c r="AC150" s="397"/>
      <c r="AD150" s="397"/>
      <c r="AE150" s="397"/>
      <c r="AF150" s="397"/>
    </row>
    <row r="151" spans="1:32"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397"/>
      <c r="Y151" s="397"/>
      <c r="Z151" s="397"/>
      <c r="AA151" s="397"/>
      <c r="AB151" s="397"/>
      <c r="AC151" s="397"/>
      <c r="AD151" s="397"/>
      <c r="AE151" s="397"/>
      <c r="AF151" s="397"/>
    </row>
    <row r="152" spans="1:32"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397"/>
      <c r="Y152" s="397"/>
      <c r="Z152" s="397"/>
      <c r="AA152" s="397"/>
      <c r="AB152" s="397"/>
      <c r="AC152" s="397"/>
      <c r="AD152" s="397"/>
      <c r="AE152" s="397"/>
      <c r="AF152" s="397"/>
    </row>
    <row r="153" spans="1:32"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397"/>
      <c r="Y153" s="397"/>
      <c r="Z153" s="397"/>
      <c r="AA153" s="397"/>
      <c r="AB153" s="397"/>
      <c r="AC153" s="397"/>
      <c r="AD153" s="397"/>
      <c r="AE153" s="397"/>
      <c r="AF153" s="397"/>
    </row>
    <row r="154" spans="1:32"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397"/>
      <c r="Y154" s="397"/>
      <c r="Z154" s="397"/>
      <c r="AA154" s="397"/>
      <c r="AB154" s="397"/>
      <c r="AC154" s="397"/>
      <c r="AD154" s="397"/>
      <c r="AE154" s="397"/>
      <c r="AF154" s="397"/>
    </row>
    <row r="155" spans="1:32"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397"/>
      <c r="Y155" s="397"/>
      <c r="Z155" s="397"/>
      <c r="AA155" s="397"/>
      <c r="AB155" s="397"/>
      <c r="AC155" s="397"/>
      <c r="AD155" s="397"/>
      <c r="AE155" s="397"/>
      <c r="AF155" s="397"/>
    </row>
    <row r="156" spans="1:32"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397"/>
      <c r="Y156" s="397"/>
      <c r="Z156" s="397"/>
      <c r="AA156" s="397"/>
      <c r="AB156" s="397"/>
      <c r="AC156" s="397"/>
      <c r="AD156" s="397"/>
      <c r="AE156" s="397"/>
      <c r="AF156" s="397"/>
    </row>
    <row r="157" spans="1:32"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397"/>
      <c r="Y157" s="397"/>
      <c r="Z157" s="397"/>
      <c r="AA157" s="397"/>
      <c r="AB157" s="397"/>
      <c r="AC157" s="397"/>
      <c r="AD157" s="397"/>
      <c r="AE157" s="397"/>
      <c r="AF157" s="397"/>
    </row>
    <row r="158" spans="1:32"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397"/>
      <c r="Y158" s="397"/>
      <c r="Z158" s="397"/>
      <c r="AA158" s="397"/>
      <c r="AB158" s="397"/>
      <c r="AC158" s="397"/>
      <c r="AD158" s="397"/>
      <c r="AE158" s="397"/>
      <c r="AF158" s="397"/>
    </row>
    <row r="159" spans="1:32"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397"/>
      <c r="Y159" s="397"/>
      <c r="Z159" s="397"/>
      <c r="AA159" s="397"/>
      <c r="AB159" s="397"/>
      <c r="AC159" s="397"/>
      <c r="AD159" s="397"/>
      <c r="AE159" s="397"/>
      <c r="AF159" s="397"/>
    </row>
    <row r="160" spans="1:32"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397"/>
      <c r="Y160" s="397"/>
      <c r="Z160" s="397"/>
      <c r="AA160" s="397"/>
      <c r="AB160" s="397"/>
      <c r="AC160" s="397"/>
      <c r="AD160" s="397"/>
      <c r="AE160" s="397"/>
      <c r="AF160" s="397"/>
    </row>
    <row r="161" spans="1:32"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397"/>
      <c r="Y161" s="397"/>
      <c r="Z161" s="397"/>
      <c r="AA161" s="397"/>
      <c r="AB161" s="397"/>
      <c r="AC161" s="397"/>
      <c r="AD161" s="397"/>
      <c r="AE161" s="397"/>
      <c r="AF161" s="397"/>
    </row>
    <row r="162" spans="1:32"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397"/>
      <c r="Y162" s="397"/>
      <c r="Z162" s="397"/>
      <c r="AA162" s="397"/>
      <c r="AB162" s="397"/>
      <c r="AC162" s="397"/>
      <c r="AD162" s="397"/>
      <c r="AE162" s="397"/>
      <c r="AF162" s="397"/>
    </row>
    <row r="163" spans="1:32"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397"/>
      <c r="Y163" s="397"/>
      <c r="Z163" s="397"/>
      <c r="AA163" s="397"/>
      <c r="AB163" s="397"/>
      <c r="AC163" s="397"/>
      <c r="AD163" s="397"/>
      <c r="AE163" s="397"/>
      <c r="AF163" s="397"/>
    </row>
    <row r="164" spans="1:32"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397"/>
      <c r="Y164" s="397"/>
      <c r="Z164" s="397"/>
      <c r="AA164" s="397"/>
      <c r="AB164" s="397"/>
      <c r="AC164" s="397"/>
      <c r="AD164" s="397"/>
      <c r="AE164" s="397"/>
      <c r="AF164" s="397"/>
    </row>
    <row r="165" spans="1:32"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397"/>
      <c r="Y165" s="397"/>
      <c r="Z165" s="397"/>
      <c r="AA165" s="397"/>
      <c r="AB165" s="397"/>
      <c r="AC165" s="397"/>
      <c r="AD165" s="397"/>
      <c r="AE165" s="397"/>
      <c r="AF165" s="397"/>
    </row>
    <row r="166" spans="1:32"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397"/>
      <c r="Y166" s="397"/>
      <c r="Z166" s="397"/>
      <c r="AA166" s="397"/>
      <c r="AB166" s="397"/>
      <c r="AC166" s="397"/>
      <c r="AD166" s="397"/>
      <c r="AE166" s="397"/>
      <c r="AF166" s="397"/>
    </row>
    <row r="167" spans="1:32"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397"/>
      <c r="Y167" s="397"/>
      <c r="Z167" s="397"/>
      <c r="AA167" s="397"/>
      <c r="AB167" s="397"/>
      <c r="AC167" s="397"/>
      <c r="AD167" s="397"/>
      <c r="AE167" s="397"/>
      <c r="AF167" s="397"/>
    </row>
    <row r="168" spans="1:32"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397"/>
      <c r="Y168" s="397"/>
      <c r="Z168" s="397"/>
      <c r="AA168" s="397"/>
      <c r="AB168" s="397"/>
      <c r="AC168" s="397"/>
      <c r="AD168" s="397"/>
      <c r="AE168" s="397"/>
      <c r="AF168" s="397"/>
    </row>
    <row r="169" spans="1:32"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397"/>
      <c r="Y169" s="397"/>
      <c r="Z169" s="397"/>
      <c r="AA169" s="397"/>
      <c r="AB169" s="397"/>
      <c r="AC169" s="397"/>
      <c r="AD169" s="397"/>
      <c r="AE169" s="397"/>
      <c r="AF169" s="397"/>
    </row>
    <row r="170" spans="1:32"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397"/>
      <c r="Y170" s="397"/>
      <c r="Z170" s="397"/>
      <c r="AA170" s="397"/>
      <c r="AB170" s="397"/>
      <c r="AC170" s="397"/>
      <c r="AD170" s="397"/>
      <c r="AE170" s="397"/>
      <c r="AF170" s="397"/>
    </row>
    <row r="171" spans="1:32"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397"/>
      <c r="Y171" s="397"/>
      <c r="Z171" s="397"/>
      <c r="AA171" s="397"/>
      <c r="AB171" s="397"/>
      <c r="AC171" s="397"/>
      <c r="AD171" s="397"/>
      <c r="AE171" s="397"/>
      <c r="AF171" s="397"/>
    </row>
    <row r="172" spans="1:32"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397"/>
      <c r="Y172" s="397"/>
      <c r="Z172" s="397"/>
      <c r="AA172" s="397"/>
      <c r="AB172" s="397"/>
      <c r="AC172" s="397"/>
      <c r="AD172" s="397"/>
      <c r="AE172" s="397"/>
      <c r="AF172" s="397"/>
    </row>
    <row r="173" spans="1:32"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397"/>
      <c r="Y173" s="397"/>
      <c r="Z173" s="397"/>
      <c r="AA173" s="397"/>
      <c r="AB173" s="397"/>
      <c r="AC173" s="397"/>
      <c r="AD173" s="397"/>
      <c r="AE173" s="397"/>
      <c r="AF173" s="397"/>
    </row>
    <row r="174" spans="1:32"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397"/>
      <c r="Y174" s="397"/>
      <c r="Z174" s="397"/>
      <c r="AA174" s="397"/>
      <c r="AB174" s="397"/>
      <c r="AC174" s="397"/>
      <c r="AD174" s="397"/>
      <c r="AE174" s="397"/>
      <c r="AF174" s="397"/>
    </row>
    <row r="175" spans="1:32"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397"/>
      <c r="Y175" s="397"/>
      <c r="Z175" s="397"/>
      <c r="AA175" s="397"/>
      <c r="AB175" s="397"/>
      <c r="AC175" s="397"/>
      <c r="AD175" s="397"/>
      <c r="AE175" s="397"/>
      <c r="AF175" s="397"/>
    </row>
    <row r="176" spans="1:32"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397"/>
      <c r="Y176" s="397"/>
      <c r="Z176" s="397"/>
      <c r="AA176" s="397"/>
      <c r="AB176" s="397"/>
      <c r="AC176" s="397"/>
      <c r="AD176" s="397"/>
      <c r="AE176" s="397"/>
      <c r="AF176" s="397"/>
    </row>
    <row r="177" spans="1:32"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397"/>
      <c r="Y177" s="397"/>
      <c r="Z177" s="397"/>
      <c r="AA177" s="397"/>
      <c r="AB177" s="397"/>
      <c r="AC177" s="397"/>
      <c r="AD177" s="397"/>
      <c r="AE177" s="397"/>
      <c r="AF177" s="397"/>
    </row>
    <row r="178" spans="1:32"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397"/>
      <c r="Y178" s="397"/>
      <c r="Z178" s="397"/>
      <c r="AA178" s="397"/>
      <c r="AB178" s="397"/>
      <c r="AC178" s="397"/>
      <c r="AD178" s="397"/>
      <c r="AE178" s="397"/>
      <c r="AF178" s="397"/>
    </row>
    <row r="179" spans="1:32"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397"/>
      <c r="Y179" s="397"/>
      <c r="Z179" s="397"/>
      <c r="AA179" s="397"/>
      <c r="AB179" s="397"/>
      <c r="AC179" s="397"/>
      <c r="AD179" s="397"/>
      <c r="AE179" s="397"/>
      <c r="AF179" s="397"/>
    </row>
    <row r="180" spans="1:32"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397"/>
      <c r="Y180" s="397"/>
      <c r="Z180" s="397"/>
      <c r="AA180" s="397"/>
      <c r="AB180" s="397"/>
      <c r="AC180" s="397"/>
      <c r="AD180" s="397"/>
      <c r="AE180" s="397"/>
      <c r="AF180" s="397"/>
    </row>
    <row r="181" spans="1:32"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397"/>
      <c r="Y181" s="397"/>
      <c r="Z181" s="397"/>
      <c r="AA181" s="397"/>
      <c r="AB181" s="397"/>
      <c r="AC181" s="397"/>
      <c r="AD181" s="397"/>
      <c r="AE181" s="397"/>
      <c r="AF181" s="397"/>
    </row>
    <row r="182" spans="1:32"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397"/>
      <c r="Y182" s="397"/>
      <c r="Z182" s="397"/>
      <c r="AA182" s="397"/>
      <c r="AB182" s="397"/>
      <c r="AC182" s="397"/>
      <c r="AD182" s="397"/>
      <c r="AE182" s="397"/>
      <c r="AF182" s="397"/>
    </row>
    <row r="183" spans="1:32"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397"/>
      <c r="Y183" s="397"/>
      <c r="Z183" s="397"/>
      <c r="AA183" s="397"/>
      <c r="AB183" s="397"/>
      <c r="AC183" s="397"/>
      <c r="AD183" s="397"/>
      <c r="AE183" s="397"/>
      <c r="AF183" s="397"/>
    </row>
    <row r="184" spans="1:32"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397"/>
      <c r="Y184" s="397"/>
      <c r="Z184" s="397"/>
      <c r="AA184" s="397"/>
      <c r="AB184" s="397"/>
      <c r="AC184" s="397"/>
      <c r="AD184" s="397"/>
      <c r="AE184" s="397"/>
      <c r="AF184" s="397"/>
    </row>
    <row r="185" spans="1:32"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397"/>
      <c r="Y185" s="397"/>
      <c r="Z185" s="397"/>
      <c r="AA185" s="397"/>
      <c r="AB185" s="397"/>
      <c r="AC185" s="397"/>
      <c r="AD185" s="397"/>
      <c r="AE185" s="397"/>
      <c r="AF185" s="397"/>
    </row>
    <row r="186" spans="1:32"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397"/>
      <c r="Y186" s="397"/>
      <c r="Z186" s="397"/>
      <c r="AA186" s="397"/>
      <c r="AB186" s="397"/>
      <c r="AC186" s="397"/>
      <c r="AD186" s="397"/>
      <c r="AE186" s="397"/>
      <c r="AF186" s="397"/>
    </row>
    <row r="187" spans="1:32"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397"/>
      <c r="Y187" s="397"/>
      <c r="Z187" s="397"/>
      <c r="AA187" s="397"/>
      <c r="AB187" s="397"/>
      <c r="AC187" s="397"/>
      <c r="AD187" s="397"/>
      <c r="AE187" s="397"/>
      <c r="AF187" s="397"/>
    </row>
    <row r="188" spans="1:32"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397"/>
      <c r="Y188" s="397"/>
      <c r="Z188" s="397"/>
      <c r="AA188" s="397"/>
      <c r="AB188" s="397"/>
      <c r="AC188" s="397"/>
      <c r="AD188" s="397"/>
      <c r="AE188" s="397"/>
      <c r="AF188" s="397"/>
    </row>
    <row r="189" spans="1:32"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397"/>
      <c r="Y189" s="397"/>
      <c r="Z189" s="397"/>
      <c r="AA189" s="397"/>
      <c r="AB189" s="397"/>
      <c r="AC189" s="397"/>
      <c r="AD189" s="397"/>
      <c r="AE189" s="397"/>
      <c r="AF189" s="397"/>
    </row>
    <row r="190" spans="1:32"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397"/>
      <c r="Y190" s="397"/>
      <c r="Z190" s="397"/>
      <c r="AA190" s="397"/>
      <c r="AB190" s="397"/>
      <c r="AC190" s="397"/>
      <c r="AD190" s="397"/>
      <c r="AE190" s="397"/>
      <c r="AF190" s="397"/>
    </row>
    <row r="191" spans="1:32"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397"/>
      <c r="Y191" s="397"/>
      <c r="Z191" s="397"/>
      <c r="AA191" s="397"/>
      <c r="AB191" s="397"/>
      <c r="AC191" s="397"/>
      <c r="AD191" s="397"/>
      <c r="AE191" s="397"/>
      <c r="AF191" s="397"/>
    </row>
    <row r="192" spans="1:32"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397"/>
      <c r="Y192" s="397"/>
      <c r="Z192" s="397"/>
      <c r="AA192" s="397"/>
      <c r="AB192" s="397"/>
      <c r="AC192" s="397"/>
      <c r="AD192" s="397"/>
      <c r="AE192" s="397"/>
      <c r="AF192" s="397"/>
    </row>
    <row r="193" spans="1:32"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397"/>
      <c r="Y193" s="397"/>
      <c r="Z193" s="397"/>
      <c r="AA193" s="397"/>
      <c r="AB193" s="397"/>
      <c r="AC193" s="397"/>
      <c r="AD193" s="397"/>
      <c r="AE193" s="397"/>
      <c r="AF193" s="397"/>
    </row>
    <row r="194" spans="1:32"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397"/>
      <c r="Y194" s="397"/>
      <c r="Z194" s="397"/>
      <c r="AA194" s="397"/>
      <c r="AB194" s="397"/>
      <c r="AC194" s="397"/>
      <c r="AD194" s="397"/>
      <c r="AE194" s="397"/>
      <c r="AF194" s="397"/>
    </row>
    <row r="195" spans="1:32"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397"/>
      <c r="Y195" s="397"/>
      <c r="Z195" s="397"/>
      <c r="AA195" s="397"/>
      <c r="AB195" s="397"/>
      <c r="AC195" s="397"/>
      <c r="AD195" s="397"/>
      <c r="AE195" s="397"/>
      <c r="AF195" s="397"/>
    </row>
    <row r="196" spans="1:32"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397"/>
      <c r="Y196" s="397"/>
      <c r="Z196" s="397"/>
      <c r="AA196" s="397"/>
      <c r="AB196" s="397"/>
      <c r="AC196" s="397"/>
      <c r="AD196" s="397"/>
      <c r="AE196" s="397"/>
      <c r="AF196" s="397"/>
    </row>
    <row r="197" spans="1:32"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397"/>
      <c r="Y197" s="397"/>
      <c r="Z197" s="397"/>
      <c r="AA197" s="397"/>
      <c r="AB197" s="397"/>
      <c r="AC197" s="397"/>
      <c r="AD197" s="397"/>
      <c r="AE197" s="397"/>
      <c r="AF197" s="397"/>
    </row>
    <row r="198" spans="1:32"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397"/>
      <c r="Y198" s="397"/>
      <c r="Z198" s="397"/>
      <c r="AA198" s="397"/>
      <c r="AB198" s="397"/>
      <c r="AC198" s="397"/>
      <c r="AD198" s="397"/>
      <c r="AE198" s="397"/>
      <c r="AF198" s="397"/>
    </row>
    <row r="199" spans="1:32"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397"/>
      <c r="Y199" s="397"/>
      <c r="Z199" s="397"/>
      <c r="AA199" s="397"/>
      <c r="AB199" s="397"/>
      <c r="AC199" s="397"/>
      <c r="AD199" s="397"/>
      <c r="AE199" s="397"/>
      <c r="AF199" s="397"/>
    </row>
    <row r="200" spans="1:32"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397"/>
      <c r="Y200" s="397"/>
      <c r="Z200" s="397"/>
      <c r="AA200" s="397"/>
      <c r="AB200" s="397"/>
      <c r="AC200" s="397"/>
      <c r="AD200" s="397"/>
      <c r="AE200" s="397"/>
      <c r="AF200" s="397"/>
    </row>
    <row r="201" spans="1:32"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397"/>
      <c r="Y201" s="397"/>
      <c r="Z201" s="397"/>
      <c r="AA201" s="397"/>
      <c r="AB201" s="397"/>
      <c r="AC201" s="397"/>
      <c r="AD201" s="397"/>
      <c r="AE201" s="397"/>
      <c r="AF201" s="397"/>
    </row>
    <row r="202" spans="1:32"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397"/>
      <c r="Y202" s="397"/>
      <c r="Z202" s="397"/>
      <c r="AA202" s="397"/>
      <c r="AB202" s="397"/>
      <c r="AC202" s="397"/>
      <c r="AD202" s="397"/>
      <c r="AE202" s="397"/>
      <c r="AF202" s="397"/>
    </row>
    <row r="203" spans="1:32"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397"/>
      <c r="Y203" s="397"/>
      <c r="Z203" s="397"/>
      <c r="AA203" s="397"/>
      <c r="AB203" s="397"/>
      <c r="AC203" s="397"/>
      <c r="AD203" s="397"/>
      <c r="AE203" s="397"/>
      <c r="AF203" s="397"/>
    </row>
    <row r="204" spans="1:32"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397"/>
      <c r="Y204" s="397"/>
      <c r="Z204" s="397"/>
      <c r="AA204" s="397"/>
      <c r="AB204" s="397"/>
      <c r="AC204" s="397"/>
      <c r="AD204" s="397"/>
      <c r="AE204" s="397"/>
      <c r="AF204" s="397"/>
    </row>
    <row r="205" spans="1:32"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397"/>
      <c r="Y205" s="397"/>
      <c r="Z205" s="397"/>
      <c r="AA205" s="397"/>
      <c r="AB205" s="397"/>
      <c r="AC205" s="397"/>
      <c r="AD205" s="397"/>
      <c r="AE205" s="397"/>
      <c r="AF205" s="397"/>
    </row>
    <row r="206" spans="1:32"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397"/>
      <c r="Y206" s="397"/>
      <c r="Z206" s="397"/>
      <c r="AA206" s="397"/>
      <c r="AB206" s="397"/>
      <c r="AC206" s="397"/>
      <c r="AD206" s="397"/>
      <c r="AE206" s="397"/>
      <c r="AF206" s="397"/>
    </row>
    <row r="207" spans="1:32"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397"/>
      <c r="Y207" s="397"/>
      <c r="Z207" s="397"/>
      <c r="AA207" s="397"/>
      <c r="AB207" s="397"/>
      <c r="AC207" s="397"/>
      <c r="AD207" s="397"/>
      <c r="AE207" s="397"/>
      <c r="AF207" s="397"/>
    </row>
    <row r="208" spans="1:32"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397"/>
      <c r="Y208" s="397"/>
      <c r="Z208" s="397"/>
      <c r="AA208" s="397"/>
      <c r="AB208" s="397"/>
      <c r="AC208" s="397"/>
      <c r="AD208" s="397"/>
      <c r="AE208" s="397"/>
      <c r="AF208" s="397"/>
    </row>
    <row r="209" spans="1:32"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397"/>
      <c r="Y209" s="397"/>
      <c r="Z209" s="397"/>
      <c r="AA209" s="397"/>
      <c r="AB209" s="397"/>
      <c r="AC209" s="397"/>
      <c r="AD209" s="397"/>
      <c r="AE209" s="397"/>
      <c r="AF209" s="397"/>
    </row>
    <row r="210" spans="1:32"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397"/>
      <c r="Y210" s="397"/>
      <c r="Z210" s="397"/>
      <c r="AA210" s="397"/>
      <c r="AB210" s="397"/>
      <c r="AC210" s="397"/>
      <c r="AD210" s="397"/>
      <c r="AE210" s="397"/>
      <c r="AF210" s="397"/>
    </row>
    <row r="211" spans="1:32"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397"/>
      <c r="Y211" s="397"/>
      <c r="Z211" s="397"/>
      <c r="AA211" s="397"/>
      <c r="AB211" s="397"/>
      <c r="AC211" s="397"/>
      <c r="AD211" s="397"/>
      <c r="AE211" s="397"/>
      <c r="AF211" s="397"/>
    </row>
    <row r="212" spans="1:32"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397"/>
      <c r="Y212" s="397"/>
      <c r="Z212" s="397"/>
      <c r="AA212" s="397"/>
      <c r="AB212" s="397"/>
      <c r="AC212" s="397"/>
      <c r="AD212" s="397"/>
      <c r="AE212" s="397"/>
      <c r="AF212" s="397"/>
    </row>
    <row r="213" spans="1:32"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397"/>
      <c r="Y213" s="397"/>
      <c r="Z213" s="397"/>
      <c r="AA213" s="397"/>
      <c r="AB213" s="397"/>
      <c r="AC213" s="397"/>
      <c r="AD213" s="397"/>
      <c r="AE213" s="397"/>
      <c r="AF213" s="397"/>
    </row>
    <row r="214" spans="1:32"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397"/>
      <c r="Y214" s="397"/>
      <c r="Z214" s="397"/>
      <c r="AA214" s="397"/>
      <c r="AB214" s="397"/>
      <c r="AC214" s="397"/>
      <c r="AD214" s="397"/>
      <c r="AE214" s="397"/>
      <c r="AF214" s="397"/>
    </row>
    <row r="215" spans="1:32"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397"/>
      <c r="Y215" s="397"/>
      <c r="Z215" s="397"/>
      <c r="AA215" s="397"/>
      <c r="AB215" s="397"/>
      <c r="AC215" s="397"/>
      <c r="AD215" s="397"/>
      <c r="AE215" s="397"/>
      <c r="AF215" s="397"/>
    </row>
    <row r="216" spans="1:32"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397"/>
      <c r="Y216" s="397"/>
      <c r="Z216" s="397"/>
      <c r="AA216" s="397"/>
      <c r="AB216" s="397"/>
      <c r="AC216" s="397"/>
      <c r="AD216" s="397"/>
      <c r="AE216" s="397"/>
      <c r="AF216" s="397"/>
    </row>
    <row r="217" spans="1:32"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397"/>
      <c r="Y217" s="397"/>
      <c r="Z217" s="397"/>
      <c r="AA217" s="397"/>
      <c r="AB217" s="397"/>
      <c r="AC217" s="397"/>
      <c r="AD217" s="397"/>
      <c r="AE217" s="397"/>
      <c r="AF217" s="397"/>
    </row>
    <row r="218" spans="1:32"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397"/>
      <c r="Y218" s="397"/>
      <c r="Z218" s="397"/>
      <c r="AA218" s="397"/>
      <c r="AB218" s="397"/>
      <c r="AC218" s="397"/>
      <c r="AD218" s="397"/>
      <c r="AE218" s="397"/>
      <c r="AF218" s="397"/>
    </row>
    <row r="219" spans="1:32"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397"/>
      <c r="Y219" s="397"/>
      <c r="Z219" s="397"/>
      <c r="AA219" s="397"/>
      <c r="AB219" s="397"/>
      <c r="AC219" s="397"/>
      <c r="AD219" s="397"/>
      <c r="AE219" s="397"/>
      <c r="AF219" s="397"/>
    </row>
    <row r="220" spans="1:32"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397"/>
      <c r="Y220" s="397"/>
      <c r="Z220" s="397"/>
      <c r="AA220" s="397"/>
      <c r="AB220" s="397"/>
      <c r="AC220" s="397"/>
      <c r="AD220" s="397"/>
      <c r="AE220" s="397"/>
      <c r="AF220" s="397"/>
    </row>
    <row r="221" spans="1:32"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397"/>
      <c r="Y221" s="397"/>
      <c r="Z221" s="397"/>
      <c r="AA221" s="397"/>
      <c r="AB221" s="397"/>
      <c r="AC221" s="397"/>
      <c r="AD221" s="397"/>
      <c r="AE221" s="397"/>
      <c r="AF221" s="397"/>
    </row>
    <row r="222" spans="1:32"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397"/>
      <c r="Y222" s="397"/>
      <c r="Z222" s="397"/>
      <c r="AA222" s="397"/>
      <c r="AB222" s="397"/>
      <c r="AC222" s="397"/>
      <c r="AD222" s="397"/>
      <c r="AE222" s="397"/>
      <c r="AF222" s="397"/>
    </row>
    <row r="223" spans="1:32"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397"/>
      <c r="Y223" s="397"/>
      <c r="Z223" s="397"/>
      <c r="AA223" s="397"/>
      <c r="AB223" s="397"/>
      <c r="AC223" s="397"/>
      <c r="AD223" s="397"/>
      <c r="AE223" s="397"/>
      <c r="AF223" s="397"/>
    </row>
    <row r="224" spans="1:32"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397"/>
      <c r="Y224" s="397"/>
      <c r="Z224" s="397"/>
      <c r="AA224" s="397"/>
      <c r="AB224" s="397"/>
      <c r="AC224" s="397"/>
      <c r="AD224" s="397"/>
      <c r="AE224" s="397"/>
      <c r="AF224" s="397"/>
    </row>
    <row r="225" spans="1:32"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397"/>
      <c r="Y225" s="397"/>
      <c r="Z225" s="397"/>
      <c r="AA225" s="397"/>
      <c r="AB225" s="397"/>
      <c r="AC225" s="397"/>
      <c r="AD225" s="397"/>
      <c r="AE225" s="397"/>
      <c r="AF225" s="397"/>
    </row>
    <row r="226" spans="1:32"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397"/>
      <c r="Y226" s="397"/>
      <c r="Z226" s="397"/>
      <c r="AA226" s="397"/>
      <c r="AB226" s="397"/>
      <c r="AC226" s="397"/>
      <c r="AD226" s="397"/>
      <c r="AE226" s="397"/>
      <c r="AF226" s="397"/>
    </row>
    <row r="227" spans="1:32"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397"/>
      <c r="Y227" s="397"/>
      <c r="Z227" s="397"/>
      <c r="AA227" s="397"/>
      <c r="AB227" s="397"/>
      <c r="AC227" s="397"/>
      <c r="AD227" s="397"/>
      <c r="AE227" s="397"/>
      <c r="AF227" s="397"/>
    </row>
    <row r="228" spans="1:32"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397"/>
      <c r="Y228" s="397"/>
      <c r="Z228" s="397"/>
      <c r="AA228" s="397"/>
      <c r="AB228" s="397"/>
      <c r="AC228" s="397"/>
      <c r="AD228" s="397"/>
      <c r="AE228" s="397"/>
      <c r="AF228" s="397"/>
    </row>
    <row r="229" spans="1:32"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397"/>
      <c r="Y229" s="397"/>
      <c r="Z229" s="397"/>
      <c r="AA229" s="397"/>
      <c r="AB229" s="397"/>
      <c r="AC229" s="397"/>
      <c r="AD229" s="397"/>
      <c r="AE229" s="397"/>
      <c r="AF229" s="397"/>
    </row>
    <row r="230" spans="1:32"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397"/>
      <c r="Y230" s="397"/>
      <c r="Z230" s="397"/>
      <c r="AA230" s="397"/>
      <c r="AB230" s="397"/>
      <c r="AC230" s="397"/>
      <c r="AD230" s="397"/>
      <c r="AE230" s="397"/>
      <c r="AF230" s="397"/>
    </row>
    <row r="231" spans="1:32"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397"/>
      <c r="Y231" s="397"/>
      <c r="Z231" s="397"/>
      <c r="AA231" s="397"/>
      <c r="AB231" s="397"/>
      <c r="AC231" s="397"/>
      <c r="AD231" s="397"/>
      <c r="AE231" s="397"/>
      <c r="AF231" s="397"/>
    </row>
    <row r="232" spans="1:32"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397"/>
      <c r="Y232" s="397"/>
      <c r="Z232" s="397"/>
      <c r="AA232" s="397"/>
      <c r="AB232" s="397"/>
      <c r="AC232" s="397"/>
      <c r="AD232" s="397"/>
      <c r="AE232" s="397"/>
      <c r="AF232" s="397"/>
    </row>
    <row r="233" spans="1:32"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397"/>
      <c r="Y233" s="397"/>
      <c r="Z233" s="397"/>
      <c r="AA233" s="397"/>
      <c r="AB233" s="397"/>
      <c r="AC233" s="397"/>
      <c r="AD233" s="397"/>
      <c r="AE233" s="397"/>
      <c r="AF233" s="397"/>
    </row>
    <row r="234" spans="1:32"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397"/>
      <c r="Y234" s="397"/>
      <c r="Z234" s="397"/>
      <c r="AA234" s="397"/>
      <c r="AB234" s="397"/>
      <c r="AC234" s="397"/>
      <c r="AD234" s="397"/>
      <c r="AE234" s="397"/>
      <c r="AF234" s="397"/>
    </row>
    <row r="235" spans="1:32"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397"/>
      <c r="Y235" s="397"/>
      <c r="Z235" s="397"/>
      <c r="AA235" s="397"/>
      <c r="AB235" s="397"/>
      <c r="AC235" s="397"/>
      <c r="AD235" s="397"/>
      <c r="AE235" s="397"/>
      <c r="AF235" s="397"/>
    </row>
    <row r="236" spans="1:32"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397"/>
      <c r="Y236" s="397"/>
      <c r="Z236" s="397"/>
      <c r="AA236" s="397"/>
      <c r="AB236" s="397"/>
      <c r="AC236" s="397"/>
      <c r="AD236" s="397"/>
      <c r="AE236" s="397"/>
      <c r="AF236" s="397"/>
    </row>
    <row r="237" spans="1:32"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397"/>
      <c r="Y237" s="397"/>
      <c r="Z237" s="397"/>
      <c r="AA237" s="397"/>
      <c r="AB237" s="397"/>
      <c r="AC237" s="397"/>
      <c r="AD237" s="397"/>
      <c r="AE237" s="397"/>
      <c r="AF237" s="397"/>
    </row>
    <row r="238" spans="1:32"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397"/>
      <c r="Y238" s="397"/>
      <c r="Z238" s="397"/>
      <c r="AA238" s="397"/>
      <c r="AB238" s="397"/>
      <c r="AC238" s="397"/>
      <c r="AD238" s="397"/>
      <c r="AE238" s="397"/>
      <c r="AF238" s="397"/>
    </row>
    <row r="239" spans="1:32"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397"/>
      <c r="Y239" s="397"/>
      <c r="Z239" s="397"/>
      <c r="AA239" s="397"/>
      <c r="AB239" s="397"/>
      <c r="AC239" s="397"/>
      <c r="AD239" s="397"/>
      <c r="AE239" s="397"/>
      <c r="AF239" s="397"/>
    </row>
    <row r="240" spans="1:32"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397"/>
      <c r="Y240" s="397"/>
      <c r="Z240" s="397"/>
      <c r="AA240" s="397"/>
      <c r="AB240" s="397"/>
      <c r="AC240" s="397"/>
      <c r="AD240" s="397"/>
      <c r="AE240" s="397"/>
      <c r="AF240" s="397"/>
    </row>
    <row r="241" spans="1:32"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397"/>
      <c r="Y241" s="397"/>
      <c r="Z241" s="397"/>
      <c r="AA241" s="397"/>
      <c r="AB241" s="397"/>
      <c r="AC241" s="397"/>
      <c r="AD241" s="397"/>
      <c r="AE241" s="397"/>
      <c r="AF241" s="397"/>
    </row>
    <row r="242" spans="1:32"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397"/>
      <c r="Y242" s="397"/>
      <c r="Z242" s="397"/>
      <c r="AA242" s="397"/>
      <c r="AB242" s="397"/>
      <c r="AC242" s="397"/>
      <c r="AD242" s="397"/>
      <c r="AE242" s="397"/>
      <c r="AF242" s="397"/>
    </row>
    <row r="243" spans="1:32"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397"/>
      <c r="Y243" s="397"/>
      <c r="Z243" s="397"/>
      <c r="AA243" s="397"/>
      <c r="AB243" s="397"/>
      <c r="AC243" s="397"/>
      <c r="AD243" s="397"/>
      <c r="AE243" s="397"/>
      <c r="AF243" s="397"/>
    </row>
    <row r="244" spans="1:32"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397"/>
      <c r="Y244" s="397"/>
      <c r="Z244" s="397"/>
      <c r="AA244" s="397"/>
      <c r="AB244" s="397"/>
      <c r="AC244" s="397"/>
      <c r="AD244" s="397"/>
      <c r="AE244" s="397"/>
      <c r="AF244" s="397"/>
    </row>
    <row r="245" spans="1:32"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397"/>
      <c r="Y245" s="397"/>
      <c r="Z245" s="397"/>
      <c r="AA245" s="397"/>
      <c r="AB245" s="397"/>
      <c r="AC245" s="397"/>
      <c r="AD245" s="397"/>
      <c r="AE245" s="397"/>
      <c r="AF245" s="397"/>
    </row>
    <row r="246" spans="1:32"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397"/>
      <c r="Y246" s="397"/>
      <c r="Z246" s="397"/>
      <c r="AA246" s="397"/>
      <c r="AB246" s="397"/>
      <c r="AC246" s="397"/>
      <c r="AD246" s="397"/>
      <c r="AE246" s="397"/>
      <c r="AF246" s="397"/>
    </row>
    <row r="247" spans="1:32"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397"/>
      <c r="Y247" s="397"/>
      <c r="Z247" s="397"/>
      <c r="AA247" s="397"/>
      <c r="AB247" s="397"/>
      <c r="AC247" s="397"/>
      <c r="AD247" s="397"/>
      <c r="AE247" s="397"/>
      <c r="AF247" s="397"/>
    </row>
    <row r="248" spans="1:32"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397"/>
      <c r="Y248" s="397"/>
      <c r="Z248" s="397"/>
      <c r="AA248" s="397"/>
      <c r="AB248" s="397"/>
      <c r="AC248" s="397"/>
      <c r="AD248" s="397"/>
      <c r="AE248" s="397"/>
      <c r="AF248" s="397"/>
    </row>
    <row r="249" spans="1:32"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397"/>
      <c r="Y249" s="397"/>
      <c r="Z249" s="397"/>
      <c r="AA249" s="397"/>
      <c r="AB249" s="397"/>
      <c r="AC249" s="397"/>
      <c r="AD249" s="397"/>
      <c r="AE249" s="397"/>
      <c r="AF249" s="397"/>
    </row>
    <row r="250" spans="1:32"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397"/>
      <c r="Y250" s="397"/>
      <c r="Z250" s="397"/>
      <c r="AA250" s="397"/>
      <c r="AB250" s="397"/>
      <c r="AC250" s="397"/>
      <c r="AD250" s="397"/>
      <c r="AE250" s="397"/>
      <c r="AF250" s="397"/>
    </row>
    <row r="251" spans="1:32"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397"/>
      <c r="Y251" s="397"/>
      <c r="Z251" s="397"/>
      <c r="AA251" s="397"/>
      <c r="AB251" s="397"/>
      <c r="AC251" s="397"/>
      <c r="AD251" s="397"/>
      <c r="AE251" s="397"/>
      <c r="AF251" s="397"/>
    </row>
    <row r="252" spans="1:32"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397"/>
      <c r="Y252" s="397"/>
      <c r="Z252" s="397"/>
      <c r="AA252" s="397"/>
      <c r="AB252" s="397"/>
      <c r="AC252" s="397"/>
      <c r="AD252" s="397"/>
      <c r="AE252" s="397"/>
      <c r="AF252" s="397"/>
    </row>
    <row r="253" spans="1:32"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397"/>
      <c r="Y253" s="397"/>
      <c r="Z253" s="397"/>
      <c r="AA253" s="397"/>
      <c r="AB253" s="397"/>
      <c r="AC253" s="397"/>
      <c r="AD253" s="397"/>
      <c r="AE253" s="397"/>
      <c r="AF253" s="397"/>
    </row>
    <row r="254" spans="1:32"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397"/>
      <c r="Y254" s="397"/>
      <c r="Z254" s="397"/>
      <c r="AA254" s="397"/>
      <c r="AB254" s="397"/>
      <c r="AC254" s="397"/>
      <c r="AD254" s="397"/>
      <c r="AE254" s="397"/>
      <c r="AF254" s="397"/>
    </row>
    <row r="255" spans="1:32"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397"/>
      <c r="Y255" s="397"/>
      <c r="Z255" s="397"/>
      <c r="AA255" s="397"/>
      <c r="AB255" s="397"/>
      <c r="AC255" s="397"/>
      <c r="AD255" s="397"/>
      <c r="AE255" s="397"/>
      <c r="AF255" s="397"/>
    </row>
    <row r="256" spans="1:32"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397"/>
      <c r="Y256" s="397"/>
      <c r="Z256" s="397"/>
      <c r="AA256" s="397"/>
      <c r="AB256" s="397"/>
      <c r="AC256" s="397"/>
      <c r="AD256" s="397"/>
      <c r="AE256" s="397"/>
      <c r="AF256" s="397"/>
    </row>
    <row r="257" spans="1:32"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397"/>
      <c r="Y257" s="397"/>
      <c r="Z257" s="397"/>
      <c r="AA257" s="397"/>
      <c r="AB257" s="397"/>
      <c r="AC257" s="397"/>
      <c r="AD257" s="397"/>
      <c r="AE257" s="397"/>
      <c r="AF257" s="397"/>
    </row>
    <row r="258" spans="1:32"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397"/>
      <c r="Y258" s="397"/>
      <c r="Z258" s="397"/>
      <c r="AA258" s="397"/>
      <c r="AB258" s="397"/>
      <c r="AC258" s="397"/>
      <c r="AD258" s="397"/>
      <c r="AE258" s="397"/>
      <c r="AF258" s="397"/>
    </row>
    <row r="259" spans="1:32"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397"/>
      <c r="Y259" s="397"/>
      <c r="Z259" s="397"/>
      <c r="AA259" s="397"/>
      <c r="AB259" s="397"/>
      <c r="AC259" s="397"/>
      <c r="AD259" s="397"/>
      <c r="AE259" s="397"/>
      <c r="AF259" s="397"/>
    </row>
    <row r="260" spans="1:32"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397"/>
      <c r="Y260" s="397"/>
      <c r="Z260" s="397"/>
      <c r="AA260" s="397"/>
      <c r="AB260" s="397"/>
      <c r="AC260" s="397"/>
      <c r="AD260" s="397"/>
      <c r="AE260" s="397"/>
      <c r="AF260" s="397"/>
    </row>
    <row r="261" spans="1:32"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397"/>
      <c r="Y261" s="397"/>
      <c r="Z261" s="397"/>
      <c r="AA261" s="397"/>
      <c r="AB261" s="397"/>
      <c r="AC261" s="397"/>
      <c r="AD261" s="397"/>
      <c r="AE261" s="397"/>
      <c r="AF261" s="397"/>
    </row>
    <row r="262" spans="1:32"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397"/>
      <c r="Y262" s="397"/>
      <c r="Z262" s="397"/>
      <c r="AA262" s="397"/>
      <c r="AB262" s="397"/>
      <c r="AC262" s="397"/>
      <c r="AD262" s="397"/>
      <c r="AE262" s="397"/>
      <c r="AF262" s="397"/>
    </row>
    <row r="263" spans="1:32"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397"/>
      <c r="Y263" s="397"/>
      <c r="Z263" s="397"/>
      <c r="AA263" s="397"/>
      <c r="AB263" s="397"/>
      <c r="AC263" s="397"/>
      <c r="AD263" s="397"/>
      <c r="AE263" s="397"/>
      <c r="AF263" s="397"/>
    </row>
    <row r="264" spans="1:32"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397"/>
      <c r="Y264" s="397"/>
      <c r="Z264" s="397"/>
      <c r="AA264" s="397"/>
      <c r="AB264" s="397"/>
      <c r="AC264" s="397"/>
      <c r="AD264" s="397"/>
      <c r="AE264" s="397"/>
      <c r="AF264" s="397"/>
    </row>
    <row r="265" spans="1:32"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397"/>
      <c r="Y265" s="397"/>
      <c r="Z265" s="397"/>
      <c r="AA265" s="397"/>
      <c r="AB265" s="397"/>
      <c r="AC265" s="397"/>
      <c r="AD265" s="397"/>
      <c r="AE265" s="397"/>
      <c r="AF265" s="397"/>
    </row>
    <row r="266" spans="1:32"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397"/>
      <c r="Y266" s="397"/>
      <c r="Z266" s="397"/>
      <c r="AA266" s="397"/>
      <c r="AB266" s="397"/>
      <c r="AC266" s="397"/>
      <c r="AD266" s="397"/>
      <c r="AE266" s="397"/>
      <c r="AF266" s="397"/>
    </row>
    <row r="267" spans="1:32"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397"/>
      <c r="Y267" s="397"/>
      <c r="Z267" s="397"/>
      <c r="AA267" s="397"/>
      <c r="AB267" s="397"/>
      <c r="AC267" s="397"/>
      <c r="AD267" s="397"/>
      <c r="AE267" s="397"/>
      <c r="AF267" s="397"/>
    </row>
    <row r="268" spans="1:32"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397"/>
      <c r="Y268" s="397"/>
      <c r="Z268" s="397"/>
      <c r="AA268" s="397"/>
      <c r="AB268" s="397"/>
      <c r="AC268" s="397"/>
      <c r="AD268" s="397"/>
      <c r="AE268" s="397"/>
      <c r="AF268" s="397"/>
    </row>
    <row r="269" spans="1:32"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397"/>
      <c r="Y269" s="397"/>
      <c r="Z269" s="397"/>
      <c r="AA269" s="397"/>
      <c r="AB269" s="397"/>
      <c r="AC269" s="397"/>
      <c r="AD269" s="397"/>
      <c r="AE269" s="397"/>
      <c r="AF269" s="397"/>
    </row>
    <row r="270" spans="1:32"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397"/>
      <c r="Y270" s="397"/>
      <c r="Z270" s="397"/>
      <c r="AA270" s="397"/>
      <c r="AB270" s="397"/>
      <c r="AC270" s="397"/>
      <c r="AD270" s="397"/>
      <c r="AE270" s="397"/>
      <c r="AF270" s="397"/>
    </row>
    <row r="271" spans="1:32"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397"/>
      <c r="Y271" s="397"/>
      <c r="Z271" s="397"/>
      <c r="AA271" s="397"/>
      <c r="AB271" s="397"/>
      <c r="AC271" s="397"/>
      <c r="AD271" s="397"/>
      <c r="AE271" s="397"/>
      <c r="AF271" s="397"/>
    </row>
    <row r="272" spans="1:32"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397"/>
      <c r="Y272" s="397"/>
      <c r="Z272" s="397"/>
      <c r="AA272" s="397"/>
      <c r="AB272" s="397"/>
      <c r="AC272" s="397"/>
      <c r="AD272" s="397"/>
      <c r="AE272" s="397"/>
      <c r="AF272" s="397"/>
    </row>
    <row r="273" spans="1:32"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397"/>
      <c r="Y273" s="397"/>
      <c r="Z273" s="397"/>
      <c r="AA273" s="397"/>
      <c r="AB273" s="397"/>
      <c r="AC273" s="397"/>
      <c r="AD273" s="397"/>
      <c r="AE273" s="397"/>
      <c r="AF273" s="397"/>
    </row>
    <row r="274" spans="1:32"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397"/>
      <c r="Y274" s="397"/>
      <c r="Z274" s="397"/>
      <c r="AA274" s="397"/>
      <c r="AB274" s="397"/>
      <c r="AC274" s="397"/>
      <c r="AD274" s="397"/>
      <c r="AE274" s="397"/>
      <c r="AF274" s="397"/>
    </row>
    <row r="275" spans="1:32"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397"/>
      <c r="Y275" s="397"/>
      <c r="Z275" s="397"/>
      <c r="AA275" s="397"/>
      <c r="AB275" s="397"/>
      <c r="AC275" s="397"/>
      <c r="AD275" s="397"/>
      <c r="AE275" s="397"/>
      <c r="AF275" s="397"/>
    </row>
    <row r="276" spans="1:32"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397"/>
      <c r="Y276" s="397"/>
      <c r="Z276" s="397"/>
      <c r="AA276" s="397"/>
      <c r="AB276" s="397"/>
      <c r="AC276" s="397"/>
      <c r="AD276" s="397"/>
      <c r="AE276" s="397"/>
      <c r="AF276" s="397"/>
    </row>
    <row r="277" spans="1:32"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397"/>
      <c r="Y277" s="397"/>
      <c r="Z277" s="397"/>
      <c r="AA277" s="397"/>
      <c r="AB277" s="397"/>
      <c r="AC277" s="397"/>
      <c r="AD277" s="397"/>
      <c r="AE277" s="397"/>
      <c r="AF277" s="397"/>
    </row>
    <row r="278" spans="1:32"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397"/>
      <c r="Y278" s="397"/>
      <c r="Z278" s="397"/>
      <c r="AA278" s="397"/>
      <c r="AB278" s="397"/>
      <c r="AC278" s="397"/>
      <c r="AD278" s="397"/>
      <c r="AE278" s="397"/>
      <c r="AF278" s="397"/>
    </row>
    <row r="279" spans="1:32"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397"/>
      <c r="Y279" s="397"/>
      <c r="Z279" s="397"/>
      <c r="AA279" s="397"/>
      <c r="AB279" s="397"/>
      <c r="AC279" s="397"/>
      <c r="AD279" s="397"/>
      <c r="AE279" s="397"/>
      <c r="AF279" s="397"/>
    </row>
    <row r="280" spans="1:32"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397"/>
      <c r="Y280" s="397"/>
      <c r="Z280" s="397"/>
      <c r="AA280" s="397"/>
      <c r="AB280" s="397"/>
      <c r="AC280" s="397"/>
      <c r="AD280" s="397"/>
      <c r="AE280" s="397"/>
      <c r="AF280" s="397"/>
    </row>
    <row r="281" spans="1:32"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397"/>
      <c r="Y281" s="397"/>
      <c r="Z281" s="397"/>
      <c r="AA281" s="397"/>
      <c r="AB281" s="397"/>
      <c r="AC281" s="397"/>
      <c r="AD281" s="397"/>
      <c r="AE281" s="397"/>
      <c r="AF281" s="397"/>
    </row>
    <row r="282" spans="1:32"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397"/>
      <c r="Y282" s="397"/>
      <c r="Z282" s="397"/>
      <c r="AA282" s="397"/>
      <c r="AB282" s="397"/>
      <c r="AC282" s="397"/>
      <c r="AD282" s="397"/>
      <c r="AE282" s="397"/>
      <c r="AF282" s="397"/>
    </row>
    <row r="283" spans="1:32"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397"/>
      <c r="Y283" s="397"/>
      <c r="Z283" s="397"/>
      <c r="AA283" s="397"/>
      <c r="AB283" s="397"/>
      <c r="AC283" s="397"/>
      <c r="AD283" s="397"/>
      <c r="AE283" s="397"/>
      <c r="AF283" s="397"/>
    </row>
    <row r="284" spans="1:32"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397"/>
      <c r="Y284" s="397"/>
      <c r="Z284" s="397"/>
      <c r="AA284" s="397"/>
      <c r="AB284" s="397"/>
      <c r="AC284" s="397"/>
      <c r="AD284" s="397"/>
      <c r="AE284" s="397"/>
      <c r="AF284" s="397"/>
    </row>
    <row r="285" spans="1:32"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397"/>
      <c r="Y285" s="397"/>
      <c r="Z285" s="397"/>
      <c r="AA285" s="397"/>
      <c r="AB285" s="397"/>
      <c r="AC285" s="397"/>
      <c r="AD285" s="397"/>
      <c r="AE285" s="397"/>
      <c r="AF285" s="397"/>
    </row>
    <row r="286" spans="1:32"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397"/>
      <c r="Y286" s="397"/>
      <c r="Z286" s="397"/>
      <c r="AA286" s="397"/>
      <c r="AB286" s="397"/>
      <c r="AC286" s="397"/>
      <c r="AD286" s="397"/>
      <c r="AE286" s="397"/>
      <c r="AF286" s="397"/>
    </row>
    <row r="287" spans="1:32"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397"/>
      <c r="Y287" s="397"/>
      <c r="Z287" s="397"/>
      <c r="AA287" s="397"/>
      <c r="AB287" s="397"/>
      <c r="AC287" s="397"/>
      <c r="AD287" s="397"/>
      <c r="AE287" s="397"/>
      <c r="AF287" s="397"/>
    </row>
    <row r="288" spans="1:32"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397"/>
      <c r="Y288" s="397"/>
      <c r="Z288" s="397"/>
      <c r="AA288" s="397"/>
      <c r="AB288" s="397"/>
      <c r="AC288" s="397"/>
      <c r="AD288" s="397"/>
      <c r="AE288" s="397"/>
      <c r="AF288" s="397"/>
    </row>
    <row r="289" spans="1:32"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397"/>
      <c r="Y289" s="397"/>
      <c r="Z289" s="397"/>
      <c r="AA289" s="397"/>
      <c r="AB289" s="397"/>
      <c r="AC289" s="397"/>
      <c r="AD289" s="397"/>
      <c r="AE289" s="397"/>
      <c r="AF289" s="397"/>
    </row>
    <row r="290" spans="1:32"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397"/>
      <c r="Y290" s="397"/>
      <c r="Z290" s="397"/>
      <c r="AA290" s="397"/>
      <c r="AB290" s="397"/>
      <c r="AC290" s="397"/>
      <c r="AD290" s="397"/>
      <c r="AE290" s="397"/>
      <c r="AF290" s="397"/>
    </row>
    <row r="291" spans="1:32"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397"/>
      <c r="Y291" s="397"/>
      <c r="Z291" s="397"/>
      <c r="AA291" s="397"/>
      <c r="AB291" s="397"/>
      <c r="AC291" s="397"/>
      <c r="AD291" s="397"/>
      <c r="AE291" s="397"/>
      <c r="AF291" s="397"/>
    </row>
    <row r="292" spans="1:32"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397"/>
      <c r="Y292" s="397"/>
      <c r="Z292" s="397"/>
      <c r="AA292" s="397"/>
      <c r="AB292" s="397"/>
      <c r="AC292" s="397"/>
      <c r="AD292" s="397"/>
      <c r="AE292" s="397"/>
      <c r="AF292" s="397"/>
    </row>
    <row r="293" spans="1:32"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397"/>
      <c r="Y293" s="397"/>
      <c r="Z293" s="397"/>
      <c r="AA293" s="397"/>
      <c r="AB293" s="397"/>
      <c r="AC293" s="397"/>
      <c r="AD293" s="397"/>
      <c r="AE293" s="397"/>
      <c r="AF293" s="397"/>
    </row>
    <row r="294" spans="1:32"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397"/>
      <c r="Y294" s="397"/>
      <c r="Z294" s="397"/>
      <c r="AA294" s="397"/>
      <c r="AB294" s="397"/>
      <c r="AC294" s="397"/>
      <c r="AD294" s="397"/>
      <c r="AE294" s="397"/>
      <c r="AF294" s="397"/>
    </row>
    <row r="295" spans="1:32"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397"/>
      <c r="Y295" s="397"/>
      <c r="Z295" s="397"/>
      <c r="AA295" s="397"/>
      <c r="AB295" s="397"/>
      <c r="AC295" s="397"/>
      <c r="AD295" s="397"/>
      <c r="AE295" s="397"/>
      <c r="AF295" s="397"/>
    </row>
    <row r="296" spans="1:32"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397"/>
      <c r="Y296" s="397"/>
      <c r="Z296" s="397"/>
      <c r="AA296" s="397"/>
      <c r="AB296" s="397"/>
      <c r="AC296" s="397"/>
      <c r="AD296" s="397"/>
      <c r="AE296" s="397"/>
      <c r="AF296" s="397"/>
    </row>
    <row r="297" spans="1:32"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397"/>
      <c r="Y297" s="397"/>
      <c r="Z297" s="397"/>
      <c r="AA297" s="397"/>
      <c r="AB297" s="397"/>
      <c r="AC297" s="397"/>
      <c r="AD297" s="397"/>
      <c r="AE297" s="397"/>
      <c r="AF297" s="397"/>
    </row>
    <row r="298" spans="1:32"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397"/>
      <c r="Y298" s="397"/>
      <c r="Z298" s="397"/>
      <c r="AA298" s="397"/>
      <c r="AB298" s="397"/>
      <c r="AC298" s="397"/>
      <c r="AD298" s="397"/>
      <c r="AE298" s="397"/>
      <c r="AF298" s="397"/>
    </row>
    <row r="299" spans="1:32"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397"/>
      <c r="Y299" s="397"/>
      <c r="Z299" s="397"/>
      <c r="AA299" s="397"/>
      <c r="AB299" s="397"/>
      <c r="AC299" s="397"/>
      <c r="AD299" s="397"/>
      <c r="AE299" s="397"/>
      <c r="AF299" s="397"/>
    </row>
    <row r="300" spans="1:32"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397"/>
      <c r="Y300" s="397"/>
      <c r="Z300" s="397"/>
      <c r="AA300" s="397"/>
      <c r="AB300" s="397"/>
      <c r="AC300" s="397"/>
      <c r="AD300" s="397"/>
      <c r="AE300" s="397"/>
      <c r="AF300" s="397"/>
    </row>
    <row r="301" spans="1:32"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397"/>
      <c r="Y301" s="397"/>
      <c r="Z301" s="397"/>
      <c r="AA301" s="397"/>
      <c r="AB301" s="397"/>
      <c r="AC301" s="397"/>
      <c r="AD301" s="397"/>
      <c r="AE301" s="397"/>
      <c r="AF301" s="397"/>
    </row>
    <row r="302" spans="1:32"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397"/>
      <c r="Y302" s="397"/>
      <c r="Z302" s="397"/>
      <c r="AA302" s="397"/>
      <c r="AB302" s="397"/>
      <c r="AC302" s="397"/>
      <c r="AD302" s="397"/>
      <c r="AE302" s="397"/>
      <c r="AF302" s="397"/>
    </row>
    <row r="303" spans="1:32"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397"/>
      <c r="Y303" s="397"/>
      <c r="Z303" s="397"/>
      <c r="AA303" s="397"/>
      <c r="AB303" s="397"/>
      <c r="AC303" s="397"/>
      <c r="AD303" s="397"/>
      <c r="AE303" s="397"/>
      <c r="AF303" s="397"/>
    </row>
    <row r="304" spans="1:32"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397"/>
      <c r="Y304" s="397"/>
      <c r="Z304" s="397"/>
      <c r="AA304" s="397"/>
      <c r="AB304" s="397"/>
      <c r="AC304" s="397"/>
      <c r="AD304" s="397"/>
      <c r="AE304" s="397"/>
      <c r="AF304" s="397"/>
    </row>
    <row r="305" spans="1:32"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397"/>
      <c r="Y305" s="397"/>
      <c r="Z305" s="397"/>
      <c r="AA305" s="397"/>
      <c r="AB305" s="397"/>
      <c r="AC305" s="397"/>
      <c r="AD305" s="397"/>
      <c r="AE305" s="397"/>
      <c r="AF305" s="397"/>
    </row>
    <row r="306" spans="1:32"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397"/>
      <c r="Y306" s="397"/>
      <c r="Z306" s="397"/>
      <c r="AA306" s="397"/>
      <c r="AB306" s="397"/>
      <c r="AC306" s="397"/>
      <c r="AD306" s="397"/>
      <c r="AE306" s="397"/>
      <c r="AF306" s="397"/>
    </row>
    <row r="307" spans="1:32"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397"/>
      <c r="Y307" s="397"/>
      <c r="Z307" s="397"/>
      <c r="AA307" s="397"/>
      <c r="AB307" s="397"/>
      <c r="AC307" s="397"/>
      <c r="AD307" s="397"/>
      <c r="AE307" s="397"/>
      <c r="AF307" s="397"/>
    </row>
    <row r="308" spans="1:32"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397"/>
      <c r="Y308" s="397"/>
      <c r="Z308" s="397"/>
      <c r="AA308" s="397"/>
      <c r="AB308" s="397"/>
      <c r="AC308" s="397"/>
      <c r="AD308" s="397"/>
      <c r="AE308" s="397"/>
      <c r="AF308" s="397"/>
    </row>
    <row r="309" spans="1:32"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397"/>
      <c r="Y309" s="397"/>
      <c r="Z309" s="397"/>
      <c r="AA309" s="397"/>
      <c r="AB309" s="397"/>
      <c r="AC309" s="397"/>
      <c r="AD309" s="397"/>
      <c r="AE309" s="397"/>
      <c r="AF309" s="397"/>
    </row>
    <row r="310" spans="1:32"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397"/>
      <c r="Y310" s="397"/>
      <c r="Z310" s="397"/>
      <c r="AA310" s="397"/>
      <c r="AB310" s="397"/>
      <c r="AC310" s="397"/>
      <c r="AD310" s="397"/>
      <c r="AE310" s="397"/>
      <c r="AF310" s="397"/>
    </row>
    <row r="311" spans="1:32"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397"/>
      <c r="Y311" s="397"/>
      <c r="Z311" s="397"/>
      <c r="AA311" s="397"/>
      <c r="AB311" s="397"/>
      <c r="AC311" s="397"/>
      <c r="AD311" s="397"/>
      <c r="AE311" s="397"/>
      <c r="AF311" s="397"/>
    </row>
    <row r="312" spans="1:32"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397"/>
      <c r="Y312" s="397"/>
      <c r="Z312" s="397"/>
      <c r="AA312" s="397"/>
      <c r="AB312" s="397"/>
      <c r="AC312" s="397"/>
      <c r="AD312" s="397"/>
      <c r="AE312" s="397"/>
      <c r="AF312" s="397"/>
    </row>
    <row r="313" spans="1:32"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397"/>
      <c r="Y313" s="397"/>
      <c r="Z313" s="397"/>
      <c r="AA313" s="397"/>
      <c r="AB313" s="397"/>
      <c r="AC313" s="397"/>
      <c r="AD313" s="397"/>
      <c r="AE313" s="397"/>
      <c r="AF313" s="397"/>
    </row>
    <row r="314" spans="1:32"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397"/>
      <c r="Y314" s="397"/>
      <c r="Z314" s="397"/>
      <c r="AA314" s="397"/>
      <c r="AB314" s="397"/>
      <c r="AC314" s="397"/>
      <c r="AD314" s="397"/>
      <c r="AE314" s="397"/>
      <c r="AF314" s="397"/>
    </row>
    <row r="315" spans="1:32"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397"/>
      <c r="Y315" s="397"/>
      <c r="Z315" s="397"/>
      <c r="AA315" s="397"/>
      <c r="AB315" s="397"/>
      <c r="AC315" s="397"/>
      <c r="AD315" s="397"/>
      <c r="AE315" s="397"/>
      <c r="AF315" s="397"/>
    </row>
    <row r="316" spans="1:32"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397"/>
      <c r="Y316" s="397"/>
      <c r="Z316" s="397"/>
      <c r="AA316" s="397"/>
      <c r="AB316" s="397"/>
      <c r="AC316" s="397"/>
      <c r="AD316" s="397"/>
      <c r="AE316" s="397"/>
      <c r="AF316" s="397"/>
    </row>
    <row r="317" spans="1:32"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397"/>
      <c r="Y317" s="397"/>
      <c r="Z317" s="397"/>
      <c r="AA317" s="397"/>
      <c r="AB317" s="397"/>
      <c r="AC317" s="397"/>
      <c r="AD317" s="397"/>
      <c r="AE317" s="397"/>
      <c r="AF317" s="397"/>
    </row>
    <row r="318" spans="1:32"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397"/>
      <c r="Y318" s="397"/>
      <c r="Z318" s="397"/>
      <c r="AA318" s="397"/>
      <c r="AB318" s="397"/>
      <c r="AC318" s="397"/>
      <c r="AD318" s="397"/>
      <c r="AE318" s="397"/>
      <c r="AF318" s="397"/>
    </row>
    <row r="319" spans="1:32"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397"/>
      <c r="Y319" s="397"/>
      <c r="Z319" s="397"/>
      <c r="AA319" s="397"/>
      <c r="AB319" s="397"/>
      <c r="AC319" s="397"/>
      <c r="AD319" s="397"/>
      <c r="AE319" s="397"/>
      <c r="AF319" s="397"/>
    </row>
    <row r="320" spans="1:32"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397"/>
      <c r="Y320" s="397"/>
      <c r="Z320" s="397"/>
      <c r="AA320" s="397"/>
      <c r="AB320" s="397"/>
      <c r="AC320" s="397"/>
      <c r="AD320" s="397"/>
      <c r="AE320" s="397"/>
      <c r="AF320" s="397"/>
    </row>
    <row r="321" spans="1:32"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397"/>
      <c r="Y321" s="397"/>
      <c r="Z321" s="397"/>
      <c r="AA321" s="397"/>
      <c r="AB321" s="397"/>
      <c r="AC321" s="397"/>
      <c r="AD321" s="397"/>
      <c r="AE321" s="397"/>
      <c r="AF321" s="397"/>
    </row>
    <row r="322" spans="1:32"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397"/>
      <c r="Y322" s="397"/>
      <c r="Z322" s="397"/>
      <c r="AA322" s="397"/>
      <c r="AB322" s="397"/>
      <c r="AC322" s="397"/>
      <c r="AD322" s="397"/>
      <c r="AE322" s="397"/>
      <c r="AF322" s="397"/>
    </row>
    <row r="323" spans="1:32"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397"/>
      <c r="Y323" s="397"/>
      <c r="Z323" s="397"/>
      <c r="AA323" s="397"/>
      <c r="AB323" s="397"/>
      <c r="AC323" s="397"/>
      <c r="AD323" s="397"/>
      <c r="AE323" s="397"/>
      <c r="AF323" s="397"/>
    </row>
    <row r="324" spans="1:32"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397"/>
      <c r="Y324" s="397"/>
      <c r="Z324" s="397"/>
      <c r="AA324" s="397"/>
      <c r="AB324" s="397"/>
      <c r="AC324" s="397"/>
      <c r="AD324" s="397"/>
      <c r="AE324" s="397"/>
      <c r="AF324" s="397"/>
    </row>
    <row r="325" spans="1:32"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397"/>
      <c r="Y325" s="397"/>
      <c r="Z325" s="397"/>
      <c r="AA325" s="397"/>
      <c r="AB325" s="397"/>
      <c r="AC325" s="397"/>
      <c r="AD325" s="397"/>
      <c r="AE325" s="397"/>
      <c r="AF325" s="397"/>
    </row>
    <row r="326" spans="1:32"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397"/>
      <c r="Y326" s="397"/>
      <c r="Z326" s="397"/>
      <c r="AA326" s="397"/>
      <c r="AB326" s="397"/>
      <c r="AC326" s="397"/>
      <c r="AD326" s="397"/>
      <c r="AE326" s="397"/>
      <c r="AF326" s="397"/>
    </row>
    <row r="327" spans="1:32"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397"/>
      <c r="Y327" s="397"/>
      <c r="Z327" s="397"/>
      <c r="AA327" s="397"/>
      <c r="AB327" s="397"/>
      <c r="AC327" s="397"/>
      <c r="AD327" s="397"/>
      <c r="AE327" s="397"/>
      <c r="AF327" s="397"/>
    </row>
    <row r="328" spans="1:32"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397"/>
      <c r="Y328" s="397"/>
      <c r="Z328" s="397"/>
      <c r="AA328" s="397"/>
      <c r="AB328" s="397"/>
      <c r="AC328" s="397"/>
      <c r="AD328" s="397"/>
      <c r="AE328" s="397"/>
      <c r="AF328" s="397"/>
    </row>
    <row r="329" spans="1:32"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397"/>
      <c r="Y329" s="397"/>
      <c r="Z329" s="397"/>
      <c r="AA329" s="397"/>
      <c r="AB329" s="397"/>
      <c r="AC329" s="397"/>
      <c r="AD329" s="397"/>
      <c r="AE329" s="397"/>
      <c r="AF329" s="397"/>
    </row>
    <row r="330" spans="1:32"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397"/>
      <c r="Y330" s="397"/>
      <c r="Z330" s="397"/>
      <c r="AA330" s="397"/>
      <c r="AB330" s="397"/>
      <c r="AC330" s="397"/>
      <c r="AD330" s="397"/>
      <c r="AE330" s="397"/>
      <c r="AF330" s="397"/>
    </row>
    <row r="331" spans="1:32"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397"/>
      <c r="Y331" s="397"/>
      <c r="Z331" s="397"/>
      <c r="AA331" s="397"/>
      <c r="AB331" s="397"/>
      <c r="AC331" s="397"/>
      <c r="AD331" s="397"/>
      <c r="AE331" s="397"/>
      <c r="AF331" s="397"/>
    </row>
    <row r="332" spans="1:32"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397"/>
      <c r="Y332" s="397"/>
      <c r="Z332" s="397"/>
      <c r="AA332" s="397"/>
      <c r="AB332" s="397"/>
      <c r="AC332" s="397"/>
      <c r="AD332" s="397"/>
      <c r="AE332" s="397"/>
      <c r="AF332" s="397"/>
    </row>
    <row r="333" spans="1:32"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397"/>
      <c r="Y333" s="397"/>
      <c r="Z333" s="397"/>
      <c r="AA333" s="397"/>
      <c r="AB333" s="397"/>
      <c r="AC333" s="397"/>
      <c r="AD333" s="397"/>
      <c r="AE333" s="397"/>
      <c r="AF333" s="397"/>
    </row>
    <row r="334" spans="1:32"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397"/>
      <c r="Y334" s="397"/>
      <c r="Z334" s="397"/>
      <c r="AA334" s="397"/>
      <c r="AB334" s="397"/>
      <c r="AC334" s="397"/>
      <c r="AD334" s="397"/>
      <c r="AE334" s="397"/>
      <c r="AF334" s="397"/>
    </row>
    <row r="335" spans="1:32"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397"/>
      <c r="Y335" s="397"/>
      <c r="Z335" s="397"/>
      <c r="AA335" s="397"/>
      <c r="AB335" s="397"/>
      <c r="AC335" s="397"/>
      <c r="AD335" s="397"/>
      <c r="AE335" s="397"/>
      <c r="AF335" s="397"/>
    </row>
    <row r="336" spans="1:32"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397"/>
      <c r="Y336" s="397"/>
      <c r="Z336" s="397"/>
      <c r="AA336" s="397"/>
      <c r="AB336" s="397"/>
      <c r="AC336" s="397"/>
      <c r="AD336" s="397"/>
      <c r="AE336" s="397"/>
      <c r="AF336" s="397"/>
    </row>
    <row r="337" spans="1:32"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397"/>
      <c r="Y337" s="397"/>
      <c r="Z337" s="397"/>
      <c r="AA337" s="397"/>
      <c r="AB337" s="397"/>
      <c r="AC337" s="397"/>
      <c r="AD337" s="397"/>
      <c r="AE337" s="397"/>
      <c r="AF337" s="397"/>
    </row>
    <row r="338" spans="1:32"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397"/>
      <c r="Y338" s="397"/>
      <c r="Z338" s="397"/>
      <c r="AA338" s="397"/>
      <c r="AB338" s="397"/>
      <c r="AC338" s="397"/>
      <c r="AD338" s="397"/>
      <c r="AE338" s="397"/>
      <c r="AF338" s="397"/>
    </row>
    <row r="339" spans="1:32"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397"/>
      <c r="Y339" s="397"/>
      <c r="Z339" s="397"/>
      <c r="AA339" s="397"/>
      <c r="AB339" s="397"/>
      <c r="AC339" s="397"/>
      <c r="AD339" s="397"/>
      <c r="AE339" s="397"/>
      <c r="AF339" s="397"/>
    </row>
    <row r="340" spans="1:32"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397"/>
      <c r="Y340" s="397"/>
      <c r="Z340" s="397"/>
      <c r="AA340" s="397"/>
      <c r="AB340" s="397"/>
      <c r="AC340" s="397"/>
      <c r="AD340" s="397"/>
      <c r="AE340" s="397"/>
      <c r="AF340" s="397"/>
    </row>
    <row r="341" spans="1:32"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397"/>
      <c r="Y341" s="397"/>
      <c r="Z341" s="397"/>
      <c r="AA341" s="397"/>
      <c r="AB341" s="397"/>
      <c r="AC341" s="397"/>
      <c r="AD341" s="397"/>
      <c r="AE341" s="397"/>
      <c r="AF341" s="397"/>
    </row>
    <row r="342" spans="1:32"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397"/>
      <c r="Y342" s="397"/>
      <c r="Z342" s="397"/>
      <c r="AA342" s="397"/>
      <c r="AB342" s="397"/>
      <c r="AC342" s="397"/>
      <c r="AD342" s="397"/>
      <c r="AE342" s="397"/>
      <c r="AF342" s="397"/>
    </row>
    <row r="343" spans="1:32"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397"/>
      <c r="Y343" s="397"/>
      <c r="Z343" s="397"/>
      <c r="AA343" s="397"/>
      <c r="AB343" s="397"/>
      <c r="AC343" s="397"/>
      <c r="AD343" s="397"/>
      <c r="AE343" s="397"/>
      <c r="AF343" s="397"/>
    </row>
    <row r="344" spans="1:32"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397"/>
      <c r="Y344" s="397"/>
      <c r="Z344" s="397"/>
      <c r="AA344" s="397"/>
      <c r="AB344" s="397"/>
      <c r="AC344" s="397"/>
      <c r="AD344" s="397"/>
      <c r="AE344" s="397"/>
      <c r="AF344" s="397"/>
    </row>
    <row r="345" spans="1:32"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397"/>
      <c r="Y345" s="397"/>
      <c r="Z345" s="397"/>
      <c r="AA345" s="397"/>
      <c r="AB345" s="397"/>
      <c r="AC345" s="397"/>
      <c r="AD345" s="397"/>
      <c r="AE345" s="397"/>
      <c r="AF345" s="397"/>
    </row>
    <row r="346" spans="1:32"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397"/>
      <c r="Y346" s="397"/>
      <c r="Z346" s="397"/>
      <c r="AA346" s="397"/>
      <c r="AB346" s="397"/>
      <c r="AC346" s="397"/>
      <c r="AD346" s="397"/>
      <c r="AE346" s="397"/>
      <c r="AF346" s="397"/>
    </row>
    <row r="347" spans="1:32"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397"/>
      <c r="Y347" s="397"/>
      <c r="Z347" s="397"/>
      <c r="AA347" s="397"/>
      <c r="AB347" s="397"/>
      <c r="AC347" s="397"/>
      <c r="AD347" s="397"/>
      <c r="AE347" s="397"/>
      <c r="AF347" s="397"/>
    </row>
    <row r="348" spans="1:32"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397"/>
      <c r="Y348" s="397"/>
      <c r="Z348" s="397"/>
      <c r="AA348" s="397"/>
      <c r="AB348" s="397"/>
      <c r="AC348" s="397"/>
      <c r="AD348" s="397"/>
      <c r="AE348" s="397"/>
      <c r="AF348" s="397"/>
    </row>
    <row r="349" spans="1:32"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397"/>
      <c r="Y349" s="397"/>
      <c r="Z349" s="397"/>
      <c r="AA349" s="397"/>
      <c r="AB349" s="397"/>
      <c r="AC349" s="397"/>
      <c r="AD349" s="397"/>
      <c r="AE349" s="397"/>
      <c r="AF349" s="397"/>
    </row>
    <row r="350" spans="1:32"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397"/>
      <c r="Y350" s="397"/>
      <c r="Z350" s="397"/>
      <c r="AA350" s="397"/>
      <c r="AB350" s="397"/>
      <c r="AC350" s="397"/>
      <c r="AD350" s="397"/>
      <c r="AE350" s="397"/>
      <c r="AF350" s="397"/>
    </row>
    <row r="351" spans="1:32"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397"/>
      <c r="Y351" s="397"/>
      <c r="Z351" s="397"/>
      <c r="AA351" s="397"/>
      <c r="AB351" s="397"/>
      <c r="AC351" s="397"/>
      <c r="AD351" s="397"/>
      <c r="AE351" s="397"/>
      <c r="AF351" s="397"/>
    </row>
    <row r="352" spans="1:32"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397"/>
      <c r="Y352" s="397"/>
      <c r="Z352" s="397"/>
      <c r="AA352" s="397"/>
      <c r="AB352" s="397"/>
      <c r="AC352" s="397"/>
      <c r="AD352" s="397"/>
      <c r="AE352" s="397"/>
      <c r="AF352" s="397"/>
    </row>
    <row r="353" spans="1:32"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397"/>
      <c r="Y353" s="397"/>
      <c r="Z353" s="397"/>
      <c r="AA353" s="397"/>
      <c r="AB353" s="397"/>
      <c r="AC353" s="397"/>
      <c r="AD353" s="397"/>
      <c r="AE353" s="397"/>
      <c r="AF353" s="397"/>
    </row>
    <row r="354" spans="1:32"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397"/>
      <c r="Y354" s="397"/>
      <c r="Z354" s="397"/>
      <c r="AA354" s="397"/>
      <c r="AB354" s="397"/>
      <c r="AC354" s="397"/>
      <c r="AD354" s="397"/>
      <c r="AE354" s="397"/>
      <c r="AF354" s="397"/>
    </row>
    <row r="355" spans="1:32"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397"/>
      <c r="Y355" s="397"/>
      <c r="Z355" s="397"/>
      <c r="AA355" s="397"/>
      <c r="AB355" s="397"/>
      <c r="AC355" s="397"/>
      <c r="AD355" s="397"/>
      <c r="AE355" s="397"/>
      <c r="AF355" s="397"/>
    </row>
    <row r="356" spans="1:32"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397"/>
      <c r="Y356" s="397"/>
      <c r="Z356" s="397"/>
      <c r="AA356" s="397"/>
      <c r="AB356" s="397"/>
      <c r="AC356" s="397"/>
      <c r="AD356" s="397"/>
      <c r="AE356" s="397"/>
      <c r="AF356" s="397"/>
    </row>
    <row r="357" spans="1:32"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397"/>
      <c r="Y357" s="397"/>
      <c r="Z357" s="397"/>
      <c r="AA357" s="397"/>
      <c r="AB357" s="397"/>
      <c r="AC357" s="397"/>
      <c r="AD357" s="397"/>
      <c r="AE357" s="397"/>
      <c r="AF357" s="397"/>
    </row>
    <row r="358" spans="1:32"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397"/>
      <c r="Y358" s="397"/>
      <c r="Z358" s="397"/>
      <c r="AA358" s="397"/>
      <c r="AB358" s="397"/>
      <c r="AC358" s="397"/>
      <c r="AD358" s="397"/>
      <c r="AE358" s="397"/>
      <c r="AF358" s="397"/>
    </row>
    <row r="359" spans="1:32"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397"/>
      <c r="Y359" s="397"/>
      <c r="Z359" s="397"/>
      <c r="AA359" s="397"/>
      <c r="AB359" s="397"/>
      <c r="AC359" s="397"/>
      <c r="AD359" s="397"/>
      <c r="AE359" s="397"/>
      <c r="AF359" s="397"/>
    </row>
    <row r="360" spans="1:32"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397"/>
      <c r="Y360" s="397"/>
      <c r="Z360" s="397"/>
      <c r="AA360" s="397"/>
      <c r="AB360" s="397"/>
      <c r="AC360" s="397"/>
      <c r="AD360" s="397"/>
      <c r="AE360" s="397"/>
      <c r="AF360" s="397"/>
    </row>
    <row r="361" spans="1:32"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397"/>
      <c r="Y361" s="397"/>
      <c r="Z361" s="397"/>
      <c r="AA361" s="397"/>
      <c r="AB361" s="397"/>
      <c r="AC361" s="397"/>
      <c r="AD361" s="397"/>
      <c r="AE361" s="397"/>
      <c r="AF361" s="397"/>
    </row>
    <row r="362" spans="1:32"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397"/>
      <c r="Y362" s="397"/>
      <c r="Z362" s="397"/>
      <c r="AA362" s="397"/>
      <c r="AB362" s="397"/>
      <c r="AC362" s="397"/>
      <c r="AD362" s="397"/>
      <c r="AE362" s="397"/>
      <c r="AF362" s="397"/>
    </row>
    <row r="363" spans="1:32"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397"/>
      <c r="Y363" s="397"/>
      <c r="Z363" s="397"/>
      <c r="AA363" s="397"/>
      <c r="AB363" s="397"/>
      <c r="AC363" s="397"/>
      <c r="AD363" s="397"/>
      <c r="AE363" s="397"/>
      <c r="AF363" s="397"/>
    </row>
    <row r="364" spans="1:32"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397"/>
      <c r="Y364" s="397"/>
      <c r="Z364" s="397"/>
      <c r="AA364" s="397"/>
      <c r="AB364" s="397"/>
      <c r="AC364" s="397"/>
      <c r="AD364" s="397"/>
      <c r="AE364" s="397"/>
      <c r="AF364" s="397"/>
    </row>
    <row r="365" spans="1:32"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397"/>
      <c r="Y365" s="397"/>
      <c r="Z365" s="397"/>
      <c r="AA365" s="397"/>
      <c r="AB365" s="397"/>
      <c r="AC365" s="397"/>
      <c r="AD365" s="397"/>
      <c r="AE365" s="397"/>
      <c r="AF365" s="397"/>
    </row>
    <row r="366" spans="1:32"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397"/>
      <c r="Y366" s="397"/>
      <c r="Z366" s="397"/>
      <c r="AA366" s="397"/>
      <c r="AB366" s="397"/>
      <c r="AC366" s="397"/>
      <c r="AD366" s="397"/>
      <c r="AE366" s="397"/>
      <c r="AF366" s="397"/>
    </row>
    <row r="367" spans="1:32"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397"/>
      <c r="Y367" s="397"/>
      <c r="Z367" s="397"/>
      <c r="AA367" s="397"/>
      <c r="AB367" s="397"/>
      <c r="AC367" s="397"/>
      <c r="AD367" s="397"/>
      <c r="AE367" s="397"/>
      <c r="AF367" s="397"/>
    </row>
    <row r="368" spans="1:32"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397"/>
      <c r="Y368" s="397"/>
      <c r="Z368" s="397"/>
      <c r="AA368" s="397"/>
      <c r="AB368" s="397"/>
      <c r="AC368" s="397"/>
      <c r="AD368" s="397"/>
      <c r="AE368" s="397"/>
      <c r="AF368" s="397"/>
    </row>
    <row r="369" spans="1:32"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397"/>
      <c r="Y369" s="397"/>
      <c r="Z369" s="397"/>
      <c r="AA369" s="397"/>
      <c r="AB369" s="397"/>
      <c r="AC369" s="397"/>
      <c r="AD369" s="397"/>
      <c r="AE369" s="397"/>
      <c r="AF369" s="397"/>
    </row>
    <row r="370" spans="1:32"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397"/>
      <c r="Y370" s="397"/>
      <c r="Z370" s="397"/>
      <c r="AA370" s="397"/>
      <c r="AB370" s="397"/>
      <c r="AC370" s="397"/>
      <c r="AD370" s="397"/>
      <c r="AE370" s="397"/>
      <c r="AF370" s="397"/>
    </row>
    <row r="371" spans="1:32"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397"/>
      <c r="Y371" s="397"/>
      <c r="Z371" s="397"/>
      <c r="AA371" s="397"/>
      <c r="AB371" s="397"/>
      <c r="AC371" s="397"/>
      <c r="AD371" s="397"/>
      <c r="AE371" s="397"/>
      <c r="AF371" s="397"/>
    </row>
    <row r="372" spans="1:32"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397"/>
      <c r="Y372" s="397"/>
      <c r="Z372" s="397"/>
      <c r="AA372" s="397"/>
      <c r="AB372" s="397"/>
      <c r="AC372" s="397"/>
      <c r="AD372" s="397"/>
      <c r="AE372" s="397"/>
      <c r="AF372" s="397"/>
    </row>
    <row r="373" spans="1:32"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397"/>
      <c r="Y373" s="397"/>
      <c r="Z373" s="397"/>
      <c r="AA373" s="397"/>
      <c r="AB373" s="397"/>
      <c r="AC373" s="397"/>
      <c r="AD373" s="397"/>
      <c r="AE373" s="397"/>
      <c r="AF373" s="397"/>
    </row>
    <row r="374" spans="1:32"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397"/>
      <c r="Y374" s="397"/>
      <c r="Z374" s="397"/>
      <c r="AA374" s="397"/>
      <c r="AB374" s="397"/>
      <c r="AC374" s="397"/>
      <c r="AD374" s="397"/>
      <c r="AE374" s="397"/>
      <c r="AF374" s="397"/>
    </row>
    <row r="375" spans="1:32"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397"/>
      <c r="Y375" s="397"/>
      <c r="Z375" s="397"/>
      <c r="AA375" s="397"/>
      <c r="AB375" s="397"/>
      <c r="AC375" s="397"/>
      <c r="AD375" s="397"/>
      <c r="AE375" s="397"/>
      <c r="AF375" s="397"/>
    </row>
    <row r="376" spans="1:32"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397"/>
      <c r="Y376" s="397"/>
      <c r="Z376" s="397"/>
      <c r="AA376" s="397"/>
      <c r="AB376" s="397"/>
      <c r="AC376" s="397"/>
      <c r="AD376" s="397"/>
      <c r="AE376" s="397"/>
      <c r="AF376" s="397"/>
    </row>
    <row r="377" spans="1:32"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397"/>
      <c r="Y377" s="397"/>
      <c r="Z377" s="397"/>
      <c r="AA377" s="397"/>
      <c r="AB377" s="397"/>
      <c r="AC377" s="397"/>
      <c r="AD377" s="397"/>
      <c r="AE377" s="397"/>
      <c r="AF377" s="397"/>
    </row>
    <row r="378" spans="1:32"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397"/>
      <c r="Y378" s="397"/>
      <c r="Z378" s="397"/>
      <c r="AA378" s="397"/>
      <c r="AB378" s="397"/>
      <c r="AC378" s="397"/>
      <c r="AD378" s="397"/>
      <c r="AE378" s="397"/>
      <c r="AF378" s="397"/>
    </row>
    <row r="379" spans="1:32"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397"/>
      <c r="Y379" s="397"/>
      <c r="Z379" s="397"/>
      <c r="AA379" s="397"/>
      <c r="AB379" s="397"/>
      <c r="AC379" s="397"/>
      <c r="AD379" s="397"/>
      <c r="AE379" s="397"/>
      <c r="AF379" s="397"/>
    </row>
    <row r="380" spans="1:32"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397"/>
      <c r="Y380" s="397"/>
      <c r="Z380" s="397"/>
      <c r="AA380" s="397"/>
      <c r="AB380" s="397"/>
      <c r="AC380" s="397"/>
      <c r="AD380" s="397"/>
      <c r="AE380" s="397"/>
      <c r="AF380" s="397"/>
    </row>
    <row r="381" spans="1:32"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397"/>
      <c r="Y381" s="397"/>
      <c r="Z381" s="397"/>
      <c r="AA381" s="397"/>
      <c r="AB381" s="397"/>
      <c r="AC381" s="397"/>
      <c r="AD381" s="397"/>
      <c r="AE381" s="397"/>
      <c r="AF381" s="397"/>
    </row>
    <row r="382" spans="1:32"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397"/>
      <c r="Y382" s="397"/>
      <c r="Z382" s="397"/>
      <c r="AA382" s="397"/>
      <c r="AB382" s="397"/>
      <c r="AC382" s="397"/>
      <c r="AD382" s="397"/>
      <c r="AE382" s="397"/>
      <c r="AF382" s="397"/>
    </row>
    <row r="383" spans="1:32"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397"/>
      <c r="Y383" s="397"/>
      <c r="Z383" s="397"/>
      <c r="AA383" s="397"/>
      <c r="AB383" s="397"/>
      <c r="AC383" s="397"/>
      <c r="AD383" s="397"/>
      <c r="AE383" s="397"/>
      <c r="AF383" s="397"/>
    </row>
    <row r="384" spans="1:32"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397"/>
      <c r="Y384" s="397"/>
      <c r="Z384" s="397"/>
      <c r="AA384" s="397"/>
      <c r="AB384" s="397"/>
      <c r="AC384" s="397"/>
      <c r="AD384" s="397"/>
      <c r="AE384" s="397"/>
      <c r="AF384" s="397"/>
    </row>
    <row r="385" spans="1:32"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397"/>
      <c r="Y385" s="397"/>
      <c r="Z385" s="397"/>
      <c r="AA385" s="397"/>
      <c r="AB385" s="397"/>
      <c r="AC385" s="397"/>
      <c r="AD385" s="397"/>
      <c r="AE385" s="397"/>
      <c r="AF385" s="397"/>
    </row>
    <row r="386" spans="1:32"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397"/>
      <c r="Y386" s="397"/>
      <c r="Z386" s="397"/>
      <c r="AA386" s="397"/>
      <c r="AB386" s="397"/>
      <c r="AC386" s="397"/>
      <c r="AD386" s="397"/>
      <c r="AE386" s="397"/>
      <c r="AF386" s="397"/>
    </row>
    <row r="387" spans="1:32"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397"/>
      <c r="Y387" s="397"/>
      <c r="Z387" s="397"/>
      <c r="AA387" s="397"/>
      <c r="AB387" s="397"/>
      <c r="AC387" s="397"/>
      <c r="AD387" s="397"/>
      <c r="AE387" s="397"/>
      <c r="AF387" s="397"/>
    </row>
    <row r="388" spans="1:32"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397"/>
      <c r="Y388" s="397"/>
      <c r="Z388" s="397"/>
      <c r="AA388" s="397"/>
      <c r="AB388" s="397"/>
      <c r="AC388" s="397"/>
      <c r="AD388" s="397"/>
      <c r="AE388" s="397"/>
      <c r="AF388" s="397"/>
    </row>
    <row r="389" spans="1:32"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397"/>
      <c r="Y389" s="397"/>
      <c r="Z389" s="397"/>
      <c r="AA389" s="397"/>
      <c r="AB389" s="397"/>
      <c r="AC389" s="397"/>
      <c r="AD389" s="397"/>
      <c r="AE389" s="397"/>
      <c r="AF389" s="397"/>
    </row>
    <row r="390" spans="1:32"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397"/>
      <c r="Y390" s="397"/>
      <c r="Z390" s="397"/>
      <c r="AA390" s="397"/>
      <c r="AB390" s="397"/>
      <c r="AC390" s="397"/>
      <c r="AD390" s="397"/>
      <c r="AE390" s="397"/>
      <c r="AF390" s="397"/>
    </row>
    <row r="391" spans="1:32"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397"/>
      <c r="Y391" s="397"/>
      <c r="Z391" s="397"/>
      <c r="AA391" s="397"/>
      <c r="AB391" s="397"/>
      <c r="AC391" s="397"/>
      <c r="AD391" s="397"/>
      <c r="AE391" s="397"/>
      <c r="AF391" s="397"/>
    </row>
    <row r="392" spans="1:32"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397"/>
      <c r="Y392" s="397"/>
      <c r="Z392" s="397"/>
      <c r="AA392" s="397"/>
      <c r="AB392" s="397"/>
      <c r="AC392" s="397"/>
      <c r="AD392" s="397"/>
      <c r="AE392" s="397"/>
      <c r="AF392" s="397"/>
    </row>
    <row r="393" spans="1:32"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397"/>
      <c r="Y393" s="397"/>
      <c r="Z393" s="397"/>
      <c r="AA393" s="397"/>
      <c r="AB393" s="397"/>
      <c r="AC393" s="397"/>
      <c r="AD393" s="397"/>
      <c r="AE393" s="397"/>
      <c r="AF393" s="397"/>
    </row>
    <row r="394" spans="1:32"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397"/>
      <c r="Y394" s="397"/>
      <c r="Z394" s="397"/>
      <c r="AA394" s="397"/>
      <c r="AB394" s="397"/>
      <c r="AC394" s="397"/>
      <c r="AD394" s="397"/>
      <c r="AE394" s="397"/>
      <c r="AF394" s="397"/>
    </row>
    <row r="395" spans="1:32"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397"/>
      <c r="Y395" s="397"/>
      <c r="Z395" s="397"/>
      <c r="AA395" s="397"/>
      <c r="AB395" s="397"/>
      <c r="AC395" s="397"/>
      <c r="AD395" s="397"/>
      <c r="AE395" s="397"/>
      <c r="AF395" s="397"/>
    </row>
    <row r="396" spans="1:32"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397"/>
      <c r="Y396" s="397"/>
      <c r="Z396" s="397"/>
      <c r="AA396" s="397"/>
      <c r="AB396" s="397"/>
      <c r="AC396" s="397"/>
      <c r="AD396" s="397"/>
      <c r="AE396" s="397"/>
      <c r="AF396" s="397"/>
    </row>
    <row r="397" spans="1:32"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397"/>
      <c r="Y397" s="397"/>
      <c r="Z397" s="397"/>
      <c r="AA397" s="397"/>
      <c r="AB397" s="397"/>
      <c r="AC397" s="397"/>
      <c r="AD397" s="397"/>
      <c r="AE397" s="397"/>
      <c r="AF397" s="397"/>
    </row>
    <row r="398" spans="1:32"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397"/>
      <c r="Y398" s="397"/>
      <c r="Z398" s="397"/>
      <c r="AA398" s="397"/>
      <c r="AB398" s="397"/>
      <c r="AC398" s="397"/>
      <c r="AD398" s="397"/>
      <c r="AE398" s="397"/>
      <c r="AF398" s="397"/>
    </row>
    <row r="399" spans="1:32"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397"/>
      <c r="Y399" s="397"/>
      <c r="Z399" s="397"/>
      <c r="AA399" s="397"/>
      <c r="AB399" s="397"/>
      <c r="AC399" s="397"/>
      <c r="AD399" s="397"/>
      <c r="AE399" s="397"/>
      <c r="AF399" s="397"/>
    </row>
    <row r="400" spans="1:32"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397"/>
      <c r="Y400" s="397"/>
      <c r="Z400" s="397"/>
      <c r="AA400" s="397"/>
      <c r="AB400" s="397"/>
      <c r="AC400" s="397"/>
      <c r="AD400" s="397"/>
      <c r="AE400" s="397"/>
      <c r="AF400" s="397"/>
    </row>
    <row r="401" spans="1:32"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397"/>
      <c r="Y401" s="397"/>
      <c r="Z401" s="397"/>
      <c r="AA401" s="397"/>
      <c r="AB401" s="397"/>
      <c r="AC401" s="397"/>
      <c r="AD401" s="397"/>
      <c r="AE401" s="397"/>
      <c r="AF401" s="397"/>
    </row>
    <row r="402" spans="1:32"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397"/>
      <c r="Y402" s="397"/>
      <c r="Z402" s="397"/>
      <c r="AA402" s="397"/>
      <c r="AB402" s="397"/>
      <c r="AC402" s="397"/>
      <c r="AD402" s="397"/>
      <c r="AE402" s="397"/>
      <c r="AF402" s="397"/>
    </row>
    <row r="403" spans="1:32"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397"/>
      <c r="Y403" s="397"/>
      <c r="Z403" s="397"/>
      <c r="AA403" s="397"/>
      <c r="AB403" s="397"/>
      <c r="AC403" s="397"/>
      <c r="AD403" s="397"/>
      <c r="AE403" s="397"/>
      <c r="AF403" s="397"/>
    </row>
    <row r="404" spans="1:32"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397"/>
      <c r="Y404" s="397"/>
      <c r="Z404" s="397"/>
      <c r="AA404" s="397"/>
      <c r="AB404" s="397"/>
      <c r="AC404" s="397"/>
      <c r="AD404" s="397"/>
      <c r="AE404" s="397"/>
      <c r="AF404" s="397"/>
    </row>
    <row r="405" spans="1:32"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397"/>
      <c r="Y405" s="397"/>
      <c r="Z405" s="397"/>
      <c r="AA405" s="397"/>
      <c r="AB405" s="397"/>
      <c r="AC405" s="397"/>
      <c r="AD405" s="397"/>
      <c r="AE405" s="397"/>
      <c r="AF405" s="397"/>
    </row>
    <row r="406" spans="1:32"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397"/>
      <c r="Y406" s="397"/>
      <c r="Z406" s="397"/>
      <c r="AA406" s="397"/>
      <c r="AB406" s="397"/>
      <c r="AC406" s="397"/>
      <c r="AD406" s="397"/>
      <c r="AE406" s="397"/>
      <c r="AF406" s="397"/>
    </row>
    <row r="407" spans="1:32"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397"/>
      <c r="Y407" s="397"/>
      <c r="Z407" s="397"/>
      <c r="AA407" s="397"/>
      <c r="AB407" s="397"/>
      <c r="AC407" s="397"/>
      <c r="AD407" s="397"/>
      <c r="AE407" s="397"/>
      <c r="AF407" s="397"/>
    </row>
    <row r="408" spans="1:32"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397"/>
      <c r="Y408" s="397"/>
      <c r="Z408" s="397"/>
      <c r="AA408" s="397"/>
      <c r="AB408" s="397"/>
      <c r="AC408" s="397"/>
      <c r="AD408" s="397"/>
      <c r="AE408" s="397"/>
      <c r="AF408" s="397"/>
    </row>
    <row r="409" spans="1:32"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397"/>
      <c r="Y409" s="397"/>
      <c r="Z409" s="397"/>
      <c r="AA409" s="397"/>
      <c r="AB409" s="397"/>
      <c r="AC409" s="397"/>
      <c r="AD409" s="397"/>
      <c r="AE409" s="397"/>
      <c r="AF409" s="397"/>
    </row>
    <row r="410" spans="1:32"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397"/>
      <c r="Y410" s="397"/>
      <c r="Z410" s="397"/>
      <c r="AA410" s="397"/>
      <c r="AB410" s="397"/>
      <c r="AC410" s="397"/>
      <c r="AD410" s="397"/>
      <c r="AE410" s="397"/>
      <c r="AF410" s="397"/>
    </row>
    <row r="411" spans="1:32"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397"/>
      <c r="Y411" s="397"/>
      <c r="Z411" s="397"/>
      <c r="AA411" s="397"/>
      <c r="AB411" s="397"/>
      <c r="AC411" s="397"/>
      <c r="AD411" s="397"/>
      <c r="AE411" s="397"/>
      <c r="AF411" s="397"/>
    </row>
    <row r="412" spans="1:32"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397"/>
      <c r="Y412" s="397"/>
      <c r="Z412" s="397"/>
      <c r="AA412" s="397"/>
      <c r="AB412" s="397"/>
      <c r="AC412" s="397"/>
      <c r="AD412" s="397"/>
      <c r="AE412" s="397"/>
      <c r="AF412" s="397"/>
    </row>
    <row r="413" spans="1:32"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397"/>
      <c r="Y413" s="397"/>
      <c r="Z413" s="397"/>
      <c r="AA413" s="397"/>
      <c r="AB413" s="397"/>
      <c r="AC413" s="397"/>
      <c r="AD413" s="397"/>
      <c r="AE413" s="397"/>
      <c r="AF413" s="397"/>
    </row>
    <row r="414" spans="1:32"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397"/>
      <c r="Y414" s="397"/>
      <c r="Z414" s="397"/>
      <c r="AA414" s="397"/>
      <c r="AB414" s="397"/>
      <c r="AC414" s="397"/>
      <c r="AD414" s="397"/>
      <c r="AE414" s="397"/>
      <c r="AF414" s="397"/>
    </row>
    <row r="415" spans="1:32"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397"/>
      <c r="Y415" s="397"/>
      <c r="Z415" s="397"/>
      <c r="AA415" s="397"/>
      <c r="AB415" s="397"/>
      <c r="AC415" s="397"/>
      <c r="AD415" s="397"/>
      <c r="AE415" s="397"/>
      <c r="AF415" s="397"/>
    </row>
    <row r="416" spans="1:32"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397"/>
      <c r="Y416" s="397"/>
      <c r="Z416" s="397"/>
      <c r="AA416" s="397"/>
      <c r="AB416" s="397"/>
      <c r="AC416" s="397"/>
      <c r="AD416" s="397"/>
      <c r="AE416" s="397"/>
      <c r="AF416" s="397"/>
    </row>
    <row r="417" spans="1:32"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397"/>
      <c r="Y417" s="397"/>
      <c r="Z417" s="397"/>
      <c r="AA417" s="397"/>
      <c r="AB417" s="397"/>
      <c r="AC417" s="397"/>
      <c r="AD417" s="397"/>
      <c r="AE417" s="397"/>
      <c r="AF417" s="397"/>
    </row>
    <row r="418" spans="1:32"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397"/>
      <c r="Y418" s="397"/>
      <c r="Z418" s="397"/>
      <c r="AA418" s="397"/>
      <c r="AB418" s="397"/>
      <c r="AC418" s="397"/>
      <c r="AD418" s="397"/>
      <c r="AE418" s="397"/>
      <c r="AF418" s="397"/>
    </row>
    <row r="419" spans="1:32"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397"/>
      <c r="Y419" s="397"/>
      <c r="Z419" s="397"/>
      <c r="AA419" s="397"/>
      <c r="AB419" s="397"/>
      <c r="AC419" s="397"/>
      <c r="AD419" s="397"/>
      <c r="AE419" s="397"/>
      <c r="AF419" s="397"/>
    </row>
    <row r="420" spans="1:32"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397"/>
      <c r="Y420" s="397"/>
      <c r="Z420" s="397"/>
      <c r="AA420" s="397"/>
      <c r="AB420" s="397"/>
      <c r="AC420" s="397"/>
      <c r="AD420" s="397"/>
      <c r="AE420" s="397"/>
      <c r="AF420" s="397"/>
    </row>
    <row r="421" spans="1:32"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397"/>
      <c r="Y421" s="397"/>
      <c r="Z421" s="397"/>
      <c r="AA421" s="397"/>
      <c r="AB421" s="397"/>
      <c r="AC421" s="397"/>
      <c r="AD421" s="397"/>
      <c r="AE421" s="397"/>
      <c r="AF421" s="397"/>
    </row>
    <row r="422" spans="1:32"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397"/>
      <c r="Y422" s="397"/>
      <c r="Z422" s="397"/>
      <c r="AA422" s="397"/>
      <c r="AB422" s="397"/>
      <c r="AC422" s="397"/>
      <c r="AD422" s="397"/>
      <c r="AE422" s="397"/>
      <c r="AF422" s="397"/>
    </row>
    <row r="423" spans="1:32"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397"/>
      <c r="Y423" s="397"/>
      <c r="Z423" s="397"/>
      <c r="AA423" s="397"/>
      <c r="AB423" s="397"/>
      <c r="AC423" s="397"/>
      <c r="AD423" s="397"/>
      <c r="AE423" s="397"/>
      <c r="AF423" s="397"/>
    </row>
    <row r="424" spans="1:32"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397"/>
      <c r="Y424" s="397"/>
      <c r="Z424" s="397"/>
      <c r="AA424" s="397"/>
      <c r="AB424" s="397"/>
      <c r="AC424" s="397"/>
      <c r="AD424" s="397"/>
      <c r="AE424" s="397"/>
      <c r="AF424" s="397"/>
    </row>
    <row r="425" spans="1:32"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397"/>
      <c r="Y425" s="397"/>
      <c r="Z425" s="397"/>
      <c r="AA425" s="397"/>
      <c r="AB425" s="397"/>
      <c r="AC425" s="397"/>
      <c r="AD425" s="397"/>
      <c r="AE425" s="397"/>
      <c r="AF425" s="397"/>
    </row>
    <row r="426" spans="1:32"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397"/>
      <c r="Y426" s="397"/>
      <c r="Z426" s="397"/>
      <c r="AA426" s="397"/>
      <c r="AB426" s="397"/>
      <c r="AC426" s="397"/>
      <c r="AD426" s="397"/>
      <c r="AE426" s="397"/>
      <c r="AF426" s="397"/>
    </row>
    <row r="427" spans="1:32"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397"/>
      <c r="Y427" s="397"/>
      <c r="Z427" s="397"/>
      <c r="AA427" s="397"/>
      <c r="AB427" s="397"/>
      <c r="AC427" s="397"/>
      <c r="AD427" s="397"/>
      <c r="AE427" s="397"/>
      <c r="AF427" s="397"/>
    </row>
    <row r="428" spans="1:32"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397"/>
      <c r="Y428" s="397"/>
      <c r="Z428" s="397"/>
      <c r="AA428" s="397"/>
      <c r="AB428" s="397"/>
      <c r="AC428" s="397"/>
      <c r="AD428" s="397"/>
      <c r="AE428" s="397"/>
      <c r="AF428" s="397"/>
    </row>
    <row r="429" spans="1:32"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397"/>
      <c r="Y429" s="397"/>
      <c r="Z429" s="397"/>
      <c r="AA429" s="397"/>
      <c r="AB429" s="397"/>
      <c r="AC429" s="397"/>
      <c r="AD429" s="397"/>
      <c r="AE429" s="397"/>
      <c r="AF429" s="397"/>
    </row>
    <row r="430" spans="1:32"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397"/>
      <c r="Y430" s="397"/>
      <c r="Z430" s="397"/>
      <c r="AA430" s="397"/>
      <c r="AB430" s="397"/>
      <c r="AC430" s="397"/>
      <c r="AD430" s="397"/>
      <c r="AE430" s="397"/>
      <c r="AF430" s="397"/>
    </row>
    <row r="431" spans="1:32"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397"/>
      <c r="Y431" s="397"/>
      <c r="Z431" s="397"/>
      <c r="AA431" s="397"/>
      <c r="AB431" s="397"/>
      <c r="AC431" s="397"/>
      <c r="AD431" s="397"/>
      <c r="AE431" s="397"/>
      <c r="AF431" s="397"/>
    </row>
    <row r="432" spans="1:32"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397"/>
      <c r="Y432" s="397"/>
      <c r="Z432" s="397"/>
      <c r="AA432" s="397"/>
      <c r="AB432" s="397"/>
      <c r="AC432" s="397"/>
      <c r="AD432" s="397"/>
      <c r="AE432" s="397"/>
      <c r="AF432" s="397"/>
    </row>
    <row r="433" spans="1:32"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397"/>
      <c r="Y433" s="397"/>
      <c r="Z433" s="397"/>
      <c r="AA433" s="397"/>
      <c r="AB433" s="397"/>
      <c r="AC433" s="397"/>
      <c r="AD433" s="397"/>
      <c r="AE433" s="397"/>
      <c r="AF433" s="397"/>
    </row>
    <row r="434" spans="1:32"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397"/>
      <c r="Y434" s="397"/>
      <c r="Z434" s="397"/>
      <c r="AA434" s="397"/>
      <c r="AB434" s="397"/>
      <c r="AC434" s="397"/>
      <c r="AD434" s="397"/>
      <c r="AE434" s="397"/>
      <c r="AF434" s="397"/>
    </row>
    <row r="435" spans="1:32"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397"/>
      <c r="Y435" s="397"/>
      <c r="Z435" s="397"/>
      <c r="AA435" s="397"/>
      <c r="AB435" s="397"/>
      <c r="AC435" s="397"/>
      <c r="AD435" s="397"/>
      <c r="AE435" s="397"/>
      <c r="AF435" s="397"/>
    </row>
    <row r="436" spans="1:32"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397"/>
      <c r="Y436" s="397"/>
      <c r="Z436" s="397"/>
      <c r="AA436" s="397"/>
      <c r="AB436" s="397"/>
      <c r="AC436" s="397"/>
      <c r="AD436" s="397"/>
      <c r="AE436" s="397"/>
      <c r="AF436" s="397"/>
    </row>
    <row r="437" spans="1:32"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397"/>
      <c r="Y437" s="397"/>
      <c r="Z437" s="397"/>
      <c r="AA437" s="397"/>
      <c r="AB437" s="397"/>
      <c r="AC437" s="397"/>
      <c r="AD437" s="397"/>
      <c r="AE437" s="397"/>
      <c r="AF437" s="397"/>
    </row>
    <row r="438" spans="1:32"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397"/>
      <c r="Y438" s="397"/>
      <c r="Z438" s="397"/>
      <c r="AA438" s="397"/>
      <c r="AB438" s="397"/>
      <c r="AC438" s="397"/>
      <c r="AD438" s="397"/>
      <c r="AE438" s="397"/>
      <c r="AF438" s="397"/>
    </row>
    <row r="439" spans="1:32"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397"/>
      <c r="Y439" s="397"/>
      <c r="Z439" s="397"/>
      <c r="AA439" s="397"/>
      <c r="AB439" s="397"/>
      <c r="AC439" s="397"/>
      <c r="AD439" s="397"/>
      <c r="AE439" s="397"/>
      <c r="AF439" s="397"/>
    </row>
    <row r="440" spans="1:32"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397"/>
      <c r="Y440" s="397"/>
      <c r="Z440" s="397"/>
      <c r="AA440" s="397"/>
      <c r="AB440" s="397"/>
      <c r="AC440" s="397"/>
      <c r="AD440" s="397"/>
      <c r="AE440" s="397"/>
      <c r="AF440" s="397"/>
    </row>
    <row r="441" spans="1:32"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397"/>
      <c r="Y441" s="397"/>
      <c r="Z441" s="397"/>
      <c r="AA441" s="397"/>
      <c r="AB441" s="397"/>
      <c r="AC441" s="397"/>
      <c r="AD441" s="397"/>
      <c r="AE441" s="397"/>
      <c r="AF441" s="397"/>
    </row>
    <row r="442" spans="1:32"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397"/>
      <c r="Y442" s="397"/>
      <c r="Z442" s="397"/>
      <c r="AA442" s="397"/>
      <c r="AB442" s="397"/>
      <c r="AC442" s="397"/>
      <c r="AD442" s="397"/>
      <c r="AE442" s="397"/>
      <c r="AF442" s="397"/>
    </row>
    <row r="443" spans="1:32"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397"/>
      <c r="Y443" s="397"/>
      <c r="Z443" s="397"/>
      <c r="AA443" s="397"/>
      <c r="AB443" s="397"/>
      <c r="AC443" s="397"/>
      <c r="AD443" s="397"/>
      <c r="AE443" s="397"/>
      <c r="AF443" s="397"/>
    </row>
    <row r="444" spans="1:32"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397"/>
      <c r="Y444" s="397"/>
      <c r="Z444" s="397"/>
      <c r="AA444" s="397"/>
      <c r="AB444" s="397"/>
      <c r="AC444" s="397"/>
      <c r="AD444" s="397"/>
      <c r="AE444" s="397"/>
      <c r="AF444" s="397"/>
    </row>
    <row r="445" spans="1:32"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397"/>
      <c r="Y445" s="397"/>
      <c r="Z445" s="397"/>
      <c r="AA445" s="397"/>
      <c r="AB445" s="397"/>
      <c r="AC445" s="397"/>
      <c r="AD445" s="397"/>
      <c r="AE445" s="397"/>
      <c r="AF445" s="397"/>
    </row>
    <row r="446" spans="1:32"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397"/>
      <c r="Y446" s="397"/>
      <c r="Z446" s="397"/>
      <c r="AA446" s="397"/>
      <c r="AB446" s="397"/>
      <c r="AC446" s="397"/>
      <c r="AD446" s="397"/>
      <c r="AE446" s="397"/>
      <c r="AF446" s="397"/>
    </row>
    <row r="447" spans="1:32"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397"/>
      <c r="Y447" s="397"/>
      <c r="Z447" s="397"/>
      <c r="AA447" s="397"/>
      <c r="AB447" s="397"/>
      <c r="AC447" s="397"/>
      <c r="AD447" s="397"/>
      <c r="AE447" s="397"/>
      <c r="AF447" s="397"/>
    </row>
    <row r="448" spans="1:32"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397"/>
      <c r="Y448" s="397"/>
      <c r="Z448" s="397"/>
      <c r="AA448" s="397"/>
      <c r="AB448" s="397"/>
      <c r="AC448" s="397"/>
      <c r="AD448" s="397"/>
      <c r="AE448" s="397"/>
      <c r="AF448" s="397"/>
    </row>
    <row r="449" spans="1:32"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397"/>
      <c r="Y449" s="397"/>
      <c r="Z449" s="397"/>
      <c r="AA449" s="397"/>
      <c r="AB449" s="397"/>
      <c r="AC449" s="397"/>
      <c r="AD449" s="397"/>
      <c r="AE449" s="397"/>
      <c r="AF449" s="397"/>
    </row>
    <row r="450" spans="1:32"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397"/>
      <c r="Y450" s="397"/>
      <c r="Z450" s="397"/>
      <c r="AA450" s="397"/>
      <c r="AB450" s="397"/>
      <c r="AC450" s="397"/>
      <c r="AD450" s="397"/>
      <c r="AE450" s="397"/>
      <c r="AF450" s="397"/>
    </row>
    <row r="451" spans="1:32"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397"/>
      <c r="Y451" s="397"/>
      <c r="Z451" s="397"/>
      <c r="AA451" s="397"/>
      <c r="AB451" s="397"/>
      <c r="AC451" s="397"/>
      <c r="AD451" s="397"/>
      <c r="AE451" s="397"/>
      <c r="AF451" s="397"/>
    </row>
    <row r="452" spans="1:32"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397"/>
      <c r="Y452" s="397"/>
      <c r="Z452" s="397"/>
      <c r="AA452" s="397"/>
      <c r="AB452" s="397"/>
      <c r="AC452" s="397"/>
      <c r="AD452" s="397"/>
      <c r="AE452" s="397"/>
      <c r="AF452" s="397"/>
    </row>
    <row r="453" spans="1:32"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397"/>
      <c r="Y453" s="397"/>
      <c r="Z453" s="397"/>
      <c r="AA453" s="397"/>
      <c r="AB453" s="397"/>
      <c r="AC453" s="397"/>
      <c r="AD453" s="397"/>
      <c r="AE453" s="397"/>
      <c r="AF453" s="397"/>
    </row>
    <row r="454" spans="1:32"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397"/>
      <c r="Y454" s="397"/>
      <c r="Z454" s="397"/>
      <c r="AA454" s="397"/>
      <c r="AB454" s="397"/>
      <c r="AC454" s="397"/>
      <c r="AD454" s="397"/>
      <c r="AE454" s="397"/>
      <c r="AF454" s="397"/>
    </row>
    <row r="455" spans="1:32"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397"/>
      <c r="Y455" s="397"/>
      <c r="Z455" s="397"/>
      <c r="AA455" s="397"/>
      <c r="AB455" s="397"/>
      <c r="AC455" s="397"/>
      <c r="AD455" s="397"/>
      <c r="AE455" s="397"/>
      <c r="AF455" s="397"/>
    </row>
    <row r="456" spans="1:32"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397"/>
      <c r="Y456" s="397"/>
      <c r="Z456" s="397"/>
      <c r="AA456" s="397"/>
      <c r="AB456" s="397"/>
      <c r="AC456" s="397"/>
      <c r="AD456" s="397"/>
      <c r="AE456" s="397"/>
      <c r="AF456" s="397"/>
    </row>
    <row r="457" spans="1:32"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397"/>
      <c r="Y457" s="397"/>
      <c r="Z457" s="397"/>
      <c r="AA457" s="397"/>
      <c r="AB457" s="397"/>
      <c r="AC457" s="397"/>
      <c r="AD457" s="397"/>
      <c r="AE457" s="397"/>
      <c r="AF457" s="397"/>
    </row>
    <row r="458" spans="1:32"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397"/>
      <c r="Y458" s="397"/>
      <c r="Z458" s="397"/>
      <c r="AA458" s="397"/>
      <c r="AB458" s="397"/>
      <c r="AC458" s="397"/>
      <c r="AD458" s="397"/>
      <c r="AE458" s="397"/>
      <c r="AF458" s="397"/>
    </row>
    <row r="459" spans="1:32"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397"/>
      <c r="Y459" s="397"/>
      <c r="Z459" s="397"/>
      <c r="AA459" s="397"/>
      <c r="AB459" s="397"/>
      <c r="AC459" s="397"/>
      <c r="AD459" s="397"/>
      <c r="AE459" s="397"/>
      <c r="AF459" s="397"/>
    </row>
    <row r="460" spans="1:32"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397"/>
      <c r="Y460" s="397"/>
      <c r="Z460" s="397"/>
      <c r="AA460" s="397"/>
      <c r="AB460" s="397"/>
      <c r="AC460" s="397"/>
      <c r="AD460" s="397"/>
      <c r="AE460" s="397"/>
      <c r="AF460" s="397"/>
    </row>
    <row r="461" spans="1:32"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397"/>
      <c r="Y461" s="397"/>
      <c r="Z461" s="397"/>
      <c r="AA461" s="397"/>
      <c r="AB461" s="397"/>
      <c r="AC461" s="397"/>
      <c r="AD461" s="397"/>
      <c r="AE461" s="397"/>
      <c r="AF461" s="397"/>
    </row>
    <row r="462" spans="1:32"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397"/>
      <c r="Y462" s="397"/>
      <c r="Z462" s="397"/>
      <c r="AA462" s="397"/>
      <c r="AB462" s="397"/>
      <c r="AC462" s="397"/>
      <c r="AD462" s="397"/>
      <c r="AE462" s="397"/>
      <c r="AF462" s="397"/>
    </row>
    <row r="463" spans="1:32"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397"/>
      <c r="Y463" s="397"/>
      <c r="Z463" s="397"/>
      <c r="AA463" s="397"/>
      <c r="AB463" s="397"/>
      <c r="AC463" s="397"/>
      <c r="AD463" s="397"/>
      <c r="AE463" s="397"/>
      <c r="AF463" s="397"/>
    </row>
    <row r="464" spans="1:32"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397"/>
      <c r="Y464" s="397"/>
      <c r="Z464" s="397"/>
      <c r="AA464" s="397"/>
      <c r="AB464" s="397"/>
      <c r="AC464" s="397"/>
      <c r="AD464" s="397"/>
      <c r="AE464" s="397"/>
      <c r="AF464" s="397"/>
    </row>
    <row r="465" spans="1:32"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397"/>
      <c r="Y465" s="397"/>
      <c r="Z465" s="397"/>
      <c r="AA465" s="397"/>
      <c r="AB465" s="397"/>
      <c r="AC465" s="397"/>
      <c r="AD465" s="397"/>
      <c r="AE465" s="397"/>
      <c r="AF465" s="397"/>
    </row>
    <row r="466" spans="1:32"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397"/>
      <c r="Y466" s="397"/>
      <c r="Z466" s="397"/>
      <c r="AA466" s="397"/>
      <c r="AB466" s="397"/>
      <c r="AC466" s="397"/>
      <c r="AD466" s="397"/>
      <c r="AE466" s="397"/>
      <c r="AF466" s="397"/>
    </row>
    <row r="467" spans="1:32"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397"/>
      <c r="Y467" s="397"/>
      <c r="Z467" s="397"/>
      <c r="AA467" s="397"/>
      <c r="AB467" s="397"/>
      <c r="AC467" s="397"/>
      <c r="AD467" s="397"/>
      <c r="AE467" s="397"/>
      <c r="AF467" s="397"/>
    </row>
    <row r="468" spans="1:32"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397"/>
      <c r="Y468" s="397"/>
      <c r="Z468" s="397"/>
      <c r="AA468" s="397"/>
      <c r="AB468" s="397"/>
      <c r="AC468" s="397"/>
      <c r="AD468" s="397"/>
      <c r="AE468" s="397"/>
      <c r="AF468" s="397"/>
    </row>
    <row r="469" spans="1:32"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397"/>
      <c r="Y469" s="397"/>
      <c r="Z469" s="397"/>
      <c r="AA469" s="397"/>
      <c r="AB469" s="397"/>
      <c r="AC469" s="397"/>
      <c r="AD469" s="397"/>
      <c r="AE469" s="397"/>
      <c r="AF469" s="397"/>
    </row>
    <row r="470" spans="1:32"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397"/>
      <c r="Y470" s="397"/>
      <c r="Z470" s="397"/>
      <c r="AA470" s="397"/>
      <c r="AB470" s="397"/>
      <c r="AC470" s="397"/>
      <c r="AD470" s="397"/>
      <c r="AE470" s="397"/>
      <c r="AF470" s="397"/>
    </row>
    <row r="471" spans="1:32"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397"/>
      <c r="Y471" s="397"/>
      <c r="Z471" s="397"/>
      <c r="AA471" s="397"/>
      <c r="AB471" s="397"/>
      <c r="AC471" s="397"/>
      <c r="AD471" s="397"/>
      <c r="AE471" s="397"/>
      <c r="AF471" s="397"/>
    </row>
    <row r="472" spans="1:32"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397"/>
      <c r="Y472" s="397"/>
      <c r="Z472" s="397"/>
      <c r="AA472" s="397"/>
      <c r="AB472" s="397"/>
      <c r="AC472" s="397"/>
      <c r="AD472" s="397"/>
      <c r="AE472" s="397"/>
      <c r="AF472" s="397"/>
    </row>
    <row r="473" spans="1:32"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397"/>
      <c r="Y473" s="397"/>
      <c r="Z473" s="397"/>
      <c r="AA473" s="397"/>
      <c r="AB473" s="397"/>
      <c r="AC473" s="397"/>
      <c r="AD473" s="397"/>
      <c r="AE473" s="397"/>
      <c r="AF473" s="397"/>
    </row>
    <row r="474" spans="1:32"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397"/>
      <c r="Y474" s="397"/>
      <c r="Z474" s="397"/>
      <c r="AA474" s="397"/>
      <c r="AB474" s="397"/>
      <c r="AC474" s="397"/>
      <c r="AD474" s="397"/>
      <c r="AE474" s="397"/>
      <c r="AF474" s="397"/>
    </row>
    <row r="475" spans="1:32"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397"/>
      <c r="Y475" s="397"/>
      <c r="Z475" s="397"/>
      <c r="AA475" s="397"/>
      <c r="AB475" s="397"/>
      <c r="AC475" s="397"/>
      <c r="AD475" s="397"/>
      <c r="AE475" s="397"/>
      <c r="AF475" s="397"/>
    </row>
    <row r="476" spans="1:32"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397"/>
      <c r="Y476" s="397"/>
      <c r="Z476" s="397"/>
      <c r="AA476" s="397"/>
      <c r="AB476" s="397"/>
      <c r="AC476" s="397"/>
      <c r="AD476" s="397"/>
      <c r="AE476" s="397"/>
      <c r="AF476" s="397"/>
    </row>
    <row r="477" spans="1:32"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397"/>
      <c r="Y477" s="397"/>
      <c r="Z477" s="397"/>
      <c r="AA477" s="397"/>
      <c r="AB477" s="397"/>
      <c r="AC477" s="397"/>
      <c r="AD477" s="397"/>
      <c r="AE477" s="397"/>
      <c r="AF477" s="397"/>
    </row>
    <row r="478" spans="1:32"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397"/>
      <c r="Y478" s="397"/>
      <c r="Z478" s="397"/>
      <c r="AA478" s="397"/>
      <c r="AB478" s="397"/>
      <c r="AC478" s="397"/>
      <c r="AD478" s="397"/>
      <c r="AE478" s="397"/>
      <c r="AF478" s="397"/>
    </row>
    <row r="479" spans="1:32"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397"/>
      <c r="Y479" s="397"/>
      <c r="Z479" s="397"/>
      <c r="AA479" s="397"/>
      <c r="AB479" s="397"/>
      <c r="AC479" s="397"/>
      <c r="AD479" s="397"/>
      <c r="AE479" s="397"/>
      <c r="AF479" s="397"/>
    </row>
    <row r="480" spans="1:32"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397"/>
      <c r="Y480" s="397"/>
      <c r="Z480" s="397"/>
      <c r="AA480" s="397"/>
      <c r="AB480" s="397"/>
      <c r="AC480" s="397"/>
      <c r="AD480" s="397"/>
      <c r="AE480" s="397"/>
      <c r="AF480" s="397"/>
    </row>
    <row r="481" spans="1:32"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397"/>
      <c r="Y481" s="397"/>
      <c r="Z481" s="397"/>
      <c r="AA481" s="397"/>
      <c r="AB481" s="397"/>
      <c r="AC481" s="397"/>
      <c r="AD481" s="397"/>
      <c r="AE481" s="397"/>
      <c r="AF481" s="397"/>
    </row>
    <row r="482" spans="1:32"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397"/>
      <c r="Y482" s="397"/>
      <c r="Z482" s="397"/>
      <c r="AA482" s="397"/>
      <c r="AB482" s="397"/>
      <c r="AC482" s="397"/>
      <c r="AD482" s="397"/>
      <c r="AE482" s="397"/>
      <c r="AF482" s="397"/>
    </row>
    <row r="483" spans="1:32"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397"/>
      <c r="Y483" s="397"/>
      <c r="Z483" s="397"/>
      <c r="AA483" s="397"/>
      <c r="AB483" s="397"/>
      <c r="AC483" s="397"/>
      <c r="AD483" s="397"/>
      <c r="AE483" s="397"/>
      <c r="AF483" s="397"/>
    </row>
    <row r="484" spans="1:32"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397"/>
      <c r="Y484" s="397"/>
      <c r="Z484" s="397"/>
      <c r="AA484" s="397"/>
      <c r="AB484" s="397"/>
      <c r="AC484" s="397"/>
      <c r="AD484" s="397"/>
      <c r="AE484" s="397"/>
      <c r="AF484" s="397"/>
    </row>
    <row r="485" spans="1:32"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397"/>
      <c r="Y485" s="397"/>
      <c r="Z485" s="397"/>
      <c r="AA485" s="397"/>
      <c r="AB485" s="397"/>
      <c r="AC485" s="397"/>
      <c r="AD485" s="397"/>
      <c r="AE485" s="397"/>
      <c r="AF485" s="397"/>
    </row>
    <row r="486" spans="1:32"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397"/>
      <c r="Y486" s="397"/>
      <c r="Z486" s="397"/>
      <c r="AA486" s="397"/>
      <c r="AB486" s="397"/>
      <c r="AC486" s="397"/>
      <c r="AD486" s="397"/>
      <c r="AE486" s="397"/>
      <c r="AF486" s="397"/>
    </row>
    <row r="487" spans="1:32"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397"/>
      <c r="Y487" s="397"/>
      <c r="Z487" s="397"/>
      <c r="AA487" s="397"/>
      <c r="AB487" s="397"/>
      <c r="AC487" s="397"/>
      <c r="AD487" s="397"/>
      <c r="AE487" s="397"/>
      <c r="AF487" s="397"/>
    </row>
    <row r="488" spans="1:32"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397"/>
      <c r="Y488" s="397"/>
      <c r="Z488" s="397"/>
      <c r="AA488" s="397"/>
      <c r="AB488" s="397"/>
      <c r="AC488" s="397"/>
      <c r="AD488" s="397"/>
      <c r="AE488" s="397"/>
      <c r="AF488" s="397"/>
    </row>
    <row r="489" spans="1:32"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397"/>
      <c r="Y489" s="397"/>
      <c r="Z489" s="397"/>
      <c r="AA489" s="397"/>
      <c r="AB489" s="397"/>
      <c r="AC489" s="397"/>
      <c r="AD489" s="397"/>
      <c r="AE489" s="397"/>
      <c r="AF489" s="397"/>
    </row>
    <row r="490" spans="1:32"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397"/>
      <c r="Y490" s="397"/>
      <c r="Z490" s="397"/>
      <c r="AA490" s="397"/>
      <c r="AB490" s="397"/>
      <c r="AC490" s="397"/>
      <c r="AD490" s="397"/>
      <c r="AE490" s="397"/>
      <c r="AF490" s="397"/>
    </row>
    <row r="491" spans="1:32"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397"/>
      <c r="Y491" s="397"/>
      <c r="Z491" s="397"/>
      <c r="AA491" s="397"/>
      <c r="AB491" s="397"/>
      <c r="AC491" s="397"/>
      <c r="AD491" s="397"/>
      <c r="AE491" s="397"/>
      <c r="AF491" s="397"/>
    </row>
    <row r="492" spans="1:32"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397"/>
      <c r="Y492" s="397"/>
      <c r="Z492" s="397"/>
      <c r="AA492" s="397"/>
      <c r="AB492" s="397"/>
      <c r="AC492" s="397"/>
      <c r="AD492" s="397"/>
      <c r="AE492" s="397"/>
      <c r="AF492" s="397"/>
    </row>
    <row r="493" spans="1:32"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397"/>
      <c r="Y493" s="397"/>
      <c r="Z493" s="397"/>
      <c r="AA493" s="397"/>
      <c r="AB493" s="397"/>
      <c r="AC493" s="397"/>
      <c r="AD493" s="397"/>
      <c r="AE493" s="397"/>
      <c r="AF493" s="397"/>
    </row>
    <row r="494" spans="1:32"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397"/>
      <c r="Y494" s="397"/>
      <c r="Z494" s="397"/>
      <c r="AA494" s="397"/>
      <c r="AB494" s="397"/>
      <c r="AC494" s="397"/>
      <c r="AD494" s="397"/>
      <c r="AE494" s="397"/>
      <c r="AF494" s="397"/>
    </row>
    <row r="495" spans="1:32"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397"/>
      <c r="Y495" s="397"/>
      <c r="Z495" s="397"/>
      <c r="AA495" s="397"/>
      <c r="AB495" s="397"/>
      <c r="AC495" s="397"/>
      <c r="AD495" s="397"/>
      <c r="AE495" s="397"/>
      <c r="AF495" s="397"/>
    </row>
    <row r="496" spans="1:32"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397"/>
      <c r="Y496" s="397"/>
      <c r="Z496" s="397"/>
      <c r="AA496" s="397"/>
      <c r="AB496" s="397"/>
      <c r="AC496" s="397"/>
      <c r="AD496" s="397"/>
      <c r="AE496" s="397"/>
      <c r="AF496" s="397"/>
    </row>
    <row r="497" spans="1:32"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397"/>
      <c r="Y497" s="397"/>
      <c r="Z497" s="397"/>
      <c r="AA497" s="397"/>
      <c r="AB497" s="397"/>
      <c r="AC497" s="397"/>
      <c r="AD497" s="397"/>
      <c r="AE497" s="397"/>
      <c r="AF497" s="397"/>
    </row>
    <row r="498" spans="1:32"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397"/>
      <c r="Y498" s="397"/>
      <c r="Z498" s="397"/>
      <c r="AA498" s="397"/>
      <c r="AB498" s="397"/>
      <c r="AC498" s="397"/>
      <c r="AD498" s="397"/>
      <c r="AE498" s="397"/>
      <c r="AF498" s="397"/>
    </row>
    <row r="499" spans="1:32"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397"/>
      <c r="Y499" s="397"/>
      <c r="Z499" s="397"/>
      <c r="AA499" s="397"/>
      <c r="AB499" s="397"/>
      <c r="AC499" s="397"/>
      <c r="AD499" s="397"/>
      <c r="AE499" s="397"/>
      <c r="AF499" s="397"/>
    </row>
    <row r="500" spans="1:32"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397"/>
      <c r="Y500" s="397"/>
      <c r="Z500" s="397"/>
      <c r="AA500" s="397"/>
      <c r="AB500" s="397"/>
      <c r="AC500" s="397"/>
      <c r="AD500" s="397"/>
      <c r="AE500" s="397"/>
      <c r="AF500" s="397"/>
    </row>
    <row r="501" spans="1:32"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397"/>
      <c r="Y501" s="397"/>
      <c r="Z501" s="397"/>
      <c r="AA501" s="397"/>
      <c r="AB501" s="397"/>
      <c r="AC501" s="397"/>
      <c r="AD501" s="397"/>
      <c r="AE501" s="397"/>
      <c r="AF501" s="397"/>
    </row>
    <row r="502" spans="1:32"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397"/>
      <c r="Y502" s="397"/>
      <c r="Z502" s="397"/>
      <c r="AA502" s="397"/>
      <c r="AB502" s="397"/>
      <c r="AC502" s="397"/>
      <c r="AD502" s="397"/>
      <c r="AE502" s="397"/>
      <c r="AF502" s="397"/>
    </row>
    <row r="503" spans="1:32"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397"/>
      <c r="Y503" s="397"/>
      <c r="Z503" s="397"/>
      <c r="AA503" s="397"/>
      <c r="AB503" s="397"/>
      <c r="AC503" s="397"/>
      <c r="AD503" s="397"/>
      <c r="AE503" s="397"/>
      <c r="AF503" s="397"/>
    </row>
    <row r="504" spans="1:32"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397"/>
      <c r="Y504" s="397"/>
      <c r="Z504" s="397"/>
      <c r="AA504" s="397"/>
      <c r="AB504" s="397"/>
      <c r="AC504" s="397"/>
      <c r="AD504" s="397"/>
      <c r="AE504" s="397"/>
      <c r="AF504" s="397"/>
    </row>
    <row r="505" spans="1:32"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397"/>
      <c r="Y505" s="397"/>
      <c r="Z505" s="397"/>
      <c r="AA505" s="397"/>
      <c r="AB505" s="397"/>
      <c r="AC505" s="397"/>
      <c r="AD505" s="397"/>
      <c r="AE505" s="397"/>
      <c r="AF505" s="397"/>
    </row>
    <row r="506" spans="1:32"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397"/>
      <c r="Y506" s="397"/>
      <c r="Z506" s="397"/>
      <c r="AA506" s="397"/>
      <c r="AB506" s="397"/>
      <c r="AC506" s="397"/>
      <c r="AD506" s="397"/>
      <c r="AE506" s="397"/>
      <c r="AF506" s="397"/>
    </row>
    <row r="507" spans="1:32"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397"/>
      <c r="Y507" s="397"/>
      <c r="Z507" s="397"/>
      <c r="AA507" s="397"/>
      <c r="AB507" s="397"/>
      <c r="AC507" s="397"/>
      <c r="AD507" s="397"/>
      <c r="AE507" s="397"/>
      <c r="AF507" s="397"/>
    </row>
    <row r="508" spans="1:32"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397"/>
      <c r="Y508" s="397"/>
      <c r="Z508" s="397"/>
      <c r="AA508" s="397"/>
      <c r="AB508" s="397"/>
      <c r="AC508" s="397"/>
      <c r="AD508" s="397"/>
      <c r="AE508" s="397"/>
      <c r="AF508" s="397"/>
    </row>
    <row r="509" spans="1:32"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397"/>
      <c r="Y509" s="397"/>
      <c r="Z509" s="397"/>
      <c r="AA509" s="397"/>
      <c r="AB509" s="397"/>
      <c r="AC509" s="397"/>
      <c r="AD509" s="397"/>
      <c r="AE509" s="397"/>
      <c r="AF509" s="397"/>
    </row>
    <row r="510" spans="1:32"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397"/>
      <c r="Y510" s="397"/>
      <c r="Z510" s="397"/>
      <c r="AA510" s="397"/>
      <c r="AB510" s="397"/>
      <c r="AC510" s="397"/>
      <c r="AD510" s="397"/>
      <c r="AE510" s="397"/>
      <c r="AF510" s="397"/>
    </row>
    <row r="511" spans="1:32"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397"/>
      <c r="Y511" s="397"/>
      <c r="Z511" s="397"/>
      <c r="AA511" s="397"/>
      <c r="AB511" s="397"/>
      <c r="AC511" s="397"/>
      <c r="AD511" s="397"/>
      <c r="AE511" s="397"/>
      <c r="AF511" s="397"/>
    </row>
    <row r="512" spans="1:32"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397"/>
      <c r="Y512" s="397"/>
      <c r="Z512" s="397"/>
      <c r="AA512" s="397"/>
      <c r="AB512" s="397"/>
      <c r="AC512" s="397"/>
      <c r="AD512" s="397"/>
      <c r="AE512" s="397"/>
      <c r="AF512" s="397"/>
    </row>
    <row r="513" spans="1:32"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397"/>
      <c r="Y513" s="397"/>
      <c r="Z513" s="397"/>
      <c r="AA513" s="397"/>
      <c r="AB513" s="397"/>
      <c r="AC513" s="397"/>
      <c r="AD513" s="397"/>
      <c r="AE513" s="397"/>
      <c r="AF513" s="397"/>
    </row>
    <row r="514" spans="1:32"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397"/>
      <c r="Y514" s="397"/>
      <c r="Z514" s="397"/>
      <c r="AA514" s="397"/>
      <c r="AB514" s="397"/>
      <c r="AC514" s="397"/>
      <c r="AD514" s="397"/>
      <c r="AE514" s="397"/>
      <c r="AF514" s="397"/>
    </row>
    <row r="515" spans="1:32"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397"/>
      <c r="Y515" s="397"/>
      <c r="Z515" s="397"/>
      <c r="AA515" s="397"/>
      <c r="AB515" s="397"/>
      <c r="AC515" s="397"/>
      <c r="AD515" s="397"/>
      <c r="AE515" s="397"/>
      <c r="AF515" s="397"/>
    </row>
    <row r="516" spans="1:32"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397"/>
      <c r="Y516" s="397"/>
      <c r="Z516" s="397"/>
      <c r="AA516" s="397"/>
      <c r="AB516" s="397"/>
      <c r="AC516" s="397"/>
      <c r="AD516" s="397"/>
      <c r="AE516" s="397"/>
      <c r="AF516" s="397"/>
    </row>
    <row r="517" spans="1:32"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397"/>
      <c r="Y517" s="397"/>
      <c r="Z517" s="397"/>
      <c r="AA517" s="397"/>
      <c r="AB517" s="397"/>
      <c r="AC517" s="397"/>
      <c r="AD517" s="397"/>
      <c r="AE517" s="397"/>
      <c r="AF517" s="397"/>
    </row>
    <row r="518" spans="1:32"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397"/>
      <c r="Y518" s="397"/>
      <c r="Z518" s="397"/>
      <c r="AA518" s="397"/>
      <c r="AB518" s="397"/>
      <c r="AC518" s="397"/>
      <c r="AD518" s="397"/>
      <c r="AE518" s="397"/>
      <c r="AF518" s="397"/>
    </row>
    <row r="519" spans="1:32"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397"/>
      <c r="Y519" s="397"/>
      <c r="Z519" s="397"/>
      <c r="AA519" s="397"/>
      <c r="AB519" s="397"/>
      <c r="AC519" s="397"/>
      <c r="AD519" s="397"/>
      <c r="AE519" s="397"/>
      <c r="AF519" s="397"/>
    </row>
    <row r="520" spans="1:32"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397"/>
      <c r="Y520" s="397"/>
      <c r="Z520" s="397"/>
      <c r="AA520" s="397"/>
      <c r="AB520" s="397"/>
      <c r="AC520" s="397"/>
      <c r="AD520" s="397"/>
      <c r="AE520" s="397"/>
      <c r="AF520" s="397"/>
    </row>
    <row r="521" spans="1:32"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397"/>
      <c r="Y521" s="397"/>
      <c r="Z521" s="397"/>
      <c r="AA521" s="397"/>
      <c r="AB521" s="397"/>
      <c r="AC521" s="397"/>
      <c r="AD521" s="397"/>
      <c r="AE521" s="397"/>
      <c r="AF521" s="397"/>
    </row>
    <row r="522" spans="1:32"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397"/>
      <c r="Y522" s="397"/>
      <c r="Z522" s="397"/>
      <c r="AA522" s="397"/>
      <c r="AB522" s="397"/>
      <c r="AC522" s="397"/>
      <c r="AD522" s="397"/>
      <c r="AE522" s="397"/>
      <c r="AF522" s="397"/>
    </row>
    <row r="523" spans="1:32"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397"/>
      <c r="Y523" s="397"/>
      <c r="Z523" s="397"/>
      <c r="AA523" s="397"/>
      <c r="AB523" s="397"/>
      <c r="AC523" s="397"/>
      <c r="AD523" s="397"/>
      <c r="AE523" s="397"/>
      <c r="AF523" s="397"/>
    </row>
    <row r="524" spans="1:32"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397"/>
      <c r="Y524" s="397"/>
      <c r="Z524" s="397"/>
      <c r="AA524" s="397"/>
      <c r="AB524" s="397"/>
      <c r="AC524" s="397"/>
      <c r="AD524" s="397"/>
      <c r="AE524" s="397"/>
      <c r="AF524" s="397"/>
    </row>
    <row r="525" spans="1:32"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397"/>
      <c r="Y525" s="397"/>
      <c r="Z525" s="397"/>
      <c r="AA525" s="397"/>
      <c r="AB525" s="397"/>
      <c r="AC525" s="397"/>
      <c r="AD525" s="397"/>
      <c r="AE525" s="397"/>
      <c r="AF525" s="397"/>
    </row>
    <row r="526" spans="1:32"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397"/>
      <c r="Y526" s="397"/>
      <c r="Z526" s="397"/>
      <c r="AA526" s="397"/>
      <c r="AB526" s="397"/>
      <c r="AC526" s="397"/>
      <c r="AD526" s="397"/>
      <c r="AE526" s="397"/>
      <c r="AF526" s="397"/>
    </row>
    <row r="527" spans="1:32"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397"/>
      <c r="Y527" s="397"/>
      <c r="Z527" s="397"/>
      <c r="AA527" s="397"/>
      <c r="AB527" s="397"/>
      <c r="AC527" s="397"/>
      <c r="AD527" s="397"/>
      <c r="AE527" s="397"/>
      <c r="AF527" s="397"/>
    </row>
    <row r="528" spans="1:32"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397"/>
      <c r="Y528" s="397"/>
      <c r="Z528" s="397"/>
      <c r="AA528" s="397"/>
      <c r="AB528" s="397"/>
      <c r="AC528" s="397"/>
      <c r="AD528" s="397"/>
      <c r="AE528" s="397"/>
      <c r="AF528" s="397"/>
    </row>
    <row r="529" spans="1:32"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397"/>
      <c r="Y529" s="397"/>
      <c r="Z529" s="397"/>
      <c r="AA529" s="397"/>
      <c r="AB529" s="397"/>
      <c r="AC529" s="397"/>
      <c r="AD529" s="397"/>
      <c r="AE529" s="397"/>
      <c r="AF529" s="397"/>
    </row>
    <row r="530" spans="1:32"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397"/>
      <c r="Y530" s="397"/>
      <c r="Z530" s="397"/>
      <c r="AA530" s="397"/>
      <c r="AB530" s="397"/>
      <c r="AC530" s="397"/>
      <c r="AD530" s="397"/>
      <c r="AE530" s="397"/>
      <c r="AF530" s="397"/>
    </row>
    <row r="531" spans="1:32"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397"/>
      <c r="Y531" s="397"/>
      <c r="Z531" s="397"/>
      <c r="AA531" s="397"/>
      <c r="AB531" s="397"/>
      <c r="AC531" s="397"/>
      <c r="AD531" s="397"/>
      <c r="AE531" s="397"/>
      <c r="AF531" s="397"/>
    </row>
    <row r="532" spans="1:32"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397"/>
      <c r="Y532" s="397"/>
      <c r="Z532" s="397"/>
      <c r="AA532" s="397"/>
      <c r="AB532" s="397"/>
      <c r="AC532" s="397"/>
      <c r="AD532" s="397"/>
      <c r="AE532" s="397"/>
      <c r="AF532" s="397"/>
    </row>
    <row r="533" spans="1:32"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397"/>
      <c r="Y533" s="397"/>
      <c r="Z533" s="397"/>
      <c r="AA533" s="397"/>
      <c r="AB533" s="397"/>
      <c r="AC533" s="397"/>
      <c r="AD533" s="397"/>
      <c r="AE533" s="397"/>
      <c r="AF533" s="397"/>
    </row>
    <row r="534" spans="1:32"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397"/>
      <c r="Y534" s="397"/>
      <c r="Z534" s="397"/>
      <c r="AA534" s="397"/>
      <c r="AB534" s="397"/>
      <c r="AC534" s="397"/>
      <c r="AD534" s="397"/>
      <c r="AE534" s="397"/>
      <c r="AF534" s="397"/>
    </row>
    <row r="535" spans="1:32"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397"/>
      <c r="Y535" s="397"/>
      <c r="Z535" s="397"/>
      <c r="AA535" s="397"/>
      <c r="AB535" s="397"/>
      <c r="AC535" s="397"/>
      <c r="AD535" s="397"/>
      <c r="AE535" s="397"/>
      <c r="AF535" s="397"/>
    </row>
    <row r="536" spans="1:32"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397"/>
      <c r="Y536" s="397"/>
      <c r="Z536" s="397"/>
      <c r="AA536" s="397"/>
      <c r="AB536" s="397"/>
      <c r="AC536" s="397"/>
      <c r="AD536" s="397"/>
      <c r="AE536" s="397"/>
      <c r="AF536" s="397"/>
    </row>
    <row r="537" spans="1:32"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397"/>
      <c r="Y537" s="397"/>
      <c r="Z537" s="397"/>
      <c r="AA537" s="397"/>
      <c r="AB537" s="397"/>
      <c r="AC537" s="397"/>
      <c r="AD537" s="397"/>
      <c r="AE537" s="397"/>
      <c r="AF537" s="397"/>
    </row>
    <row r="538" spans="1:32"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397"/>
      <c r="Y538" s="397"/>
      <c r="Z538" s="397"/>
      <c r="AA538" s="397"/>
      <c r="AB538" s="397"/>
      <c r="AC538" s="397"/>
      <c r="AD538" s="397"/>
      <c r="AE538" s="397"/>
      <c r="AF538" s="397"/>
    </row>
    <row r="539" spans="1:32"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397"/>
      <c r="Y539" s="397"/>
      <c r="Z539" s="397"/>
      <c r="AA539" s="397"/>
      <c r="AB539" s="397"/>
      <c r="AC539" s="397"/>
      <c r="AD539" s="397"/>
      <c r="AE539" s="397"/>
      <c r="AF539" s="397"/>
    </row>
    <row r="540" spans="1:32"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397"/>
      <c r="Y540" s="397"/>
      <c r="Z540" s="397"/>
      <c r="AA540" s="397"/>
      <c r="AB540" s="397"/>
      <c r="AC540" s="397"/>
      <c r="AD540" s="397"/>
      <c r="AE540" s="397"/>
      <c r="AF540" s="397"/>
    </row>
    <row r="541" spans="1:32"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397"/>
      <c r="Y541" s="397"/>
      <c r="Z541" s="397"/>
      <c r="AA541" s="397"/>
      <c r="AB541" s="397"/>
      <c r="AC541" s="397"/>
      <c r="AD541" s="397"/>
      <c r="AE541" s="397"/>
      <c r="AF541" s="397"/>
    </row>
    <row r="542" spans="1:32"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397"/>
      <c r="Y542" s="397"/>
      <c r="Z542" s="397"/>
      <c r="AA542" s="397"/>
      <c r="AB542" s="397"/>
      <c r="AC542" s="397"/>
      <c r="AD542" s="397"/>
      <c r="AE542" s="397"/>
      <c r="AF542" s="397"/>
    </row>
    <row r="543" spans="1:32"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397"/>
      <c r="Y543" s="397"/>
      <c r="Z543" s="397"/>
      <c r="AA543" s="397"/>
      <c r="AB543" s="397"/>
      <c r="AC543" s="397"/>
      <c r="AD543" s="397"/>
      <c r="AE543" s="397"/>
      <c r="AF543" s="397"/>
    </row>
    <row r="544" spans="1:32"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397"/>
      <c r="Y544" s="397"/>
      <c r="Z544" s="397"/>
      <c r="AA544" s="397"/>
      <c r="AB544" s="397"/>
      <c r="AC544" s="397"/>
      <c r="AD544" s="397"/>
      <c r="AE544" s="397"/>
      <c r="AF544" s="397"/>
    </row>
    <row r="545" spans="1:32"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397"/>
      <c r="Y545" s="397"/>
      <c r="Z545" s="397"/>
      <c r="AA545" s="397"/>
      <c r="AB545" s="397"/>
      <c r="AC545" s="397"/>
      <c r="AD545" s="397"/>
      <c r="AE545" s="397"/>
      <c r="AF545" s="397"/>
    </row>
    <row r="546" spans="1:32"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397"/>
      <c r="Y546" s="397"/>
      <c r="Z546" s="397"/>
      <c r="AA546" s="397"/>
      <c r="AB546" s="397"/>
      <c r="AC546" s="397"/>
      <c r="AD546" s="397"/>
      <c r="AE546" s="397"/>
      <c r="AF546" s="397"/>
    </row>
    <row r="547" spans="1:32"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397"/>
      <c r="Y547" s="397"/>
      <c r="Z547" s="397"/>
      <c r="AA547" s="397"/>
      <c r="AB547" s="397"/>
      <c r="AC547" s="397"/>
      <c r="AD547" s="397"/>
      <c r="AE547" s="397"/>
      <c r="AF547" s="397"/>
    </row>
    <row r="548" spans="1:32"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397"/>
      <c r="Y548" s="397"/>
      <c r="Z548" s="397"/>
      <c r="AA548" s="397"/>
      <c r="AB548" s="397"/>
      <c r="AC548" s="397"/>
      <c r="AD548" s="397"/>
      <c r="AE548" s="397"/>
      <c r="AF548" s="397"/>
    </row>
    <row r="549" spans="1:32"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397"/>
      <c r="Y549" s="397"/>
      <c r="Z549" s="397"/>
      <c r="AA549" s="397"/>
      <c r="AB549" s="397"/>
      <c r="AC549" s="397"/>
      <c r="AD549" s="397"/>
      <c r="AE549" s="397"/>
      <c r="AF549" s="397"/>
    </row>
    <row r="550" spans="1:32"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397"/>
      <c r="Y550" s="397"/>
      <c r="Z550" s="397"/>
      <c r="AA550" s="397"/>
      <c r="AB550" s="397"/>
      <c r="AC550" s="397"/>
      <c r="AD550" s="397"/>
      <c r="AE550" s="397"/>
      <c r="AF550" s="397"/>
    </row>
    <row r="551" spans="1:32"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397"/>
      <c r="Y551" s="397"/>
      <c r="Z551" s="397"/>
      <c r="AA551" s="397"/>
      <c r="AB551" s="397"/>
      <c r="AC551" s="397"/>
      <c r="AD551" s="397"/>
      <c r="AE551" s="397"/>
      <c r="AF551" s="397"/>
    </row>
    <row r="552" spans="1:32"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397"/>
      <c r="Y552" s="397"/>
      <c r="Z552" s="397"/>
      <c r="AA552" s="397"/>
      <c r="AB552" s="397"/>
      <c r="AC552" s="397"/>
      <c r="AD552" s="397"/>
      <c r="AE552" s="397"/>
      <c r="AF552" s="397"/>
    </row>
    <row r="553" spans="1:32"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397"/>
      <c r="Y553" s="397"/>
      <c r="Z553" s="397"/>
      <c r="AA553" s="397"/>
      <c r="AB553" s="397"/>
      <c r="AC553" s="397"/>
      <c r="AD553" s="397"/>
      <c r="AE553" s="397"/>
      <c r="AF553" s="397"/>
    </row>
    <row r="554" spans="1:32"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397"/>
      <c r="Y554" s="397"/>
      <c r="Z554" s="397"/>
      <c r="AA554" s="397"/>
      <c r="AB554" s="397"/>
      <c r="AC554" s="397"/>
      <c r="AD554" s="397"/>
      <c r="AE554" s="397"/>
      <c r="AF554" s="397"/>
    </row>
    <row r="555" spans="1:32"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397"/>
      <c r="Y555" s="397"/>
      <c r="Z555" s="397"/>
      <c r="AA555" s="397"/>
      <c r="AB555" s="397"/>
      <c r="AC555" s="397"/>
      <c r="AD555" s="397"/>
      <c r="AE555" s="397"/>
      <c r="AF555" s="397"/>
    </row>
    <row r="556" spans="1:32"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397"/>
      <c r="Y556" s="397"/>
      <c r="Z556" s="397"/>
      <c r="AA556" s="397"/>
      <c r="AB556" s="397"/>
      <c r="AC556" s="397"/>
      <c r="AD556" s="397"/>
      <c r="AE556" s="397"/>
      <c r="AF556" s="397"/>
    </row>
    <row r="557" spans="1:32"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397"/>
      <c r="Y557" s="397"/>
      <c r="Z557" s="397"/>
      <c r="AA557" s="397"/>
      <c r="AB557" s="397"/>
      <c r="AC557" s="397"/>
      <c r="AD557" s="397"/>
      <c r="AE557" s="397"/>
      <c r="AF557" s="397"/>
    </row>
    <row r="558" spans="1:32"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397"/>
      <c r="Y558" s="397"/>
      <c r="Z558" s="397"/>
      <c r="AA558" s="397"/>
      <c r="AB558" s="397"/>
      <c r="AC558" s="397"/>
      <c r="AD558" s="397"/>
      <c r="AE558" s="397"/>
      <c r="AF558" s="397"/>
    </row>
    <row r="559" spans="1:32"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397"/>
      <c r="Y559" s="397"/>
      <c r="Z559" s="397"/>
      <c r="AA559" s="397"/>
      <c r="AB559" s="397"/>
      <c r="AC559" s="397"/>
      <c r="AD559" s="397"/>
      <c r="AE559" s="397"/>
      <c r="AF559" s="397"/>
    </row>
    <row r="560" spans="1:32"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397"/>
      <c r="Y560" s="397"/>
      <c r="Z560" s="397"/>
      <c r="AA560" s="397"/>
      <c r="AB560" s="397"/>
      <c r="AC560" s="397"/>
      <c r="AD560" s="397"/>
      <c r="AE560" s="397"/>
      <c r="AF560" s="397"/>
    </row>
    <row r="561" spans="1:32"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397"/>
      <c r="Y561" s="397"/>
      <c r="Z561" s="397"/>
      <c r="AA561" s="397"/>
      <c r="AB561" s="397"/>
      <c r="AC561" s="397"/>
      <c r="AD561" s="397"/>
      <c r="AE561" s="397"/>
      <c r="AF561" s="397"/>
    </row>
    <row r="562" spans="1:32"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397"/>
      <c r="Y562" s="397"/>
      <c r="Z562" s="397"/>
      <c r="AA562" s="397"/>
      <c r="AB562" s="397"/>
      <c r="AC562" s="397"/>
      <c r="AD562" s="397"/>
      <c r="AE562" s="397"/>
      <c r="AF562" s="397"/>
    </row>
    <row r="563" spans="1:32"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397"/>
      <c r="Y563" s="397"/>
      <c r="Z563" s="397"/>
      <c r="AA563" s="397"/>
      <c r="AB563" s="397"/>
      <c r="AC563" s="397"/>
      <c r="AD563" s="397"/>
      <c r="AE563" s="397"/>
      <c r="AF563" s="397"/>
    </row>
    <row r="564" spans="1:32"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397"/>
      <c r="Y564" s="397"/>
      <c r="Z564" s="397"/>
      <c r="AA564" s="397"/>
      <c r="AB564" s="397"/>
      <c r="AC564" s="397"/>
      <c r="AD564" s="397"/>
      <c r="AE564" s="397"/>
      <c r="AF564" s="397"/>
    </row>
    <row r="565" spans="1:32"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397"/>
      <c r="Y565" s="397"/>
      <c r="Z565" s="397"/>
      <c r="AA565" s="397"/>
      <c r="AB565" s="397"/>
      <c r="AC565" s="397"/>
      <c r="AD565" s="397"/>
      <c r="AE565" s="397"/>
      <c r="AF565" s="397"/>
    </row>
    <row r="566" spans="1:32"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397"/>
      <c r="Y566" s="397"/>
      <c r="Z566" s="397"/>
      <c r="AA566" s="397"/>
      <c r="AB566" s="397"/>
      <c r="AC566" s="397"/>
      <c r="AD566" s="397"/>
      <c r="AE566" s="397"/>
      <c r="AF566" s="397"/>
    </row>
    <row r="567" spans="1:32"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397"/>
      <c r="Y567" s="397"/>
      <c r="Z567" s="397"/>
      <c r="AA567" s="397"/>
      <c r="AB567" s="397"/>
      <c r="AC567" s="397"/>
      <c r="AD567" s="397"/>
      <c r="AE567" s="397"/>
      <c r="AF567" s="397"/>
    </row>
    <row r="568" spans="1:32"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397"/>
      <c r="Y568" s="397"/>
      <c r="Z568" s="397"/>
      <c r="AA568" s="397"/>
      <c r="AB568" s="397"/>
      <c r="AC568" s="397"/>
      <c r="AD568" s="397"/>
      <c r="AE568" s="397"/>
      <c r="AF568" s="397"/>
    </row>
    <row r="569" spans="1:32"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397"/>
      <c r="Y569" s="397"/>
      <c r="Z569" s="397"/>
      <c r="AA569" s="397"/>
      <c r="AB569" s="397"/>
      <c r="AC569" s="397"/>
      <c r="AD569" s="397"/>
      <c r="AE569" s="397"/>
      <c r="AF569" s="397"/>
    </row>
    <row r="570" spans="1:32"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397"/>
      <c r="Y570" s="397"/>
      <c r="Z570" s="397"/>
      <c r="AA570" s="397"/>
      <c r="AB570" s="397"/>
      <c r="AC570" s="397"/>
      <c r="AD570" s="397"/>
      <c r="AE570" s="397"/>
      <c r="AF570" s="397"/>
    </row>
    <row r="571" spans="1:32"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397"/>
      <c r="Y571" s="397"/>
      <c r="Z571" s="397"/>
      <c r="AA571" s="397"/>
      <c r="AB571" s="397"/>
      <c r="AC571" s="397"/>
      <c r="AD571" s="397"/>
      <c r="AE571" s="397"/>
      <c r="AF571" s="397"/>
    </row>
    <row r="572" spans="1:32"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397"/>
      <c r="Y572" s="397"/>
      <c r="Z572" s="397"/>
      <c r="AA572" s="397"/>
      <c r="AB572" s="397"/>
      <c r="AC572" s="397"/>
      <c r="AD572" s="397"/>
      <c r="AE572" s="397"/>
      <c r="AF572" s="397"/>
    </row>
    <row r="573" spans="1:32"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397"/>
      <c r="Y573" s="397"/>
      <c r="Z573" s="397"/>
      <c r="AA573" s="397"/>
      <c r="AB573" s="397"/>
      <c r="AC573" s="397"/>
      <c r="AD573" s="397"/>
      <c r="AE573" s="397"/>
      <c r="AF573" s="397"/>
    </row>
    <row r="574" spans="1:32"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397"/>
      <c r="Y574" s="397"/>
      <c r="Z574" s="397"/>
      <c r="AA574" s="397"/>
      <c r="AB574" s="397"/>
      <c r="AC574" s="397"/>
      <c r="AD574" s="397"/>
      <c r="AE574" s="397"/>
      <c r="AF574" s="397"/>
    </row>
    <row r="575" spans="1:32"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397"/>
      <c r="Y575" s="397"/>
      <c r="Z575" s="397"/>
      <c r="AA575" s="397"/>
      <c r="AB575" s="397"/>
      <c r="AC575" s="397"/>
      <c r="AD575" s="397"/>
      <c r="AE575" s="397"/>
      <c r="AF575" s="397"/>
    </row>
    <row r="576" spans="1:32"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397"/>
      <c r="Y576" s="397"/>
      <c r="Z576" s="397"/>
      <c r="AA576" s="397"/>
      <c r="AB576" s="397"/>
      <c r="AC576" s="397"/>
      <c r="AD576" s="397"/>
      <c r="AE576" s="397"/>
      <c r="AF576" s="397"/>
    </row>
    <row r="577" spans="1:32"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397"/>
      <c r="Y577" s="397"/>
      <c r="Z577" s="397"/>
      <c r="AA577" s="397"/>
      <c r="AB577" s="397"/>
      <c r="AC577" s="397"/>
      <c r="AD577" s="397"/>
      <c r="AE577" s="397"/>
      <c r="AF577" s="397"/>
    </row>
    <row r="578" spans="1:32"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397"/>
      <c r="Y578" s="397"/>
      <c r="Z578" s="397"/>
      <c r="AA578" s="397"/>
      <c r="AB578" s="397"/>
      <c r="AC578" s="397"/>
      <c r="AD578" s="397"/>
      <c r="AE578" s="397"/>
      <c r="AF578" s="397"/>
    </row>
    <row r="579" spans="1:32"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397"/>
      <c r="Y579" s="397"/>
      <c r="Z579" s="397"/>
      <c r="AA579" s="397"/>
      <c r="AB579" s="397"/>
      <c r="AC579" s="397"/>
      <c r="AD579" s="397"/>
      <c r="AE579" s="397"/>
      <c r="AF579" s="397"/>
    </row>
    <row r="580" spans="1:32"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397"/>
      <c r="Y580" s="397"/>
      <c r="Z580" s="397"/>
      <c r="AA580" s="397"/>
      <c r="AB580" s="397"/>
      <c r="AC580" s="397"/>
      <c r="AD580" s="397"/>
      <c r="AE580" s="397"/>
      <c r="AF580" s="397"/>
    </row>
    <row r="581" spans="1:32"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397"/>
      <c r="Y581" s="397"/>
      <c r="Z581" s="397"/>
      <c r="AA581" s="397"/>
      <c r="AB581" s="397"/>
      <c r="AC581" s="397"/>
      <c r="AD581" s="397"/>
      <c r="AE581" s="397"/>
      <c r="AF581" s="397"/>
    </row>
    <row r="582" spans="1:32"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397"/>
      <c r="Y582" s="397"/>
      <c r="Z582" s="397"/>
      <c r="AA582" s="397"/>
      <c r="AB582" s="397"/>
      <c r="AC582" s="397"/>
      <c r="AD582" s="397"/>
      <c r="AE582" s="397"/>
      <c r="AF582" s="397"/>
    </row>
    <row r="583" spans="1:32"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397"/>
      <c r="Y583" s="397"/>
      <c r="Z583" s="397"/>
      <c r="AA583" s="397"/>
      <c r="AB583" s="397"/>
      <c r="AC583" s="397"/>
      <c r="AD583" s="397"/>
      <c r="AE583" s="397"/>
      <c r="AF583" s="397"/>
    </row>
    <row r="584" spans="1:32"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397"/>
      <c r="Y584" s="397"/>
      <c r="Z584" s="397"/>
      <c r="AA584" s="397"/>
      <c r="AB584" s="397"/>
      <c r="AC584" s="397"/>
      <c r="AD584" s="397"/>
      <c r="AE584" s="397"/>
      <c r="AF584" s="397"/>
    </row>
    <row r="585" spans="1:32"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397"/>
      <c r="Y585" s="397"/>
      <c r="Z585" s="397"/>
      <c r="AA585" s="397"/>
      <c r="AB585" s="397"/>
      <c r="AC585" s="397"/>
      <c r="AD585" s="397"/>
      <c r="AE585" s="397"/>
      <c r="AF585" s="397"/>
    </row>
    <row r="586" spans="1:32"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397"/>
      <c r="Y586" s="397"/>
      <c r="Z586" s="397"/>
      <c r="AA586" s="397"/>
      <c r="AB586" s="397"/>
      <c r="AC586" s="397"/>
      <c r="AD586" s="397"/>
      <c r="AE586" s="397"/>
      <c r="AF586" s="397"/>
    </row>
    <row r="587" spans="1:32"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397"/>
      <c r="Y587" s="397"/>
      <c r="Z587" s="397"/>
      <c r="AA587" s="397"/>
      <c r="AB587" s="397"/>
      <c r="AC587" s="397"/>
      <c r="AD587" s="397"/>
      <c r="AE587" s="397"/>
      <c r="AF587" s="397"/>
    </row>
    <row r="588" spans="1:32"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397"/>
      <c r="Y588" s="397"/>
      <c r="Z588" s="397"/>
      <c r="AA588" s="397"/>
      <c r="AB588" s="397"/>
      <c r="AC588" s="397"/>
      <c r="AD588" s="397"/>
      <c r="AE588" s="397"/>
      <c r="AF588" s="397"/>
    </row>
    <row r="589" spans="1:32"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397"/>
      <c r="Y589" s="397"/>
      <c r="Z589" s="397"/>
      <c r="AA589" s="397"/>
      <c r="AB589" s="397"/>
      <c r="AC589" s="397"/>
      <c r="AD589" s="397"/>
      <c r="AE589" s="397"/>
      <c r="AF589" s="397"/>
    </row>
    <row r="590" spans="1:32"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397"/>
      <c r="Y590" s="397"/>
      <c r="Z590" s="397"/>
      <c r="AA590" s="397"/>
      <c r="AB590" s="397"/>
      <c r="AC590" s="397"/>
      <c r="AD590" s="397"/>
      <c r="AE590" s="397"/>
      <c r="AF590" s="397"/>
    </row>
    <row r="591" spans="1:32"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397"/>
      <c r="Y591" s="397"/>
      <c r="Z591" s="397"/>
      <c r="AA591" s="397"/>
      <c r="AB591" s="397"/>
      <c r="AC591" s="397"/>
      <c r="AD591" s="397"/>
      <c r="AE591" s="397"/>
      <c r="AF591" s="397"/>
    </row>
    <row r="592" spans="1:32"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397"/>
      <c r="Y592" s="397"/>
      <c r="Z592" s="397"/>
      <c r="AA592" s="397"/>
      <c r="AB592" s="397"/>
      <c r="AC592" s="397"/>
      <c r="AD592" s="397"/>
      <c r="AE592" s="397"/>
      <c r="AF592" s="397"/>
    </row>
    <row r="593" spans="1:32"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397"/>
      <c r="Y593" s="397"/>
      <c r="Z593" s="397"/>
      <c r="AA593" s="397"/>
      <c r="AB593" s="397"/>
      <c r="AC593" s="397"/>
      <c r="AD593" s="397"/>
      <c r="AE593" s="397"/>
      <c r="AF593" s="397"/>
    </row>
    <row r="594" spans="1:32"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397"/>
      <c r="Y594" s="397"/>
      <c r="Z594" s="397"/>
      <c r="AA594" s="397"/>
      <c r="AB594" s="397"/>
      <c r="AC594" s="397"/>
      <c r="AD594" s="397"/>
      <c r="AE594" s="397"/>
      <c r="AF594" s="397"/>
    </row>
    <row r="595" spans="1:32"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397"/>
      <c r="Y595" s="397"/>
      <c r="Z595" s="397"/>
      <c r="AA595" s="397"/>
      <c r="AB595" s="397"/>
      <c r="AC595" s="397"/>
      <c r="AD595" s="397"/>
      <c r="AE595" s="397"/>
      <c r="AF595" s="397"/>
    </row>
    <row r="596" spans="1:32"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397"/>
      <c r="Y596" s="397"/>
      <c r="Z596" s="397"/>
      <c r="AA596" s="397"/>
      <c r="AB596" s="397"/>
      <c r="AC596" s="397"/>
      <c r="AD596" s="397"/>
      <c r="AE596" s="397"/>
      <c r="AF596" s="397"/>
    </row>
    <row r="597" spans="1:32"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397"/>
      <c r="Y597" s="397"/>
      <c r="Z597" s="397"/>
      <c r="AA597" s="397"/>
      <c r="AB597" s="397"/>
      <c r="AC597" s="397"/>
      <c r="AD597" s="397"/>
      <c r="AE597" s="397"/>
      <c r="AF597" s="397"/>
    </row>
    <row r="598" spans="1:32"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397"/>
      <c r="Y598" s="397"/>
      <c r="Z598" s="397"/>
      <c r="AA598" s="397"/>
      <c r="AB598" s="397"/>
      <c r="AC598" s="397"/>
      <c r="AD598" s="397"/>
      <c r="AE598" s="397"/>
      <c r="AF598" s="397"/>
    </row>
    <row r="599" spans="1:32"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397"/>
      <c r="Y599" s="397"/>
      <c r="Z599" s="397"/>
      <c r="AA599" s="397"/>
      <c r="AB599" s="397"/>
      <c r="AC599" s="397"/>
      <c r="AD599" s="397"/>
      <c r="AE599" s="397"/>
      <c r="AF599" s="397"/>
    </row>
    <row r="600" spans="1:32"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397"/>
      <c r="Y600" s="397"/>
      <c r="Z600" s="397"/>
      <c r="AA600" s="397"/>
      <c r="AB600" s="397"/>
      <c r="AC600" s="397"/>
      <c r="AD600" s="397"/>
      <c r="AE600" s="397"/>
      <c r="AF600" s="397"/>
    </row>
    <row r="601" spans="1:32"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397"/>
      <c r="Y601" s="397"/>
      <c r="Z601" s="397"/>
      <c r="AA601" s="397"/>
      <c r="AB601" s="397"/>
      <c r="AC601" s="397"/>
      <c r="AD601" s="397"/>
      <c r="AE601" s="397"/>
      <c r="AF601" s="397"/>
    </row>
    <row r="602" spans="1:32"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397"/>
      <c r="Y602" s="397"/>
      <c r="Z602" s="397"/>
      <c r="AA602" s="397"/>
      <c r="AB602" s="397"/>
      <c r="AC602" s="397"/>
      <c r="AD602" s="397"/>
      <c r="AE602" s="397"/>
      <c r="AF602" s="397"/>
    </row>
    <row r="603" spans="1:32"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397"/>
      <c r="Y603" s="397"/>
      <c r="Z603" s="397"/>
      <c r="AA603" s="397"/>
      <c r="AB603" s="397"/>
      <c r="AC603" s="397"/>
      <c r="AD603" s="397"/>
      <c r="AE603" s="397"/>
      <c r="AF603" s="397"/>
    </row>
    <row r="604" spans="1:32"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397"/>
      <c r="Y604" s="397"/>
      <c r="Z604" s="397"/>
      <c r="AA604" s="397"/>
      <c r="AB604" s="397"/>
      <c r="AC604" s="397"/>
      <c r="AD604" s="397"/>
      <c r="AE604" s="397"/>
      <c r="AF604" s="397"/>
    </row>
    <row r="605" spans="1:32"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397"/>
      <c r="Y605" s="397"/>
      <c r="Z605" s="397"/>
      <c r="AA605" s="397"/>
      <c r="AB605" s="397"/>
      <c r="AC605" s="397"/>
      <c r="AD605" s="397"/>
      <c r="AE605" s="397"/>
      <c r="AF605" s="397"/>
    </row>
    <row r="606" spans="1:32"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397"/>
      <c r="Y606" s="397"/>
      <c r="Z606" s="397"/>
      <c r="AA606" s="397"/>
      <c r="AB606" s="397"/>
      <c r="AC606" s="397"/>
      <c r="AD606" s="397"/>
      <c r="AE606" s="397"/>
      <c r="AF606" s="397"/>
    </row>
    <row r="607" spans="1:32"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397"/>
      <c r="Y607" s="397"/>
      <c r="Z607" s="397"/>
      <c r="AA607" s="397"/>
      <c r="AB607" s="397"/>
      <c r="AC607" s="397"/>
      <c r="AD607" s="397"/>
      <c r="AE607" s="397"/>
      <c r="AF607" s="397"/>
    </row>
    <row r="608" spans="1:32"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397"/>
      <c r="Y608" s="397"/>
      <c r="Z608" s="397"/>
      <c r="AA608" s="397"/>
      <c r="AB608" s="397"/>
      <c r="AC608" s="397"/>
      <c r="AD608" s="397"/>
      <c r="AE608" s="397"/>
      <c r="AF608" s="397"/>
    </row>
    <row r="609" spans="1:32"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397"/>
      <c r="Y609" s="397"/>
      <c r="Z609" s="397"/>
      <c r="AA609" s="397"/>
      <c r="AB609" s="397"/>
      <c r="AC609" s="397"/>
      <c r="AD609" s="397"/>
      <c r="AE609" s="397"/>
      <c r="AF609" s="397"/>
    </row>
    <row r="610" spans="1:32"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397"/>
      <c r="Y610" s="397"/>
      <c r="Z610" s="397"/>
      <c r="AA610" s="397"/>
      <c r="AB610" s="397"/>
      <c r="AC610" s="397"/>
      <c r="AD610" s="397"/>
      <c r="AE610" s="397"/>
      <c r="AF610" s="397"/>
    </row>
    <row r="611" spans="1:32"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397"/>
      <c r="Y611" s="397"/>
      <c r="Z611" s="397"/>
      <c r="AA611" s="397"/>
      <c r="AB611" s="397"/>
      <c r="AC611" s="397"/>
      <c r="AD611" s="397"/>
      <c r="AE611" s="397"/>
      <c r="AF611" s="397"/>
    </row>
    <row r="612" spans="1:32"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397"/>
      <c r="Y612" s="397"/>
      <c r="Z612" s="397"/>
      <c r="AA612" s="397"/>
      <c r="AB612" s="397"/>
      <c r="AC612" s="397"/>
      <c r="AD612" s="397"/>
      <c r="AE612" s="397"/>
      <c r="AF612" s="397"/>
    </row>
    <row r="613" spans="1:32"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397"/>
      <c r="Y613" s="397"/>
      <c r="Z613" s="397"/>
      <c r="AA613" s="397"/>
      <c r="AB613" s="397"/>
      <c r="AC613" s="397"/>
      <c r="AD613" s="397"/>
      <c r="AE613" s="397"/>
      <c r="AF613" s="397"/>
    </row>
    <row r="614" spans="1:32"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397"/>
      <c r="Y614" s="397"/>
      <c r="Z614" s="397"/>
      <c r="AA614" s="397"/>
      <c r="AB614" s="397"/>
      <c r="AC614" s="397"/>
      <c r="AD614" s="397"/>
      <c r="AE614" s="397"/>
      <c r="AF614" s="397"/>
    </row>
    <row r="615" spans="1:32"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397"/>
      <c r="Y615" s="397"/>
      <c r="Z615" s="397"/>
      <c r="AA615" s="397"/>
      <c r="AB615" s="397"/>
      <c r="AC615" s="397"/>
      <c r="AD615" s="397"/>
      <c r="AE615" s="397"/>
      <c r="AF615" s="397"/>
    </row>
    <row r="616" spans="1:32"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397"/>
      <c r="Y616" s="397"/>
      <c r="Z616" s="397"/>
      <c r="AA616" s="397"/>
      <c r="AB616" s="397"/>
      <c r="AC616" s="397"/>
      <c r="AD616" s="397"/>
      <c r="AE616" s="397"/>
      <c r="AF616" s="397"/>
    </row>
    <row r="617" spans="1:32"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397"/>
      <c r="Y617" s="397"/>
      <c r="Z617" s="397"/>
      <c r="AA617" s="397"/>
      <c r="AB617" s="397"/>
      <c r="AC617" s="397"/>
      <c r="AD617" s="397"/>
      <c r="AE617" s="397"/>
      <c r="AF617" s="397"/>
    </row>
    <row r="618" spans="1:32"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397"/>
      <c r="Y618" s="397"/>
      <c r="Z618" s="397"/>
      <c r="AA618" s="397"/>
      <c r="AB618" s="397"/>
      <c r="AC618" s="397"/>
      <c r="AD618" s="397"/>
      <c r="AE618" s="397"/>
      <c r="AF618" s="397"/>
    </row>
    <row r="619" spans="1:32"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397"/>
      <c r="Y619" s="397"/>
      <c r="Z619" s="397"/>
      <c r="AA619" s="397"/>
      <c r="AB619" s="397"/>
      <c r="AC619" s="397"/>
      <c r="AD619" s="397"/>
      <c r="AE619" s="397"/>
      <c r="AF619" s="397"/>
    </row>
    <row r="620" spans="1:32"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397"/>
      <c r="Y620" s="397"/>
      <c r="Z620" s="397"/>
      <c r="AA620" s="397"/>
      <c r="AB620" s="397"/>
      <c r="AC620" s="397"/>
      <c r="AD620" s="397"/>
      <c r="AE620" s="397"/>
      <c r="AF620" s="397"/>
    </row>
    <row r="621" spans="1:32"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397"/>
      <c r="Y621" s="397"/>
      <c r="Z621" s="397"/>
      <c r="AA621" s="397"/>
      <c r="AB621" s="397"/>
      <c r="AC621" s="397"/>
      <c r="AD621" s="397"/>
      <c r="AE621" s="397"/>
      <c r="AF621" s="397"/>
    </row>
    <row r="622" spans="1:32"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397"/>
      <c r="Y622" s="397"/>
      <c r="Z622" s="397"/>
      <c r="AA622" s="397"/>
      <c r="AB622" s="397"/>
      <c r="AC622" s="397"/>
      <c r="AD622" s="397"/>
      <c r="AE622" s="397"/>
      <c r="AF622" s="397"/>
    </row>
    <row r="623" spans="1:32"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397"/>
      <c r="Y623" s="397"/>
      <c r="Z623" s="397"/>
      <c r="AA623" s="397"/>
      <c r="AB623" s="397"/>
      <c r="AC623" s="397"/>
      <c r="AD623" s="397"/>
      <c r="AE623" s="397"/>
      <c r="AF623" s="397"/>
    </row>
    <row r="624" spans="1:32"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397"/>
      <c r="Y624" s="397"/>
      <c r="Z624" s="397"/>
      <c r="AA624" s="397"/>
      <c r="AB624" s="397"/>
      <c r="AC624" s="397"/>
      <c r="AD624" s="397"/>
      <c r="AE624" s="397"/>
      <c r="AF624" s="397"/>
    </row>
    <row r="625" spans="1:32"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397"/>
      <c r="Y625" s="397"/>
      <c r="Z625" s="397"/>
      <c r="AA625" s="397"/>
      <c r="AB625" s="397"/>
      <c r="AC625" s="397"/>
      <c r="AD625" s="397"/>
      <c r="AE625" s="397"/>
      <c r="AF625" s="397"/>
    </row>
    <row r="626" spans="1:32"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397"/>
      <c r="Y626" s="397"/>
      <c r="Z626" s="397"/>
      <c r="AA626" s="397"/>
      <c r="AB626" s="397"/>
      <c r="AC626" s="397"/>
      <c r="AD626" s="397"/>
      <c r="AE626" s="397"/>
      <c r="AF626" s="397"/>
    </row>
    <row r="627" spans="1:32"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397"/>
      <c r="Y627" s="397"/>
      <c r="Z627" s="397"/>
      <c r="AA627" s="397"/>
      <c r="AB627" s="397"/>
      <c r="AC627" s="397"/>
      <c r="AD627" s="397"/>
      <c r="AE627" s="397"/>
      <c r="AF627" s="397"/>
    </row>
    <row r="628" spans="1:32"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397"/>
      <c r="Y628" s="397"/>
      <c r="Z628" s="397"/>
      <c r="AA628" s="397"/>
      <c r="AB628" s="397"/>
      <c r="AC628" s="397"/>
      <c r="AD628" s="397"/>
      <c r="AE628" s="397"/>
      <c r="AF628" s="397"/>
    </row>
    <row r="629" spans="1:32"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397"/>
      <c r="Y629" s="397"/>
      <c r="Z629" s="397"/>
      <c r="AA629" s="397"/>
      <c r="AB629" s="397"/>
      <c r="AC629" s="397"/>
      <c r="AD629" s="397"/>
      <c r="AE629" s="397"/>
      <c r="AF629" s="397"/>
    </row>
    <row r="630" spans="1:32"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397"/>
      <c r="Y630" s="397"/>
      <c r="Z630" s="397"/>
      <c r="AA630" s="397"/>
      <c r="AB630" s="397"/>
      <c r="AC630" s="397"/>
      <c r="AD630" s="397"/>
      <c r="AE630" s="397"/>
      <c r="AF630" s="397"/>
    </row>
    <row r="631" spans="1:32"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397"/>
      <c r="Y631" s="397"/>
      <c r="Z631" s="397"/>
      <c r="AA631" s="397"/>
      <c r="AB631" s="397"/>
      <c r="AC631" s="397"/>
      <c r="AD631" s="397"/>
      <c r="AE631" s="397"/>
      <c r="AF631" s="397"/>
    </row>
    <row r="632" spans="1:32"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397"/>
      <c r="Y632" s="397"/>
      <c r="Z632" s="397"/>
      <c r="AA632" s="397"/>
      <c r="AB632" s="397"/>
      <c r="AC632" s="397"/>
      <c r="AD632" s="397"/>
      <c r="AE632" s="397"/>
      <c r="AF632" s="397"/>
    </row>
    <row r="633" spans="1:32"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397"/>
      <c r="Y633" s="397"/>
      <c r="Z633" s="397"/>
      <c r="AA633" s="397"/>
      <c r="AB633" s="397"/>
      <c r="AC633" s="397"/>
      <c r="AD633" s="397"/>
      <c r="AE633" s="397"/>
      <c r="AF633" s="397"/>
    </row>
    <row r="634" spans="1:32"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397"/>
      <c r="Y634" s="397"/>
      <c r="Z634" s="397"/>
      <c r="AA634" s="397"/>
      <c r="AB634" s="397"/>
      <c r="AC634" s="397"/>
      <c r="AD634" s="397"/>
      <c r="AE634" s="397"/>
      <c r="AF634" s="397"/>
    </row>
    <row r="635" spans="1:32"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397"/>
      <c r="Y635" s="397"/>
      <c r="Z635" s="397"/>
      <c r="AA635" s="397"/>
      <c r="AB635" s="397"/>
      <c r="AC635" s="397"/>
      <c r="AD635" s="397"/>
      <c r="AE635" s="397"/>
      <c r="AF635" s="397"/>
    </row>
    <row r="636" spans="1:32"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397"/>
      <c r="Y636" s="397"/>
      <c r="Z636" s="397"/>
      <c r="AA636" s="397"/>
      <c r="AB636" s="397"/>
      <c r="AC636" s="397"/>
      <c r="AD636" s="397"/>
      <c r="AE636" s="397"/>
      <c r="AF636" s="397"/>
    </row>
    <row r="637" spans="1:32"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397"/>
      <c r="Y637" s="397"/>
      <c r="Z637" s="397"/>
      <c r="AA637" s="397"/>
      <c r="AB637" s="397"/>
      <c r="AC637" s="397"/>
      <c r="AD637" s="397"/>
      <c r="AE637" s="397"/>
      <c r="AF637" s="397"/>
    </row>
    <row r="638" spans="1:32"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397"/>
      <c r="Y638" s="397"/>
      <c r="Z638" s="397"/>
      <c r="AA638" s="397"/>
      <c r="AB638" s="397"/>
      <c r="AC638" s="397"/>
      <c r="AD638" s="397"/>
      <c r="AE638" s="397"/>
      <c r="AF638" s="397"/>
    </row>
    <row r="639" spans="1:32"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397"/>
      <c r="Y639" s="397"/>
      <c r="Z639" s="397"/>
      <c r="AA639" s="397"/>
      <c r="AB639" s="397"/>
      <c r="AC639" s="397"/>
      <c r="AD639" s="397"/>
      <c r="AE639" s="397"/>
      <c r="AF639" s="397"/>
    </row>
    <row r="640" spans="1:32"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397"/>
      <c r="Y640" s="397"/>
      <c r="Z640" s="397"/>
      <c r="AA640" s="397"/>
      <c r="AB640" s="397"/>
      <c r="AC640" s="397"/>
      <c r="AD640" s="397"/>
      <c r="AE640" s="397"/>
      <c r="AF640" s="397"/>
    </row>
    <row r="641" spans="1:32"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397"/>
      <c r="Y641" s="397"/>
      <c r="Z641" s="397"/>
      <c r="AA641" s="397"/>
      <c r="AB641" s="397"/>
      <c r="AC641" s="397"/>
      <c r="AD641" s="397"/>
      <c r="AE641" s="397"/>
      <c r="AF641" s="397"/>
    </row>
    <row r="642" spans="1:32"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397"/>
      <c r="Y642" s="397"/>
      <c r="Z642" s="397"/>
      <c r="AA642" s="397"/>
      <c r="AB642" s="397"/>
      <c r="AC642" s="397"/>
      <c r="AD642" s="397"/>
      <c r="AE642" s="397"/>
      <c r="AF642" s="397"/>
    </row>
    <row r="643" spans="1:32"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397"/>
      <c r="Y643" s="397"/>
      <c r="Z643" s="397"/>
      <c r="AA643" s="397"/>
      <c r="AB643" s="397"/>
      <c r="AC643" s="397"/>
      <c r="AD643" s="397"/>
      <c r="AE643" s="397"/>
      <c r="AF643" s="397"/>
    </row>
    <row r="644" spans="1:32"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397"/>
      <c r="Y644" s="397"/>
      <c r="Z644" s="397"/>
      <c r="AA644" s="397"/>
      <c r="AB644" s="397"/>
      <c r="AC644" s="397"/>
      <c r="AD644" s="397"/>
      <c r="AE644" s="397"/>
      <c r="AF644" s="397"/>
    </row>
    <row r="645" spans="1:32"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397"/>
      <c r="Y645" s="397"/>
      <c r="Z645" s="397"/>
      <c r="AA645" s="397"/>
      <c r="AB645" s="397"/>
      <c r="AC645" s="397"/>
      <c r="AD645" s="397"/>
      <c r="AE645" s="397"/>
      <c r="AF645" s="397"/>
    </row>
    <row r="646" spans="1:32"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397"/>
      <c r="Y646" s="397"/>
      <c r="Z646" s="397"/>
      <c r="AA646" s="397"/>
      <c r="AB646" s="397"/>
      <c r="AC646" s="397"/>
      <c r="AD646" s="397"/>
      <c r="AE646" s="397"/>
      <c r="AF646" s="397"/>
    </row>
    <row r="647" spans="1:32"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397"/>
      <c r="Y647" s="397"/>
      <c r="Z647" s="397"/>
      <c r="AA647" s="397"/>
      <c r="AB647" s="397"/>
      <c r="AC647" s="397"/>
      <c r="AD647" s="397"/>
      <c r="AE647" s="397"/>
      <c r="AF647" s="397"/>
    </row>
    <row r="648" spans="1:32"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397"/>
      <c r="Y648" s="397"/>
      <c r="Z648" s="397"/>
      <c r="AA648" s="397"/>
      <c r="AB648" s="397"/>
      <c r="AC648" s="397"/>
      <c r="AD648" s="397"/>
      <c r="AE648" s="397"/>
      <c r="AF648" s="397"/>
    </row>
    <row r="649" spans="1:32"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397"/>
      <c r="Y649" s="397"/>
      <c r="Z649" s="397"/>
      <c r="AA649" s="397"/>
      <c r="AB649" s="397"/>
      <c r="AC649" s="397"/>
      <c r="AD649" s="397"/>
      <c r="AE649" s="397"/>
      <c r="AF649" s="397"/>
    </row>
    <row r="650" spans="1:32"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397"/>
      <c r="Y650" s="397"/>
      <c r="Z650" s="397"/>
      <c r="AA650" s="397"/>
      <c r="AB650" s="397"/>
      <c r="AC650" s="397"/>
      <c r="AD650" s="397"/>
      <c r="AE650" s="397"/>
      <c r="AF650" s="397"/>
    </row>
    <row r="651" spans="1:32"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397"/>
      <c r="Y651" s="397"/>
      <c r="Z651" s="397"/>
      <c r="AA651" s="397"/>
      <c r="AB651" s="397"/>
      <c r="AC651" s="397"/>
      <c r="AD651" s="397"/>
      <c r="AE651" s="397"/>
      <c r="AF651" s="397"/>
    </row>
    <row r="652" spans="1:32"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397"/>
      <c r="Y652" s="397"/>
      <c r="Z652" s="397"/>
      <c r="AA652" s="397"/>
      <c r="AB652" s="397"/>
      <c r="AC652" s="397"/>
      <c r="AD652" s="397"/>
      <c r="AE652" s="397"/>
      <c r="AF652" s="397"/>
    </row>
    <row r="653" spans="1:32"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397"/>
      <c r="Y653" s="397"/>
      <c r="Z653" s="397"/>
      <c r="AA653" s="397"/>
      <c r="AB653" s="397"/>
      <c r="AC653" s="397"/>
      <c r="AD653" s="397"/>
      <c r="AE653" s="397"/>
      <c r="AF653" s="397"/>
    </row>
    <row r="654" spans="1:32"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397"/>
      <c r="Y654" s="397"/>
      <c r="Z654" s="397"/>
      <c r="AA654" s="397"/>
      <c r="AB654" s="397"/>
      <c r="AC654" s="397"/>
      <c r="AD654" s="397"/>
      <c r="AE654" s="397"/>
      <c r="AF654" s="397"/>
    </row>
    <row r="655" spans="1:32"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397"/>
      <c r="Y655" s="397"/>
      <c r="Z655" s="397"/>
      <c r="AA655" s="397"/>
      <c r="AB655" s="397"/>
      <c r="AC655" s="397"/>
      <c r="AD655" s="397"/>
      <c r="AE655" s="397"/>
      <c r="AF655" s="397"/>
    </row>
    <row r="656" spans="1:32"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397"/>
      <c r="Y656" s="397"/>
      <c r="Z656" s="397"/>
      <c r="AA656" s="397"/>
      <c r="AB656" s="397"/>
      <c r="AC656" s="397"/>
      <c r="AD656" s="397"/>
      <c r="AE656" s="397"/>
      <c r="AF656" s="397"/>
    </row>
    <row r="657" spans="1:32"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397"/>
      <c r="Y657" s="397"/>
      <c r="Z657" s="397"/>
      <c r="AA657" s="397"/>
      <c r="AB657" s="397"/>
      <c r="AC657" s="397"/>
      <c r="AD657" s="397"/>
      <c r="AE657" s="397"/>
      <c r="AF657" s="397"/>
    </row>
    <row r="658" spans="1:32"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397"/>
      <c r="Y658" s="397"/>
      <c r="Z658" s="397"/>
      <c r="AA658" s="397"/>
      <c r="AB658" s="397"/>
      <c r="AC658" s="397"/>
      <c r="AD658" s="397"/>
      <c r="AE658" s="397"/>
      <c r="AF658" s="397"/>
    </row>
    <row r="659" spans="1:32"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397"/>
      <c r="Y659" s="397"/>
      <c r="Z659" s="397"/>
      <c r="AA659" s="397"/>
      <c r="AB659" s="397"/>
      <c r="AC659" s="397"/>
      <c r="AD659" s="397"/>
      <c r="AE659" s="397"/>
      <c r="AF659" s="397"/>
    </row>
    <row r="660" spans="1:32"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397"/>
      <c r="Y660" s="397"/>
      <c r="Z660" s="397"/>
      <c r="AA660" s="397"/>
      <c r="AB660" s="397"/>
      <c r="AC660" s="397"/>
      <c r="AD660" s="397"/>
      <c r="AE660" s="397"/>
      <c r="AF660" s="397"/>
    </row>
    <row r="661" spans="1:32"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397"/>
      <c r="Y661" s="397"/>
      <c r="Z661" s="397"/>
      <c r="AA661" s="397"/>
      <c r="AB661" s="397"/>
      <c r="AC661" s="397"/>
      <c r="AD661" s="397"/>
      <c r="AE661" s="397"/>
      <c r="AF661" s="397"/>
    </row>
    <row r="662" spans="1:32"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397"/>
      <c r="Y662" s="397"/>
      <c r="Z662" s="397"/>
      <c r="AA662" s="397"/>
      <c r="AB662" s="397"/>
      <c r="AC662" s="397"/>
      <c r="AD662" s="397"/>
      <c r="AE662" s="397"/>
      <c r="AF662" s="397"/>
    </row>
    <row r="663" spans="1:32"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397"/>
      <c r="Y663" s="397"/>
      <c r="Z663" s="397"/>
      <c r="AA663" s="397"/>
      <c r="AB663" s="397"/>
      <c r="AC663" s="397"/>
      <c r="AD663" s="397"/>
      <c r="AE663" s="397"/>
      <c r="AF663" s="397"/>
    </row>
    <row r="664" spans="1:32"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397"/>
      <c r="Y664" s="397"/>
      <c r="Z664" s="397"/>
      <c r="AA664" s="397"/>
      <c r="AB664" s="397"/>
      <c r="AC664" s="397"/>
      <c r="AD664" s="397"/>
      <c r="AE664" s="397"/>
      <c r="AF664" s="397"/>
    </row>
    <row r="665" spans="1:32"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397"/>
      <c r="Y665" s="397"/>
      <c r="Z665" s="397"/>
      <c r="AA665" s="397"/>
      <c r="AB665" s="397"/>
      <c r="AC665" s="397"/>
      <c r="AD665" s="397"/>
      <c r="AE665" s="397"/>
      <c r="AF665" s="397"/>
    </row>
    <row r="666" spans="1:32"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397"/>
      <c r="Y666" s="397"/>
      <c r="Z666" s="397"/>
      <c r="AA666" s="397"/>
      <c r="AB666" s="397"/>
      <c r="AC666" s="397"/>
      <c r="AD666" s="397"/>
      <c r="AE666" s="397"/>
      <c r="AF666" s="397"/>
    </row>
    <row r="667" spans="1:32"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397"/>
      <c r="Y667" s="397"/>
      <c r="Z667" s="397"/>
      <c r="AA667" s="397"/>
      <c r="AB667" s="397"/>
      <c r="AC667" s="397"/>
      <c r="AD667" s="397"/>
      <c r="AE667" s="397"/>
      <c r="AF667" s="397"/>
    </row>
    <row r="668" spans="1:32"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397"/>
      <c r="Y668" s="397"/>
      <c r="Z668" s="397"/>
      <c r="AA668" s="397"/>
      <c r="AB668" s="397"/>
      <c r="AC668" s="397"/>
      <c r="AD668" s="397"/>
      <c r="AE668" s="397"/>
      <c r="AF668" s="397"/>
    </row>
    <row r="669" spans="1:32"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397"/>
      <c r="Y669" s="397"/>
      <c r="Z669" s="397"/>
      <c r="AA669" s="397"/>
      <c r="AB669" s="397"/>
      <c r="AC669" s="397"/>
      <c r="AD669" s="397"/>
      <c r="AE669" s="397"/>
      <c r="AF669" s="397"/>
    </row>
    <row r="670" spans="1:32"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397"/>
      <c r="Y670" s="397"/>
      <c r="Z670" s="397"/>
      <c r="AA670" s="397"/>
      <c r="AB670" s="397"/>
      <c r="AC670" s="397"/>
      <c r="AD670" s="397"/>
      <c r="AE670" s="397"/>
      <c r="AF670" s="397"/>
    </row>
    <row r="671" spans="1:32"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397"/>
      <c r="Y671" s="397"/>
      <c r="Z671" s="397"/>
      <c r="AA671" s="397"/>
      <c r="AB671" s="397"/>
      <c r="AC671" s="397"/>
      <c r="AD671" s="397"/>
      <c r="AE671" s="397"/>
      <c r="AF671" s="397"/>
    </row>
    <row r="672" spans="1:32"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397"/>
      <c r="Y672" s="397"/>
      <c r="Z672" s="397"/>
      <c r="AA672" s="397"/>
      <c r="AB672" s="397"/>
      <c r="AC672" s="397"/>
      <c r="AD672" s="397"/>
      <c r="AE672" s="397"/>
      <c r="AF672" s="397"/>
    </row>
    <row r="673" spans="1:32"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397"/>
      <c r="Y673" s="397"/>
      <c r="Z673" s="397"/>
      <c r="AA673" s="397"/>
      <c r="AB673" s="397"/>
      <c r="AC673" s="397"/>
      <c r="AD673" s="397"/>
      <c r="AE673" s="397"/>
      <c r="AF673" s="397"/>
    </row>
    <row r="674" spans="1:32"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397"/>
      <c r="Y674" s="397"/>
      <c r="Z674" s="397"/>
      <c r="AA674" s="397"/>
      <c r="AB674" s="397"/>
      <c r="AC674" s="397"/>
      <c r="AD674" s="397"/>
      <c r="AE674" s="397"/>
      <c r="AF674" s="397"/>
    </row>
    <row r="675" spans="1:32"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397"/>
      <c r="Y675" s="397"/>
      <c r="Z675" s="397"/>
      <c r="AA675" s="397"/>
      <c r="AB675" s="397"/>
      <c r="AC675" s="397"/>
      <c r="AD675" s="397"/>
      <c r="AE675" s="397"/>
      <c r="AF675" s="397"/>
    </row>
    <row r="676" spans="1:32"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397"/>
      <c r="Y676" s="397"/>
      <c r="Z676" s="397"/>
      <c r="AA676" s="397"/>
      <c r="AB676" s="397"/>
      <c r="AC676" s="397"/>
      <c r="AD676" s="397"/>
      <c r="AE676" s="397"/>
      <c r="AF676" s="397"/>
    </row>
    <row r="677" spans="1:32"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397"/>
      <c r="Y677" s="397"/>
      <c r="Z677" s="397"/>
      <c r="AA677" s="397"/>
      <c r="AB677" s="397"/>
      <c r="AC677" s="397"/>
      <c r="AD677" s="397"/>
      <c r="AE677" s="397"/>
      <c r="AF677" s="397"/>
    </row>
    <row r="678" spans="1:32"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397"/>
      <c r="Y678" s="397"/>
      <c r="Z678" s="397"/>
      <c r="AA678" s="397"/>
      <c r="AB678" s="397"/>
      <c r="AC678" s="397"/>
      <c r="AD678" s="397"/>
      <c r="AE678" s="397"/>
      <c r="AF678" s="397"/>
    </row>
    <row r="679" spans="1:32"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397"/>
      <c r="Y679" s="397"/>
      <c r="Z679" s="397"/>
      <c r="AA679" s="397"/>
      <c r="AB679" s="397"/>
      <c r="AC679" s="397"/>
      <c r="AD679" s="397"/>
      <c r="AE679" s="397"/>
      <c r="AF679" s="397"/>
    </row>
    <row r="680" spans="1:32"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397"/>
      <c r="Y680" s="397"/>
      <c r="Z680" s="397"/>
      <c r="AA680" s="397"/>
      <c r="AB680" s="397"/>
      <c r="AC680" s="397"/>
      <c r="AD680" s="397"/>
      <c r="AE680" s="397"/>
      <c r="AF680" s="397"/>
    </row>
    <row r="681" spans="1:32"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397"/>
      <c r="Y681" s="397"/>
      <c r="Z681" s="397"/>
      <c r="AA681" s="397"/>
      <c r="AB681" s="397"/>
      <c r="AC681" s="397"/>
      <c r="AD681" s="397"/>
      <c r="AE681" s="397"/>
      <c r="AF681" s="397"/>
    </row>
    <row r="682" spans="1:32"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397"/>
      <c r="Y682" s="397"/>
      <c r="Z682" s="397"/>
      <c r="AA682" s="397"/>
      <c r="AB682" s="397"/>
      <c r="AC682" s="397"/>
      <c r="AD682" s="397"/>
      <c r="AE682" s="397"/>
      <c r="AF682" s="397"/>
    </row>
    <row r="683" spans="1:32"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397"/>
      <c r="Y683" s="397"/>
      <c r="Z683" s="397"/>
      <c r="AA683" s="397"/>
      <c r="AB683" s="397"/>
      <c r="AC683" s="397"/>
      <c r="AD683" s="397"/>
      <c r="AE683" s="397"/>
      <c r="AF683" s="397"/>
    </row>
    <row r="684" spans="1:32"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397"/>
      <c r="Y684" s="397"/>
      <c r="Z684" s="397"/>
      <c r="AA684" s="397"/>
      <c r="AB684" s="397"/>
      <c r="AC684" s="397"/>
      <c r="AD684" s="397"/>
      <c r="AE684" s="397"/>
      <c r="AF684" s="397"/>
    </row>
    <row r="685" spans="1:32"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397"/>
      <c r="Y685" s="397"/>
      <c r="Z685" s="397"/>
      <c r="AA685" s="397"/>
      <c r="AB685" s="397"/>
      <c r="AC685" s="397"/>
      <c r="AD685" s="397"/>
      <c r="AE685" s="397"/>
      <c r="AF685" s="397"/>
    </row>
    <row r="686" spans="1:32"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397"/>
      <c r="Y686" s="397"/>
      <c r="Z686" s="397"/>
      <c r="AA686" s="397"/>
      <c r="AB686" s="397"/>
      <c r="AC686" s="397"/>
      <c r="AD686" s="397"/>
      <c r="AE686" s="397"/>
      <c r="AF686" s="397"/>
    </row>
    <row r="687" spans="1:32"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397"/>
      <c r="Y687" s="397"/>
      <c r="Z687" s="397"/>
      <c r="AA687" s="397"/>
      <c r="AB687" s="397"/>
      <c r="AC687" s="397"/>
      <c r="AD687" s="397"/>
      <c r="AE687" s="397"/>
      <c r="AF687" s="397"/>
    </row>
    <row r="688" spans="1:32"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397"/>
      <c r="Y688" s="397"/>
      <c r="Z688" s="397"/>
      <c r="AA688" s="397"/>
      <c r="AB688" s="397"/>
      <c r="AC688" s="397"/>
      <c r="AD688" s="397"/>
      <c r="AE688" s="397"/>
      <c r="AF688" s="397"/>
    </row>
    <row r="689" spans="1:32"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397"/>
      <c r="Y689" s="397"/>
      <c r="Z689" s="397"/>
      <c r="AA689" s="397"/>
      <c r="AB689" s="397"/>
      <c r="AC689" s="397"/>
      <c r="AD689" s="397"/>
      <c r="AE689" s="397"/>
      <c r="AF689" s="397"/>
    </row>
    <row r="690" spans="1:32"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397"/>
      <c r="Y690" s="397"/>
      <c r="Z690" s="397"/>
      <c r="AA690" s="397"/>
      <c r="AB690" s="397"/>
      <c r="AC690" s="397"/>
      <c r="AD690" s="397"/>
      <c r="AE690" s="397"/>
      <c r="AF690" s="397"/>
    </row>
    <row r="691" spans="1:32"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397"/>
      <c r="Y691" s="397"/>
      <c r="Z691" s="397"/>
      <c r="AA691" s="397"/>
      <c r="AB691" s="397"/>
      <c r="AC691" s="397"/>
      <c r="AD691" s="397"/>
      <c r="AE691" s="397"/>
      <c r="AF691" s="397"/>
    </row>
    <row r="692" spans="1:32"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397"/>
      <c r="Y692" s="397"/>
      <c r="Z692" s="397"/>
      <c r="AA692" s="397"/>
      <c r="AB692" s="397"/>
      <c r="AC692" s="397"/>
      <c r="AD692" s="397"/>
      <c r="AE692" s="397"/>
      <c r="AF692" s="397"/>
    </row>
    <row r="693" spans="1:32"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397"/>
      <c r="Y693" s="397"/>
      <c r="Z693" s="397"/>
      <c r="AA693" s="397"/>
      <c r="AB693" s="397"/>
      <c r="AC693" s="397"/>
      <c r="AD693" s="397"/>
      <c r="AE693" s="397"/>
      <c r="AF693" s="397"/>
    </row>
    <row r="694" spans="1:32"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397"/>
      <c r="Y694" s="397"/>
      <c r="Z694" s="397"/>
      <c r="AA694" s="397"/>
      <c r="AB694" s="397"/>
      <c r="AC694" s="397"/>
      <c r="AD694" s="397"/>
      <c r="AE694" s="397"/>
      <c r="AF694" s="397"/>
    </row>
    <row r="695" spans="1:32"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397"/>
      <c r="Y695" s="397"/>
      <c r="Z695" s="397"/>
      <c r="AA695" s="397"/>
      <c r="AB695" s="397"/>
      <c r="AC695" s="397"/>
      <c r="AD695" s="397"/>
      <c r="AE695" s="397"/>
      <c r="AF695" s="397"/>
    </row>
    <row r="696" spans="1:32"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397"/>
      <c r="Y696" s="397"/>
      <c r="Z696" s="397"/>
      <c r="AA696" s="397"/>
      <c r="AB696" s="397"/>
      <c r="AC696" s="397"/>
      <c r="AD696" s="397"/>
      <c r="AE696" s="397"/>
      <c r="AF696" s="397"/>
    </row>
    <row r="697" spans="1:32"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397"/>
      <c r="Y697" s="397"/>
      <c r="Z697" s="397"/>
      <c r="AA697" s="397"/>
      <c r="AB697" s="397"/>
      <c r="AC697" s="397"/>
      <c r="AD697" s="397"/>
      <c r="AE697" s="397"/>
      <c r="AF697" s="397"/>
    </row>
    <row r="698" spans="1:32"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397"/>
      <c r="Y698" s="397"/>
      <c r="Z698" s="397"/>
      <c r="AA698" s="397"/>
      <c r="AB698" s="397"/>
      <c r="AC698" s="397"/>
      <c r="AD698" s="397"/>
      <c r="AE698" s="397"/>
      <c r="AF698" s="397"/>
    </row>
    <row r="699" spans="1:32"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397"/>
      <c r="Y699" s="397"/>
      <c r="Z699" s="397"/>
      <c r="AA699" s="397"/>
      <c r="AB699" s="397"/>
      <c r="AC699" s="397"/>
      <c r="AD699" s="397"/>
      <c r="AE699" s="397"/>
      <c r="AF699" s="397"/>
    </row>
    <row r="700" spans="1:32"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397"/>
      <c r="Y700" s="397"/>
      <c r="Z700" s="397"/>
      <c r="AA700" s="397"/>
      <c r="AB700" s="397"/>
      <c r="AC700" s="397"/>
      <c r="AD700" s="397"/>
      <c r="AE700" s="397"/>
      <c r="AF700" s="397"/>
    </row>
    <row r="701" spans="1:32"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397"/>
      <c r="Y701" s="397"/>
      <c r="Z701" s="397"/>
      <c r="AA701" s="397"/>
      <c r="AB701" s="397"/>
      <c r="AC701" s="397"/>
      <c r="AD701" s="397"/>
      <c r="AE701" s="397"/>
      <c r="AF701" s="397"/>
    </row>
    <row r="702" spans="1:32"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397"/>
      <c r="Y702" s="397"/>
      <c r="Z702" s="397"/>
      <c r="AA702" s="397"/>
      <c r="AB702" s="397"/>
      <c r="AC702" s="397"/>
      <c r="AD702" s="397"/>
      <c r="AE702" s="397"/>
      <c r="AF702" s="397"/>
    </row>
    <row r="703" spans="1:32"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397"/>
      <c r="Y703" s="397"/>
      <c r="Z703" s="397"/>
      <c r="AA703" s="397"/>
      <c r="AB703" s="397"/>
      <c r="AC703" s="397"/>
      <c r="AD703" s="397"/>
      <c r="AE703" s="397"/>
      <c r="AF703" s="397"/>
    </row>
    <row r="704" spans="1:32"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397"/>
      <c r="Y704" s="397"/>
      <c r="Z704" s="397"/>
      <c r="AA704" s="397"/>
      <c r="AB704" s="397"/>
      <c r="AC704" s="397"/>
      <c r="AD704" s="397"/>
      <c r="AE704" s="397"/>
      <c r="AF704" s="397"/>
    </row>
    <row r="705" spans="1:32"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397"/>
      <c r="Y705" s="397"/>
      <c r="Z705" s="397"/>
      <c r="AA705" s="397"/>
      <c r="AB705" s="397"/>
      <c r="AC705" s="397"/>
      <c r="AD705" s="397"/>
      <c r="AE705" s="397"/>
      <c r="AF705" s="397"/>
    </row>
    <row r="706" spans="1:32"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397"/>
      <c r="Y706" s="397"/>
      <c r="Z706" s="397"/>
      <c r="AA706" s="397"/>
      <c r="AB706" s="397"/>
      <c r="AC706" s="397"/>
      <c r="AD706" s="397"/>
      <c r="AE706" s="397"/>
      <c r="AF706" s="397"/>
    </row>
    <row r="707" spans="1:32"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397"/>
      <c r="Y707" s="397"/>
      <c r="Z707" s="397"/>
      <c r="AA707" s="397"/>
      <c r="AB707" s="397"/>
      <c r="AC707" s="397"/>
      <c r="AD707" s="397"/>
      <c r="AE707" s="397"/>
      <c r="AF707" s="397"/>
    </row>
    <row r="708" spans="1:32"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397"/>
      <c r="Y708" s="397"/>
      <c r="Z708" s="397"/>
      <c r="AA708" s="397"/>
      <c r="AB708" s="397"/>
      <c r="AC708" s="397"/>
      <c r="AD708" s="397"/>
      <c r="AE708" s="397"/>
      <c r="AF708" s="397"/>
    </row>
    <row r="709" spans="1:32"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397"/>
      <c r="Y709" s="397"/>
      <c r="Z709" s="397"/>
      <c r="AA709" s="397"/>
      <c r="AB709" s="397"/>
      <c r="AC709" s="397"/>
      <c r="AD709" s="397"/>
      <c r="AE709" s="397"/>
      <c r="AF709" s="397"/>
    </row>
    <row r="710" spans="1:32"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397"/>
      <c r="Y710" s="397"/>
      <c r="Z710" s="397"/>
      <c r="AA710" s="397"/>
      <c r="AB710" s="397"/>
      <c r="AC710" s="397"/>
      <c r="AD710" s="397"/>
      <c r="AE710" s="397"/>
      <c r="AF710" s="397"/>
    </row>
    <row r="711" spans="1:32"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397"/>
      <c r="Y711" s="397"/>
      <c r="Z711" s="397"/>
      <c r="AA711" s="397"/>
      <c r="AB711" s="397"/>
      <c r="AC711" s="397"/>
      <c r="AD711" s="397"/>
      <c r="AE711" s="397"/>
      <c r="AF711" s="397"/>
    </row>
    <row r="712" spans="1:32"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397"/>
      <c r="Y712" s="397"/>
      <c r="Z712" s="397"/>
      <c r="AA712" s="397"/>
      <c r="AB712" s="397"/>
      <c r="AC712" s="397"/>
      <c r="AD712" s="397"/>
      <c r="AE712" s="397"/>
      <c r="AF712" s="397"/>
    </row>
    <row r="713" spans="1:32"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397"/>
      <c r="Y713" s="397"/>
      <c r="Z713" s="397"/>
      <c r="AA713" s="397"/>
      <c r="AB713" s="397"/>
      <c r="AC713" s="397"/>
      <c r="AD713" s="397"/>
      <c r="AE713" s="397"/>
      <c r="AF713" s="397"/>
    </row>
    <row r="714" spans="1:32"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397"/>
      <c r="Y714" s="397"/>
      <c r="Z714" s="397"/>
      <c r="AA714" s="397"/>
      <c r="AB714" s="397"/>
      <c r="AC714" s="397"/>
      <c r="AD714" s="397"/>
      <c r="AE714" s="397"/>
      <c r="AF714" s="397"/>
    </row>
    <row r="715" spans="1:32"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397"/>
      <c r="Y715" s="397"/>
      <c r="Z715" s="397"/>
      <c r="AA715" s="397"/>
      <c r="AB715" s="397"/>
      <c r="AC715" s="397"/>
      <c r="AD715" s="397"/>
      <c r="AE715" s="397"/>
      <c r="AF715" s="397"/>
    </row>
    <row r="716" spans="1:32"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397"/>
      <c r="Y716" s="397"/>
      <c r="Z716" s="397"/>
      <c r="AA716" s="397"/>
      <c r="AB716" s="397"/>
      <c r="AC716" s="397"/>
      <c r="AD716" s="397"/>
      <c r="AE716" s="397"/>
      <c r="AF716" s="397"/>
    </row>
    <row r="717" spans="1:32"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397"/>
      <c r="Y717" s="397"/>
      <c r="Z717" s="397"/>
      <c r="AA717" s="397"/>
      <c r="AB717" s="397"/>
      <c r="AC717" s="397"/>
      <c r="AD717" s="397"/>
      <c r="AE717" s="397"/>
      <c r="AF717" s="397"/>
    </row>
    <row r="718" spans="1:32"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397"/>
      <c r="Y718" s="397"/>
      <c r="Z718" s="397"/>
      <c r="AA718" s="397"/>
      <c r="AB718" s="397"/>
      <c r="AC718" s="397"/>
      <c r="AD718" s="397"/>
      <c r="AE718" s="397"/>
      <c r="AF718" s="397"/>
    </row>
    <row r="719" spans="1:32"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397"/>
      <c r="Y719" s="397"/>
      <c r="Z719" s="397"/>
      <c r="AA719" s="397"/>
      <c r="AB719" s="397"/>
      <c r="AC719" s="397"/>
      <c r="AD719" s="397"/>
      <c r="AE719" s="397"/>
      <c r="AF719" s="397"/>
    </row>
    <row r="720" spans="1:32"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397"/>
      <c r="Y720" s="397"/>
      <c r="Z720" s="397"/>
      <c r="AA720" s="397"/>
      <c r="AB720" s="397"/>
      <c r="AC720" s="397"/>
      <c r="AD720" s="397"/>
      <c r="AE720" s="397"/>
      <c r="AF720" s="397"/>
    </row>
    <row r="721" spans="1:32"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397"/>
      <c r="Y721" s="397"/>
      <c r="Z721" s="397"/>
      <c r="AA721" s="397"/>
      <c r="AB721" s="397"/>
      <c r="AC721" s="397"/>
      <c r="AD721" s="397"/>
      <c r="AE721" s="397"/>
      <c r="AF721" s="397"/>
    </row>
    <row r="722" spans="1:32"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397"/>
      <c r="Y722" s="397"/>
      <c r="Z722" s="397"/>
      <c r="AA722" s="397"/>
      <c r="AB722" s="397"/>
      <c r="AC722" s="397"/>
      <c r="AD722" s="397"/>
      <c r="AE722" s="397"/>
      <c r="AF722" s="397"/>
    </row>
    <row r="723" spans="1:32"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397"/>
      <c r="Y723" s="397"/>
      <c r="Z723" s="397"/>
      <c r="AA723" s="397"/>
      <c r="AB723" s="397"/>
      <c r="AC723" s="397"/>
      <c r="AD723" s="397"/>
      <c r="AE723" s="397"/>
      <c r="AF723" s="397"/>
    </row>
    <row r="724" spans="1:32"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397"/>
      <c r="Y724" s="397"/>
      <c r="Z724" s="397"/>
      <c r="AA724" s="397"/>
      <c r="AB724" s="397"/>
      <c r="AC724" s="397"/>
      <c r="AD724" s="397"/>
      <c r="AE724" s="397"/>
      <c r="AF724" s="397"/>
    </row>
    <row r="725" spans="1:32"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397"/>
      <c r="Y725" s="397"/>
      <c r="Z725" s="397"/>
      <c r="AA725" s="397"/>
      <c r="AB725" s="397"/>
      <c r="AC725" s="397"/>
      <c r="AD725" s="397"/>
      <c r="AE725" s="397"/>
      <c r="AF725" s="397"/>
    </row>
    <row r="726" spans="1:32"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397"/>
      <c r="Y726" s="397"/>
      <c r="Z726" s="397"/>
      <c r="AA726" s="397"/>
      <c r="AB726" s="397"/>
      <c r="AC726" s="397"/>
      <c r="AD726" s="397"/>
      <c r="AE726" s="397"/>
      <c r="AF726" s="397"/>
    </row>
    <row r="727" spans="1:32"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397"/>
      <c r="Y727" s="397"/>
      <c r="Z727" s="397"/>
      <c r="AA727" s="397"/>
      <c r="AB727" s="397"/>
      <c r="AC727" s="397"/>
      <c r="AD727" s="397"/>
      <c r="AE727" s="397"/>
      <c r="AF727" s="397"/>
    </row>
    <row r="728" spans="1:32"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397"/>
      <c r="Y728" s="397"/>
      <c r="Z728" s="397"/>
      <c r="AA728" s="397"/>
      <c r="AB728" s="397"/>
      <c r="AC728" s="397"/>
      <c r="AD728" s="397"/>
      <c r="AE728" s="397"/>
      <c r="AF728" s="397"/>
    </row>
    <row r="729" spans="1:32"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397"/>
      <c r="Y729" s="397"/>
      <c r="Z729" s="397"/>
      <c r="AA729" s="397"/>
      <c r="AB729" s="397"/>
      <c r="AC729" s="397"/>
      <c r="AD729" s="397"/>
      <c r="AE729" s="397"/>
      <c r="AF729" s="397"/>
    </row>
    <row r="730" spans="1:32"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397"/>
      <c r="Y730" s="397"/>
      <c r="Z730" s="397"/>
      <c r="AA730" s="397"/>
      <c r="AB730" s="397"/>
      <c r="AC730" s="397"/>
      <c r="AD730" s="397"/>
      <c r="AE730" s="397"/>
      <c r="AF730" s="397"/>
    </row>
    <row r="731" spans="1:32"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397"/>
      <c r="Y731" s="397"/>
      <c r="Z731" s="397"/>
      <c r="AA731" s="397"/>
      <c r="AB731" s="397"/>
      <c r="AC731" s="397"/>
      <c r="AD731" s="397"/>
      <c r="AE731" s="397"/>
      <c r="AF731" s="397"/>
    </row>
    <row r="732" spans="1:32"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397"/>
      <c r="Y732" s="397"/>
      <c r="Z732" s="397"/>
      <c r="AA732" s="397"/>
      <c r="AB732" s="397"/>
      <c r="AC732" s="397"/>
      <c r="AD732" s="397"/>
      <c r="AE732" s="397"/>
      <c r="AF732" s="397"/>
    </row>
    <row r="733" spans="1:32"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397"/>
      <c r="Y733" s="397"/>
      <c r="Z733" s="397"/>
      <c r="AA733" s="397"/>
      <c r="AB733" s="397"/>
      <c r="AC733" s="397"/>
      <c r="AD733" s="397"/>
      <c r="AE733" s="397"/>
      <c r="AF733" s="397"/>
    </row>
    <row r="734" spans="1:32"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397"/>
      <c r="Y734" s="397"/>
      <c r="Z734" s="397"/>
      <c r="AA734" s="397"/>
      <c r="AB734" s="397"/>
      <c r="AC734" s="397"/>
      <c r="AD734" s="397"/>
      <c r="AE734" s="397"/>
      <c r="AF734" s="397"/>
    </row>
    <row r="735" spans="1:32"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397"/>
      <c r="Y735" s="397"/>
      <c r="Z735" s="397"/>
      <c r="AA735" s="397"/>
      <c r="AB735" s="397"/>
      <c r="AC735" s="397"/>
      <c r="AD735" s="397"/>
      <c r="AE735" s="397"/>
      <c r="AF735" s="397"/>
    </row>
    <row r="736" spans="1:32"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397"/>
      <c r="Y736" s="397"/>
      <c r="Z736" s="397"/>
      <c r="AA736" s="397"/>
      <c r="AB736" s="397"/>
      <c r="AC736" s="397"/>
      <c r="AD736" s="397"/>
      <c r="AE736" s="397"/>
      <c r="AF736" s="397"/>
    </row>
    <row r="737" spans="1:32"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397"/>
      <c r="Y737" s="397"/>
      <c r="Z737" s="397"/>
      <c r="AA737" s="397"/>
      <c r="AB737" s="397"/>
      <c r="AC737" s="397"/>
      <c r="AD737" s="397"/>
      <c r="AE737" s="397"/>
      <c r="AF737" s="397"/>
    </row>
    <row r="738" spans="1:32"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397"/>
      <c r="Y738" s="397"/>
      <c r="Z738" s="397"/>
      <c r="AA738" s="397"/>
      <c r="AB738" s="397"/>
      <c r="AC738" s="397"/>
      <c r="AD738" s="397"/>
      <c r="AE738" s="397"/>
      <c r="AF738" s="397"/>
    </row>
    <row r="739" spans="1:32"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397"/>
      <c r="Y739" s="397"/>
      <c r="Z739" s="397"/>
      <c r="AA739" s="397"/>
      <c r="AB739" s="397"/>
      <c r="AC739" s="397"/>
      <c r="AD739" s="397"/>
      <c r="AE739" s="397"/>
      <c r="AF739" s="397"/>
    </row>
    <row r="740" spans="1:32"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397"/>
      <c r="Y740" s="397"/>
      <c r="Z740" s="397"/>
      <c r="AA740" s="397"/>
      <c r="AB740" s="397"/>
      <c r="AC740" s="397"/>
      <c r="AD740" s="397"/>
      <c r="AE740" s="397"/>
      <c r="AF740" s="397"/>
    </row>
    <row r="741" spans="1:32"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397"/>
      <c r="Y741" s="397"/>
      <c r="Z741" s="397"/>
      <c r="AA741" s="397"/>
      <c r="AB741" s="397"/>
      <c r="AC741" s="397"/>
      <c r="AD741" s="397"/>
      <c r="AE741" s="397"/>
      <c r="AF741" s="397"/>
    </row>
    <row r="742" spans="1:32"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397"/>
      <c r="Y742" s="397"/>
      <c r="Z742" s="397"/>
      <c r="AA742" s="397"/>
      <c r="AB742" s="397"/>
      <c r="AC742" s="397"/>
      <c r="AD742" s="397"/>
      <c r="AE742" s="397"/>
      <c r="AF742" s="397"/>
    </row>
    <row r="743" spans="1:32"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397"/>
      <c r="Y743" s="397"/>
      <c r="Z743" s="397"/>
      <c r="AA743" s="397"/>
      <c r="AB743" s="397"/>
      <c r="AC743" s="397"/>
      <c r="AD743" s="397"/>
      <c r="AE743" s="397"/>
      <c r="AF743" s="397"/>
    </row>
    <row r="744" spans="1:32"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397"/>
      <c r="Y744" s="397"/>
      <c r="Z744" s="397"/>
      <c r="AA744" s="397"/>
      <c r="AB744" s="397"/>
      <c r="AC744" s="397"/>
      <c r="AD744" s="397"/>
      <c r="AE744" s="397"/>
      <c r="AF744" s="397"/>
    </row>
    <row r="745" spans="1:32"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397"/>
      <c r="Y745" s="397"/>
      <c r="Z745" s="397"/>
      <c r="AA745" s="397"/>
      <c r="AB745" s="397"/>
      <c r="AC745" s="397"/>
      <c r="AD745" s="397"/>
      <c r="AE745" s="397"/>
      <c r="AF745" s="397"/>
    </row>
    <row r="746" spans="1:32"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397"/>
      <c r="Y746" s="397"/>
      <c r="Z746" s="397"/>
      <c r="AA746" s="397"/>
      <c r="AB746" s="397"/>
      <c r="AC746" s="397"/>
      <c r="AD746" s="397"/>
      <c r="AE746" s="397"/>
      <c r="AF746" s="397"/>
    </row>
    <row r="747" spans="1:32"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397"/>
      <c r="Y747" s="397"/>
      <c r="Z747" s="397"/>
      <c r="AA747" s="397"/>
      <c r="AB747" s="397"/>
      <c r="AC747" s="397"/>
      <c r="AD747" s="397"/>
      <c r="AE747" s="397"/>
      <c r="AF747" s="397"/>
    </row>
    <row r="748" spans="1:32"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397"/>
      <c r="Y748" s="397"/>
      <c r="Z748" s="397"/>
      <c r="AA748" s="397"/>
      <c r="AB748" s="397"/>
      <c r="AC748" s="397"/>
      <c r="AD748" s="397"/>
      <c r="AE748" s="397"/>
      <c r="AF748" s="397"/>
    </row>
    <row r="749" spans="1:32"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397"/>
      <c r="Y749" s="397"/>
      <c r="Z749" s="397"/>
      <c r="AA749" s="397"/>
      <c r="AB749" s="397"/>
      <c r="AC749" s="397"/>
      <c r="AD749" s="397"/>
      <c r="AE749" s="397"/>
      <c r="AF749" s="397"/>
    </row>
    <row r="750" spans="1:32"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397"/>
      <c r="Y750" s="397"/>
      <c r="Z750" s="397"/>
      <c r="AA750" s="397"/>
      <c r="AB750" s="397"/>
      <c r="AC750" s="397"/>
      <c r="AD750" s="397"/>
      <c r="AE750" s="397"/>
      <c r="AF750" s="397"/>
    </row>
    <row r="751" spans="1:32"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397"/>
      <c r="Y751" s="397"/>
      <c r="Z751" s="397"/>
      <c r="AA751" s="397"/>
      <c r="AB751" s="397"/>
      <c r="AC751" s="397"/>
      <c r="AD751" s="397"/>
      <c r="AE751" s="397"/>
      <c r="AF751" s="397"/>
    </row>
    <row r="752" spans="1:32"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397"/>
      <c r="Y752" s="397"/>
      <c r="Z752" s="397"/>
      <c r="AA752" s="397"/>
      <c r="AB752" s="397"/>
      <c r="AC752" s="397"/>
      <c r="AD752" s="397"/>
      <c r="AE752" s="397"/>
      <c r="AF752" s="397"/>
    </row>
    <row r="753" spans="1:32"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397"/>
      <c r="Y753" s="397"/>
      <c r="Z753" s="397"/>
      <c r="AA753" s="397"/>
      <c r="AB753" s="397"/>
      <c r="AC753" s="397"/>
      <c r="AD753" s="397"/>
      <c r="AE753" s="397"/>
      <c r="AF753" s="397"/>
    </row>
    <row r="754" spans="1:32"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397"/>
      <c r="Y754" s="397"/>
      <c r="Z754" s="397"/>
      <c r="AA754" s="397"/>
      <c r="AB754" s="397"/>
      <c r="AC754" s="397"/>
      <c r="AD754" s="397"/>
      <c r="AE754" s="397"/>
      <c r="AF754" s="397"/>
    </row>
    <row r="755" spans="1:32"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397"/>
      <c r="Y755" s="397"/>
      <c r="Z755" s="397"/>
      <c r="AA755" s="397"/>
      <c r="AB755" s="397"/>
      <c r="AC755" s="397"/>
      <c r="AD755" s="397"/>
      <c r="AE755" s="397"/>
      <c r="AF755" s="397"/>
    </row>
    <row r="756" spans="1:32"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397"/>
      <c r="Y756" s="397"/>
      <c r="Z756" s="397"/>
      <c r="AA756" s="397"/>
      <c r="AB756" s="397"/>
      <c r="AC756" s="397"/>
      <c r="AD756" s="397"/>
      <c r="AE756" s="397"/>
      <c r="AF756" s="397"/>
    </row>
    <row r="757" spans="1:32"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397"/>
      <c r="Y757" s="397"/>
      <c r="Z757" s="397"/>
      <c r="AA757" s="397"/>
      <c r="AB757" s="397"/>
      <c r="AC757" s="397"/>
      <c r="AD757" s="397"/>
      <c r="AE757" s="397"/>
      <c r="AF757" s="397"/>
    </row>
    <row r="758" spans="1:32"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397"/>
      <c r="Y758" s="397"/>
      <c r="Z758" s="397"/>
      <c r="AA758" s="397"/>
      <c r="AB758" s="397"/>
      <c r="AC758" s="397"/>
      <c r="AD758" s="397"/>
      <c r="AE758" s="397"/>
      <c r="AF758" s="397"/>
    </row>
    <row r="759" spans="1:32"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397"/>
      <c r="Y759" s="397"/>
      <c r="Z759" s="397"/>
      <c r="AA759" s="397"/>
      <c r="AB759" s="397"/>
      <c r="AC759" s="397"/>
      <c r="AD759" s="397"/>
      <c r="AE759" s="397"/>
      <c r="AF759" s="397"/>
    </row>
    <row r="760" spans="1:32"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397"/>
      <c r="Y760" s="397"/>
      <c r="Z760" s="397"/>
      <c r="AA760" s="397"/>
      <c r="AB760" s="397"/>
      <c r="AC760" s="397"/>
      <c r="AD760" s="397"/>
      <c r="AE760" s="397"/>
      <c r="AF760" s="397"/>
    </row>
    <row r="761" spans="1:32"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397"/>
      <c r="Y761" s="397"/>
      <c r="Z761" s="397"/>
      <c r="AA761" s="397"/>
      <c r="AB761" s="397"/>
      <c r="AC761" s="397"/>
      <c r="AD761" s="397"/>
      <c r="AE761" s="397"/>
      <c r="AF761" s="397"/>
    </row>
    <row r="762" spans="1:32"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397"/>
      <c r="Y762" s="397"/>
      <c r="Z762" s="397"/>
      <c r="AA762" s="397"/>
      <c r="AB762" s="397"/>
      <c r="AC762" s="397"/>
      <c r="AD762" s="397"/>
      <c r="AE762" s="397"/>
      <c r="AF762" s="397"/>
    </row>
    <row r="763" spans="1:32"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397"/>
      <c r="Y763" s="397"/>
      <c r="Z763" s="397"/>
      <c r="AA763" s="397"/>
      <c r="AB763" s="397"/>
      <c r="AC763" s="397"/>
      <c r="AD763" s="397"/>
      <c r="AE763" s="397"/>
      <c r="AF763" s="397"/>
    </row>
    <row r="764" spans="1:32"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397"/>
      <c r="Y764" s="397"/>
      <c r="Z764" s="397"/>
      <c r="AA764" s="397"/>
      <c r="AB764" s="397"/>
      <c r="AC764" s="397"/>
      <c r="AD764" s="397"/>
      <c r="AE764" s="397"/>
      <c r="AF764" s="397"/>
    </row>
    <row r="765" spans="1:32"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397"/>
      <c r="Y765" s="397"/>
      <c r="Z765" s="397"/>
      <c r="AA765" s="397"/>
      <c r="AB765" s="397"/>
      <c r="AC765" s="397"/>
      <c r="AD765" s="397"/>
      <c r="AE765" s="397"/>
      <c r="AF765" s="397"/>
    </row>
    <row r="766" spans="1:32"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397"/>
      <c r="Y766" s="397"/>
      <c r="Z766" s="397"/>
      <c r="AA766" s="397"/>
      <c r="AB766" s="397"/>
      <c r="AC766" s="397"/>
      <c r="AD766" s="397"/>
      <c r="AE766" s="397"/>
      <c r="AF766" s="397"/>
    </row>
    <row r="767" spans="1:32"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397"/>
      <c r="Y767" s="397"/>
      <c r="Z767" s="397"/>
      <c r="AA767" s="397"/>
      <c r="AB767" s="397"/>
      <c r="AC767" s="397"/>
      <c r="AD767" s="397"/>
      <c r="AE767" s="397"/>
      <c r="AF767" s="397"/>
    </row>
    <row r="768" spans="1:32"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397"/>
      <c r="Y768" s="397"/>
      <c r="Z768" s="397"/>
      <c r="AA768" s="397"/>
      <c r="AB768" s="397"/>
      <c r="AC768" s="397"/>
      <c r="AD768" s="397"/>
      <c r="AE768" s="397"/>
      <c r="AF768" s="397"/>
    </row>
    <row r="769" spans="1:32"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397"/>
      <c r="Y769" s="397"/>
      <c r="Z769" s="397"/>
      <c r="AA769" s="397"/>
      <c r="AB769" s="397"/>
      <c r="AC769" s="397"/>
      <c r="AD769" s="397"/>
      <c r="AE769" s="397"/>
      <c r="AF769" s="397"/>
    </row>
    <row r="770" spans="1:32"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397"/>
      <c r="Y770" s="397"/>
      <c r="Z770" s="397"/>
      <c r="AA770" s="397"/>
      <c r="AB770" s="397"/>
      <c r="AC770" s="397"/>
      <c r="AD770" s="397"/>
      <c r="AE770" s="397"/>
      <c r="AF770" s="397"/>
    </row>
    <row r="771" spans="1:32"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397"/>
      <c r="Y771" s="397"/>
      <c r="Z771" s="397"/>
      <c r="AA771" s="397"/>
      <c r="AB771" s="397"/>
      <c r="AC771" s="397"/>
      <c r="AD771" s="397"/>
      <c r="AE771" s="397"/>
      <c r="AF771" s="397"/>
    </row>
    <row r="772" spans="1:32"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397"/>
      <c r="Y772" s="397"/>
      <c r="Z772" s="397"/>
      <c r="AA772" s="397"/>
      <c r="AB772" s="397"/>
      <c r="AC772" s="397"/>
      <c r="AD772" s="397"/>
      <c r="AE772" s="397"/>
      <c r="AF772" s="397"/>
    </row>
    <row r="773" spans="1:32"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397"/>
      <c r="Y773" s="397"/>
      <c r="Z773" s="397"/>
      <c r="AA773" s="397"/>
      <c r="AB773" s="397"/>
      <c r="AC773" s="397"/>
      <c r="AD773" s="397"/>
      <c r="AE773" s="397"/>
      <c r="AF773" s="397"/>
    </row>
    <row r="774" spans="1:32"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397"/>
      <c r="Y774" s="397"/>
      <c r="Z774" s="397"/>
      <c r="AA774" s="397"/>
      <c r="AB774" s="397"/>
      <c r="AC774" s="397"/>
      <c r="AD774" s="397"/>
      <c r="AE774" s="397"/>
      <c r="AF774" s="397"/>
    </row>
    <row r="775" spans="1:32"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397"/>
      <c r="Y775" s="397"/>
      <c r="Z775" s="397"/>
      <c r="AA775" s="397"/>
      <c r="AB775" s="397"/>
      <c r="AC775" s="397"/>
      <c r="AD775" s="397"/>
      <c r="AE775" s="397"/>
      <c r="AF775" s="397"/>
    </row>
    <row r="776" spans="1:32"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397"/>
      <c r="Y776" s="397"/>
      <c r="Z776" s="397"/>
      <c r="AA776" s="397"/>
      <c r="AB776" s="397"/>
      <c r="AC776" s="397"/>
      <c r="AD776" s="397"/>
      <c r="AE776" s="397"/>
      <c r="AF776" s="397"/>
    </row>
    <row r="777" spans="1:32"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397"/>
      <c r="Y777" s="397"/>
      <c r="Z777" s="397"/>
      <c r="AA777" s="397"/>
      <c r="AB777" s="397"/>
      <c r="AC777" s="397"/>
      <c r="AD777" s="397"/>
      <c r="AE777" s="397"/>
      <c r="AF777" s="397"/>
    </row>
    <row r="778" spans="1:32"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397"/>
      <c r="Y778" s="397"/>
      <c r="Z778" s="397"/>
      <c r="AA778" s="397"/>
      <c r="AB778" s="397"/>
      <c r="AC778" s="397"/>
      <c r="AD778" s="397"/>
      <c r="AE778" s="397"/>
      <c r="AF778" s="397"/>
    </row>
    <row r="779" spans="1:32"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397"/>
      <c r="Y779" s="397"/>
      <c r="Z779" s="397"/>
      <c r="AA779" s="397"/>
      <c r="AB779" s="397"/>
      <c r="AC779" s="397"/>
      <c r="AD779" s="397"/>
      <c r="AE779" s="397"/>
      <c r="AF779" s="397"/>
    </row>
    <row r="780" spans="1:32"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397"/>
      <c r="Y780" s="397"/>
      <c r="Z780" s="397"/>
      <c r="AA780" s="397"/>
      <c r="AB780" s="397"/>
      <c r="AC780" s="397"/>
      <c r="AD780" s="397"/>
      <c r="AE780" s="397"/>
      <c r="AF780" s="397"/>
    </row>
    <row r="781" spans="1:32"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397"/>
      <c r="Y781" s="397"/>
      <c r="Z781" s="397"/>
      <c r="AA781" s="397"/>
      <c r="AB781" s="397"/>
      <c r="AC781" s="397"/>
      <c r="AD781" s="397"/>
      <c r="AE781" s="397"/>
      <c r="AF781" s="397"/>
    </row>
    <row r="782" spans="1:32"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397"/>
      <c r="Y782" s="397"/>
      <c r="Z782" s="397"/>
      <c r="AA782" s="397"/>
      <c r="AB782" s="397"/>
      <c r="AC782" s="397"/>
      <c r="AD782" s="397"/>
      <c r="AE782" s="397"/>
      <c r="AF782" s="397"/>
    </row>
    <row r="783" spans="1:32"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397"/>
      <c r="Y783" s="397"/>
      <c r="Z783" s="397"/>
      <c r="AA783" s="397"/>
      <c r="AB783" s="397"/>
      <c r="AC783" s="397"/>
      <c r="AD783" s="397"/>
      <c r="AE783" s="397"/>
      <c r="AF783" s="397"/>
    </row>
    <row r="784" spans="1:32"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397"/>
      <c r="Y784" s="397"/>
      <c r="Z784" s="397"/>
      <c r="AA784" s="397"/>
      <c r="AB784" s="397"/>
      <c r="AC784" s="397"/>
      <c r="AD784" s="397"/>
      <c r="AE784" s="397"/>
      <c r="AF784" s="397"/>
    </row>
    <row r="785" spans="1:32"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397"/>
      <c r="Y785" s="397"/>
      <c r="Z785" s="397"/>
      <c r="AA785" s="397"/>
      <c r="AB785" s="397"/>
      <c r="AC785" s="397"/>
      <c r="AD785" s="397"/>
      <c r="AE785" s="397"/>
      <c r="AF785" s="397"/>
    </row>
    <row r="786" spans="1:32"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397"/>
      <c r="Y786" s="397"/>
      <c r="Z786" s="397"/>
      <c r="AA786" s="397"/>
      <c r="AB786" s="397"/>
      <c r="AC786" s="397"/>
      <c r="AD786" s="397"/>
      <c r="AE786" s="397"/>
      <c r="AF786" s="397"/>
    </row>
    <row r="787" spans="1:32"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397"/>
      <c r="Y787" s="397"/>
      <c r="Z787" s="397"/>
      <c r="AA787" s="397"/>
      <c r="AB787" s="397"/>
      <c r="AC787" s="397"/>
      <c r="AD787" s="397"/>
      <c r="AE787" s="397"/>
      <c r="AF787" s="397"/>
    </row>
    <row r="788" spans="1:32"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397"/>
      <c r="Y788" s="397"/>
      <c r="Z788" s="397"/>
      <c r="AA788" s="397"/>
      <c r="AB788" s="397"/>
      <c r="AC788" s="397"/>
      <c r="AD788" s="397"/>
      <c r="AE788" s="397"/>
      <c r="AF788" s="397"/>
    </row>
    <row r="789" spans="1:32"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397"/>
      <c r="Y789" s="397"/>
      <c r="Z789" s="397"/>
      <c r="AA789" s="397"/>
      <c r="AB789" s="397"/>
      <c r="AC789" s="397"/>
      <c r="AD789" s="397"/>
      <c r="AE789" s="397"/>
      <c r="AF789" s="397"/>
    </row>
    <row r="790" spans="1:32"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397"/>
      <c r="Y790" s="397"/>
      <c r="Z790" s="397"/>
      <c r="AA790" s="397"/>
      <c r="AB790" s="397"/>
      <c r="AC790" s="397"/>
      <c r="AD790" s="397"/>
      <c r="AE790" s="397"/>
      <c r="AF790" s="397"/>
    </row>
    <row r="791" spans="1:32"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397"/>
      <c r="Y791" s="397"/>
      <c r="Z791" s="397"/>
      <c r="AA791" s="397"/>
      <c r="AB791" s="397"/>
      <c r="AC791" s="397"/>
      <c r="AD791" s="397"/>
      <c r="AE791" s="397"/>
      <c r="AF791" s="397"/>
    </row>
    <row r="792" spans="1:32"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397"/>
      <c r="Y792" s="397"/>
      <c r="Z792" s="397"/>
      <c r="AA792" s="397"/>
      <c r="AB792" s="397"/>
      <c r="AC792" s="397"/>
      <c r="AD792" s="397"/>
      <c r="AE792" s="397"/>
      <c r="AF792" s="397"/>
    </row>
    <row r="793" spans="1:32"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397"/>
      <c r="Y793" s="397"/>
      <c r="Z793" s="397"/>
      <c r="AA793" s="397"/>
      <c r="AB793" s="397"/>
      <c r="AC793" s="397"/>
      <c r="AD793" s="397"/>
      <c r="AE793" s="397"/>
      <c r="AF793" s="397"/>
    </row>
    <row r="794" spans="1:32"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397"/>
      <c r="Y794" s="397"/>
      <c r="Z794" s="397"/>
      <c r="AA794" s="397"/>
      <c r="AB794" s="397"/>
      <c r="AC794" s="397"/>
      <c r="AD794" s="397"/>
      <c r="AE794" s="397"/>
      <c r="AF794" s="397"/>
    </row>
    <row r="795" spans="1:32"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397"/>
      <c r="Y795" s="397"/>
      <c r="Z795" s="397"/>
      <c r="AA795" s="397"/>
      <c r="AB795" s="397"/>
      <c r="AC795" s="397"/>
      <c r="AD795" s="397"/>
      <c r="AE795" s="397"/>
      <c r="AF795" s="397"/>
    </row>
    <row r="796" spans="1:32"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397"/>
      <c r="Y796" s="397"/>
      <c r="Z796" s="397"/>
      <c r="AA796" s="397"/>
      <c r="AB796" s="397"/>
      <c r="AC796" s="397"/>
      <c r="AD796" s="397"/>
      <c r="AE796" s="397"/>
      <c r="AF796" s="397"/>
    </row>
    <row r="797" spans="1:32"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397"/>
      <c r="Y797" s="397"/>
      <c r="Z797" s="397"/>
      <c r="AA797" s="397"/>
      <c r="AB797" s="397"/>
      <c r="AC797" s="397"/>
      <c r="AD797" s="397"/>
      <c r="AE797" s="397"/>
      <c r="AF797" s="397"/>
    </row>
    <row r="798" spans="1:32"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397"/>
      <c r="Y798" s="397"/>
      <c r="Z798" s="397"/>
      <c r="AA798" s="397"/>
      <c r="AB798" s="397"/>
      <c r="AC798" s="397"/>
      <c r="AD798" s="397"/>
      <c r="AE798" s="397"/>
      <c r="AF798" s="397"/>
    </row>
    <row r="799" spans="1:32"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397"/>
      <c r="Y799" s="397"/>
      <c r="Z799" s="397"/>
      <c r="AA799" s="397"/>
      <c r="AB799" s="397"/>
      <c r="AC799" s="397"/>
      <c r="AD799" s="397"/>
      <c r="AE799" s="397"/>
      <c r="AF799" s="397"/>
    </row>
    <row r="800" spans="1:32"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397"/>
      <c r="Y800" s="397"/>
      <c r="Z800" s="397"/>
      <c r="AA800" s="397"/>
      <c r="AB800" s="397"/>
      <c r="AC800" s="397"/>
      <c r="AD800" s="397"/>
      <c r="AE800" s="397"/>
      <c r="AF800" s="397"/>
    </row>
    <row r="801" spans="1:32"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397"/>
      <c r="Y801" s="397"/>
      <c r="Z801" s="397"/>
      <c r="AA801" s="397"/>
      <c r="AB801" s="397"/>
      <c r="AC801" s="397"/>
      <c r="AD801" s="397"/>
      <c r="AE801" s="397"/>
      <c r="AF801" s="397"/>
    </row>
    <row r="802" spans="1:32"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397"/>
      <c r="Y802" s="397"/>
      <c r="Z802" s="397"/>
      <c r="AA802" s="397"/>
      <c r="AB802" s="397"/>
      <c r="AC802" s="397"/>
      <c r="AD802" s="397"/>
      <c r="AE802" s="397"/>
      <c r="AF802" s="397"/>
    </row>
    <row r="803" spans="1:32"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397"/>
      <c r="Y803" s="397"/>
      <c r="Z803" s="397"/>
      <c r="AA803" s="397"/>
      <c r="AB803" s="397"/>
      <c r="AC803" s="397"/>
      <c r="AD803" s="397"/>
      <c r="AE803" s="397"/>
      <c r="AF803" s="397"/>
    </row>
    <row r="804" spans="1:32"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397"/>
      <c r="Y804" s="397"/>
      <c r="Z804" s="397"/>
      <c r="AA804" s="397"/>
      <c r="AB804" s="397"/>
      <c r="AC804" s="397"/>
      <c r="AD804" s="397"/>
      <c r="AE804" s="397"/>
      <c r="AF804" s="397"/>
    </row>
    <row r="805" spans="1:32"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397"/>
      <c r="Y805" s="397"/>
      <c r="Z805" s="397"/>
      <c r="AA805" s="397"/>
      <c r="AB805" s="397"/>
      <c r="AC805" s="397"/>
      <c r="AD805" s="397"/>
      <c r="AE805" s="397"/>
      <c r="AF805" s="397"/>
    </row>
    <row r="806" spans="1:32"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397"/>
      <c r="Y806" s="397"/>
      <c r="Z806" s="397"/>
      <c r="AA806" s="397"/>
      <c r="AB806" s="397"/>
      <c r="AC806" s="397"/>
      <c r="AD806" s="397"/>
      <c r="AE806" s="397"/>
      <c r="AF806" s="397"/>
    </row>
    <row r="807" spans="1:32"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397"/>
      <c r="Y807" s="397"/>
      <c r="Z807" s="397"/>
      <c r="AA807" s="397"/>
      <c r="AB807" s="397"/>
      <c r="AC807" s="397"/>
      <c r="AD807" s="397"/>
      <c r="AE807" s="397"/>
      <c r="AF807" s="397"/>
    </row>
    <row r="808" spans="1:32"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397"/>
      <c r="Y808" s="397"/>
      <c r="Z808" s="397"/>
      <c r="AA808" s="397"/>
      <c r="AB808" s="397"/>
      <c r="AC808" s="397"/>
      <c r="AD808" s="397"/>
      <c r="AE808" s="397"/>
      <c r="AF808" s="397"/>
    </row>
    <row r="809" spans="1:32"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397"/>
      <c r="Y809" s="397"/>
      <c r="Z809" s="397"/>
      <c r="AA809" s="397"/>
      <c r="AB809" s="397"/>
      <c r="AC809" s="397"/>
      <c r="AD809" s="397"/>
      <c r="AE809" s="397"/>
      <c r="AF809" s="397"/>
    </row>
    <row r="810" spans="1:32"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397"/>
      <c r="Y810" s="397"/>
      <c r="Z810" s="397"/>
      <c r="AA810" s="397"/>
      <c r="AB810" s="397"/>
      <c r="AC810" s="397"/>
      <c r="AD810" s="397"/>
      <c r="AE810" s="397"/>
      <c r="AF810" s="397"/>
    </row>
    <row r="811" spans="1:32"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397"/>
      <c r="Y811" s="397"/>
      <c r="Z811" s="397"/>
      <c r="AA811" s="397"/>
      <c r="AB811" s="397"/>
      <c r="AC811" s="397"/>
      <c r="AD811" s="397"/>
      <c r="AE811" s="397"/>
      <c r="AF811" s="397"/>
    </row>
    <row r="812" spans="1:32"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397"/>
      <c r="Y812" s="397"/>
      <c r="Z812" s="397"/>
      <c r="AA812" s="397"/>
      <c r="AB812" s="397"/>
      <c r="AC812" s="397"/>
      <c r="AD812" s="397"/>
      <c r="AE812" s="397"/>
      <c r="AF812" s="397"/>
    </row>
    <row r="813" spans="1:32"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397"/>
      <c r="Y813" s="397"/>
      <c r="Z813" s="397"/>
      <c r="AA813" s="397"/>
      <c r="AB813" s="397"/>
      <c r="AC813" s="397"/>
      <c r="AD813" s="397"/>
      <c r="AE813" s="397"/>
      <c r="AF813" s="397"/>
    </row>
    <row r="814" spans="1:32"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397"/>
      <c r="Y814" s="397"/>
      <c r="Z814" s="397"/>
      <c r="AA814" s="397"/>
      <c r="AB814" s="397"/>
      <c r="AC814" s="397"/>
      <c r="AD814" s="397"/>
      <c r="AE814" s="397"/>
      <c r="AF814" s="397"/>
    </row>
    <row r="815" spans="1:32"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397"/>
      <c r="Y815" s="397"/>
      <c r="Z815" s="397"/>
      <c r="AA815" s="397"/>
      <c r="AB815" s="397"/>
      <c r="AC815" s="397"/>
      <c r="AD815" s="397"/>
      <c r="AE815" s="397"/>
      <c r="AF815" s="397"/>
    </row>
    <row r="816" spans="1:32"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397"/>
      <c r="Y816" s="397"/>
      <c r="Z816" s="397"/>
      <c r="AA816" s="397"/>
      <c r="AB816" s="397"/>
      <c r="AC816" s="397"/>
      <c r="AD816" s="397"/>
      <c r="AE816" s="397"/>
      <c r="AF816" s="397"/>
    </row>
    <row r="817" spans="1:32"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397"/>
      <c r="Y817" s="397"/>
      <c r="Z817" s="397"/>
      <c r="AA817" s="397"/>
      <c r="AB817" s="397"/>
      <c r="AC817" s="397"/>
      <c r="AD817" s="397"/>
      <c r="AE817" s="397"/>
      <c r="AF817" s="397"/>
    </row>
    <row r="818" spans="1:32"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397"/>
      <c r="Y818" s="397"/>
      <c r="Z818" s="397"/>
      <c r="AA818" s="397"/>
      <c r="AB818" s="397"/>
      <c r="AC818" s="397"/>
      <c r="AD818" s="397"/>
      <c r="AE818" s="397"/>
      <c r="AF818" s="397"/>
    </row>
    <row r="819" spans="1:32"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397"/>
      <c r="Y819" s="397"/>
      <c r="Z819" s="397"/>
      <c r="AA819" s="397"/>
      <c r="AB819" s="397"/>
      <c r="AC819" s="397"/>
      <c r="AD819" s="397"/>
      <c r="AE819" s="397"/>
      <c r="AF819" s="397"/>
    </row>
    <row r="820" spans="1:32"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397"/>
      <c r="Y820" s="397"/>
      <c r="Z820" s="397"/>
      <c r="AA820" s="397"/>
      <c r="AB820" s="397"/>
      <c r="AC820" s="397"/>
      <c r="AD820" s="397"/>
      <c r="AE820" s="397"/>
      <c r="AF820" s="397"/>
    </row>
    <row r="821" spans="1:32"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397"/>
      <c r="Y821" s="397"/>
      <c r="Z821" s="397"/>
      <c r="AA821" s="397"/>
      <c r="AB821" s="397"/>
      <c r="AC821" s="397"/>
      <c r="AD821" s="397"/>
      <c r="AE821" s="397"/>
      <c r="AF821" s="397"/>
    </row>
    <row r="822" spans="1:32"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397"/>
      <c r="Y822" s="397"/>
      <c r="Z822" s="397"/>
      <c r="AA822" s="397"/>
      <c r="AB822" s="397"/>
      <c r="AC822" s="397"/>
      <c r="AD822" s="397"/>
      <c r="AE822" s="397"/>
      <c r="AF822" s="397"/>
    </row>
    <row r="823" spans="1:32"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397"/>
      <c r="Y823" s="397"/>
      <c r="Z823" s="397"/>
      <c r="AA823" s="397"/>
      <c r="AB823" s="397"/>
      <c r="AC823" s="397"/>
      <c r="AD823" s="397"/>
      <c r="AE823" s="397"/>
      <c r="AF823" s="397"/>
    </row>
    <row r="824" spans="1:32"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397"/>
      <c r="Y824" s="397"/>
      <c r="Z824" s="397"/>
      <c r="AA824" s="397"/>
      <c r="AB824" s="397"/>
      <c r="AC824" s="397"/>
      <c r="AD824" s="397"/>
      <c r="AE824" s="397"/>
      <c r="AF824" s="397"/>
    </row>
    <row r="825" spans="1:32"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397"/>
      <c r="Y825" s="397"/>
      <c r="Z825" s="397"/>
      <c r="AA825" s="397"/>
      <c r="AB825" s="397"/>
      <c r="AC825" s="397"/>
      <c r="AD825" s="397"/>
      <c r="AE825" s="397"/>
      <c r="AF825" s="397"/>
    </row>
    <row r="826" spans="1:32"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397"/>
      <c r="Y826" s="397"/>
      <c r="Z826" s="397"/>
      <c r="AA826" s="397"/>
      <c r="AB826" s="397"/>
      <c r="AC826" s="397"/>
      <c r="AD826" s="397"/>
      <c r="AE826" s="397"/>
      <c r="AF826" s="397"/>
    </row>
    <row r="827" spans="1:32"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397"/>
      <c r="Y827" s="397"/>
      <c r="Z827" s="397"/>
      <c r="AA827" s="397"/>
      <c r="AB827" s="397"/>
      <c r="AC827" s="397"/>
      <c r="AD827" s="397"/>
      <c r="AE827" s="397"/>
      <c r="AF827" s="397"/>
    </row>
    <row r="828" spans="1:32"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397"/>
      <c r="Y828" s="397"/>
      <c r="Z828" s="397"/>
      <c r="AA828" s="397"/>
      <c r="AB828" s="397"/>
      <c r="AC828" s="397"/>
      <c r="AD828" s="397"/>
      <c r="AE828" s="397"/>
      <c r="AF828" s="397"/>
    </row>
    <row r="829" spans="1:32"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397"/>
      <c r="Y829" s="397"/>
      <c r="Z829" s="397"/>
      <c r="AA829" s="397"/>
      <c r="AB829" s="397"/>
      <c r="AC829" s="397"/>
      <c r="AD829" s="397"/>
      <c r="AE829" s="397"/>
      <c r="AF829" s="397"/>
    </row>
    <row r="830" spans="1:32"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397"/>
      <c r="Y830" s="397"/>
      <c r="Z830" s="397"/>
      <c r="AA830" s="397"/>
      <c r="AB830" s="397"/>
      <c r="AC830" s="397"/>
      <c r="AD830" s="397"/>
      <c r="AE830" s="397"/>
      <c r="AF830" s="397"/>
    </row>
    <row r="831" spans="1:32"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397"/>
      <c r="Y831" s="397"/>
      <c r="Z831" s="397"/>
      <c r="AA831" s="397"/>
      <c r="AB831" s="397"/>
      <c r="AC831" s="397"/>
      <c r="AD831" s="397"/>
      <c r="AE831" s="397"/>
      <c r="AF831" s="397"/>
    </row>
    <row r="832" spans="1:32"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397"/>
      <c r="Y832" s="397"/>
      <c r="Z832" s="397"/>
      <c r="AA832" s="397"/>
      <c r="AB832" s="397"/>
      <c r="AC832" s="397"/>
      <c r="AD832" s="397"/>
      <c r="AE832" s="397"/>
      <c r="AF832" s="397"/>
    </row>
    <row r="833" spans="1:32"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397"/>
      <c r="Y833" s="397"/>
      <c r="Z833" s="397"/>
      <c r="AA833" s="397"/>
      <c r="AB833" s="397"/>
      <c r="AC833" s="397"/>
      <c r="AD833" s="397"/>
      <c r="AE833" s="397"/>
      <c r="AF833" s="397"/>
    </row>
    <row r="834" spans="1:32"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397"/>
      <c r="Y834" s="397"/>
      <c r="Z834" s="397"/>
      <c r="AA834" s="397"/>
      <c r="AB834" s="397"/>
      <c r="AC834" s="397"/>
      <c r="AD834" s="397"/>
      <c r="AE834" s="397"/>
      <c r="AF834" s="397"/>
    </row>
    <row r="835" spans="1:32"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397"/>
      <c r="Y835" s="397"/>
      <c r="Z835" s="397"/>
      <c r="AA835" s="397"/>
      <c r="AB835" s="397"/>
      <c r="AC835" s="397"/>
      <c r="AD835" s="397"/>
      <c r="AE835" s="397"/>
      <c r="AF835" s="397"/>
    </row>
    <row r="836" spans="1:32"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397"/>
      <c r="Y836" s="397"/>
      <c r="Z836" s="397"/>
      <c r="AA836" s="397"/>
      <c r="AB836" s="397"/>
      <c r="AC836" s="397"/>
      <c r="AD836" s="397"/>
      <c r="AE836" s="397"/>
      <c r="AF836" s="397"/>
    </row>
    <row r="837" spans="1:32"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397"/>
      <c r="Y837" s="397"/>
      <c r="Z837" s="397"/>
      <c r="AA837" s="397"/>
      <c r="AB837" s="397"/>
      <c r="AC837" s="397"/>
      <c r="AD837" s="397"/>
      <c r="AE837" s="397"/>
      <c r="AF837" s="397"/>
    </row>
    <row r="838" spans="1:32"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397"/>
      <c r="Y838" s="397"/>
      <c r="Z838" s="397"/>
      <c r="AA838" s="397"/>
      <c r="AB838" s="397"/>
      <c r="AC838" s="397"/>
      <c r="AD838" s="397"/>
      <c r="AE838" s="397"/>
      <c r="AF838" s="397"/>
    </row>
    <row r="839" spans="1:32"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397"/>
      <c r="Y839" s="397"/>
      <c r="Z839" s="397"/>
      <c r="AA839" s="397"/>
      <c r="AB839" s="397"/>
      <c r="AC839" s="397"/>
      <c r="AD839" s="397"/>
      <c r="AE839" s="397"/>
      <c r="AF839" s="397"/>
    </row>
    <row r="840" spans="1:32"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397"/>
      <c r="Y840" s="397"/>
      <c r="Z840" s="397"/>
      <c r="AA840" s="397"/>
      <c r="AB840" s="397"/>
      <c r="AC840" s="397"/>
      <c r="AD840" s="397"/>
      <c r="AE840" s="397"/>
      <c r="AF840" s="397"/>
    </row>
    <row r="841" spans="1:32"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397"/>
      <c r="Y841" s="397"/>
      <c r="Z841" s="397"/>
      <c r="AA841" s="397"/>
      <c r="AB841" s="397"/>
      <c r="AC841" s="397"/>
      <c r="AD841" s="397"/>
      <c r="AE841" s="397"/>
      <c r="AF841" s="397"/>
    </row>
    <row r="842" spans="1:32"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397"/>
      <c r="Y842" s="397"/>
      <c r="Z842" s="397"/>
      <c r="AA842" s="397"/>
      <c r="AB842" s="397"/>
      <c r="AC842" s="397"/>
      <c r="AD842" s="397"/>
      <c r="AE842" s="397"/>
      <c r="AF842" s="397"/>
    </row>
    <row r="843" spans="1:32"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397"/>
      <c r="Y843" s="397"/>
      <c r="Z843" s="397"/>
      <c r="AA843" s="397"/>
      <c r="AB843" s="397"/>
      <c r="AC843" s="397"/>
      <c r="AD843" s="397"/>
      <c r="AE843" s="397"/>
      <c r="AF843" s="397"/>
    </row>
    <row r="844" spans="1:32"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397"/>
      <c r="Y844" s="397"/>
      <c r="Z844" s="397"/>
      <c r="AA844" s="397"/>
      <c r="AB844" s="397"/>
      <c r="AC844" s="397"/>
      <c r="AD844" s="397"/>
      <c r="AE844" s="397"/>
      <c r="AF844" s="397"/>
    </row>
    <row r="845" spans="1:32"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397"/>
      <c r="Y845" s="397"/>
      <c r="Z845" s="397"/>
      <c r="AA845" s="397"/>
      <c r="AB845" s="397"/>
      <c r="AC845" s="397"/>
      <c r="AD845" s="397"/>
      <c r="AE845" s="397"/>
      <c r="AF845" s="397"/>
    </row>
    <row r="846" spans="1:32"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397"/>
      <c r="Y846" s="397"/>
      <c r="Z846" s="397"/>
      <c r="AA846" s="397"/>
      <c r="AB846" s="397"/>
      <c r="AC846" s="397"/>
      <c r="AD846" s="397"/>
      <c r="AE846" s="397"/>
      <c r="AF846" s="397"/>
    </row>
    <row r="847" spans="1:32"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397"/>
      <c r="Y847" s="397"/>
      <c r="Z847" s="397"/>
      <c r="AA847" s="397"/>
      <c r="AB847" s="397"/>
      <c r="AC847" s="397"/>
      <c r="AD847" s="397"/>
      <c r="AE847" s="397"/>
      <c r="AF847" s="397"/>
    </row>
    <row r="848" spans="1:32"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397"/>
      <c r="Y848" s="397"/>
      <c r="Z848" s="397"/>
      <c r="AA848" s="397"/>
      <c r="AB848" s="397"/>
      <c r="AC848" s="397"/>
      <c r="AD848" s="397"/>
      <c r="AE848" s="397"/>
      <c r="AF848" s="397"/>
    </row>
    <row r="849" spans="1:32"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397"/>
      <c r="Y849" s="397"/>
      <c r="Z849" s="397"/>
      <c r="AA849" s="397"/>
      <c r="AB849" s="397"/>
      <c r="AC849" s="397"/>
      <c r="AD849" s="397"/>
      <c r="AE849" s="397"/>
      <c r="AF849" s="397"/>
    </row>
    <row r="850" spans="1:32"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397"/>
      <c r="Y850" s="397"/>
      <c r="Z850" s="397"/>
      <c r="AA850" s="397"/>
      <c r="AB850" s="397"/>
      <c r="AC850" s="397"/>
      <c r="AD850" s="397"/>
      <c r="AE850" s="397"/>
      <c r="AF850" s="397"/>
    </row>
    <row r="851" spans="1:32"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397"/>
      <c r="Y851" s="397"/>
      <c r="Z851" s="397"/>
      <c r="AA851" s="397"/>
      <c r="AB851" s="397"/>
      <c r="AC851" s="397"/>
      <c r="AD851" s="397"/>
      <c r="AE851" s="397"/>
      <c r="AF851" s="397"/>
    </row>
    <row r="852" spans="1:32"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397"/>
      <c r="Y852" s="397"/>
      <c r="Z852" s="397"/>
      <c r="AA852" s="397"/>
      <c r="AB852" s="397"/>
      <c r="AC852" s="397"/>
      <c r="AD852" s="397"/>
      <c r="AE852" s="397"/>
      <c r="AF852" s="397"/>
    </row>
    <row r="853" spans="1:32"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397"/>
      <c r="Y853" s="397"/>
      <c r="Z853" s="397"/>
      <c r="AA853" s="397"/>
      <c r="AB853" s="397"/>
      <c r="AC853" s="397"/>
      <c r="AD853" s="397"/>
      <c r="AE853" s="397"/>
      <c r="AF853" s="397"/>
    </row>
    <row r="854" spans="1:32"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397"/>
      <c r="Y854" s="397"/>
      <c r="Z854" s="397"/>
      <c r="AA854" s="397"/>
      <c r="AB854" s="397"/>
      <c r="AC854" s="397"/>
      <c r="AD854" s="397"/>
      <c r="AE854" s="397"/>
      <c r="AF854" s="397"/>
    </row>
    <row r="855" spans="1:32"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397"/>
      <c r="Y855" s="397"/>
      <c r="Z855" s="397"/>
      <c r="AA855" s="397"/>
      <c r="AB855" s="397"/>
      <c r="AC855" s="397"/>
      <c r="AD855" s="397"/>
      <c r="AE855" s="397"/>
      <c r="AF855" s="397"/>
    </row>
    <row r="856" spans="1:32"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397"/>
      <c r="Y856" s="397"/>
      <c r="Z856" s="397"/>
      <c r="AA856" s="397"/>
      <c r="AB856" s="397"/>
      <c r="AC856" s="397"/>
      <c r="AD856" s="397"/>
      <c r="AE856" s="397"/>
      <c r="AF856" s="397"/>
    </row>
    <row r="857" spans="1:32"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397"/>
      <c r="Y857" s="397"/>
      <c r="Z857" s="397"/>
      <c r="AA857" s="397"/>
      <c r="AB857" s="397"/>
      <c r="AC857" s="397"/>
      <c r="AD857" s="397"/>
      <c r="AE857" s="397"/>
      <c r="AF857" s="397"/>
    </row>
    <row r="858" spans="1:32"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397"/>
      <c r="Y858" s="397"/>
      <c r="Z858" s="397"/>
      <c r="AA858" s="397"/>
      <c r="AB858" s="397"/>
      <c r="AC858" s="397"/>
      <c r="AD858" s="397"/>
      <c r="AE858" s="397"/>
      <c r="AF858" s="397"/>
    </row>
    <row r="859" spans="1:32"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397"/>
      <c r="Y859" s="397"/>
      <c r="Z859" s="397"/>
      <c r="AA859" s="397"/>
      <c r="AB859" s="397"/>
      <c r="AC859" s="397"/>
      <c r="AD859" s="397"/>
      <c r="AE859" s="397"/>
      <c r="AF859" s="397"/>
    </row>
    <row r="860" spans="1:32"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397"/>
      <c r="Y860" s="397"/>
      <c r="Z860" s="397"/>
      <c r="AA860" s="397"/>
      <c r="AB860" s="397"/>
      <c r="AC860" s="397"/>
      <c r="AD860" s="397"/>
      <c r="AE860" s="397"/>
      <c r="AF860" s="397"/>
    </row>
    <row r="861" spans="1:32"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397"/>
      <c r="Y861" s="397"/>
      <c r="Z861" s="397"/>
      <c r="AA861" s="397"/>
      <c r="AB861" s="397"/>
      <c r="AC861" s="397"/>
      <c r="AD861" s="397"/>
      <c r="AE861" s="397"/>
      <c r="AF861" s="397"/>
    </row>
    <row r="862" spans="1:32"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397"/>
      <c r="Y862" s="397"/>
      <c r="Z862" s="397"/>
      <c r="AA862" s="397"/>
      <c r="AB862" s="397"/>
      <c r="AC862" s="397"/>
      <c r="AD862" s="397"/>
      <c r="AE862" s="397"/>
      <c r="AF862" s="397"/>
    </row>
    <row r="863" spans="1:32"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397"/>
      <c r="Y863" s="397"/>
      <c r="Z863" s="397"/>
      <c r="AA863" s="397"/>
      <c r="AB863" s="397"/>
      <c r="AC863" s="397"/>
      <c r="AD863" s="397"/>
      <c r="AE863" s="397"/>
      <c r="AF863" s="397"/>
    </row>
    <row r="864" spans="1:32"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397"/>
      <c r="Y864" s="397"/>
      <c r="Z864" s="397"/>
      <c r="AA864" s="397"/>
      <c r="AB864" s="397"/>
      <c r="AC864" s="397"/>
      <c r="AD864" s="397"/>
      <c r="AE864" s="397"/>
      <c r="AF864" s="397"/>
    </row>
    <row r="865" spans="1:32"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397"/>
      <c r="Y865" s="397"/>
      <c r="Z865" s="397"/>
      <c r="AA865" s="397"/>
      <c r="AB865" s="397"/>
      <c r="AC865" s="397"/>
      <c r="AD865" s="397"/>
      <c r="AE865" s="397"/>
      <c r="AF865" s="397"/>
    </row>
    <row r="866" spans="1:32"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397"/>
      <c r="Y866" s="397"/>
      <c r="Z866" s="397"/>
      <c r="AA866" s="397"/>
      <c r="AB866" s="397"/>
      <c r="AC866" s="397"/>
      <c r="AD866" s="397"/>
      <c r="AE866" s="397"/>
      <c r="AF866" s="397"/>
    </row>
    <row r="867" spans="1:32"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397"/>
      <c r="Y867" s="397"/>
      <c r="Z867" s="397"/>
      <c r="AA867" s="397"/>
      <c r="AB867" s="397"/>
      <c r="AC867" s="397"/>
      <c r="AD867" s="397"/>
      <c r="AE867" s="397"/>
      <c r="AF867" s="397"/>
    </row>
    <row r="868" spans="1:32"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397"/>
      <c r="Y868" s="397"/>
      <c r="Z868" s="397"/>
      <c r="AA868" s="397"/>
      <c r="AB868" s="397"/>
      <c r="AC868" s="397"/>
      <c r="AD868" s="397"/>
      <c r="AE868" s="397"/>
      <c r="AF868" s="397"/>
    </row>
    <row r="869" spans="1:32"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397"/>
      <c r="Y869" s="397"/>
      <c r="Z869" s="397"/>
      <c r="AA869" s="397"/>
      <c r="AB869" s="397"/>
      <c r="AC869" s="397"/>
      <c r="AD869" s="397"/>
      <c r="AE869" s="397"/>
      <c r="AF869" s="397"/>
    </row>
    <row r="870" spans="1:32"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397"/>
      <c r="Y870" s="397"/>
      <c r="Z870" s="397"/>
      <c r="AA870" s="397"/>
      <c r="AB870" s="397"/>
      <c r="AC870" s="397"/>
      <c r="AD870" s="397"/>
      <c r="AE870" s="397"/>
      <c r="AF870" s="397"/>
    </row>
    <row r="871" spans="1:32"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397"/>
      <c r="Y871" s="397"/>
      <c r="Z871" s="397"/>
      <c r="AA871" s="397"/>
      <c r="AB871" s="397"/>
      <c r="AC871" s="397"/>
      <c r="AD871" s="397"/>
      <c r="AE871" s="397"/>
      <c r="AF871" s="397"/>
    </row>
    <row r="872" spans="1:32"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397"/>
      <c r="Y872" s="397"/>
      <c r="Z872" s="397"/>
      <c r="AA872" s="397"/>
      <c r="AB872" s="397"/>
      <c r="AC872" s="397"/>
      <c r="AD872" s="397"/>
      <c r="AE872" s="397"/>
      <c r="AF872" s="397"/>
    </row>
    <row r="873" spans="1:32"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397"/>
      <c r="Y873" s="397"/>
      <c r="Z873" s="397"/>
      <c r="AA873" s="397"/>
      <c r="AB873" s="397"/>
      <c r="AC873" s="397"/>
      <c r="AD873" s="397"/>
      <c r="AE873" s="397"/>
      <c r="AF873" s="397"/>
    </row>
    <row r="874" spans="1:32"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397"/>
      <c r="Y874" s="397"/>
      <c r="Z874" s="397"/>
      <c r="AA874" s="397"/>
      <c r="AB874" s="397"/>
      <c r="AC874" s="397"/>
      <c r="AD874" s="397"/>
      <c r="AE874" s="397"/>
      <c r="AF874" s="397"/>
    </row>
    <row r="875" spans="1:32"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397"/>
      <c r="Y875" s="397"/>
      <c r="Z875" s="397"/>
      <c r="AA875" s="397"/>
      <c r="AB875" s="397"/>
      <c r="AC875" s="397"/>
      <c r="AD875" s="397"/>
      <c r="AE875" s="397"/>
      <c r="AF875" s="397"/>
    </row>
    <row r="876" spans="1:32"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397"/>
      <c r="Y876" s="397"/>
      <c r="Z876" s="397"/>
      <c r="AA876" s="397"/>
      <c r="AB876" s="397"/>
      <c r="AC876" s="397"/>
      <c r="AD876" s="397"/>
      <c r="AE876" s="397"/>
      <c r="AF876" s="397"/>
    </row>
    <row r="877" spans="1:32"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397"/>
      <c r="Y877" s="397"/>
      <c r="Z877" s="397"/>
      <c r="AA877" s="397"/>
      <c r="AB877" s="397"/>
      <c r="AC877" s="397"/>
      <c r="AD877" s="397"/>
      <c r="AE877" s="397"/>
      <c r="AF877" s="397"/>
    </row>
    <row r="878" spans="1:32"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397"/>
      <c r="Y878" s="397"/>
      <c r="Z878" s="397"/>
      <c r="AA878" s="397"/>
      <c r="AB878" s="397"/>
      <c r="AC878" s="397"/>
      <c r="AD878" s="397"/>
      <c r="AE878" s="397"/>
      <c r="AF878" s="397"/>
    </row>
    <row r="879" spans="1:32"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397"/>
      <c r="Y879" s="397"/>
      <c r="Z879" s="397"/>
      <c r="AA879" s="397"/>
      <c r="AB879" s="397"/>
      <c r="AC879" s="397"/>
      <c r="AD879" s="397"/>
      <c r="AE879" s="397"/>
      <c r="AF879" s="397"/>
    </row>
    <row r="880" spans="1:32"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397"/>
      <c r="Y880" s="397"/>
      <c r="Z880" s="397"/>
      <c r="AA880" s="397"/>
      <c r="AB880" s="397"/>
      <c r="AC880" s="397"/>
      <c r="AD880" s="397"/>
      <c r="AE880" s="397"/>
      <c r="AF880" s="397"/>
    </row>
    <row r="881" spans="1:32"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397"/>
      <c r="Y881" s="397"/>
      <c r="Z881" s="397"/>
      <c r="AA881" s="397"/>
      <c r="AB881" s="397"/>
      <c r="AC881" s="397"/>
      <c r="AD881" s="397"/>
      <c r="AE881" s="397"/>
      <c r="AF881" s="397"/>
    </row>
    <row r="882" spans="1:32"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397"/>
      <c r="Y882" s="397"/>
      <c r="Z882" s="397"/>
      <c r="AA882" s="397"/>
      <c r="AB882" s="397"/>
      <c r="AC882" s="397"/>
      <c r="AD882" s="397"/>
      <c r="AE882" s="397"/>
      <c r="AF882" s="397"/>
    </row>
    <row r="883" spans="1:32"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397"/>
      <c r="Y883" s="397"/>
      <c r="Z883" s="397"/>
      <c r="AA883" s="397"/>
      <c r="AB883" s="397"/>
      <c r="AC883" s="397"/>
      <c r="AD883" s="397"/>
      <c r="AE883" s="397"/>
      <c r="AF883" s="397"/>
    </row>
    <row r="884" spans="1:32"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397"/>
      <c r="Y884" s="397"/>
      <c r="Z884" s="397"/>
      <c r="AA884" s="397"/>
      <c r="AB884" s="397"/>
      <c r="AC884" s="397"/>
      <c r="AD884" s="397"/>
      <c r="AE884" s="397"/>
      <c r="AF884" s="397"/>
    </row>
    <row r="885" spans="1:32"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397"/>
      <c r="Y885" s="397"/>
      <c r="Z885" s="397"/>
      <c r="AA885" s="397"/>
      <c r="AB885" s="397"/>
      <c r="AC885" s="397"/>
      <c r="AD885" s="397"/>
      <c r="AE885" s="397"/>
      <c r="AF885" s="397"/>
    </row>
    <row r="886" spans="1:32"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397"/>
      <c r="Y886" s="397"/>
      <c r="Z886" s="397"/>
      <c r="AA886" s="397"/>
      <c r="AB886" s="397"/>
      <c r="AC886" s="397"/>
      <c r="AD886" s="397"/>
      <c r="AE886" s="397"/>
      <c r="AF886" s="397"/>
    </row>
    <row r="887" spans="1:32"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397"/>
      <c r="Y887" s="397"/>
      <c r="Z887" s="397"/>
      <c r="AA887" s="397"/>
      <c r="AB887" s="397"/>
      <c r="AC887" s="397"/>
      <c r="AD887" s="397"/>
      <c r="AE887" s="397"/>
      <c r="AF887" s="397"/>
    </row>
    <row r="888" spans="1:32"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397"/>
      <c r="Y888" s="397"/>
      <c r="Z888" s="397"/>
      <c r="AA888" s="397"/>
      <c r="AB888" s="397"/>
      <c r="AC888" s="397"/>
      <c r="AD888" s="397"/>
      <c r="AE888" s="397"/>
      <c r="AF888" s="397"/>
    </row>
    <row r="889" spans="1:32"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397"/>
      <c r="Y889" s="397"/>
      <c r="Z889" s="397"/>
      <c r="AA889" s="397"/>
      <c r="AB889" s="397"/>
      <c r="AC889" s="397"/>
      <c r="AD889" s="397"/>
      <c r="AE889" s="397"/>
      <c r="AF889" s="397"/>
    </row>
    <row r="890" spans="1:32"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397"/>
      <c r="Y890" s="397"/>
      <c r="Z890" s="397"/>
      <c r="AA890" s="397"/>
      <c r="AB890" s="397"/>
      <c r="AC890" s="397"/>
      <c r="AD890" s="397"/>
      <c r="AE890" s="397"/>
      <c r="AF890" s="397"/>
    </row>
    <row r="891" spans="1:32"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397"/>
      <c r="Y891" s="397"/>
      <c r="Z891" s="397"/>
      <c r="AA891" s="397"/>
      <c r="AB891" s="397"/>
      <c r="AC891" s="397"/>
      <c r="AD891" s="397"/>
      <c r="AE891" s="397"/>
      <c r="AF891" s="397"/>
    </row>
    <row r="892" spans="1:32"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397"/>
      <c r="Y892" s="397"/>
      <c r="Z892" s="397"/>
      <c r="AA892" s="397"/>
      <c r="AB892" s="397"/>
      <c r="AC892" s="397"/>
      <c r="AD892" s="397"/>
      <c r="AE892" s="397"/>
      <c r="AF892" s="397"/>
    </row>
    <row r="893" spans="1:32"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397"/>
      <c r="Y893" s="397"/>
      <c r="Z893" s="397"/>
      <c r="AA893" s="397"/>
      <c r="AB893" s="397"/>
      <c r="AC893" s="397"/>
      <c r="AD893" s="397"/>
      <c r="AE893" s="397"/>
      <c r="AF893" s="397"/>
    </row>
    <row r="894" spans="1:32"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397"/>
      <c r="Y894" s="397"/>
      <c r="Z894" s="397"/>
      <c r="AA894" s="397"/>
      <c r="AB894" s="397"/>
      <c r="AC894" s="397"/>
      <c r="AD894" s="397"/>
      <c r="AE894" s="397"/>
      <c r="AF894" s="397"/>
    </row>
    <row r="895" spans="1:32"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397"/>
      <c r="Y895" s="397"/>
      <c r="Z895" s="397"/>
      <c r="AA895" s="397"/>
      <c r="AB895" s="397"/>
      <c r="AC895" s="397"/>
      <c r="AD895" s="397"/>
      <c r="AE895" s="397"/>
      <c r="AF895" s="397"/>
    </row>
    <row r="896" spans="1:32"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397"/>
      <c r="Y896" s="397"/>
      <c r="Z896" s="397"/>
      <c r="AA896" s="397"/>
      <c r="AB896" s="397"/>
      <c r="AC896" s="397"/>
      <c r="AD896" s="397"/>
      <c r="AE896" s="397"/>
      <c r="AF896" s="397"/>
    </row>
    <row r="897" spans="1:32"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397"/>
      <c r="Y897" s="397"/>
      <c r="Z897" s="397"/>
      <c r="AA897" s="397"/>
      <c r="AB897" s="397"/>
      <c r="AC897" s="397"/>
      <c r="AD897" s="397"/>
      <c r="AE897" s="397"/>
      <c r="AF897" s="397"/>
    </row>
    <row r="898" spans="1:32"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397"/>
      <c r="Y898" s="397"/>
      <c r="Z898" s="397"/>
      <c r="AA898" s="397"/>
      <c r="AB898" s="397"/>
      <c r="AC898" s="397"/>
      <c r="AD898" s="397"/>
      <c r="AE898" s="397"/>
      <c r="AF898" s="397"/>
    </row>
    <row r="899" spans="1:32"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397"/>
      <c r="Y899" s="397"/>
      <c r="Z899" s="397"/>
      <c r="AA899" s="397"/>
      <c r="AB899" s="397"/>
      <c r="AC899" s="397"/>
      <c r="AD899" s="397"/>
      <c r="AE899" s="397"/>
      <c r="AF899" s="397"/>
    </row>
    <row r="900" spans="1:32"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397"/>
      <c r="Y900" s="397"/>
      <c r="Z900" s="397"/>
      <c r="AA900" s="397"/>
      <c r="AB900" s="397"/>
      <c r="AC900" s="397"/>
      <c r="AD900" s="397"/>
      <c r="AE900" s="397"/>
      <c r="AF900" s="397"/>
    </row>
    <row r="901" spans="1:32"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397"/>
      <c r="Y901" s="397"/>
      <c r="Z901" s="397"/>
      <c r="AA901" s="397"/>
      <c r="AB901" s="397"/>
      <c r="AC901" s="397"/>
      <c r="AD901" s="397"/>
      <c r="AE901" s="397"/>
      <c r="AF901" s="397"/>
    </row>
    <row r="902" spans="1:32"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397"/>
      <c r="Y902" s="397"/>
      <c r="Z902" s="397"/>
      <c r="AA902" s="397"/>
      <c r="AB902" s="397"/>
      <c r="AC902" s="397"/>
      <c r="AD902" s="397"/>
      <c r="AE902" s="397"/>
      <c r="AF902" s="397"/>
    </row>
    <row r="903" spans="1:32"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397"/>
      <c r="Y903" s="397"/>
      <c r="Z903" s="397"/>
      <c r="AA903" s="397"/>
      <c r="AB903" s="397"/>
      <c r="AC903" s="397"/>
      <c r="AD903" s="397"/>
      <c r="AE903" s="397"/>
      <c r="AF903" s="397"/>
    </row>
    <row r="904" spans="1:32"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397"/>
      <c r="Y904" s="397"/>
      <c r="Z904" s="397"/>
      <c r="AA904" s="397"/>
      <c r="AB904" s="397"/>
      <c r="AC904" s="397"/>
      <c r="AD904" s="397"/>
      <c r="AE904" s="397"/>
      <c r="AF904" s="397"/>
    </row>
    <row r="905" spans="1:32"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397"/>
      <c r="Y905" s="397"/>
      <c r="Z905" s="397"/>
      <c r="AA905" s="397"/>
      <c r="AB905" s="397"/>
      <c r="AC905" s="397"/>
      <c r="AD905" s="397"/>
      <c r="AE905" s="397"/>
      <c r="AF905" s="397"/>
    </row>
    <row r="906" spans="1:32"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397"/>
      <c r="Y906" s="397"/>
      <c r="Z906" s="397"/>
      <c r="AA906" s="397"/>
      <c r="AB906" s="397"/>
      <c r="AC906" s="397"/>
      <c r="AD906" s="397"/>
      <c r="AE906" s="397"/>
      <c r="AF906" s="397"/>
    </row>
    <row r="907" spans="1:32"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397"/>
      <c r="Y907" s="397"/>
      <c r="Z907" s="397"/>
      <c r="AA907" s="397"/>
      <c r="AB907" s="397"/>
      <c r="AC907" s="397"/>
      <c r="AD907" s="397"/>
      <c r="AE907" s="397"/>
      <c r="AF907" s="397"/>
    </row>
    <row r="908" spans="1:32"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397"/>
      <c r="Y908" s="397"/>
      <c r="Z908" s="397"/>
      <c r="AA908" s="397"/>
      <c r="AB908" s="397"/>
      <c r="AC908" s="397"/>
      <c r="AD908" s="397"/>
      <c r="AE908" s="397"/>
      <c r="AF908" s="397"/>
    </row>
    <row r="909" spans="1:32"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397"/>
      <c r="Y909" s="397"/>
      <c r="Z909" s="397"/>
      <c r="AA909" s="397"/>
      <c r="AB909" s="397"/>
      <c r="AC909" s="397"/>
      <c r="AD909" s="397"/>
      <c r="AE909" s="397"/>
      <c r="AF909" s="397"/>
    </row>
    <row r="910" spans="1:32"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397"/>
      <c r="Y910" s="397"/>
      <c r="Z910" s="397"/>
      <c r="AA910" s="397"/>
      <c r="AB910" s="397"/>
      <c r="AC910" s="397"/>
      <c r="AD910" s="397"/>
      <c r="AE910" s="397"/>
      <c r="AF910" s="397"/>
    </row>
    <row r="911" spans="1:32"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397"/>
      <c r="Y911" s="397"/>
      <c r="Z911" s="397"/>
      <c r="AA911" s="397"/>
      <c r="AB911" s="397"/>
      <c r="AC911" s="397"/>
      <c r="AD911" s="397"/>
      <c r="AE911" s="397"/>
      <c r="AF911" s="397"/>
    </row>
    <row r="912" spans="1:32"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397"/>
      <c r="Y912" s="397"/>
      <c r="Z912" s="397"/>
      <c r="AA912" s="397"/>
      <c r="AB912" s="397"/>
      <c r="AC912" s="397"/>
      <c r="AD912" s="397"/>
      <c r="AE912" s="397"/>
      <c r="AF912" s="397"/>
    </row>
    <row r="913" spans="1:32"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397"/>
      <c r="Y913" s="397"/>
      <c r="Z913" s="397"/>
      <c r="AA913" s="397"/>
      <c r="AB913" s="397"/>
      <c r="AC913" s="397"/>
      <c r="AD913" s="397"/>
      <c r="AE913" s="397"/>
      <c r="AF913" s="397"/>
    </row>
    <row r="914" spans="1:32"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397"/>
      <c r="Y914" s="397"/>
      <c r="Z914" s="397"/>
      <c r="AA914" s="397"/>
      <c r="AB914" s="397"/>
      <c r="AC914" s="397"/>
      <c r="AD914" s="397"/>
      <c r="AE914" s="397"/>
      <c r="AF914" s="397"/>
    </row>
    <row r="915" spans="1:32"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397"/>
      <c r="Y915" s="397"/>
      <c r="Z915" s="397"/>
      <c r="AA915" s="397"/>
      <c r="AB915" s="397"/>
      <c r="AC915" s="397"/>
      <c r="AD915" s="397"/>
      <c r="AE915" s="397"/>
      <c r="AF915" s="397"/>
    </row>
    <row r="916" spans="1:32"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397"/>
      <c r="Y916" s="397"/>
      <c r="Z916" s="397"/>
      <c r="AA916" s="397"/>
      <c r="AB916" s="397"/>
      <c r="AC916" s="397"/>
      <c r="AD916" s="397"/>
      <c r="AE916" s="397"/>
      <c r="AF916" s="397"/>
    </row>
    <row r="917" spans="1:32"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397"/>
      <c r="Y917" s="397"/>
      <c r="Z917" s="397"/>
      <c r="AA917" s="397"/>
      <c r="AB917" s="397"/>
      <c r="AC917" s="397"/>
      <c r="AD917" s="397"/>
      <c r="AE917" s="397"/>
      <c r="AF917" s="397"/>
    </row>
    <row r="918" spans="1:32"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397"/>
      <c r="Y918" s="397"/>
      <c r="Z918" s="397"/>
      <c r="AA918" s="397"/>
      <c r="AB918" s="397"/>
      <c r="AC918" s="397"/>
      <c r="AD918" s="397"/>
      <c r="AE918" s="397"/>
      <c r="AF918" s="397"/>
    </row>
    <row r="919" spans="1:32"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397"/>
      <c r="Y919" s="397"/>
      <c r="Z919" s="397"/>
      <c r="AA919" s="397"/>
      <c r="AB919" s="397"/>
      <c r="AC919" s="397"/>
      <c r="AD919" s="397"/>
      <c r="AE919" s="397"/>
      <c r="AF919" s="397"/>
    </row>
    <row r="920" spans="1:32"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397"/>
      <c r="Y920" s="397"/>
      <c r="Z920" s="397"/>
      <c r="AA920" s="397"/>
      <c r="AB920" s="397"/>
      <c r="AC920" s="397"/>
      <c r="AD920" s="397"/>
      <c r="AE920" s="397"/>
      <c r="AF920" s="397"/>
    </row>
    <row r="921" spans="1:32"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397"/>
      <c r="Y921" s="397"/>
      <c r="Z921" s="397"/>
      <c r="AA921" s="397"/>
      <c r="AB921" s="397"/>
      <c r="AC921" s="397"/>
      <c r="AD921" s="397"/>
      <c r="AE921" s="397"/>
      <c r="AF921" s="397"/>
    </row>
    <row r="922" spans="1:32"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397"/>
      <c r="Y922" s="397"/>
      <c r="Z922" s="397"/>
      <c r="AA922" s="397"/>
      <c r="AB922" s="397"/>
      <c r="AC922" s="397"/>
      <c r="AD922" s="397"/>
      <c r="AE922" s="397"/>
      <c r="AF922" s="397"/>
    </row>
    <row r="923" spans="1:32"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397"/>
      <c r="Y923" s="397"/>
      <c r="Z923" s="397"/>
      <c r="AA923" s="397"/>
      <c r="AB923" s="397"/>
      <c r="AC923" s="397"/>
      <c r="AD923" s="397"/>
      <c r="AE923" s="397"/>
      <c r="AF923" s="397"/>
    </row>
    <row r="924" spans="1:32"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397"/>
      <c r="Y924" s="397"/>
      <c r="Z924" s="397"/>
      <c r="AA924" s="397"/>
      <c r="AB924" s="397"/>
      <c r="AC924" s="397"/>
      <c r="AD924" s="397"/>
      <c r="AE924" s="397"/>
      <c r="AF924" s="397"/>
    </row>
    <row r="925" spans="1:32"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397"/>
      <c r="Y925" s="397"/>
      <c r="Z925" s="397"/>
      <c r="AA925" s="397"/>
      <c r="AB925" s="397"/>
      <c r="AC925" s="397"/>
      <c r="AD925" s="397"/>
      <c r="AE925" s="397"/>
      <c r="AF925" s="397"/>
    </row>
    <row r="926" spans="1:32"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397"/>
      <c r="Y926" s="397"/>
      <c r="Z926" s="397"/>
      <c r="AA926" s="397"/>
      <c r="AB926" s="397"/>
      <c r="AC926" s="397"/>
      <c r="AD926" s="397"/>
      <c r="AE926" s="397"/>
      <c r="AF926" s="397"/>
    </row>
    <row r="927" spans="1:32"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397"/>
      <c r="Y927" s="397"/>
      <c r="Z927" s="397"/>
      <c r="AA927" s="397"/>
      <c r="AB927" s="397"/>
      <c r="AC927" s="397"/>
      <c r="AD927" s="397"/>
      <c r="AE927" s="397"/>
      <c r="AF927" s="397"/>
    </row>
    <row r="928" spans="1:32"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397"/>
      <c r="Y928" s="397"/>
      <c r="Z928" s="397"/>
      <c r="AA928" s="397"/>
      <c r="AB928" s="397"/>
      <c r="AC928" s="397"/>
      <c r="AD928" s="397"/>
      <c r="AE928" s="397"/>
      <c r="AF928" s="397"/>
    </row>
    <row r="929" spans="1:32"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397"/>
      <c r="Y929" s="397"/>
      <c r="Z929" s="397"/>
      <c r="AA929" s="397"/>
      <c r="AB929" s="397"/>
      <c r="AC929" s="397"/>
      <c r="AD929" s="397"/>
      <c r="AE929" s="397"/>
      <c r="AF929" s="397"/>
    </row>
    <row r="930" spans="1:32"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397"/>
      <c r="Y930" s="397"/>
      <c r="Z930" s="397"/>
      <c r="AA930" s="397"/>
      <c r="AB930" s="397"/>
      <c r="AC930" s="397"/>
      <c r="AD930" s="397"/>
      <c r="AE930" s="397"/>
      <c r="AF930" s="397"/>
    </row>
    <row r="931" spans="1:32"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397"/>
      <c r="Y931" s="397"/>
      <c r="Z931" s="397"/>
      <c r="AA931" s="397"/>
      <c r="AB931" s="397"/>
      <c r="AC931" s="397"/>
      <c r="AD931" s="397"/>
      <c r="AE931" s="397"/>
      <c r="AF931" s="397"/>
    </row>
    <row r="932" spans="1:32"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397"/>
      <c r="Y932" s="397"/>
      <c r="Z932" s="397"/>
      <c r="AA932" s="397"/>
      <c r="AB932" s="397"/>
      <c r="AC932" s="397"/>
      <c r="AD932" s="397"/>
      <c r="AE932" s="397"/>
      <c r="AF932" s="397"/>
    </row>
    <row r="933" spans="1:32"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397"/>
      <c r="Y933" s="397"/>
      <c r="Z933" s="397"/>
      <c r="AA933" s="397"/>
      <c r="AB933" s="397"/>
      <c r="AC933" s="397"/>
      <c r="AD933" s="397"/>
      <c r="AE933" s="397"/>
      <c r="AF933" s="397"/>
    </row>
    <row r="934" spans="1:32"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397"/>
      <c r="Y934" s="397"/>
      <c r="Z934" s="397"/>
      <c r="AA934" s="397"/>
      <c r="AB934" s="397"/>
      <c r="AC934" s="397"/>
      <c r="AD934" s="397"/>
      <c r="AE934" s="397"/>
      <c r="AF934" s="397"/>
    </row>
    <row r="935" spans="1:32"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397"/>
      <c r="Y935" s="397"/>
      <c r="Z935" s="397"/>
      <c r="AA935" s="397"/>
      <c r="AB935" s="397"/>
      <c r="AC935" s="397"/>
      <c r="AD935" s="397"/>
      <c r="AE935" s="397"/>
      <c r="AF935" s="397"/>
    </row>
    <row r="936" spans="1:32"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397"/>
      <c r="Y936" s="397"/>
      <c r="Z936" s="397"/>
      <c r="AA936" s="397"/>
      <c r="AB936" s="397"/>
      <c r="AC936" s="397"/>
      <c r="AD936" s="397"/>
      <c r="AE936" s="397"/>
      <c r="AF936" s="397"/>
    </row>
    <row r="937" spans="1:32"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397"/>
      <c r="Y937" s="397"/>
      <c r="Z937" s="397"/>
      <c r="AA937" s="397"/>
      <c r="AB937" s="397"/>
      <c r="AC937" s="397"/>
      <c r="AD937" s="397"/>
      <c r="AE937" s="397"/>
      <c r="AF937" s="397"/>
    </row>
    <row r="938" spans="1:32"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397"/>
      <c r="Y938" s="397"/>
      <c r="Z938" s="397"/>
      <c r="AA938" s="397"/>
      <c r="AB938" s="397"/>
      <c r="AC938" s="397"/>
      <c r="AD938" s="397"/>
      <c r="AE938" s="397"/>
      <c r="AF938" s="397"/>
    </row>
    <row r="939" spans="1:32"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397"/>
      <c r="Y939" s="397"/>
      <c r="Z939" s="397"/>
      <c r="AA939" s="397"/>
      <c r="AB939" s="397"/>
      <c r="AC939" s="397"/>
      <c r="AD939" s="397"/>
      <c r="AE939" s="397"/>
      <c r="AF939" s="397"/>
    </row>
    <row r="940" spans="1:32"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397"/>
      <c r="Y940" s="397"/>
      <c r="Z940" s="397"/>
      <c r="AA940" s="397"/>
      <c r="AB940" s="397"/>
      <c r="AC940" s="397"/>
      <c r="AD940" s="397"/>
      <c r="AE940" s="397"/>
      <c r="AF940" s="397"/>
    </row>
    <row r="941" spans="1:32"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397"/>
      <c r="Y941" s="397"/>
      <c r="Z941" s="397"/>
      <c r="AA941" s="397"/>
      <c r="AB941" s="397"/>
      <c r="AC941" s="397"/>
      <c r="AD941" s="397"/>
      <c r="AE941" s="397"/>
      <c r="AF941" s="397"/>
    </row>
    <row r="942" spans="1:32"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397"/>
      <c r="Y942" s="397"/>
      <c r="Z942" s="397"/>
      <c r="AA942" s="397"/>
      <c r="AB942" s="397"/>
      <c r="AC942" s="397"/>
      <c r="AD942" s="397"/>
      <c r="AE942" s="397"/>
      <c r="AF942" s="397"/>
    </row>
    <row r="943" spans="1:32"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397"/>
      <c r="Y943" s="397"/>
      <c r="Z943" s="397"/>
      <c r="AA943" s="397"/>
      <c r="AB943" s="397"/>
      <c r="AC943" s="397"/>
      <c r="AD943" s="397"/>
      <c r="AE943" s="397"/>
      <c r="AF943" s="397"/>
    </row>
    <row r="944" spans="1:32"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397"/>
      <c r="Y944" s="397"/>
      <c r="Z944" s="397"/>
      <c r="AA944" s="397"/>
      <c r="AB944" s="397"/>
      <c r="AC944" s="397"/>
      <c r="AD944" s="397"/>
      <c r="AE944" s="397"/>
      <c r="AF944" s="397"/>
    </row>
    <row r="945" spans="1:32"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397"/>
      <c r="Y945" s="397"/>
      <c r="Z945" s="397"/>
      <c r="AA945" s="397"/>
      <c r="AB945" s="397"/>
      <c r="AC945" s="397"/>
      <c r="AD945" s="397"/>
      <c r="AE945" s="397"/>
      <c r="AF945" s="397"/>
    </row>
    <row r="946" spans="1:32"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397"/>
      <c r="Y946" s="397"/>
      <c r="Z946" s="397"/>
      <c r="AA946" s="397"/>
      <c r="AB946" s="397"/>
      <c r="AC946" s="397"/>
      <c r="AD946" s="397"/>
      <c r="AE946" s="397"/>
      <c r="AF946" s="397"/>
    </row>
    <row r="947" spans="1:32"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397"/>
      <c r="Y947" s="397"/>
      <c r="Z947" s="397"/>
      <c r="AA947" s="397"/>
      <c r="AB947" s="397"/>
      <c r="AC947" s="397"/>
      <c r="AD947" s="397"/>
      <c r="AE947" s="397"/>
      <c r="AF947" s="397"/>
    </row>
    <row r="948" spans="1:32"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397"/>
      <c r="Y948" s="397"/>
      <c r="Z948" s="397"/>
      <c r="AA948" s="397"/>
      <c r="AB948" s="397"/>
      <c r="AC948" s="397"/>
      <c r="AD948" s="397"/>
      <c r="AE948" s="397"/>
      <c r="AF948" s="397"/>
    </row>
    <row r="949" spans="1:32"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397"/>
      <c r="Y949" s="397"/>
      <c r="Z949" s="397"/>
      <c r="AA949" s="397"/>
      <c r="AB949" s="397"/>
      <c r="AC949" s="397"/>
      <c r="AD949" s="397"/>
      <c r="AE949" s="397"/>
      <c r="AF949" s="397"/>
    </row>
    <row r="950" spans="1:32"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397"/>
      <c r="Y950" s="397"/>
      <c r="Z950" s="397"/>
      <c r="AA950" s="397"/>
      <c r="AB950" s="397"/>
      <c r="AC950" s="397"/>
      <c r="AD950" s="397"/>
      <c r="AE950" s="397"/>
      <c r="AF950" s="397"/>
    </row>
    <row r="951" spans="1:32"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397"/>
      <c r="Y951" s="397"/>
      <c r="Z951" s="397"/>
      <c r="AA951" s="397"/>
      <c r="AB951" s="397"/>
      <c r="AC951" s="397"/>
      <c r="AD951" s="397"/>
      <c r="AE951" s="397"/>
      <c r="AF951" s="397"/>
    </row>
    <row r="952" spans="1:32"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397"/>
      <c r="Y952" s="397"/>
      <c r="Z952" s="397"/>
      <c r="AA952" s="397"/>
      <c r="AB952" s="397"/>
      <c r="AC952" s="397"/>
      <c r="AD952" s="397"/>
      <c r="AE952" s="397"/>
      <c r="AF952" s="397"/>
    </row>
    <row r="953" spans="1:32"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397"/>
      <c r="Y953" s="397"/>
      <c r="Z953" s="397"/>
      <c r="AA953" s="397"/>
      <c r="AB953" s="397"/>
      <c r="AC953" s="397"/>
      <c r="AD953" s="397"/>
      <c r="AE953" s="397"/>
      <c r="AF953" s="397"/>
    </row>
    <row r="954" spans="1:32"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397"/>
      <c r="Y954" s="397"/>
      <c r="Z954" s="397"/>
      <c r="AA954" s="397"/>
      <c r="AB954" s="397"/>
      <c r="AC954" s="397"/>
      <c r="AD954" s="397"/>
      <c r="AE954" s="397"/>
      <c r="AF954" s="397"/>
    </row>
    <row r="955" spans="1:32"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397"/>
      <c r="Y955" s="397"/>
      <c r="Z955" s="397"/>
      <c r="AA955" s="397"/>
      <c r="AB955" s="397"/>
      <c r="AC955" s="397"/>
      <c r="AD955" s="397"/>
      <c r="AE955" s="397"/>
      <c r="AF955" s="397"/>
    </row>
    <row r="956" spans="1:32"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397"/>
      <c r="Y956" s="397"/>
      <c r="Z956" s="397"/>
      <c r="AA956" s="397"/>
      <c r="AB956" s="397"/>
      <c r="AC956" s="397"/>
      <c r="AD956" s="397"/>
      <c r="AE956" s="397"/>
      <c r="AF956" s="397"/>
    </row>
    <row r="957" spans="1:32"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397"/>
      <c r="Y957" s="397"/>
      <c r="Z957" s="397"/>
      <c r="AA957" s="397"/>
      <c r="AB957" s="397"/>
      <c r="AC957" s="397"/>
      <c r="AD957" s="397"/>
      <c r="AE957" s="397"/>
      <c r="AF957" s="397"/>
    </row>
    <row r="958" spans="1:32"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397"/>
      <c r="Y958" s="397"/>
      <c r="Z958" s="397"/>
      <c r="AA958" s="397"/>
      <c r="AB958" s="397"/>
      <c r="AC958" s="397"/>
      <c r="AD958" s="397"/>
      <c r="AE958" s="397"/>
      <c r="AF958" s="397"/>
    </row>
    <row r="959" spans="1:32"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397"/>
      <c r="Y959" s="397"/>
      <c r="Z959" s="397"/>
      <c r="AA959" s="397"/>
      <c r="AB959" s="397"/>
      <c r="AC959" s="397"/>
      <c r="AD959" s="397"/>
      <c r="AE959" s="397"/>
      <c r="AF959" s="397"/>
    </row>
    <row r="960" spans="1:32"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397"/>
      <c r="Y960" s="397"/>
      <c r="Z960" s="397"/>
      <c r="AA960" s="397"/>
      <c r="AB960" s="397"/>
      <c r="AC960" s="397"/>
      <c r="AD960" s="397"/>
      <c r="AE960" s="397"/>
      <c r="AF960" s="397"/>
    </row>
    <row r="961" spans="1:32"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397"/>
      <c r="Y961" s="397"/>
      <c r="Z961" s="397"/>
      <c r="AA961" s="397"/>
      <c r="AB961" s="397"/>
      <c r="AC961" s="397"/>
      <c r="AD961" s="397"/>
      <c r="AE961" s="397"/>
      <c r="AF961" s="397"/>
    </row>
    <row r="962" spans="1:32"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397"/>
      <c r="Y962" s="397"/>
      <c r="Z962" s="397"/>
      <c r="AA962" s="397"/>
      <c r="AB962" s="397"/>
      <c r="AC962" s="397"/>
      <c r="AD962" s="397"/>
      <c r="AE962" s="397"/>
      <c r="AF962" s="397"/>
    </row>
    <row r="963" spans="1:32"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397"/>
      <c r="Y963" s="397"/>
      <c r="Z963" s="397"/>
      <c r="AA963" s="397"/>
      <c r="AB963" s="397"/>
      <c r="AC963" s="397"/>
      <c r="AD963" s="397"/>
      <c r="AE963" s="397"/>
      <c r="AF963" s="397"/>
    </row>
    <row r="964" spans="1:32"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397"/>
      <c r="Y964" s="397"/>
      <c r="Z964" s="397"/>
      <c r="AA964" s="397"/>
      <c r="AB964" s="397"/>
      <c r="AC964" s="397"/>
      <c r="AD964" s="397"/>
      <c r="AE964" s="397"/>
      <c r="AF964" s="397"/>
    </row>
    <row r="965" spans="1:32"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397"/>
      <c r="Y965" s="397"/>
      <c r="Z965" s="397"/>
      <c r="AA965" s="397"/>
      <c r="AB965" s="397"/>
      <c r="AC965" s="397"/>
      <c r="AD965" s="397"/>
      <c r="AE965" s="397"/>
      <c r="AF965" s="397"/>
    </row>
    <row r="966" spans="1:32"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397"/>
      <c r="Y966" s="397"/>
      <c r="Z966" s="397"/>
      <c r="AA966" s="397"/>
      <c r="AB966" s="397"/>
      <c r="AC966" s="397"/>
      <c r="AD966" s="397"/>
      <c r="AE966" s="397"/>
      <c r="AF966" s="397"/>
    </row>
    <row r="967" spans="1:32"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397"/>
      <c r="Y967" s="397"/>
      <c r="Z967" s="397"/>
      <c r="AA967" s="397"/>
      <c r="AB967" s="397"/>
      <c r="AC967" s="397"/>
      <c r="AD967" s="397"/>
      <c r="AE967" s="397"/>
      <c r="AF967" s="397"/>
    </row>
    <row r="968" spans="1:32"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397"/>
      <c r="Y968" s="397"/>
      <c r="Z968" s="397"/>
      <c r="AA968" s="397"/>
      <c r="AB968" s="397"/>
      <c r="AC968" s="397"/>
      <c r="AD968" s="397"/>
      <c r="AE968" s="397"/>
      <c r="AF968" s="397"/>
    </row>
    <row r="969" spans="1:32"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397"/>
      <c r="Y969" s="397"/>
      <c r="Z969" s="397"/>
      <c r="AA969" s="397"/>
      <c r="AB969" s="397"/>
      <c r="AC969" s="397"/>
      <c r="AD969" s="397"/>
      <c r="AE969" s="397"/>
      <c r="AF969" s="397"/>
    </row>
    <row r="970" spans="1:32"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397"/>
      <c r="Y970" s="397"/>
      <c r="Z970" s="397"/>
      <c r="AA970" s="397"/>
      <c r="AB970" s="397"/>
      <c r="AC970" s="397"/>
      <c r="AD970" s="397"/>
      <c r="AE970" s="397"/>
      <c r="AF970" s="397"/>
    </row>
    <row r="971" spans="1:32"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397"/>
      <c r="Y971" s="397"/>
      <c r="Z971" s="397"/>
      <c r="AA971" s="397"/>
      <c r="AB971" s="397"/>
      <c r="AC971" s="397"/>
      <c r="AD971" s="397"/>
      <c r="AE971" s="397"/>
      <c r="AF971" s="397"/>
    </row>
    <row r="972" spans="1:32"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397"/>
      <c r="Y972" s="397"/>
      <c r="Z972" s="397"/>
      <c r="AA972" s="397"/>
      <c r="AB972" s="397"/>
      <c r="AC972" s="397"/>
      <c r="AD972" s="397"/>
      <c r="AE972" s="397"/>
      <c r="AF972" s="397"/>
    </row>
    <row r="973" spans="1:32"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397"/>
      <c r="Y973" s="397"/>
      <c r="Z973" s="397"/>
      <c r="AA973" s="397"/>
      <c r="AB973" s="397"/>
      <c r="AC973" s="397"/>
      <c r="AD973" s="397"/>
      <c r="AE973" s="397"/>
      <c r="AF973" s="397"/>
    </row>
    <row r="974" spans="1:32"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397"/>
      <c r="Y974" s="397"/>
      <c r="Z974" s="397"/>
      <c r="AA974" s="397"/>
      <c r="AB974" s="397"/>
      <c r="AC974" s="397"/>
      <c r="AD974" s="397"/>
      <c r="AE974" s="397"/>
      <c r="AF974" s="397"/>
    </row>
    <row r="975" spans="1:32"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397"/>
      <c r="Y975" s="397"/>
      <c r="Z975" s="397"/>
      <c r="AA975" s="397"/>
      <c r="AB975" s="397"/>
      <c r="AC975" s="397"/>
      <c r="AD975" s="397"/>
      <c r="AE975" s="397"/>
      <c r="AF975" s="397"/>
    </row>
    <row r="976" spans="1:32"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397"/>
      <c r="Y976" s="397"/>
      <c r="Z976" s="397"/>
      <c r="AA976" s="397"/>
      <c r="AB976" s="397"/>
      <c r="AC976" s="397"/>
      <c r="AD976" s="397"/>
      <c r="AE976" s="397"/>
      <c r="AF976" s="397"/>
    </row>
    <row r="977" spans="1:32"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397"/>
      <c r="Y977" s="397"/>
      <c r="Z977" s="397"/>
      <c r="AA977" s="397"/>
      <c r="AB977" s="397"/>
      <c r="AC977" s="397"/>
      <c r="AD977" s="397"/>
      <c r="AE977" s="397"/>
      <c r="AF977" s="397"/>
    </row>
    <row r="978" spans="1:32"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397"/>
      <c r="Y978" s="397"/>
      <c r="Z978" s="397"/>
      <c r="AA978" s="397"/>
      <c r="AB978" s="397"/>
      <c r="AC978" s="397"/>
      <c r="AD978" s="397"/>
      <c r="AE978" s="397"/>
      <c r="AF978" s="397"/>
    </row>
    <row r="979" spans="1:32"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397"/>
      <c r="Y979" s="397"/>
      <c r="Z979" s="397"/>
      <c r="AA979" s="397"/>
      <c r="AB979" s="397"/>
      <c r="AC979" s="397"/>
      <c r="AD979" s="397"/>
      <c r="AE979" s="397"/>
      <c r="AF979" s="397"/>
    </row>
    <row r="980" spans="1:32"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397"/>
      <c r="Y980" s="397"/>
      <c r="Z980" s="397"/>
      <c r="AA980" s="397"/>
      <c r="AB980" s="397"/>
      <c r="AC980" s="397"/>
      <c r="AD980" s="397"/>
      <c r="AE980" s="397"/>
      <c r="AF980" s="397"/>
    </row>
    <row r="981" spans="1:32"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397"/>
      <c r="Y981" s="397"/>
      <c r="Z981" s="397"/>
      <c r="AA981" s="397"/>
      <c r="AB981" s="397"/>
      <c r="AC981" s="397"/>
      <c r="AD981" s="397"/>
      <c r="AE981" s="397"/>
      <c r="AF981" s="397"/>
    </row>
    <row r="982" spans="1:32"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397"/>
      <c r="Y982" s="397"/>
      <c r="Z982" s="397"/>
      <c r="AA982" s="397"/>
      <c r="AB982" s="397"/>
      <c r="AC982" s="397"/>
      <c r="AD982" s="397"/>
      <c r="AE982" s="397"/>
      <c r="AF982" s="397"/>
    </row>
    <row r="983" spans="1:32"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397"/>
      <c r="Y983" s="397"/>
      <c r="Z983" s="397"/>
      <c r="AA983" s="397"/>
      <c r="AB983" s="397"/>
      <c r="AC983" s="397"/>
      <c r="AD983" s="397"/>
      <c r="AE983" s="397"/>
      <c r="AF983" s="397"/>
    </row>
    <row r="984" spans="1:32"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397"/>
      <c r="Y984" s="397"/>
      <c r="Z984" s="397"/>
      <c r="AA984" s="397"/>
      <c r="AB984" s="397"/>
      <c r="AC984" s="397"/>
      <c r="AD984" s="397"/>
      <c r="AE984" s="397"/>
      <c r="AF984" s="397"/>
    </row>
    <row r="985" spans="1:32"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397"/>
      <c r="Y985" s="397"/>
      <c r="Z985" s="397"/>
      <c r="AA985" s="397"/>
      <c r="AB985" s="397"/>
      <c r="AC985" s="397"/>
      <c r="AD985" s="397"/>
      <c r="AE985" s="397"/>
      <c r="AF985" s="397"/>
    </row>
    <row r="986" spans="1:32"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397"/>
      <c r="Y986" s="397"/>
      <c r="Z986" s="397"/>
      <c r="AA986" s="397"/>
      <c r="AB986" s="397"/>
      <c r="AC986" s="397"/>
      <c r="AD986" s="397"/>
      <c r="AE986" s="397"/>
      <c r="AF986" s="397"/>
    </row>
    <row r="987" spans="1:32"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397"/>
      <c r="Y987" s="397"/>
      <c r="Z987" s="397"/>
      <c r="AA987" s="397"/>
      <c r="AB987" s="397"/>
      <c r="AC987" s="397"/>
      <c r="AD987" s="397"/>
      <c r="AE987" s="397"/>
      <c r="AF987" s="397"/>
    </row>
    <row r="988" spans="1:32"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397"/>
      <c r="Y988" s="397"/>
      <c r="Z988" s="397"/>
      <c r="AA988" s="397"/>
      <c r="AB988" s="397"/>
      <c r="AC988" s="397"/>
      <c r="AD988" s="397"/>
      <c r="AE988" s="397"/>
      <c r="AF988" s="397"/>
    </row>
    <row r="989" spans="1:32"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397"/>
      <c r="Y989" s="397"/>
      <c r="Z989" s="397"/>
      <c r="AA989" s="397"/>
      <c r="AB989" s="397"/>
      <c r="AC989" s="397"/>
      <c r="AD989" s="397"/>
      <c r="AE989" s="397"/>
      <c r="AF989" s="397"/>
    </row>
    <row r="990" spans="1:32"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397"/>
      <c r="Y990" s="397"/>
      <c r="Z990" s="397"/>
      <c r="AA990" s="397"/>
      <c r="AB990" s="397"/>
      <c r="AC990" s="397"/>
      <c r="AD990" s="397"/>
      <c r="AE990" s="397"/>
      <c r="AF990" s="397"/>
    </row>
    <row r="991" spans="1:32"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397"/>
      <c r="Y991" s="397"/>
      <c r="Z991" s="397"/>
      <c r="AA991" s="397"/>
      <c r="AB991" s="397"/>
      <c r="AC991" s="397"/>
      <c r="AD991" s="397"/>
      <c r="AE991" s="397"/>
      <c r="AF991" s="397"/>
    </row>
    <row r="992" spans="1:32"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397"/>
      <c r="Y992" s="397"/>
      <c r="Z992" s="397"/>
      <c r="AA992" s="397"/>
      <c r="AB992" s="397"/>
      <c r="AC992" s="397"/>
      <c r="AD992" s="397"/>
      <c r="AE992" s="397"/>
      <c r="AF992" s="397"/>
    </row>
    <row r="993" spans="1:32"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397"/>
      <c r="Y993" s="397"/>
      <c r="Z993" s="397"/>
      <c r="AA993" s="397"/>
      <c r="AB993" s="397"/>
      <c r="AC993" s="397"/>
      <c r="AD993" s="397"/>
      <c r="AE993" s="397"/>
      <c r="AF993" s="397"/>
    </row>
  </sheetData>
  <mergeCells count="133">
    <mergeCell ref="B31:L31"/>
    <mergeCell ref="M31:Q31"/>
    <mergeCell ref="R31:V31"/>
    <mergeCell ref="W31:AA31"/>
    <mergeCell ref="AB31:AF31"/>
    <mergeCell ref="B30:D30"/>
    <mergeCell ref="E30:L30"/>
    <mergeCell ref="M30:Q30"/>
    <mergeCell ref="R30:V30"/>
    <mergeCell ref="W30:AA30"/>
    <mergeCell ref="AB30:AF30"/>
    <mergeCell ref="B29:D29"/>
    <mergeCell ref="E29:L29"/>
    <mergeCell ref="M29:Q29"/>
    <mergeCell ref="R29:V29"/>
    <mergeCell ref="W29:AA29"/>
    <mergeCell ref="AB29:AF29"/>
    <mergeCell ref="B28:D28"/>
    <mergeCell ref="E28:L28"/>
    <mergeCell ref="M28:Q28"/>
    <mergeCell ref="R28:V28"/>
    <mergeCell ref="W28:AA28"/>
    <mergeCell ref="AB28:AF28"/>
    <mergeCell ref="B27:D27"/>
    <mergeCell ref="E27:L27"/>
    <mergeCell ref="M27:Q27"/>
    <mergeCell ref="R27:V27"/>
    <mergeCell ref="W27:AA27"/>
    <mergeCell ref="AB27:AF27"/>
    <mergeCell ref="B26:D26"/>
    <mergeCell ref="E26:L26"/>
    <mergeCell ref="M26:Q26"/>
    <mergeCell ref="R26:V26"/>
    <mergeCell ref="W26:AA26"/>
    <mergeCell ref="AB26:AF26"/>
    <mergeCell ref="B25:D25"/>
    <mergeCell ref="E25:L25"/>
    <mergeCell ref="M25:Q25"/>
    <mergeCell ref="R25:V25"/>
    <mergeCell ref="W25:AA25"/>
    <mergeCell ref="AB25:AF25"/>
    <mergeCell ref="B21:D21"/>
    <mergeCell ref="E21:L21"/>
    <mergeCell ref="M21:Q21"/>
    <mergeCell ref="R21:V21"/>
    <mergeCell ref="W21:AA21"/>
    <mergeCell ref="AB21:AF21"/>
    <mergeCell ref="B24:D24"/>
    <mergeCell ref="E24:L24"/>
    <mergeCell ref="M24:Q24"/>
    <mergeCell ref="R24:V24"/>
    <mergeCell ref="W24:AA24"/>
    <mergeCell ref="AB24:AF24"/>
    <mergeCell ref="B22:D22"/>
    <mergeCell ref="E22:L22"/>
    <mergeCell ref="M22:Q22"/>
    <mergeCell ref="R22:V22"/>
    <mergeCell ref="W22:AA22"/>
    <mergeCell ref="AB22:AF22"/>
    <mergeCell ref="B23:D23"/>
    <mergeCell ref="E23:L23"/>
    <mergeCell ref="M23:Q23"/>
    <mergeCell ref="R23:V23"/>
    <mergeCell ref="W23:AA23"/>
    <mergeCell ref="AB23:AF23"/>
    <mergeCell ref="B20:D20"/>
    <mergeCell ref="E20:L20"/>
    <mergeCell ref="M20:Q20"/>
    <mergeCell ref="R20:V20"/>
    <mergeCell ref="W20:AA20"/>
    <mergeCell ref="AB20:AF20"/>
    <mergeCell ref="B19:D19"/>
    <mergeCell ref="E19:L19"/>
    <mergeCell ref="M19:Q19"/>
    <mergeCell ref="R19:V19"/>
    <mergeCell ref="W19:AA19"/>
    <mergeCell ref="AB19:AF19"/>
    <mergeCell ref="B18:D18"/>
    <mergeCell ref="E18:L18"/>
    <mergeCell ref="M18:Q18"/>
    <mergeCell ref="R18:V18"/>
    <mergeCell ref="W18:AA18"/>
    <mergeCell ref="AB18:AF18"/>
    <mergeCell ref="B17:D17"/>
    <mergeCell ref="E17:L17"/>
    <mergeCell ref="M17:Q17"/>
    <mergeCell ref="R17:V17"/>
    <mergeCell ref="W17:AA17"/>
    <mergeCell ref="AB17:AF17"/>
    <mergeCell ref="B16:D16"/>
    <mergeCell ref="E16:L16"/>
    <mergeCell ref="M16:Q16"/>
    <mergeCell ref="R16:V16"/>
    <mergeCell ref="W16:AA16"/>
    <mergeCell ref="AB16:AF16"/>
    <mergeCell ref="B15:D15"/>
    <mergeCell ref="E15:L15"/>
    <mergeCell ref="M15:Q15"/>
    <mergeCell ref="R15:V15"/>
    <mergeCell ref="W15:AA15"/>
    <mergeCell ref="AB15:AF15"/>
    <mergeCell ref="B14:D14"/>
    <mergeCell ref="E14:L14"/>
    <mergeCell ref="M14:Q14"/>
    <mergeCell ref="R14:V14"/>
    <mergeCell ref="W14:AA14"/>
    <mergeCell ref="AB14:AF14"/>
    <mergeCell ref="B13:D13"/>
    <mergeCell ref="E13:L13"/>
    <mergeCell ref="M13:Q13"/>
    <mergeCell ref="R13:V13"/>
    <mergeCell ref="W13:AA13"/>
    <mergeCell ref="AB13:AF13"/>
    <mergeCell ref="T8:W8"/>
    <mergeCell ref="X8:AA8"/>
    <mergeCell ref="H10:AA10"/>
    <mergeCell ref="AB11:AF11"/>
    <mergeCell ref="B12:D12"/>
    <mergeCell ref="E12:L12"/>
    <mergeCell ref="M12:Q12"/>
    <mergeCell ref="R12:V12"/>
    <mergeCell ref="W12:AA12"/>
    <mergeCell ref="AB12:AF12"/>
    <mergeCell ref="B1:G10"/>
    <mergeCell ref="H1:AF2"/>
    <mergeCell ref="AB3:AF3"/>
    <mergeCell ref="H4:S4"/>
    <mergeCell ref="T4:AA4"/>
    <mergeCell ref="H6:K6"/>
    <mergeCell ref="L6:O6"/>
    <mergeCell ref="P6:S6"/>
    <mergeCell ref="T6:AA6"/>
    <mergeCell ref="H8:S8"/>
  </mergeCells>
  <pageMargins left="0.511811024" right="0.511811024" top="0.78740157499999996" bottom="0.78740157499999996" header="0.31496062000000002" footer="0.31496062000000002"/>
  <pageSetup paperSize="9" scale="3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N991"/>
  <sheetViews>
    <sheetView view="pageBreakPreview" zoomScale="60" zoomScaleNormal="55" workbookViewId="0">
      <selection activeCell="O62" sqref="O62"/>
    </sheetView>
  </sheetViews>
  <sheetFormatPr defaultColWidth="12.625" defaultRowHeight="14.25" outlineLevelRow="1" x14ac:dyDescent="0.2"/>
  <cols>
    <col min="1" max="1" width="2.375" style="231" customWidth="1"/>
    <col min="2" max="2" width="5.875" style="231" customWidth="1"/>
    <col min="3" max="3" width="3.125" style="231" customWidth="1"/>
    <col min="4" max="4" width="5.875" style="231" customWidth="1"/>
    <col min="5" max="5" width="2.5" style="231" customWidth="1"/>
    <col min="6" max="6" width="5.875" style="231" customWidth="1"/>
    <col min="7" max="7" width="10.75" style="231" customWidth="1"/>
    <col min="8" max="9" width="5.875" style="231" customWidth="1"/>
    <col min="10" max="10" width="4.5" style="231" customWidth="1"/>
    <col min="11" max="11" width="10.25" style="231" customWidth="1"/>
    <col min="12" max="12" width="9.625" style="231" customWidth="1"/>
    <col min="13" max="14" width="5.875" style="231" customWidth="1"/>
    <col min="15" max="15" width="10" style="231" customWidth="1"/>
    <col min="16" max="18" width="5.875" style="231" customWidth="1"/>
    <col min="19" max="19" width="19.75" style="231" customWidth="1"/>
    <col min="20" max="20" width="5.875" style="231" customWidth="1"/>
    <col min="21" max="21" width="5.875" style="231" hidden="1" customWidth="1"/>
    <col min="22" max="22" width="13.75" style="231" customWidth="1"/>
    <col min="23" max="23" width="6.625" style="231" customWidth="1"/>
    <col min="24" max="24" width="5.875" style="231" customWidth="1"/>
    <col min="25" max="25" width="4.375" style="231" customWidth="1"/>
    <col min="26" max="26" width="14.625" style="231" customWidth="1"/>
    <col min="27" max="34" width="6.75" style="231" customWidth="1"/>
    <col min="35" max="37" width="5.875" style="346" customWidth="1"/>
    <col min="38" max="38" width="5.875" style="231" customWidth="1"/>
    <col min="39" max="39" width="14.5" style="231" customWidth="1"/>
    <col min="40" max="40" width="15.5" style="231" customWidth="1"/>
    <col min="41" max="16384" width="12.625" style="231"/>
  </cols>
  <sheetData>
    <row r="1" spans="1:40" ht="18" customHeight="1" x14ac:dyDescent="0.25">
      <c r="A1" s="2"/>
      <c r="B1" s="2"/>
      <c r="C1" s="2"/>
      <c r="D1" s="2"/>
      <c r="E1" s="2"/>
      <c r="F1" s="2"/>
      <c r="G1" s="2"/>
      <c r="H1" s="2"/>
      <c r="I1" s="2"/>
      <c r="J1" s="2"/>
      <c r="K1" s="2"/>
      <c r="L1" s="2"/>
      <c r="M1" s="2"/>
      <c r="N1" s="2"/>
      <c r="O1" s="2"/>
      <c r="P1" s="2"/>
      <c r="Q1" s="2"/>
      <c r="R1" s="2"/>
      <c r="S1" s="2"/>
      <c r="T1" s="2"/>
      <c r="U1" s="2"/>
      <c r="V1" s="2"/>
      <c r="W1" s="2"/>
      <c r="X1" s="2"/>
      <c r="Y1" s="9"/>
      <c r="Z1" s="9"/>
      <c r="AA1" s="2"/>
      <c r="AB1" s="2"/>
      <c r="AC1" s="2"/>
      <c r="AD1" s="2"/>
      <c r="AE1" s="2"/>
      <c r="AF1" s="2"/>
      <c r="AG1" s="2"/>
      <c r="AH1" s="2"/>
      <c r="AI1" s="312"/>
      <c r="AJ1" s="312"/>
      <c r="AK1" s="312"/>
      <c r="AL1" s="2"/>
      <c r="AM1" s="2"/>
      <c r="AN1" s="2"/>
    </row>
    <row r="2" spans="1:40" ht="18" customHeight="1" x14ac:dyDescent="0.25">
      <c r="A2" s="2"/>
      <c r="B2" s="616"/>
      <c r="C2" s="601"/>
      <c r="D2" s="601"/>
      <c r="E2" s="601"/>
      <c r="F2" s="601"/>
      <c r="G2" s="617" t="s">
        <v>0</v>
      </c>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2"/>
      <c r="AL2" s="2"/>
      <c r="AM2" s="2"/>
      <c r="AN2" s="2"/>
    </row>
    <row r="3" spans="1:40" ht="18" customHeight="1" x14ac:dyDescent="0.25">
      <c r="A3" s="2"/>
      <c r="B3" s="593"/>
      <c r="C3" s="591"/>
      <c r="D3" s="591"/>
      <c r="E3" s="591"/>
      <c r="F3" s="591"/>
      <c r="G3" s="59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5"/>
      <c r="AL3" s="2"/>
      <c r="AM3" s="2"/>
      <c r="AN3" s="2"/>
    </row>
    <row r="4" spans="1:40" ht="18" customHeight="1" x14ac:dyDescent="0.25">
      <c r="A4" s="2"/>
      <c r="B4" s="593"/>
      <c r="C4" s="591"/>
      <c r="D4" s="591"/>
      <c r="E4" s="591"/>
      <c r="F4" s="591"/>
      <c r="G4" s="313" t="s">
        <v>2</v>
      </c>
      <c r="H4" s="314"/>
      <c r="I4" s="314"/>
      <c r="J4" s="314"/>
      <c r="K4" s="314"/>
      <c r="L4" s="314"/>
      <c r="M4" s="314"/>
      <c r="N4" s="314"/>
      <c r="O4" s="314"/>
      <c r="P4" s="314"/>
      <c r="Q4" s="314"/>
      <c r="R4" s="314"/>
      <c r="S4" s="313" t="s">
        <v>16</v>
      </c>
      <c r="T4" s="314"/>
      <c r="U4" s="314"/>
      <c r="V4" s="314"/>
      <c r="W4" s="315"/>
      <c r="X4" s="637" t="s">
        <v>1</v>
      </c>
      <c r="Y4" s="596"/>
      <c r="Z4" s="596"/>
      <c r="AA4" s="596"/>
      <c r="AB4" s="596"/>
      <c r="AC4" s="592"/>
      <c r="AD4" s="635"/>
      <c r="AE4" s="601"/>
      <c r="AF4" s="601"/>
      <c r="AG4" s="601"/>
      <c r="AH4" s="601"/>
      <c r="AI4" s="601"/>
      <c r="AJ4" s="601"/>
      <c r="AK4" s="602"/>
      <c r="AL4" s="2"/>
      <c r="AM4" s="2"/>
      <c r="AN4" s="2"/>
    </row>
    <row r="5" spans="1:40" ht="18" customHeight="1" x14ac:dyDescent="0.25">
      <c r="A5" s="2"/>
      <c r="B5" s="593"/>
      <c r="C5" s="591"/>
      <c r="D5" s="591"/>
      <c r="E5" s="591"/>
      <c r="F5" s="591"/>
      <c r="G5" s="609" t="s">
        <v>22</v>
      </c>
      <c r="H5" s="584"/>
      <c r="I5" s="584"/>
      <c r="J5" s="584"/>
      <c r="K5" s="584"/>
      <c r="L5" s="584"/>
      <c r="M5" s="584"/>
      <c r="N5" s="584"/>
      <c r="O5" s="584"/>
      <c r="P5" s="584"/>
      <c r="Q5" s="584"/>
      <c r="R5" s="585"/>
      <c r="S5" s="619" t="str">
        <f>Capa!W4</f>
        <v>DI-1100-PE-GE-EC-0001_R00</v>
      </c>
      <c r="T5" s="584"/>
      <c r="U5" s="584"/>
      <c r="V5" s="584"/>
      <c r="W5" s="585"/>
      <c r="X5" s="316"/>
      <c r="Y5" s="317"/>
      <c r="Z5" s="317"/>
      <c r="AA5" s="318"/>
      <c r="AB5" s="318"/>
      <c r="AC5" s="319"/>
      <c r="AD5" s="636"/>
      <c r="AE5" s="596"/>
      <c r="AF5" s="596"/>
      <c r="AG5" s="596"/>
      <c r="AH5" s="596"/>
      <c r="AI5" s="596"/>
      <c r="AJ5" s="596"/>
      <c r="AK5" s="592"/>
      <c r="AL5" s="2"/>
      <c r="AM5" s="2"/>
      <c r="AN5" s="2"/>
    </row>
    <row r="6" spans="1:40" ht="18" customHeight="1" x14ac:dyDescent="0.25">
      <c r="A6" s="2"/>
      <c r="B6" s="593"/>
      <c r="C6" s="591"/>
      <c r="D6" s="591"/>
      <c r="E6" s="591"/>
      <c r="F6" s="591"/>
      <c r="G6" s="4" t="s">
        <v>5</v>
      </c>
      <c r="H6" s="320"/>
      <c r="I6" s="320"/>
      <c r="J6" s="6"/>
      <c r="K6" s="4" t="s">
        <v>6</v>
      </c>
      <c r="L6" s="320"/>
      <c r="M6" s="320"/>
      <c r="N6" s="6"/>
      <c r="O6" s="4" t="s">
        <v>7</v>
      </c>
      <c r="P6" s="320"/>
      <c r="Q6" s="320"/>
      <c r="R6" s="6"/>
      <c r="S6" s="313" t="s">
        <v>17</v>
      </c>
      <c r="T6" s="314"/>
      <c r="U6" s="314"/>
      <c r="V6" s="314"/>
      <c r="W6" s="315"/>
      <c r="X6" s="14"/>
      <c r="Y6" s="15"/>
      <c r="Z6" s="321" t="s">
        <v>3</v>
      </c>
      <c r="AA6" s="318"/>
      <c r="AB6" s="318"/>
      <c r="AC6" s="319"/>
      <c r="AD6" s="638"/>
      <c r="AE6" s="596"/>
      <c r="AF6" s="596"/>
      <c r="AG6" s="596"/>
      <c r="AH6" s="596"/>
      <c r="AI6" s="596"/>
      <c r="AJ6" s="596"/>
      <c r="AK6" s="592"/>
      <c r="AL6" s="2"/>
      <c r="AM6" s="2"/>
      <c r="AN6" s="2"/>
    </row>
    <row r="7" spans="1:40" ht="18" customHeight="1" x14ac:dyDescent="0.25">
      <c r="A7" s="2"/>
      <c r="B7" s="593"/>
      <c r="C7" s="591"/>
      <c r="D7" s="591"/>
      <c r="E7" s="591"/>
      <c r="F7" s="591"/>
      <c r="G7" s="609"/>
      <c r="H7" s="584"/>
      <c r="I7" s="584"/>
      <c r="J7" s="585"/>
      <c r="K7" s="609"/>
      <c r="L7" s="584"/>
      <c r="M7" s="584"/>
      <c r="N7" s="585"/>
      <c r="O7" s="609"/>
      <c r="P7" s="584"/>
      <c r="Q7" s="584"/>
      <c r="R7" s="585"/>
      <c r="S7" s="620" t="s">
        <v>9</v>
      </c>
      <c r="T7" s="584"/>
      <c r="U7" s="584"/>
      <c r="V7" s="584"/>
      <c r="W7" s="585"/>
      <c r="X7" s="322"/>
      <c r="Y7" s="15"/>
      <c r="Z7" s="321" t="s">
        <v>4</v>
      </c>
      <c r="AA7" s="318"/>
      <c r="AB7" s="318"/>
      <c r="AC7" s="319"/>
      <c r="AD7" s="594"/>
      <c r="AE7" s="584"/>
      <c r="AF7" s="584"/>
      <c r="AG7" s="584"/>
      <c r="AH7" s="584"/>
      <c r="AI7" s="584"/>
      <c r="AJ7" s="584"/>
      <c r="AK7" s="585"/>
      <c r="AL7" s="2"/>
      <c r="AM7" s="2"/>
      <c r="AN7" s="2"/>
    </row>
    <row r="8" spans="1:40" ht="18" customHeight="1" x14ac:dyDescent="0.25">
      <c r="A8" s="2"/>
      <c r="B8" s="593"/>
      <c r="C8" s="591"/>
      <c r="D8" s="591"/>
      <c r="E8" s="591"/>
      <c r="F8" s="591"/>
      <c r="G8" s="4" t="s">
        <v>19</v>
      </c>
      <c r="H8" s="320"/>
      <c r="I8" s="320"/>
      <c r="J8" s="320"/>
      <c r="K8" s="320"/>
      <c r="L8" s="320"/>
      <c r="M8" s="320"/>
      <c r="N8" s="320"/>
      <c r="O8" s="320"/>
      <c r="P8" s="320"/>
      <c r="Q8" s="320"/>
      <c r="R8" s="320"/>
      <c r="S8" s="4" t="s">
        <v>11</v>
      </c>
      <c r="T8" s="323"/>
      <c r="U8" s="324"/>
      <c r="V8" s="4" t="s">
        <v>12</v>
      </c>
      <c r="W8" s="20"/>
      <c r="X8" s="325"/>
      <c r="Y8" s="15"/>
      <c r="Z8" s="321" t="s">
        <v>8</v>
      </c>
      <c r="AA8" s="318"/>
      <c r="AB8" s="318"/>
      <c r="AC8" s="319"/>
      <c r="AD8" s="635"/>
      <c r="AE8" s="601"/>
      <c r="AF8" s="601"/>
      <c r="AG8" s="601"/>
      <c r="AH8" s="601"/>
      <c r="AI8" s="601"/>
      <c r="AJ8" s="601"/>
      <c r="AK8" s="602"/>
      <c r="AL8" s="2"/>
      <c r="AM8" s="2"/>
      <c r="AN8" s="2"/>
    </row>
    <row r="9" spans="1:40" ht="18" customHeight="1" x14ac:dyDescent="0.25">
      <c r="A9" s="2"/>
      <c r="B9" s="593"/>
      <c r="C9" s="591"/>
      <c r="D9" s="591"/>
      <c r="E9" s="591"/>
      <c r="F9" s="591"/>
      <c r="G9" s="609" t="str">
        <f>Capa!H8</f>
        <v>GERAL</v>
      </c>
      <c r="H9" s="584"/>
      <c r="I9" s="584"/>
      <c r="J9" s="584"/>
      <c r="K9" s="584"/>
      <c r="L9" s="584"/>
      <c r="M9" s="584"/>
      <c r="N9" s="584"/>
      <c r="O9" s="584"/>
      <c r="P9" s="584"/>
      <c r="Q9" s="584"/>
      <c r="R9" s="584"/>
      <c r="S9" s="608">
        <f>Capa!W8</f>
        <v>44181</v>
      </c>
      <c r="T9" s="585"/>
      <c r="U9" s="326"/>
      <c r="V9" s="609">
        <f>Capa!Z8</f>
        <v>0</v>
      </c>
      <c r="W9" s="585"/>
      <c r="X9" s="316"/>
      <c r="Y9" s="15" t="s">
        <v>18</v>
      </c>
      <c r="Z9" s="321" t="s">
        <v>10</v>
      </c>
      <c r="AA9" s="318"/>
      <c r="AB9" s="318"/>
      <c r="AC9" s="319"/>
      <c r="AD9" s="636"/>
      <c r="AE9" s="596"/>
      <c r="AF9" s="596"/>
      <c r="AG9" s="596"/>
      <c r="AH9" s="596"/>
      <c r="AI9" s="596"/>
      <c r="AJ9" s="596"/>
      <c r="AK9" s="592"/>
      <c r="AL9" s="2"/>
      <c r="AM9" s="2"/>
      <c r="AN9" s="2"/>
    </row>
    <row r="10" spans="1:40" ht="18" customHeight="1" x14ac:dyDescent="0.25">
      <c r="A10" s="2"/>
      <c r="B10" s="593"/>
      <c r="C10" s="591"/>
      <c r="D10" s="591"/>
      <c r="E10" s="591"/>
      <c r="F10" s="591"/>
      <c r="G10" s="313" t="s">
        <v>15</v>
      </c>
      <c r="H10" s="327"/>
      <c r="I10" s="327"/>
      <c r="J10" s="327"/>
      <c r="K10" s="327"/>
      <c r="L10" s="327"/>
      <c r="M10" s="327"/>
      <c r="N10" s="327"/>
      <c r="O10" s="327"/>
      <c r="P10" s="327"/>
      <c r="Q10" s="327"/>
      <c r="R10" s="327"/>
      <c r="S10" s="327"/>
      <c r="T10" s="327"/>
      <c r="U10" s="327"/>
      <c r="V10" s="327"/>
      <c r="W10" s="328"/>
      <c r="X10" s="329"/>
      <c r="Y10" s="15"/>
      <c r="Z10" s="321" t="s">
        <v>13</v>
      </c>
      <c r="AA10" s="318"/>
      <c r="AB10" s="318"/>
      <c r="AC10" s="319"/>
      <c r="AD10" s="645"/>
      <c r="AE10" s="596"/>
      <c r="AF10" s="596"/>
      <c r="AG10" s="596"/>
      <c r="AH10" s="596"/>
      <c r="AI10" s="596"/>
      <c r="AJ10" s="596"/>
      <c r="AK10" s="592"/>
      <c r="AL10" s="2"/>
      <c r="AM10" s="2"/>
      <c r="AN10" s="2"/>
    </row>
    <row r="11" spans="1:40" ht="18.75" x14ac:dyDescent="0.25">
      <c r="A11" s="2"/>
      <c r="B11" s="594"/>
      <c r="C11" s="584"/>
      <c r="D11" s="584"/>
      <c r="E11" s="584"/>
      <c r="F11" s="584"/>
      <c r="G11" s="646" t="str">
        <f>Capa!H10</f>
        <v xml:space="preserve">PRÉDIO 1100 
LEEV - LABORATÓRIO DE ECOLOGIA E EVOLUÇÃO
</v>
      </c>
      <c r="H11" s="584"/>
      <c r="I11" s="584"/>
      <c r="J11" s="584"/>
      <c r="K11" s="584"/>
      <c r="L11" s="584"/>
      <c r="M11" s="584"/>
      <c r="N11" s="584"/>
      <c r="O11" s="584"/>
      <c r="P11" s="584"/>
      <c r="Q11" s="584"/>
      <c r="R11" s="584"/>
      <c r="S11" s="584"/>
      <c r="T11" s="584"/>
      <c r="U11" s="584"/>
      <c r="V11" s="584"/>
      <c r="W11" s="585"/>
      <c r="X11" s="330"/>
      <c r="Y11" s="331"/>
      <c r="Z11" s="331"/>
      <c r="AA11" s="332"/>
      <c r="AB11" s="332"/>
      <c r="AC11" s="28"/>
      <c r="AD11" s="645"/>
      <c r="AE11" s="596"/>
      <c r="AF11" s="596"/>
      <c r="AG11" s="596"/>
      <c r="AH11" s="596"/>
      <c r="AI11" s="596"/>
      <c r="AJ11" s="596"/>
      <c r="AK11" s="592"/>
      <c r="AL11" s="2"/>
      <c r="AM11" s="2"/>
      <c r="AN11" s="2"/>
    </row>
    <row r="12" spans="1:40" ht="50.25" customHeight="1" x14ac:dyDescent="0.2">
      <c r="A12" s="29"/>
      <c r="B12" s="639" t="s">
        <v>20</v>
      </c>
      <c r="C12" s="589"/>
      <c r="D12" s="639" t="s">
        <v>21</v>
      </c>
      <c r="E12" s="597"/>
      <c r="F12" s="597"/>
      <c r="G12" s="597"/>
      <c r="H12" s="597"/>
      <c r="I12" s="597"/>
      <c r="J12" s="597"/>
      <c r="K12" s="597"/>
      <c r="L12" s="597"/>
      <c r="M12" s="597"/>
      <c r="N12" s="597"/>
      <c r="O12" s="597"/>
      <c r="P12" s="597"/>
      <c r="Q12" s="597"/>
      <c r="R12" s="597"/>
      <c r="S12" s="597"/>
      <c r="T12" s="589"/>
      <c r="U12" s="639" t="s">
        <v>23</v>
      </c>
      <c r="V12" s="589"/>
      <c r="W12" s="639" t="s">
        <v>24</v>
      </c>
      <c r="X12" s="589"/>
      <c r="Y12" s="647" t="s">
        <v>25</v>
      </c>
      <c r="Z12" s="589"/>
      <c r="AA12" s="639" t="s">
        <v>26</v>
      </c>
      <c r="AB12" s="589"/>
      <c r="AC12" s="639" t="s">
        <v>27</v>
      </c>
      <c r="AD12" s="589"/>
      <c r="AE12" s="639" t="s">
        <v>28</v>
      </c>
      <c r="AF12" s="589"/>
      <c r="AG12" s="639" t="s">
        <v>29</v>
      </c>
      <c r="AH12" s="589"/>
      <c r="AI12" s="640" t="s">
        <v>30</v>
      </c>
      <c r="AJ12" s="641"/>
      <c r="AK12" s="642"/>
      <c r="AL12" s="29"/>
      <c r="AM12" s="29"/>
      <c r="AN12" s="29"/>
    </row>
    <row r="13" spans="1:40" ht="25.5" customHeight="1" x14ac:dyDescent="0.2">
      <c r="A13" s="29"/>
      <c r="B13" s="643"/>
      <c r="C13" s="589"/>
      <c r="D13" s="643" t="s">
        <v>1501</v>
      </c>
      <c r="E13" s="597"/>
      <c r="F13" s="597"/>
      <c r="G13" s="597"/>
      <c r="H13" s="597"/>
      <c r="I13" s="597"/>
      <c r="J13" s="597"/>
      <c r="K13" s="597"/>
      <c r="L13" s="597"/>
      <c r="M13" s="597"/>
      <c r="N13" s="597"/>
      <c r="O13" s="597"/>
      <c r="P13" s="597"/>
      <c r="Q13" s="597"/>
      <c r="R13" s="597"/>
      <c r="S13" s="597"/>
      <c r="T13" s="597"/>
      <c r="U13" s="644"/>
      <c r="V13" s="597"/>
      <c r="W13" s="232"/>
      <c r="X13" s="232"/>
      <c r="Y13" s="333"/>
      <c r="Z13" s="333"/>
      <c r="AA13" s="232"/>
      <c r="AB13" s="232"/>
      <c r="AC13" s="232"/>
      <c r="AD13" s="232"/>
      <c r="AE13" s="237"/>
      <c r="AF13" s="238"/>
      <c r="AG13" s="237"/>
      <c r="AH13" s="238"/>
      <c r="AI13" s="334"/>
      <c r="AJ13" s="335"/>
      <c r="AK13" s="336"/>
      <c r="AL13" s="29"/>
      <c r="AM13" s="29"/>
      <c r="AN13" s="29"/>
    </row>
    <row r="14" spans="1:40" ht="18" customHeight="1" x14ac:dyDescent="0.25">
      <c r="A14" s="34"/>
      <c r="B14" s="648">
        <v>1</v>
      </c>
      <c r="C14" s="589"/>
      <c r="D14" s="649" t="s">
        <v>1502</v>
      </c>
      <c r="E14" s="597"/>
      <c r="F14" s="597"/>
      <c r="G14" s="597"/>
      <c r="H14" s="597"/>
      <c r="I14" s="597"/>
      <c r="J14" s="597"/>
      <c r="K14" s="597"/>
      <c r="L14" s="597"/>
      <c r="M14" s="597"/>
      <c r="N14" s="597"/>
      <c r="O14" s="597"/>
      <c r="P14" s="597"/>
      <c r="Q14" s="597"/>
      <c r="R14" s="597"/>
      <c r="S14" s="597"/>
      <c r="T14" s="597"/>
      <c r="U14" s="337"/>
      <c r="V14" s="337"/>
      <c r="W14" s="337"/>
      <c r="X14" s="337"/>
      <c r="Y14" s="338"/>
      <c r="Z14" s="338"/>
      <c r="AA14" s="337"/>
      <c r="AB14" s="337"/>
      <c r="AC14" s="337"/>
      <c r="AD14" s="337"/>
      <c r="AE14" s="650"/>
      <c r="AF14" s="589"/>
      <c r="AG14" s="650"/>
      <c r="AH14" s="589"/>
      <c r="AI14" s="651">
        <f>SUM(AI15:AK32)/2</f>
        <v>0</v>
      </c>
      <c r="AJ14" s="641"/>
      <c r="AK14" s="642"/>
      <c r="AL14" s="34"/>
      <c r="AM14" s="9"/>
      <c r="AN14" s="9"/>
    </row>
    <row r="15" spans="1:40" s="100" customFormat="1" ht="18" customHeight="1" outlineLevel="1" x14ac:dyDescent="0.25">
      <c r="A15" s="398"/>
      <c r="B15" s="652" t="s">
        <v>31</v>
      </c>
      <c r="C15" s="623"/>
      <c r="D15" s="653" t="s">
        <v>1503</v>
      </c>
      <c r="E15" s="622"/>
      <c r="F15" s="622"/>
      <c r="G15" s="622"/>
      <c r="H15" s="622"/>
      <c r="I15" s="622"/>
      <c r="J15" s="622"/>
      <c r="K15" s="622"/>
      <c r="L15" s="622"/>
      <c r="M15" s="622"/>
      <c r="N15" s="622"/>
      <c r="O15" s="622"/>
      <c r="P15" s="622"/>
      <c r="Q15" s="622"/>
      <c r="R15" s="622"/>
      <c r="S15" s="622"/>
      <c r="T15" s="623"/>
      <c r="U15" s="654"/>
      <c r="V15" s="623"/>
      <c r="W15" s="655"/>
      <c r="X15" s="623"/>
      <c r="Y15" s="656"/>
      <c r="Z15" s="623"/>
      <c r="AA15" s="657"/>
      <c r="AB15" s="623"/>
      <c r="AC15" s="657"/>
      <c r="AD15" s="623"/>
      <c r="AE15" s="657"/>
      <c r="AF15" s="623"/>
      <c r="AG15" s="657"/>
      <c r="AH15" s="623"/>
      <c r="AI15" s="658">
        <f>SUM(AI16:AK27)</f>
        <v>0</v>
      </c>
      <c r="AJ15" s="632"/>
      <c r="AK15" s="633"/>
      <c r="AL15" s="398"/>
      <c r="AM15" s="101"/>
      <c r="AN15" s="101"/>
    </row>
    <row r="16" spans="1:40" s="100" customFormat="1" ht="18" customHeight="1" outlineLevel="1" x14ac:dyDescent="0.25">
      <c r="A16" s="224"/>
      <c r="B16" s="659" t="s">
        <v>32</v>
      </c>
      <c r="C16" s="623"/>
      <c r="D16" s="663" t="s">
        <v>1504</v>
      </c>
      <c r="E16" s="622"/>
      <c r="F16" s="622"/>
      <c r="G16" s="622"/>
      <c r="H16" s="622"/>
      <c r="I16" s="622"/>
      <c r="J16" s="622"/>
      <c r="K16" s="622"/>
      <c r="L16" s="622"/>
      <c r="M16" s="622"/>
      <c r="N16" s="622"/>
      <c r="O16" s="622"/>
      <c r="P16" s="622"/>
      <c r="Q16" s="622"/>
      <c r="R16" s="622"/>
      <c r="S16" s="622"/>
      <c r="T16" s="623"/>
      <c r="U16" s="661"/>
      <c r="V16" s="623"/>
      <c r="W16" s="662" t="s">
        <v>33</v>
      </c>
      <c r="X16" s="623"/>
      <c r="Y16" s="634">
        <v>9</v>
      </c>
      <c r="Z16" s="622"/>
      <c r="AA16" s="634"/>
      <c r="AB16" s="623"/>
      <c r="AC16" s="634"/>
      <c r="AD16" s="623"/>
      <c r="AE16" s="634">
        <f t="shared" ref="AE16:AE26" si="0">ROUND(Y16*AA16,2)</f>
        <v>0</v>
      </c>
      <c r="AF16" s="623"/>
      <c r="AG16" s="634">
        <f t="shared" ref="AG16:AG26" si="1">ROUND(Y16*AC16,2)</f>
        <v>0</v>
      </c>
      <c r="AH16" s="623"/>
      <c r="AI16" s="631">
        <f t="shared" ref="AI16:AI26" si="2">AE16+AG16</f>
        <v>0</v>
      </c>
      <c r="AJ16" s="632"/>
      <c r="AK16" s="633"/>
      <c r="AL16" s="224"/>
      <c r="AM16" s="101"/>
      <c r="AN16" s="101"/>
    </row>
    <row r="17" spans="1:40" s="100" customFormat="1" ht="32.25" customHeight="1" outlineLevel="1" x14ac:dyDescent="0.25">
      <c r="A17" s="224"/>
      <c r="B17" s="659" t="s">
        <v>34</v>
      </c>
      <c r="C17" s="623"/>
      <c r="D17" s="660" t="s">
        <v>1505</v>
      </c>
      <c r="E17" s="622"/>
      <c r="F17" s="622"/>
      <c r="G17" s="622"/>
      <c r="H17" s="622"/>
      <c r="I17" s="622"/>
      <c r="J17" s="622"/>
      <c r="K17" s="622"/>
      <c r="L17" s="622"/>
      <c r="M17" s="622"/>
      <c r="N17" s="622"/>
      <c r="O17" s="622"/>
      <c r="P17" s="622"/>
      <c r="Q17" s="622"/>
      <c r="R17" s="622"/>
      <c r="S17" s="622"/>
      <c r="T17" s="623"/>
      <c r="U17" s="661"/>
      <c r="V17" s="623"/>
      <c r="W17" s="662" t="s">
        <v>33</v>
      </c>
      <c r="X17" s="623"/>
      <c r="Y17" s="634">
        <v>600</v>
      </c>
      <c r="Z17" s="622"/>
      <c r="AA17" s="634"/>
      <c r="AB17" s="623"/>
      <c r="AC17" s="634"/>
      <c r="AD17" s="623"/>
      <c r="AE17" s="634">
        <f t="shared" si="0"/>
        <v>0</v>
      </c>
      <c r="AF17" s="623"/>
      <c r="AG17" s="634">
        <f t="shared" si="1"/>
        <v>0</v>
      </c>
      <c r="AH17" s="623"/>
      <c r="AI17" s="631">
        <f t="shared" si="2"/>
        <v>0</v>
      </c>
      <c r="AJ17" s="632"/>
      <c r="AK17" s="633"/>
      <c r="AL17" s="224"/>
      <c r="AM17" s="101"/>
      <c r="AN17" s="101"/>
    </row>
    <row r="18" spans="1:40" s="100" customFormat="1" ht="15.75" customHeight="1" outlineLevel="1" x14ac:dyDescent="0.25">
      <c r="A18" s="224"/>
      <c r="B18" s="659" t="s">
        <v>35</v>
      </c>
      <c r="C18" s="623"/>
      <c r="D18" s="660" t="s">
        <v>1506</v>
      </c>
      <c r="E18" s="664" t="s">
        <v>1506</v>
      </c>
      <c r="F18" s="664" t="s">
        <v>1506</v>
      </c>
      <c r="G18" s="664" t="s">
        <v>1506</v>
      </c>
      <c r="H18" s="664" t="s">
        <v>1506</v>
      </c>
      <c r="I18" s="664" t="s">
        <v>1506</v>
      </c>
      <c r="J18" s="664" t="s">
        <v>1506</v>
      </c>
      <c r="K18" s="664" t="s">
        <v>1506</v>
      </c>
      <c r="L18" s="664" t="s">
        <v>1506</v>
      </c>
      <c r="M18" s="664" t="s">
        <v>1506</v>
      </c>
      <c r="N18" s="664" t="s">
        <v>1506</v>
      </c>
      <c r="O18" s="664" t="s">
        <v>1506</v>
      </c>
      <c r="P18" s="664" t="s">
        <v>1506</v>
      </c>
      <c r="Q18" s="664" t="s">
        <v>1506</v>
      </c>
      <c r="R18" s="664" t="s">
        <v>1506</v>
      </c>
      <c r="S18" s="664" t="s">
        <v>1506</v>
      </c>
      <c r="T18" s="665" t="s">
        <v>1506</v>
      </c>
      <c r="U18" s="661"/>
      <c r="V18" s="623"/>
      <c r="W18" s="662" t="s">
        <v>33</v>
      </c>
      <c r="X18" s="623"/>
      <c r="Y18" s="634">
        <v>2.5299999999999998</v>
      </c>
      <c r="Z18" s="622"/>
      <c r="AA18" s="634"/>
      <c r="AB18" s="623"/>
      <c r="AC18" s="634"/>
      <c r="AD18" s="623"/>
      <c r="AE18" s="634">
        <f t="shared" si="0"/>
        <v>0</v>
      </c>
      <c r="AF18" s="623"/>
      <c r="AG18" s="634">
        <f t="shared" si="1"/>
        <v>0</v>
      </c>
      <c r="AH18" s="623"/>
      <c r="AI18" s="631">
        <f t="shared" si="2"/>
        <v>0</v>
      </c>
      <c r="AJ18" s="632"/>
      <c r="AK18" s="633"/>
      <c r="AL18" s="224"/>
      <c r="AM18" s="101"/>
      <c r="AN18" s="101"/>
    </row>
    <row r="19" spans="1:40" s="100" customFormat="1" ht="15.75" customHeight="1" outlineLevel="1" x14ac:dyDescent="0.25">
      <c r="A19" s="224"/>
      <c r="B19" s="659" t="s">
        <v>36</v>
      </c>
      <c r="C19" s="623"/>
      <c r="D19" s="660" t="s">
        <v>1507</v>
      </c>
      <c r="E19" s="622"/>
      <c r="F19" s="622"/>
      <c r="G19" s="622"/>
      <c r="H19" s="622"/>
      <c r="I19" s="622"/>
      <c r="J19" s="622"/>
      <c r="K19" s="622"/>
      <c r="L19" s="622"/>
      <c r="M19" s="622"/>
      <c r="N19" s="622"/>
      <c r="O19" s="622"/>
      <c r="P19" s="622"/>
      <c r="Q19" s="622"/>
      <c r="R19" s="622"/>
      <c r="S19" s="622"/>
      <c r="T19" s="623"/>
      <c r="U19" s="661"/>
      <c r="V19" s="623"/>
      <c r="W19" s="662" t="s">
        <v>33</v>
      </c>
      <c r="X19" s="623"/>
      <c r="Y19" s="634">
        <v>11</v>
      </c>
      <c r="Z19" s="622"/>
      <c r="AA19" s="634"/>
      <c r="AB19" s="623"/>
      <c r="AC19" s="634"/>
      <c r="AD19" s="623"/>
      <c r="AE19" s="634">
        <f t="shared" si="0"/>
        <v>0</v>
      </c>
      <c r="AF19" s="623"/>
      <c r="AG19" s="634">
        <f t="shared" si="1"/>
        <v>0</v>
      </c>
      <c r="AH19" s="623"/>
      <c r="AI19" s="631">
        <f t="shared" si="2"/>
        <v>0</v>
      </c>
      <c r="AJ19" s="632"/>
      <c r="AK19" s="633"/>
      <c r="AL19" s="224"/>
      <c r="AM19" s="101"/>
      <c r="AN19" s="101"/>
    </row>
    <row r="20" spans="1:40" s="100" customFormat="1" ht="18" customHeight="1" outlineLevel="1" x14ac:dyDescent="0.25">
      <c r="A20" s="224"/>
      <c r="B20" s="659" t="s">
        <v>37</v>
      </c>
      <c r="C20" s="623"/>
      <c r="D20" s="663" t="s">
        <v>1508</v>
      </c>
      <c r="E20" s="666" t="s">
        <v>1508</v>
      </c>
      <c r="F20" s="666" t="s">
        <v>1508</v>
      </c>
      <c r="G20" s="666" t="s">
        <v>1508</v>
      </c>
      <c r="H20" s="666" t="s">
        <v>1508</v>
      </c>
      <c r="I20" s="666" t="s">
        <v>1508</v>
      </c>
      <c r="J20" s="666" t="s">
        <v>1508</v>
      </c>
      <c r="K20" s="666" t="s">
        <v>1508</v>
      </c>
      <c r="L20" s="666" t="s">
        <v>1508</v>
      </c>
      <c r="M20" s="666" t="s">
        <v>1508</v>
      </c>
      <c r="N20" s="666" t="s">
        <v>1508</v>
      </c>
      <c r="O20" s="666" t="s">
        <v>1508</v>
      </c>
      <c r="P20" s="666" t="s">
        <v>1508</v>
      </c>
      <c r="Q20" s="666" t="s">
        <v>1508</v>
      </c>
      <c r="R20" s="666" t="s">
        <v>1508</v>
      </c>
      <c r="S20" s="666" t="s">
        <v>1508</v>
      </c>
      <c r="T20" s="667" t="s">
        <v>1508</v>
      </c>
      <c r="U20" s="661"/>
      <c r="V20" s="623"/>
      <c r="W20" s="662" t="s">
        <v>178</v>
      </c>
      <c r="X20" s="623"/>
      <c r="Y20" s="634">
        <v>16</v>
      </c>
      <c r="Z20" s="622"/>
      <c r="AA20" s="634"/>
      <c r="AB20" s="623"/>
      <c r="AC20" s="634"/>
      <c r="AD20" s="623"/>
      <c r="AE20" s="634">
        <f t="shared" si="0"/>
        <v>0</v>
      </c>
      <c r="AF20" s="623"/>
      <c r="AG20" s="634">
        <f t="shared" si="1"/>
        <v>0</v>
      </c>
      <c r="AH20" s="623"/>
      <c r="AI20" s="631">
        <f t="shared" si="2"/>
        <v>0</v>
      </c>
      <c r="AJ20" s="632"/>
      <c r="AK20" s="633"/>
      <c r="AL20" s="224"/>
      <c r="AM20" s="101"/>
      <c r="AN20" s="101"/>
    </row>
    <row r="21" spans="1:40" s="100" customFormat="1" ht="18" customHeight="1" outlineLevel="1" x14ac:dyDescent="0.25">
      <c r="A21" s="224"/>
      <c r="B21" s="659" t="s">
        <v>1509</v>
      </c>
      <c r="C21" s="623"/>
      <c r="D21" s="663" t="s">
        <v>1510</v>
      </c>
      <c r="E21" s="622"/>
      <c r="F21" s="622"/>
      <c r="G21" s="622"/>
      <c r="H21" s="622"/>
      <c r="I21" s="622"/>
      <c r="J21" s="622"/>
      <c r="K21" s="622"/>
      <c r="L21" s="622"/>
      <c r="M21" s="622"/>
      <c r="N21" s="622"/>
      <c r="O21" s="622"/>
      <c r="P21" s="622"/>
      <c r="Q21" s="622"/>
      <c r="R21" s="622"/>
      <c r="S21" s="622"/>
      <c r="T21" s="623"/>
      <c r="U21" s="661"/>
      <c r="V21" s="623"/>
      <c r="W21" s="662" t="s">
        <v>1511</v>
      </c>
      <c r="X21" s="623"/>
      <c r="Y21" s="634">
        <v>8</v>
      </c>
      <c r="Z21" s="622"/>
      <c r="AA21" s="634"/>
      <c r="AB21" s="623"/>
      <c r="AC21" s="634"/>
      <c r="AD21" s="623"/>
      <c r="AE21" s="634">
        <f t="shared" si="0"/>
        <v>0</v>
      </c>
      <c r="AF21" s="623"/>
      <c r="AG21" s="634">
        <f t="shared" si="1"/>
        <v>0</v>
      </c>
      <c r="AH21" s="623"/>
      <c r="AI21" s="631">
        <f t="shared" si="2"/>
        <v>0</v>
      </c>
      <c r="AJ21" s="632"/>
      <c r="AK21" s="633"/>
      <c r="AL21" s="224"/>
      <c r="AM21" s="101"/>
      <c r="AN21" s="101"/>
    </row>
    <row r="22" spans="1:40" s="100" customFormat="1" ht="30.75" customHeight="1" outlineLevel="1" x14ac:dyDescent="0.25">
      <c r="A22" s="224"/>
      <c r="B22" s="659" t="s">
        <v>1512</v>
      </c>
      <c r="C22" s="623"/>
      <c r="D22" s="668" t="s">
        <v>1513</v>
      </c>
      <c r="E22" s="669"/>
      <c r="F22" s="669"/>
      <c r="G22" s="669"/>
      <c r="H22" s="669"/>
      <c r="I22" s="669"/>
      <c r="J22" s="669"/>
      <c r="K22" s="669"/>
      <c r="L22" s="669"/>
      <c r="M22" s="669"/>
      <c r="N22" s="669"/>
      <c r="O22" s="669"/>
      <c r="P22" s="669"/>
      <c r="Q22" s="669"/>
      <c r="R22" s="669"/>
      <c r="S22" s="669"/>
      <c r="T22" s="670"/>
      <c r="U22" s="407"/>
      <c r="V22" s="407"/>
      <c r="W22" s="662" t="s">
        <v>1511</v>
      </c>
      <c r="X22" s="623"/>
      <c r="Y22" s="634">
        <v>8</v>
      </c>
      <c r="Z22" s="622"/>
      <c r="AA22" s="634"/>
      <c r="AB22" s="623"/>
      <c r="AC22" s="634"/>
      <c r="AD22" s="623"/>
      <c r="AE22" s="634">
        <f t="shared" si="0"/>
        <v>0</v>
      </c>
      <c r="AF22" s="623"/>
      <c r="AG22" s="634">
        <f t="shared" si="1"/>
        <v>0</v>
      </c>
      <c r="AH22" s="623"/>
      <c r="AI22" s="631">
        <f t="shared" si="2"/>
        <v>0</v>
      </c>
      <c r="AJ22" s="632"/>
      <c r="AK22" s="633"/>
      <c r="AL22" s="224"/>
      <c r="AM22" s="101"/>
      <c r="AN22" s="101"/>
    </row>
    <row r="23" spans="1:40" s="100" customFormat="1" ht="15.75" customHeight="1" outlineLevel="1" x14ac:dyDescent="0.25">
      <c r="A23" s="224"/>
      <c r="B23" s="659" t="s">
        <v>1514</v>
      </c>
      <c r="C23" s="623"/>
      <c r="D23" s="663" t="s">
        <v>1515</v>
      </c>
      <c r="E23" s="622"/>
      <c r="F23" s="622"/>
      <c r="G23" s="622"/>
      <c r="H23" s="622"/>
      <c r="I23" s="622"/>
      <c r="J23" s="622"/>
      <c r="K23" s="622"/>
      <c r="L23" s="622"/>
      <c r="M23" s="622"/>
      <c r="N23" s="622"/>
      <c r="O23" s="622"/>
      <c r="P23" s="622"/>
      <c r="Q23" s="622"/>
      <c r="R23" s="622"/>
      <c r="S23" s="622"/>
      <c r="T23" s="623"/>
      <c r="U23" s="661"/>
      <c r="V23" s="623"/>
      <c r="W23" s="662" t="s">
        <v>1511</v>
      </c>
      <c r="X23" s="623"/>
      <c r="Y23" s="634">
        <v>8</v>
      </c>
      <c r="Z23" s="622"/>
      <c r="AA23" s="634"/>
      <c r="AB23" s="623"/>
      <c r="AC23" s="634"/>
      <c r="AD23" s="623"/>
      <c r="AE23" s="634">
        <f t="shared" si="0"/>
        <v>0</v>
      </c>
      <c r="AF23" s="623"/>
      <c r="AG23" s="634">
        <f t="shared" si="1"/>
        <v>0</v>
      </c>
      <c r="AH23" s="623"/>
      <c r="AI23" s="631">
        <f t="shared" si="2"/>
        <v>0</v>
      </c>
      <c r="AJ23" s="632"/>
      <c r="AK23" s="633"/>
      <c r="AL23" s="224"/>
      <c r="AM23" s="101"/>
      <c r="AN23" s="101"/>
    </row>
    <row r="24" spans="1:40" s="100" customFormat="1" ht="18" customHeight="1" outlineLevel="1" x14ac:dyDescent="0.25">
      <c r="A24" s="224"/>
      <c r="B24" s="659" t="s">
        <v>1516</v>
      </c>
      <c r="C24" s="623"/>
      <c r="D24" s="663" t="s">
        <v>1517</v>
      </c>
      <c r="E24" s="622"/>
      <c r="F24" s="622"/>
      <c r="G24" s="622"/>
      <c r="H24" s="622"/>
      <c r="I24" s="622"/>
      <c r="J24" s="622"/>
      <c r="K24" s="622"/>
      <c r="L24" s="622"/>
      <c r="M24" s="622"/>
      <c r="N24" s="622"/>
      <c r="O24" s="622"/>
      <c r="P24" s="622"/>
      <c r="Q24" s="622"/>
      <c r="R24" s="622"/>
      <c r="S24" s="622"/>
      <c r="T24" s="623"/>
      <c r="U24" s="407"/>
      <c r="V24" s="407"/>
      <c r="W24" s="662" t="s">
        <v>38</v>
      </c>
      <c r="X24" s="623"/>
      <c r="Y24" s="634">
        <v>1</v>
      </c>
      <c r="Z24" s="622"/>
      <c r="AA24" s="634"/>
      <c r="AB24" s="623"/>
      <c r="AC24" s="634"/>
      <c r="AD24" s="623"/>
      <c r="AE24" s="634">
        <f t="shared" si="0"/>
        <v>0</v>
      </c>
      <c r="AF24" s="623"/>
      <c r="AG24" s="634">
        <f t="shared" si="1"/>
        <v>0</v>
      </c>
      <c r="AH24" s="623"/>
      <c r="AI24" s="631">
        <f t="shared" si="2"/>
        <v>0</v>
      </c>
      <c r="AJ24" s="632"/>
      <c r="AK24" s="633"/>
      <c r="AL24" s="224"/>
      <c r="AM24" s="101"/>
      <c r="AN24" s="101"/>
    </row>
    <row r="25" spans="1:40" s="100" customFormat="1" ht="18" customHeight="1" outlineLevel="1" x14ac:dyDescent="0.25">
      <c r="A25" s="224"/>
      <c r="B25" s="659" t="s">
        <v>1518</v>
      </c>
      <c r="C25" s="623"/>
      <c r="D25" s="663" t="s">
        <v>1519</v>
      </c>
      <c r="E25" s="622"/>
      <c r="F25" s="622"/>
      <c r="G25" s="622"/>
      <c r="H25" s="622"/>
      <c r="I25" s="622"/>
      <c r="J25" s="622"/>
      <c r="K25" s="622"/>
      <c r="L25" s="622"/>
      <c r="M25" s="622"/>
      <c r="N25" s="622"/>
      <c r="O25" s="622"/>
      <c r="P25" s="622"/>
      <c r="Q25" s="622"/>
      <c r="R25" s="622"/>
      <c r="S25" s="622"/>
      <c r="T25" s="623"/>
      <c r="U25" s="407"/>
      <c r="V25" s="407"/>
      <c r="W25" s="662" t="s">
        <v>38</v>
      </c>
      <c r="X25" s="623"/>
      <c r="Y25" s="634">
        <v>2</v>
      </c>
      <c r="Z25" s="622"/>
      <c r="AA25" s="634"/>
      <c r="AB25" s="623"/>
      <c r="AC25" s="634"/>
      <c r="AD25" s="623"/>
      <c r="AE25" s="634">
        <f t="shared" si="0"/>
        <v>0</v>
      </c>
      <c r="AF25" s="623"/>
      <c r="AG25" s="634">
        <f t="shared" si="1"/>
        <v>0</v>
      </c>
      <c r="AH25" s="623"/>
      <c r="AI25" s="631">
        <f t="shared" si="2"/>
        <v>0</v>
      </c>
      <c r="AJ25" s="632"/>
      <c r="AK25" s="633"/>
      <c r="AL25" s="224"/>
      <c r="AM25" s="101"/>
      <c r="AN25" s="101"/>
    </row>
    <row r="26" spans="1:40" s="100" customFormat="1" ht="18" customHeight="1" outlineLevel="1" x14ac:dyDescent="0.25">
      <c r="A26" s="224"/>
      <c r="B26" s="659" t="s">
        <v>1520</v>
      </c>
      <c r="C26" s="623"/>
      <c r="D26" s="663" t="s">
        <v>1521</v>
      </c>
      <c r="E26" s="622"/>
      <c r="F26" s="622"/>
      <c r="G26" s="622"/>
      <c r="H26" s="622"/>
      <c r="I26" s="622"/>
      <c r="J26" s="622"/>
      <c r="K26" s="622"/>
      <c r="L26" s="622"/>
      <c r="M26" s="622"/>
      <c r="N26" s="622"/>
      <c r="O26" s="622"/>
      <c r="P26" s="622"/>
      <c r="Q26" s="622"/>
      <c r="R26" s="622"/>
      <c r="S26" s="622"/>
      <c r="T26" s="623"/>
      <c r="U26" s="407"/>
      <c r="V26" s="407"/>
      <c r="W26" s="662" t="s">
        <v>38</v>
      </c>
      <c r="X26" s="623"/>
      <c r="Y26" s="634">
        <v>1</v>
      </c>
      <c r="Z26" s="622"/>
      <c r="AA26" s="634"/>
      <c r="AB26" s="623"/>
      <c r="AC26" s="634"/>
      <c r="AD26" s="623"/>
      <c r="AE26" s="634">
        <f t="shared" si="0"/>
        <v>0</v>
      </c>
      <c r="AF26" s="623"/>
      <c r="AG26" s="634">
        <f t="shared" si="1"/>
        <v>0</v>
      </c>
      <c r="AH26" s="623"/>
      <c r="AI26" s="631">
        <f t="shared" si="2"/>
        <v>0</v>
      </c>
      <c r="AJ26" s="632"/>
      <c r="AK26" s="633"/>
      <c r="AL26" s="224"/>
      <c r="AM26" s="101"/>
      <c r="AN26" s="101"/>
    </row>
    <row r="27" spans="1:40" s="100" customFormat="1" ht="18" customHeight="1" outlineLevel="1" x14ac:dyDescent="0.25">
      <c r="A27" s="224"/>
      <c r="B27" s="671"/>
      <c r="C27" s="623"/>
      <c r="D27" s="663"/>
      <c r="E27" s="622"/>
      <c r="F27" s="622"/>
      <c r="G27" s="622"/>
      <c r="H27" s="622"/>
      <c r="I27" s="622"/>
      <c r="J27" s="622"/>
      <c r="K27" s="622"/>
      <c r="L27" s="622"/>
      <c r="M27" s="622"/>
      <c r="N27" s="622"/>
      <c r="O27" s="622"/>
      <c r="P27" s="622"/>
      <c r="Q27" s="622"/>
      <c r="R27" s="622"/>
      <c r="S27" s="622"/>
      <c r="T27" s="623"/>
      <c r="U27" s="407"/>
      <c r="V27" s="407"/>
      <c r="W27" s="662"/>
      <c r="X27" s="623"/>
      <c r="Y27" s="634"/>
      <c r="Z27" s="623"/>
      <c r="AA27" s="672"/>
      <c r="AB27" s="623"/>
      <c r="AC27" s="672"/>
      <c r="AD27" s="623"/>
      <c r="AE27" s="672"/>
      <c r="AF27" s="623"/>
      <c r="AG27" s="672"/>
      <c r="AH27" s="623"/>
      <c r="AI27" s="673"/>
      <c r="AJ27" s="632"/>
      <c r="AK27" s="633"/>
      <c r="AL27" s="224"/>
      <c r="AM27" s="101"/>
      <c r="AN27" s="101"/>
    </row>
    <row r="28" spans="1:40" s="100" customFormat="1" ht="18" customHeight="1" outlineLevel="1" x14ac:dyDescent="0.25">
      <c r="A28" s="398"/>
      <c r="B28" s="652" t="s">
        <v>560</v>
      </c>
      <c r="C28" s="623"/>
      <c r="D28" s="653" t="s">
        <v>1522</v>
      </c>
      <c r="E28" s="622"/>
      <c r="F28" s="622"/>
      <c r="G28" s="622"/>
      <c r="H28" s="622"/>
      <c r="I28" s="622"/>
      <c r="J28" s="622"/>
      <c r="K28" s="622"/>
      <c r="L28" s="622"/>
      <c r="M28" s="622"/>
      <c r="N28" s="622"/>
      <c r="O28" s="622"/>
      <c r="P28" s="622"/>
      <c r="Q28" s="622"/>
      <c r="R28" s="622"/>
      <c r="S28" s="622"/>
      <c r="T28" s="623"/>
      <c r="U28" s="654"/>
      <c r="V28" s="623"/>
      <c r="W28" s="655"/>
      <c r="X28" s="623"/>
      <c r="Y28" s="656"/>
      <c r="Z28" s="623"/>
      <c r="AA28" s="657"/>
      <c r="AB28" s="623"/>
      <c r="AC28" s="657"/>
      <c r="AD28" s="623"/>
      <c r="AE28" s="657"/>
      <c r="AF28" s="623"/>
      <c r="AG28" s="657"/>
      <c r="AH28" s="623"/>
      <c r="AI28" s="658">
        <f>SUM(AI29:AK34)</f>
        <v>0</v>
      </c>
      <c r="AJ28" s="632"/>
      <c r="AK28" s="633"/>
      <c r="AL28" s="398"/>
      <c r="AM28" s="101"/>
      <c r="AN28" s="101"/>
    </row>
    <row r="29" spans="1:40" s="100" customFormat="1" ht="18" customHeight="1" outlineLevel="1" x14ac:dyDescent="0.25">
      <c r="A29" s="224"/>
      <c r="B29" s="659" t="s">
        <v>562</v>
      </c>
      <c r="C29" s="623"/>
      <c r="D29" s="660" t="s">
        <v>1523</v>
      </c>
      <c r="E29" s="622"/>
      <c r="F29" s="622"/>
      <c r="G29" s="622"/>
      <c r="H29" s="622"/>
      <c r="I29" s="622"/>
      <c r="J29" s="622"/>
      <c r="K29" s="622"/>
      <c r="L29" s="622"/>
      <c r="M29" s="622"/>
      <c r="N29" s="622"/>
      <c r="O29" s="622"/>
      <c r="P29" s="622"/>
      <c r="Q29" s="622"/>
      <c r="R29" s="622"/>
      <c r="S29" s="622"/>
      <c r="T29" s="623"/>
      <c r="U29" s="407"/>
      <c r="V29" s="407"/>
      <c r="W29" s="662" t="s">
        <v>33</v>
      </c>
      <c r="X29" s="623"/>
      <c r="Y29" s="634">
        <v>1900</v>
      </c>
      <c r="Z29" s="622"/>
      <c r="AA29" s="634"/>
      <c r="AB29" s="623"/>
      <c r="AC29" s="634"/>
      <c r="AD29" s="623"/>
      <c r="AE29" s="634">
        <f>ROUND(Y29*AA29,2)</f>
        <v>0</v>
      </c>
      <c r="AF29" s="623"/>
      <c r="AG29" s="634">
        <f>ROUND(Y29*AC29,2)</f>
        <v>0</v>
      </c>
      <c r="AH29" s="623"/>
      <c r="AI29" s="631">
        <f>AE29+AG29</f>
        <v>0</v>
      </c>
      <c r="AJ29" s="632"/>
      <c r="AK29" s="633"/>
      <c r="AL29" s="224"/>
      <c r="AM29" s="101"/>
      <c r="AN29" s="101"/>
    </row>
    <row r="30" spans="1:40" s="100" customFormat="1" ht="18" customHeight="1" outlineLevel="1" x14ac:dyDescent="0.25">
      <c r="A30" s="224"/>
      <c r="B30" s="659" t="s">
        <v>1110</v>
      </c>
      <c r="C30" s="623"/>
      <c r="D30" s="660" t="s">
        <v>1524</v>
      </c>
      <c r="E30" s="622"/>
      <c r="F30" s="622"/>
      <c r="G30" s="622"/>
      <c r="H30" s="622"/>
      <c r="I30" s="622"/>
      <c r="J30" s="622"/>
      <c r="K30" s="622"/>
      <c r="L30" s="622"/>
      <c r="M30" s="622"/>
      <c r="N30" s="622"/>
      <c r="O30" s="622"/>
      <c r="P30" s="622"/>
      <c r="Q30" s="622"/>
      <c r="R30" s="622"/>
      <c r="S30" s="622"/>
      <c r="T30" s="623"/>
      <c r="U30" s="407"/>
      <c r="V30" s="407"/>
      <c r="W30" s="662" t="s">
        <v>39</v>
      </c>
      <c r="X30" s="623"/>
      <c r="Y30" s="634">
        <v>115</v>
      </c>
      <c r="Z30" s="622"/>
      <c r="AA30" s="634"/>
      <c r="AB30" s="623"/>
      <c r="AC30" s="634"/>
      <c r="AD30" s="623"/>
      <c r="AE30" s="634">
        <f>ROUND(Y30*AA30,2)</f>
        <v>0</v>
      </c>
      <c r="AF30" s="623"/>
      <c r="AG30" s="634">
        <f>ROUND(Y30*AC30,2)</f>
        <v>0</v>
      </c>
      <c r="AH30" s="623"/>
      <c r="AI30" s="631">
        <f>AE30+AG30</f>
        <v>0</v>
      </c>
      <c r="AJ30" s="632"/>
      <c r="AK30" s="633"/>
      <c r="AL30" s="224"/>
      <c r="AM30" s="101"/>
      <c r="AN30" s="101"/>
    </row>
    <row r="31" spans="1:40" s="100" customFormat="1" ht="18" customHeight="1" outlineLevel="1" x14ac:dyDescent="0.25">
      <c r="A31" s="224"/>
      <c r="B31" s="659" t="s">
        <v>1111</v>
      </c>
      <c r="C31" s="623"/>
      <c r="D31" s="660" t="s">
        <v>1525</v>
      </c>
      <c r="E31" s="622"/>
      <c r="F31" s="622"/>
      <c r="G31" s="622"/>
      <c r="H31" s="622"/>
      <c r="I31" s="622"/>
      <c r="J31" s="622"/>
      <c r="K31" s="622"/>
      <c r="L31" s="622"/>
      <c r="M31" s="622"/>
      <c r="N31" s="622"/>
      <c r="O31" s="622"/>
      <c r="P31" s="622"/>
      <c r="Q31" s="622"/>
      <c r="R31" s="622"/>
      <c r="S31" s="622"/>
      <c r="T31" s="623"/>
      <c r="U31" s="407"/>
      <c r="V31" s="407"/>
      <c r="W31" s="662" t="s">
        <v>33</v>
      </c>
      <c r="X31" s="623"/>
      <c r="Y31" s="634">
        <v>650</v>
      </c>
      <c r="Z31" s="622"/>
      <c r="AA31" s="634"/>
      <c r="AB31" s="623"/>
      <c r="AC31" s="634"/>
      <c r="AD31" s="623"/>
      <c r="AE31" s="634">
        <f>ROUND(Y31*AA31,2)</f>
        <v>0</v>
      </c>
      <c r="AF31" s="623"/>
      <c r="AG31" s="634">
        <f>ROUND(Y31*AC31,2)</f>
        <v>0</v>
      </c>
      <c r="AH31" s="623"/>
      <c r="AI31" s="631">
        <f>AE31+AG31</f>
        <v>0</v>
      </c>
      <c r="AJ31" s="632"/>
      <c r="AK31" s="633"/>
      <c r="AL31" s="224"/>
      <c r="AM31" s="101"/>
      <c r="AN31" s="101"/>
    </row>
    <row r="32" spans="1:40" s="100" customFormat="1" ht="18" customHeight="1" outlineLevel="1" x14ac:dyDescent="0.25">
      <c r="A32" s="224"/>
      <c r="B32" s="671"/>
      <c r="C32" s="623"/>
      <c r="D32" s="663"/>
      <c r="E32" s="622"/>
      <c r="F32" s="622"/>
      <c r="G32" s="622"/>
      <c r="H32" s="622"/>
      <c r="I32" s="622"/>
      <c r="J32" s="622"/>
      <c r="K32" s="622"/>
      <c r="L32" s="622"/>
      <c r="M32" s="622"/>
      <c r="N32" s="622"/>
      <c r="O32" s="622"/>
      <c r="P32" s="622"/>
      <c r="Q32" s="622"/>
      <c r="R32" s="622"/>
      <c r="S32" s="622"/>
      <c r="T32" s="623"/>
      <c r="U32" s="407"/>
      <c r="V32" s="407"/>
      <c r="W32" s="662"/>
      <c r="X32" s="623"/>
      <c r="Y32" s="634"/>
      <c r="Z32" s="623"/>
      <c r="AA32" s="672"/>
      <c r="AB32" s="623"/>
      <c r="AC32" s="672"/>
      <c r="AD32" s="623"/>
      <c r="AE32" s="672"/>
      <c r="AF32" s="623"/>
      <c r="AG32" s="672"/>
      <c r="AH32" s="623"/>
      <c r="AI32" s="673"/>
      <c r="AJ32" s="632"/>
      <c r="AK32" s="633"/>
      <c r="AL32" s="224"/>
      <c r="AM32" s="101"/>
      <c r="AN32" s="101"/>
    </row>
    <row r="33" spans="1:40" s="308" customFormat="1" ht="18" customHeight="1" x14ac:dyDescent="0.25">
      <c r="A33" s="34"/>
      <c r="B33" s="648">
        <v>2</v>
      </c>
      <c r="C33" s="589"/>
      <c r="D33" s="649" t="s">
        <v>2226</v>
      </c>
      <c r="E33" s="597"/>
      <c r="F33" s="597"/>
      <c r="G33" s="597"/>
      <c r="H33" s="597"/>
      <c r="I33" s="597"/>
      <c r="J33" s="597"/>
      <c r="K33" s="597"/>
      <c r="L33" s="597"/>
      <c r="M33" s="597"/>
      <c r="N33" s="597"/>
      <c r="O33" s="597"/>
      <c r="P33" s="597"/>
      <c r="Q33" s="597"/>
      <c r="R33" s="597"/>
      <c r="S33" s="597"/>
      <c r="T33" s="597"/>
      <c r="U33" s="337"/>
      <c r="V33" s="337"/>
      <c r="W33" s="337" t="s">
        <v>40</v>
      </c>
      <c r="X33" s="337" t="s">
        <v>40</v>
      </c>
      <c r="Y33" s="338"/>
      <c r="Z33" s="338"/>
      <c r="AA33" s="337"/>
      <c r="AB33" s="337"/>
      <c r="AC33" s="337"/>
      <c r="AD33" s="337"/>
      <c r="AE33" s="650"/>
      <c r="AF33" s="589"/>
      <c r="AG33" s="650"/>
      <c r="AH33" s="589"/>
      <c r="AI33" s="651">
        <f>SUM(AI34:AK41)/2</f>
        <v>0</v>
      </c>
      <c r="AJ33" s="641"/>
      <c r="AK33" s="642"/>
      <c r="AL33" s="34"/>
      <c r="AM33" s="9"/>
      <c r="AN33" s="9"/>
    </row>
    <row r="34" spans="1:40" s="100" customFormat="1" ht="18" customHeight="1" outlineLevel="1" x14ac:dyDescent="0.25">
      <c r="A34" s="224"/>
      <c r="B34" s="671"/>
      <c r="C34" s="623"/>
      <c r="D34" s="663"/>
      <c r="E34" s="622"/>
      <c r="F34" s="622"/>
      <c r="G34" s="622"/>
      <c r="H34" s="622"/>
      <c r="I34" s="622"/>
      <c r="J34" s="622"/>
      <c r="K34" s="622"/>
      <c r="L34" s="622"/>
      <c r="M34" s="622"/>
      <c r="N34" s="622"/>
      <c r="O34" s="622"/>
      <c r="P34" s="622"/>
      <c r="Q34" s="622"/>
      <c r="R34" s="622"/>
      <c r="S34" s="622"/>
      <c r="T34" s="623"/>
      <c r="U34" s="407"/>
      <c r="V34" s="407"/>
      <c r="W34" s="662"/>
      <c r="X34" s="623"/>
      <c r="Y34" s="634"/>
      <c r="Z34" s="623"/>
      <c r="AA34" s="672"/>
      <c r="AB34" s="623"/>
      <c r="AC34" s="672"/>
      <c r="AD34" s="623"/>
      <c r="AE34" s="672"/>
      <c r="AF34" s="623"/>
      <c r="AG34" s="672"/>
      <c r="AH34" s="623"/>
      <c r="AI34" s="673"/>
      <c r="AJ34" s="632"/>
      <c r="AK34" s="633"/>
      <c r="AL34" s="224"/>
      <c r="AM34" s="101"/>
      <c r="AN34" s="101"/>
    </row>
    <row r="35" spans="1:40" s="100" customFormat="1" ht="18" customHeight="1" outlineLevel="1" x14ac:dyDescent="0.25">
      <c r="A35" s="398"/>
      <c r="B35" s="652" t="s">
        <v>41</v>
      </c>
      <c r="C35" s="623"/>
      <c r="D35" s="653" t="s">
        <v>1526</v>
      </c>
      <c r="E35" s="622"/>
      <c r="F35" s="622"/>
      <c r="G35" s="622"/>
      <c r="H35" s="622"/>
      <c r="I35" s="622"/>
      <c r="J35" s="622"/>
      <c r="K35" s="622"/>
      <c r="L35" s="622"/>
      <c r="M35" s="622"/>
      <c r="N35" s="622"/>
      <c r="O35" s="622"/>
      <c r="P35" s="622"/>
      <c r="Q35" s="622"/>
      <c r="R35" s="622"/>
      <c r="S35" s="622"/>
      <c r="T35" s="623"/>
      <c r="U35" s="654"/>
      <c r="V35" s="623"/>
      <c r="W35" s="655"/>
      <c r="X35" s="623"/>
      <c r="Y35" s="656"/>
      <c r="Z35" s="623"/>
      <c r="AA35" s="657"/>
      <c r="AB35" s="623"/>
      <c r="AC35" s="657"/>
      <c r="AD35" s="623"/>
      <c r="AE35" s="657"/>
      <c r="AF35" s="623"/>
      <c r="AG35" s="657"/>
      <c r="AH35" s="623"/>
      <c r="AI35" s="658">
        <f>SUM(AI36:AK37)</f>
        <v>0</v>
      </c>
      <c r="AJ35" s="632"/>
      <c r="AK35" s="633"/>
      <c r="AL35" s="398"/>
      <c r="AM35" s="101"/>
      <c r="AN35" s="101"/>
    </row>
    <row r="36" spans="1:40" s="100" customFormat="1" ht="15.75" customHeight="1" outlineLevel="1" x14ac:dyDescent="0.25">
      <c r="A36" s="224"/>
      <c r="B36" s="659" t="s">
        <v>42</v>
      </c>
      <c r="C36" s="623"/>
      <c r="D36" s="674" t="s">
        <v>1527</v>
      </c>
      <c r="E36" s="622"/>
      <c r="F36" s="622"/>
      <c r="G36" s="622"/>
      <c r="H36" s="622"/>
      <c r="I36" s="622"/>
      <c r="J36" s="622"/>
      <c r="K36" s="622"/>
      <c r="L36" s="622"/>
      <c r="M36" s="622"/>
      <c r="N36" s="622"/>
      <c r="O36" s="622"/>
      <c r="P36" s="622"/>
      <c r="Q36" s="622"/>
      <c r="R36" s="622"/>
      <c r="S36" s="622"/>
      <c r="T36" s="623"/>
      <c r="U36" s="661"/>
      <c r="V36" s="623"/>
      <c r="W36" s="661" t="s">
        <v>1528</v>
      </c>
      <c r="X36" s="623"/>
      <c r="Y36" s="634">
        <v>8</v>
      </c>
      <c r="Z36" s="622"/>
      <c r="AA36" s="634"/>
      <c r="AB36" s="623"/>
      <c r="AC36" s="634"/>
      <c r="AD36" s="623"/>
      <c r="AE36" s="634">
        <f>ROUND(Y36*AA36,2)</f>
        <v>0</v>
      </c>
      <c r="AF36" s="623"/>
      <c r="AG36" s="634">
        <f>ROUND(Y36*AC36,2)</f>
        <v>0</v>
      </c>
      <c r="AH36" s="623"/>
      <c r="AI36" s="631">
        <f>AE36+AG36</f>
        <v>0</v>
      </c>
      <c r="AJ36" s="632"/>
      <c r="AK36" s="633"/>
      <c r="AL36" s="224"/>
      <c r="AM36" s="101"/>
      <c r="AN36" s="101"/>
    </row>
    <row r="37" spans="1:40" s="100" customFormat="1" ht="15.75" customHeight="1" outlineLevel="1" x14ac:dyDescent="0.25">
      <c r="A37" s="224"/>
      <c r="B37" s="659" t="s">
        <v>43</v>
      </c>
      <c r="C37" s="623"/>
      <c r="D37" s="674" t="s">
        <v>1530</v>
      </c>
      <c r="E37" s="622"/>
      <c r="F37" s="622"/>
      <c r="G37" s="622"/>
      <c r="H37" s="622"/>
      <c r="I37" s="622"/>
      <c r="J37" s="622"/>
      <c r="K37" s="622"/>
      <c r="L37" s="622"/>
      <c r="M37" s="622"/>
      <c r="N37" s="622"/>
      <c r="O37" s="622"/>
      <c r="P37" s="622"/>
      <c r="Q37" s="622"/>
      <c r="R37" s="622"/>
      <c r="S37" s="622"/>
      <c r="T37" s="623"/>
      <c r="U37" s="252"/>
      <c r="V37" s="253"/>
      <c r="W37" s="661" t="s">
        <v>1528</v>
      </c>
      <c r="X37" s="623"/>
      <c r="Y37" s="634">
        <f>Y36</f>
        <v>8</v>
      </c>
      <c r="Z37" s="622"/>
      <c r="AA37" s="634"/>
      <c r="AB37" s="623"/>
      <c r="AC37" s="634"/>
      <c r="AD37" s="623"/>
      <c r="AE37" s="634">
        <f>ROUND(Y37*AA37,2)</f>
        <v>0</v>
      </c>
      <c r="AF37" s="623"/>
      <c r="AG37" s="634">
        <f>ROUND(Y37*AC37,2)</f>
        <v>0</v>
      </c>
      <c r="AH37" s="623"/>
      <c r="AI37" s="631">
        <f>AE37+AG37</f>
        <v>0</v>
      </c>
      <c r="AJ37" s="632"/>
      <c r="AK37" s="633"/>
      <c r="AL37" s="224"/>
      <c r="AM37" s="101"/>
      <c r="AN37" s="101"/>
    </row>
    <row r="38" spans="1:40" s="100" customFormat="1" ht="18" customHeight="1" outlineLevel="1" x14ac:dyDescent="0.25">
      <c r="A38" s="224"/>
      <c r="B38" s="671"/>
      <c r="C38" s="623"/>
      <c r="D38" s="663"/>
      <c r="E38" s="622"/>
      <c r="F38" s="622"/>
      <c r="G38" s="622"/>
      <c r="H38" s="622"/>
      <c r="I38" s="622"/>
      <c r="J38" s="622"/>
      <c r="K38" s="622"/>
      <c r="L38" s="622"/>
      <c r="M38" s="622"/>
      <c r="N38" s="622"/>
      <c r="O38" s="622"/>
      <c r="P38" s="622"/>
      <c r="Q38" s="622"/>
      <c r="R38" s="622"/>
      <c r="S38" s="622"/>
      <c r="T38" s="623"/>
      <c r="U38" s="407"/>
      <c r="V38" s="407"/>
      <c r="W38" s="662"/>
      <c r="X38" s="623"/>
      <c r="Y38" s="634"/>
      <c r="Z38" s="623"/>
      <c r="AA38" s="672"/>
      <c r="AB38" s="623"/>
      <c r="AC38" s="672"/>
      <c r="AD38" s="623"/>
      <c r="AE38" s="672"/>
      <c r="AF38" s="623"/>
      <c r="AG38" s="672"/>
      <c r="AH38" s="623"/>
      <c r="AI38" s="673"/>
      <c r="AJ38" s="632"/>
      <c r="AK38" s="633"/>
      <c r="AL38" s="224"/>
      <c r="AM38" s="101"/>
      <c r="AN38" s="101"/>
    </row>
    <row r="39" spans="1:40" s="100" customFormat="1" ht="18" customHeight="1" outlineLevel="1" x14ac:dyDescent="0.25">
      <c r="A39" s="398"/>
      <c r="B39" s="652" t="s">
        <v>618</v>
      </c>
      <c r="C39" s="623"/>
      <c r="D39" s="653" t="s">
        <v>1531</v>
      </c>
      <c r="E39" s="677"/>
      <c r="F39" s="677"/>
      <c r="G39" s="677"/>
      <c r="H39" s="677"/>
      <c r="I39" s="677"/>
      <c r="J39" s="677"/>
      <c r="K39" s="677"/>
      <c r="L39" s="677"/>
      <c r="M39" s="677"/>
      <c r="N39" s="677"/>
      <c r="O39" s="677"/>
      <c r="P39" s="677"/>
      <c r="Q39" s="677"/>
      <c r="R39" s="677"/>
      <c r="S39" s="677"/>
      <c r="T39" s="678"/>
      <c r="U39" s="654"/>
      <c r="V39" s="623"/>
      <c r="W39" s="655"/>
      <c r="X39" s="623"/>
      <c r="Y39" s="656"/>
      <c r="Z39" s="623"/>
      <c r="AA39" s="657"/>
      <c r="AB39" s="623"/>
      <c r="AC39" s="657"/>
      <c r="AD39" s="623"/>
      <c r="AE39" s="657"/>
      <c r="AF39" s="623"/>
      <c r="AG39" s="657"/>
      <c r="AH39" s="623"/>
      <c r="AI39" s="658">
        <f>SUM(AI41:AK41)</f>
        <v>0</v>
      </c>
      <c r="AJ39" s="632"/>
      <c r="AK39" s="633"/>
      <c r="AL39" s="398"/>
      <c r="AM39" s="101"/>
      <c r="AN39" s="101"/>
    </row>
    <row r="40" spans="1:40" s="100" customFormat="1" ht="15.75" customHeight="1" outlineLevel="1" x14ac:dyDescent="0.25">
      <c r="A40" s="224"/>
      <c r="B40" s="659" t="s">
        <v>620</v>
      </c>
      <c r="C40" s="623"/>
      <c r="D40" s="674" t="s">
        <v>1532</v>
      </c>
      <c r="E40" s="675"/>
      <c r="F40" s="675"/>
      <c r="G40" s="675"/>
      <c r="H40" s="675"/>
      <c r="I40" s="675"/>
      <c r="J40" s="675"/>
      <c r="K40" s="675"/>
      <c r="L40" s="675"/>
      <c r="M40" s="675"/>
      <c r="N40" s="675"/>
      <c r="O40" s="675"/>
      <c r="P40" s="675"/>
      <c r="Q40" s="675"/>
      <c r="R40" s="675"/>
      <c r="S40" s="675"/>
      <c r="T40" s="676"/>
      <c r="U40" s="661"/>
      <c r="V40" s="623"/>
      <c r="W40" s="661" t="s">
        <v>1533</v>
      </c>
      <c r="X40" s="623"/>
      <c r="Y40" s="634">
        <v>60</v>
      </c>
      <c r="Z40" s="622"/>
      <c r="AA40" s="634"/>
      <c r="AB40" s="623"/>
      <c r="AC40" s="634"/>
      <c r="AD40" s="623"/>
      <c r="AE40" s="634">
        <f>ROUND(Y40*AA40,2)</f>
        <v>0</v>
      </c>
      <c r="AF40" s="623"/>
      <c r="AG40" s="634">
        <f>ROUND(Y40*AC40,2)</f>
        <v>0</v>
      </c>
      <c r="AH40" s="623"/>
      <c r="AI40" s="631">
        <f>AE40+AG40</f>
        <v>0</v>
      </c>
      <c r="AJ40" s="632"/>
      <c r="AK40" s="633"/>
      <c r="AL40" s="224"/>
      <c r="AM40" s="101"/>
      <c r="AN40" s="101"/>
    </row>
    <row r="41" spans="1:40" s="1532" customFormat="1" ht="15.75" customHeight="1" outlineLevel="1" x14ac:dyDescent="0.25">
      <c r="A41" s="1517"/>
      <c r="B41" s="1518" t="s">
        <v>1255</v>
      </c>
      <c r="C41" s="1519"/>
      <c r="D41" s="1520" t="s">
        <v>2476</v>
      </c>
      <c r="E41" s="1521"/>
      <c r="F41" s="1521"/>
      <c r="G41" s="1521"/>
      <c r="H41" s="1521"/>
      <c r="I41" s="1521"/>
      <c r="J41" s="1521"/>
      <c r="K41" s="1521"/>
      <c r="L41" s="1521"/>
      <c r="M41" s="1521"/>
      <c r="N41" s="1521"/>
      <c r="O41" s="1521"/>
      <c r="P41" s="1521"/>
      <c r="Q41" s="1521"/>
      <c r="R41" s="1521"/>
      <c r="S41" s="1521"/>
      <c r="T41" s="1522"/>
      <c r="U41" s="1523"/>
      <c r="V41" s="1524"/>
      <c r="W41" s="1525" t="s">
        <v>1533</v>
      </c>
      <c r="X41" s="1519"/>
      <c r="Y41" s="1526">
        <v>1</v>
      </c>
      <c r="Z41" s="1527"/>
      <c r="AA41" s="1526"/>
      <c r="AB41" s="1519"/>
      <c r="AC41" s="1526"/>
      <c r="AD41" s="1519"/>
      <c r="AE41" s="1526">
        <f>ROUND(Y41*AA41,2)</f>
        <v>0</v>
      </c>
      <c r="AF41" s="1519"/>
      <c r="AG41" s="1526">
        <f>ROUND(Y41*AC41,2)</f>
        <v>0</v>
      </c>
      <c r="AH41" s="1519"/>
      <c r="AI41" s="1528">
        <f>AE41+AG41</f>
        <v>0</v>
      </c>
      <c r="AJ41" s="1529"/>
      <c r="AK41" s="1530"/>
      <c r="AL41" s="1517"/>
      <c r="AM41" s="1531"/>
      <c r="AN41" s="1531"/>
    </row>
    <row r="42" spans="1:40" s="1532" customFormat="1" ht="15.75" customHeight="1" outlineLevel="1" x14ac:dyDescent="0.25">
      <c r="A42" s="1517"/>
      <c r="B42" s="1289" t="s">
        <v>1256</v>
      </c>
      <c r="C42" s="1235"/>
      <c r="D42" s="1290" t="s">
        <v>2475</v>
      </c>
      <c r="E42" s="1236"/>
      <c r="F42" s="1236"/>
      <c r="G42" s="1236"/>
      <c r="H42" s="1236"/>
      <c r="I42" s="1236"/>
      <c r="J42" s="1236"/>
      <c r="K42" s="1236"/>
      <c r="L42" s="1236"/>
      <c r="M42" s="1236"/>
      <c r="N42" s="1236"/>
      <c r="O42" s="1236"/>
      <c r="P42" s="1236"/>
      <c r="Q42" s="1236"/>
      <c r="R42" s="1236"/>
      <c r="S42" s="1236"/>
      <c r="T42" s="1235"/>
      <c r="U42" s="1291"/>
      <c r="V42" s="1235"/>
      <c r="W42" s="1292" t="s">
        <v>178</v>
      </c>
      <c r="X42" s="1235"/>
      <c r="Y42" s="1167">
        <v>800</v>
      </c>
      <c r="Z42" s="1236"/>
      <c r="AA42" s="1526"/>
      <c r="AB42" s="1519"/>
      <c r="AC42" s="1526"/>
      <c r="AD42" s="1519"/>
      <c r="AE42" s="1526"/>
      <c r="AF42" s="1519"/>
      <c r="AG42" s="1526"/>
      <c r="AH42" s="1519"/>
      <c r="AI42" s="1528"/>
      <c r="AJ42" s="1529"/>
      <c r="AK42" s="1530"/>
      <c r="AL42" s="1517"/>
      <c r="AM42" s="1531"/>
      <c r="AN42" s="1531"/>
    </row>
    <row r="43" spans="1:40" s="1532" customFormat="1" ht="15.75" customHeight="1" outlineLevel="1" x14ac:dyDescent="0.25">
      <c r="A43" s="1517"/>
      <c r="B43" s="1289" t="s">
        <v>1257</v>
      </c>
      <c r="C43" s="1235"/>
      <c r="D43" s="1290" t="s">
        <v>2474</v>
      </c>
      <c r="E43" s="1236"/>
      <c r="F43" s="1236"/>
      <c r="G43" s="1236"/>
      <c r="H43" s="1236"/>
      <c r="I43" s="1236"/>
      <c r="J43" s="1236"/>
      <c r="K43" s="1236"/>
      <c r="L43" s="1236"/>
      <c r="M43" s="1236"/>
      <c r="N43" s="1236"/>
      <c r="O43" s="1236"/>
      <c r="P43" s="1236"/>
      <c r="Q43" s="1236"/>
      <c r="R43" s="1236"/>
      <c r="S43" s="1236"/>
      <c r="T43" s="1235"/>
      <c r="U43" s="1291"/>
      <c r="V43" s="1235"/>
      <c r="W43" s="1525" t="s">
        <v>1533</v>
      </c>
      <c r="X43" s="1519"/>
      <c r="Y43" s="1167">
        <v>10</v>
      </c>
      <c r="Z43" s="1236"/>
      <c r="AA43" s="1526"/>
      <c r="AB43" s="1519"/>
      <c r="AC43" s="1526"/>
      <c r="AD43" s="1519"/>
      <c r="AE43" s="1526"/>
      <c r="AF43" s="1519"/>
      <c r="AG43" s="1526"/>
      <c r="AH43" s="1519"/>
      <c r="AI43" s="1528"/>
      <c r="AJ43" s="1529"/>
      <c r="AK43" s="1530"/>
      <c r="AL43" s="1517"/>
      <c r="AM43" s="1531"/>
      <c r="AN43" s="1531"/>
    </row>
    <row r="44" spans="1:40" s="100" customFormat="1" ht="18" customHeight="1" outlineLevel="1" x14ac:dyDescent="0.25">
      <c r="A44" s="224"/>
      <c r="B44" s="671"/>
      <c r="C44" s="623"/>
      <c r="D44" s="663"/>
      <c r="E44" s="622"/>
      <c r="F44" s="622"/>
      <c r="G44" s="622"/>
      <c r="H44" s="622"/>
      <c r="I44" s="622"/>
      <c r="J44" s="622"/>
      <c r="K44" s="622"/>
      <c r="L44" s="622"/>
      <c r="M44" s="622"/>
      <c r="N44" s="622"/>
      <c r="O44" s="622"/>
      <c r="P44" s="622"/>
      <c r="Q44" s="622"/>
      <c r="R44" s="622"/>
      <c r="S44" s="622"/>
      <c r="T44" s="623"/>
      <c r="U44" s="407"/>
      <c r="V44" s="407"/>
      <c r="W44" s="662"/>
      <c r="X44" s="623"/>
      <c r="Y44" s="634"/>
      <c r="Z44" s="623"/>
      <c r="AA44" s="672"/>
      <c r="AB44" s="623"/>
      <c r="AC44" s="672"/>
      <c r="AD44" s="623"/>
      <c r="AE44" s="672"/>
      <c r="AF44" s="623"/>
      <c r="AG44" s="672"/>
      <c r="AH44" s="623"/>
      <c r="AI44" s="673"/>
      <c r="AJ44" s="632"/>
      <c r="AK44" s="633"/>
      <c r="AL44" s="224"/>
      <c r="AM44" s="101"/>
      <c r="AN44" s="101"/>
    </row>
    <row r="45" spans="1:40" ht="18" customHeight="1" x14ac:dyDescent="0.25">
      <c r="A45" s="34"/>
      <c r="B45" s="648">
        <v>3</v>
      </c>
      <c r="C45" s="589"/>
      <c r="D45" s="649" t="s">
        <v>1534</v>
      </c>
      <c r="E45" s="597"/>
      <c r="F45" s="597"/>
      <c r="G45" s="597"/>
      <c r="H45" s="597"/>
      <c r="I45" s="597"/>
      <c r="J45" s="597"/>
      <c r="K45" s="597"/>
      <c r="L45" s="597"/>
      <c r="M45" s="597"/>
      <c r="N45" s="597"/>
      <c r="O45" s="597"/>
      <c r="P45" s="597"/>
      <c r="Q45" s="597"/>
      <c r="R45" s="597"/>
      <c r="S45" s="597"/>
      <c r="T45" s="597"/>
      <c r="U45" s="337"/>
      <c r="V45" s="337"/>
      <c r="W45" s="337" t="s">
        <v>40</v>
      </c>
      <c r="X45" s="337" t="s">
        <v>40</v>
      </c>
      <c r="Y45" s="338"/>
      <c r="Z45" s="338"/>
      <c r="AA45" s="337"/>
      <c r="AB45" s="337"/>
      <c r="AC45" s="337"/>
      <c r="AD45" s="337"/>
      <c r="AE45" s="650"/>
      <c r="AF45" s="589"/>
      <c r="AG45" s="650"/>
      <c r="AH45" s="589"/>
      <c r="AI45" s="651">
        <f>SUM(AI46:AK53)/2</f>
        <v>0</v>
      </c>
      <c r="AJ45" s="641"/>
      <c r="AK45" s="642"/>
      <c r="AL45" s="34"/>
      <c r="AM45" s="9"/>
      <c r="AN45" s="9"/>
    </row>
    <row r="46" spans="1:40" s="100" customFormat="1" ht="18" customHeight="1" outlineLevel="1" x14ac:dyDescent="0.25">
      <c r="A46" s="398"/>
      <c r="B46" s="652" t="s">
        <v>44</v>
      </c>
      <c r="C46" s="623"/>
      <c r="D46" s="653" t="s">
        <v>1534</v>
      </c>
      <c r="E46" s="622"/>
      <c r="F46" s="622"/>
      <c r="G46" s="622"/>
      <c r="H46" s="622"/>
      <c r="I46" s="622"/>
      <c r="J46" s="622"/>
      <c r="K46" s="622"/>
      <c r="L46" s="622"/>
      <c r="M46" s="622"/>
      <c r="N46" s="622"/>
      <c r="O46" s="622"/>
      <c r="P46" s="622"/>
      <c r="Q46" s="622"/>
      <c r="R46" s="622"/>
      <c r="S46" s="622"/>
      <c r="T46" s="623"/>
      <c r="U46" s="654"/>
      <c r="V46" s="623"/>
      <c r="W46" s="655"/>
      <c r="X46" s="623"/>
      <c r="Y46" s="656"/>
      <c r="Z46" s="623"/>
      <c r="AA46" s="657"/>
      <c r="AB46" s="623"/>
      <c r="AC46" s="657"/>
      <c r="AD46" s="623"/>
      <c r="AE46" s="657"/>
      <c r="AF46" s="623"/>
      <c r="AG46" s="657"/>
      <c r="AH46" s="623"/>
      <c r="AI46" s="658">
        <f>SUM(AI47:AK53)</f>
        <v>0</v>
      </c>
      <c r="AJ46" s="632"/>
      <c r="AK46" s="633"/>
      <c r="AL46" s="398"/>
      <c r="AM46" s="101"/>
      <c r="AN46" s="101"/>
    </row>
    <row r="47" spans="1:40" s="100" customFormat="1" ht="18" customHeight="1" outlineLevel="1" x14ac:dyDescent="0.25">
      <c r="A47" s="224"/>
      <c r="B47" s="659" t="s">
        <v>45</v>
      </c>
      <c r="C47" s="623"/>
      <c r="D47" s="674" t="s">
        <v>1535</v>
      </c>
      <c r="E47" s="622"/>
      <c r="F47" s="622"/>
      <c r="G47" s="622"/>
      <c r="H47" s="622"/>
      <c r="I47" s="622"/>
      <c r="J47" s="622"/>
      <c r="K47" s="622"/>
      <c r="L47" s="622"/>
      <c r="M47" s="622"/>
      <c r="N47" s="622"/>
      <c r="O47" s="622"/>
      <c r="P47" s="622"/>
      <c r="Q47" s="622"/>
      <c r="R47" s="622"/>
      <c r="S47" s="622"/>
      <c r="T47" s="623"/>
      <c r="U47" s="661"/>
      <c r="V47" s="623"/>
      <c r="W47" s="662" t="s">
        <v>33</v>
      </c>
      <c r="X47" s="623"/>
      <c r="Y47" s="634">
        <v>251.48</v>
      </c>
      <c r="Z47" s="622"/>
      <c r="AA47" s="634"/>
      <c r="AB47" s="623"/>
      <c r="AC47" s="634"/>
      <c r="AD47" s="623"/>
      <c r="AE47" s="634">
        <f>ROUND(Y47*AA47,2)</f>
        <v>0</v>
      </c>
      <c r="AF47" s="623"/>
      <c r="AG47" s="634">
        <f t="shared" ref="AG47:AG52" si="3">ROUND(Y47*AC47,2)</f>
        <v>0</v>
      </c>
      <c r="AH47" s="623"/>
      <c r="AI47" s="631">
        <f t="shared" ref="AI47:AI52" si="4">AE47+AG47</f>
        <v>0</v>
      </c>
      <c r="AJ47" s="632"/>
      <c r="AK47" s="633"/>
      <c r="AL47" s="224"/>
      <c r="AM47" s="101"/>
      <c r="AN47" s="101"/>
    </row>
    <row r="48" spans="1:40" s="100" customFormat="1" ht="15.75" customHeight="1" outlineLevel="1" x14ac:dyDescent="0.25">
      <c r="A48" s="224"/>
      <c r="B48" s="659" t="s">
        <v>46</v>
      </c>
      <c r="C48" s="623"/>
      <c r="D48" s="674" t="s">
        <v>1536</v>
      </c>
      <c r="E48" s="622"/>
      <c r="F48" s="622"/>
      <c r="G48" s="622"/>
      <c r="H48" s="622"/>
      <c r="I48" s="622"/>
      <c r="J48" s="622"/>
      <c r="K48" s="622"/>
      <c r="L48" s="622"/>
      <c r="M48" s="622"/>
      <c r="N48" s="622"/>
      <c r="O48" s="622"/>
      <c r="P48" s="622"/>
      <c r="Q48" s="622"/>
      <c r="R48" s="622"/>
      <c r="S48" s="622"/>
      <c r="T48" s="623"/>
      <c r="U48" s="661"/>
      <c r="V48" s="623"/>
      <c r="W48" s="662" t="s">
        <v>33</v>
      </c>
      <c r="X48" s="623"/>
      <c r="Y48" s="634">
        <v>361.66</v>
      </c>
      <c r="Z48" s="622"/>
      <c r="AA48" s="634"/>
      <c r="AB48" s="623"/>
      <c r="AC48" s="634"/>
      <c r="AD48" s="623"/>
      <c r="AE48" s="634">
        <f>ROUND(Y48*AA48,2)</f>
        <v>0</v>
      </c>
      <c r="AF48" s="623"/>
      <c r="AG48" s="634">
        <f t="shared" si="3"/>
        <v>0</v>
      </c>
      <c r="AH48" s="623"/>
      <c r="AI48" s="631">
        <f t="shared" si="4"/>
        <v>0</v>
      </c>
      <c r="AJ48" s="632"/>
      <c r="AK48" s="633"/>
      <c r="AL48" s="224"/>
      <c r="AM48" s="101"/>
      <c r="AN48" s="101"/>
    </row>
    <row r="49" spans="1:40" s="100" customFormat="1" ht="15.75" customHeight="1" outlineLevel="1" x14ac:dyDescent="0.25">
      <c r="A49" s="224"/>
      <c r="B49" s="659" t="s">
        <v>47</v>
      </c>
      <c r="C49" s="623"/>
      <c r="D49" s="674" t="s">
        <v>1537</v>
      </c>
      <c r="E49" s="622"/>
      <c r="F49" s="622"/>
      <c r="G49" s="622"/>
      <c r="H49" s="622"/>
      <c r="I49" s="622"/>
      <c r="J49" s="622"/>
      <c r="K49" s="622"/>
      <c r="L49" s="622"/>
      <c r="M49" s="622"/>
      <c r="N49" s="622"/>
      <c r="O49" s="622"/>
      <c r="P49" s="622"/>
      <c r="Q49" s="622"/>
      <c r="R49" s="622"/>
      <c r="S49" s="622"/>
      <c r="T49" s="623"/>
      <c r="U49" s="661"/>
      <c r="V49" s="623"/>
      <c r="W49" s="662" t="s">
        <v>33</v>
      </c>
      <c r="X49" s="623"/>
      <c r="Y49" s="634">
        <v>10.4</v>
      </c>
      <c r="Z49" s="622"/>
      <c r="AA49" s="634"/>
      <c r="AB49" s="623"/>
      <c r="AC49" s="634"/>
      <c r="AD49" s="623"/>
      <c r="AE49" s="634">
        <f>ROUND(Y49*AA49,2)</f>
        <v>0</v>
      </c>
      <c r="AF49" s="623"/>
      <c r="AG49" s="634">
        <f t="shared" si="3"/>
        <v>0</v>
      </c>
      <c r="AH49" s="623"/>
      <c r="AI49" s="631">
        <f t="shared" si="4"/>
        <v>0</v>
      </c>
      <c r="AJ49" s="632"/>
      <c r="AK49" s="633"/>
      <c r="AL49" s="224"/>
      <c r="AM49" s="101"/>
      <c r="AN49" s="101"/>
    </row>
    <row r="50" spans="1:40" s="100" customFormat="1" ht="15.75" customHeight="1" outlineLevel="1" x14ac:dyDescent="0.25">
      <c r="A50" s="224"/>
      <c r="B50" s="659" t="s">
        <v>48</v>
      </c>
      <c r="C50" s="623"/>
      <c r="D50" s="674" t="s">
        <v>1538</v>
      </c>
      <c r="E50" s="622"/>
      <c r="F50" s="622"/>
      <c r="G50" s="622"/>
      <c r="H50" s="622"/>
      <c r="I50" s="622"/>
      <c r="J50" s="622"/>
      <c r="K50" s="622"/>
      <c r="L50" s="622"/>
      <c r="M50" s="622"/>
      <c r="N50" s="622"/>
      <c r="O50" s="622"/>
      <c r="P50" s="622"/>
      <c r="Q50" s="622"/>
      <c r="R50" s="622"/>
      <c r="S50" s="622"/>
      <c r="T50" s="623"/>
      <c r="U50" s="661"/>
      <c r="V50" s="623"/>
      <c r="W50" s="662" t="s">
        <v>33</v>
      </c>
      <c r="X50" s="623"/>
      <c r="Y50" s="634">
        <v>173.18</v>
      </c>
      <c r="Z50" s="622"/>
      <c r="AA50" s="634"/>
      <c r="AB50" s="623"/>
      <c r="AC50" s="634"/>
      <c r="AD50" s="623"/>
      <c r="AE50" s="634">
        <f>ROUND(Y50*AA50,2)</f>
        <v>0</v>
      </c>
      <c r="AF50" s="623"/>
      <c r="AG50" s="634">
        <f t="shared" si="3"/>
        <v>0</v>
      </c>
      <c r="AH50" s="623"/>
      <c r="AI50" s="631">
        <f t="shared" si="4"/>
        <v>0</v>
      </c>
      <c r="AJ50" s="632"/>
      <c r="AK50" s="633"/>
      <c r="AL50" s="224"/>
      <c r="AM50" s="101"/>
      <c r="AN50" s="101"/>
    </row>
    <row r="51" spans="1:40" s="100" customFormat="1" ht="18" customHeight="1" outlineLevel="1" x14ac:dyDescent="0.25">
      <c r="A51" s="224"/>
      <c r="B51" s="659" t="s">
        <v>49</v>
      </c>
      <c r="C51" s="623"/>
      <c r="D51" s="679" t="s">
        <v>1539</v>
      </c>
      <c r="E51" s="622"/>
      <c r="F51" s="622"/>
      <c r="G51" s="622"/>
      <c r="H51" s="622"/>
      <c r="I51" s="622"/>
      <c r="J51" s="622"/>
      <c r="K51" s="622"/>
      <c r="L51" s="622"/>
      <c r="M51" s="622"/>
      <c r="N51" s="622"/>
      <c r="O51" s="622"/>
      <c r="P51" s="622"/>
      <c r="Q51" s="622"/>
      <c r="R51" s="622"/>
      <c r="S51" s="622"/>
      <c r="T51" s="623"/>
      <c r="U51" s="661"/>
      <c r="V51" s="623"/>
      <c r="W51" s="661" t="s">
        <v>39</v>
      </c>
      <c r="X51" s="623"/>
      <c r="Y51" s="634">
        <v>328.2</v>
      </c>
      <c r="Z51" s="622"/>
      <c r="AA51" s="634"/>
      <c r="AB51" s="623"/>
      <c r="AC51" s="634"/>
      <c r="AD51" s="623"/>
      <c r="AE51" s="634"/>
      <c r="AF51" s="623"/>
      <c r="AG51" s="634">
        <f t="shared" si="3"/>
        <v>0</v>
      </c>
      <c r="AH51" s="623"/>
      <c r="AI51" s="631">
        <f t="shared" si="4"/>
        <v>0</v>
      </c>
      <c r="AJ51" s="632"/>
      <c r="AK51" s="633"/>
      <c r="AL51" s="224"/>
      <c r="AM51" s="101"/>
      <c r="AN51" s="101"/>
    </row>
    <row r="52" spans="1:40" s="100" customFormat="1" ht="15.75" customHeight="1" outlineLevel="1" x14ac:dyDescent="0.25">
      <c r="A52" s="224"/>
      <c r="B52" s="659" t="s">
        <v>50</v>
      </c>
      <c r="C52" s="623"/>
      <c r="D52" s="674" t="s">
        <v>1540</v>
      </c>
      <c r="E52" s="622"/>
      <c r="F52" s="622"/>
      <c r="G52" s="622"/>
      <c r="H52" s="622"/>
      <c r="I52" s="622"/>
      <c r="J52" s="622"/>
      <c r="K52" s="622"/>
      <c r="L52" s="622"/>
      <c r="M52" s="622"/>
      <c r="N52" s="622"/>
      <c r="O52" s="622"/>
      <c r="P52" s="622"/>
      <c r="Q52" s="622"/>
      <c r="R52" s="622"/>
      <c r="S52" s="622"/>
      <c r="T52" s="623"/>
      <c r="U52" s="661"/>
      <c r="V52" s="623"/>
      <c r="W52" s="661" t="s">
        <v>51</v>
      </c>
      <c r="X52" s="623"/>
      <c r="Y52" s="634">
        <v>127.99</v>
      </c>
      <c r="Z52" s="622"/>
      <c r="AA52" s="634"/>
      <c r="AB52" s="623"/>
      <c r="AC52" s="634"/>
      <c r="AD52" s="623"/>
      <c r="AE52" s="634">
        <f>ROUND(Y52*AA52,2)</f>
        <v>0</v>
      </c>
      <c r="AF52" s="623"/>
      <c r="AG52" s="634">
        <f t="shared" si="3"/>
        <v>0</v>
      </c>
      <c r="AH52" s="623"/>
      <c r="AI52" s="631">
        <f t="shared" si="4"/>
        <v>0</v>
      </c>
      <c r="AJ52" s="632"/>
      <c r="AK52" s="633"/>
      <c r="AL52" s="224"/>
      <c r="AM52" s="101"/>
      <c r="AN52" s="101"/>
    </row>
    <row r="53" spans="1:40" s="100" customFormat="1" ht="18" customHeight="1" outlineLevel="1" x14ac:dyDescent="0.25">
      <c r="A53" s="224"/>
      <c r="B53" s="671"/>
      <c r="C53" s="623"/>
      <c r="D53" s="663"/>
      <c r="E53" s="666"/>
      <c r="F53" s="666"/>
      <c r="G53" s="666"/>
      <c r="H53" s="666"/>
      <c r="I53" s="666"/>
      <c r="J53" s="666"/>
      <c r="K53" s="666"/>
      <c r="L53" s="666"/>
      <c r="M53" s="666"/>
      <c r="N53" s="666"/>
      <c r="O53" s="666"/>
      <c r="P53" s="666"/>
      <c r="Q53" s="666"/>
      <c r="R53" s="666"/>
      <c r="S53" s="666"/>
      <c r="T53" s="667"/>
      <c r="U53" s="407"/>
      <c r="V53" s="407"/>
      <c r="W53" s="662"/>
      <c r="X53" s="623"/>
      <c r="Y53" s="634"/>
      <c r="Z53" s="623"/>
      <c r="AA53" s="672"/>
      <c r="AB53" s="623"/>
      <c r="AC53" s="672"/>
      <c r="AD53" s="623"/>
      <c r="AE53" s="672"/>
      <c r="AF53" s="623"/>
      <c r="AG53" s="672"/>
      <c r="AH53" s="623"/>
      <c r="AI53" s="673"/>
      <c r="AJ53" s="632"/>
      <c r="AK53" s="633"/>
      <c r="AL53" s="224"/>
      <c r="AM53" s="101"/>
      <c r="AN53" s="101"/>
    </row>
    <row r="54" spans="1:40" ht="18" customHeight="1" x14ac:dyDescent="0.25">
      <c r="A54" s="41"/>
      <c r="B54" s="680"/>
      <c r="C54" s="589"/>
      <c r="D54" s="681" t="s">
        <v>52</v>
      </c>
      <c r="E54" s="597"/>
      <c r="F54" s="597"/>
      <c r="G54" s="597"/>
      <c r="H54" s="597"/>
      <c r="I54" s="597"/>
      <c r="J54" s="597"/>
      <c r="K54" s="597"/>
      <c r="L54" s="597"/>
      <c r="M54" s="597"/>
      <c r="N54" s="597"/>
      <c r="O54" s="597"/>
      <c r="P54" s="597"/>
      <c r="Q54" s="597"/>
      <c r="R54" s="597"/>
      <c r="S54" s="597"/>
      <c r="T54" s="597"/>
      <c r="U54" s="339"/>
      <c r="V54" s="340"/>
      <c r="W54" s="340" t="s">
        <v>40</v>
      </c>
      <c r="X54" s="340" t="s">
        <v>40</v>
      </c>
      <c r="Y54" s="341"/>
      <c r="Z54" s="341"/>
      <c r="AA54" s="342"/>
      <c r="AB54" s="342"/>
      <c r="AC54" s="342"/>
      <c r="AD54" s="342"/>
      <c r="AE54" s="343"/>
      <c r="AF54" s="344"/>
      <c r="AG54" s="343"/>
      <c r="AH54" s="344"/>
      <c r="AI54" s="682">
        <f>SUM(AI14:AK53)/3</f>
        <v>0</v>
      </c>
      <c r="AJ54" s="641"/>
      <c r="AK54" s="642"/>
      <c r="AL54" s="41"/>
      <c r="AM54" s="41"/>
      <c r="AN54" s="41"/>
    </row>
    <row r="55" spans="1:40" ht="18" customHeight="1" x14ac:dyDescent="0.25">
      <c r="A55" s="2"/>
      <c r="B55" s="345"/>
      <c r="C55" s="345"/>
      <c r="D55" s="2"/>
      <c r="E55" s="2"/>
      <c r="F55" s="2"/>
      <c r="G55" s="2"/>
      <c r="H55" s="2"/>
      <c r="I55" s="2"/>
      <c r="J55" s="2"/>
      <c r="K55" s="2"/>
      <c r="L55" s="2"/>
      <c r="M55" s="2"/>
      <c r="N55" s="2"/>
      <c r="O55" s="2"/>
      <c r="P55" s="2"/>
      <c r="Q55" s="2"/>
      <c r="R55" s="2"/>
      <c r="S55" s="2"/>
      <c r="T55" s="2"/>
      <c r="U55" s="2"/>
      <c r="V55" s="2"/>
      <c r="W55" s="2"/>
      <c r="X55" s="2"/>
      <c r="Y55" s="9"/>
      <c r="Z55" s="9"/>
      <c r="AA55" s="2"/>
      <c r="AB55" s="2"/>
      <c r="AC55" s="2"/>
      <c r="AD55" s="2"/>
      <c r="AE55" s="2"/>
      <c r="AF55" s="2"/>
      <c r="AG55" s="2"/>
      <c r="AH55" s="2"/>
      <c r="AI55" s="312"/>
      <c r="AJ55" s="312"/>
      <c r="AK55" s="312"/>
      <c r="AL55" s="2"/>
      <c r="AM55" s="2"/>
      <c r="AN55" s="2"/>
    </row>
    <row r="56" spans="1:40" ht="18"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9"/>
      <c r="Z56" s="9"/>
      <c r="AA56" s="2"/>
      <c r="AB56" s="2"/>
      <c r="AC56" s="2"/>
      <c r="AD56" s="2"/>
      <c r="AE56" s="2"/>
      <c r="AF56" s="2"/>
      <c r="AG56" s="2"/>
      <c r="AH56" s="2"/>
      <c r="AI56" s="312"/>
      <c r="AJ56" s="312"/>
      <c r="AK56" s="312"/>
      <c r="AL56" s="2"/>
      <c r="AM56" s="2"/>
      <c r="AN56" s="2"/>
    </row>
    <row r="57" spans="1:40" ht="18"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9"/>
      <c r="Z57" s="9"/>
      <c r="AA57" s="2"/>
      <c r="AB57" s="2"/>
      <c r="AC57" s="2"/>
      <c r="AD57" s="2"/>
      <c r="AE57" s="2"/>
      <c r="AF57" s="2"/>
      <c r="AG57" s="2"/>
      <c r="AH57" s="2"/>
      <c r="AI57" s="312"/>
      <c r="AJ57" s="312"/>
      <c r="AK57" s="312"/>
      <c r="AL57" s="2"/>
      <c r="AM57" s="2"/>
      <c r="AN57" s="2"/>
    </row>
    <row r="58" spans="1:40" ht="18"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9"/>
      <c r="Z58" s="9"/>
      <c r="AA58" s="2"/>
      <c r="AB58" s="2"/>
      <c r="AC58" s="2"/>
      <c r="AD58" s="2"/>
      <c r="AE58" s="2"/>
      <c r="AF58" s="2"/>
      <c r="AG58" s="2"/>
      <c r="AH58" s="2"/>
      <c r="AI58" s="312"/>
      <c r="AJ58" s="312"/>
      <c r="AK58" s="312"/>
      <c r="AL58" s="2"/>
      <c r="AM58" s="2"/>
      <c r="AN58" s="2"/>
    </row>
    <row r="59" spans="1:40" ht="18"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9"/>
      <c r="Z59" s="9"/>
      <c r="AA59" s="2"/>
      <c r="AB59" s="2"/>
      <c r="AC59" s="2"/>
      <c r="AD59" s="2"/>
      <c r="AE59" s="2"/>
      <c r="AF59" s="2"/>
      <c r="AG59" s="2"/>
      <c r="AH59" s="2"/>
      <c r="AI59" s="312"/>
      <c r="AJ59" s="312"/>
      <c r="AK59" s="312"/>
      <c r="AL59" s="2"/>
      <c r="AM59" s="2"/>
      <c r="AN59" s="2"/>
    </row>
    <row r="60" spans="1:40" ht="18"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9"/>
      <c r="Z60" s="9"/>
      <c r="AA60" s="2"/>
      <c r="AB60" s="2"/>
      <c r="AC60" s="2"/>
      <c r="AD60" s="2"/>
      <c r="AE60" s="2"/>
      <c r="AF60" s="2"/>
      <c r="AG60" s="2"/>
      <c r="AH60" s="2"/>
      <c r="AI60" s="312"/>
      <c r="AJ60" s="312"/>
      <c r="AK60" s="312"/>
      <c r="AL60" s="2"/>
      <c r="AM60" s="2"/>
      <c r="AN60" s="2"/>
    </row>
    <row r="61" spans="1:40" ht="18"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9"/>
      <c r="Z61" s="9"/>
      <c r="AA61" s="2"/>
      <c r="AB61" s="2"/>
      <c r="AC61" s="2"/>
      <c r="AD61" s="2"/>
      <c r="AE61" s="2"/>
      <c r="AF61" s="2"/>
      <c r="AG61" s="2"/>
      <c r="AH61" s="2"/>
      <c r="AI61" s="312"/>
      <c r="AJ61" s="312"/>
      <c r="AK61" s="312"/>
      <c r="AL61" s="2"/>
      <c r="AM61" s="2"/>
      <c r="AN61" s="2"/>
    </row>
    <row r="62" spans="1:40" ht="18"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9"/>
      <c r="Z62" s="9"/>
      <c r="AA62" s="2"/>
      <c r="AB62" s="2"/>
      <c r="AC62" s="2"/>
      <c r="AD62" s="2"/>
      <c r="AE62" s="2"/>
      <c r="AF62" s="2"/>
      <c r="AG62" s="2"/>
      <c r="AH62" s="2"/>
      <c r="AI62" s="312"/>
      <c r="AJ62" s="312"/>
      <c r="AK62" s="312"/>
      <c r="AL62" s="2"/>
      <c r="AM62" s="2"/>
      <c r="AN62" s="2"/>
    </row>
    <row r="63" spans="1:40" ht="18"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9"/>
      <c r="Z63" s="9"/>
      <c r="AA63" s="2"/>
      <c r="AB63" s="2"/>
      <c r="AC63" s="2"/>
      <c r="AD63" s="2"/>
      <c r="AE63" s="2"/>
      <c r="AF63" s="2"/>
      <c r="AG63" s="2"/>
      <c r="AH63" s="2"/>
      <c r="AI63" s="312"/>
      <c r="AJ63" s="312"/>
      <c r="AK63" s="312"/>
      <c r="AL63" s="2"/>
      <c r="AM63" s="2"/>
      <c r="AN63" s="2"/>
    </row>
    <row r="64" spans="1:40" ht="18"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9"/>
      <c r="Z64" s="9"/>
      <c r="AA64" s="2"/>
      <c r="AB64" s="2"/>
      <c r="AC64" s="2"/>
      <c r="AD64" s="2"/>
      <c r="AE64" s="2"/>
      <c r="AF64" s="2"/>
      <c r="AG64" s="2"/>
      <c r="AH64" s="2"/>
      <c r="AI64" s="312"/>
      <c r="AJ64" s="312"/>
      <c r="AK64" s="312"/>
      <c r="AL64" s="2"/>
      <c r="AM64" s="2"/>
      <c r="AN64" s="2"/>
    </row>
    <row r="65" spans="1:40" ht="18"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9"/>
      <c r="Z65" s="9"/>
      <c r="AA65" s="2"/>
      <c r="AB65" s="2"/>
      <c r="AC65" s="2"/>
      <c r="AD65" s="2"/>
      <c r="AE65" s="2"/>
      <c r="AF65" s="2"/>
      <c r="AG65" s="2"/>
      <c r="AH65" s="2"/>
      <c r="AI65" s="312"/>
      <c r="AJ65" s="312"/>
      <c r="AK65" s="312"/>
      <c r="AL65" s="2"/>
      <c r="AM65" s="2"/>
      <c r="AN65" s="2"/>
    </row>
    <row r="66" spans="1:40" ht="18"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9"/>
      <c r="Z66" s="9"/>
      <c r="AA66" s="2"/>
      <c r="AB66" s="2"/>
      <c r="AC66" s="2"/>
      <c r="AD66" s="2"/>
      <c r="AE66" s="2"/>
      <c r="AF66" s="2"/>
      <c r="AG66" s="2"/>
      <c r="AH66" s="2"/>
      <c r="AI66" s="312"/>
      <c r="AJ66" s="312"/>
      <c r="AK66" s="312"/>
      <c r="AL66" s="2"/>
      <c r="AM66" s="2"/>
      <c r="AN66" s="2"/>
    </row>
    <row r="67" spans="1:40" ht="18"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9"/>
      <c r="Z67" s="9"/>
      <c r="AA67" s="2"/>
      <c r="AB67" s="2"/>
      <c r="AC67" s="2"/>
      <c r="AD67" s="2"/>
      <c r="AE67" s="2"/>
      <c r="AF67" s="2"/>
      <c r="AG67" s="2"/>
      <c r="AH67" s="2"/>
      <c r="AI67" s="312"/>
      <c r="AJ67" s="312"/>
      <c r="AK67" s="312"/>
      <c r="AL67" s="2"/>
      <c r="AM67" s="2"/>
      <c r="AN67" s="2"/>
    </row>
    <row r="68" spans="1:40" ht="18"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9"/>
      <c r="Z68" s="9"/>
      <c r="AA68" s="2"/>
      <c r="AB68" s="2"/>
      <c r="AC68" s="2"/>
      <c r="AD68" s="2"/>
      <c r="AE68" s="2"/>
      <c r="AF68" s="2"/>
      <c r="AG68" s="2"/>
      <c r="AH68" s="2"/>
      <c r="AI68" s="312"/>
      <c r="AJ68" s="312"/>
      <c r="AK68" s="312"/>
      <c r="AL68" s="2"/>
      <c r="AM68" s="2"/>
      <c r="AN68" s="2"/>
    </row>
    <row r="69" spans="1:40" ht="18"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9"/>
      <c r="Z69" s="9"/>
      <c r="AA69" s="2"/>
      <c r="AB69" s="2"/>
      <c r="AC69" s="2"/>
      <c r="AD69" s="2"/>
      <c r="AE69" s="2"/>
      <c r="AF69" s="2"/>
      <c r="AG69" s="2"/>
      <c r="AH69" s="2"/>
      <c r="AI69" s="312"/>
      <c r="AJ69" s="312"/>
      <c r="AK69" s="312"/>
      <c r="AL69" s="2"/>
      <c r="AM69" s="2"/>
      <c r="AN69" s="2"/>
    </row>
    <row r="70" spans="1:40" ht="18"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9"/>
      <c r="Z70" s="9"/>
      <c r="AA70" s="2"/>
      <c r="AB70" s="2"/>
      <c r="AC70" s="2"/>
      <c r="AD70" s="2"/>
      <c r="AE70" s="2"/>
      <c r="AF70" s="2"/>
      <c r="AG70" s="2"/>
      <c r="AH70" s="2"/>
      <c r="AI70" s="312"/>
      <c r="AJ70" s="312"/>
      <c r="AK70" s="312"/>
      <c r="AL70" s="2"/>
      <c r="AM70" s="2"/>
      <c r="AN70" s="2"/>
    </row>
    <row r="71" spans="1:40" ht="18"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9"/>
      <c r="Z71" s="9"/>
      <c r="AA71" s="2"/>
      <c r="AB71" s="2"/>
      <c r="AC71" s="2"/>
      <c r="AD71" s="2"/>
      <c r="AE71" s="2"/>
      <c r="AF71" s="2"/>
      <c r="AG71" s="2"/>
      <c r="AH71" s="2"/>
      <c r="AI71" s="312"/>
      <c r="AJ71" s="312"/>
      <c r="AK71" s="312"/>
      <c r="AL71" s="2"/>
      <c r="AM71" s="2"/>
      <c r="AN71" s="2"/>
    </row>
    <row r="72" spans="1:40" ht="18"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9"/>
      <c r="Z72" s="9"/>
      <c r="AA72" s="2"/>
      <c r="AB72" s="2"/>
      <c r="AC72" s="2"/>
      <c r="AD72" s="2"/>
      <c r="AE72" s="2"/>
      <c r="AF72" s="2"/>
      <c r="AG72" s="2"/>
      <c r="AH72" s="2"/>
      <c r="AI72" s="312"/>
      <c r="AJ72" s="312"/>
      <c r="AK72" s="312"/>
      <c r="AL72" s="2"/>
      <c r="AM72" s="2"/>
      <c r="AN72" s="2"/>
    </row>
    <row r="73" spans="1:40" ht="18"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9"/>
      <c r="Z73" s="9"/>
      <c r="AA73" s="2"/>
      <c r="AB73" s="2"/>
      <c r="AC73" s="2"/>
      <c r="AD73" s="2"/>
      <c r="AE73" s="2"/>
      <c r="AF73" s="2"/>
      <c r="AG73" s="2"/>
      <c r="AH73" s="2"/>
      <c r="AI73" s="312"/>
      <c r="AJ73" s="312"/>
      <c r="AK73" s="312"/>
      <c r="AL73" s="2"/>
      <c r="AM73" s="2"/>
      <c r="AN73" s="2"/>
    </row>
    <row r="74" spans="1:40" ht="18"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9"/>
      <c r="Z74" s="9"/>
      <c r="AA74" s="2"/>
      <c r="AB74" s="2"/>
      <c r="AC74" s="2"/>
      <c r="AD74" s="2"/>
      <c r="AE74" s="2"/>
      <c r="AF74" s="2"/>
      <c r="AG74" s="2"/>
      <c r="AH74" s="2"/>
      <c r="AI74" s="312"/>
      <c r="AJ74" s="312"/>
      <c r="AK74" s="312"/>
      <c r="AL74" s="2"/>
      <c r="AM74" s="2"/>
      <c r="AN74" s="2"/>
    </row>
    <row r="75" spans="1:40" ht="18"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9"/>
      <c r="Z75" s="9"/>
      <c r="AA75" s="2"/>
      <c r="AB75" s="2"/>
      <c r="AC75" s="2"/>
      <c r="AD75" s="2"/>
      <c r="AE75" s="2"/>
      <c r="AF75" s="2"/>
      <c r="AG75" s="2"/>
      <c r="AH75" s="2"/>
      <c r="AI75" s="312"/>
      <c r="AJ75" s="312"/>
      <c r="AK75" s="312"/>
      <c r="AL75" s="2"/>
      <c r="AM75" s="2"/>
      <c r="AN75" s="2"/>
    </row>
    <row r="76" spans="1:40" ht="18"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9"/>
      <c r="Z76" s="9"/>
      <c r="AA76" s="2"/>
      <c r="AB76" s="2"/>
      <c r="AC76" s="2"/>
      <c r="AD76" s="2"/>
      <c r="AE76" s="2"/>
      <c r="AF76" s="2"/>
      <c r="AG76" s="2"/>
      <c r="AH76" s="2"/>
      <c r="AI76" s="312"/>
      <c r="AJ76" s="312"/>
      <c r="AK76" s="312"/>
      <c r="AL76" s="2"/>
      <c r="AM76" s="2"/>
      <c r="AN76" s="2"/>
    </row>
    <row r="77" spans="1:40" ht="18"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9"/>
      <c r="Z77" s="9"/>
      <c r="AA77" s="2"/>
      <c r="AB77" s="2"/>
      <c r="AC77" s="2"/>
      <c r="AD77" s="2"/>
      <c r="AE77" s="2"/>
      <c r="AF77" s="2"/>
      <c r="AG77" s="2"/>
      <c r="AH77" s="2"/>
      <c r="AI77" s="312"/>
      <c r="AJ77" s="312"/>
      <c r="AK77" s="312"/>
      <c r="AL77" s="2"/>
      <c r="AM77" s="2"/>
      <c r="AN77" s="2"/>
    </row>
    <row r="78" spans="1:40" ht="18"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9"/>
      <c r="Z78" s="9"/>
      <c r="AA78" s="2"/>
      <c r="AB78" s="2"/>
      <c r="AC78" s="2"/>
      <c r="AD78" s="2"/>
      <c r="AE78" s="2"/>
      <c r="AF78" s="2"/>
      <c r="AG78" s="2"/>
      <c r="AH78" s="2"/>
      <c r="AI78" s="312"/>
      <c r="AJ78" s="312"/>
      <c r="AK78" s="312"/>
      <c r="AL78" s="2"/>
      <c r="AM78" s="2"/>
      <c r="AN78" s="2"/>
    </row>
    <row r="79" spans="1:40" ht="18"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9"/>
      <c r="Z79" s="9"/>
      <c r="AA79" s="2"/>
      <c r="AB79" s="2"/>
      <c r="AC79" s="2"/>
      <c r="AD79" s="2"/>
      <c r="AE79" s="2"/>
      <c r="AF79" s="2"/>
      <c r="AG79" s="2"/>
      <c r="AH79" s="2"/>
      <c r="AI79" s="312"/>
      <c r="AJ79" s="312"/>
      <c r="AK79" s="312"/>
      <c r="AL79" s="2"/>
      <c r="AM79" s="2"/>
      <c r="AN79" s="2"/>
    </row>
    <row r="80" spans="1:40" ht="18"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9"/>
      <c r="Z80" s="9"/>
      <c r="AA80" s="2"/>
      <c r="AB80" s="2"/>
      <c r="AC80" s="2"/>
      <c r="AD80" s="2"/>
      <c r="AE80" s="2"/>
      <c r="AF80" s="2"/>
      <c r="AG80" s="2"/>
      <c r="AH80" s="2"/>
      <c r="AI80" s="312"/>
      <c r="AJ80" s="312"/>
      <c r="AK80" s="312"/>
      <c r="AL80" s="2"/>
      <c r="AM80" s="2"/>
      <c r="AN80" s="2"/>
    </row>
    <row r="81" spans="1:40" ht="18"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9"/>
      <c r="Z81" s="9"/>
      <c r="AA81" s="2"/>
      <c r="AB81" s="2"/>
      <c r="AC81" s="2"/>
      <c r="AD81" s="2"/>
      <c r="AE81" s="2"/>
      <c r="AF81" s="2"/>
      <c r="AG81" s="2"/>
      <c r="AH81" s="2"/>
      <c r="AI81" s="312"/>
      <c r="AJ81" s="312"/>
      <c r="AK81" s="312"/>
      <c r="AL81" s="2"/>
      <c r="AM81" s="2"/>
      <c r="AN81" s="2"/>
    </row>
    <row r="82" spans="1:40" ht="18"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9"/>
      <c r="Z82" s="9"/>
      <c r="AA82" s="2"/>
      <c r="AB82" s="2"/>
      <c r="AC82" s="2"/>
      <c r="AD82" s="2"/>
      <c r="AE82" s="2"/>
      <c r="AF82" s="2"/>
      <c r="AG82" s="2"/>
      <c r="AH82" s="2"/>
      <c r="AI82" s="312"/>
      <c r="AJ82" s="312"/>
      <c r="AK82" s="312"/>
      <c r="AL82" s="2"/>
      <c r="AM82" s="2"/>
      <c r="AN82" s="2"/>
    </row>
    <row r="83" spans="1:40" ht="18"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9"/>
      <c r="Z83" s="9"/>
      <c r="AA83" s="2"/>
      <c r="AB83" s="2"/>
      <c r="AC83" s="2"/>
      <c r="AD83" s="2"/>
      <c r="AE83" s="2"/>
      <c r="AF83" s="2"/>
      <c r="AG83" s="2"/>
      <c r="AH83" s="2"/>
      <c r="AI83" s="312"/>
      <c r="AJ83" s="312"/>
      <c r="AK83" s="312"/>
      <c r="AL83" s="2"/>
      <c r="AM83" s="2"/>
      <c r="AN83" s="2"/>
    </row>
    <row r="84" spans="1:40" ht="18"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9"/>
      <c r="Z84" s="9"/>
      <c r="AA84" s="2"/>
      <c r="AB84" s="2"/>
      <c r="AC84" s="2"/>
      <c r="AD84" s="2"/>
      <c r="AE84" s="2"/>
      <c r="AF84" s="2"/>
      <c r="AG84" s="2"/>
      <c r="AH84" s="2"/>
      <c r="AI84" s="312"/>
      <c r="AJ84" s="312"/>
      <c r="AK84" s="312"/>
      <c r="AL84" s="2"/>
      <c r="AM84" s="2"/>
      <c r="AN84" s="2"/>
    </row>
    <row r="85" spans="1:40" ht="18"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9"/>
      <c r="Z85" s="9"/>
      <c r="AA85" s="2"/>
      <c r="AB85" s="2"/>
      <c r="AC85" s="2"/>
      <c r="AD85" s="2"/>
      <c r="AE85" s="2"/>
      <c r="AF85" s="2"/>
      <c r="AG85" s="2"/>
      <c r="AH85" s="2"/>
      <c r="AI85" s="312"/>
      <c r="AJ85" s="312"/>
      <c r="AK85" s="312"/>
      <c r="AL85" s="2"/>
      <c r="AM85" s="2"/>
      <c r="AN85" s="2"/>
    </row>
    <row r="86" spans="1:40" ht="18"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9"/>
      <c r="Z86" s="9"/>
      <c r="AA86" s="2"/>
      <c r="AB86" s="2"/>
      <c r="AC86" s="2"/>
      <c r="AD86" s="2"/>
      <c r="AE86" s="2"/>
      <c r="AF86" s="2"/>
      <c r="AG86" s="2"/>
      <c r="AH86" s="2"/>
      <c r="AI86" s="312"/>
      <c r="AJ86" s="312"/>
      <c r="AK86" s="312"/>
      <c r="AL86" s="2"/>
      <c r="AM86" s="2"/>
      <c r="AN86" s="2"/>
    </row>
    <row r="87" spans="1:40" ht="18"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9"/>
      <c r="Z87" s="9"/>
      <c r="AA87" s="2"/>
      <c r="AB87" s="2"/>
      <c r="AC87" s="2"/>
      <c r="AD87" s="2"/>
      <c r="AE87" s="2"/>
      <c r="AF87" s="2"/>
      <c r="AG87" s="2"/>
      <c r="AH87" s="2"/>
      <c r="AI87" s="312"/>
      <c r="AJ87" s="312"/>
      <c r="AK87" s="312"/>
      <c r="AL87" s="2"/>
      <c r="AM87" s="2"/>
      <c r="AN87" s="2"/>
    </row>
    <row r="88" spans="1:40" ht="18"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9"/>
      <c r="Z88" s="9"/>
      <c r="AA88" s="2"/>
      <c r="AB88" s="2"/>
      <c r="AC88" s="2"/>
      <c r="AD88" s="2"/>
      <c r="AE88" s="2"/>
      <c r="AF88" s="2"/>
      <c r="AG88" s="2"/>
      <c r="AH88" s="2"/>
      <c r="AI88" s="312"/>
      <c r="AJ88" s="312"/>
      <c r="AK88" s="312"/>
      <c r="AL88" s="2"/>
      <c r="AM88" s="2"/>
      <c r="AN88" s="2"/>
    </row>
    <row r="89" spans="1:40" ht="18"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9"/>
      <c r="Z89" s="9"/>
      <c r="AA89" s="2"/>
      <c r="AB89" s="2"/>
      <c r="AC89" s="2"/>
      <c r="AD89" s="2"/>
      <c r="AE89" s="2"/>
      <c r="AF89" s="2"/>
      <c r="AG89" s="2"/>
      <c r="AH89" s="2"/>
      <c r="AI89" s="312"/>
      <c r="AJ89" s="312"/>
      <c r="AK89" s="312"/>
      <c r="AL89" s="2"/>
      <c r="AM89" s="2"/>
      <c r="AN89" s="2"/>
    </row>
    <row r="90" spans="1:40" ht="18"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9"/>
      <c r="Z90" s="9"/>
      <c r="AA90" s="2"/>
      <c r="AB90" s="2"/>
      <c r="AC90" s="2"/>
      <c r="AD90" s="2"/>
      <c r="AE90" s="2"/>
      <c r="AF90" s="2"/>
      <c r="AG90" s="2"/>
      <c r="AH90" s="2"/>
      <c r="AI90" s="312"/>
      <c r="AJ90" s="312"/>
      <c r="AK90" s="312"/>
      <c r="AL90" s="2"/>
      <c r="AM90" s="2"/>
      <c r="AN90" s="2"/>
    </row>
    <row r="91" spans="1:40" ht="18"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9"/>
      <c r="Z91" s="9"/>
      <c r="AA91" s="2"/>
      <c r="AB91" s="2"/>
      <c r="AC91" s="2"/>
      <c r="AD91" s="2"/>
      <c r="AE91" s="2"/>
      <c r="AF91" s="2"/>
      <c r="AG91" s="2"/>
      <c r="AH91" s="2"/>
      <c r="AI91" s="312"/>
      <c r="AJ91" s="312"/>
      <c r="AK91" s="312"/>
      <c r="AL91" s="2"/>
      <c r="AM91" s="2"/>
      <c r="AN91" s="2"/>
    </row>
    <row r="92" spans="1:40" ht="18"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9"/>
      <c r="Z92" s="9"/>
      <c r="AA92" s="2"/>
      <c r="AB92" s="2"/>
      <c r="AC92" s="2"/>
      <c r="AD92" s="2"/>
      <c r="AE92" s="2"/>
      <c r="AF92" s="2"/>
      <c r="AG92" s="2"/>
      <c r="AH92" s="2"/>
      <c r="AI92" s="312"/>
      <c r="AJ92" s="312"/>
      <c r="AK92" s="312"/>
      <c r="AL92" s="2"/>
      <c r="AM92" s="2"/>
      <c r="AN92" s="2"/>
    </row>
    <row r="93" spans="1:40" ht="18"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9"/>
      <c r="Z93" s="9"/>
      <c r="AA93" s="2"/>
      <c r="AB93" s="2"/>
      <c r="AC93" s="2"/>
      <c r="AD93" s="2"/>
      <c r="AE93" s="2"/>
      <c r="AF93" s="2"/>
      <c r="AG93" s="2"/>
      <c r="AH93" s="2"/>
      <c r="AI93" s="312"/>
      <c r="AJ93" s="312"/>
      <c r="AK93" s="312"/>
      <c r="AL93" s="2"/>
      <c r="AM93" s="2"/>
      <c r="AN93" s="2"/>
    </row>
    <row r="94" spans="1:40" ht="18"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9"/>
      <c r="Z94" s="9"/>
      <c r="AA94" s="2"/>
      <c r="AB94" s="2"/>
      <c r="AC94" s="2"/>
      <c r="AD94" s="2"/>
      <c r="AE94" s="2"/>
      <c r="AF94" s="2"/>
      <c r="AG94" s="2"/>
      <c r="AH94" s="2"/>
      <c r="AI94" s="312"/>
      <c r="AJ94" s="312"/>
      <c r="AK94" s="312"/>
      <c r="AL94" s="2"/>
      <c r="AM94" s="2"/>
      <c r="AN94" s="2"/>
    </row>
    <row r="95" spans="1:40" ht="18"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9"/>
      <c r="Z95" s="9"/>
      <c r="AA95" s="2"/>
      <c r="AB95" s="2"/>
      <c r="AC95" s="2"/>
      <c r="AD95" s="2"/>
      <c r="AE95" s="2"/>
      <c r="AF95" s="2"/>
      <c r="AG95" s="2"/>
      <c r="AH95" s="2"/>
      <c r="AI95" s="312"/>
      <c r="AJ95" s="312"/>
      <c r="AK95" s="312"/>
      <c r="AL95" s="2"/>
      <c r="AM95" s="2"/>
      <c r="AN95" s="2"/>
    </row>
    <row r="96" spans="1:40" ht="18"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9"/>
      <c r="Z96" s="9"/>
      <c r="AA96" s="2"/>
      <c r="AB96" s="2"/>
      <c r="AC96" s="2"/>
      <c r="AD96" s="2"/>
      <c r="AE96" s="2"/>
      <c r="AF96" s="2"/>
      <c r="AG96" s="2"/>
      <c r="AH96" s="2"/>
      <c r="AI96" s="312"/>
      <c r="AJ96" s="312"/>
      <c r="AK96" s="312"/>
      <c r="AL96" s="2"/>
      <c r="AM96" s="2"/>
      <c r="AN96" s="2"/>
    </row>
    <row r="97" spans="1:40" ht="18"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9"/>
      <c r="Z97" s="9"/>
      <c r="AA97" s="2"/>
      <c r="AB97" s="2"/>
      <c r="AC97" s="2"/>
      <c r="AD97" s="2"/>
      <c r="AE97" s="2"/>
      <c r="AF97" s="2"/>
      <c r="AG97" s="2"/>
      <c r="AH97" s="2"/>
      <c r="AI97" s="312"/>
      <c r="AJ97" s="312"/>
      <c r="AK97" s="312"/>
      <c r="AL97" s="2"/>
      <c r="AM97" s="2"/>
      <c r="AN97" s="2"/>
    </row>
    <row r="98" spans="1:40" ht="18"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9"/>
      <c r="Z98" s="9"/>
      <c r="AA98" s="2"/>
      <c r="AB98" s="2"/>
      <c r="AC98" s="2"/>
      <c r="AD98" s="2"/>
      <c r="AE98" s="2"/>
      <c r="AF98" s="2"/>
      <c r="AG98" s="2"/>
      <c r="AH98" s="2"/>
      <c r="AI98" s="312"/>
      <c r="AJ98" s="312"/>
      <c r="AK98" s="312"/>
      <c r="AL98" s="2"/>
      <c r="AM98" s="2"/>
      <c r="AN98" s="2"/>
    </row>
    <row r="99" spans="1:40" ht="18"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9"/>
      <c r="Z99" s="9"/>
      <c r="AA99" s="2"/>
      <c r="AB99" s="2"/>
      <c r="AC99" s="2"/>
      <c r="AD99" s="2"/>
      <c r="AE99" s="2"/>
      <c r="AF99" s="2"/>
      <c r="AG99" s="2"/>
      <c r="AH99" s="2"/>
      <c r="AI99" s="312"/>
      <c r="AJ99" s="312"/>
      <c r="AK99" s="312"/>
      <c r="AL99" s="2"/>
      <c r="AM99" s="2"/>
      <c r="AN99" s="2"/>
    </row>
    <row r="100" spans="1:40" ht="1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9"/>
      <c r="Z100" s="9"/>
      <c r="AA100" s="2"/>
      <c r="AB100" s="2"/>
      <c r="AC100" s="2"/>
      <c r="AD100" s="2"/>
      <c r="AE100" s="2"/>
      <c r="AF100" s="2"/>
      <c r="AG100" s="2"/>
      <c r="AH100" s="2"/>
      <c r="AI100" s="312"/>
      <c r="AJ100" s="312"/>
      <c r="AK100" s="312"/>
      <c r="AL100" s="2"/>
      <c r="AM100" s="2"/>
      <c r="AN100" s="2"/>
    </row>
    <row r="101" spans="1:40" ht="18"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9"/>
      <c r="Z101" s="9"/>
      <c r="AA101" s="2"/>
      <c r="AB101" s="2"/>
      <c r="AC101" s="2"/>
      <c r="AD101" s="2"/>
      <c r="AE101" s="2"/>
      <c r="AF101" s="2"/>
      <c r="AG101" s="2"/>
      <c r="AH101" s="2"/>
      <c r="AI101" s="312"/>
      <c r="AJ101" s="312"/>
      <c r="AK101" s="312"/>
      <c r="AL101" s="2"/>
      <c r="AM101" s="2"/>
      <c r="AN101" s="2"/>
    </row>
    <row r="102" spans="1:40" ht="18"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9"/>
      <c r="Z102" s="9"/>
      <c r="AA102" s="2"/>
      <c r="AB102" s="2"/>
      <c r="AC102" s="2"/>
      <c r="AD102" s="2"/>
      <c r="AE102" s="2"/>
      <c r="AF102" s="2"/>
      <c r="AG102" s="2"/>
      <c r="AH102" s="2"/>
      <c r="AI102" s="312"/>
      <c r="AJ102" s="312"/>
      <c r="AK102" s="312"/>
      <c r="AL102" s="2"/>
      <c r="AM102" s="2"/>
      <c r="AN102" s="2"/>
    </row>
    <row r="103" spans="1:40" ht="18"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9"/>
      <c r="Z103" s="9"/>
      <c r="AA103" s="2"/>
      <c r="AB103" s="2"/>
      <c r="AC103" s="2"/>
      <c r="AD103" s="2"/>
      <c r="AE103" s="2"/>
      <c r="AF103" s="2"/>
      <c r="AG103" s="2"/>
      <c r="AH103" s="2"/>
      <c r="AI103" s="312"/>
      <c r="AJ103" s="312"/>
      <c r="AK103" s="312"/>
      <c r="AL103" s="2"/>
      <c r="AM103" s="2"/>
      <c r="AN103" s="2"/>
    </row>
    <row r="104" spans="1:40" ht="1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9"/>
      <c r="Z104" s="9"/>
      <c r="AA104" s="2"/>
      <c r="AB104" s="2"/>
      <c r="AC104" s="2"/>
      <c r="AD104" s="2"/>
      <c r="AE104" s="2"/>
      <c r="AF104" s="2"/>
      <c r="AG104" s="2"/>
      <c r="AH104" s="2"/>
      <c r="AI104" s="312"/>
      <c r="AJ104" s="312"/>
      <c r="AK104" s="312"/>
      <c r="AL104" s="2"/>
      <c r="AM104" s="2"/>
      <c r="AN104" s="2"/>
    </row>
    <row r="105" spans="1:40" ht="18"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9"/>
      <c r="Z105" s="9"/>
      <c r="AA105" s="2"/>
      <c r="AB105" s="2"/>
      <c r="AC105" s="2"/>
      <c r="AD105" s="2"/>
      <c r="AE105" s="2"/>
      <c r="AF105" s="2"/>
      <c r="AG105" s="2"/>
      <c r="AH105" s="2"/>
      <c r="AI105" s="312"/>
      <c r="AJ105" s="312"/>
      <c r="AK105" s="312"/>
      <c r="AL105" s="2"/>
      <c r="AM105" s="2"/>
      <c r="AN105" s="2"/>
    </row>
    <row r="106" spans="1:40" ht="18"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9"/>
      <c r="Z106" s="9"/>
      <c r="AA106" s="2"/>
      <c r="AB106" s="2"/>
      <c r="AC106" s="2"/>
      <c r="AD106" s="2"/>
      <c r="AE106" s="2"/>
      <c r="AF106" s="2"/>
      <c r="AG106" s="2"/>
      <c r="AH106" s="2"/>
      <c r="AI106" s="312"/>
      <c r="AJ106" s="312"/>
      <c r="AK106" s="312"/>
      <c r="AL106" s="2"/>
      <c r="AM106" s="2"/>
      <c r="AN106" s="2"/>
    </row>
    <row r="107" spans="1:40" ht="18"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9"/>
      <c r="Z107" s="9"/>
      <c r="AA107" s="2"/>
      <c r="AB107" s="2"/>
      <c r="AC107" s="2"/>
      <c r="AD107" s="2"/>
      <c r="AE107" s="2"/>
      <c r="AF107" s="2"/>
      <c r="AG107" s="2"/>
      <c r="AH107" s="2"/>
      <c r="AI107" s="312"/>
      <c r="AJ107" s="312"/>
      <c r="AK107" s="312"/>
      <c r="AL107" s="2"/>
      <c r="AM107" s="2"/>
      <c r="AN107" s="2"/>
    </row>
    <row r="108" spans="1:40" ht="18"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9"/>
      <c r="Z108" s="9"/>
      <c r="AA108" s="2"/>
      <c r="AB108" s="2"/>
      <c r="AC108" s="2"/>
      <c r="AD108" s="2"/>
      <c r="AE108" s="2"/>
      <c r="AF108" s="2"/>
      <c r="AG108" s="2"/>
      <c r="AH108" s="2"/>
      <c r="AI108" s="312"/>
      <c r="AJ108" s="312"/>
      <c r="AK108" s="312"/>
      <c r="AL108" s="2"/>
      <c r="AM108" s="2"/>
      <c r="AN108" s="2"/>
    </row>
    <row r="109" spans="1:40" ht="18"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9"/>
      <c r="Z109" s="9"/>
      <c r="AA109" s="2"/>
      <c r="AB109" s="2"/>
      <c r="AC109" s="2"/>
      <c r="AD109" s="2"/>
      <c r="AE109" s="2"/>
      <c r="AF109" s="2"/>
      <c r="AG109" s="2"/>
      <c r="AH109" s="2"/>
      <c r="AI109" s="312"/>
      <c r="AJ109" s="312"/>
      <c r="AK109" s="312"/>
      <c r="AL109" s="2"/>
      <c r="AM109" s="2"/>
      <c r="AN109" s="2"/>
    </row>
    <row r="110" spans="1:40" ht="18"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9"/>
      <c r="Z110" s="9"/>
      <c r="AA110" s="2"/>
      <c r="AB110" s="2"/>
      <c r="AC110" s="2"/>
      <c r="AD110" s="2"/>
      <c r="AE110" s="2"/>
      <c r="AF110" s="2"/>
      <c r="AG110" s="2"/>
      <c r="AH110" s="2"/>
      <c r="AI110" s="312"/>
      <c r="AJ110" s="312"/>
      <c r="AK110" s="312"/>
      <c r="AL110" s="2"/>
      <c r="AM110" s="2"/>
      <c r="AN110" s="2"/>
    </row>
    <row r="111" spans="1:40" ht="18"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9"/>
      <c r="Z111" s="9"/>
      <c r="AA111" s="2"/>
      <c r="AB111" s="2"/>
      <c r="AC111" s="2"/>
      <c r="AD111" s="2"/>
      <c r="AE111" s="2"/>
      <c r="AF111" s="2"/>
      <c r="AG111" s="2"/>
      <c r="AH111" s="2"/>
      <c r="AI111" s="312"/>
      <c r="AJ111" s="312"/>
      <c r="AK111" s="312"/>
      <c r="AL111" s="2"/>
      <c r="AM111" s="2"/>
      <c r="AN111" s="2"/>
    </row>
    <row r="112" spans="1:40" ht="18"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9"/>
      <c r="Z112" s="9"/>
      <c r="AA112" s="2"/>
      <c r="AB112" s="2"/>
      <c r="AC112" s="2"/>
      <c r="AD112" s="2"/>
      <c r="AE112" s="2"/>
      <c r="AF112" s="2"/>
      <c r="AG112" s="2"/>
      <c r="AH112" s="2"/>
      <c r="AI112" s="312"/>
      <c r="AJ112" s="312"/>
      <c r="AK112" s="312"/>
      <c r="AL112" s="2"/>
      <c r="AM112" s="2"/>
      <c r="AN112" s="2"/>
    </row>
    <row r="113" spans="1:40" ht="18"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9"/>
      <c r="Z113" s="9"/>
      <c r="AA113" s="2"/>
      <c r="AB113" s="2"/>
      <c r="AC113" s="2"/>
      <c r="AD113" s="2"/>
      <c r="AE113" s="2"/>
      <c r="AF113" s="2"/>
      <c r="AG113" s="2"/>
      <c r="AH113" s="2"/>
      <c r="AI113" s="312"/>
      <c r="AJ113" s="312"/>
      <c r="AK113" s="312"/>
      <c r="AL113" s="2"/>
      <c r="AM113" s="2"/>
      <c r="AN113" s="2"/>
    </row>
    <row r="114" spans="1:40" ht="18"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9"/>
      <c r="Z114" s="9"/>
      <c r="AA114" s="2"/>
      <c r="AB114" s="2"/>
      <c r="AC114" s="2"/>
      <c r="AD114" s="2"/>
      <c r="AE114" s="2"/>
      <c r="AF114" s="2"/>
      <c r="AG114" s="2"/>
      <c r="AH114" s="2"/>
      <c r="AI114" s="312"/>
      <c r="AJ114" s="312"/>
      <c r="AK114" s="312"/>
      <c r="AL114" s="2"/>
      <c r="AM114" s="2"/>
      <c r="AN114" s="2"/>
    </row>
    <row r="115" spans="1:40" ht="18"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9"/>
      <c r="Z115" s="9"/>
      <c r="AA115" s="2"/>
      <c r="AB115" s="2"/>
      <c r="AC115" s="2"/>
      <c r="AD115" s="2"/>
      <c r="AE115" s="2"/>
      <c r="AF115" s="2"/>
      <c r="AG115" s="2"/>
      <c r="AH115" s="2"/>
      <c r="AI115" s="312"/>
      <c r="AJ115" s="312"/>
      <c r="AK115" s="312"/>
      <c r="AL115" s="2"/>
      <c r="AM115" s="2"/>
      <c r="AN115" s="2"/>
    </row>
    <row r="116" spans="1:40" ht="18"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9"/>
      <c r="Z116" s="9"/>
      <c r="AA116" s="2"/>
      <c r="AB116" s="2"/>
      <c r="AC116" s="2"/>
      <c r="AD116" s="2"/>
      <c r="AE116" s="2"/>
      <c r="AF116" s="2"/>
      <c r="AG116" s="2"/>
      <c r="AH116" s="2"/>
      <c r="AI116" s="312"/>
      <c r="AJ116" s="312"/>
      <c r="AK116" s="312"/>
      <c r="AL116" s="2"/>
      <c r="AM116" s="2"/>
      <c r="AN116" s="2"/>
    </row>
    <row r="117" spans="1:40" ht="18"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9"/>
      <c r="Z117" s="9"/>
      <c r="AA117" s="2"/>
      <c r="AB117" s="2"/>
      <c r="AC117" s="2"/>
      <c r="AD117" s="2"/>
      <c r="AE117" s="2"/>
      <c r="AF117" s="2"/>
      <c r="AG117" s="2"/>
      <c r="AH117" s="2"/>
      <c r="AI117" s="312"/>
      <c r="AJ117" s="312"/>
      <c r="AK117" s="312"/>
      <c r="AL117" s="2"/>
      <c r="AM117" s="2"/>
      <c r="AN117" s="2"/>
    </row>
    <row r="118" spans="1:40" ht="18"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9"/>
      <c r="Z118" s="9"/>
      <c r="AA118" s="2"/>
      <c r="AB118" s="2"/>
      <c r="AC118" s="2"/>
      <c r="AD118" s="2"/>
      <c r="AE118" s="2"/>
      <c r="AF118" s="2"/>
      <c r="AG118" s="2"/>
      <c r="AH118" s="2"/>
      <c r="AI118" s="312"/>
      <c r="AJ118" s="312"/>
      <c r="AK118" s="312"/>
      <c r="AL118" s="2"/>
      <c r="AM118" s="2"/>
      <c r="AN118" s="2"/>
    </row>
    <row r="119" spans="1:40" ht="18"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9"/>
      <c r="Z119" s="9"/>
      <c r="AA119" s="2"/>
      <c r="AB119" s="2"/>
      <c r="AC119" s="2"/>
      <c r="AD119" s="2"/>
      <c r="AE119" s="2"/>
      <c r="AF119" s="2"/>
      <c r="AG119" s="2"/>
      <c r="AH119" s="2"/>
      <c r="AI119" s="312"/>
      <c r="AJ119" s="312"/>
      <c r="AK119" s="312"/>
      <c r="AL119" s="2"/>
      <c r="AM119" s="2"/>
      <c r="AN119" s="2"/>
    </row>
    <row r="120" spans="1:40" ht="18"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9"/>
      <c r="Z120" s="9"/>
      <c r="AA120" s="2"/>
      <c r="AB120" s="2"/>
      <c r="AC120" s="2"/>
      <c r="AD120" s="2"/>
      <c r="AE120" s="2"/>
      <c r="AF120" s="2"/>
      <c r="AG120" s="2"/>
      <c r="AH120" s="2"/>
      <c r="AI120" s="312"/>
      <c r="AJ120" s="312"/>
      <c r="AK120" s="312"/>
      <c r="AL120" s="2"/>
      <c r="AM120" s="2"/>
      <c r="AN120" s="2"/>
    </row>
    <row r="121" spans="1:40" ht="18"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9"/>
      <c r="Z121" s="9"/>
      <c r="AA121" s="2"/>
      <c r="AB121" s="2"/>
      <c r="AC121" s="2"/>
      <c r="AD121" s="2"/>
      <c r="AE121" s="2"/>
      <c r="AF121" s="2"/>
      <c r="AG121" s="2"/>
      <c r="AH121" s="2"/>
      <c r="AI121" s="312"/>
      <c r="AJ121" s="312"/>
      <c r="AK121" s="312"/>
      <c r="AL121" s="2"/>
      <c r="AM121" s="2"/>
      <c r="AN121" s="2"/>
    </row>
    <row r="122" spans="1:40" ht="18"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9"/>
      <c r="Z122" s="9"/>
      <c r="AA122" s="2"/>
      <c r="AB122" s="2"/>
      <c r="AC122" s="2"/>
      <c r="AD122" s="2"/>
      <c r="AE122" s="2"/>
      <c r="AF122" s="2"/>
      <c r="AG122" s="2"/>
      <c r="AH122" s="2"/>
      <c r="AI122" s="312"/>
      <c r="AJ122" s="312"/>
      <c r="AK122" s="312"/>
      <c r="AL122" s="2"/>
      <c r="AM122" s="2"/>
      <c r="AN122" s="2"/>
    </row>
    <row r="123" spans="1:40" ht="18"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9"/>
      <c r="Z123" s="9"/>
      <c r="AA123" s="2"/>
      <c r="AB123" s="2"/>
      <c r="AC123" s="2"/>
      <c r="AD123" s="2"/>
      <c r="AE123" s="2"/>
      <c r="AF123" s="2"/>
      <c r="AG123" s="2"/>
      <c r="AH123" s="2"/>
      <c r="AI123" s="312"/>
      <c r="AJ123" s="312"/>
      <c r="AK123" s="312"/>
      <c r="AL123" s="2"/>
      <c r="AM123" s="2"/>
      <c r="AN123" s="2"/>
    </row>
    <row r="124" spans="1:40" ht="18"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9"/>
      <c r="Z124" s="9"/>
      <c r="AA124" s="2"/>
      <c r="AB124" s="2"/>
      <c r="AC124" s="2"/>
      <c r="AD124" s="2"/>
      <c r="AE124" s="2"/>
      <c r="AF124" s="2"/>
      <c r="AG124" s="2"/>
      <c r="AH124" s="2"/>
      <c r="AI124" s="312"/>
      <c r="AJ124" s="312"/>
      <c r="AK124" s="312"/>
      <c r="AL124" s="2"/>
      <c r="AM124" s="2"/>
      <c r="AN124" s="2"/>
    </row>
    <row r="125" spans="1:40" ht="18"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9"/>
      <c r="Z125" s="9"/>
      <c r="AA125" s="2"/>
      <c r="AB125" s="2"/>
      <c r="AC125" s="2"/>
      <c r="AD125" s="2"/>
      <c r="AE125" s="2"/>
      <c r="AF125" s="2"/>
      <c r="AG125" s="2"/>
      <c r="AH125" s="2"/>
      <c r="AI125" s="312"/>
      <c r="AJ125" s="312"/>
      <c r="AK125" s="312"/>
      <c r="AL125" s="2"/>
      <c r="AM125" s="2"/>
      <c r="AN125" s="2"/>
    </row>
    <row r="126" spans="1:40" ht="18"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9"/>
      <c r="Z126" s="9"/>
      <c r="AA126" s="2"/>
      <c r="AB126" s="2"/>
      <c r="AC126" s="2"/>
      <c r="AD126" s="2"/>
      <c r="AE126" s="2"/>
      <c r="AF126" s="2"/>
      <c r="AG126" s="2"/>
      <c r="AH126" s="2"/>
      <c r="AI126" s="312"/>
      <c r="AJ126" s="312"/>
      <c r="AK126" s="312"/>
      <c r="AL126" s="2"/>
      <c r="AM126" s="2"/>
      <c r="AN126" s="2"/>
    </row>
    <row r="127" spans="1:40" ht="18"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9"/>
      <c r="Z127" s="9"/>
      <c r="AA127" s="2"/>
      <c r="AB127" s="2"/>
      <c r="AC127" s="2"/>
      <c r="AD127" s="2"/>
      <c r="AE127" s="2"/>
      <c r="AF127" s="2"/>
      <c r="AG127" s="2"/>
      <c r="AH127" s="2"/>
      <c r="AI127" s="312"/>
      <c r="AJ127" s="312"/>
      <c r="AK127" s="312"/>
      <c r="AL127" s="2"/>
      <c r="AM127" s="2"/>
      <c r="AN127" s="2"/>
    </row>
    <row r="128" spans="1:40" ht="18"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9"/>
      <c r="Z128" s="9"/>
      <c r="AA128" s="2"/>
      <c r="AB128" s="2"/>
      <c r="AC128" s="2"/>
      <c r="AD128" s="2"/>
      <c r="AE128" s="2"/>
      <c r="AF128" s="2"/>
      <c r="AG128" s="2"/>
      <c r="AH128" s="2"/>
      <c r="AI128" s="312"/>
      <c r="AJ128" s="312"/>
      <c r="AK128" s="312"/>
      <c r="AL128" s="2"/>
      <c r="AM128" s="2"/>
      <c r="AN128" s="2"/>
    </row>
    <row r="129" spans="1:40" ht="18"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9"/>
      <c r="Z129" s="9"/>
      <c r="AA129" s="2"/>
      <c r="AB129" s="2"/>
      <c r="AC129" s="2"/>
      <c r="AD129" s="2"/>
      <c r="AE129" s="2"/>
      <c r="AF129" s="2"/>
      <c r="AG129" s="2"/>
      <c r="AH129" s="2"/>
      <c r="AI129" s="312"/>
      <c r="AJ129" s="312"/>
      <c r="AK129" s="312"/>
      <c r="AL129" s="2"/>
      <c r="AM129" s="2"/>
      <c r="AN129" s="2"/>
    </row>
    <row r="130" spans="1:40" ht="18"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9"/>
      <c r="Z130" s="9"/>
      <c r="AA130" s="2"/>
      <c r="AB130" s="2"/>
      <c r="AC130" s="2"/>
      <c r="AD130" s="2"/>
      <c r="AE130" s="2"/>
      <c r="AF130" s="2"/>
      <c r="AG130" s="2"/>
      <c r="AH130" s="2"/>
      <c r="AI130" s="312"/>
      <c r="AJ130" s="312"/>
      <c r="AK130" s="312"/>
      <c r="AL130" s="2"/>
      <c r="AM130" s="2"/>
      <c r="AN130" s="2"/>
    </row>
    <row r="131" spans="1:40" ht="18"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9"/>
      <c r="Z131" s="9"/>
      <c r="AA131" s="2"/>
      <c r="AB131" s="2"/>
      <c r="AC131" s="2"/>
      <c r="AD131" s="2"/>
      <c r="AE131" s="2"/>
      <c r="AF131" s="2"/>
      <c r="AG131" s="2"/>
      <c r="AH131" s="2"/>
      <c r="AI131" s="312"/>
      <c r="AJ131" s="312"/>
      <c r="AK131" s="312"/>
      <c r="AL131" s="2"/>
      <c r="AM131" s="2"/>
      <c r="AN131" s="2"/>
    </row>
    <row r="132" spans="1:40" ht="18"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9"/>
      <c r="Z132" s="9"/>
      <c r="AA132" s="2"/>
      <c r="AB132" s="2"/>
      <c r="AC132" s="2"/>
      <c r="AD132" s="2"/>
      <c r="AE132" s="2"/>
      <c r="AF132" s="2"/>
      <c r="AG132" s="2"/>
      <c r="AH132" s="2"/>
      <c r="AI132" s="312"/>
      <c r="AJ132" s="312"/>
      <c r="AK132" s="312"/>
      <c r="AL132" s="2"/>
      <c r="AM132" s="2"/>
      <c r="AN132" s="2"/>
    </row>
    <row r="133" spans="1:40" ht="18"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9"/>
      <c r="Z133" s="9"/>
      <c r="AA133" s="2"/>
      <c r="AB133" s="2"/>
      <c r="AC133" s="2"/>
      <c r="AD133" s="2"/>
      <c r="AE133" s="2"/>
      <c r="AF133" s="2"/>
      <c r="AG133" s="2"/>
      <c r="AH133" s="2"/>
      <c r="AI133" s="312"/>
      <c r="AJ133" s="312"/>
      <c r="AK133" s="312"/>
      <c r="AL133" s="2"/>
      <c r="AM133" s="2"/>
      <c r="AN133" s="2"/>
    </row>
    <row r="134" spans="1:40" ht="18"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9"/>
      <c r="Z134" s="9"/>
      <c r="AA134" s="2"/>
      <c r="AB134" s="2"/>
      <c r="AC134" s="2"/>
      <c r="AD134" s="2"/>
      <c r="AE134" s="2"/>
      <c r="AF134" s="2"/>
      <c r="AG134" s="2"/>
      <c r="AH134" s="2"/>
      <c r="AI134" s="312"/>
      <c r="AJ134" s="312"/>
      <c r="AK134" s="312"/>
      <c r="AL134" s="2"/>
      <c r="AM134" s="2"/>
      <c r="AN134" s="2"/>
    </row>
    <row r="135" spans="1:40" ht="18"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9"/>
      <c r="Z135" s="9"/>
      <c r="AA135" s="2"/>
      <c r="AB135" s="2"/>
      <c r="AC135" s="2"/>
      <c r="AD135" s="2"/>
      <c r="AE135" s="2"/>
      <c r="AF135" s="2"/>
      <c r="AG135" s="2"/>
      <c r="AH135" s="2"/>
      <c r="AI135" s="312"/>
      <c r="AJ135" s="312"/>
      <c r="AK135" s="312"/>
      <c r="AL135" s="2"/>
      <c r="AM135" s="2"/>
      <c r="AN135" s="2"/>
    </row>
    <row r="136" spans="1:40" ht="18"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9"/>
      <c r="Z136" s="9"/>
      <c r="AA136" s="2"/>
      <c r="AB136" s="2"/>
      <c r="AC136" s="2"/>
      <c r="AD136" s="2"/>
      <c r="AE136" s="2"/>
      <c r="AF136" s="2"/>
      <c r="AG136" s="2"/>
      <c r="AH136" s="2"/>
      <c r="AI136" s="312"/>
      <c r="AJ136" s="312"/>
      <c r="AK136" s="312"/>
      <c r="AL136" s="2"/>
      <c r="AM136" s="2"/>
      <c r="AN136" s="2"/>
    </row>
    <row r="137" spans="1:40" ht="18"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9"/>
      <c r="Z137" s="9"/>
      <c r="AA137" s="2"/>
      <c r="AB137" s="2"/>
      <c r="AC137" s="2"/>
      <c r="AD137" s="2"/>
      <c r="AE137" s="2"/>
      <c r="AF137" s="2"/>
      <c r="AG137" s="2"/>
      <c r="AH137" s="2"/>
      <c r="AI137" s="312"/>
      <c r="AJ137" s="312"/>
      <c r="AK137" s="312"/>
      <c r="AL137" s="2"/>
      <c r="AM137" s="2"/>
      <c r="AN137" s="2"/>
    </row>
    <row r="138" spans="1:40" ht="18"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9"/>
      <c r="Z138" s="9"/>
      <c r="AA138" s="2"/>
      <c r="AB138" s="2"/>
      <c r="AC138" s="2"/>
      <c r="AD138" s="2"/>
      <c r="AE138" s="2"/>
      <c r="AF138" s="2"/>
      <c r="AG138" s="2"/>
      <c r="AH138" s="2"/>
      <c r="AI138" s="312"/>
      <c r="AJ138" s="312"/>
      <c r="AK138" s="312"/>
      <c r="AL138" s="2"/>
      <c r="AM138" s="2"/>
      <c r="AN138" s="2"/>
    </row>
    <row r="139" spans="1:40" ht="18"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9"/>
      <c r="Z139" s="9"/>
      <c r="AA139" s="2"/>
      <c r="AB139" s="2"/>
      <c r="AC139" s="2"/>
      <c r="AD139" s="2"/>
      <c r="AE139" s="2"/>
      <c r="AF139" s="2"/>
      <c r="AG139" s="2"/>
      <c r="AH139" s="2"/>
      <c r="AI139" s="312"/>
      <c r="AJ139" s="312"/>
      <c r="AK139" s="312"/>
      <c r="AL139" s="2"/>
      <c r="AM139" s="2"/>
      <c r="AN139" s="2"/>
    </row>
    <row r="140" spans="1:40" ht="18"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9"/>
      <c r="Z140" s="9"/>
      <c r="AA140" s="2"/>
      <c r="AB140" s="2"/>
      <c r="AC140" s="2"/>
      <c r="AD140" s="2"/>
      <c r="AE140" s="2"/>
      <c r="AF140" s="2"/>
      <c r="AG140" s="2"/>
      <c r="AH140" s="2"/>
      <c r="AI140" s="312"/>
      <c r="AJ140" s="312"/>
      <c r="AK140" s="312"/>
      <c r="AL140" s="2"/>
      <c r="AM140" s="2"/>
      <c r="AN140" s="2"/>
    </row>
    <row r="141" spans="1:40" ht="18"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9"/>
      <c r="Z141" s="9"/>
      <c r="AA141" s="2"/>
      <c r="AB141" s="2"/>
      <c r="AC141" s="2"/>
      <c r="AD141" s="2"/>
      <c r="AE141" s="2"/>
      <c r="AF141" s="2"/>
      <c r="AG141" s="2"/>
      <c r="AH141" s="2"/>
      <c r="AI141" s="312"/>
      <c r="AJ141" s="312"/>
      <c r="AK141" s="312"/>
      <c r="AL141" s="2"/>
      <c r="AM141" s="2"/>
      <c r="AN141" s="2"/>
    </row>
    <row r="142" spans="1:40" ht="18"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9"/>
      <c r="Z142" s="9"/>
      <c r="AA142" s="2"/>
      <c r="AB142" s="2"/>
      <c r="AC142" s="2"/>
      <c r="AD142" s="2"/>
      <c r="AE142" s="2"/>
      <c r="AF142" s="2"/>
      <c r="AG142" s="2"/>
      <c r="AH142" s="2"/>
      <c r="AI142" s="312"/>
      <c r="AJ142" s="312"/>
      <c r="AK142" s="312"/>
      <c r="AL142" s="2"/>
      <c r="AM142" s="2"/>
      <c r="AN142" s="2"/>
    </row>
    <row r="143" spans="1:40" ht="18"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9"/>
      <c r="Z143" s="9"/>
      <c r="AA143" s="2"/>
      <c r="AB143" s="2"/>
      <c r="AC143" s="2"/>
      <c r="AD143" s="2"/>
      <c r="AE143" s="2"/>
      <c r="AF143" s="2"/>
      <c r="AG143" s="2"/>
      <c r="AH143" s="2"/>
      <c r="AI143" s="312"/>
      <c r="AJ143" s="312"/>
      <c r="AK143" s="312"/>
      <c r="AL143" s="2"/>
      <c r="AM143" s="2"/>
      <c r="AN143" s="2"/>
    </row>
    <row r="144" spans="1:40" ht="18"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9"/>
      <c r="Z144" s="9"/>
      <c r="AA144" s="2"/>
      <c r="AB144" s="2"/>
      <c r="AC144" s="2"/>
      <c r="AD144" s="2"/>
      <c r="AE144" s="2"/>
      <c r="AF144" s="2"/>
      <c r="AG144" s="2"/>
      <c r="AH144" s="2"/>
      <c r="AI144" s="312"/>
      <c r="AJ144" s="312"/>
      <c r="AK144" s="312"/>
      <c r="AL144" s="2"/>
      <c r="AM144" s="2"/>
      <c r="AN144" s="2"/>
    </row>
    <row r="145" spans="1:40" ht="18"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9"/>
      <c r="Z145" s="9"/>
      <c r="AA145" s="2"/>
      <c r="AB145" s="2"/>
      <c r="AC145" s="2"/>
      <c r="AD145" s="2"/>
      <c r="AE145" s="2"/>
      <c r="AF145" s="2"/>
      <c r="AG145" s="2"/>
      <c r="AH145" s="2"/>
      <c r="AI145" s="312"/>
      <c r="AJ145" s="312"/>
      <c r="AK145" s="312"/>
      <c r="AL145" s="2"/>
      <c r="AM145" s="2"/>
      <c r="AN145" s="2"/>
    </row>
    <row r="146" spans="1:40" ht="18"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9"/>
      <c r="Z146" s="9"/>
      <c r="AA146" s="2"/>
      <c r="AB146" s="2"/>
      <c r="AC146" s="2"/>
      <c r="AD146" s="2"/>
      <c r="AE146" s="2"/>
      <c r="AF146" s="2"/>
      <c r="AG146" s="2"/>
      <c r="AH146" s="2"/>
      <c r="AI146" s="312"/>
      <c r="AJ146" s="312"/>
      <c r="AK146" s="312"/>
      <c r="AL146" s="2"/>
      <c r="AM146" s="2"/>
      <c r="AN146" s="2"/>
    </row>
    <row r="147" spans="1:40" ht="18"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9"/>
      <c r="Z147" s="9"/>
      <c r="AA147" s="2"/>
      <c r="AB147" s="2"/>
      <c r="AC147" s="2"/>
      <c r="AD147" s="2"/>
      <c r="AE147" s="2"/>
      <c r="AF147" s="2"/>
      <c r="AG147" s="2"/>
      <c r="AH147" s="2"/>
      <c r="AI147" s="312"/>
      <c r="AJ147" s="312"/>
      <c r="AK147" s="312"/>
      <c r="AL147" s="2"/>
      <c r="AM147" s="2"/>
      <c r="AN147" s="2"/>
    </row>
    <row r="148" spans="1:40" ht="18"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9"/>
      <c r="Z148" s="9"/>
      <c r="AA148" s="2"/>
      <c r="AB148" s="2"/>
      <c r="AC148" s="2"/>
      <c r="AD148" s="2"/>
      <c r="AE148" s="2"/>
      <c r="AF148" s="2"/>
      <c r="AG148" s="2"/>
      <c r="AH148" s="2"/>
      <c r="AI148" s="312"/>
      <c r="AJ148" s="312"/>
      <c r="AK148" s="312"/>
      <c r="AL148" s="2"/>
      <c r="AM148" s="2"/>
      <c r="AN148" s="2"/>
    </row>
    <row r="149" spans="1:40" ht="18"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9"/>
      <c r="Z149" s="9"/>
      <c r="AA149" s="2"/>
      <c r="AB149" s="2"/>
      <c r="AC149" s="2"/>
      <c r="AD149" s="2"/>
      <c r="AE149" s="2"/>
      <c r="AF149" s="2"/>
      <c r="AG149" s="2"/>
      <c r="AH149" s="2"/>
      <c r="AI149" s="312"/>
      <c r="AJ149" s="312"/>
      <c r="AK149" s="312"/>
      <c r="AL149" s="2"/>
      <c r="AM149" s="2"/>
      <c r="AN149" s="2"/>
    </row>
    <row r="150" spans="1:40" ht="18"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9"/>
      <c r="Z150" s="9"/>
      <c r="AA150" s="2"/>
      <c r="AB150" s="2"/>
      <c r="AC150" s="2"/>
      <c r="AD150" s="2"/>
      <c r="AE150" s="2"/>
      <c r="AF150" s="2"/>
      <c r="AG150" s="2"/>
      <c r="AH150" s="2"/>
      <c r="AI150" s="312"/>
      <c r="AJ150" s="312"/>
      <c r="AK150" s="312"/>
      <c r="AL150" s="2"/>
      <c r="AM150" s="2"/>
      <c r="AN150" s="2"/>
    </row>
    <row r="151" spans="1:40" ht="18"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9"/>
      <c r="Z151" s="9"/>
      <c r="AA151" s="2"/>
      <c r="AB151" s="2"/>
      <c r="AC151" s="2"/>
      <c r="AD151" s="2"/>
      <c r="AE151" s="2"/>
      <c r="AF151" s="2"/>
      <c r="AG151" s="2"/>
      <c r="AH151" s="2"/>
      <c r="AI151" s="312"/>
      <c r="AJ151" s="312"/>
      <c r="AK151" s="312"/>
      <c r="AL151" s="2"/>
      <c r="AM151" s="2"/>
      <c r="AN151" s="2"/>
    </row>
    <row r="152" spans="1:40" ht="18"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9"/>
      <c r="Z152" s="9"/>
      <c r="AA152" s="2"/>
      <c r="AB152" s="2"/>
      <c r="AC152" s="2"/>
      <c r="AD152" s="2"/>
      <c r="AE152" s="2"/>
      <c r="AF152" s="2"/>
      <c r="AG152" s="2"/>
      <c r="AH152" s="2"/>
      <c r="AI152" s="312"/>
      <c r="AJ152" s="312"/>
      <c r="AK152" s="312"/>
      <c r="AL152" s="2"/>
      <c r="AM152" s="2"/>
      <c r="AN152" s="2"/>
    </row>
    <row r="153" spans="1:40" ht="18"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9"/>
      <c r="Z153" s="9"/>
      <c r="AA153" s="2"/>
      <c r="AB153" s="2"/>
      <c r="AC153" s="2"/>
      <c r="AD153" s="2"/>
      <c r="AE153" s="2"/>
      <c r="AF153" s="2"/>
      <c r="AG153" s="2"/>
      <c r="AH153" s="2"/>
      <c r="AI153" s="312"/>
      <c r="AJ153" s="312"/>
      <c r="AK153" s="312"/>
      <c r="AL153" s="2"/>
      <c r="AM153" s="2"/>
      <c r="AN153" s="2"/>
    </row>
    <row r="154" spans="1:40" ht="18"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9"/>
      <c r="Z154" s="9"/>
      <c r="AA154" s="2"/>
      <c r="AB154" s="2"/>
      <c r="AC154" s="2"/>
      <c r="AD154" s="2"/>
      <c r="AE154" s="2"/>
      <c r="AF154" s="2"/>
      <c r="AG154" s="2"/>
      <c r="AH154" s="2"/>
      <c r="AI154" s="312"/>
      <c r="AJ154" s="312"/>
      <c r="AK154" s="312"/>
      <c r="AL154" s="2"/>
      <c r="AM154" s="2"/>
      <c r="AN154" s="2"/>
    </row>
    <row r="155" spans="1:40" ht="18"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9"/>
      <c r="Z155" s="9"/>
      <c r="AA155" s="2"/>
      <c r="AB155" s="2"/>
      <c r="AC155" s="2"/>
      <c r="AD155" s="2"/>
      <c r="AE155" s="2"/>
      <c r="AF155" s="2"/>
      <c r="AG155" s="2"/>
      <c r="AH155" s="2"/>
      <c r="AI155" s="312"/>
      <c r="AJ155" s="312"/>
      <c r="AK155" s="312"/>
      <c r="AL155" s="2"/>
      <c r="AM155" s="2"/>
      <c r="AN155" s="2"/>
    </row>
    <row r="156" spans="1:40" ht="18"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9"/>
      <c r="Z156" s="9"/>
      <c r="AA156" s="2"/>
      <c r="AB156" s="2"/>
      <c r="AC156" s="2"/>
      <c r="AD156" s="2"/>
      <c r="AE156" s="2"/>
      <c r="AF156" s="2"/>
      <c r="AG156" s="2"/>
      <c r="AH156" s="2"/>
      <c r="AI156" s="312"/>
      <c r="AJ156" s="312"/>
      <c r="AK156" s="312"/>
      <c r="AL156" s="2"/>
      <c r="AM156" s="2"/>
      <c r="AN156" s="2"/>
    </row>
    <row r="157" spans="1:40" ht="18"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9"/>
      <c r="Z157" s="9"/>
      <c r="AA157" s="2"/>
      <c r="AB157" s="2"/>
      <c r="AC157" s="2"/>
      <c r="AD157" s="2"/>
      <c r="AE157" s="2"/>
      <c r="AF157" s="2"/>
      <c r="AG157" s="2"/>
      <c r="AH157" s="2"/>
      <c r="AI157" s="312"/>
      <c r="AJ157" s="312"/>
      <c r="AK157" s="312"/>
      <c r="AL157" s="2"/>
      <c r="AM157" s="2"/>
      <c r="AN157" s="2"/>
    </row>
    <row r="158" spans="1:40" ht="18"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9"/>
      <c r="Z158" s="9"/>
      <c r="AA158" s="2"/>
      <c r="AB158" s="2"/>
      <c r="AC158" s="2"/>
      <c r="AD158" s="2"/>
      <c r="AE158" s="2"/>
      <c r="AF158" s="2"/>
      <c r="AG158" s="2"/>
      <c r="AH158" s="2"/>
      <c r="AI158" s="312"/>
      <c r="AJ158" s="312"/>
      <c r="AK158" s="312"/>
      <c r="AL158" s="2"/>
      <c r="AM158" s="2"/>
      <c r="AN158" s="2"/>
    </row>
    <row r="159" spans="1:40" ht="18"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9"/>
      <c r="Z159" s="9"/>
      <c r="AA159" s="2"/>
      <c r="AB159" s="2"/>
      <c r="AC159" s="2"/>
      <c r="AD159" s="2"/>
      <c r="AE159" s="2"/>
      <c r="AF159" s="2"/>
      <c r="AG159" s="2"/>
      <c r="AH159" s="2"/>
      <c r="AI159" s="312"/>
      <c r="AJ159" s="312"/>
      <c r="AK159" s="312"/>
      <c r="AL159" s="2"/>
      <c r="AM159" s="2"/>
      <c r="AN159" s="2"/>
    </row>
    <row r="160" spans="1:40" ht="18"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9"/>
      <c r="Z160" s="9"/>
      <c r="AA160" s="2"/>
      <c r="AB160" s="2"/>
      <c r="AC160" s="2"/>
      <c r="AD160" s="2"/>
      <c r="AE160" s="2"/>
      <c r="AF160" s="2"/>
      <c r="AG160" s="2"/>
      <c r="AH160" s="2"/>
      <c r="AI160" s="312"/>
      <c r="AJ160" s="312"/>
      <c r="AK160" s="312"/>
      <c r="AL160" s="2"/>
      <c r="AM160" s="2"/>
      <c r="AN160" s="2"/>
    </row>
    <row r="161" spans="1:40" ht="18"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9"/>
      <c r="Z161" s="9"/>
      <c r="AA161" s="2"/>
      <c r="AB161" s="2"/>
      <c r="AC161" s="2"/>
      <c r="AD161" s="2"/>
      <c r="AE161" s="2"/>
      <c r="AF161" s="2"/>
      <c r="AG161" s="2"/>
      <c r="AH161" s="2"/>
      <c r="AI161" s="312"/>
      <c r="AJ161" s="312"/>
      <c r="AK161" s="312"/>
      <c r="AL161" s="2"/>
      <c r="AM161" s="2"/>
      <c r="AN161" s="2"/>
    </row>
    <row r="162" spans="1:40" ht="18"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9"/>
      <c r="Z162" s="9"/>
      <c r="AA162" s="2"/>
      <c r="AB162" s="2"/>
      <c r="AC162" s="2"/>
      <c r="AD162" s="2"/>
      <c r="AE162" s="2"/>
      <c r="AF162" s="2"/>
      <c r="AG162" s="2"/>
      <c r="AH162" s="2"/>
      <c r="AI162" s="312"/>
      <c r="AJ162" s="312"/>
      <c r="AK162" s="312"/>
      <c r="AL162" s="2"/>
      <c r="AM162" s="2"/>
      <c r="AN162" s="2"/>
    </row>
    <row r="163" spans="1:40"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9"/>
      <c r="Z163" s="9"/>
      <c r="AA163" s="2"/>
      <c r="AB163" s="2"/>
      <c r="AC163" s="2"/>
      <c r="AD163" s="2"/>
      <c r="AE163" s="2"/>
      <c r="AF163" s="2"/>
      <c r="AG163" s="2"/>
      <c r="AH163" s="2"/>
      <c r="AI163" s="312"/>
      <c r="AJ163" s="312"/>
      <c r="AK163" s="312"/>
      <c r="AL163" s="2"/>
      <c r="AM163" s="2"/>
      <c r="AN163" s="2"/>
    </row>
    <row r="164" spans="1:40"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9"/>
      <c r="Z164" s="9"/>
      <c r="AA164" s="2"/>
      <c r="AB164" s="2"/>
      <c r="AC164" s="2"/>
      <c r="AD164" s="2"/>
      <c r="AE164" s="2"/>
      <c r="AF164" s="2"/>
      <c r="AG164" s="2"/>
      <c r="AH164" s="2"/>
      <c r="AI164" s="312"/>
      <c r="AJ164" s="312"/>
      <c r="AK164" s="312"/>
      <c r="AL164" s="2"/>
      <c r="AM164" s="2"/>
      <c r="AN164" s="2"/>
    </row>
    <row r="165" spans="1:40"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9"/>
      <c r="Z165" s="9"/>
      <c r="AA165" s="2"/>
      <c r="AB165" s="2"/>
      <c r="AC165" s="2"/>
      <c r="AD165" s="2"/>
      <c r="AE165" s="2"/>
      <c r="AF165" s="2"/>
      <c r="AG165" s="2"/>
      <c r="AH165" s="2"/>
      <c r="AI165" s="312"/>
      <c r="AJ165" s="312"/>
      <c r="AK165" s="312"/>
      <c r="AL165" s="2"/>
      <c r="AM165" s="2"/>
      <c r="AN165" s="2"/>
    </row>
    <row r="166" spans="1:40"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9"/>
      <c r="Z166" s="9"/>
      <c r="AA166" s="2"/>
      <c r="AB166" s="2"/>
      <c r="AC166" s="2"/>
      <c r="AD166" s="2"/>
      <c r="AE166" s="2"/>
      <c r="AF166" s="2"/>
      <c r="AG166" s="2"/>
      <c r="AH166" s="2"/>
      <c r="AI166" s="312"/>
      <c r="AJ166" s="312"/>
      <c r="AK166" s="312"/>
      <c r="AL166" s="2"/>
      <c r="AM166" s="2"/>
      <c r="AN166" s="2"/>
    </row>
    <row r="167" spans="1:40"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9"/>
      <c r="Z167" s="9"/>
      <c r="AA167" s="2"/>
      <c r="AB167" s="2"/>
      <c r="AC167" s="2"/>
      <c r="AD167" s="2"/>
      <c r="AE167" s="2"/>
      <c r="AF167" s="2"/>
      <c r="AG167" s="2"/>
      <c r="AH167" s="2"/>
      <c r="AI167" s="312"/>
      <c r="AJ167" s="312"/>
      <c r="AK167" s="312"/>
      <c r="AL167" s="2"/>
      <c r="AM167" s="2"/>
      <c r="AN167" s="2"/>
    </row>
    <row r="168" spans="1:40"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9"/>
      <c r="Z168" s="9"/>
      <c r="AA168" s="2"/>
      <c r="AB168" s="2"/>
      <c r="AC168" s="2"/>
      <c r="AD168" s="2"/>
      <c r="AE168" s="2"/>
      <c r="AF168" s="2"/>
      <c r="AG168" s="2"/>
      <c r="AH168" s="2"/>
      <c r="AI168" s="312"/>
      <c r="AJ168" s="312"/>
      <c r="AK168" s="312"/>
      <c r="AL168" s="2"/>
      <c r="AM168" s="2"/>
      <c r="AN168" s="2"/>
    </row>
    <row r="169" spans="1:40"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9"/>
      <c r="Z169" s="9"/>
      <c r="AA169" s="2"/>
      <c r="AB169" s="2"/>
      <c r="AC169" s="2"/>
      <c r="AD169" s="2"/>
      <c r="AE169" s="2"/>
      <c r="AF169" s="2"/>
      <c r="AG169" s="2"/>
      <c r="AH169" s="2"/>
      <c r="AI169" s="312"/>
      <c r="AJ169" s="312"/>
      <c r="AK169" s="312"/>
      <c r="AL169" s="2"/>
      <c r="AM169" s="2"/>
      <c r="AN169" s="2"/>
    </row>
    <row r="170" spans="1:40"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9"/>
      <c r="Z170" s="9"/>
      <c r="AA170" s="2"/>
      <c r="AB170" s="2"/>
      <c r="AC170" s="2"/>
      <c r="AD170" s="2"/>
      <c r="AE170" s="2"/>
      <c r="AF170" s="2"/>
      <c r="AG170" s="2"/>
      <c r="AH170" s="2"/>
      <c r="AI170" s="312"/>
      <c r="AJ170" s="312"/>
      <c r="AK170" s="312"/>
      <c r="AL170" s="2"/>
      <c r="AM170" s="2"/>
      <c r="AN170" s="2"/>
    </row>
    <row r="171" spans="1:40"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9"/>
      <c r="Z171" s="9"/>
      <c r="AA171" s="2"/>
      <c r="AB171" s="2"/>
      <c r="AC171" s="2"/>
      <c r="AD171" s="2"/>
      <c r="AE171" s="2"/>
      <c r="AF171" s="2"/>
      <c r="AG171" s="2"/>
      <c r="AH171" s="2"/>
      <c r="AI171" s="312"/>
      <c r="AJ171" s="312"/>
      <c r="AK171" s="312"/>
      <c r="AL171" s="2"/>
      <c r="AM171" s="2"/>
      <c r="AN171" s="2"/>
    </row>
    <row r="172" spans="1:40"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9"/>
      <c r="Z172" s="9"/>
      <c r="AA172" s="2"/>
      <c r="AB172" s="2"/>
      <c r="AC172" s="2"/>
      <c r="AD172" s="2"/>
      <c r="AE172" s="2"/>
      <c r="AF172" s="2"/>
      <c r="AG172" s="2"/>
      <c r="AH172" s="2"/>
      <c r="AI172" s="312"/>
      <c r="AJ172" s="312"/>
      <c r="AK172" s="312"/>
      <c r="AL172" s="2"/>
      <c r="AM172" s="2"/>
      <c r="AN172" s="2"/>
    </row>
    <row r="173" spans="1:40"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9"/>
      <c r="Z173" s="9"/>
      <c r="AA173" s="2"/>
      <c r="AB173" s="2"/>
      <c r="AC173" s="2"/>
      <c r="AD173" s="2"/>
      <c r="AE173" s="2"/>
      <c r="AF173" s="2"/>
      <c r="AG173" s="2"/>
      <c r="AH173" s="2"/>
      <c r="AI173" s="312"/>
      <c r="AJ173" s="312"/>
      <c r="AK173" s="312"/>
      <c r="AL173" s="2"/>
      <c r="AM173" s="2"/>
      <c r="AN173" s="2"/>
    </row>
    <row r="174" spans="1:40"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9"/>
      <c r="Z174" s="9"/>
      <c r="AA174" s="2"/>
      <c r="AB174" s="2"/>
      <c r="AC174" s="2"/>
      <c r="AD174" s="2"/>
      <c r="AE174" s="2"/>
      <c r="AF174" s="2"/>
      <c r="AG174" s="2"/>
      <c r="AH174" s="2"/>
      <c r="AI174" s="312"/>
      <c r="AJ174" s="312"/>
      <c r="AK174" s="312"/>
      <c r="AL174" s="2"/>
      <c r="AM174" s="2"/>
      <c r="AN174" s="2"/>
    </row>
    <row r="175" spans="1:40"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9"/>
      <c r="Z175" s="9"/>
      <c r="AA175" s="2"/>
      <c r="AB175" s="2"/>
      <c r="AC175" s="2"/>
      <c r="AD175" s="2"/>
      <c r="AE175" s="2"/>
      <c r="AF175" s="2"/>
      <c r="AG175" s="2"/>
      <c r="AH175" s="2"/>
      <c r="AI175" s="312"/>
      <c r="AJ175" s="312"/>
      <c r="AK175" s="312"/>
      <c r="AL175" s="2"/>
      <c r="AM175" s="2"/>
      <c r="AN175" s="2"/>
    </row>
    <row r="176" spans="1:40"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9"/>
      <c r="Z176" s="9"/>
      <c r="AA176" s="2"/>
      <c r="AB176" s="2"/>
      <c r="AC176" s="2"/>
      <c r="AD176" s="2"/>
      <c r="AE176" s="2"/>
      <c r="AF176" s="2"/>
      <c r="AG176" s="2"/>
      <c r="AH176" s="2"/>
      <c r="AI176" s="312"/>
      <c r="AJ176" s="312"/>
      <c r="AK176" s="312"/>
      <c r="AL176" s="2"/>
      <c r="AM176" s="2"/>
      <c r="AN176" s="2"/>
    </row>
    <row r="177" spans="1:40"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9"/>
      <c r="Z177" s="9"/>
      <c r="AA177" s="2"/>
      <c r="AB177" s="2"/>
      <c r="AC177" s="2"/>
      <c r="AD177" s="2"/>
      <c r="AE177" s="2"/>
      <c r="AF177" s="2"/>
      <c r="AG177" s="2"/>
      <c r="AH177" s="2"/>
      <c r="AI177" s="312"/>
      <c r="AJ177" s="312"/>
      <c r="AK177" s="312"/>
      <c r="AL177" s="2"/>
      <c r="AM177" s="2"/>
      <c r="AN177" s="2"/>
    </row>
    <row r="178" spans="1:40"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9"/>
      <c r="Z178" s="9"/>
      <c r="AA178" s="2"/>
      <c r="AB178" s="2"/>
      <c r="AC178" s="2"/>
      <c r="AD178" s="2"/>
      <c r="AE178" s="2"/>
      <c r="AF178" s="2"/>
      <c r="AG178" s="2"/>
      <c r="AH178" s="2"/>
      <c r="AI178" s="312"/>
      <c r="AJ178" s="312"/>
      <c r="AK178" s="312"/>
      <c r="AL178" s="2"/>
      <c r="AM178" s="2"/>
      <c r="AN178" s="2"/>
    </row>
    <row r="179" spans="1:40"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9"/>
      <c r="Z179" s="9"/>
      <c r="AA179" s="2"/>
      <c r="AB179" s="2"/>
      <c r="AC179" s="2"/>
      <c r="AD179" s="2"/>
      <c r="AE179" s="2"/>
      <c r="AF179" s="2"/>
      <c r="AG179" s="2"/>
      <c r="AH179" s="2"/>
      <c r="AI179" s="312"/>
      <c r="AJ179" s="312"/>
      <c r="AK179" s="312"/>
      <c r="AL179" s="2"/>
      <c r="AM179" s="2"/>
      <c r="AN179" s="2"/>
    </row>
    <row r="180" spans="1:40"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9"/>
      <c r="Z180" s="9"/>
      <c r="AA180" s="2"/>
      <c r="AB180" s="2"/>
      <c r="AC180" s="2"/>
      <c r="AD180" s="2"/>
      <c r="AE180" s="2"/>
      <c r="AF180" s="2"/>
      <c r="AG180" s="2"/>
      <c r="AH180" s="2"/>
      <c r="AI180" s="312"/>
      <c r="AJ180" s="312"/>
      <c r="AK180" s="312"/>
      <c r="AL180" s="2"/>
      <c r="AM180" s="2"/>
      <c r="AN180" s="2"/>
    </row>
    <row r="181" spans="1:40"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9"/>
      <c r="Z181" s="9"/>
      <c r="AA181" s="2"/>
      <c r="AB181" s="2"/>
      <c r="AC181" s="2"/>
      <c r="AD181" s="2"/>
      <c r="AE181" s="2"/>
      <c r="AF181" s="2"/>
      <c r="AG181" s="2"/>
      <c r="AH181" s="2"/>
      <c r="AI181" s="312"/>
      <c r="AJ181" s="312"/>
      <c r="AK181" s="312"/>
      <c r="AL181" s="2"/>
      <c r="AM181" s="2"/>
      <c r="AN181" s="2"/>
    </row>
    <row r="182" spans="1:40"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9"/>
      <c r="Z182" s="9"/>
      <c r="AA182" s="2"/>
      <c r="AB182" s="2"/>
      <c r="AC182" s="2"/>
      <c r="AD182" s="2"/>
      <c r="AE182" s="2"/>
      <c r="AF182" s="2"/>
      <c r="AG182" s="2"/>
      <c r="AH182" s="2"/>
      <c r="AI182" s="312"/>
      <c r="AJ182" s="312"/>
      <c r="AK182" s="312"/>
      <c r="AL182" s="2"/>
      <c r="AM182" s="2"/>
      <c r="AN182" s="2"/>
    </row>
    <row r="183" spans="1:40"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9"/>
      <c r="Z183" s="9"/>
      <c r="AA183" s="2"/>
      <c r="AB183" s="2"/>
      <c r="AC183" s="2"/>
      <c r="AD183" s="2"/>
      <c r="AE183" s="2"/>
      <c r="AF183" s="2"/>
      <c r="AG183" s="2"/>
      <c r="AH183" s="2"/>
      <c r="AI183" s="312"/>
      <c r="AJ183" s="312"/>
      <c r="AK183" s="312"/>
      <c r="AL183" s="2"/>
      <c r="AM183" s="2"/>
      <c r="AN183" s="2"/>
    </row>
    <row r="184" spans="1:40"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9"/>
      <c r="Z184" s="9"/>
      <c r="AA184" s="2"/>
      <c r="AB184" s="2"/>
      <c r="AC184" s="2"/>
      <c r="AD184" s="2"/>
      <c r="AE184" s="2"/>
      <c r="AF184" s="2"/>
      <c r="AG184" s="2"/>
      <c r="AH184" s="2"/>
      <c r="AI184" s="312"/>
      <c r="AJ184" s="312"/>
      <c r="AK184" s="312"/>
      <c r="AL184" s="2"/>
      <c r="AM184" s="2"/>
      <c r="AN184" s="2"/>
    </row>
    <row r="185" spans="1:40"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9"/>
      <c r="Z185" s="9"/>
      <c r="AA185" s="2"/>
      <c r="AB185" s="2"/>
      <c r="AC185" s="2"/>
      <c r="AD185" s="2"/>
      <c r="AE185" s="2"/>
      <c r="AF185" s="2"/>
      <c r="AG185" s="2"/>
      <c r="AH185" s="2"/>
      <c r="AI185" s="312"/>
      <c r="AJ185" s="312"/>
      <c r="AK185" s="312"/>
      <c r="AL185" s="2"/>
      <c r="AM185" s="2"/>
      <c r="AN185" s="2"/>
    </row>
    <row r="186" spans="1:40"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9"/>
      <c r="Z186" s="9"/>
      <c r="AA186" s="2"/>
      <c r="AB186" s="2"/>
      <c r="AC186" s="2"/>
      <c r="AD186" s="2"/>
      <c r="AE186" s="2"/>
      <c r="AF186" s="2"/>
      <c r="AG186" s="2"/>
      <c r="AH186" s="2"/>
      <c r="AI186" s="312"/>
      <c r="AJ186" s="312"/>
      <c r="AK186" s="312"/>
      <c r="AL186" s="2"/>
      <c r="AM186" s="2"/>
      <c r="AN186" s="2"/>
    </row>
    <row r="187" spans="1:40"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9"/>
      <c r="Z187" s="9"/>
      <c r="AA187" s="2"/>
      <c r="AB187" s="2"/>
      <c r="AC187" s="2"/>
      <c r="AD187" s="2"/>
      <c r="AE187" s="2"/>
      <c r="AF187" s="2"/>
      <c r="AG187" s="2"/>
      <c r="AH187" s="2"/>
      <c r="AI187" s="312"/>
      <c r="AJ187" s="312"/>
      <c r="AK187" s="312"/>
      <c r="AL187" s="2"/>
      <c r="AM187" s="2"/>
      <c r="AN187" s="2"/>
    </row>
    <row r="188" spans="1:40"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9"/>
      <c r="Z188" s="9"/>
      <c r="AA188" s="2"/>
      <c r="AB188" s="2"/>
      <c r="AC188" s="2"/>
      <c r="AD188" s="2"/>
      <c r="AE188" s="2"/>
      <c r="AF188" s="2"/>
      <c r="AG188" s="2"/>
      <c r="AH188" s="2"/>
      <c r="AI188" s="312"/>
      <c r="AJ188" s="312"/>
      <c r="AK188" s="312"/>
      <c r="AL188" s="2"/>
      <c r="AM188" s="2"/>
      <c r="AN188" s="2"/>
    </row>
    <row r="189" spans="1:40"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9"/>
      <c r="Z189" s="9"/>
      <c r="AA189" s="2"/>
      <c r="AB189" s="2"/>
      <c r="AC189" s="2"/>
      <c r="AD189" s="2"/>
      <c r="AE189" s="2"/>
      <c r="AF189" s="2"/>
      <c r="AG189" s="2"/>
      <c r="AH189" s="2"/>
      <c r="AI189" s="312"/>
      <c r="AJ189" s="312"/>
      <c r="AK189" s="312"/>
      <c r="AL189" s="2"/>
      <c r="AM189" s="2"/>
      <c r="AN189" s="2"/>
    </row>
    <row r="190" spans="1:40"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9"/>
      <c r="Z190" s="9"/>
      <c r="AA190" s="2"/>
      <c r="AB190" s="2"/>
      <c r="AC190" s="2"/>
      <c r="AD190" s="2"/>
      <c r="AE190" s="2"/>
      <c r="AF190" s="2"/>
      <c r="AG190" s="2"/>
      <c r="AH190" s="2"/>
      <c r="AI190" s="312"/>
      <c r="AJ190" s="312"/>
      <c r="AK190" s="312"/>
      <c r="AL190" s="2"/>
      <c r="AM190" s="2"/>
      <c r="AN190" s="2"/>
    </row>
    <row r="191" spans="1:40"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9"/>
      <c r="Z191" s="9"/>
      <c r="AA191" s="2"/>
      <c r="AB191" s="2"/>
      <c r="AC191" s="2"/>
      <c r="AD191" s="2"/>
      <c r="AE191" s="2"/>
      <c r="AF191" s="2"/>
      <c r="AG191" s="2"/>
      <c r="AH191" s="2"/>
      <c r="AI191" s="312"/>
      <c r="AJ191" s="312"/>
      <c r="AK191" s="312"/>
      <c r="AL191" s="2"/>
      <c r="AM191" s="2"/>
      <c r="AN191" s="2"/>
    </row>
    <row r="192" spans="1:40"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9"/>
      <c r="Z192" s="9"/>
      <c r="AA192" s="2"/>
      <c r="AB192" s="2"/>
      <c r="AC192" s="2"/>
      <c r="AD192" s="2"/>
      <c r="AE192" s="2"/>
      <c r="AF192" s="2"/>
      <c r="AG192" s="2"/>
      <c r="AH192" s="2"/>
      <c r="AI192" s="312"/>
      <c r="AJ192" s="312"/>
      <c r="AK192" s="312"/>
      <c r="AL192" s="2"/>
      <c r="AM192" s="2"/>
      <c r="AN192" s="2"/>
    </row>
    <row r="193" spans="1:40"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9"/>
      <c r="Z193" s="9"/>
      <c r="AA193" s="2"/>
      <c r="AB193" s="2"/>
      <c r="AC193" s="2"/>
      <c r="AD193" s="2"/>
      <c r="AE193" s="2"/>
      <c r="AF193" s="2"/>
      <c r="AG193" s="2"/>
      <c r="AH193" s="2"/>
      <c r="AI193" s="312"/>
      <c r="AJ193" s="312"/>
      <c r="AK193" s="312"/>
      <c r="AL193" s="2"/>
      <c r="AM193" s="2"/>
      <c r="AN193" s="2"/>
    </row>
    <row r="194" spans="1:40"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9"/>
      <c r="Z194" s="9"/>
      <c r="AA194" s="2"/>
      <c r="AB194" s="2"/>
      <c r="AC194" s="2"/>
      <c r="AD194" s="2"/>
      <c r="AE194" s="2"/>
      <c r="AF194" s="2"/>
      <c r="AG194" s="2"/>
      <c r="AH194" s="2"/>
      <c r="AI194" s="312"/>
      <c r="AJ194" s="312"/>
      <c r="AK194" s="312"/>
      <c r="AL194" s="2"/>
      <c r="AM194" s="2"/>
      <c r="AN194" s="2"/>
    </row>
    <row r="195" spans="1:40"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9"/>
      <c r="Z195" s="9"/>
      <c r="AA195" s="2"/>
      <c r="AB195" s="2"/>
      <c r="AC195" s="2"/>
      <c r="AD195" s="2"/>
      <c r="AE195" s="2"/>
      <c r="AF195" s="2"/>
      <c r="AG195" s="2"/>
      <c r="AH195" s="2"/>
      <c r="AI195" s="312"/>
      <c r="AJ195" s="312"/>
      <c r="AK195" s="312"/>
      <c r="AL195" s="2"/>
      <c r="AM195" s="2"/>
      <c r="AN195" s="2"/>
    </row>
    <row r="196" spans="1:40"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9"/>
      <c r="Z196" s="9"/>
      <c r="AA196" s="2"/>
      <c r="AB196" s="2"/>
      <c r="AC196" s="2"/>
      <c r="AD196" s="2"/>
      <c r="AE196" s="2"/>
      <c r="AF196" s="2"/>
      <c r="AG196" s="2"/>
      <c r="AH196" s="2"/>
      <c r="AI196" s="312"/>
      <c r="AJ196" s="312"/>
      <c r="AK196" s="312"/>
      <c r="AL196" s="2"/>
      <c r="AM196" s="2"/>
      <c r="AN196" s="2"/>
    </row>
    <row r="197" spans="1:40"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9"/>
      <c r="Z197" s="9"/>
      <c r="AA197" s="2"/>
      <c r="AB197" s="2"/>
      <c r="AC197" s="2"/>
      <c r="AD197" s="2"/>
      <c r="AE197" s="2"/>
      <c r="AF197" s="2"/>
      <c r="AG197" s="2"/>
      <c r="AH197" s="2"/>
      <c r="AI197" s="312"/>
      <c r="AJ197" s="312"/>
      <c r="AK197" s="312"/>
      <c r="AL197" s="2"/>
      <c r="AM197" s="2"/>
      <c r="AN197" s="2"/>
    </row>
    <row r="198" spans="1:40"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9"/>
      <c r="Z198" s="9"/>
      <c r="AA198" s="2"/>
      <c r="AB198" s="2"/>
      <c r="AC198" s="2"/>
      <c r="AD198" s="2"/>
      <c r="AE198" s="2"/>
      <c r="AF198" s="2"/>
      <c r="AG198" s="2"/>
      <c r="AH198" s="2"/>
      <c r="AI198" s="312"/>
      <c r="AJ198" s="312"/>
      <c r="AK198" s="312"/>
      <c r="AL198" s="2"/>
      <c r="AM198" s="2"/>
      <c r="AN198" s="2"/>
    </row>
    <row r="199" spans="1:40"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9"/>
      <c r="Z199" s="9"/>
      <c r="AA199" s="2"/>
      <c r="AB199" s="2"/>
      <c r="AC199" s="2"/>
      <c r="AD199" s="2"/>
      <c r="AE199" s="2"/>
      <c r="AF199" s="2"/>
      <c r="AG199" s="2"/>
      <c r="AH199" s="2"/>
      <c r="AI199" s="312"/>
      <c r="AJ199" s="312"/>
      <c r="AK199" s="312"/>
      <c r="AL199" s="2"/>
      <c r="AM199" s="2"/>
      <c r="AN199" s="2"/>
    </row>
    <row r="200" spans="1:40"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9"/>
      <c r="Z200" s="9"/>
      <c r="AA200" s="2"/>
      <c r="AB200" s="2"/>
      <c r="AC200" s="2"/>
      <c r="AD200" s="2"/>
      <c r="AE200" s="2"/>
      <c r="AF200" s="2"/>
      <c r="AG200" s="2"/>
      <c r="AH200" s="2"/>
      <c r="AI200" s="312"/>
      <c r="AJ200" s="312"/>
      <c r="AK200" s="312"/>
      <c r="AL200" s="2"/>
      <c r="AM200" s="2"/>
      <c r="AN200" s="2"/>
    </row>
    <row r="201" spans="1:40"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9"/>
      <c r="Z201" s="9"/>
      <c r="AA201" s="2"/>
      <c r="AB201" s="2"/>
      <c r="AC201" s="2"/>
      <c r="AD201" s="2"/>
      <c r="AE201" s="2"/>
      <c r="AF201" s="2"/>
      <c r="AG201" s="2"/>
      <c r="AH201" s="2"/>
      <c r="AI201" s="312"/>
      <c r="AJ201" s="312"/>
      <c r="AK201" s="312"/>
      <c r="AL201" s="2"/>
      <c r="AM201" s="2"/>
      <c r="AN201" s="2"/>
    </row>
    <row r="202" spans="1:40"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9"/>
      <c r="Z202" s="9"/>
      <c r="AA202" s="2"/>
      <c r="AB202" s="2"/>
      <c r="AC202" s="2"/>
      <c r="AD202" s="2"/>
      <c r="AE202" s="2"/>
      <c r="AF202" s="2"/>
      <c r="AG202" s="2"/>
      <c r="AH202" s="2"/>
      <c r="AI202" s="312"/>
      <c r="AJ202" s="312"/>
      <c r="AK202" s="312"/>
      <c r="AL202" s="2"/>
      <c r="AM202" s="2"/>
      <c r="AN202" s="2"/>
    </row>
    <row r="203" spans="1:40"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9"/>
      <c r="Z203" s="9"/>
      <c r="AA203" s="2"/>
      <c r="AB203" s="2"/>
      <c r="AC203" s="2"/>
      <c r="AD203" s="2"/>
      <c r="AE203" s="2"/>
      <c r="AF203" s="2"/>
      <c r="AG203" s="2"/>
      <c r="AH203" s="2"/>
      <c r="AI203" s="312"/>
      <c r="AJ203" s="312"/>
      <c r="AK203" s="312"/>
      <c r="AL203" s="2"/>
      <c r="AM203" s="2"/>
      <c r="AN203" s="2"/>
    </row>
    <row r="204" spans="1:40"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9"/>
      <c r="Z204" s="9"/>
      <c r="AA204" s="2"/>
      <c r="AB204" s="2"/>
      <c r="AC204" s="2"/>
      <c r="AD204" s="2"/>
      <c r="AE204" s="2"/>
      <c r="AF204" s="2"/>
      <c r="AG204" s="2"/>
      <c r="AH204" s="2"/>
      <c r="AI204" s="312"/>
      <c r="AJ204" s="312"/>
      <c r="AK204" s="312"/>
      <c r="AL204" s="2"/>
      <c r="AM204" s="2"/>
      <c r="AN204" s="2"/>
    </row>
    <row r="205" spans="1:40"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9"/>
      <c r="Z205" s="9"/>
      <c r="AA205" s="2"/>
      <c r="AB205" s="2"/>
      <c r="AC205" s="2"/>
      <c r="AD205" s="2"/>
      <c r="AE205" s="2"/>
      <c r="AF205" s="2"/>
      <c r="AG205" s="2"/>
      <c r="AH205" s="2"/>
      <c r="AI205" s="312"/>
      <c r="AJ205" s="312"/>
      <c r="AK205" s="312"/>
      <c r="AL205" s="2"/>
      <c r="AM205" s="2"/>
      <c r="AN205" s="2"/>
    </row>
    <row r="206" spans="1:40"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9"/>
      <c r="Z206" s="9"/>
      <c r="AA206" s="2"/>
      <c r="AB206" s="2"/>
      <c r="AC206" s="2"/>
      <c r="AD206" s="2"/>
      <c r="AE206" s="2"/>
      <c r="AF206" s="2"/>
      <c r="AG206" s="2"/>
      <c r="AH206" s="2"/>
      <c r="AI206" s="312"/>
      <c r="AJ206" s="312"/>
      <c r="AK206" s="312"/>
      <c r="AL206" s="2"/>
      <c r="AM206" s="2"/>
      <c r="AN206" s="2"/>
    </row>
    <row r="207" spans="1:40"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9"/>
      <c r="Z207" s="9"/>
      <c r="AA207" s="2"/>
      <c r="AB207" s="2"/>
      <c r="AC207" s="2"/>
      <c r="AD207" s="2"/>
      <c r="AE207" s="2"/>
      <c r="AF207" s="2"/>
      <c r="AG207" s="2"/>
      <c r="AH207" s="2"/>
      <c r="AI207" s="312"/>
      <c r="AJ207" s="312"/>
      <c r="AK207" s="312"/>
      <c r="AL207" s="2"/>
      <c r="AM207" s="2"/>
      <c r="AN207" s="2"/>
    </row>
    <row r="208" spans="1:40"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9"/>
      <c r="Z208" s="9"/>
      <c r="AA208" s="2"/>
      <c r="AB208" s="2"/>
      <c r="AC208" s="2"/>
      <c r="AD208" s="2"/>
      <c r="AE208" s="2"/>
      <c r="AF208" s="2"/>
      <c r="AG208" s="2"/>
      <c r="AH208" s="2"/>
      <c r="AI208" s="312"/>
      <c r="AJ208" s="312"/>
      <c r="AK208" s="312"/>
      <c r="AL208" s="2"/>
      <c r="AM208" s="2"/>
      <c r="AN208" s="2"/>
    </row>
    <row r="209" spans="1:40"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9"/>
      <c r="Z209" s="9"/>
      <c r="AA209" s="2"/>
      <c r="AB209" s="2"/>
      <c r="AC209" s="2"/>
      <c r="AD209" s="2"/>
      <c r="AE209" s="2"/>
      <c r="AF209" s="2"/>
      <c r="AG209" s="2"/>
      <c r="AH209" s="2"/>
      <c r="AI209" s="312"/>
      <c r="AJ209" s="312"/>
      <c r="AK209" s="312"/>
      <c r="AL209" s="2"/>
      <c r="AM209" s="2"/>
      <c r="AN209" s="2"/>
    </row>
    <row r="210" spans="1:40"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9"/>
      <c r="Z210" s="9"/>
      <c r="AA210" s="2"/>
      <c r="AB210" s="2"/>
      <c r="AC210" s="2"/>
      <c r="AD210" s="2"/>
      <c r="AE210" s="2"/>
      <c r="AF210" s="2"/>
      <c r="AG210" s="2"/>
      <c r="AH210" s="2"/>
      <c r="AI210" s="312"/>
      <c r="AJ210" s="312"/>
      <c r="AK210" s="312"/>
      <c r="AL210" s="2"/>
      <c r="AM210" s="2"/>
      <c r="AN210" s="2"/>
    </row>
    <row r="211" spans="1:40"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9"/>
      <c r="Z211" s="9"/>
      <c r="AA211" s="2"/>
      <c r="AB211" s="2"/>
      <c r="AC211" s="2"/>
      <c r="AD211" s="2"/>
      <c r="AE211" s="2"/>
      <c r="AF211" s="2"/>
      <c r="AG211" s="2"/>
      <c r="AH211" s="2"/>
      <c r="AI211" s="312"/>
      <c r="AJ211" s="312"/>
      <c r="AK211" s="312"/>
      <c r="AL211" s="2"/>
      <c r="AM211" s="2"/>
      <c r="AN211" s="2"/>
    </row>
    <row r="212" spans="1:40"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9"/>
      <c r="Z212" s="9"/>
      <c r="AA212" s="2"/>
      <c r="AB212" s="2"/>
      <c r="AC212" s="2"/>
      <c r="AD212" s="2"/>
      <c r="AE212" s="2"/>
      <c r="AF212" s="2"/>
      <c r="AG212" s="2"/>
      <c r="AH212" s="2"/>
      <c r="AI212" s="312"/>
      <c r="AJ212" s="312"/>
      <c r="AK212" s="312"/>
      <c r="AL212" s="2"/>
      <c r="AM212" s="2"/>
      <c r="AN212" s="2"/>
    </row>
    <row r="213" spans="1:40"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9"/>
      <c r="Z213" s="9"/>
      <c r="AA213" s="2"/>
      <c r="AB213" s="2"/>
      <c r="AC213" s="2"/>
      <c r="AD213" s="2"/>
      <c r="AE213" s="2"/>
      <c r="AF213" s="2"/>
      <c r="AG213" s="2"/>
      <c r="AH213" s="2"/>
      <c r="AI213" s="312"/>
      <c r="AJ213" s="312"/>
      <c r="AK213" s="312"/>
      <c r="AL213" s="2"/>
      <c r="AM213" s="2"/>
      <c r="AN213" s="2"/>
    </row>
    <row r="214" spans="1:40"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9"/>
      <c r="Z214" s="9"/>
      <c r="AA214" s="2"/>
      <c r="AB214" s="2"/>
      <c r="AC214" s="2"/>
      <c r="AD214" s="2"/>
      <c r="AE214" s="2"/>
      <c r="AF214" s="2"/>
      <c r="AG214" s="2"/>
      <c r="AH214" s="2"/>
      <c r="AI214" s="312"/>
      <c r="AJ214" s="312"/>
      <c r="AK214" s="312"/>
      <c r="AL214" s="2"/>
      <c r="AM214" s="2"/>
      <c r="AN214" s="2"/>
    </row>
    <row r="215" spans="1:40"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9"/>
      <c r="Z215" s="9"/>
      <c r="AA215" s="2"/>
      <c r="AB215" s="2"/>
      <c r="AC215" s="2"/>
      <c r="AD215" s="2"/>
      <c r="AE215" s="2"/>
      <c r="AF215" s="2"/>
      <c r="AG215" s="2"/>
      <c r="AH215" s="2"/>
      <c r="AI215" s="312"/>
      <c r="AJ215" s="312"/>
      <c r="AK215" s="312"/>
      <c r="AL215" s="2"/>
      <c r="AM215" s="2"/>
      <c r="AN215" s="2"/>
    </row>
    <row r="216" spans="1:40"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9"/>
      <c r="Z216" s="9"/>
      <c r="AA216" s="2"/>
      <c r="AB216" s="2"/>
      <c r="AC216" s="2"/>
      <c r="AD216" s="2"/>
      <c r="AE216" s="2"/>
      <c r="AF216" s="2"/>
      <c r="AG216" s="2"/>
      <c r="AH216" s="2"/>
      <c r="AI216" s="312"/>
      <c r="AJ216" s="312"/>
      <c r="AK216" s="312"/>
      <c r="AL216" s="2"/>
      <c r="AM216" s="2"/>
      <c r="AN216" s="2"/>
    </row>
    <row r="217" spans="1:40"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9"/>
      <c r="Z217" s="9"/>
      <c r="AA217" s="2"/>
      <c r="AB217" s="2"/>
      <c r="AC217" s="2"/>
      <c r="AD217" s="2"/>
      <c r="AE217" s="2"/>
      <c r="AF217" s="2"/>
      <c r="AG217" s="2"/>
      <c r="AH217" s="2"/>
      <c r="AI217" s="312"/>
      <c r="AJ217" s="312"/>
      <c r="AK217" s="312"/>
      <c r="AL217" s="2"/>
      <c r="AM217" s="2"/>
      <c r="AN217" s="2"/>
    </row>
    <row r="218" spans="1:40"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9"/>
      <c r="Z218" s="9"/>
      <c r="AA218" s="2"/>
      <c r="AB218" s="2"/>
      <c r="AC218" s="2"/>
      <c r="AD218" s="2"/>
      <c r="AE218" s="2"/>
      <c r="AF218" s="2"/>
      <c r="AG218" s="2"/>
      <c r="AH218" s="2"/>
      <c r="AI218" s="312"/>
      <c r="AJ218" s="312"/>
      <c r="AK218" s="312"/>
      <c r="AL218" s="2"/>
      <c r="AM218" s="2"/>
      <c r="AN218" s="2"/>
    </row>
    <row r="219" spans="1:40"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9"/>
      <c r="Z219" s="9"/>
      <c r="AA219" s="2"/>
      <c r="AB219" s="2"/>
      <c r="AC219" s="2"/>
      <c r="AD219" s="2"/>
      <c r="AE219" s="2"/>
      <c r="AF219" s="2"/>
      <c r="AG219" s="2"/>
      <c r="AH219" s="2"/>
      <c r="AI219" s="312"/>
      <c r="AJ219" s="312"/>
      <c r="AK219" s="312"/>
      <c r="AL219" s="2"/>
      <c r="AM219" s="2"/>
      <c r="AN219" s="2"/>
    </row>
    <row r="220" spans="1:40"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9"/>
      <c r="Z220" s="9"/>
      <c r="AA220" s="2"/>
      <c r="AB220" s="2"/>
      <c r="AC220" s="2"/>
      <c r="AD220" s="2"/>
      <c r="AE220" s="2"/>
      <c r="AF220" s="2"/>
      <c r="AG220" s="2"/>
      <c r="AH220" s="2"/>
      <c r="AI220" s="312"/>
      <c r="AJ220" s="312"/>
      <c r="AK220" s="312"/>
      <c r="AL220" s="2"/>
      <c r="AM220" s="2"/>
      <c r="AN220" s="2"/>
    </row>
    <row r="221" spans="1:40"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9"/>
      <c r="Z221" s="9"/>
      <c r="AA221" s="2"/>
      <c r="AB221" s="2"/>
      <c r="AC221" s="2"/>
      <c r="AD221" s="2"/>
      <c r="AE221" s="2"/>
      <c r="AF221" s="2"/>
      <c r="AG221" s="2"/>
      <c r="AH221" s="2"/>
      <c r="AI221" s="312"/>
      <c r="AJ221" s="312"/>
      <c r="AK221" s="312"/>
      <c r="AL221" s="2"/>
      <c r="AM221" s="2"/>
      <c r="AN221" s="2"/>
    </row>
    <row r="222" spans="1:40"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9"/>
      <c r="Z222" s="9"/>
      <c r="AA222" s="2"/>
      <c r="AB222" s="2"/>
      <c r="AC222" s="2"/>
      <c r="AD222" s="2"/>
      <c r="AE222" s="2"/>
      <c r="AF222" s="2"/>
      <c r="AG222" s="2"/>
      <c r="AH222" s="2"/>
      <c r="AI222" s="312"/>
      <c r="AJ222" s="312"/>
      <c r="AK222" s="312"/>
      <c r="AL222" s="2"/>
      <c r="AM222" s="2"/>
      <c r="AN222" s="2"/>
    </row>
    <row r="223" spans="1:40"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9"/>
      <c r="Z223" s="9"/>
      <c r="AA223" s="2"/>
      <c r="AB223" s="2"/>
      <c r="AC223" s="2"/>
      <c r="AD223" s="2"/>
      <c r="AE223" s="2"/>
      <c r="AF223" s="2"/>
      <c r="AG223" s="2"/>
      <c r="AH223" s="2"/>
      <c r="AI223" s="312"/>
      <c r="AJ223" s="312"/>
      <c r="AK223" s="312"/>
      <c r="AL223" s="2"/>
      <c r="AM223" s="2"/>
      <c r="AN223" s="2"/>
    </row>
    <row r="224" spans="1:40"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9"/>
      <c r="Z224" s="9"/>
      <c r="AA224" s="2"/>
      <c r="AB224" s="2"/>
      <c r="AC224" s="2"/>
      <c r="AD224" s="2"/>
      <c r="AE224" s="2"/>
      <c r="AF224" s="2"/>
      <c r="AG224" s="2"/>
      <c r="AH224" s="2"/>
      <c r="AI224" s="312"/>
      <c r="AJ224" s="312"/>
      <c r="AK224" s="312"/>
      <c r="AL224" s="2"/>
      <c r="AM224" s="2"/>
      <c r="AN224" s="2"/>
    </row>
    <row r="225" spans="1:40"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9"/>
      <c r="Z225" s="9"/>
      <c r="AA225" s="2"/>
      <c r="AB225" s="2"/>
      <c r="AC225" s="2"/>
      <c r="AD225" s="2"/>
      <c r="AE225" s="2"/>
      <c r="AF225" s="2"/>
      <c r="AG225" s="2"/>
      <c r="AH225" s="2"/>
      <c r="AI225" s="312"/>
      <c r="AJ225" s="312"/>
      <c r="AK225" s="312"/>
      <c r="AL225" s="2"/>
      <c r="AM225" s="2"/>
      <c r="AN225" s="2"/>
    </row>
    <row r="226" spans="1:40"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9"/>
      <c r="Z226" s="9"/>
      <c r="AA226" s="2"/>
      <c r="AB226" s="2"/>
      <c r="AC226" s="2"/>
      <c r="AD226" s="2"/>
      <c r="AE226" s="2"/>
      <c r="AF226" s="2"/>
      <c r="AG226" s="2"/>
      <c r="AH226" s="2"/>
      <c r="AI226" s="312"/>
      <c r="AJ226" s="312"/>
      <c r="AK226" s="312"/>
      <c r="AL226" s="2"/>
      <c r="AM226" s="2"/>
      <c r="AN226" s="2"/>
    </row>
    <row r="227" spans="1:40"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9"/>
      <c r="Z227" s="9"/>
      <c r="AA227" s="2"/>
      <c r="AB227" s="2"/>
      <c r="AC227" s="2"/>
      <c r="AD227" s="2"/>
      <c r="AE227" s="2"/>
      <c r="AF227" s="2"/>
      <c r="AG227" s="2"/>
      <c r="AH227" s="2"/>
      <c r="AI227" s="312"/>
      <c r="AJ227" s="312"/>
      <c r="AK227" s="312"/>
      <c r="AL227" s="2"/>
      <c r="AM227" s="2"/>
      <c r="AN227" s="2"/>
    </row>
    <row r="228" spans="1:40"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9"/>
      <c r="Z228" s="9"/>
      <c r="AA228" s="2"/>
      <c r="AB228" s="2"/>
      <c r="AC228" s="2"/>
      <c r="AD228" s="2"/>
      <c r="AE228" s="2"/>
      <c r="AF228" s="2"/>
      <c r="AG228" s="2"/>
      <c r="AH228" s="2"/>
      <c r="AI228" s="312"/>
      <c r="AJ228" s="312"/>
      <c r="AK228" s="312"/>
      <c r="AL228" s="2"/>
      <c r="AM228" s="2"/>
      <c r="AN228" s="2"/>
    </row>
    <row r="229" spans="1:40"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9"/>
      <c r="Z229" s="9"/>
      <c r="AA229" s="2"/>
      <c r="AB229" s="2"/>
      <c r="AC229" s="2"/>
      <c r="AD229" s="2"/>
      <c r="AE229" s="2"/>
      <c r="AF229" s="2"/>
      <c r="AG229" s="2"/>
      <c r="AH229" s="2"/>
      <c r="AI229" s="312"/>
      <c r="AJ229" s="312"/>
      <c r="AK229" s="312"/>
      <c r="AL229" s="2"/>
      <c r="AM229" s="2"/>
      <c r="AN229" s="2"/>
    </row>
    <row r="230" spans="1:40"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9"/>
      <c r="Z230" s="9"/>
      <c r="AA230" s="2"/>
      <c r="AB230" s="2"/>
      <c r="AC230" s="2"/>
      <c r="AD230" s="2"/>
      <c r="AE230" s="2"/>
      <c r="AF230" s="2"/>
      <c r="AG230" s="2"/>
      <c r="AH230" s="2"/>
      <c r="AI230" s="312"/>
      <c r="AJ230" s="312"/>
      <c r="AK230" s="312"/>
      <c r="AL230" s="2"/>
      <c r="AM230" s="2"/>
      <c r="AN230" s="2"/>
    </row>
    <row r="231" spans="1:40"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9"/>
      <c r="Z231" s="9"/>
      <c r="AA231" s="2"/>
      <c r="AB231" s="2"/>
      <c r="AC231" s="2"/>
      <c r="AD231" s="2"/>
      <c r="AE231" s="2"/>
      <c r="AF231" s="2"/>
      <c r="AG231" s="2"/>
      <c r="AH231" s="2"/>
      <c r="AI231" s="312"/>
      <c r="AJ231" s="312"/>
      <c r="AK231" s="312"/>
      <c r="AL231" s="2"/>
      <c r="AM231" s="2"/>
      <c r="AN231" s="2"/>
    </row>
    <row r="232" spans="1:40"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9"/>
      <c r="Z232" s="9"/>
      <c r="AA232" s="2"/>
      <c r="AB232" s="2"/>
      <c r="AC232" s="2"/>
      <c r="AD232" s="2"/>
      <c r="AE232" s="2"/>
      <c r="AF232" s="2"/>
      <c r="AG232" s="2"/>
      <c r="AH232" s="2"/>
      <c r="AI232" s="312"/>
      <c r="AJ232" s="312"/>
      <c r="AK232" s="312"/>
      <c r="AL232" s="2"/>
      <c r="AM232" s="2"/>
      <c r="AN232" s="2"/>
    </row>
    <row r="233" spans="1:40"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9"/>
      <c r="Z233" s="9"/>
      <c r="AA233" s="2"/>
      <c r="AB233" s="2"/>
      <c r="AC233" s="2"/>
      <c r="AD233" s="2"/>
      <c r="AE233" s="2"/>
      <c r="AF233" s="2"/>
      <c r="AG233" s="2"/>
      <c r="AH233" s="2"/>
      <c r="AI233" s="312"/>
      <c r="AJ233" s="312"/>
      <c r="AK233" s="312"/>
      <c r="AL233" s="2"/>
      <c r="AM233" s="2"/>
      <c r="AN233" s="2"/>
    </row>
    <row r="234" spans="1:40"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9"/>
      <c r="Z234" s="9"/>
      <c r="AA234" s="2"/>
      <c r="AB234" s="2"/>
      <c r="AC234" s="2"/>
      <c r="AD234" s="2"/>
      <c r="AE234" s="2"/>
      <c r="AF234" s="2"/>
      <c r="AG234" s="2"/>
      <c r="AH234" s="2"/>
      <c r="AI234" s="312"/>
      <c r="AJ234" s="312"/>
      <c r="AK234" s="312"/>
      <c r="AL234" s="2"/>
      <c r="AM234" s="2"/>
      <c r="AN234" s="2"/>
    </row>
    <row r="235" spans="1:40"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9"/>
      <c r="Z235" s="9"/>
      <c r="AA235" s="2"/>
      <c r="AB235" s="2"/>
      <c r="AC235" s="2"/>
      <c r="AD235" s="2"/>
      <c r="AE235" s="2"/>
      <c r="AF235" s="2"/>
      <c r="AG235" s="2"/>
      <c r="AH235" s="2"/>
      <c r="AI235" s="312"/>
      <c r="AJ235" s="312"/>
      <c r="AK235" s="312"/>
      <c r="AL235" s="2"/>
      <c r="AM235" s="2"/>
      <c r="AN235" s="2"/>
    </row>
    <row r="236" spans="1:40"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9"/>
      <c r="Z236" s="9"/>
      <c r="AA236" s="2"/>
      <c r="AB236" s="2"/>
      <c r="AC236" s="2"/>
      <c r="AD236" s="2"/>
      <c r="AE236" s="2"/>
      <c r="AF236" s="2"/>
      <c r="AG236" s="2"/>
      <c r="AH236" s="2"/>
      <c r="AI236" s="312"/>
      <c r="AJ236" s="312"/>
      <c r="AK236" s="312"/>
      <c r="AL236" s="2"/>
      <c r="AM236" s="2"/>
      <c r="AN236" s="2"/>
    </row>
    <row r="237" spans="1:40"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9"/>
      <c r="Z237" s="9"/>
      <c r="AA237" s="2"/>
      <c r="AB237" s="2"/>
      <c r="AC237" s="2"/>
      <c r="AD237" s="2"/>
      <c r="AE237" s="2"/>
      <c r="AF237" s="2"/>
      <c r="AG237" s="2"/>
      <c r="AH237" s="2"/>
      <c r="AI237" s="312"/>
      <c r="AJ237" s="312"/>
      <c r="AK237" s="312"/>
      <c r="AL237" s="2"/>
      <c r="AM237" s="2"/>
      <c r="AN237" s="2"/>
    </row>
    <row r="238" spans="1:40"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9"/>
      <c r="Z238" s="9"/>
      <c r="AA238" s="2"/>
      <c r="AB238" s="2"/>
      <c r="AC238" s="2"/>
      <c r="AD238" s="2"/>
      <c r="AE238" s="2"/>
      <c r="AF238" s="2"/>
      <c r="AG238" s="2"/>
      <c r="AH238" s="2"/>
      <c r="AI238" s="312"/>
      <c r="AJ238" s="312"/>
      <c r="AK238" s="312"/>
      <c r="AL238" s="2"/>
      <c r="AM238" s="2"/>
      <c r="AN238" s="2"/>
    </row>
    <row r="239" spans="1:40"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9"/>
      <c r="Z239" s="9"/>
      <c r="AA239" s="2"/>
      <c r="AB239" s="2"/>
      <c r="AC239" s="2"/>
      <c r="AD239" s="2"/>
      <c r="AE239" s="2"/>
      <c r="AF239" s="2"/>
      <c r="AG239" s="2"/>
      <c r="AH239" s="2"/>
      <c r="AI239" s="312"/>
      <c r="AJ239" s="312"/>
      <c r="AK239" s="312"/>
      <c r="AL239" s="2"/>
      <c r="AM239" s="2"/>
      <c r="AN239" s="2"/>
    </row>
    <row r="240" spans="1:40"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9"/>
      <c r="Z240" s="9"/>
      <c r="AA240" s="2"/>
      <c r="AB240" s="2"/>
      <c r="AC240" s="2"/>
      <c r="AD240" s="2"/>
      <c r="AE240" s="2"/>
      <c r="AF240" s="2"/>
      <c r="AG240" s="2"/>
      <c r="AH240" s="2"/>
      <c r="AI240" s="312"/>
      <c r="AJ240" s="312"/>
      <c r="AK240" s="312"/>
      <c r="AL240" s="2"/>
      <c r="AM240" s="2"/>
      <c r="AN240" s="2"/>
    </row>
    <row r="241" spans="1:40"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9"/>
      <c r="Z241" s="9"/>
      <c r="AA241" s="2"/>
      <c r="AB241" s="2"/>
      <c r="AC241" s="2"/>
      <c r="AD241" s="2"/>
      <c r="AE241" s="2"/>
      <c r="AF241" s="2"/>
      <c r="AG241" s="2"/>
      <c r="AH241" s="2"/>
      <c r="AI241" s="312"/>
      <c r="AJ241" s="312"/>
      <c r="AK241" s="312"/>
      <c r="AL241" s="2"/>
      <c r="AM241" s="2"/>
      <c r="AN241" s="2"/>
    </row>
    <row r="242" spans="1:40"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9"/>
      <c r="Z242" s="9"/>
      <c r="AA242" s="2"/>
      <c r="AB242" s="2"/>
      <c r="AC242" s="2"/>
      <c r="AD242" s="2"/>
      <c r="AE242" s="2"/>
      <c r="AF242" s="2"/>
      <c r="AG242" s="2"/>
      <c r="AH242" s="2"/>
      <c r="AI242" s="312"/>
      <c r="AJ242" s="312"/>
      <c r="AK242" s="312"/>
      <c r="AL242" s="2"/>
      <c r="AM242" s="2"/>
      <c r="AN242" s="2"/>
    </row>
    <row r="243" spans="1:40"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9"/>
      <c r="Z243" s="9"/>
      <c r="AA243" s="2"/>
      <c r="AB243" s="2"/>
      <c r="AC243" s="2"/>
      <c r="AD243" s="2"/>
      <c r="AE243" s="2"/>
      <c r="AF243" s="2"/>
      <c r="AG243" s="2"/>
      <c r="AH243" s="2"/>
      <c r="AI243" s="312"/>
      <c r="AJ243" s="312"/>
      <c r="AK243" s="312"/>
      <c r="AL243" s="2"/>
      <c r="AM243" s="2"/>
      <c r="AN243" s="2"/>
    </row>
    <row r="244" spans="1:40"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9"/>
      <c r="Z244" s="9"/>
      <c r="AA244" s="2"/>
      <c r="AB244" s="2"/>
      <c r="AC244" s="2"/>
      <c r="AD244" s="2"/>
      <c r="AE244" s="2"/>
      <c r="AF244" s="2"/>
      <c r="AG244" s="2"/>
      <c r="AH244" s="2"/>
      <c r="AI244" s="312"/>
      <c r="AJ244" s="312"/>
      <c r="AK244" s="312"/>
      <c r="AL244" s="2"/>
      <c r="AM244" s="2"/>
      <c r="AN244" s="2"/>
    </row>
    <row r="245" spans="1:40"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9"/>
      <c r="Z245" s="9"/>
      <c r="AA245" s="2"/>
      <c r="AB245" s="2"/>
      <c r="AC245" s="2"/>
      <c r="AD245" s="2"/>
      <c r="AE245" s="2"/>
      <c r="AF245" s="2"/>
      <c r="AG245" s="2"/>
      <c r="AH245" s="2"/>
      <c r="AI245" s="312"/>
      <c r="AJ245" s="312"/>
      <c r="AK245" s="312"/>
      <c r="AL245" s="2"/>
      <c r="AM245" s="2"/>
      <c r="AN245" s="2"/>
    </row>
    <row r="246" spans="1:40"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9"/>
      <c r="Z246" s="9"/>
      <c r="AA246" s="2"/>
      <c r="AB246" s="2"/>
      <c r="AC246" s="2"/>
      <c r="AD246" s="2"/>
      <c r="AE246" s="2"/>
      <c r="AF246" s="2"/>
      <c r="AG246" s="2"/>
      <c r="AH246" s="2"/>
      <c r="AI246" s="312"/>
      <c r="AJ246" s="312"/>
      <c r="AK246" s="312"/>
      <c r="AL246" s="2"/>
      <c r="AM246" s="2"/>
      <c r="AN246" s="2"/>
    </row>
    <row r="247" spans="1:40"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9"/>
      <c r="Z247" s="9"/>
      <c r="AA247" s="2"/>
      <c r="AB247" s="2"/>
      <c r="AC247" s="2"/>
      <c r="AD247" s="2"/>
      <c r="AE247" s="2"/>
      <c r="AF247" s="2"/>
      <c r="AG247" s="2"/>
      <c r="AH247" s="2"/>
      <c r="AI247" s="312"/>
      <c r="AJ247" s="312"/>
      <c r="AK247" s="312"/>
      <c r="AL247" s="2"/>
      <c r="AM247" s="2"/>
      <c r="AN247" s="2"/>
    </row>
    <row r="248" spans="1:40"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9"/>
      <c r="Z248" s="9"/>
      <c r="AA248" s="2"/>
      <c r="AB248" s="2"/>
      <c r="AC248" s="2"/>
      <c r="AD248" s="2"/>
      <c r="AE248" s="2"/>
      <c r="AF248" s="2"/>
      <c r="AG248" s="2"/>
      <c r="AH248" s="2"/>
      <c r="AI248" s="312"/>
      <c r="AJ248" s="312"/>
      <c r="AK248" s="312"/>
      <c r="AL248" s="2"/>
      <c r="AM248" s="2"/>
      <c r="AN248" s="2"/>
    </row>
    <row r="249" spans="1:40"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9"/>
      <c r="Z249" s="9"/>
      <c r="AA249" s="2"/>
      <c r="AB249" s="2"/>
      <c r="AC249" s="2"/>
      <c r="AD249" s="2"/>
      <c r="AE249" s="2"/>
      <c r="AF249" s="2"/>
      <c r="AG249" s="2"/>
      <c r="AH249" s="2"/>
      <c r="AI249" s="312"/>
      <c r="AJ249" s="312"/>
      <c r="AK249" s="312"/>
      <c r="AL249" s="2"/>
      <c r="AM249" s="2"/>
      <c r="AN249" s="2"/>
    </row>
    <row r="250" spans="1:40"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9"/>
      <c r="Z250" s="9"/>
      <c r="AA250" s="2"/>
      <c r="AB250" s="2"/>
      <c r="AC250" s="2"/>
      <c r="AD250" s="2"/>
      <c r="AE250" s="2"/>
      <c r="AF250" s="2"/>
      <c r="AG250" s="2"/>
      <c r="AH250" s="2"/>
      <c r="AI250" s="312"/>
      <c r="AJ250" s="312"/>
      <c r="AK250" s="312"/>
      <c r="AL250" s="2"/>
      <c r="AM250" s="2"/>
      <c r="AN250" s="2"/>
    </row>
    <row r="251" spans="1:40"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9"/>
      <c r="Z251" s="9"/>
      <c r="AA251" s="2"/>
      <c r="AB251" s="2"/>
      <c r="AC251" s="2"/>
      <c r="AD251" s="2"/>
      <c r="AE251" s="2"/>
      <c r="AF251" s="2"/>
      <c r="AG251" s="2"/>
      <c r="AH251" s="2"/>
      <c r="AI251" s="312"/>
      <c r="AJ251" s="312"/>
      <c r="AK251" s="312"/>
      <c r="AL251" s="2"/>
      <c r="AM251" s="2"/>
      <c r="AN251" s="2"/>
    </row>
    <row r="252" spans="1:40"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9"/>
      <c r="Z252" s="9"/>
      <c r="AA252" s="2"/>
      <c r="AB252" s="2"/>
      <c r="AC252" s="2"/>
      <c r="AD252" s="2"/>
      <c r="AE252" s="2"/>
      <c r="AF252" s="2"/>
      <c r="AG252" s="2"/>
      <c r="AH252" s="2"/>
      <c r="AI252" s="312"/>
      <c r="AJ252" s="312"/>
      <c r="AK252" s="312"/>
      <c r="AL252" s="2"/>
      <c r="AM252" s="2"/>
      <c r="AN252" s="2"/>
    </row>
    <row r="253" spans="1:40"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9"/>
      <c r="Z253" s="9"/>
      <c r="AA253" s="2"/>
      <c r="AB253" s="2"/>
      <c r="AC253" s="2"/>
      <c r="AD253" s="2"/>
      <c r="AE253" s="2"/>
      <c r="AF253" s="2"/>
      <c r="AG253" s="2"/>
      <c r="AH253" s="2"/>
      <c r="AI253" s="312"/>
      <c r="AJ253" s="312"/>
      <c r="AK253" s="312"/>
      <c r="AL253" s="2"/>
      <c r="AM253" s="2"/>
      <c r="AN253" s="2"/>
    </row>
    <row r="254" spans="1:40"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9"/>
      <c r="Z254" s="9"/>
      <c r="AA254" s="2"/>
      <c r="AB254" s="2"/>
      <c r="AC254" s="2"/>
      <c r="AD254" s="2"/>
      <c r="AE254" s="2"/>
      <c r="AF254" s="2"/>
      <c r="AG254" s="2"/>
      <c r="AH254" s="2"/>
      <c r="AI254" s="312"/>
      <c r="AJ254" s="312"/>
      <c r="AK254" s="312"/>
      <c r="AL254" s="2"/>
      <c r="AM254" s="2"/>
      <c r="AN254" s="2"/>
    </row>
    <row r="255" spans="1:40"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9"/>
      <c r="Z255" s="9"/>
      <c r="AA255" s="2"/>
      <c r="AB255" s="2"/>
      <c r="AC255" s="2"/>
      <c r="AD255" s="2"/>
      <c r="AE255" s="2"/>
      <c r="AF255" s="2"/>
      <c r="AG255" s="2"/>
      <c r="AH255" s="2"/>
      <c r="AI255" s="312"/>
      <c r="AJ255" s="312"/>
      <c r="AK255" s="312"/>
      <c r="AL255" s="2"/>
      <c r="AM255" s="2"/>
      <c r="AN255" s="2"/>
    </row>
    <row r="256" spans="1:40"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9"/>
      <c r="Z256" s="9"/>
      <c r="AA256" s="2"/>
      <c r="AB256" s="2"/>
      <c r="AC256" s="2"/>
      <c r="AD256" s="2"/>
      <c r="AE256" s="2"/>
      <c r="AF256" s="2"/>
      <c r="AG256" s="2"/>
      <c r="AH256" s="2"/>
      <c r="AI256" s="312"/>
      <c r="AJ256" s="312"/>
      <c r="AK256" s="312"/>
      <c r="AL256" s="2"/>
      <c r="AM256" s="2"/>
      <c r="AN256" s="2"/>
    </row>
    <row r="257" spans="1:40"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9"/>
      <c r="Z257" s="9"/>
      <c r="AA257" s="2"/>
      <c r="AB257" s="2"/>
      <c r="AC257" s="2"/>
      <c r="AD257" s="2"/>
      <c r="AE257" s="2"/>
      <c r="AF257" s="2"/>
      <c r="AG257" s="2"/>
      <c r="AH257" s="2"/>
      <c r="AI257" s="312"/>
      <c r="AJ257" s="312"/>
      <c r="AK257" s="312"/>
      <c r="AL257" s="2"/>
      <c r="AM257" s="2"/>
      <c r="AN257" s="2"/>
    </row>
    <row r="258" spans="1:40"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9"/>
      <c r="Z258" s="9"/>
      <c r="AA258" s="2"/>
      <c r="AB258" s="2"/>
      <c r="AC258" s="2"/>
      <c r="AD258" s="2"/>
      <c r="AE258" s="2"/>
      <c r="AF258" s="2"/>
      <c r="AG258" s="2"/>
      <c r="AH258" s="2"/>
      <c r="AI258" s="312"/>
      <c r="AJ258" s="312"/>
      <c r="AK258" s="312"/>
      <c r="AL258" s="2"/>
      <c r="AM258" s="2"/>
      <c r="AN258" s="2"/>
    </row>
    <row r="259" spans="1:40"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9"/>
      <c r="Z259" s="9"/>
      <c r="AA259" s="2"/>
      <c r="AB259" s="2"/>
      <c r="AC259" s="2"/>
      <c r="AD259" s="2"/>
      <c r="AE259" s="2"/>
      <c r="AF259" s="2"/>
      <c r="AG259" s="2"/>
      <c r="AH259" s="2"/>
      <c r="AI259" s="312"/>
      <c r="AJ259" s="312"/>
      <c r="AK259" s="312"/>
      <c r="AL259" s="2"/>
      <c r="AM259" s="2"/>
      <c r="AN259" s="2"/>
    </row>
    <row r="260" spans="1:40"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9"/>
      <c r="Z260" s="9"/>
      <c r="AA260" s="2"/>
      <c r="AB260" s="2"/>
      <c r="AC260" s="2"/>
      <c r="AD260" s="2"/>
      <c r="AE260" s="2"/>
      <c r="AF260" s="2"/>
      <c r="AG260" s="2"/>
      <c r="AH260" s="2"/>
      <c r="AI260" s="312"/>
      <c r="AJ260" s="312"/>
      <c r="AK260" s="312"/>
      <c r="AL260" s="2"/>
      <c r="AM260" s="2"/>
      <c r="AN260" s="2"/>
    </row>
    <row r="261" spans="1:40"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9"/>
      <c r="Z261" s="9"/>
      <c r="AA261" s="2"/>
      <c r="AB261" s="2"/>
      <c r="AC261" s="2"/>
      <c r="AD261" s="2"/>
      <c r="AE261" s="2"/>
      <c r="AF261" s="2"/>
      <c r="AG261" s="2"/>
      <c r="AH261" s="2"/>
      <c r="AI261" s="312"/>
      <c r="AJ261" s="312"/>
      <c r="AK261" s="312"/>
      <c r="AL261" s="2"/>
      <c r="AM261" s="2"/>
      <c r="AN261" s="2"/>
    </row>
    <row r="262" spans="1:40"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9"/>
      <c r="Z262" s="9"/>
      <c r="AA262" s="2"/>
      <c r="AB262" s="2"/>
      <c r="AC262" s="2"/>
      <c r="AD262" s="2"/>
      <c r="AE262" s="2"/>
      <c r="AF262" s="2"/>
      <c r="AG262" s="2"/>
      <c r="AH262" s="2"/>
      <c r="AI262" s="312"/>
      <c r="AJ262" s="312"/>
      <c r="AK262" s="312"/>
      <c r="AL262" s="2"/>
      <c r="AM262" s="2"/>
      <c r="AN262" s="2"/>
    </row>
    <row r="263" spans="1:40"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9"/>
      <c r="Z263" s="9"/>
      <c r="AA263" s="2"/>
      <c r="AB263" s="2"/>
      <c r="AC263" s="2"/>
      <c r="AD263" s="2"/>
      <c r="AE263" s="2"/>
      <c r="AF263" s="2"/>
      <c r="AG263" s="2"/>
      <c r="AH263" s="2"/>
      <c r="AI263" s="312"/>
      <c r="AJ263" s="312"/>
      <c r="AK263" s="312"/>
      <c r="AL263" s="2"/>
      <c r="AM263" s="2"/>
      <c r="AN263" s="2"/>
    </row>
    <row r="264" spans="1:40"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9"/>
      <c r="Z264" s="9"/>
      <c r="AA264" s="2"/>
      <c r="AB264" s="2"/>
      <c r="AC264" s="2"/>
      <c r="AD264" s="2"/>
      <c r="AE264" s="2"/>
      <c r="AF264" s="2"/>
      <c r="AG264" s="2"/>
      <c r="AH264" s="2"/>
      <c r="AI264" s="312"/>
      <c r="AJ264" s="312"/>
      <c r="AK264" s="312"/>
      <c r="AL264" s="2"/>
      <c r="AM264" s="2"/>
      <c r="AN264" s="2"/>
    </row>
    <row r="265" spans="1:40"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9"/>
      <c r="Z265" s="9"/>
      <c r="AA265" s="2"/>
      <c r="AB265" s="2"/>
      <c r="AC265" s="2"/>
      <c r="AD265" s="2"/>
      <c r="AE265" s="2"/>
      <c r="AF265" s="2"/>
      <c r="AG265" s="2"/>
      <c r="AH265" s="2"/>
      <c r="AI265" s="312"/>
      <c r="AJ265" s="312"/>
      <c r="AK265" s="312"/>
      <c r="AL265" s="2"/>
      <c r="AM265" s="2"/>
      <c r="AN265" s="2"/>
    </row>
    <row r="266" spans="1:40"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9"/>
      <c r="Z266" s="9"/>
      <c r="AA266" s="2"/>
      <c r="AB266" s="2"/>
      <c r="AC266" s="2"/>
      <c r="AD266" s="2"/>
      <c r="AE266" s="2"/>
      <c r="AF266" s="2"/>
      <c r="AG266" s="2"/>
      <c r="AH266" s="2"/>
      <c r="AI266" s="312"/>
      <c r="AJ266" s="312"/>
      <c r="AK266" s="312"/>
      <c r="AL266" s="2"/>
      <c r="AM266" s="2"/>
      <c r="AN266" s="2"/>
    </row>
    <row r="267" spans="1:40"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9"/>
      <c r="Z267" s="9"/>
      <c r="AA267" s="2"/>
      <c r="AB267" s="2"/>
      <c r="AC267" s="2"/>
      <c r="AD267" s="2"/>
      <c r="AE267" s="2"/>
      <c r="AF267" s="2"/>
      <c r="AG267" s="2"/>
      <c r="AH267" s="2"/>
      <c r="AI267" s="312"/>
      <c r="AJ267" s="312"/>
      <c r="AK267" s="312"/>
      <c r="AL267" s="2"/>
      <c r="AM267" s="2"/>
      <c r="AN267" s="2"/>
    </row>
    <row r="268" spans="1:40"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9"/>
      <c r="Z268" s="9"/>
      <c r="AA268" s="2"/>
      <c r="AB268" s="2"/>
      <c r="AC268" s="2"/>
      <c r="AD268" s="2"/>
      <c r="AE268" s="2"/>
      <c r="AF268" s="2"/>
      <c r="AG268" s="2"/>
      <c r="AH268" s="2"/>
      <c r="AI268" s="312"/>
      <c r="AJ268" s="312"/>
      <c r="AK268" s="312"/>
      <c r="AL268" s="2"/>
      <c r="AM268" s="2"/>
      <c r="AN268" s="2"/>
    </row>
    <row r="269" spans="1:40"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9"/>
      <c r="Z269" s="9"/>
      <c r="AA269" s="2"/>
      <c r="AB269" s="2"/>
      <c r="AC269" s="2"/>
      <c r="AD269" s="2"/>
      <c r="AE269" s="2"/>
      <c r="AF269" s="2"/>
      <c r="AG269" s="2"/>
      <c r="AH269" s="2"/>
      <c r="AI269" s="312"/>
      <c r="AJ269" s="312"/>
      <c r="AK269" s="312"/>
      <c r="AL269" s="2"/>
      <c r="AM269" s="2"/>
      <c r="AN269" s="2"/>
    </row>
    <row r="270" spans="1:40"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9"/>
      <c r="Z270" s="9"/>
      <c r="AA270" s="2"/>
      <c r="AB270" s="2"/>
      <c r="AC270" s="2"/>
      <c r="AD270" s="2"/>
      <c r="AE270" s="2"/>
      <c r="AF270" s="2"/>
      <c r="AG270" s="2"/>
      <c r="AH270" s="2"/>
      <c r="AI270" s="312"/>
      <c r="AJ270" s="312"/>
      <c r="AK270" s="312"/>
      <c r="AL270" s="2"/>
      <c r="AM270" s="2"/>
      <c r="AN270" s="2"/>
    </row>
    <row r="271" spans="1:40"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9"/>
      <c r="Z271" s="9"/>
      <c r="AA271" s="2"/>
      <c r="AB271" s="2"/>
      <c r="AC271" s="2"/>
      <c r="AD271" s="2"/>
      <c r="AE271" s="2"/>
      <c r="AF271" s="2"/>
      <c r="AG271" s="2"/>
      <c r="AH271" s="2"/>
      <c r="AI271" s="312"/>
      <c r="AJ271" s="312"/>
      <c r="AK271" s="312"/>
      <c r="AL271" s="2"/>
      <c r="AM271" s="2"/>
      <c r="AN271" s="2"/>
    </row>
    <row r="272" spans="1:40"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9"/>
      <c r="Z272" s="9"/>
      <c r="AA272" s="2"/>
      <c r="AB272" s="2"/>
      <c r="AC272" s="2"/>
      <c r="AD272" s="2"/>
      <c r="AE272" s="2"/>
      <c r="AF272" s="2"/>
      <c r="AG272" s="2"/>
      <c r="AH272" s="2"/>
      <c r="AI272" s="312"/>
      <c r="AJ272" s="312"/>
      <c r="AK272" s="312"/>
      <c r="AL272" s="2"/>
      <c r="AM272" s="2"/>
      <c r="AN272" s="2"/>
    </row>
    <row r="273" spans="1:40"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9"/>
      <c r="Z273" s="9"/>
      <c r="AA273" s="2"/>
      <c r="AB273" s="2"/>
      <c r="AC273" s="2"/>
      <c r="AD273" s="2"/>
      <c r="AE273" s="2"/>
      <c r="AF273" s="2"/>
      <c r="AG273" s="2"/>
      <c r="AH273" s="2"/>
      <c r="AI273" s="312"/>
      <c r="AJ273" s="312"/>
      <c r="AK273" s="312"/>
      <c r="AL273" s="2"/>
      <c r="AM273" s="2"/>
      <c r="AN273" s="2"/>
    </row>
    <row r="274" spans="1:40"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9"/>
      <c r="Z274" s="9"/>
      <c r="AA274" s="2"/>
      <c r="AB274" s="2"/>
      <c r="AC274" s="2"/>
      <c r="AD274" s="2"/>
      <c r="AE274" s="2"/>
      <c r="AF274" s="2"/>
      <c r="AG274" s="2"/>
      <c r="AH274" s="2"/>
      <c r="AI274" s="312"/>
      <c r="AJ274" s="312"/>
      <c r="AK274" s="312"/>
      <c r="AL274" s="2"/>
      <c r="AM274" s="2"/>
      <c r="AN274" s="2"/>
    </row>
    <row r="275" spans="1:40"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9"/>
      <c r="Z275" s="9"/>
      <c r="AA275" s="2"/>
      <c r="AB275" s="2"/>
      <c r="AC275" s="2"/>
      <c r="AD275" s="2"/>
      <c r="AE275" s="2"/>
      <c r="AF275" s="2"/>
      <c r="AG275" s="2"/>
      <c r="AH275" s="2"/>
      <c r="AI275" s="312"/>
      <c r="AJ275" s="312"/>
      <c r="AK275" s="312"/>
      <c r="AL275" s="2"/>
      <c r="AM275" s="2"/>
      <c r="AN275" s="2"/>
    </row>
    <row r="276" spans="1:40"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9"/>
      <c r="Z276" s="9"/>
      <c r="AA276" s="2"/>
      <c r="AB276" s="2"/>
      <c r="AC276" s="2"/>
      <c r="AD276" s="2"/>
      <c r="AE276" s="2"/>
      <c r="AF276" s="2"/>
      <c r="AG276" s="2"/>
      <c r="AH276" s="2"/>
      <c r="AI276" s="312"/>
      <c r="AJ276" s="312"/>
      <c r="AK276" s="312"/>
      <c r="AL276" s="2"/>
      <c r="AM276" s="2"/>
      <c r="AN276" s="2"/>
    </row>
    <row r="277" spans="1:40"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9"/>
      <c r="Z277" s="9"/>
      <c r="AA277" s="2"/>
      <c r="AB277" s="2"/>
      <c r="AC277" s="2"/>
      <c r="AD277" s="2"/>
      <c r="AE277" s="2"/>
      <c r="AF277" s="2"/>
      <c r="AG277" s="2"/>
      <c r="AH277" s="2"/>
      <c r="AI277" s="312"/>
      <c r="AJ277" s="312"/>
      <c r="AK277" s="312"/>
      <c r="AL277" s="2"/>
      <c r="AM277" s="2"/>
      <c r="AN277" s="2"/>
    </row>
    <row r="278" spans="1:40"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9"/>
      <c r="AA278" s="2"/>
      <c r="AB278" s="2"/>
      <c r="AC278" s="2"/>
      <c r="AD278" s="2"/>
      <c r="AE278" s="2"/>
      <c r="AF278" s="2"/>
      <c r="AG278" s="2"/>
      <c r="AH278" s="2"/>
      <c r="AI278" s="312"/>
      <c r="AJ278" s="312"/>
      <c r="AK278" s="312"/>
      <c r="AL278" s="2"/>
      <c r="AM278" s="2"/>
      <c r="AN278" s="2"/>
    </row>
    <row r="279" spans="1:40"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9"/>
      <c r="Z279" s="9"/>
      <c r="AA279" s="2"/>
      <c r="AB279" s="2"/>
      <c r="AC279" s="2"/>
      <c r="AD279" s="2"/>
      <c r="AE279" s="2"/>
      <c r="AF279" s="2"/>
      <c r="AG279" s="2"/>
      <c r="AH279" s="2"/>
      <c r="AI279" s="312"/>
      <c r="AJ279" s="312"/>
      <c r="AK279" s="312"/>
      <c r="AL279" s="2"/>
      <c r="AM279" s="2"/>
      <c r="AN279" s="2"/>
    </row>
    <row r="280" spans="1:40"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9"/>
      <c r="Z280" s="9"/>
      <c r="AA280" s="2"/>
      <c r="AB280" s="2"/>
      <c r="AC280" s="2"/>
      <c r="AD280" s="2"/>
      <c r="AE280" s="2"/>
      <c r="AF280" s="2"/>
      <c r="AG280" s="2"/>
      <c r="AH280" s="2"/>
      <c r="AI280" s="312"/>
      <c r="AJ280" s="312"/>
      <c r="AK280" s="312"/>
      <c r="AL280" s="2"/>
      <c r="AM280" s="2"/>
      <c r="AN280" s="2"/>
    </row>
    <row r="281" spans="1:40"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9"/>
      <c r="Z281" s="9"/>
      <c r="AA281" s="2"/>
      <c r="AB281" s="2"/>
      <c r="AC281" s="2"/>
      <c r="AD281" s="2"/>
      <c r="AE281" s="2"/>
      <c r="AF281" s="2"/>
      <c r="AG281" s="2"/>
      <c r="AH281" s="2"/>
      <c r="AI281" s="312"/>
      <c r="AJ281" s="312"/>
      <c r="AK281" s="312"/>
      <c r="AL281" s="2"/>
      <c r="AM281" s="2"/>
      <c r="AN281" s="2"/>
    </row>
    <row r="282" spans="1:40"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9"/>
      <c r="Z282" s="9"/>
      <c r="AA282" s="2"/>
      <c r="AB282" s="2"/>
      <c r="AC282" s="2"/>
      <c r="AD282" s="2"/>
      <c r="AE282" s="2"/>
      <c r="AF282" s="2"/>
      <c r="AG282" s="2"/>
      <c r="AH282" s="2"/>
      <c r="AI282" s="312"/>
      <c r="AJ282" s="312"/>
      <c r="AK282" s="312"/>
      <c r="AL282" s="2"/>
      <c r="AM282" s="2"/>
      <c r="AN282" s="2"/>
    </row>
    <row r="283" spans="1:40"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9"/>
      <c r="Z283" s="9"/>
      <c r="AA283" s="2"/>
      <c r="AB283" s="2"/>
      <c r="AC283" s="2"/>
      <c r="AD283" s="2"/>
      <c r="AE283" s="2"/>
      <c r="AF283" s="2"/>
      <c r="AG283" s="2"/>
      <c r="AH283" s="2"/>
      <c r="AI283" s="312"/>
      <c r="AJ283" s="312"/>
      <c r="AK283" s="312"/>
      <c r="AL283" s="2"/>
      <c r="AM283" s="2"/>
      <c r="AN283" s="2"/>
    </row>
    <row r="284" spans="1:40"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9"/>
      <c r="Z284" s="9"/>
      <c r="AA284" s="2"/>
      <c r="AB284" s="2"/>
      <c r="AC284" s="2"/>
      <c r="AD284" s="2"/>
      <c r="AE284" s="2"/>
      <c r="AF284" s="2"/>
      <c r="AG284" s="2"/>
      <c r="AH284" s="2"/>
      <c r="AI284" s="312"/>
      <c r="AJ284" s="312"/>
      <c r="AK284" s="312"/>
      <c r="AL284" s="2"/>
      <c r="AM284" s="2"/>
      <c r="AN284" s="2"/>
    </row>
    <row r="285" spans="1:40"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9"/>
      <c r="Z285" s="9"/>
      <c r="AA285" s="2"/>
      <c r="AB285" s="2"/>
      <c r="AC285" s="2"/>
      <c r="AD285" s="2"/>
      <c r="AE285" s="2"/>
      <c r="AF285" s="2"/>
      <c r="AG285" s="2"/>
      <c r="AH285" s="2"/>
      <c r="AI285" s="312"/>
      <c r="AJ285" s="312"/>
      <c r="AK285" s="312"/>
      <c r="AL285" s="2"/>
      <c r="AM285" s="2"/>
      <c r="AN285" s="2"/>
    </row>
    <row r="286" spans="1:40"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9"/>
      <c r="Z286" s="9"/>
      <c r="AA286" s="2"/>
      <c r="AB286" s="2"/>
      <c r="AC286" s="2"/>
      <c r="AD286" s="2"/>
      <c r="AE286" s="2"/>
      <c r="AF286" s="2"/>
      <c r="AG286" s="2"/>
      <c r="AH286" s="2"/>
      <c r="AI286" s="312"/>
      <c r="AJ286" s="312"/>
      <c r="AK286" s="312"/>
      <c r="AL286" s="2"/>
      <c r="AM286" s="2"/>
      <c r="AN286" s="2"/>
    </row>
    <row r="287" spans="1:40"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9"/>
      <c r="Z287" s="9"/>
      <c r="AA287" s="2"/>
      <c r="AB287" s="2"/>
      <c r="AC287" s="2"/>
      <c r="AD287" s="2"/>
      <c r="AE287" s="2"/>
      <c r="AF287" s="2"/>
      <c r="AG287" s="2"/>
      <c r="AH287" s="2"/>
      <c r="AI287" s="312"/>
      <c r="AJ287" s="312"/>
      <c r="AK287" s="312"/>
      <c r="AL287" s="2"/>
      <c r="AM287" s="2"/>
      <c r="AN287" s="2"/>
    </row>
    <row r="288" spans="1:40"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9"/>
      <c r="Z288" s="9"/>
      <c r="AA288" s="2"/>
      <c r="AB288" s="2"/>
      <c r="AC288" s="2"/>
      <c r="AD288" s="2"/>
      <c r="AE288" s="2"/>
      <c r="AF288" s="2"/>
      <c r="AG288" s="2"/>
      <c r="AH288" s="2"/>
      <c r="AI288" s="312"/>
      <c r="AJ288" s="312"/>
      <c r="AK288" s="312"/>
      <c r="AL288" s="2"/>
      <c r="AM288" s="2"/>
      <c r="AN288" s="2"/>
    </row>
    <row r="289" spans="1:40"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9"/>
      <c r="Z289" s="9"/>
      <c r="AA289" s="2"/>
      <c r="AB289" s="2"/>
      <c r="AC289" s="2"/>
      <c r="AD289" s="2"/>
      <c r="AE289" s="2"/>
      <c r="AF289" s="2"/>
      <c r="AG289" s="2"/>
      <c r="AH289" s="2"/>
      <c r="AI289" s="312"/>
      <c r="AJ289" s="312"/>
      <c r="AK289" s="312"/>
      <c r="AL289" s="2"/>
      <c r="AM289" s="2"/>
      <c r="AN289" s="2"/>
    </row>
    <row r="290" spans="1:40"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9"/>
      <c r="Z290" s="9"/>
      <c r="AA290" s="2"/>
      <c r="AB290" s="2"/>
      <c r="AC290" s="2"/>
      <c r="AD290" s="2"/>
      <c r="AE290" s="2"/>
      <c r="AF290" s="2"/>
      <c r="AG290" s="2"/>
      <c r="AH290" s="2"/>
      <c r="AI290" s="312"/>
      <c r="AJ290" s="312"/>
      <c r="AK290" s="312"/>
      <c r="AL290" s="2"/>
      <c r="AM290" s="2"/>
      <c r="AN290" s="2"/>
    </row>
    <row r="291" spans="1:40"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9"/>
      <c r="Z291" s="9"/>
      <c r="AA291" s="2"/>
      <c r="AB291" s="2"/>
      <c r="AC291" s="2"/>
      <c r="AD291" s="2"/>
      <c r="AE291" s="2"/>
      <c r="AF291" s="2"/>
      <c r="AG291" s="2"/>
      <c r="AH291" s="2"/>
      <c r="AI291" s="312"/>
      <c r="AJ291" s="312"/>
      <c r="AK291" s="312"/>
      <c r="AL291" s="2"/>
      <c r="AM291" s="2"/>
      <c r="AN291" s="2"/>
    </row>
    <row r="292" spans="1:40"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9"/>
      <c r="Z292" s="9"/>
      <c r="AA292" s="2"/>
      <c r="AB292" s="2"/>
      <c r="AC292" s="2"/>
      <c r="AD292" s="2"/>
      <c r="AE292" s="2"/>
      <c r="AF292" s="2"/>
      <c r="AG292" s="2"/>
      <c r="AH292" s="2"/>
      <c r="AI292" s="312"/>
      <c r="AJ292" s="312"/>
      <c r="AK292" s="312"/>
      <c r="AL292" s="2"/>
      <c r="AM292" s="2"/>
      <c r="AN292" s="2"/>
    </row>
    <row r="293" spans="1:40"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9"/>
      <c r="Z293" s="9"/>
      <c r="AA293" s="2"/>
      <c r="AB293" s="2"/>
      <c r="AC293" s="2"/>
      <c r="AD293" s="2"/>
      <c r="AE293" s="2"/>
      <c r="AF293" s="2"/>
      <c r="AG293" s="2"/>
      <c r="AH293" s="2"/>
      <c r="AI293" s="312"/>
      <c r="AJ293" s="312"/>
      <c r="AK293" s="312"/>
      <c r="AL293" s="2"/>
      <c r="AM293" s="2"/>
      <c r="AN293" s="2"/>
    </row>
    <row r="294" spans="1:40"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9"/>
      <c r="Z294" s="9"/>
      <c r="AA294" s="2"/>
      <c r="AB294" s="2"/>
      <c r="AC294" s="2"/>
      <c r="AD294" s="2"/>
      <c r="AE294" s="2"/>
      <c r="AF294" s="2"/>
      <c r="AG294" s="2"/>
      <c r="AH294" s="2"/>
      <c r="AI294" s="312"/>
      <c r="AJ294" s="312"/>
      <c r="AK294" s="312"/>
      <c r="AL294" s="2"/>
      <c r="AM294" s="2"/>
      <c r="AN294" s="2"/>
    </row>
    <row r="295" spans="1:40"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9"/>
      <c r="Z295" s="9"/>
      <c r="AA295" s="2"/>
      <c r="AB295" s="2"/>
      <c r="AC295" s="2"/>
      <c r="AD295" s="2"/>
      <c r="AE295" s="2"/>
      <c r="AF295" s="2"/>
      <c r="AG295" s="2"/>
      <c r="AH295" s="2"/>
      <c r="AI295" s="312"/>
      <c r="AJ295" s="312"/>
      <c r="AK295" s="312"/>
      <c r="AL295" s="2"/>
      <c r="AM295" s="2"/>
      <c r="AN295" s="2"/>
    </row>
    <row r="296" spans="1:40"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9"/>
      <c r="Z296" s="9"/>
      <c r="AA296" s="2"/>
      <c r="AB296" s="2"/>
      <c r="AC296" s="2"/>
      <c r="AD296" s="2"/>
      <c r="AE296" s="2"/>
      <c r="AF296" s="2"/>
      <c r="AG296" s="2"/>
      <c r="AH296" s="2"/>
      <c r="AI296" s="312"/>
      <c r="AJ296" s="312"/>
      <c r="AK296" s="312"/>
      <c r="AL296" s="2"/>
      <c r="AM296" s="2"/>
      <c r="AN296" s="2"/>
    </row>
    <row r="297" spans="1:40"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9"/>
      <c r="Z297" s="9"/>
      <c r="AA297" s="2"/>
      <c r="AB297" s="2"/>
      <c r="AC297" s="2"/>
      <c r="AD297" s="2"/>
      <c r="AE297" s="2"/>
      <c r="AF297" s="2"/>
      <c r="AG297" s="2"/>
      <c r="AH297" s="2"/>
      <c r="AI297" s="312"/>
      <c r="AJ297" s="312"/>
      <c r="AK297" s="312"/>
      <c r="AL297" s="2"/>
      <c r="AM297" s="2"/>
      <c r="AN297" s="2"/>
    </row>
    <row r="298" spans="1:40"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9"/>
      <c r="Z298" s="9"/>
      <c r="AA298" s="2"/>
      <c r="AB298" s="2"/>
      <c r="AC298" s="2"/>
      <c r="AD298" s="2"/>
      <c r="AE298" s="2"/>
      <c r="AF298" s="2"/>
      <c r="AG298" s="2"/>
      <c r="AH298" s="2"/>
      <c r="AI298" s="312"/>
      <c r="AJ298" s="312"/>
      <c r="AK298" s="312"/>
      <c r="AL298" s="2"/>
      <c r="AM298" s="2"/>
      <c r="AN298" s="2"/>
    </row>
    <row r="299" spans="1:40"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9"/>
      <c r="Z299" s="9"/>
      <c r="AA299" s="2"/>
      <c r="AB299" s="2"/>
      <c r="AC299" s="2"/>
      <c r="AD299" s="2"/>
      <c r="AE299" s="2"/>
      <c r="AF299" s="2"/>
      <c r="AG299" s="2"/>
      <c r="AH299" s="2"/>
      <c r="AI299" s="312"/>
      <c r="AJ299" s="312"/>
      <c r="AK299" s="312"/>
      <c r="AL299" s="2"/>
      <c r="AM299" s="2"/>
      <c r="AN299" s="2"/>
    </row>
    <row r="300" spans="1:40"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9"/>
      <c r="Z300" s="9"/>
      <c r="AA300" s="2"/>
      <c r="AB300" s="2"/>
      <c r="AC300" s="2"/>
      <c r="AD300" s="2"/>
      <c r="AE300" s="2"/>
      <c r="AF300" s="2"/>
      <c r="AG300" s="2"/>
      <c r="AH300" s="2"/>
      <c r="AI300" s="312"/>
      <c r="AJ300" s="312"/>
      <c r="AK300" s="312"/>
      <c r="AL300" s="2"/>
      <c r="AM300" s="2"/>
      <c r="AN300" s="2"/>
    </row>
    <row r="301" spans="1:40"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9"/>
      <c r="Z301" s="9"/>
      <c r="AA301" s="2"/>
      <c r="AB301" s="2"/>
      <c r="AC301" s="2"/>
      <c r="AD301" s="2"/>
      <c r="AE301" s="2"/>
      <c r="AF301" s="2"/>
      <c r="AG301" s="2"/>
      <c r="AH301" s="2"/>
      <c r="AI301" s="312"/>
      <c r="AJ301" s="312"/>
      <c r="AK301" s="312"/>
      <c r="AL301" s="2"/>
      <c r="AM301" s="2"/>
      <c r="AN301" s="2"/>
    </row>
    <row r="302" spans="1:40"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9"/>
      <c r="Z302" s="9"/>
      <c r="AA302" s="2"/>
      <c r="AB302" s="2"/>
      <c r="AC302" s="2"/>
      <c r="AD302" s="2"/>
      <c r="AE302" s="2"/>
      <c r="AF302" s="2"/>
      <c r="AG302" s="2"/>
      <c r="AH302" s="2"/>
      <c r="AI302" s="312"/>
      <c r="AJ302" s="312"/>
      <c r="AK302" s="312"/>
      <c r="AL302" s="2"/>
      <c r="AM302" s="2"/>
      <c r="AN302" s="2"/>
    </row>
    <row r="303" spans="1:40"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9"/>
      <c r="Z303" s="9"/>
      <c r="AA303" s="2"/>
      <c r="AB303" s="2"/>
      <c r="AC303" s="2"/>
      <c r="AD303" s="2"/>
      <c r="AE303" s="2"/>
      <c r="AF303" s="2"/>
      <c r="AG303" s="2"/>
      <c r="AH303" s="2"/>
      <c r="AI303" s="312"/>
      <c r="AJ303" s="312"/>
      <c r="AK303" s="312"/>
      <c r="AL303" s="2"/>
      <c r="AM303" s="2"/>
      <c r="AN303" s="2"/>
    </row>
    <row r="304" spans="1:40"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9"/>
      <c r="Z304" s="9"/>
      <c r="AA304" s="2"/>
      <c r="AB304" s="2"/>
      <c r="AC304" s="2"/>
      <c r="AD304" s="2"/>
      <c r="AE304" s="2"/>
      <c r="AF304" s="2"/>
      <c r="AG304" s="2"/>
      <c r="AH304" s="2"/>
      <c r="AI304" s="312"/>
      <c r="AJ304" s="312"/>
      <c r="AK304" s="312"/>
      <c r="AL304" s="2"/>
      <c r="AM304" s="2"/>
      <c r="AN304" s="2"/>
    </row>
    <row r="305" spans="1:40"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9"/>
      <c r="Z305" s="9"/>
      <c r="AA305" s="2"/>
      <c r="AB305" s="2"/>
      <c r="AC305" s="2"/>
      <c r="AD305" s="2"/>
      <c r="AE305" s="2"/>
      <c r="AF305" s="2"/>
      <c r="AG305" s="2"/>
      <c r="AH305" s="2"/>
      <c r="AI305" s="312"/>
      <c r="AJ305" s="312"/>
      <c r="AK305" s="312"/>
      <c r="AL305" s="2"/>
      <c r="AM305" s="2"/>
      <c r="AN305" s="2"/>
    </row>
    <row r="306" spans="1:40"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9"/>
      <c r="Z306" s="9"/>
      <c r="AA306" s="2"/>
      <c r="AB306" s="2"/>
      <c r="AC306" s="2"/>
      <c r="AD306" s="2"/>
      <c r="AE306" s="2"/>
      <c r="AF306" s="2"/>
      <c r="AG306" s="2"/>
      <c r="AH306" s="2"/>
      <c r="AI306" s="312"/>
      <c r="AJ306" s="312"/>
      <c r="AK306" s="312"/>
      <c r="AL306" s="2"/>
      <c r="AM306" s="2"/>
      <c r="AN306" s="2"/>
    </row>
    <row r="307" spans="1:40"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9"/>
      <c r="Z307" s="9"/>
      <c r="AA307" s="2"/>
      <c r="AB307" s="2"/>
      <c r="AC307" s="2"/>
      <c r="AD307" s="2"/>
      <c r="AE307" s="2"/>
      <c r="AF307" s="2"/>
      <c r="AG307" s="2"/>
      <c r="AH307" s="2"/>
      <c r="AI307" s="312"/>
      <c r="AJ307" s="312"/>
      <c r="AK307" s="312"/>
      <c r="AL307" s="2"/>
      <c r="AM307" s="2"/>
      <c r="AN307" s="2"/>
    </row>
    <row r="308" spans="1:40"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9"/>
      <c r="Z308" s="9"/>
      <c r="AA308" s="2"/>
      <c r="AB308" s="2"/>
      <c r="AC308" s="2"/>
      <c r="AD308" s="2"/>
      <c r="AE308" s="2"/>
      <c r="AF308" s="2"/>
      <c r="AG308" s="2"/>
      <c r="AH308" s="2"/>
      <c r="AI308" s="312"/>
      <c r="AJ308" s="312"/>
      <c r="AK308" s="312"/>
      <c r="AL308" s="2"/>
      <c r="AM308" s="2"/>
      <c r="AN308" s="2"/>
    </row>
    <row r="309" spans="1:40"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9"/>
      <c r="Z309" s="9"/>
      <c r="AA309" s="2"/>
      <c r="AB309" s="2"/>
      <c r="AC309" s="2"/>
      <c r="AD309" s="2"/>
      <c r="AE309" s="2"/>
      <c r="AF309" s="2"/>
      <c r="AG309" s="2"/>
      <c r="AH309" s="2"/>
      <c r="AI309" s="312"/>
      <c r="AJ309" s="312"/>
      <c r="AK309" s="312"/>
      <c r="AL309" s="2"/>
      <c r="AM309" s="2"/>
      <c r="AN309" s="2"/>
    </row>
    <row r="310" spans="1:40"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9"/>
      <c r="Z310" s="9"/>
      <c r="AA310" s="2"/>
      <c r="AB310" s="2"/>
      <c r="AC310" s="2"/>
      <c r="AD310" s="2"/>
      <c r="AE310" s="2"/>
      <c r="AF310" s="2"/>
      <c r="AG310" s="2"/>
      <c r="AH310" s="2"/>
      <c r="AI310" s="312"/>
      <c r="AJ310" s="312"/>
      <c r="AK310" s="312"/>
      <c r="AL310" s="2"/>
      <c r="AM310" s="2"/>
      <c r="AN310" s="2"/>
    </row>
    <row r="311" spans="1:40"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9"/>
      <c r="Z311" s="9"/>
      <c r="AA311" s="2"/>
      <c r="AB311" s="2"/>
      <c r="AC311" s="2"/>
      <c r="AD311" s="2"/>
      <c r="AE311" s="2"/>
      <c r="AF311" s="2"/>
      <c r="AG311" s="2"/>
      <c r="AH311" s="2"/>
      <c r="AI311" s="312"/>
      <c r="AJ311" s="312"/>
      <c r="AK311" s="312"/>
      <c r="AL311" s="2"/>
      <c r="AM311" s="2"/>
      <c r="AN311" s="2"/>
    </row>
    <row r="312" spans="1:40"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9"/>
      <c r="Z312" s="9"/>
      <c r="AA312" s="2"/>
      <c r="AB312" s="2"/>
      <c r="AC312" s="2"/>
      <c r="AD312" s="2"/>
      <c r="AE312" s="2"/>
      <c r="AF312" s="2"/>
      <c r="AG312" s="2"/>
      <c r="AH312" s="2"/>
      <c r="AI312" s="312"/>
      <c r="AJ312" s="312"/>
      <c r="AK312" s="312"/>
      <c r="AL312" s="2"/>
      <c r="AM312" s="2"/>
      <c r="AN312" s="2"/>
    </row>
    <row r="313" spans="1:40"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9"/>
      <c r="Z313" s="9"/>
      <c r="AA313" s="2"/>
      <c r="AB313" s="2"/>
      <c r="AC313" s="2"/>
      <c r="AD313" s="2"/>
      <c r="AE313" s="2"/>
      <c r="AF313" s="2"/>
      <c r="AG313" s="2"/>
      <c r="AH313" s="2"/>
      <c r="AI313" s="312"/>
      <c r="AJ313" s="312"/>
      <c r="AK313" s="312"/>
      <c r="AL313" s="2"/>
      <c r="AM313" s="2"/>
      <c r="AN313" s="2"/>
    </row>
    <row r="314" spans="1:40"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9"/>
      <c r="Z314" s="9"/>
      <c r="AA314" s="2"/>
      <c r="AB314" s="2"/>
      <c r="AC314" s="2"/>
      <c r="AD314" s="2"/>
      <c r="AE314" s="2"/>
      <c r="AF314" s="2"/>
      <c r="AG314" s="2"/>
      <c r="AH314" s="2"/>
      <c r="AI314" s="312"/>
      <c r="AJ314" s="312"/>
      <c r="AK314" s="312"/>
      <c r="AL314" s="2"/>
      <c r="AM314" s="2"/>
      <c r="AN314" s="2"/>
    </row>
    <row r="315" spans="1:40"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9"/>
      <c r="Z315" s="9"/>
      <c r="AA315" s="2"/>
      <c r="AB315" s="2"/>
      <c r="AC315" s="2"/>
      <c r="AD315" s="2"/>
      <c r="AE315" s="2"/>
      <c r="AF315" s="2"/>
      <c r="AG315" s="2"/>
      <c r="AH315" s="2"/>
      <c r="AI315" s="312"/>
      <c r="AJ315" s="312"/>
      <c r="AK315" s="312"/>
      <c r="AL315" s="2"/>
      <c r="AM315" s="2"/>
      <c r="AN315" s="2"/>
    </row>
    <row r="316" spans="1:40"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9"/>
      <c r="Z316" s="9"/>
      <c r="AA316" s="2"/>
      <c r="AB316" s="2"/>
      <c r="AC316" s="2"/>
      <c r="AD316" s="2"/>
      <c r="AE316" s="2"/>
      <c r="AF316" s="2"/>
      <c r="AG316" s="2"/>
      <c r="AH316" s="2"/>
      <c r="AI316" s="312"/>
      <c r="AJ316" s="312"/>
      <c r="AK316" s="312"/>
      <c r="AL316" s="2"/>
      <c r="AM316" s="2"/>
      <c r="AN316" s="2"/>
    </row>
    <row r="317" spans="1:40"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9"/>
      <c r="Z317" s="9"/>
      <c r="AA317" s="2"/>
      <c r="AB317" s="2"/>
      <c r="AC317" s="2"/>
      <c r="AD317" s="2"/>
      <c r="AE317" s="2"/>
      <c r="AF317" s="2"/>
      <c r="AG317" s="2"/>
      <c r="AH317" s="2"/>
      <c r="AI317" s="312"/>
      <c r="AJ317" s="312"/>
      <c r="AK317" s="312"/>
      <c r="AL317" s="2"/>
      <c r="AM317" s="2"/>
      <c r="AN317" s="2"/>
    </row>
    <row r="318" spans="1:40"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9"/>
      <c r="Z318" s="9"/>
      <c r="AA318" s="2"/>
      <c r="AB318" s="2"/>
      <c r="AC318" s="2"/>
      <c r="AD318" s="2"/>
      <c r="AE318" s="2"/>
      <c r="AF318" s="2"/>
      <c r="AG318" s="2"/>
      <c r="AH318" s="2"/>
      <c r="AI318" s="312"/>
      <c r="AJ318" s="312"/>
      <c r="AK318" s="312"/>
      <c r="AL318" s="2"/>
      <c r="AM318" s="2"/>
      <c r="AN318" s="2"/>
    </row>
    <row r="319" spans="1:40"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9"/>
      <c r="Z319" s="9"/>
      <c r="AA319" s="2"/>
      <c r="AB319" s="2"/>
      <c r="AC319" s="2"/>
      <c r="AD319" s="2"/>
      <c r="AE319" s="2"/>
      <c r="AF319" s="2"/>
      <c r="AG319" s="2"/>
      <c r="AH319" s="2"/>
      <c r="AI319" s="312"/>
      <c r="AJ319" s="312"/>
      <c r="AK319" s="312"/>
      <c r="AL319" s="2"/>
      <c r="AM319" s="2"/>
      <c r="AN319" s="2"/>
    </row>
    <row r="320" spans="1:40"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9"/>
      <c r="Z320" s="9"/>
      <c r="AA320" s="2"/>
      <c r="AB320" s="2"/>
      <c r="AC320" s="2"/>
      <c r="AD320" s="2"/>
      <c r="AE320" s="2"/>
      <c r="AF320" s="2"/>
      <c r="AG320" s="2"/>
      <c r="AH320" s="2"/>
      <c r="AI320" s="312"/>
      <c r="AJ320" s="312"/>
      <c r="AK320" s="312"/>
      <c r="AL320" s="2"/>
      <c r="AM320" s="2"/>
      <c r="AN320" s="2"/>
    </row>
    <row r="321" spans="1:40"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9"/>
      <c r="Z321" s="9"/>
      <c r="AA321" s="2"/>
      <c r="AB321" s="2"/>
      <c r="AC321" s="2"/>
      <c r="AD321" s="2"/>
      <c r="AE321" s="2"/>
      <c r="AF321" s="2"/>
      <c r="AG321" s="2"/>
      <c r="AH321" s="2"/>
      <c r="AI321" s="312"/>
      <c r="AJ321" s="312"/>
      <c r="AK321" s="312"/>
      <c r="AL321" s="2"/>
      <c r="AM321" s="2"/>
      <c r="AN321" s="2"/>
    </row>
    <row r="322" spans="1:40"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9"/>
      <c r="Z322" s="9"/>
      <c r="AA322" s="2"/>
      <c r="AB322" s="2"/>
      <c r="AC322" s="2"/>
      <c r="AD322" s="2"/>
      <c r="AE322" s="2"/>
      <c r="AF322" s="2"/>
      <c r="AG322" s="2"/>
      <c r="AH322" s="2"/>
      <c r="AI322" s="312"/>
      <c r="AJ322" s="312"/>
      <c r="AK322" s="312"/>
      <c r="AL322" s="2"/>
      <c r="AM322" s="2"/>
      <c r="AN322" s="2"/>
    </row>
    <row r="323" spans="1:40"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9"/>
      <c r="Z323" s="9"/>
      <c r="AA323" s="2"/>
      <c r="AB323" s="2"/>
      <c r="AC323" s="2"/>
      <c r="AD323" s="2"/>
      <c r="AE323" s="2"/>
      <c r="AF323" s="2"/>
      <c r="AG323" s="2"/>
      <c r="AH323" s="2"/>
      <c r="AI323" s="312"/>
      <c r="AJ323" s="312"/>
      <c r="AK323" s="312"/>
      <c r="AL323" s="2"/>
      <c r="AM323" s="2"/>
      <c r="AN323" s="2"/>
    </row>
    <row r="324" spans="1:40"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9"/>
      <c r="Z324" s="9"/>
      <c r="AA324" s="2"/>
      <c r="AB324" s="2"/>
      <c r="AC324" s="2"/>
      <c r="AD324" s="2"/>
      <c r="AE324" s="2"/>
      <c r="AF324" s="2"/>
      <c r="AG324" s="2"/>
      <c r="AH324" s="2"/>
      <c r="AI324" s="312"/>
      <c r="AJ324" s="312"/>
      <c r="AK324" s="312"/>
      <c r="AL324" s="2"/>
      <c r="AM324" s="2"/>
      <c r="AN324" s="2"/>
    </row>
    <row r="325" spans="1:40"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9"/>
      <c r="Z325" s="9"/>
      <c r="AA325" s="2"/>
      <c r="AB325" s="2"/>
      <c r="AC325" s="2"/>
      <c r="AD325" s="2"/>
      <c r="AE325" s="2"/>
      <c r="AF325" s="2"/>
      <c r="AG325" s="2"/>
      <c r="AH325" s="2"/>
      <c r="AI325" s="312"/>
      <c r="AJ325" s="312"/>
      <c r="AK325" s="312"/>
      <c r="AL325" s="2"/>
      <c r="AM325" s="2"/>
      <c r="AN325" s="2"/>
    </row>
    <row r="326" spans="1:40"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9"/>
      <c r="Z326" s="9"/>
      <c r="AA326" s="2"/>
      <c r="AB326" s="2"/>
      <c r="AC326" s="2"/>
      <c r="AD326" s="2"/>
      <c r="AE326" s="2"/>
      <c r="AF326" s="2"/>
      <c r="AG326" s="2"/>
      <c r="AH326" s="2"/>
      <c r="AI326" s="312"/>
      <c r="AJ326" s="312"/>
      <c r="AK326" s="312"/>
      <c r="AL326" s="2"/>
      <c r="AM326" s="2"/>
      <c r="AN326" s="2"/>
    </row>
    <row r="327" spans="1:40"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9"/>
      <c r="Z327" s="9"/>
      <c r="AA327" s="2"/>
      <c r="AB327" s="2"/>
      <c r="AC327" s="2"/>
      <c r="AD327" s="2"/>
      <c r="AE327" s="2"/>
      <c r="AF327" s="2"/>
      <c r="AG327" s="2"/>
      <c r="AH327" s="2"/>
      <c r="AI327" s="312"/>
      <c r="AJ327" s="312"/>
      <c r="AK327" s="312"/>
      <c r="AL327" s="2"/>
      <c r="AM327" s="2"/>
      <c r="AN327" s="2"/>
    </row>
    <row r="328" spans="1:40"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9"/>
      <c r="Z328" s="9"/>
      <c r="AA328" s="2"/>
      <c r="AB328" s="2"/>
      <c r="AC328" s="2"/>
      <c r="AD328" s="2"/>
      <c r="AE328" s="2"/>
      <c r="AF328" s="2"/>
      <c r="AG328" s="2"/>
      <c r="AH328" s="2"/>
      <c r="AI328" s="312"/>
      <c r="AJ328" s="312"/>
      <c r="AK328" s="312"/>
      <c r="AL328" s="2"/>
      <c r="AM328" s="2"/>
      <c r="AN328" s="2"/>
    </row>
    <row r="329" spans="1:40"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9"/>
      <c r="Z329" s="9"/>
      <c r="AA329" s="2"/>
      <c r="AB329" s="2"/>
      <c r="AC329" s="2"/>
      <c r="AD329" s="2"/>
      <c r="AE329" s="2"/>
      <c r="AF329" s="2"/>
      <c r="AG329" s="2"/>
      <c r="AH329" s="2"/>
      <c r="AI329" s="312"/>
      <c r="AJ329" s="312"/>
      <c r="AK329" s="312"/>
      <c r="AL329" s="2"/>
      <c r="AM329" s="2"/>
      <c r="AN329" s="2"/>
    </row>
    <row r="330" spans="1:40"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9"/>
      <c r="Z330" s="9"/>
      <c r="AA330" s="2"/>
      <c r="AB330" s="2"/>
      <c r="AC330" s="2"/>
      <c r="AD330" s="2"/>
      <c r="AE330" s="2"/>
      <c r="AF330" s="2"/>
      <c r="AG330" s="2"/>
      <c r="AH330" s="2"/>
      <c r="AI330" s="312"/>
      <c r="AJ330" s="312"/>
      <c r="AK330" s="312"/>
      <c r="AL330" s="2"/>
      <c r="AM330" s="2"/>
      <c r="AN330" s="2"/>
    </row>
    <row r="331" spans="1:40"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9"/>
      <c r="Z331" s="9"/>
      <c r="AA331" s="2"/>
      <c r="AB331" s="2"/>
      <c r="AC331" s="2"/>
      <c r="AD331" s="2"/>
      <c r="AE331" s="2"/>
      <c r="AF331" s="2"/>
      <c r="AG331" s="2"/>
      <c r="AH331" s="2"/>
      <c r="AI331" s="312"/>
      <c r="AJ331" s="312"/>
      <c r="AK331" s="312"/>
      <c r="AL331" s="2"/>
      <c r="AM331" s="2"/>
      <c r="AN331" s="2"/>
    </row>
    <row r="332" spans="1:40"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9"/>
      <c r="Z332" s="9"/>
      <c r="AA332" s="2"/>
      <c r="AB332" s="2"/>
      <c r="AC332" s="2"/>
      <c r="AD332" s="2"/>
      <c r="AE332" s="2"/>
      <c r="AF332" s="2"/>
      <c r="AG332" s="2"/>
      <c r="AH332" s="2"/>
      <c r="AI332" s="312"/>
      <c r="AJ332" s="312"/>
      <c r="AK332" s="312"/>
      <c r="AL332" s="2"/>
      <c r="AM332" s="2"/>
      <c r="AN332" s="2"/>
    </row>
    <row r="333" spans="1:40"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9"/>
      <c r="Z333" s="9"/>
      <c r="AA333" s="2"/>
      <c r="AB333" s="2"/>
      <c r="AC333" s="2"/>
      <c r="AD333" s="2"/>
      <c r="AE333" s="2"/>
      <c r="AF333" s="2"/>
      <c r="AG333" s="2"/>
      <c r="AH333" s="2"/>
      <c r="AI333" s="312"/>
      <c r="AJ333" s="312"/>
      <c r="AK333" s="312"/>
      <c r="AL333" s="2"/>
      <c r="AM333" s="2"/>
      <c r="AN333" s="2"/>
    </row>
    <row r="334" spans="1:40"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9"/>
      <c r="Z334" s="9"/>
      <c r="AA334" s="2"/>
      <c r="AB334" s="2"/>
      <c r="AC334" s="2"/>
      <c r="AD334" s="2"/>
      <c r="AE334" s="2"/>
      <c r="AF334" s="2"/>
      <c r="AG334" s="2"/>
      <c r="AH334" s="2"/>
      <c r="AI334" s="312"/>
      <c r="AJ334" s="312"/>
      <c r="AK334" s="312"/>
      <c r="AL334" s="2"/>
      <c r="AM334" s="2"/>
      <c r="AN334" s="2"/>
    </row>
    <row r="335" spans="1:40"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9"/>
      <c r="Z335" s="9"/>
      <c r="AA335" s="2"/>
      <c r="AB335" s="2"/>
      <c r="AC335" s="2"/>
      <c r="AD335" s="2"/>
      <c r="AE335" s="2"/>
      <c r="AF335" s="2"/>
      <c r="AG335" s="2"/>
      <c r="AH335" s="2"/>
      <c r="AI335" s="312"/>
      <c r="AJ335" s="312"/>
      <c r="AK335" s="312"/>
      <c r="AL335" s="2"/>
      <c r="AM335" s="2"/>
      <c r="AN335" s="2"/>
    </row>
    <row r="336" spans="1:40"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9"/>
      <c r="Z336" s="9"/>
      <c r="AA336" s="2"/>
      <c r="AB336" s="2"/>
      <c r="AC336" s="2"/>
      <c r="AD336" s="2"/>
      <c r="AE336" s="2"/>
      <c r="AF336" s="2"/>
      <c r="AG336" s="2"/>
      <c r="AH336" s="2"/>
      <c r="AI336" s="312"/>
      <c r="AJ336" s="312"/>
      <c r="AK336" s="312"/>
      <c r="AL336" s="2"/>
      <c r="AM336" s="2"/>
      <c r="AN336" s="2"/>
    </row>
    <row r="337" spans="1:40"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9"/>
      <c r="Z337" s="9"/>
      <c r="AA337" s="2"/>
      <c r="AB337" s="2"/>
      <c r="AC337" s="2"/>
      <c r="AD337" s="2"/>
      <c r="AE337" s="2"/>
      <c r="AF337" s="2"/>
      <c r="AG337" s="2"/>
      <c r="AH337" s="2"/>
      <c r="AI337" s="312"/>
      <c r="AJ337" s="312"/>
      <c r="AK337" s="312"/>
      <c r="AL337" s="2"/>
      <c r="AM337" s="2"/>
      <c r="AN337" s="2"/>
    </row>
    <row r="338" spans="1:40"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9"/>
      <c r="Z338" s="9"/>
      <c r="AA338" s="2"/>
      <c r="AB338" s="2"/>
      <c r="AC338" s="2"/>
      <c r="AD338" s="2"/>
      <c r="AE338" s="2"/>
      <c r="AF338" s="2"/>
      <c r="AG338" s="2"/>
      <c r="AH338" s="2"/>
      <c r="AI338" s="312"/>
      <c r="AJ338" s="312"/>
      <c r="AK338" s="312"/>
      <c r="AL338" s="2"/>
      <c r="AM338" s="2"/>
      <c r="AN338" s="2"/>
    </row>
    <row r="339" spans="1:40"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9"/>
      <c r="Z339" s="9"/>
      <c r="AA339" s="2"/>
      <c r="AB339" s="2"/>
      <c r="AC339" s="2"/>
      <c r="AD339" s="2"/>
      <c r="AE339" s="2"/>
      <c r="AF339" s="2"/>
      <c r="AG339" s="2"/>
      <c r="AH339" s="2"/>
      <c r="AI339" s="312"/>
      <c r="AJ339" s="312"/>
      <c r="AK339" s="312"/>
      <c r="AL339" s="2"/>
      <c r="AM339" s="2"/>
      <c r="AN339" s="2"/>
    </row>
    <row r="340" spans="1:40"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9"/>
      <c r="Z340" s="9"/>
      <c r="AA340" s="2"/>
      <c r="AB340" s="2"/>
      <c r="AC340" s="2"/>
      <c r="AD340" s="2"/>
      <c r="AE340" s="2"/>
      <c r="AF340" s="2"/>
      <c r="AG340" s="2"/>
      <c r="AH340" s="2"/>
      <c r="AI340" s="312"/>
      <c r="AJ340" s="312"/>
      <c r="AK340" s="312"/>
      <c r="AL340" s="2"/>
      <c r="AM340" s="2"/>
      <c r="AN340" s="2"/>
    </row>
    <row r="341" spans="1:40"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9"/>
      <c r="Z341" s="9"/>
      <c r="AA341" s="2"/>
      <c r="AB341" s="2"/>
      <c r="AC341" s="2"/>
      <c r="AD341" s="2"/>
      <c r="AE341" s="2"/>
      <c r="AF341" s="2"/>
      <c r="AG341" s="2"/>
      <c r="AH341" s="2"/>
      <c r="AI341" s="312"/>
      <c r="AJ341" s="312"/>
      <c r="AK341" s="312"/>
      <c r="AL341" s="2"/>
      <c r="AM341" s="2"/>
      <c r="AN341" s="2"/>
    </row>
    <row r="342" spans="1:40"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9"/>
      <c r="Z342" s="9"/>
      <c r="AA342" s="2"/>
      <c r="AB342" s="2"/>
      <c r="AC342" s="2"/>
      <c r="AD342" s="2"/>
      <c r="AE342" s="2"/>
      <c r="AF342" s="2"/>
      <c r="AG342" s="2"/>
      <c r="AH342" s="2"/>
      <c r="AI342" s="312"/>
      <c r="AJ342" s="312"/>
      <c r="AK342" s="312"/>
      <c r="AL342" s="2"/>
      <c r="AM342" s="2"/>
      <c r="AN342" s="2"/>
    </row>
    <row r="343" spans="1:40"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9"/>
      <c r="Z343" s="9"/>
      <c r="AA343" s="2"/>
      <c r="AB343" s="2"/>
      <c r="AC343" s="2"/>
      <c r="AD343" s="2"/>
      <c r="AE343" s="2"/>
      <c r="AF343" s="2"/>
      <c r="AG343" s="2"/>
      <c r="AH343" s="2"/>
      <c r="AI343" s="312"/>
      <c r="AJ343" s="312"/>
      <c r="AK343" s="312"/>
      <c r="AL343" s="2"/>
      <c r="AM343" s="2"/>
      <c r="AN343" s="2"/>
    </row>
    <row r="344" spans="1:40"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9"/>
      <c r="Z344" s="9"/>
      <c r="AA344" s="2"/>
      <c r="AB344" s="2"/>
      <c r="AC344" s="2"/>
      <c r="AD344" s="2"/>
      <c r="AE344" s="2"/>
      <c r="AF344" s="2"/>
      <c r="AG344" s="2"/>
      <c r="AH344" s="2"/>
      <c r="AI344" s="312"/>
      <c r="AJ344" s="312"/>
      <c r="AK344" s="312"/>
      <c r="AL344" s="2"/>
      <c r="AM344" s="2"/>
      <c r="AN344" s="2"/>
    </row>
    <row r="345" spans="1:40"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9"/>
      <c r="Z345" s="9"/>
      <c r="AA345" s="2"/>
      <c r="AB345" s="2"/>
      <c r="AC345" s="2"/>
      <c r="AD345" s="2"/>
      <c r="AE345" s="2"/>
      <c r="AF345" s="2"/>
      <c r="AG345" s="2"/>
      <c r="AH345" s="2"/>
      <c r="AI345" s="312"/>
      <c r="AJ345" s="312"/>
      <c r="AK345" s="312"/>
      <c r="AL345" s="2"/>
      <c r="AM345" s="2"/>
      <c r="AN345" s="2"/>
    </row>
    <row r="346" spans="1:40"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9"/>
      <c r="Z346" s="9"/>
      <c r="AA346" s="2"/>
      <c r="AB346" s="2"/>
      <c r="AC346" s="2"/>
      <c r="AD346" s="2"/>
      <c r="AE346" s="2"/>
      <c r="AF346" s="2"/>
      <c r="AG346" s="2"/>
      <c r="AH346" s="2"/>
      <c r="AI346" s="312"/>
      <c r="AJ346" s="312"/>
      <c r="AK346" s="312"/>
      <c r="AL346" s="2"/>
      <c r="AM346" s="2"/>
      <c r="AN346" s="2"/>
    </row>
    <row r="347" spans="1:40"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9"/>
      <c r="Z347" s="9"/>
      <c r="AA347" s="2"/>
      <c r="AB347" s="2"/>
      <c r="AC347" s="2"/>
      <c r="AD347" s="2"/>
      <c r="AE347" s="2"/>
      <c r="AF347" s="2"/>
      <c r="AG347" s="2"/>
      <c r="AH347" s="2"/>
      <c r="AI347" s="312"/>
      <c r="AJ347" s="312"/>
      <c r="AK347" s="312"/>
      <c r="AL347" s="2"/>
      <c r="AM347" s="2"/>
      <c r="AN347" s="2"/>
    </row>
    <row r="348" spans="1:40"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9"/>
      <c r="Z348" s="9"/>
      <c r="AA348" s="2"/>
      <c r="AB348" s="2"/>
      <c r="AC348" s="2"/>
      <c r="AD348" s="2"/>
      <c r="AE348" s="2"/>
      <c r="AF348" s="2"/>
      <c r="AG348" s="2"/>
      <c r="AH348" s="2"/>
      <c r="AI348" s="312"/>
      <c r="AJ348" s="312"/>
      <c r="AK348" s="312"/>
      <c r="AL348" s="2"/>
      <c r="AM348" s="2"/>
      <c r="AN348" s="2"/>
    </row>
    <row r="349" spans="1:40"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9"/>
      <c r="Z349" s="9"/>
      <c r="AA349" s="2"/>
      <c r="AB349" s="2"/>
      <c r="AC349" s="2"/>
      <c r="AD349" s="2"/>
      <c r="AE349" s="2"/>
      <c r="AF349" s="2"/>
      <c r="AG349" s="2"/>
      <c r="AH349" s="2"/>
      <c r="AI349" s="312"/>
      <c r="AJ349" s="312"/>
      <c r="AK349" s="312"/>
      <c r="AL349" s="2"/>
      <c r="AM349" s="2"/>
      <c r="AN349" s="2"/>
    </row>
    <row r="350" spans="1:40"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9"/>
      <c r="Z350" s="9"/>
      <c r="AA350" s="2"/>
      <c r="AB350" s="2"/>
      <c r="AC350" s="2"/>
      <c r="AD350" s="2"/>
      <c r="AE350" s="2"/>
      <c r="AF350" s="2"/>
      <c r="AG350" s="2"/>
      <c r="AH350" s="2"/>
      <c r="AI350" s="312"/>
      <c r="AJ350" s="312"/>
      <c r="AK350" s="312"/>
      <c r="AL350" s="2"/>
      <c r="AM350" s="2"/>
      <c r="AN350" s="2"/>
    </row>
    <row r="351" spans="1:40"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9"/>
      <c r="Z351" s="9"/>
      <c r="AA351" s="2"/>
      <c r="AB351" s="2"/>
      <c r="AC351" s="2"/>
      <c r="AD351" s="2"/>
      <c r="AE351" s="2"/>
      <c r="AF351" s="2"/>
      <c r="AG351" s="2"/>
      <c r="AH351" s="2"/>
      <c r="AI351" s="312"/>
      <c r="AJ351" s="312"/>
      <c r="AK351" s="312"/>
      <c r="AL351" s="2"/>
      <c r="AM351" s="2"/>
      <c r="AN351" s="2"/>
    </row>
    <row r="352" spans="1:40"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9"/>
      <c r="Z352" s="9"/>
      <c r="AA352" s="2"/>
      <c r="AB352" s="2"/>
      <c r="AC352" s="2"/>
      <c r="AD352" s="2"/>
      <c r="AE352" s="2"/>
      <c r="AF352" s="2"/>
      <c r="AG352" s="2"/>
      <c r="AH352" s="2"/>
      <c r="AI352" s="312"/>
      <c r="AJ352" s="312"/>
      <c r="AK352" s="312"/>
      <c r="AL352" s="2"/>
      <c r="AM352" s="2"/>
      <c r="AN352" s="2"/>
    </row>
    <row r="353" spans="1:40"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9"/>
      <c r="Z353" s="9"/>
      <c r="AA353" s="2"/>
      <c r="AB353" s="2"/>
      <c r="AC353" s="2"/>
      <c r="AD353" s="2"/>
      <c r="AE353" s="2"/>
      <c r="AF353" s="2"/>
      <c r="AG353" s="2"/>
      <c r="AH353" s="2"/>
      <c r="AI353" s="312"/>
      <c r="AJ353" s="312"/>
      <c r="AK353" s="312"/>
      <c r="AL353" s="2"/>
      <c r="AM353" s="2"/>
      <c r="AN353" s="2"/>
    </row>
    <row r="354" spans="1:40"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9"/>
      <c r="Z354" s="9"/>
      <c r="AA354" s="2"/>
      <c r="AB354" s="2"/>
      <c r="AC354" s="2"/>
      <c r="AD354" s="2"/>
      <c r="AE354" s="2"/>
      <c r="AF354" s="2"/>
      <c r="AG354" s="2"/>
      <c r="AH354" s="2"/>
      <c r="AI354" s="312"/>
      <c r="AJ354" s="312"/>
      <c r="AK354" s="312"/>
      <c r="AL354" s="2"/>
      <c r="AM354" s="2"/>
      <c r="AN354" s="2"/>
    </row>
    <row r="355" spans="1:40"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9"/>
      <c r="Z355" s="9"/>
      <c r="AA355" s="2"/>
      <c r="AB355" s="2"/>
      <c r="AC355" s="2"/>
      <c r="AD355" s="2"/>
      <c r="AE355" s="2"/>
      <c r="AF355" s="2"/>
      <c r="AG355" s="2"/>
      <c r="AH355" s="2"/>
      <c r="AI355" s="312"/>
      <c r="AJ355" s="312"/>
      <c r="AK355" s="312"/>
      <c r="AL355" s="2"/>
      <c r="AM355" s="2"/>
      <c r="AN355" s="2"/>
    </row>
    <row r="356" spans="1:40"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9"/>
      <c r="Z356" s="9"/>
      <c r="AA356" s="2"/>
      <c r="AB356" s="2"/>
      <c r="AC356" s="2"/>
      <c r="AD356" s="2"/>
      <c r="AE356" s="2"/>
      <c r="AF356" s="2"/>
      <c r="AG356" s="2"/>
      <c r="AH356" s="2"/>
      <c r="AI356" s="312"/>
      <c r="AJ356" s="312"/>
      <c r="AK356" s="312"/>
      <c r="AL356" s="2"/>
      <c r="AM356" s="2"/>
      <c r="AN356" s="2"/>
    </row>
    <row r="357" spans="1:40"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9"/>
      <c r="Z357" s="9"/>
      <c r="AA357" s="2"/>
      <c r="AB357" s="2"/>
      <c r="AC357" s="2"/>
      <c r="AD357" s="2"/>
      <c r="AE357" s="2"/>
      <c r="AF357" s="2"/>
      <c r="AG357" s="2"/>
      <c r="AH357" s="2"/>
      <c r="AI357" s="312"/>
      <c r="AJ357" s="312"/>
      <c r="AK357" s="312"/>
      <c r="AL357" s="2"/>
      <c r="AM357" s="2"/>
      <c r="AN357" s="2"/>
    </row>
    <row r="358" spans="1:40"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9"/>
      <c r="Z358" s="9"/>
      <c r="AA358" s="2"/>
      <c r="AB358" s="2"/>
      <c r="AC358" s="2"/>
      <c r="AD358" s="2"/>
      <c r="AE358" s="2"/>
      <c r="AF358" s="2"/>
      <c r="AG358" s="2"/>
      <c r="AH358" s="2"/>
      <c r="AI358" s="312"/>
      <c r="AJ358" s="312"/>
      <c r="AK358" s="312"/>
      <c r="AL358" s="2"/>
      <c r="AM358" s="2"/>
      <c r="AN358" s="2"/>
    </row>
    <row r="359" spans="1:40"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9"/>
      <c r="Z359" s="9"/>
      <c r="AA359" s="2"/>
      <c r="AB359" s="2"/>
      <c r="AC359" s="2"/>
      <c r="AD359" s="2"/>
      <c r="AE359" s="2"/>
      <c r="AF359" s="2"/>
      <c r="AG359" s="2"/>
      <c r="AH359" s="2"/>
      <c r="AI359" s="312"/>
      <c r="AJ359" s="312"/>
      <c r="AK359" s="312"/>
      <c r="AL359" s="2"/>
      <c r="AM359" s="2"/>
      <c r="AN359" s="2"/>
    </row>
    <row r="360" spans="1:40"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9"/>
      <c r="Z360" s="9"/>
      <c r="AA360" s="2"/>
      <c r="AB360" s="2"/>
      <c r="AC360" s="2"/>
      <c r="AD360" s="2"/>
      <c r="AE360" s="2"/>
      <c r="AF360" s="2"/>
      <c r="AG360" s="2"/>
      <c r="AH360" s="2"/>
      <c r="AI360" s="312"/>
      <c r="AJ360" s="312"/>
      <c r="AK360" s="312"/>
      <c r="AL360" s="2"/>
      <c r="AM360" s="2"/>
      <c r="AN360" s="2"/>
    </row>
    <row r="361" spans="1:40"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9"/>
      <c r="Z361" s="9"/>
      <c r="AA361" s="2"/>
      <c r="AB361" s="2"/>
      <c r="AC361" s="2"/>
      <c r="AD361" s="2"/>
      <c r="AE361" s="2"/>
      <c r="AF361" s="2"/>
      <c r="AG361" s="2"/>
      <c r="AH361" s="2"/>
      <c r="AI361" s="312"/>
      <c r="AJ361" s="312"/>
      <c r="AK361" s="312"/>
      <c r="AL361" s="2"/>
      <c r="AM361" s="2"/>
      <c r="AN361" s="2"/>
    </row>
    <row r="362" spans="1:40"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9"/>
      <c r="Z362" s="9"/>
      <c r="AA362" s="2"/>
      <c r="AB362" s="2"/>
      <c r="AC362" s="2"/>
      <c r="AD362" s="2"/>
      <c r="AE362" s="2"/>
      <c r="AF362" s="2"/>
      <c r="AG362" s="2"/>
      <c r="AH362" s="2"/>
      <c r="AI362" s="312"/>
      <c r="AJ362" s="312"/>
      <c r="AK362" s="312"/>
      <c r="AL362" s="2"/>
      <c r="AM362" s="2"/>
      <c r="AN362" s="2"/>
    </row>
    <row r="363" spans="1:40"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9"/>
      <c r="Z363" s="9"/>
      <c r="AA363" s="2"/>
      <c r="AB363" s="2"/>
      <c r="AC363" s="2"/>
      <c r="AD363" s="2"/>
      <c r="AE363" s="2"/>
      <c r="AF363" s="2"/>
      <c r="AG363" s="2"/>
      <c r="AH363" s="2"/>
      <c r="AI363" s="312"/>
      <c r="AJ363" s="312"/>
      <c r="AK363" s="312"/>
      <c r="AL363" s="2"/>
      <c r="AM363" s="2"/>
      <c r="AN363" s="2"/>
    </row>
    <row r="364" spans="1:40"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9"/>
      <c r="Z364" s="9"/>
      <c r="AA364" s="2"/>
      <c r="AB364" s="2"/>
      <c r="AC364" s="2"/>
      <c r="AD364" s="2"/>
      <c r="AE364" s="2"/>
      <c r="AF364" s="2"/>
      <c r="AG364" s="2"/>
      <c r="AH364" s="2"/>
      <c r="AI364" s="312"/>
      <c r="AJ364" s="312"/>
      <c r="AK364" s="312"/>
      <c r="AL364" s="2"/>
      <c r="AM364" s="2"/>
      <c r="AN364" s="2"/>
    </row>
    <row r="365" spans="1:40"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9"/>
      <c r="Z365" s="9"/>
      <c r="AA365" s="2"/>
      <c r="AB365" s="2"/>
      <c r="AC365" s="2"/>
      <c r="AD365" s="2"/>
      <c r="AE365" s="2"/>
      <c r="AF365" s="2"/>
      <c r="AG365" s="2"/>
      <c r="AH365" s="2"/>
      <c r="AI365" s="312"/>
      <c r="AJ365" s="312"/>
      <c r="AK365" s="312"/>
      <c r="AL365" s="2"/>
      <c r="AM365" s="2"/>
      <c r="AN365" s="2"/>
    </row>
    <row r="366" spans="1:40"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9"/>
      <c r="Z366" s="9"/>
      <c r="AA366" s="2"/>
      <c r="AB366" s="2"/>
      <c r="AC366" s="2"/>
      <c r="AD366" s="2"/>
      <c r="AE366" s="2"/>
      <c r="AF366" s="2"/>
      <c r="AG366" s="2"/>
      <c r="AH366" s="2"/>
      <c r="AI366" s="312"/>
      <c r="AJ366" s="312"/>
      <c r="AK366" s="312"/>
      <c r="AL366" s="2"/>
      <c r="AM366" s="2"/>
      <c r="AN366" s="2"/>
    </row>
    <row r="367" spans="1:40"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9"/>
      <c r="Z367" s="9"/>
      <c r="AA367" s="2"/>
      <c r="AB367" s="2"/>
      <c r="AC367" s="2"/>
      <c r="AD367" s="2"/>
      <c r="AE367" s="2"/>
      <c r="AF367" s="2"/>
      <c r="AG367" s="2"/>
      <c r="AH367" s="2"/>
      <c r="AI367" s="312"/>
      <c r="AJ367" s="312"/>
      <c r="AK367" s="312"/>
      <c r="AL367" s="2"/>
      <c r="AM367" s="2"/>
      <c r="AN367" s="2"/>
    </row>
    <row r="368" spans="1:40"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9"/>
      <c r="Z368" s="9"/>
      <c r="AA368" s="2"/>
      <c r="AB368" s="2"/>
      <c r="AC368" s="2"/>
      <c r="AD368" s="2"/>
      <c r="AE368" s="2"/>
      <c r="AF368" s="2"/>
      <c r="AG368" s="2"/>
      <c r="AH368" s="2"/>
      <c r="AI368" s="312"/>
      <c r="AJ368" s="312"/>
      <c r="AK368" s="312"/>
      <c r="AL368" s="2"/>
      <c r="AM368" s="2"/>
      <c r="AN368" s="2"/>
    </row>
    <row r="369" spans="1:40"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9"/>
      <c r="Z369" s="9"/>
      <c r="AA369" s="2"/>
      <c r="AB369" s="2"/>
      <c r="AC369" s="2"/>
      <c r="AD369" s="2"/>
      <c r="AE369" s="2"/>
      <c r="AF369" s="2"/>
      <c r="AG369" s="2"/>
      <c r="AH369" s="2"/>
      <c r="AI369" s="312"/>
      <c r="AJ369" s="312"/>
      <c r="AK369" s="312"/>
      <c r="AL369" s="2"/>
      <c r="AM369" s="2"/>
      <c r="AN369" s="2"/>
    </row>
    <row r="370" spans="1:40"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9"/>
      <c r="Z370" s="9"/>
      <c r="AA370" s="2"/>
      <c r="AB370" s="2"/>
      <c r="AC370" s="2"/>
      <c r="AD370" s="2"/>
      <c r="AE370" s="2"/>
      <c r="AF370" s="2"/>
      <c r="AG370" s="2"/>
      <c r="AH370" s="2"/>
      <c r="AI370" s="312"/>
      <c r="AJ370" s="312"/>
      <c r="AK370" s="312"/>
      <c r="AL370" s="2"/>
      <c r="AM370" s="2"/>
      <c r="AN370" s="2"/>
    </row>
    <row r="371" spans="1:40"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9"/>
      <c r="Z371" s="9"/>
      <c r="AA371" s="2"/>
      <c r="AB371" s="2"/>
      <c r="AC371" s="2"/>
      <c r="AD371" s="2"/>
      <c r="AE371" s="2"/>
      <c r="AF371" s="2"/>
      <c r="AG371" s="2"/>
      <c r="AH371" s="2"/>
      <c r="AI371" s="312"/>
      <c r="AJ371" s="312"/>
      <c r="AK371" s="312"/>
      <c r="AL371" s="2"/>
      <c r="AM371" s="2"/>
      <c r="AN371" s="2"/>
    </row>
    <row r="372" spans="1:40"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9"/>
      <c r="Z372" s="9"/>
      <c r="AA372" s="2"/>
      <c r="AB372" s="2"/>
      <c r="AC372" s="2"/>
      <c r="AD372" s="2"/>
      <c r="AE372" s="2"/>
      <c r="AF372" s="2"/>
      <c r="AG372" s="2"/>
      <c r="AH372" s="2"/>
      <c r="AI372" s="312"/>
      <c r="AJ372" s="312"/>
      <c r="AK372" s="312"/>
      <c r="AL372" s="2"/>
      <c r="AM372" s="2"/>
      <c r="AN372" s="2"/>
    </row>
    <row r="373" spans="1:40"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9"/>
      <c r="Z373" s="9"/>
      <c r="AA373" s="2"/>
      <c r="AB373" s="2"/>
      <c r="AC373" s="2"/>
      <c r="AD373" s="2"/>
      <c r="AE373" s="2"/>
      <c r="AF373" s="2"/>
      <c r="AG373" s="2"/>
      <c r="AH373" s="2"/>
      <c r="AI373" s="312"/>
      <c r="AJ373" s="312"/>
      <c r="AK373" s="312"/>
      <c r="AL373" s="2"/>
      <c r="AM373" s="2"/>
      <c r="AN373" s="2"/>
    </row>
    <row r="374" spans="1:40"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9"/>
      <c r="Z374" s="9"/>
      <c r="AA374" s="2"/>
      <c r="AB374" s="2"/>
      <c r="AC374" s="2"/>
      <c r="AD374" s="2"/>
      <c r="AE374" s="2"/>
      <c r="AF374" s="2"/>
      <c r="AG374" s="2"/>
      <c r="AH374" s="2"/>
      <c r="AI374" s="312"/>
      <c r="AJ374" s="312"/>
      <c r="AK374" s="312"/>
      <c r="AL374" s="2"/>
      <c r="AM374" s="2"/>
      <c r="AN374" s="2"/>
    </row>
    <row r="375" spans="1:40"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9"/>
      <c r="Z375" s="9"/>
      <c r="AA375" s="2"/>
      <c r="AB375" s="2"/>
      <c r="AC375" s="2"/>
      <c r="AD375" s="2"/>
      <c r="AE375" s="2"/>
      <c r="AF375" s="2"/>
      <c r="AG375" s="2"/>
      <c r="AH375" s="2"/>
      <c r="AI375" s="312"/>
      <c r="AJ375" s="312"/>
      <c r="AK375" s="312"/>
      <c r="AL375" s="2"/>
      <c r="AM375" s="2"/>
      <c r="AN375" s="2"/>
    </row>
    <row r="376" spans="1:40"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9"/>
      <c r="Z376" s="9"/>
      <c r="AA376" s="2"/>
      <c r="AB376" s="2"/>
      <c r="AC376" s="2"/>
      <c r="AD376" s="2"/>
      <c r="AE376" s="2"/>
      <c r="AF376" s="2"/>
      <c r="AG376" s="2"/>
      <c r="AH376" s="2"/>
      <c r="AI376" s="312"/>
      <c r="AJ376" s="312"/>
      <c r="AK376" s="312"/>
      <c r="AL376" s="2"/>
      <c r="AM376" s="2"/>
      <c r="AN376" s="2"/>
    </row>
    <row r="377" spans="1:40"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9"/>
      <c r="Z377" s="9"/>
      <c r="AA377" s="2"/>
      <c r="AB377" s="2"/>
      <c r="AC377" s="2"/>
      <c r="AD377" s="2"/>
      <c r="AE377" s="2"/>
      <c r="AF377" s="2"/>
      <c r="AG377" s="2"/>
      <c r="AH377" s="2"/>
      <c r="AI377" s="312"/>
      <c r="AJ377" s="312"/>
      <c r="AK377" s="312"/>
      <c r="AL377" s="2"/>
      <c r="AM377" s="2"/>
      <c r="AN377" s="2"/>
    </row>
    <row r="378" spans="1:40"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9"/>
      <c r="Z378" s="9"/>
      <c r="AA378" s="2"/>
      <c r="AB378" s="2"/>
      <c r="AC378" s="2"/>
      <c r="AD378" s="2"/>
      <c r="AE378" s="2"/>
      <c r="AF378" s="2"/>
      <c r="AG378" s="2"/>
      <c r="AH378" s="2"/>
      <c r="AI378" s="312"/>
      <c r="AJ378" s="312"/>
      <c r="AK378" s="312"/>
      <c r="AL378" s="2"/>
      <c r="AM378" s="2"/>
      <c r="AN378" s="2"/>
    </row>
    <row r="379" spans="1:40"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9"/>
      <c r="Z379" s="9"/>
      <c r="AA379" s="2"/>
      <c r="AB379" s="2"/>
      <c r="AC379" s="2"/>
      <c r="AD379" s="2"/>
      <c r="AE379" s="2"/>
      <c r="AF379" s="2"/>
      <c r="AG379" s="2"/>
      <c r="AH379" s="2"/>
      <c r="AI379" s="312"/>
      <c r="AJ379" s="312"/>
      <c r="AK379" s="312"/>
      <c r="AL379" s="2"/>
      <c r="AM379" s="2"/>
      <c r="AN379" s="2"/>
    </row>
    <row r="380" spans="1:40"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9"/>
      <c r="Z380" s="9"/>
      <c r="AA380" s="2"/>
      <c r="AB380" s="2"/>
      <c r="AC380" s="2"/>
      <c r="AD380" s="2"/>
      <c r="AE380" s="2"/>
      <c r="AF380" s="2"/>
      <c r="AG380" s="2"/>
      <c r="AH380" s="2"/>
      <c r="AI380" s="312"/>
      <c r="AJ380" s="312"/>
      <c r="AK380" s="312"/>
      <c r="AL380" s="2"/>
      <c r="AM380" s="2"/>
      <c r="AN380" s="2"/>
    </row>
    <row r="381" spans="1:40"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9"/>
      <c r="Z381" s="9"/>
      <c r="AA381" s="2"/>
      <c r="AB381" s="2"/>
      <c r="AC381" s="2"/>
      <c r="AD381" s="2"/>
      <c r="AE381" s="2"/>
      <c r="AF381" s="2"/>
      <c r="AG381" s="2"/>
      <c r="AH381" s="2"/>
      <c r="AI381" s="312"/>
      <c r="AJ381" s="312"/>
      <c r="AK381" s="312"/>
      <c r="AL381" s="2"/>
      <c r="AM381" s="2"/>
      <c r="AN381" s="2"/>
    </row>
    <row r="382" spans="1:40"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9"/>
      <c r="Z382" s="9"/>
      <c r="AA382" s="2"/>
      <c r="AB382" s="2"/>
      <c r="AC382" s="2"/>
      <c r="AD382" s="2"/>
      <c r="AE382" s="2"/>
      <c r="AF382" s="2"/>
      <c r="AG382" s="2"/>
      <c r="AH382" s="2"/>
      <c r="AI382" s="312"/>
      <c r="AJ382" s="312"/>
      <c r="AK382" s="312"/>
      <c r="AL382" s="2"/>
      <c r="AM382" s="2"/>
      <c r="AN382" s="2"/>
    </row>
    <row r="383" spans="1:40"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9"/>
      <c r="Z383" s="9"/>
      <c r="AA383" s="2"/>
      <c r="AB383" s="2"/>
      <c r="AC383" s="2"/>
      <c r="AD383" s="2"/>
      <c r="AE383" s="2"/>
      <c r="AF383" s="2"/>
      <c r="AG383" s="2"/>
      <c r="AH383" s="2"/>
      <c r="AI383" s="312"/>
      <c r="AJ383" s="312"/>
      <c r="AK383" s="312"/>
      <c r="AL383" s="2"/>
      <c r="AM383" s="2"/>
      <c r="AN383" s="2"/>
    </row>
    <row r="384" spans="1:40"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9"/>
      <c r="Z384" s="9"/>
      <c r="AA384" s="2"/>
      <c r="AB384" s="2"/>
      <c r="AC384" s="2"/>
      <c r="AD384" s="2"/>
      <c r="AE384" s="2"/>
      <c r="AF384" s="2"/>
      <c r="AG384" s="2"/>
      <c r="AH384" s="2"/>
      <c r="AI384" s="312"/>
      <c r="AJ384" s="312"/>
      <c r="AK384" s="312"/>
      <c r="AL384" s="2"/>
      <c r="AM384" s="2"/>
      <c r="AN384" s="2"/>
    </row>
    <row r="385" spans="1:40"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9"/>
      <c r="Z385" s="9"/>
      <c r="AA385" s="2"/>
      <c r="AB385" s="2"/>
      <c r="AC385" s="2"/>
      <c r="AD385" s="2"/>
      <c r="AE385" s="2"/>
      <c r="AF385" s="2"/>
      <c r="AG385" s="2"/>
      <c r="AH385" s="2"/>
      <c r="AI385" s="312"/>
      <c r="AJ385" s="312"/>
      <c r="AK385" s="312"/>
      <c r="AL385" s="2"/>
      <c r="AM385" s="2"/>
      <c r="AN385" s="2"/>
    </row>
    <row r="386" spans="1:40"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9"/>
      <c r="Z386" s="9"/>
      <c r="AA386" s="2"/>
      <c r="AB386" s="2"/>
      <c r="AC386" s="2"/>
      <c r="AD386" s="2"/>
      <c r="AE386" s="2"/>
      <c r="AF386" s="2"/>
      <c r="AG386" s="2"/>
      <c r="AH386" s="2"/>
      <c r="AI386" s="312"/>
      <c r="AJ386" s="312"/>
      <c r="AK386" s="312"/>
      <c r="AL386" s="2"/>
      <c r="AM386" s="2"/>
      <c r="AN386" s="2"/>
    </row>
    <row r="387" spans="1:40"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9"/>
      <c r="Z387" s="9"/>
      <c r="AA387" s="2"/>
      <c r="AB387" s="2"/>
      <c r="AC387" s="2"/>
      <c r="AD387" s="2"/>
      <c r="AE387" s="2"/>
      <c r="AF387" s="2"/>
      <c r="AG387" s="2"/>
      <c r="AH387" s="2"/>
      <c r="AI387" s="312"/>
      <c r="AJ387" s="312"/>
      <c r="AK387" s="312"/>
      <c r="AL387" s="2"/>
      <c r="AM387" s="2"/>
      <c r="AN387" s="2"/>
    </row>
    <row r="388" spans="1:40"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9"/>
      <c r="Z388" s="9"/>
      <c r="AA388" s="2"/>
      <c r="AB388" s="2"/>
      <c r="AC388" s="2"/>
      <c r="AD388" s="2"/>
      <c r="AE388" s="2"/>
      <c r="AF388" s="2"/>
      <c r="AG388" s="2"/>
      <c r="AH388" s="2"/>
      <c r="AI388" s="312"/>
      <c r="AJ388" s="312"/>
      <c r="AK388" s="312"/>
      <c r="AL388" s="2"/>
      <c r="AM388" s="2"/>
      <c r="AN388" s="2"/>
    </row>
    <row r="389" spans="1:40"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9"/>
      <c r="Z389" s="9"/>
      <c r="AA389" s="2"/>
      <c r="AB389" s="2"/>
      <c r="AC389" s="2"/>
      <c r="AD389" s="2"/>
      <c r="AE389" s="2"/>
      <c r="AF389" s="2"/>
      <c r="AG389" s="2"/>
      <c r="AH389" s="2"/>
      <c r="AI389" s="312"/>
      <c r="AJ389" s="312"/>
      <c r="AK389" s="312"/>
      <c r="AL389" s="2"/>
      <c r="AM389" s="2"/>
      <c r="AN389" s="2"/>
    </row>
    <row r="390" spans="1:40"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9"/>
      <c r="Z390" s="9"/>
      <c r="AA390" s="2"/>
      <c r="AB390" s="2"/>
      <c r="AC390" s="2"/>
      <c r="AD390" s="2"/>
      <c r="AE390" s="2"/>
      <c r="AF390" s="2"/>
      <c r="AG390" s="2"/>
      <c r="AH390" s="2"/>
      <c r="AI390" s="312"/>
      <c r="AJ390" s="312"/>
      <c r="AK390" s="312"/>
      <c r="AL390" s="2"/>
      <c r="AM390" s="2"/>
      <c r="AN390" s="2"/>
    </row>
    <row r="391" spans="1:40"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9"/>
      <c r="Z391" s="9"/>
      <c r="AA391" s="2"/>
      <c r="AB391" s="2"/>
      <c r="AC391" s="2"/>
      <c r="AD391" s="2"/>
      <c r="AE391" s="2"/>
      <c r="AF391" s="2"/>
      <c r="AG391" s="2"/>
      <c r="AH391" s="2"/>
      <c r="AI391" s="312"/>
      <c r="AJ391" s="312"/>
      <c r="AK391" s="312"/>
      <c r="AL391" s="2"/>
      <c r="AM391" s="2"/>
      <c r="AN391" s="2"/>
    </row>
    <row r="392" spans="1:40"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9"/>
      <c r="Z392" s="9"/>
      <c r="AA392" s="2"/>
      <c r="AB392" s="2"/>
      <c r="AC392" s="2"/>
      <c r="AD392" s="2"/>
      <c r="AE392" s="2"/>
      <c r="AF392" s="2"/>
      <c r="AG392" s="2"/>
      <c r="AH392" s="2"/>
      <c r="AI392" s="312"/>
      <c r="AJ392" s="312"/>
      <c r="AK392" s="312"/>
      <c r="AL392" s="2"/>
      <c r="AM392" s="2"/>
      <c r="AN392" s="2"/>
    </row>
    <row r="393" spans="1:40"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9"/>
      <c r="Z393" s="9"/>
      <c r="AA393" s="2"/>
      <c r="AB393" s="2"/>
      <c r="AC393" s="2"/>
      <c r="AD393" s="2"/>
      <c r="AE393" s="2"/>
      <c r="AF393" s="2"/>
      <c r="AG393" s="2"/>
      <c r="AH393" s="2"/>
      <c r="AI393" s="312"/>
      <c r="AJ393" s="312"/>
      <c r="AK393" s="312"/>
      <c r="AL393" s="2"/>
      <c r="AM393" s="2"/>
      <c r="AN393" s="2"/>
    </row>
    <row r="394" spans="1:40"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9"/>
      <c r="Z394" s="9"/>
      <c r="AA394" s="2"/>
      <c r="AB394" s="2"/>
      <c r="AC394" s="2"/>
      <c r="AD394" s="2"/>
      <c r="AE394" s="2"/>
      <c r="AF394" s="2"/>
      <c r="AG394" s="2"/>
      <c r="AH394" s="2"/>
      <c r="AI394" s="312"/>
      <c r="AJ394" s="312"/>
      <c r="AK394" s="312"/>
      <c r="AL394" s="2"/>
      <c r="AM394" s="2"/>
      <c r="AN394" s="2"/>
    </row>
    <row r="395" spans="1:40"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9"/>
      <c r="Z395" s="9"/>
      <c r="AA395" s="2"/>
      <c r="AB395" s="2"/>
      <c r="AC395" s="2"/>
      <c r="AD395" s="2"/>
      <c r="AE395" s="2"/>
      <c r="AF395" s="2"/>
      <c r="AG395" s="2"/>
      <c r="AH395" s="2"/>
      <c r="AI395" s="312"/>
      <c r="AJ395" s="312"/>
      <c r="AK395" s="312"/>
      <c r="AL395" s="2"/>
      <c r="AM395" s="2"/>
      <c r="AN395" s="2"/>
    </row>
    <row r="396" spans="1:40"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9"/>
      <c r="Z396" s="9"/>
      <c r="AA396" s="2"/>
      <c r="AB396" s="2"/>
      <c r="AC396" s="2"/>
      <c r="AD396" s="2"/>
      <c r="AE396" s="2"/>
      <c r="AF396" s="2"/>
      <c r="AG396" s="2"/>
      <c r="AH396" s="2"/>
      <c r="AI396" s="312"/>
      <c r="AJ396" s="312"/>
      <c r="AK396" s="312"/>
      <c r="AL396" s="2"/>
      <c r="AM396" s="2"/>
      <c r="AN396" s="2"/>
    </row>
    <row r="397" spans="1:40"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9"/>
      <c r="Z397" s="9"/>
      <c r="AA397" s="2"/>
      <c r="AB397" s="2"/>
      <c r="AC397" s="2"/>
      <c r="AD397" s="2"/>
      <c r="AE397" s="2"/>
      <c r="AF397" s="2"/>
      <c r="AG397" s="2"/>
      <c r="AH397" s="2"/>
      <c r="AI397" s="312"/>
      <c r="AJ397" s="312"/>
      <c r="AK397" s="312"/>
      <c r="AL397" s="2"/>
      <c r="AM397" s="2"/>
      <c r="AN397" s="2"/>
    </row>
    <row r="398" spans="1:40"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9"/>
      <c r="Z398" s="9"/>
      <c r="AA398" s="2"/>
      <c r="AB398" s="2"/>
      <c r="AC398" s="2"/>
      <c r="AD398" s="2"/>
      <c r="AE398" s="2"/>
      <c r="AF398" s="2"/>
      <c r="AG398" s="2"/>
      <c r="AH398" s="2"/>
      <c r="AI398" s="312"/>
      <c r="AJ398" s="312"/>
      <c r="AK398" s="312"/>
      <c r="AL398" s="2"/>
      <c r="AM398" s="2"/>
      <c r="AN398" s="2"/>
    </row>
    <row r="399" spans="1:40"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9"/>
      <c r="Z399" s="9"/>
      <c r="AA399" s="2"/>
      <c r="AB399" s="2"/>
      <c r="AC399" s="2"/>
      <c r="AD399" s="2"/>
      <c r="AE399" s="2"/>
      <c r="AF399" s="2"/>
      <c r="AG399" s="2"/>
      <c r="AH399" s="2"/>
      <c r="AI399" s="312"/>
      <c r="AJ399" s="312"/>
      <c r="AK399" s="312"/>
      <c r="AL399" s="2"/>
      <c r="AM399" s="2"/>
      <c r="AN399" s="2"/>
    </row>
    <row r="400" spans="1:40"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9"/>
      <c r="Z400" s="9"/>
      <c r="AA400" s="2"/>
      <c r="AB400" s="2"/>
      <c r="AC400" s="2"/>
      <c r="AD400" s="2"/>
      <c r="AE400" s="2"/>
      <c r="AF400" s="2"/>
      <c r="AG400" s="2"/>
      <c r="AH400" s="2"/>
      <c r="AI400" s="312"/>
      <c r="AJ400" s="312"/>
      <c r="AK400" s="312"/>
      <c r="AL400" s="2"/>
      <c r="AM400" s="2"/>
      <c r="AN400" s="2"/>
    </row>
    <row r="401" spans="1:40"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9"/>
      <c r="Z401" s="9"/>
      <c r="AA401" s="2"/>
      <c r="AB401" s="2"/>
      <c r="AC401" s="2"/>
      <c r="AD401" s="2"/>
      <c r="AE401" s="2"/>
      <c r="AF401" s="2"/>
      <c r="AG401" s="2"/>
      <c r="AH401" s="2"/>
      <c r="AI401" s="312"/>
      <c r="AJ401" s="312"/>
      <c r="AK401" s="312"/>
      <c r="AL401" s="2"/>
      <c r="AM401" s="2"/>
      <c r="AN401" s="2"/>
    </row>
    <row r="402" spans="1:40"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9"/>
      <c r="Z402" s="9"/>
      <c r="AA402" s="2"/>
      <c r="AB402" s="2"/>
      <c r="AC402" s="2"/>
      <c r="AD402" s="2"/>
      <c r="AE402" s="2"/>
      <c r="AF402" s="2"/>
      <c r="AG402" s="2"/>
      <c r="AH402" s="2"/>
      <c r="AI402" s="312"/>
      <c r="AJ402" s="312"/>
      <c r="AK402" s="312"/>
      <c r="AL402" s="2"/>
      <c r="AM402" s="2"/>
      <c r="AN402" s="2"/>
    </row>
    <row r="403" spans="1:40"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9"/>
      <c r="Z403" s="9"/>
      <c r="AA403" s="2"/>
      <c r="AB403" s="2"/>
      <c r="AC403" s="2"/>
      <c r="AD403" s="2"/>
      <c r="AE403" s="2"/>
      <c r="AF403" s="2"/>
      <c r="AG403" s="2"/>
      <c r="AH403" s="2"/>
      <c r="AI403" s="312"/>
      <c r="AJ403" s="312"/>
      <c r="AK403" s="312"/>
      <c r="AL403" s="2"/>
      <c r="AM403" s="2"/>
      <c r="AN403" s="2"/>
    </row>
    <row r="404" spans="1:40"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9"/>
      <c r="Z404" s="9"/>
      <c r="AA404" s="2"/>
      <c r="AB404" s="2"/>
      <c r="AC404" s="2"/>
      <c r="AD404" s="2"/>
      <c r="AE404" s="2"/>
      <c r="AF404" s="2"/>
      <c r="AG404" s="2"/>
      <c r="AH404" s="2"/>
      <c r="AI404" s="312"/>
      <c r="AJ404" s="312"/>
      <c r="AK404" s="312"/>
      <c r="AL404" s="2"/>
      <c r="AM404" s="2"/>
      <c r="AN404" s="2"/>
    </row>
    <row r="405" spans="1:40"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9"/>
      <c r="Z405" s="9"/>
      <c r="AA405" s="2"/>
      <c r="AB405" s="2"/>
      <c r="AC405" s="2"/>
      <c r="AD405" s="2"/>
      <c r="AE405" s="2"/>
      <c r="AF405" s="2"/>
      <c r="AG405" s="2"/>
      <c r="AH405" s="2"/>
      <c r="AI405" s="312"/>
      <c r="AJ405" s="312"/>
      <c r="AK405" s="312"/>
      <c r="AL405" s="2"/>
      <c r="AM405" s="2"/>
      <c r="AN405" s="2"/>
    </row>
    <row r="406" spans="1:40"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9"/>
      <c r="Z406" s="9"/>
      <c r="AA406" s="2"/>
      <c r="AB406" s="2"/>
      <c r="AC406" s="2"/>
      <c r="AD406" s="2"/>
      <c r="AE406" s="2"/>
      <c r="AF406" s="2"/>
      <c r="AG406" s="2"/>
      <c r="AH406" s="2"/>
      <c r="AI406" s="312"/>
      <c r="AJ406" s="312"/>
      <c r="AK406" s="312"/>
      <c r="AL406" s="2"/>
      <c r="AM406" s="2"/>
      <c r="AN406" s="2"/>
    </row>
    <row r="407" spans="1:40"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9"/>
      <c r="Z407" s="9"/>
      <c r="AA407" s="2"/>
      <c r="AB407" s="2"/>
      <c r="AC407" s="2"/>
      <c r="AD407" s="2"/>
      <c r="AE407" s="2"/>
      <c r="AF407" s="2"/>
      <c r="AG407" s="2"/>
      <c r="AH407" s="2"/>
      <c r="AI407" s="312"/>
      <c r="AJ407" s="312"/>
      <c r="AK407" s="312"/>
      <c r="AL407" s="2"/>
      <c r="AM407" s="2"/>
      <c r="AN407" s="2"/>
    </row>
    <row r="408" spans="1:40"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9"/>
      <c r="Z408" s="9"/>
      <c r="AA408" s="2"/>
      <c r="AB408" s="2"/>
      <c r="AC408" s="2"/>
      <c r="AD408" s="2"/>
      <c r="AE408" s="2"/>
      <c r="AF408" s="2"/>
      <c r="AG408" s="2"/>
      <c r="AH408" s="2"/>
      <c r="AI408" s="312"/>
      <c r="AJ408" s="312"/>
      <c r="AK408" s="312"/>
      <c r="AL408" s="2"/>
      <c r="AM408" s="2"/>
      <c r="AN408" s="2"/>
    </row>
    <row r="409" spans="1:40"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9"/>
      <c r="Z409" s="9"/>
      <c r="AA409" s="2"/>
      <c r="AB409" s="2"/>
      <c r="AC409" s="2"/>
      <c r="AD409" s="2"/>
      <c r="AE409" s="2"/>
      <c r="AF409" s="2"/>
      <c r="AG409" s="2"/>
      <c r="AH409" s="2"/>
      <c r="AI409" s="312"/>
      <c r="AJ409" s="312"/>
      <c r="AK409" s="312"/>
      <c r="AL409" s="2"/>
      <c r="AM409" s="2"/>
      <c r="AN409" s="2"/>
    </row>
    <row r="410" spans="1:40"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9"/>
      <c r="Z410" s="9"/>
      <c r="AA410" s="2"/>
      <c r="AB410" s="2"/>
      <c r="AC410" s="2"/>
      <c r="AD410" s="2"/>
      <c r="AE410" s="2"/>
      <c r="AF410" s="2"/>
      <c r="AG410" s="2"/>
      <c r="AH410" s="2"/>
      <c r="AI410" s="312"/>
      <c r="AJ410" s="312"/>
      <c r="AK410" s="312"/>
      <c r="AL410" s="2"/>
      <c r="AM410" s="2"/>
      <c r="AN410" s="2"/>
    </row>
    <row r="411" spans="1:40"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9"/>
      <c r="Z411" s="9"/>
      <c r="AA411" s="2"/>
      <c r="AB411" s="2"/>
      <c r="AC411" s="2"/>
      <c r="AD411" s="2"/>
      <c r="AE411" s="2"/>
      <c r="AF411" s="2"/>
      <c r="AG411" s="2"/>
      <c r="AH411" s="2"/>
      <c r="AI411" s="312"/>
      <c r="AJ411" s="312"/>
      <c r="AK411" s="312"/>
      <c r="AL411" s="2"/>
      <c r="AM411" s="2"/>
      <c r="AN411" s="2"/>
    </row>
    <row r="412" spans="1:40"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9"/>
      <c r="Z412" s="9"/>
      <c r="AA412" s="2"/>
      <c r="AB412" s="2"/>
      <c r="AC412" s="2"/>
      <c r="AD412" s="2"/>
      <c r="AE412" s="2"/>
      <c r="AF412" s="2"/>
      <c r="AG412" s="2"/>
      <c r="AH412" s="2"/>
      <c r="AI412" s="312"/>
      <c r="AJ412" s="312"/>
      <c r="AK412" s="312"/>
      <c r="AL412" s="2"/>
      <c r="AM412" s="2"/>
      <c r="AN412" s="2"/>
    </row>
    <row r="413" spans="1:40"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9"/>
      <c r="Z413" s="9"/>
      <c r="AA413" s="2"/>
      <c r="AB413" s="2"/>
      <c r="AC413" s="2"/>
      <c r="AD413" s="2"/>
      <c r="AE413" s="2"/>
      <c r="AF413" s="2"/>
      <c r="AG413" s="2"/>
      <c r="AH413" s="2"/>
      <c r="AI413" s="312"/>
      <c r="AJ413" s="312"/>
      <c r="AK413" s="312"/>
      <c r="AL413" s="2"/>
      <c r="AM413" s="2"/>
      <c r="AN413" s="2"/>
    </row>
    <row r="414" spans="1:40"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9"/>
      <c r="Z414" s="9"/>
      <c r="AA414" s="2"/>
      <c r="AB414" s="2"/>
      <c r="AC414" s="2"/>
      <c r="AD414" s="2"/>
      <c r="AE414" s="2"/>
      <c r="AF414" s="2"/>
      <c r="AG414" s="2"/>
      <c r="AH414" s="2"/>
      <c r="AI414" s="312"/>
      <c r="AJ414" s="312"/>
      <c r="AK414" s="312"/>
      <c r="AL414" s="2"/>
      <c r="AM414" s="2"/>
      <c r="AN414" s="2"/>
    </row>
    <row r="415" spans="1:40"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9"/>
      <c r="Z415" s="9"/>
      <c r="AA415" s="2"/>
      <c r="AB415" s="2"/>
      <c r="AC415" s="2"/>
      <c r="AD415" s="2"/>
      <c r="AE415" s="2"/>
      <c r="AF415" s="2"/>
      <c r="AG415" s="2"/>
      <c r="AH415" s="2"/>
      <c r="AI415" s="312"/>
      <c r="AJ415" s="312"/>
      <c r="AK415" s="312"/>
      <c r="AL415" s="2"/>
      <c r="AM415" s="2"/>
      <c r="AN415" s="2"/>
    </row>
    <row r="416" spans="1:40"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9"/>
      <c r="Z416" s="9"/>
      <c r="AA416" s="2"/>
      <c r="AB416" s="2"/>
      <c r="AC416" s="2"/>
      <c r="AD416" s="2"/>
      <c r="AE416" s="2"/>
      <c r="AF416" s="2"/>
      <c r="AG416" s="2"/>
      <c r="AH416" s="2"/>
      <c r="AI416" s="312"/>
      <c r="AJ416" s="312"/>
      <c r="AK416" s="312"/>
      <c r="AL416" s="2"/>
      <c r="AM416" s="2"/>
      <c r="AN416" s="2"/>
    </row>
    <row r="417" spans="1:40"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9"/>
      <c r="Z417" s="9"/>
      <c r="AA417" s="2"/>
      <c r="AB417" s="2"/>
      <c r="AC417" s="2"/>
      <c r="AD417" s="2"/>
      <c r="AE417" s="2"/>
      <c r="AF417" s="2"/>
      <c r="AG417" s="2"/>
      <c r="AH417" s="2"/>
      <c r="AI417" s="312"/>
      <c r="AJ417" s="312"/>
      <c r="AK417" s="312"/>
      <c r="AL417" s="2"/>
      <c r="AM417" s="2"/>
      <c r="AN417" s="2"/>
    </row>
    <row r="418" spans="1:40"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9"/>
      <c r="Z418" s="9"/>
      <c r="AA418" s="2"/>
      <c r="AB418" s="2"/>
      <c r="AC418" s="2"/>
      <c r="AD418" s="2"/>
      <c r="AE418" s="2"/>
      <c r="AF418" s="2"/>
      <c r="AG418" s="2"/>
      <c r="AH418" s="2"/>
      <c r="AI418" s="312"/>
      <c r="AJ418" s="312"/>
      <c r="AK418" s="312"/>
      <c r="AL418" s="2"/>
      <c r="AM418" s="2"/>
      <c r="AN418" s="2"/>
    </row>
    <row r="419" spans="1:40"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9"/>
      <c r="Z419" s="9"/>
      <c r="AA419" s="2"/>
      <c r="AB419" s="2"/>
      <c r="AC419" s="2"/>
      <c r="AD419" s="2"/>
      <c r="AE419" s="2"/>
      <c r="AF419" s="2"/>
      <c r="AG419" s="2"/>
      <c r="AH419" s="2"/>
      <c r="AI419" s="312"/>
      <c r="AJ419" s="312"/>
      <c r="AK419" s="312"/>
      <c r="AL419" s="2"/>
      <c r="AM419" s="2"/>
      <c r="AN419" s="2"/>
    </row>
    <row r="420" spans="1:40"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9"/>
      <c r="Z420" s="9"/>
      <c r="AA420" s="2"/>
      <c r="AB420" s="2"/>
      <c r="AC420" s="2"/>
      <c r="AD420" s="2"/>
      <c r="AE420" s="2"/>
      <c r="AF420" s="2"/>
      <c r="AG420" s="2"/>
      <c r="AH420" s="2"/>
      <c r="AI420" s="312"/>
      <c r="AJ420" s="312"/>
      <c r="AK420" s="312"/>
      <c r="AL420" s="2"/>
      <c r="AM420" s="2"/>
      <c r="AN420" s="2"/>
    </row>
    <row r="421" spans="1:40"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9"/>
      <c r="Z421" s="9"/>
      <c r="AA421" s="2"/>
      <c r="AB421" s="2"/>
      <c r="AC421" s="2"/>
      <c r="AD421" s="2"/>
      <c r="AE421" s="2"/>
      <c r="AF421" s="2"/>
      <c r="AG421" s="2"/>
      <c r="AH421" s="2"/>
      <c r="AI421" s="312"/>
      <c r="AJ421" s="312"/>
      <c r="AK421" s="312"/>
      <c r="AL421" s="2"/>
      <c r="AM421" s="2"/>
      <c r="AN421" s="2"/>
    </row>
    <row r="422" spans="1:40"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9"/>
      <c r="Z422" s="9"/>
      <c r="AA422" s="2"/>
      <c r="AB422" s="2"/>
      <c r="AC422" s="2"/>
      <c r="AD422" s="2"/>
      <c r="AE422" s="2"/>
      <c r="AF422" s="2"/>
      <c r="AG422" s="2"/>
      <c r="AH422" s="2"/>
      <c r="AI422" s="312"/>
      <c r="AJ422" s="312"/>
      <c r="AK422" s="312"/>
      <c r="AL422" s="2"/>
      <c r="AM422" s="2"/>
      <c r="AN422" s="2"/>
    </row>
    <row r="423" spans="1:40"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9"/>
      <c r="Z423" s="9"/>
      <c r="AA423" s="2"/>
      <c r="AB423" s="2"/>
      <c r="AC423" s="2"/>
      <c r="AD423" s="2"/>
      <c r="AE423" s="2"/>
      <c r="AF423" s="2"/>
      <c r="AG423" s="2"/>
      <c r="AH423" s="2"/>
      <c r="AI423" s="312"/>
      <c r="AJ423" s="312"/>
      <c r="AK423" s="312"/>
      <c r="AL423" s="2"/>
      <c r="AM423" s="2"/>
      <c r="AN423" s="2"/>
    </row>
    <row r="424" spans="1:40"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9"/>
      <c r="Z424" s="9"/>
      <c r="AA424" s="2"/>
      <c r="AB424" s="2"/>
      <c r="AC424" s="2"/>
      <c r="AD424" s="2"/>
      <c r="AE424" s="2"/>
      <c r="AF424" s="2"/>
      <c r="AG424" s="2"/>
      <c r="AH424" s="2"/>
      <c r="AI424" s="312"/>
      <c r="AJ424" s="312"/>
      <c r="AK424" s="312"/>
      <c r="AL424" s="2"/>
      <c r="AM424" s="2"/>
      <c r="AN424" s="2"/>
    </row>
    <row r="425" spans="1:40"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9"/>
      <c r="Z425" s="9"/>
      <c r="AA425" s="2"/>
      <c r="AB425" s="2"/>
      <c r="AC425" s="2"/>
      <c r="AD425" s="2"/>
      <c r="AE425" s="2"/>
      <c r="AF425" s="2"/>
      <c r="AG425" s="2"/>
      <c r="AH425" s="2"/>
      <c r="AI425" s="312"/>
      <c r="AJ425" s="312"/>
      <c r="AK425" s="312"/>
      <c r="AL425" s="2"/>
      <c r="AM425" s="2"/>
      <c r="AN425" s="2"/>
    </row>
    <row r="426" spans="1:40"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9"/>
      <c r="Z426" s="9"/>
      <c r="AA426" s="2"/>
      <c r="AB426" s="2"/>
      <c r="AC426" s="2"/>
      <c r="AD426" s="2"/>
      <c r="AE426" s="2"/>
      <c r="AF426" s="2"/>
      <c r="AG426" s="2"/>
      <c r="AH426" s="2"/>
      <c r="AI426" s="312"/>
      <c r="AJ426" s="312"/>
      <c r="AK426" s="312"/>
      <c r="AL426" s="2"/>
      <c r="AM426" s="2"/>
      <c r="AN426" s="2"/>
    </row>
    <row r="427" spans="1:40"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9"/>
      <c r="Z427" s="9"/>
      <c r="AA427" s="2"/>
      <c r="AB427" s="2"/>
      <c r="AC427" s="2"/>
      <c r="AD427" s="2"/>
      <c r="AE427" s="2"/>
      <c r="AF427" s="2"/>
      <c r="AG427" s="2"/>
      <c r="AH427" s="2"/>
      <c r="AI427" s="312"/>
      <c r="AJ427" s="312"/>
      <c r="AK427" s="312"/>
      <c r="AL427" s="2"/>
      <c r="AM427" s="2"/>
      <c r="AN427" s="2"/>
    </row>
    <row r="428" spans="1:40"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9"/>
      <c r="Z428" s="9"/>
      <c r="AA428" s="2"/>
      <c r="AB428" s="2"/>
      <c r="AC428" s="2"/>
      <c r="AD428" s="2"/>
      <c r="AE428" s="2"/>
      <c r="AF428" s="2"/>
      <c r="AG428" s="2"/>
      <c r="AH428" s="2"/>
      <c r="AI428" s="312"/>
      <c r="AJ428" s="312"/>
      <c r="AK428" s="312"/>
      <c r="AL428" s="2"/>
      <c r="AM428" s="2"/>
      <c r="AN428" s="2"/>
    </row>
    <row r="429" spans="1:40"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9"/>
      <c r="Z429" s="9"/>
      <c r="AA429" s="2"/>
      <c r="AB429" s="2"/>
      <c r="AC429" s="2"/>
      <c r="AD429" s="2"/>
      <c r="AE429" s="2"/>
      <c r="AF429" s="2"/>
      <c r="AG429" s="2"/>
      <c r="AH429" s="2"/>
      <c r="AI429" s="312"/>
      <c r="AJ429" s="312"/>
      <c r="AK429" s="312"/>
      <c r="AL429" s="2"/>
      <c r="AM429" s="2"/>
      <c r="AN429" s="2"/>
    </row>
    <row r="430" spans="1:40"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9"/>
      <c r="Z430" s="9"/>
      <c r="AA430" s="2"/>
      <c r="AB430" s="2"/>
      <c r="AC430" s="2"/>
      <c r="AD430" s="2"/>
      <c r="AE430" s="2"/>
      <c r="AF430" s="2"/>
      <c r="AG430" s="2"/>
      <c r="AH430" s="2"/>
      <c r="AI430" s="312"/>
      <c r="AJ430" s="312"/>
      <c r="AK430" s="312"/>
      <c r="AL430" s="2"/>
      <c r="AM430" s="2"/>
      <c r="AN430" s="2"/>
    </row>
    <row r="431" spans="1:40"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9"/>
      <c r="Z431" s="9"/>
      <c r="AA431" s="2"/>
      <c r="AB431" s="2"/>
      <c r="AC431" s="2"/>
      <c r="AD431" s="2"/>
      <c r="AE431" s="2"/>
      <c r="AF431" s="2"/>
      <c r="AG431" s="2"/>
      <c r="AH431" s="2"/>
      <c r="AI431" s="312"/>
      <c r="AJ431" s="312"/>
      <c r="AK431" s="312"/>
      <c r="AL431" s="2"/>
      <c r="AM431" s="2"/>
      <c r="AN431" s="2"/>
    </row>
    <row r="432" spans="1:40"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9"/>
      <c r="Z432" s="9"/>
      <c r="AA432" s="2"/>
      <c r="AB432" s="2"/>
      <c r="AC432" s="2"/>
      <c r="AD432" s="2"/>
      <c r="AE432" s="2"/>
      <c r="AF432" s="2"/>
      <c r="AG432" s="2"/>
      <c r="AH432" s="2"/>
      <c r="AI432" s="312"/>
      <c r="AJ432" s="312"/>
      <c r="AK432" s="312"/>
      <c r="AL432" s="2"/>
      <c r="AM432" s="2"/>
      <c r="AN432" s="2"/>
    </row>
    <row r="433" spans="1:40"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9"/>
      <c r="Z433" s="9"/>
      <c r="AA433" s="2"/>
      <c r="AB433" s="2"/>
      <c r="AC433" s="2"/>
      <c r="AD433" s="2"/>
      <c r="AE433" s="2"/>
      <c r="AF433" s="2"/>
      <c r="AG433" s="2"/>
      <c r="AH433" s="2"/>
      <c r="AI433" s="312"/>
      <c r="AJ433" s="312"/>
      <c r="AK433" s="312"/>
      <c r="AL433" s="2"/>
      <c r="AM433" s="2"/>
      <c r="AN433" s="2"/>
    </row>
    <row r="434" spans="1:40"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9"/>
      <c r="Z434" s="9"/>
      <c r="AA434" s="2"/>
      <c r="AB434" s="2"/>
      <c r="AC434" s="2"/>
      <c r="AD434" s="2"/>
      <c r="AE434" s="2"/>
      <c r="AF434" s="2"/>
      <c r="AG434" s="2"/>
      <c r="AH434" s="2"/>
      <c r="AI434" s="312"/>
      <c r="AJ434" s="312"/>
      <c r="AK434" s="312"/>
      <c r="AL434" s="2"/>
      <c r="AM434" s="2"/>
      <c r="AN434" s="2"/>
    </row>
    <row r="435" spans="1:40"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9"/>
      <c r="Z435" s="9"/>
      <c r="AA435" s="2"/>
      <c r="AB435" s="2"/>
      <c r="AC435" s="2"/>
      <c r="AD435" s="2"/>
      <c r="AE435" s="2"/>
      <c r="AF435" s="2"/>
      <c r="AG435" s="2"/>
      <c r="AH435" s="2"/>
      <c r="AI435" s="312"/>
      <c r="AJ435" s="312"/>
      <c r="AK435" s="312"/>
      <c r="AL435" s="2"/>
      <c r="AM435" s="2"/>
      <c r="AN435" s="2"/>
    </row>
    <row r="436" spans="1:40"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9"/>
      <c r="Z436" s="9"/>
      <c r="AA436" s="2"/>
      <c r="AB436" s="2"/>
      <c r="AC436" s="2"/>
      <c r="AD436" s="2"/>
      <c r="AE436" s="2"/>
      <c r="AF436" s="2"/>
      <c r="AG436" s="2"/>
      <c r="AH436" s="2"/>
      <c r="AI436" s="312"/>
      <c r="AJ436" s="312"/>
      <c r="AK436" s="312"/>
      <c r="AL436" s="2"/>
      <c r="AM436" s="2"/>
      <c r="AN436" s="2"/>
    </row>
    <row r="437" spans="1:40"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9"/>
      <c r="Z437" s="9"/>
      <c r="AA437" s="2"/>
      <c r="AB437" s="2"/>
      <c r="AC437" s="2"/>
      <c r="AD437" s="2"/>
      <c r="AE437" s="2"/>
      <c r="AF437" s="2"/>
      <c r="AG437" s="2"/>
      <c r="AH437" s="2"/>
      <c r="AI437" s="312"/>
      <c r="AJ437" s="312"/>
      <c r="AK437" s="312"/>
      <c r="AL437" s="2"/>
      <c r="AM437" s="2"/>
      <c r="AN437" s="2"/>
    </row>
    <row r="438" spans="1:40"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9"/>
      <c r="Z438" s="9"/>
      <c r="AA438" s="2"/>
      <c r="AB438" s="2"/>
      <c r="AC438" s="2"/>
      <c r="AD438" s="2"/>
      <c r="AE438" s="2"/>
      <c r="AF438" s="2"/>
      <c r="AG438" s="2"/>
      <c r="AH438" s="2"/>
      <c r="AI438" s="312"/>
      <c r="AJ438" s="312"/>
      <c r="AK438" s="312"/>
      <c r="AL438" s="2"/>
      <c r="AM438" s="2"/>
      <c r="AN438" s="2"/>
    </row>
    <row r="439" spans="1:40"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9"/>
      <c r="Z439" s="9"/>
      <c r="AA439" s="2"/>
      <c r="AB439" s="2"/>
      <c r="AC439" s="2"/>
      <c r="AD439" s="2"/>
      <c r="AE439" s="2"/>
      <c r="AF439" s="2"/>
      <c r="AG439" s="2"/>
      <c r="AH439" s="2"/>
      <c r="AI439" s="312"/>
      <c r="AJ439" s="312"/>
      <c r="AK439" s="312"/>
      <c r="AL439" s="2"/>
      <c r="AM439" s="2"/>
      <c r="AN439" s="2"/>
    </row>
    <row r="440" spans="1:40"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9"/>
      <c r="Z440" s="9"/>
      <c r="AA440" s="2"/>
      <c r="AB440" s="2"/>
      <c r="AC440" s="2"/>
      <c r="AD440" s="2"/>
      <c r="AE440" s="2"/>
      <c r="AF440" s="2"/>
      <c r="AG440" s="2"/>
      <c r="AH440" s="2"/>
      <c r="AI440" s="312"/>
      <c r="AJ440" s="312"/>
      <c r="AK440" s="312"/>
      <c r="AL440" s="2"/>
      <c r="AM440" s="2"/>
      <c r="AN440" s="2"/>
    </row>
    <row r="441" spans="1:40"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9"/>
      <c r="Z441" s="9"/>
      <c r="AA441" s="2"/>
      <c r="AB441" s="2"/>
      <c r="AC441" s="2"/>
      <c r="AD441" s="2"/>
      <c r="AE441" s="2"/>
      <c r="AF441" s="2"/>
      <c r="AG441" s="2"/>
      <c r="AH441" s="2"/>
      <c r="AI441" s="312"/>
      <c r="AJ441" s="312"/>
      <c r="AK441" s="312"/>
      <c r="AL441" s="2"/>
      <c r="AM441" s="2"/>
      <c r="AN441" s="2"/>
    </row>
    <row r="442" spans="1:40"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9"/>
      <c r="Z442" s="9"/>
      <c r="AA442" s="2"/>
      <c r="AB442" s="2"/>
      <c r="AC442" s="2"/>
      <c r="AD442" s="2"/>
      <c r="AE442" s="2"/>
      <c r="AF442" s="2"/>
      <c r="AG442" s="2"/>
      <c r="AH442" s="2"/>
      <c r="AI442" s="312"/>
      <c r="AJ442" s="312"/>
      <c r="AK442" s="312"/>
      <c r="AL442" s="2"/>
      <c r="AM442" s="2"/>
      <c r="AN442" s="2"/>
    </row>
    <row r="443" spans="1:40"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9"/>
      <c r="Z443" s="9"/>
      <c r="AA443" s="2"/>
      <c r="AB443" s="2"/>
      <c r="AC443" s="2"/>
      <c r="AD443" s="2"/>
      <c r="AE443" s="2"/>
      <c r="AF443" s="2"/>
      <c r="AG443" s="2"/>
      <c r="AH443" s="2"/>
      <c r="AI443" s="312"/>
      <c r="AJ443" s="312"/>
      <c r="AK443" s="312"/>
      <c r="AL443" s="2"/>
      <c r="AM443" s="2"/>
      <c r="AN443" s="2"/>
    </row>
    <row r="444" spans="1:40"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9"/>
      <c r="Z444" s="9"/>
      <c r="AA444" s="2"/>
      <c r="AB444" s="2"/>
      <c r="AC444" s="2"/>
      <c r="AD444" s="2"/>
      <c r="AE444" s="2"/>
      <c r="AF444" s="2"/>
      <c r="AG444" s="2"/>
      <c r="AH444" s="2"/>
      <c r="AI444" s="312"/>
      <c r="AJ444" s="312"/>
      <c r="AK444" s="312"/>
      <c r="AL444" s="2"/>
      <c r="AM444" s="2"/>
      <c r="AN444" s="2"/>
    </row>
    <row r="445" spans="1:40"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9"/>
      <c r="Z445" s="9"/>
      <c r="AA445" s="2"/>
      <c r="AB445" s="2"/>
      <c r="AC445" s="2"/>
      <c r="AD445" s="2"/>
      <c r="AE445" s="2"/>
      <c r="AF445" s="2"/>
      <c r="AG445" s="2"/>
      <c r="AH445" s="2"/>
      <c r="AI445" s="312"/>
      <c r="AJ445" s="312"/>
      <c r="AK445" s="312"/>
      <c r="AL445" s="2"/>
      <c r="AM445" s="2"/>
      <c r="AN445" s="2"/>
    </row>
    <row r="446" spans="1:40"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9"/>
      <c r="Z446" s="9"/>
      <c r="AA446" s="2"/>
      <c r="AB446" s="2"/>
      <c r="AC446" s="2"/>
      <c r="AD446" s="2"/>
      <c r="AE446" s="2"/>
      <c r="AF446" s="2"/>
      <c r="AG446" s="2"/>
      <c r="AH446" s="2"/>
      <c r="AI446" s="312"/>
      <c r="AJ446" s="312"/>
      <c r="AK446" s="312"/>
      <c r="AL446" s="2"/>
      <c r="AM446" s="2"/>
      <c r="AN446" s="2"/>
    </row>
    <row r="447" spans="1:40"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9"/>
      <c r="Z447" s="9"/>
      <c r="AA447" s="2"/>
      <c r="AB447" s="2"/>
      <c r="AC447" s="2"/>
      <c r="AD447" s="2"/>
      <c r="AE447" s="2"/>
      <c r="AF447" s="2"/>
      <c r="AG447" s="2"/>
      <c r="AH447" s="2"/>
      <c r="AI447" s="312"/>
      <c r="AJ447" s="312"/>
      <c r="AK447" s="312"/>
      <c r="AL447" s="2"/>
      <c r="AM447" s="2"/>
      <c r="AN447" s="2"/>
    </row>
    <row r="448" spans="1:40"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9"/>
      <c r="Z448" s="9"/>
      <c r="AA448" s="2"/>
      <c r="AB448" s="2"/>
      <c r="AC448" s="2"/>
      <c r="AD448" s="2"/>
      <c r="AE448" s="2"/>
      <c r="AF448" s="2"/>
      <c r="AG448" s="2"/>
      <c r="AH448" s="2"/>
      <c r="AI448" s="312"/>
      <c r="AJ448" s="312"/>
      <c r="AK448" s="312"/>
      <c r="AL448" s="2"/>
      <c r="AM448" s="2"/>
      <c r="AN448" s="2"/>
    </row>
    <row r="449" spans="1:40"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9"/>
      <c r="Z449" s="9"/>
      <c r="AA449" s="2"/>
      <c r="AB449" s="2"/>
      <c r="AC449" s="2"/>
      <c r="AD449" s="2"/>
      <c r="AE449" s="2"/>
      <c r="AF449" s="2"/>
      <c r="AG449" s="2"/>
      <c r="AH449" s="2"/>
      <c r="AI449" s="312"/>
      <c r="AJ449" s="312"/>
      <c r="AK449" s="312"/>
      <c r="AL449" s="2"/>
      <c r="AM449" s="2"/>
      <c r="AN449" s="2"/>
    </row>
    <row r="450" spans="1:40"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9"/>
      <c r="Z450" s="9"/>
      <c r="AA450" s="2"/>
      <c r="AB450" s="2"/>
      <c r="AC450" s="2"/>
      <c r="AD450" s="2"/>
      <c r="AE450" s="2"/>
      <c r="AF450" s="2"/>
      <c r="AG450" s="2"/>
      <c r="AH450" s="2"/>
      <c r="AI450" s="312"/>
      <c r="AJ450" s="312"/>
      <c r="AK450" s="312"/>
      <c r="AL450" s="2"/>
      <c r="AM450" s="2"/>
      <c r="AN450" s="2"/>
    </row>
    <row r="451" spans="1:40"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9"/>
      <c r="Z451" s="9"/>
      <c r="AA451" s="2"/>
      <c r="AB451" s="2"/>
      <c r="AC451" s="2"/>
      <c r="AD451" s="2"/>
      <c r="AE451" s="2"/>
      <c r="AF451" s="2"/>
      <c r="AG451" s="2"/>
      <c r="AH451" s="2"/>
      <c r="AI451" s="312"/>
      <c r="AJ451" s="312"/>
      <c r="AK451" s="312"/>
      <c r="AL451" s="2"/>
      <c r="AM451" s="2"/>
      <c r="AN451" s="2"/>
    </row>
    <row r="452" spans="1:40"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9"/>
      <c r="Z452" s="9"/>
      <c r="AA452" s="2"/>
      <c r="AB452" s="2"/>
      <c r="AC452" s="2"/>
      <c r="AD452" s="2"/>
      <c r="AE452" s="2"/>
      <c r="AF452" s="2"/>
      <c r="AG452" s="2"/>
      <c r="AH452" s="2"/>
      <c r="AI452" s="312"/>
      <c r="AJ452" s="312"/>
      <c r="AK452" s="312"/>
      <c r="AL452" s="2"/>
      <c r="AM452" s="2"/>
      <c r="AN452" s="2"/>
    </row>
    <row r="453" spans="1:40"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9"/>
      <c r="Z453" s="9"/>
      <c r="AA453" s="2"/>
      <c r="AB453" s="2"/>
      <c r="AC453" s="2"/>
      <c r="AD453" s="2"/>
      <c r="AE453" s="2"/>
      <c r="AF453" s="2"/>
      <c r="AG453" s="2"/>
      <c r="AH453" s="2"/>
      <c r="AI453" s="312"/>
      <c r="AJ453" s="312"/>
      <c r="AK453" s="312"/>
      <c r="AL453" s="2"/>
      <c r="AM453" s="2"/>
      <c r="AN453" s="2"/>
    </row>
    <row r="454" spans="1:40"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9"/>
      <c r="Z454" s="9"/>
      <c r="AA454" s="2"/>
      <c r="AB454" s="2"/>
      <c r="AC454" s="2"/>
      <c r="AD454" s="2"/>
      <c r="AE454" s="2"/>
      <c r="AF454" s="2"/>
      <c r="AG454" s="2"/>
      <c r="AH454" s="2"/>
      <c r="AI454" s="312"/>
      <c r="AJ454" s="312"/>
      <c r="AK454" s="312"/>
      <c r="AL454" s="2"/>
      <c r="AM454" s="2"/>
      <c r="AN454" s="2"/>
    </row>
    <row r="455" spans="1:40"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9"/>
      <c r="Z455" s="9"/>
      <c r="AA455" s="2"/>
      <c r="AB455" s="2"/>
      <c r="AC455" s="2"/>
      <c r="AD455" s="2"/>
      <c r="AE455" s="2"/>
      <c r="AF455" s="2"/>
      <c r="AG455" s="2"/>
      <c r="AH455" s="2"/>
      <c r="AI455" s="312"/>
      <c r="AJ455" s="312"/>
      <c r="AK455" s="312"/>
      <c r="AL455" s="2"/>
      <c r="AM455" s="2"/>
      <c r="AN455" s="2"/>
    </row>
    <row r="456" spans="1:40"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9"/>
      <c r="Z456" s="9"/>
      <c r="AA456" s="2"/>
      <c r="AB456" s="2"/>
      <c r="AC456" s="2"/>
      <c r="AD456" s="2"/>
      <c r="AE456" s="2"/>
      <c r="AF456" s="2"/>
      <c r="AG456" s="2"/>
      <c r="AH456" s="2"/>
      <c r="AI456" s="312"/>
      <c r="AJ456" s="312"/>
      <c r="AK456" s="312"/>
      <c r="AL456" s="2"/>
      <c r="AM456" s="2"/>
      <c r="AN456" s="2"/>
    </row>
    <row r="457" spans="1:40"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9"/>
      <c r="Z457" s="9"/>
      <c r="AA457" s="2"/>
      <c r="AB457" s="2"/>
      <c r="AC457" s="2"/>
      <c r="AD457" s="2"/>
      <c r="AE457" s="2"/>
      <c r="AF457" s="2"/>
      <c r="AG457" s="2"/>
      <c r="AH457" s="2"/>
      <c r="AI457" s="312"/>
      <c r="AJ457" s="312"/>
      <c r="AK457" s="312"/>
      <c r="AL457" s="2"/>
      <c r="AM457" s="2"/>
      <c r="AN457" s="2"/>
    </row>
    <row r="458" spans="1:40"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9"/>
      <c r="Z458" s="9"/>
      <c r="AA458" s="2"/>
      <c r="AB458" s="2"/>
      <c r="AC458" s="2"/>
      <c r="AD458" s="2"/>
      <c r="AE458" s="2"/>
      <c r="AF458" s="2"/>
      <c r="AG458" s="2"/>
      <c r="AH458" s="2"/>
      <c r="AI458" s="312"/>
      <c r="AJ458" s="312"/>
      <c r="AK458" s="312"/>
      <c r="AL458" s="2"/>
      <c r="AM458" s="2"/>
      <c r="AN458" s="2"/>
    </row>
    <row r="459" spans="1:40"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9"/>
      <c r="Z459" s="9"/>
      <c r="AA459" s="2"/>
      <c r="AB459" s="2"/>
      <c r="AC459" s="2"/>
      <c r="AD459" s="2"/>
      <c r="AE459" s="2"/>
      <c r="AF459" s="2"/>
      <c r="AG459" s="2"/>
      <c r="AH459" s="2"/>
      <c r="AI459" s="312"/>
      <c r="AJ459" s="312"/>
      <c r="AK459" s="312"/>
      <c r="AL459" s="2"/>
      <c r="AM459" s="2"/>
      <c r="AN459" s="2"/>
    </row>
    <row r="460" spans="1:40"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9"/>
      <c r="Z460" s="9"/>
      <c r="AA460" s="2"/>
      <c r="AB460" s="2"/>
      <c r="AC460" s="2"/>
      <c r="AD460" s="2"/>
      <c r="AE460" s="2"/>
      <c r="AF460" s="2"/>
      <c r="AG460" s="2"/>
      <c r="AH460" s="2"/>
      <c r="AI460" s="312"/>
      <c r="AJ460" s="312"/>
      <c r="AK460" s="312"/>
      <c r="AL460" s="2"/>
      <c r="AM460" s="2"/>
      <c r="AN460" s="2"/>
    </row>
    <row r="461" spans="1:40"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9"/>
      <c r="Z461" s="9"/>
      <c r="AA461" s="2"/>
      <c r="AB461" s="2"/>
      <c r="AC461" s="2"/>
      <c r="AD461" s="2"/>
      <c r="AE461" s="2"/>
      <c r="AF461" s="2"/>
      <c r="AG461" s="2"/>
      <c r="AH461" s="2"/>
      <c r="AI461" s="312"/>
      <c r="AJ461" s="312"/>
      <c r="AK461" s="312"/>
      <c r="AL461" s="2"/>
      <c r="AM461" s="2"/>
      <c r="AN461" s="2"/>
    </row>
    <row r="462" spans="1:40"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9"/>
      <c r="Z462" s="9"/>
      <c r="AA462" s="2"/>
      <c r="AB462" s="2"/>
      <c r="AC462" s="2"/>
      <c r="AD462" s="2"/>
      <c r="AE462" s="2"/>
      <c r="AF462" s="2"/>
      <c r="AG462" s="2"/>
      <c r="AH462" s="2"/>
      <c r="AI462" s="312"/>
      <c r="AJ462" s="312"/>
      <c r="AK462" s="312"/>
      <c r="AL462" s="2"/>
      <c r="AM462" s="2"/>
      <c r="AN462" s="2"/>
    </row>
    <row r="463" spans="1:40"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9"/>
      <c r="Z463" s="9"/>
      <c r="AA463" s="2"/>
      <c r="AB463" s="2"/>
      <c r="AC463" s="2"/>
      <c r="AD463" s="2"/>
      <c r="AE463" s="2"/>
      <c r="AF463" s="2"/>
      <c r="AG463" s="2"/>
      <c r="AH463" s="2"/>
      <c r="AI463" s="312"/>
      <c r="AJ463" s="312"/>
      <c r="AK463" s="312"/>
      <c r="AL463" s="2"/>
      <c r="AM463" s="2"/>
      <c r="AN463" s="2"/>
    </row>
    <row r="464" spans="1:40"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9"/>
      <c r="Z464" s="9"/>
      <c r="AA464" s="2"/>
      <c r="AB464" s="2"/>
      <c r="AC464" s="2"/>
      <c r="AD464" s="2"/>
      <c r="AE464" s="2"/>
      <c r="AF464" s="2"/>
      <c r="AG464" s="2"/>
      <c r="AH464" s="2"/>
      <c r="AI464" s="312"/>
      <c r="AJ464" s="312"/>
      <c r="AK464" s="312"/>
      <c r="AL464" s="2"/>
      <c r="AM464" s="2"/>
      <c r="AN464" s="2"/>
    </row>
    <row r="465" spans="1:40"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9"/>
      <c r="Z465" s="9"/>
      <c r="AA465" s="2"/>
      <c r="AB465" s="2"/>
      <c r="AC465" s="2"/>
      <c r="AD465" s="2"/>
      <c r="AE465" s="2"/>
      <c r="AF465" s="2"/>
      <c r="AG465" s="2"/>
      <c r="AH465" s="2"/>
      <c r="AI465" s="312"/>
      <c r="AJ465" s="312"/>
      <c r="AK465" s="312"/>
      <c r="AL465" s="2"/>
      <c r="AM465" s="2"/>
      <c r="AN465" s="2"/>
    </row>
    <row r="466" spans="1:40"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9"/>
      <c r="Z466" s="9"/>
      <c r="AA466" s="2"/>
      <c r="AB466" s="2"/>
      <c r="AC466" s="2"/>
      <c r="AD466" s="2"/>
      <c r="AE466" s="2"/>
      <c r="AF466" s="2"/>
      <c r="AG466" s="2"/>
      <c r="AH466" s="2"/>
      <c r="AI466" s="312"/>
      <c r="AJ466" s="312"/>
      <c r="AK466" s="312"/>
      <c r="AL466" s="2"/>
      <c r="AM466" s="2"/>
      <c r="AN466" s="2"/>
    </row>
    <row r="467" spans="1:40"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9"/>
      <c r="Z467" s="9"/>
      <c r="AA467" s="2"/>
      <c r="AB467" s="2"/>
      <c r="AC467" s="2"/>
      <c r="AD467" s="2"/>
      <c r="AE467" s="2"/>
      <c r="AF467" s="2"/>
      <c r="AG467" s="2"/>
      <c r="AH467" s="2"/>
      <c r="AI467" s="312"/>
      <c r="AJ467" s="312"/>
      <c r="AK467" s="312"/>
      <c r="AL467" s="2"/>
      <c r="AM467" s="2"/>
      <c r="AN467" s="2"/>
    </row>
    <row r="468" spans="1:40"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9"/>
      <c r="Z468" s="9"/>
      <c r="AA468" s="2"/>
      <c r="AB468" s="2"/>
      <c r="AC468" s="2"/>
      <c r="AD468" s="2"/>
      <c r="AE468" s="2"/>
      <c r="AF468" s="2"/>
      <c r="AG468" s="2"/>
      <c r="AH468" s="2"/>
      <c r="AI468" s="312"/>
      <c r="AJ468" s="312"/>
      <c r="AK468" s="312"/>
      <c r="AL468" s="2"/>
      <c r="AM468" s="2"/>
      <c r="AN468" s="2"/>
    </row>
    <row r="469" spans="1:40"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9"/>
      <c r="Z469" s="9"/>
      <c r="AA469" s="2"/>
      <c r="AB469" s="2"/>
      <c r="AC469" s="2"/>
      <c r="AD469" s="2"/>
      <c r="AE469" s="2"/>
      <c r="AF469" s="2"/>
      <c r="AG469" s="2"/>
      <c r="AH469" s="2"/>
      <c r="AI469" s="312"/>
      <c r="AJ469" s="312"/>
      <c r="AK469" s="312"/>
      <c r="AL469" s="2"/>
      <c r="AM469" s="2"/>
      <c r="AN469" s="2"/>
    </row>
    <row r="470" spans="1:40"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9"/>
      <c r="Z470" s="9"/>
      <c r="AA470" s="2"/>
      <c r="AB470" s="2"/>
      <c r="AC470" s="2"/>
      <c r="AD470" s="2"/>
      <c r="AE470" s="2"/>
      <c r="AF470" s="2"/>
      <c r="AG470" s="2"/>
      <c r="AH470" s="2"/>
      <c r="AI470" s="312"/>
      <c r="AJ470" s="312"/>
      <c r="AK470" s="312"/>
      <c r="AL470" s="2"/>
      <c r="AM470" s="2"/>
      <c r="AN470" s="2"/>
    </row>
    <row r="471" spans="1:40"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9"/>
      <c r="Z471" s="9"/>
      <c r="AA471" s="2"/>
      <c r="AB471" s="2"/>
      <c r="AC471" s="2"/>
      <c r="AD471" s="2"/>
      <c r="AE471" s="2"/>
      <c r="AF471" s="2"/>
      <c r="AG471" s="2"/>
      <c r="AH471" s="2"/>
      <c r="AI471" s="312"/>
      <c r="AJ471" s="312"/>
      <c r="AK471" s="312"/>
      <c r="AL471" s="2"/>
      <c r="AM471" s="2"/>
      <c r="AN471" s="2"/>
    </row>
    <row r="472" spans="1:40"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9"/>
      <c r="Z472" s="9"/>
      <c r="AA472" s="2"/>
      <c r="AB472" s="2"/>
      <c r="AC472" s="2"/>
      <c r="AD472" s="2"/>
      <c r="AE472" s="2"/>
      <c r="AF472" s="2"/>
      <c r="AG472" s="2"/>
      <c r="AH472" s="2"/>
      <c r="AI472" s="312"/>
      <c r="AJ472" s="312"/>
      <c r="AK472" s="312"/>
      <c r="AL472" s="2"/>
      <c r="AM472" s="2"/>
      <c r="AN472" s="2"/>
    </row>
    <row r="473" spans="1:40"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9"/>
      <c r="Z473" s="9"/>
      <c r="AA473" s="2"/>
      <c r="AB473" s="2"/>
      <c r="AC473" s="2"/>
      <c r="AD473" s="2"/>
      <c r="AE473" s="2"/>
      <c r="AF473" s="2"/>
      <c r="AG473" s="2"/>
      <c r="AH473" s="2"/>
      <c r="AI473" s="312"/>
      <c r="AJ473" s="312"/>
      <c r="AK473" s="312"/>
      <c r="AL473" s="2"/>
      <c r="AM473" s="2"/>
      <c r="AN473" s="2"/>
    </row>
    <row r="474" spans="1:40"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9"/>
      <c r="Z474" s="9"/>
      <c r="AA474" s="2"/>
      <c r="AB474" s="2"/>
      <c r="AC474" s="2"/>
      <c r="AD474" s="2"/>
      <c r="AE474" s="2"/>
      <c r="AF474" s="2"/>
      <c r="AG474" s="2"/>
      <c r="AH474" s="2"/>
      <c r="AI474" s="312"/>
      <c r="AJ474" s="312"/>
      <c r="AK474" s="312"/>
      <c r="AL474" s="2"/>
      <c r="AM474" s="2"/>
      <c r="AN474" s="2"/>
    </row>
    <row r="475" spans="1:40"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9"/>
      <c r="Z475" s="9"/>
      <c r="AA475" s="2"/>
      <c r="AB475" s="2"/>
      <c r="AC475" s="2"/>
      <c r="AD475" s="2"/>
      <c r="AE475" s="2"/>
      <c r="AF475" s="2"/>
      <c r="AG475" s="2"/>
      <c r="AH475" s="2"/>
      <c r="AI475" s="312"/>
      <c r="AJ475" s="312"/>
      <c r="AK475" s="312"/>
      <c r="AL475" s="2"/>
      <c r="AM475" s="2"/>
      <c r="AN475" s="2"/>
    </row>
    <row r="476" spans="1:40"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9"/>
      <c r="Z476" s="9"/>
      <c r="AA476" s="2"/>
      <c r="AB476" s="2"/>
      <c r="AC476" s="2"/>
      <c r="AD476" s="2"/>
      <c r="AE476" s="2"/>
      <c r="AF476" s="2"/>
      <c r="AG476" s="2"/>
      <c r="AH476" s="2"/>
      <c r="AI476" s="312"/>
      <c r="AJ476" s="312"/>
      <c r="AK476" s="312"/>
      <c r="AL476" s="2"/>
      <c r="AM476" s="2"/>
      <c r="AN476" s="2"/>
    </row>
    <row r="477" spans="1:40"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9"/>
      <c r="Z477" s="9"/>
      <c r="AA477" s="2"/>
      <c r="AB477" s="2"/>
      <c r="AC477" s="2"/>
      <c r="AD477" s="2"/>
      <c r="AE477" s="2"/>
      <c r="AF477" s="2"/>
      <c r="AG477" s="2"/>
      <c r="AH477" s="2"/>
      <c r="AI477" s="312"/>
      <c r="AJ477" s="312"/>
      <c r="AK477" s="312"/>
      <c r="AL477" s="2"/>
      <c r="AM477" s="2"/>
      <c r="AN477" s="2"/>
    </row>
    <row r="478" spans="1:40"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9"/>
      <c r="Z478" s="9"/>
      <c r="AA478" s="2"/>
      <c r="AB478" s="2"/>
      <c r="AC478" s="2"/>
      <c r="AD478" s="2"/>
      <c r="AE478" s="2"/>
      <c r="AF478" s="2"/>
      <c r="AG478" s="2"/>
      <c r="AH478" s="2"/>
      <c r="AI478" s="312"/>
      <c r="AJ478" s="312"/>
      <c r="AK478" s="312"/>
      <c r="AL478" s="2"/>
      <c r="AM478" s="2"/>
      <c r="AN478" s="2"/>
    </row>
    <row r="479" spans="1:40"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9"/>
      <c r="Z479" s="9"/>
      <c r="AA479" s="2"/>
      <c r="AB479" s="2"/>
      <c r="AC479" s="2"/>
      <c r="AD479" s="2"/>
      <c r="AE479" s="2"/>
      <c r="AF479" s="2"/>
      <c r="AG479" s="2"/>
      <c r="AH479" s="2"/>
      <c r="AI479" s="312"/>
      <c r="AJ479" s="312"/>
      <c r="AK479" s="312"/>
      <c r="AL479" s="2"/>
      <c r="AM479" s="2"/>
      <c r="AN479" s="2"/>
    </row>
    <row r="480" spans="1:40"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9"/>
      <c r="Z480" s="9"/>
      <c r="AA480" s="2"/>
      <c r="AB480" s="2"/>
      <c r="AC480" s="2"/>
      <c r="AD480" s="2"/>
      <c r="AE480" s="2"/>
      <c r="AF480" s="2"/>
      <c r="AG480" s="2"/>
      <c r="AH480" s="2"/>
      <c r="AI480" s="312"/>
      <c r="AJ480" s="312"/>
      <c r="AK480" s="312"/>
      <c r="AL480" s="2"/>
      <c r="AM480" s="2"/>
      <c r="AN480" s="2"/>
    </row>
    <row r="481" spans="1:40"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9"/>
      <c r="Z481" s="9"/>
      <c r="AA481" s="2"/>
      <c r="AB481" s="2"/>
      <c r="AC481" s="2"/>
      <c r="AD481" s="2"/>
      <c r="AE481" s="2"/>
      <c r="AF481" s="2"/>
      <c r="AG481" s="2"/>
      <c r="AH481" s="2"/>
      <c r="AI481" s="312"/>
      <c r="AJ481" s="312"/>
      <c r="AK481" s="312"/>
      <c r="AL481" s="2"/>
      <c r="AM481" s="2"/>
      <c r="AN481" s="2"/>
    </row>
    <row r="482" spans="1:40"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9"/>
      <c r="Z482" s="9"/>
      <c r="AA482" s="2"/>
      <c r="AB482" s="2"/>
      <c r="AC482" s="2"/>
      <c r="AD482" s="2"/>
      <c r="AE482" s="2"/>
      <c r="AF482" s="2"/>
      <c r="AG482" s="2"/>
      <c r="AH482" s="2"/>
      <c r="AI482" s="312"/>
      <c r="AJ482" s="312"/>
      <c r="AK482" s="312"/>
      <c r="AL482" s="2"/>
      <c r="AM482" s="2"/>
      <c r="AN482" s="2"/>
    </row>
    <row r="483" spans="1:40"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9"/>
      <c r="Z483" s="9"/>
      <c r="AA483" s="2"/>
      <c r="AB483" s="2"/>
      <c r="AC483" s="2"/>
      <c r="AD483" s="2"/>
      <c r="AE483" s="2"/>
      <c r="AF483" s="2"/>
      <c r="AG483" s="2"/>
      <c r="AH483" s="2"/>
      <c r="AI483" s="312"/>
      <c r="AJ483" s="312"/>
      <c r="AK483" s="312"/>
      <c r="AL483" s="2"/>
      <c r="AM483" s="2"/>
      <c r="AN483" s="2"/>
    </row>
    <row r="484" spans="1:40"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9"/>
      <c r="Z484" s="9"/>
      <c r="AA484" s="2"/>
      <c r="AB484" s="2"/>
      <c r="AC484" s="2"/>
      <c r="AD484" s="2"/>
      <c r="AE484" s="2"/>
      <c r="AF484" s="2"/>
      <c r="AG484" s="2"/>
      <c r="AH484" s="2"/>
      <c r="AI484" s="312"/>
      <c r="AJ484" s="312"/>
      <c r="AK484" s="312"/>
      <c r="AL484" s="2"/>
      <c r="AM484" s="2"/>
      <c r="AN484" s="2"/>
    </row>
    <row r="485" spans="1:40"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9"/>
      <c r="Z485" s="9"/>
      <c r="AA485" s="2"/>
      <c r="AB485" s="2"/>
      <c r="AC485" s="2"/>
      <c r="AD485" s="2"/>
      <c r="AE485" s="2"/>
      <c r="AF485" s="2"/>
      <c r="AG485" s="2"/>
      <c r="AH485" s="2"/>
      <c r="AI485" s="312"/>
      <c r="AJ485" s="312"/>
      <c r="AK485" s="312"/>
      <c r="AL485" s="2"/>
      <c r="AM485" s="2"/>
      <c r="AN485" s="2"/>
    </row>
    <row r="486" spans="1:40"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9"/>
      <c r="Z486" s="9"/>
      <c r="AA486" s="2"/>
      <c r="AB486" s="2"/>
      <c r="AC486" s="2"/>
      <c r="AD486" s="2"/>
      <c r="AE486" s="2"/>
      <c r="AF486" s="2"/>
      <c r="AG486" s="2"/>
      <c r="AH486" s="2"/>
      <c r="AI486" s="312"/>
      <c r="AJ486" s="312"/>
      <c r="AK486" s="312"/>
      <c r="AL486" s="2"/>
      <c r="AM486" s="2"/>
      <c r="AN486" s="2"/>
    </row>
    <row r="487" spans="1:40"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9"/>
      <c r="Z487" s="9"/>
      <c r="AA487" s="2"/>
      <c r="AB487" s="2"/>
      <c r="AC487" s="2"/>
      <c r="AD487" s="2"/>
      <c r="AE487" s="2"/>
      <c r="AF487" s="2"/>
      <c r="AG487" s="2"/>
      <c r="AH487" s="2"/>
      <c r="AI487" s="312"/>
      <c r="AJ487" s="312"/>
      <c r="AK487" s="312"/>
      <c r="AL487" s="2"/>
      <c r="AM487" s="2"/>
      <c r="AN487" s="2"/>
    </row>
    <row r="488" spans="1:40"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9"/>
      <c r="Z488" s="9"/>
      <c r="AA488" s="2"/>
      <c r="AB488" s="2"/>
      <c r="AC488" s="2"/>
      <c r="AD488" s="2"/>
      <c r="AE488" s="2"/>
      <c r="AF488" s="2"/>
      <c r="AG488" s="2"/>
      <c r="AH488" s="2"/>
      <c r="AI488" s="312"/>
      <c r="AJ488" s="312"/>
      <c r="AK488" s="312"/>
      <c r="AL488" s="2"/>
      <c r="AM488" s="2"/>
      <c r="AN488" s="2"/>
    </row>
    <row r="489" spans="1:40"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9"/>
      <c r="Z489" s="9"/>
      <c r="AA489" s="2"/>
      <c r="AB489" s="2"/>
      <c r="AC489" s="2"/>
      <c r="AD489" s="2"/>
      <c r="AE489" s="2"/>
      <c r="AF489" s="2"/>
      <c r="AG489" s="2"/>
      <c r="AH489" s="2"/>
      <c r="AI489" s="312"/>
      <c r="AJ489" s="312"/>
      <c r="AK489" s="312"/>
      <c r="AL489" s="2"/>
      <c r="AM489" s="2"/>
      <c r="AN489" s="2"/>
    </row>
    <row r="490" spans="1:40"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9"/>
      <c r="Z490" s="9"/>
      <c r="AA490" s="2"/>
      <c r="AB490" s="2"/>
      <c r="AC490" s="2"/>
      <c r="AD490" s="2"/>
      <c r="AE490" s="2"/>
      <c r="AF490" s="2"/>
      <c r="AG490" s="2"/>
      <c r="AH490" s="2"/>
      <c r="AI490" s="312"/>
      <c r="AJ490" s="312"/>
      <c r="AK490" s="312"/>
      <c r="AL490" s="2"/>
      <c r="AM490" s="2"/>
      <c r="AN490" s="2"/>
    </row>
    <row r="491" spans="1:40"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9"/>
      <c r="Z491" s="9"/>
      <c r="AA491" s="2"/>
      <c r="AB491" s="2"/>
      <c r="AC491" s="2"/>
      <c r="AD491" s="2"/>
      <c r="AE491" s="2"/>
      <c r="AF491" s="2"/>
      <c r="AG491" s="2"/>
      <c r="AH491" s="2"/>
      <c r="AI491" s="312"/>
      <c r="AJ491" s="312"/>
      <c r="AK491" s="312"/>
      <c r="AL491" s="2"/>
      <c r="AM491" s="2"/>
      <c r="AN491" s="2"/>
    </row>
    <row r="492" spans="1:40"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9"/>
      <c r="Z492" s="9"/>
      <c r="AA492" s="2"/>
      <c r="AB492" s="2"/>
      <c r="AC492" s="2"/>
      <c r="AD492" s="2"/>
      <c r="AE492" s="2"/>
      <c r="AF492" s="2"/>
      <c r="AG492" s="2"/>
      <c r="AH492" s="2"/>
      <c r="AI492" s="312"/>
      <c r="AJ492" s="312"/>
      <c r="AK492" s="312"/>
      <c r="AL492" s="2"/>
      <c r="AM492" s="2"/>
      <c r="AN492" s="2"/>
    </row>
    <row r="493" spans="1:40"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9"/>
      <c r="Z493" s="9"/>
      <c r="AA493" s="2"/>
      <c r="AB493" s="2"/>
      <c r="AC493" s="2"/>
      <c r="AD493" s="2"/>
      <c r="AE493" s="2"/>
      <c r="AF493" s="2"/>
      <c r="AG493" s="2"/>
      <c r="AH493" s="2"/>
      <c r="AI493" s="312"/>
      <c r="AJ493" s="312"/>
      <c r="AK493" s="312"/>
      <c r="AL493" s="2"/>
      <c r="AM493" s="2"/>
      <c r="AN493" s="2"/>
    </row>
    <row r="494" spans="1:40"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9"/>
      <c r="Z494" s="9"/>
      <c r="AA494" s="2"/>
      <c r="AB494" s="2"/>
      <c r="AC494" s="2"/>
      <c r="AD494" s="2"/>
      <c r="AE494" s="2"/>
      <c r="AF494" s="2"/>
      <c r="AG494" s="2"/>
      <c r="AH494" s="2"/>
      <c r="AI494" s="312"/>
      <c r="AJ494" s="312"/>
      <c r="AK494" s="312"/>
      <c r="AL494" s="2"/>
      <c r="AM494" s="2"/>
      <c r="AN494" s="2"/>
    </row>
    <row r="495" spans="1:40"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9"/>
      <c r="Z495" s="9"/>
      <c r="AA495" s="2"/>
      <c r="AB495" s="2"/>
      <c r="AC495" s="2"/>
      <c r="AD495" s="2"/>
      <c r="AE495" s="2"/>
      <c r="AF495" s="2"/>
      <c r="AG495" s="2"/>
      <c r="AH495" s="2"/>
      <c r="AI495" s="312"/>
      <c r="AJ495" s="312"/>
      <c r="AK495" s="312"/>
      <c r="AL495" s="2"/>
      <c r="AM495" s="2"/>
      <c r="AN495" s="2"/>
    </row>
    <row r="496" spans="1:40"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9"/>
      <c r="Z496" s="9"/>
      <c r="AA496" s="2"/>
      <c r="AB496" s="2"/>
      <c r="AC496" s="2"/>
      <c r="AD496" s="2"/>
      <c r="AE496" s="2"/>
      <c r="AF496" s="2"/>
      <c r="AG496" s="2"/>
      <c r="AH496" s="2"/>
      <c r="AI496" s="312"/>
      <c r="AJ496" s="312"/>
      <c r="AK496" s="312"/>
      <c r="AL496" s="2"/>
      <c r="AM496" s="2"/>
      <c r="AN496" s="2"/>
    </row>
    <row r="497" spans="1:40"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9"/>
      <c r="Z497" s="9"/>
      <c r="AA497" s="2"/>
      <c r="AB497" s="2"/>
      <c r="AC497" s="2"/>
      <c r="AD497" s="2"/>
      <c r="AE497" s="2"/>
      <c r="AF497" s="2"/>
      <c r="AG497" s="2"/>
      <c r="AH497" s="2"/>
      <c r="AI497" s="312"/>
      <c r="AJ497" s="312"/>
      <c r="AK497" s="312"/>
      <c r="AL497" s="2"/>
      <c r="AM497" s="2"/>
      <c r="AN497" s="2"/>
    </row>
    <row r="498" spans="1:40"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9"/>
      <c r="Z498" s="9"/>
      <c r="AA498" s="2"/>
      <c r="AB498" s="2"/>
      <c r="AC498" s="2"/>
      <c r="AD498" s="2"/>
      <c r="AE498" s="2"/>
      <c r="AF498" s="2"/>
      <c r="AG498" s="2"/>
      <c r="AH498" s="2"/>
      <c r="AI498" s="312"/>
      <c r="AJ498" s="312"/>
      <c r="AK498" s="312"/>
      <c r="AL498" s="2"/>
      <c r="AM498" s="2"/>
      <c r="AN498" s="2"/>
    </row>
    <row r="499" spans="1:40"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9"/>
      <c r="Z499" s="9"/>
      <c r="AA499" s="2"/>
      <c r="AB499" s="2"/>
      <c r="AC499" s="2"/>
      <c r="AD499" s="2"/>
      <c r="AE499" s="2"/>
      <c r="AF499" s="2"/>
      <c r="AG499" s="2"/>
      <c r="AH499" s="2"/>
      <c r="AI499" s="312"/>
      <c r="AJ499" s="312"/>
      <c r="AK499" s="312"/>
      <c r="AL499" s="2"/>
      <c r="AM499" s="2"/>
      <c r="AN499" s="2"/>
    </row>
    <row r="500" spans="1:40"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9"/>
      <c r="Z500" s="9"/>
      <c r="AA500" s="2"/>
      <c r="AB500" s="2"/>
      <c r="AC500" s="2"/>
      <c r="AD500" s="2"/>
      <c r="AE500" s="2"/>
      <c r="AF500" s="2"/>
      <c r="AG500" s="2"/>
      <c r="AH500" s="2"/>
      <c r="AI500" s="312"/>
      <c r="AJ500" s="312"/>
      <c r="AK500" s="312"/>
      <c r="AL500" s="2"/>
      <c r="AM500" s="2"/>
      <c r="AN500" s="2"/>
    </row>
    <row r="501" spans="1:40"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9"/>
      <c r="Z501" s="9"/>
      <c r="AA501" s="2"/>
      <c r="AB501" s="2"/>
      <c r="AC501" s="2"/>
      <c r="AD501" s="2"/>
      <c r="AE501" s="2"/>
      <c r="AF501" s="2"/>
      <c r="AG501" s="2"/>
      <c r="AH501" s="2"/>
      <c r="AI501" s="312"/>
      <c r="AJ501" s="312"/>
      <c r="AK501" s="312"/>
      <c r="AL501" s="2"/>
      <c r="AM501" s="2"/>
      <c r="AN501" s="2"/>
    </row>
    <row r="502" spans="1:40"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9"/>
      <c r="Z502" s="9"/>
      <c r="AA502" s="2"/>
      <c r="AB502" s="2"/>
      <c r="AC502" s="2"/>
      <c r="AD502" s="2"/>
      <c r="AE502" s="2"/>
      <c r="AF502" s="2"/>
      <c r="AG502" s="2"/>
      <c r="AH502" s="2"/>
      <c r="AI502" s="312"/>
      <c r="AJ502" s="312"/>
      <c r="AK502" s="312"/>
      <c r="AL502" s="2"/>
      <c r="AM502" s="2"/>
      <c r="AN502" s="2"/>
    </row>
    <row r="503" spans="1:40"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9"/>
      <c r="Z503" s="9"/>
      <c r="AA503" s="2"/>
      <c r="AB503" s="2"/>
      <c r="AC503" s="2"/>
      <c r="AD503" s="2"/>
      <c r="AE503" s="2"/>
      <c r="AF503" s="2"/>
      <c r="AG503" s="2"/>
      <c r="AH503" s="2"/>
      <c r="AI503" s="312"/>
      <c r="AJ503" s="312"/>
      <c r="AK503" s="312"/>
      <c r="AL503" s="2"/>
      <c r="AM503" s="2"/>
      <c r="AN503" s="2"/>
    </row>
    <row r="504" spans="1:40"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9"/>
      <c r="Z504" s="9"/>
      <c r="AA504" s="2"/>
      <c r="AB504" s="2"/>
      <c r="AC504" s="2"/>
      <c r="AD504" s="2"/>
      <c r="AE504" s="2"/>
      <c r="AF504" s="2"/>
      <c r="AG504" s="2"/>
      <c r="AH504" s="2"/>
      <c r="AI504" s="312"/>
      <c r="AJ504" s="312"/>
      <c r="AK504" s="312"/>
      <c r="AL504" s="2"/>
      <c r="AM504" s="2"/>
      <c r="AN504" s="2"/>
    </row>
    <row r="505" spans="1:40"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9"/>
      <c r="Z505" s="9"/>
      <c r="AA505" s="2"/>
      <c r="AB505" s="2"/>
      <c r="AC505" s="2"/>
      <c r="AD505" s="2"/>
      <c r="AE505" s="2"/>
      <c r="AF505" s="2"/>
      <c r="AG505" s="2"/>
      <c r="AH505" s="2"/>
      <c r="AI505" s="312"/>
      <c r="AJ505" s="312"/>
      <c r="AK505" s="312"/>
      <c r="AL505" s="2"/>
      <c r="AM505" s="2"/>
      <c r="AN505" s="2"/>
    </row>
    <row r="506" spans="1:40"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9"/>
      <c r="Z506" s="9"/>
      <c r="AA506" s="2"/>
      <c r="AB506" s="2"/>
      <c r="AC506" s="2"/>
      <c r="AD506" s="2"/>
      <c r="AE506" s="2"/>
      <c r="AF506" s="2"/>
      <c r="AG506" s="2"/>
      <c r="AH506" s="2"/>
      <c r="AI506" s="312"/>
      <c r="AJ506" s="312"/>
      <c r="AK506" s="312"/>
      <c r="AL506" s="2"/>
      <c r="AM506" s="2"/>
      <c r="AN506" s="2"/>
    </row>
    <row r="507" spans="1:40"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9"/>
      <c r="Z507" s="9"/>
      <c r="AA507" s="2"/>
      <c r="AB507" s="2"/>
      <c r="AC507" s="2"/>
      <c r="AD507" s="2"/>
      <c r="AE507" s="2"/>
      <c r="AF507" s="2"/>
      <c r="AG507" s="2"/>
      <c r="AH507" s="2"/>
      <c r="AI507" s="312"/>
      <c r="AJ507" s="312"/>
      <c r="AK507" s="312"/>
      <c r="AL507" s="2"/>
      <c r="AM507" s="2"/>
      <c r="AN507" s="2"/>
    </row>
    <row r="508" spans="1:40"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9"/>
      <c r="Z508" s="9"/>
      <c r="AA508" s="2"/>
      <c r="AB508" s="2"/>
      <c r="AC508" s="2"/>
      <c r="AD508" s="2"/>
      <c r="AE508" s="2"/>
      <c r="AF508" s="2"/>
      <c r="AG508" s="2"/>
      <c r="AH508" s="2"/>
      <c r="AI508" s="312"/>
      <c r="AJ508" s="312"/>
      <c r="AK508" s="312"/>
      <c r="AL508" s="2"/>
      <c r="AM508" s="2"/>
      <c r="AN508" s="2"/>
    </row>
    <row r="509" spans="1:40"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9"/>
      <c r="Z509" s="9"/>
      <c r="AA509" s="2"/>
      <c r="AB509" s="2"/>
      <c r="AC509" s="2"/>
      <c r="AD509" s="2"/>
      <c r="AE509" s="2"/>
      <c r="AF509" s="2"/>
      <c r="AG509" s="2"/>
      <c r="AH509" s="2"/>
      <c r="AI509" s="312"/>
      <c r="AJ509" s="312"/>
      <c r="AK509" s="312"/>
      <c r="AL509" s="2"/>
      <c r="AM509" s="2"/>
      <c r="AN509" s="2"/>
    </row>
    <row r="510" spans="1:40"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9"/>
      <c r="Z510" s="9"/>
      <c r="AA510" s="2"/>
      <c r="AB510" s="2"/>
      <c r="AC510" s="2"/>
      <c r="AD510" s="2"/>
      <c r="AE510" s="2"/>
      <c r="AF510" s="2"/>
      <c r="AG510" s="2"/>
      <c r="AH510" s="2"/>
      <c r="AI510" s="312"/>
      <c r="AJ510" s="312"/>
      <c r="AK510" s="312"/>
      <c r="AL510" s="2"/>
      <c r="AM510" s="2"/>
      <c r="AN510" s="2"/>
    </row>
    <row r="511" spans="1:40"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9"/>
      <c r="Z511" s="9"/>
      <c r="AA511" s="2"/>
      <c r="AB511" s="2"/>
      <c r="AC511" s="2"/>
      <c r="AD511" s="2"/>
      <c r="AE511" s="2"/>
      <c r="AF511" s="2"/>
      <c r="AG511" s="2"/>
      <c r="AH511" s="2"/>
      <c r="AI511" s="312"/>
      <c r="AJ511" s="312"/>
      <c r="AK511" s="312"/>
      <c r="AL511" s="2"/>
      <c r="AM511" s="2"/>
      <c r="AN511" s="2"/>
    </row>
    <row r="512" spans="1:40"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9"/>
      <c r="Z512" s="9"/>
      <c r="AA512" s="2"/>
      <c r="AB512" s="2"/>
      <c r="AC512" s="2"/>
      <c r="AD512" s="2"/>
      <c r="AE512" s="2"/>
      <c r="AF512" s="2"/>
      <c r="AG512" s="2"/>
      <c r="AH512" s="2"/>
      <c r="AI512" s="312"/>
      <c r="AJ512" s="312"/>
      <c r="AK512" s="312"/>
      <c r="AL512" s="2"/>
      <c r="AM512" s="2"/>
      <c r="AN512" s="2"/>
    </row>
    <row r="513" spans="1:40"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9"/>
      <c r="Z513" s="9"/>
      <c r="AA513" s="2"/>
      <c r="AB513" s="2"/>
      <c r="AC513" s="2"/>
      <c r="AD513" s="2"/>
      <c r="AE513" s="2"/>
      <c r="AF513" s="2"/>
      <c r="AG513" s="2"/>
      <c r="AH513" s="2"/>
      <c r="AI513" s="312"/>
      <c r="AJ513" s="312"/>
      <c r="AK513" s="312"/>
      <c r="AL513" s="2"/>
      <c r="AM513" s="2"/>
      <c r="AN513" s="2"/>
    </row>
    <row r="514" spans="1:40"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9"/>
      <c r="Z514" s="9"/>
      <c r="AA514" s="2"/>
      <c r="AB514" s="2"/>
      <c r="AC514" s="2"/>
      <c r="AD514" s="2"/>
      <c r="AE514" s="2"/>
      <c r="AF514" s="2"/>
      <c r="AG514" s="2"/>
      <c r="AH514" s="2"/>
      <c r="AI514" s="312"/>
      <c r="AJ514" s="312"/>
      <c r="AK514" s="312"/>
      <c r="AL514" s="2"/>
      <c r="AM514" s="2"/>
      <c r="AN514" s="2"/>
    </row>
    <row r="515" spans="1:40"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9"/>
      <c r="Z515" s="9"/>
      <c r="AA515" s="2"/>
      <c r="AB515" s="2"/>
      <c r="AC515" s="2"/>
      <c r="AD515" s="2"/>
      <c r="AE515" s="2"/>
      <c r="AF515" s="2"/>
      <c r="AG515" s="2"/>
      <c r="AH515" s="2"/>
      <c r="AI515" s="312"/>
      <c r="AJ515" s="312"/>
      <c r="AK515" s="312"/>
      <c r="AL515" s="2"/>
      <c r="AM515" s="2"/>
      <c r="AN515" s="2"/>
    </row>
    <row r="516" spans="1:40"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9"/>
      <c r="Z516" s="9"/>
      <c r="AA516" s="2"/>
      <c r="AB516" s="2"/>
      <c r="AC516" s="2"/>
      <c r="AD516" s="2"/>
      <c r="AE516" s="2"/>
      <c r="AF516" s="2"/>
      <c r="AG516" s="2"/>
      <c r="AH516" s="2"/>
      <c r="AI516" s="312"/>
      <c r="AJ516" s="312"/>
      <c r="AK516" s="312"/>
      <c r="AL516" s="2"/>
      <c r="AM516" s="2"/>
      <c r="AN516" s="2"/>
    </row>
    <row r="517" spans="1:40"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9"/>
      <c r="Z517" s="9"/>
      <c r="AA517" s="2"/>
      <c r="AB517" s="2"/>
      <c r="AC517" s="2"/>
      <c r="AD517" s="2"/>
      <c r="AE517" s="2"/>
      <c r="AF517" s="2"/>
      <c r="AG517" s="2"/>
      <c r="AH517" s="2"/>
      <c r="AI517" s="312"/>
      <c r="AJ517" s="312"/>
      <c r="AK517" s="312"/>
      <c r="AL517" s="2"/>
      <c r="AM517" s="2"/>
      <c r="AN517" s="2"/>
    </row>
    <row r="518" spans="1:40"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9"/>
      <c r="Z518" s="9"/>
      <c r="AA518" s="2"/>
      <c r="AB518" s="2"/>
      <c r="AC518" s="2"/>
      <c r="AD518" s="2"/>
      <c r="AE518" s="2"/>
      <c r="AF518" s="2"/>
      <c r="AG518" s="2"/>
      <c r="AH518" s="2"/>
      <c r="AI518" s="312"/>
      <c r="AJ518" s="312"/>
      <c r="AK518" s="312"/>
      <c r="AL518" s="2"/>
      <c r="AM518" s="2"/>
      <c r="AN518" s="2"/>
    </row>
    <row r="519" spans="1:40"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9"/>
      <c r="Z519" s="9"/>
      <c r="AA519" s="2"/>
      <c r="AB519" s="2"/>
      <c r="AC519" s="2"/>
      <c r="AD519" s="2"/>
      <c r="AE519" s="2"/>
      <c r="AF519" s="2"/>
      <c r="AG519" s="2"/>
      <c r="AH519" s="2"/>
      <c r="AI519" s="312"/>
      <c r="AJ519" s="312"/>
      <c r="AK519" s="312"/>
      <c r="AL519" s="2"/>
      <c r="AM519" s="2"/>
      <c r="AN519" s="2"/>
    </row>
    <row r="520" spans="1:40"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9"/>
      <c r="Z520" s="9"/>
      <c r="AA520" s="2"/>
      <c r="AB520" s="2"/>
      <c r="AC520" s="2"/>
      <c r="AD520" s="2"/>
      <c r="AE520" s="2"/>
      <c r="AF520" s="2"/>
      <c r="AG520" s="2"/>
      <c r="AH520" s="2"/>
      <c r="AI520" s="312"/>
      <c r="AJ520" s="312"/>
      <c r="AK520" s="312"/>
      <c r="AL520" s="2"/>
      <c r="AM520" s="2"/>
      <c r="AN520" s="2"/>
    </row>
    <row r="521" spans="1:40"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9"/>
      <c r="Z521" s="9"/>
      <c r="AA521" s="2"/>
      <c r="AB521" s="2"/>
      <c r="AC521" s="2"/>
      <c r="AD521" s="2"/>
      <c r="AE521" s="2"/>
      <c r="AF521" s="2"/>
      <c r="AG521" s="2"/>
      <c r="AH521" s="2"/>
      <c r="AI521" s="312"/>
      <c r="AJ521" s="312"/>
      <c r="AK521" s="312"/>
      <c r="AL521" s="2"/>
      <c r="AM521" s="2"/>
      <c r="AN521" s="2"/>
    </row>
    <row r="522" spans="1:40"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9"/>
      <c r="Z522" s="9"/>
      <c r="AA522" s="2"/>
      <c r="AB522" s="2"/>
      <c r="AC522" s="2"/>
      <c r="AD522" s="2"/>
      <c r="AE522" s="2"/>
      <c r="AF522" s="2"/>
      <c r="AG522" s="2"/>
      <c r="AH522" s="2"/>
      <c r="AI522" s="312"/>
      <c r="AJ522" s="312"/>
      <c r="AK522" s="312"/>
      <c r="AL522" s="2"/>
      <c r="AM522" s="2"/>
      <c r="AN522" s="2"/>
    </row>
    <row r="523" spans="1:40"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9"/>
      <c r="Z523" s="9"/>
      <c r="AA523" s="2"/>
      <c r="AB523" s="2"/>
      <c r="AC523" s="2"/>
      <c r="AD523" s="2"/>
      <c r="AE523" s="2"/>
      <c r="AF523" s="2"/>
      <c r="AG523" s="2"/>
      <c r="AH523" s="2"/>
      <c r="AI523" s="312"/>
      <c r="AJ523" s="312"/>
      <c r="AK523" s="312"/>
      <c r="AL523" s="2"/>
      <c r="AM523" s="2"/>
      <c r="AN523" s="2"/>
    </row>
    <row r="524" spans="1:40"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9"/>
      <c r="Z524" s="9"/>
      <c r="AA524" s="2"/>
      <c r="AB524" s="2"/>
      <c r="AC524" s="2"/>
      <c r="AD524" s="2"/>
      <c r="AE524" s="2"/>
      <c r="AF524" s="2"/>
      <c r="AG524" s="2"/>
      <c r="AH524" s="2"/>
      <c r="AI524" s="312"/>
      <c r="AJ524" s="312"/>
      <c r="AK524" s="312"/>
      <c r="AL524" s="2"/>
      <c r="AM524" s="2"/>
      <c r="AN524" s="2"/>
    </row>
    <row r="525" spans="1:40"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9"/>
      <c r="Z525" s="9"/>
      <c r="AA525" s="2"/>
      <c r="AB525" s="2"/>
      <c r="AC525" s="2"/>
      <c r="AD525" s="2"/>
      <c r="AE525" s="2"/>
      <c r="AF525" s="2"/>
      <c r="AG525" s="2"/>
      <c r="AH525" s="2"/>
      <c r="AI525" s="312"/>
      <c r="AJ525" s="312"/>
      <c r="AK525" s="312"/>
      <c r="AL525" s="2"/>
      <c r="AM525" s="2"/>
      <c r="AN525" s="2"/>
    </row>
    <row r="526" spans="1:40"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9"/>
      <c r="Z526" s="9"/>
      <c r="AA526" s="2"/>
      <c r="AB526" s="2"/>
      <c r="AC526" s="2"/>
      <c r="AD526" s="2"/>
      <c r="AE526" s="2"/>
      <c r="AF526" s="2"/>
      <c r="AG526" s="2"/>
      <c r="AH526" s="2"/>
      <c r="AI526" s="312"/>
      <c r="AJ526" s="312"/>
      <c r="AK526" s="312"/>
      <c r="AL526" s="2"/>
      <c r="AM526" s="2"/>
      <c r="AN526" s="2"/>
    </row>
    <row r="527" spans="1:40"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9"/>
      <c r="Z527" s="9"/>
      <c r="AA527" s="2"/>
      <c r="AB527" s="2"/>
      <c r="AC527" s="2"/>
      <c r="AD527" s="2"/>
      <c r="AE527" s="2"/>
      <c r="AF527" s="2"/>
      <c r="AG527" s="2"/>
      <c r="AH527" s="2"/>
      <c r="AI527" s="312"/>
      <c r="AJ527" s="312"/>
      <c r="AK527" s="312"/>
      <c r="AL527" s="2"/>
      <c r="AM527" s="2"/>
      <c r="AN527" s="2"/>
    </row>
    <row r="528" spans="1:40"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9"/>
      <c r="Z528" s="9"/>
      <c r="AA528" s="2"/>
      <c r="AB528" s="2"/>
      <c r="AC528" s="2"/>
      <c r="AD528" s="2"/>
      <c r="AE528" s="2"/>
      <c r="AF528" s="2"/>
      <c r="AG528" s="2"/>
      <c r="AH528" s="2"/>
      <c r="AI528" s="312"/>
      <c r="AJ528" s="312"/>
      <c r="AK528" s="312"/>
      <c r="AL528" s="2"/>
      <c r="AM528" s="2"/>
      <c r="AN528" s="2"/>
    </row>
    <row r="529" spans="1:40"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9"/>
      <c r="Z529" s="9"/>
      <c r="AA529" s="2"/>
      <c r="AB529" s="2"/>
      <c r="AC529" s="2"/>
      <c r="AD529" s="2"/>
      <c r="AE529" s="2"/>
      <c r="AF529" s="2"/>
      <c r="AG529" s="2"/>
      <c r="AH529" s="2"/>
      <c r="AI529" s="312"/>
      <c r="AJ529" s="312"/>
      <c r="AK529" s="312"/>
      <c r="AL529" s="2"/>
      <c r="AM529" s="2"/>
      <c r="AN529" s="2"/>
    </row>
    <row r="530" spans="1:40"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9"/>
      <c r="Z530" s="9"/>
      <c r="AA530" s="2"/>
      <c r="AB530" s="2"/>
      <c r="AC530" s="2"/>
      <c r="AD530" s="2"/>
      <c r="AE530" s="2"/>
      <c r="AF530" s="2"/>
      <c r="AG530" s="2"/>
      <c r="AH530" s="2"/>
      <c r="AI530" s="312"/>
      <c r="AJ530" s="312"/>
      <c r="AK530" s="312"/>
      <c r="AL530" s="2"/>
      <c r="AM530" s="2"/>
      <c r="AN530" s="2"/>
    </row>
    <row r="531" spans="1:40"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9"/>
      <c r="Z531" s="9"/>
      <c r="AA531" s="2"/>
      <c r="AB531" s="2"/>
      <c r="AC531" s="2"/>
      <c r="AD531" s="2"/>
      <c r="AE531" s="2"/>
      <c r="AF531" s="2"/>
      <c r="AG531" s="2"/>
      <c r="AH531" s="2"/>
      <c r="AI531" s="312"/>
      <c r="AJ531" s="312"/>
      <c r="AK531" s="312"/>
      <c r="AL531" s="2"/>
      <c r="AM531" s="2"/>
      <c r="AN531" s="2"/>
    </row>
    <row r="532" spans="1:40"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9"/>
      <c r="Z532" s="9"/>
      <c r="AA532" s="2"/>
      <c r="AB532" s="2"/>
      <c r="AC532" s="2"/>
      <c r="AD532" s="2"/>
      <c r="AE532" s="2"/>
      <c r="AF532" s="2"/>
      <c r="AG532" s="2"/>
      <c r="AH532" s="2"/>
      <c r="AI532" s="312"/>
      <c r="AJ532" s="312"/>
      <c r="AK532" s="312"/>
      <c r="AL532" s="2"/>
      <c r="AM532" s="2"/>
      <c r="AN532" s="2"/>
    </row>
    <row r="533" spans="1:40"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9"/>
      <c r="Z533" s="9"/>
      <c r="AA533" s="2"/>
      <c r="AB533" s="2"/>
      <c r="AC533" s="2"/>
      <c r="AD533" s="2"/>
      <c r="AE533" s="2"/>
      <c r="AF533" s="2"/>
      <c r="AG533" s="2"/>
      <c r="AH533" s="2"/>
      <c r="AI533" s="312"/>
      <c r="AJ533" s="312"/>
      <c r="AK533" s="312"/>
      <c r="AL533" s="2"/>
      <c r="AM533" s="2"/>
      <c r="AN533" s="2"/>
    </row>
    <row r="534" spans="1:40"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9"/>
      <c r="Z534" s="9"/>
      <c r="AA534" s="2"/>
      <c r="AB534" s="2"/>
      <c r="AC534" s="2"/>
      <c r="AD534" s="2"/>
      <c r="AE534" s="2"/>
      <c r="AF534" s="2"/>
      <c r="AG534" s="2"/>
      <c r="AH534" s="2"/>
      <c r="AI534" s="312"/>
      <c r="AJ534" s="312"/>
      <c r="AK534" s="312"/>
      <c r="AL534" s="2"/>
      <c r="AM534" s="2"/>
      <c r="AN534" s="2"/>
    </row>
    <row r="535" spans="1:40"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9"/>
      <c r="Z535" s="9"/>
      <c r="AA535" s="2"/>
      <c r="AB535" s="2"/>
      <c r="AC535" s="2"/>
      <c r="AD535" s="2"/>
      <c r="AE535" s="2"/>
      <c r="AF535" s="2"/>
      <c r="AG535" s="2"/>
      <c r="AH535" s="2"/>
      <c r="AI535" s="312"/>
      <c r="AJ535" s="312"/>
      <c r="AK535" s="312"/>
      <c r="AL535" s="2"/>
      <c r="AM535" s="2"/>
      <c r="AN535" s="2"/>
    </row>
    <row r="536" spans="1:40"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9"/>
      <c r="Z536" s="9"/>
      <c r="AA536" s="2"/>
      <c r="AB536" s="2"/>
      <c r="AC536" s="2"/>
      <c r="AD536" s="2"/>
      <c r="AE536" s="2"/>
      <c r="AF536" s="2"/>
      <c r="AG536" s="2"/>
      <c r="AH536" s="2"/>
      <c r="AI536" s="312"/>
      <c r="AJ536" s="312"/>
      <c r="AK536" s="312"/>
      <c r="AL536" s="2"/>
      <c r="AM536" s="2"/>
      <c r="AN536" s="2"/>
    </row>
    <row r="537" spans="1:40"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9"/>
      <c r="Z537" s="9"/>
      <c r="AA537" s="2"/>
      <c r="AB537" s="2"/>
      <c r="AC537" s="2"/>
      <c r="AD537" s="2"/>
      <c r="AE537" s="2"/>
      <c r="AF537" s="2"/>
      <c r="AG537" s="2"/>
      <c r="AH537" s="2"/>
      <c r="AI537" s="312"/>
      <c r="AJ537" s="312"/>
      <c r="AK537" s="312"/>
      <c r="AL537" s="2"/>
      <c r="AM537" s="2"/>
      <c r="AN537" s="2"/>
    </row>
    <row r="538" spans="1:40"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9"/>
      <c r="Z538" s="9"/>
      <c r="AA538" s="2"/>
      <c r="AB538" s="2"/>
      <c r="AC538" s="2"/>
      <c r="AD538" s="2"/>
      <c r="AE538" s="2"/>
      <c r="AF538" s="2"/>
      <c r="AG538" s="2"/>
      <c r="AH538" s="2"/>
      <c r="AI538" s="312"/>
      <c r="AJ538" s="312"/>
      <c r="AK538" s="312"/>
      <c r="AL538" s="2"/>
      <c r="AM538" s="2"/>
      <c r="AN538" s="2"/>
    </row>
    <row r="539" spans="1:40"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9"/>
      <c r="Z539" s="9"/>
      <c r="AA539" s="2"/>
      <c r="AB539" s="2"/>
      <c r="AC539" s="2"/>
      <c r="AD539" s="2"/>
      <c r="AE539" s="2"/>
      <c r="AF539" s="2"/>
      <c r="AG539" s="2"/>
      <c r="AH539" s="2"/>
      <c r="AI539" s="312"/>
      <c r="AJ539" s="312"/>
      <c r="AK539" s="312"/>
      <c r="AL539" s="2"/>
      <c r="AM539" s="2"/>
      <c r="AN539" s="2"/>
    </row>
    <row r="540" spans="1:40"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9"/>
      <c r="Z540" s="9"/>
      <c r="AA540" s="2"/>
      <c r="AB540" s="2"/>
      <c r="AC540" s="2"/>
      <c r="AD540" s="2"/>
      <c r="AE540" s="2"/>
      <c r="AF540" s="2"/>
      <c r="AG540" s="2"/>
      <c r="AH540" s="2"/>
      <c r="AI540" s="312"/>
      <c r="AJ540" s="312"/>
      <c r="AK540" s="312"/>
      <c r="AL540" s="2"/>
      <c r="AM540" s="2"/>
      <c r="AN540" s="2"/>
    </row>
    <row r="541" spans="1:40"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9"/>
      <c r="Z541" s="9"/>
      <c r="AA541" s="2"/>
      <c r="AB541" s="2"/>
      <c r="AC541" s="2"/>
      <c r="AD541" s="2"/>
      <c r="AE541" s="2"/>
      <c r="AF541" s="2"/>
      <c r="AG541" s="2"/>
      <c r="AH541" s="2"/>
      <c r="AI541" s="312"/>
      <c r="AJ541" s="312"/>
      <c r="AK541" s="312"/>
      <c r="AL541" s="2"/>
      <c r="AM541" s="2"/>
      <c r="AN541" s="2"/>
    </row>
    <row r="542" spans="1:40"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9"/>
      <c r="Z542" s="9"/>
      <c r="AA542" s="2"/>
      <c r="AB542" s="2"/>
      <c r="AC542" s="2"/>
      <c r="AD542" s="2"/>
      <c r="AE542" s="2"/>
      <c r="AF542" s="2"/>
      <c r="AG542" s="2"/>
      <c r="AH542" s="2"/>
      <c r="AI542" s="312"/>
      <c r="AJ542" s="312"/>
      <c r="AK542" s="312"/>
      <c r="AL542" s="2"/>
      <c r="AM542" s="2"/>
      <c r="AN542" s="2"/>
    </row>
    <row r="543" spans="1:40"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9"/>
      <c r="Z543" s="9"/>
      <c r="AA543" s="2"/>
      <c r="AB543" s="2"/>
      <c r="AC543" s="2"/>
      <c r="AD543" s="2"/>
      <c r="AE543" s="2"/>
      <c r="AF543" s="2"/>
      <c r="AG543" s="2"/>
      <c r="AH543" s="2"/>
      <c r="AI543" s="312"/>
      <c r="AJ543" s="312"/>
      <c r="AK543" s="312"/>
      <c r="AL543" s="2"/>
      <c r="AM543" s="2"/>
      <c r="AN543" s="2"/>
    </row>
    <row r="544" spans="1:40"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9"/>
      <c r="Z544" s="9"/>
      <c r="AA544" s="2"/>
      <c r="AB544" s="2"/>
      <c r="AC544" s="2"/>
      <c r="AD544" s="2"/>
      <c r="AE544" s="2"/>
      <c r="AF544" s="2"/>
      <c r="AG544" s="2"/>
      <c r="AH544" s="2"/>
      <c r="AI544" s="312"/>
      <c r="AJ544" s="312"/>
      <c r="AK544" s="312"/>
      <c r="AL544" s="2"/>
      <c r="AM544" s="2"/>
      <c r="AN544" s="2"/>
    </row>
    <row r="545" spans="1:40"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9"/>
      <c r="Z545" s="9"/>
      <c r="AA545" s="2"/>
      <c r="AB545" s="2"/>
      <c r="AC545" s="2"/>
      <c r="AD545" s="2"/>
      <c r="AE545" s="2"/>
      <c r="AF545" s="2"/>
      <c r="AG545" s="2"/>
      <c r="AH545" s="2"/>
      <c r="AI545" s="312"/>
      <c r="AJ545" s="312"/>
      <c r="AK545" s="312"/>
      <c r="AL545" s="2"/>
      <c r="AM545" s="2"/>
      <c r="AN545" s="2"/>
    </row>
    <row r="546" spans="1:40"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9"/>
      <c r="Z546" s="9"/>
      <c r="AA546" s="2"/>
      <c r="AB546" s="2"/>
      <c r="AC546" s="2"/>
      <c r="AD546" s="2"/>
      <c r="AE546" s="2"/>
      <c r="AF546" s="2"/>
      <c r="AG546" s="2"/>
      <c r="AH546" s="2"/>
      <c r="AI546" s="312"/>
      <c r="AJ546" s="312"/>
      <c r="AK546" s="312"/>
      <c r="AL546" s="2"/>
      <c r="AM546" s="2"/>
      <c r="AN546" s="2"/>
    </row>
    <row r="547" spans="1:40"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9"/>
      <c r="Z547" s="9"/>
      <c r="AA547" s="2"/>
      <c r="AB547" s="2"/>
      <c r="AC547" s="2"/>
      <c r="AD547" s="2"/>
      <c r="AE547" s="2"/>
      <c r="AF547" s="2"/>
      <c r="AG547" s="2"/>
      <c r="AH547" s="2"/>
      <c r="AI547" s="312"/>
      <c r="AJ547" s="312"/>
      <c r="AK547" s="312"/>
      <c r="AL547" s="2"/>
      <c r="AM547" s="2"/>
      <c r="AN547" s="2"/>
    </row>
    <row r="548" spans="1:40"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9"/>
      <c r="Z548" s="9"/>
      <c r="AA548" s="2"/>
      <c r="AB548" s="2"/>
      <c r="AC548" s="2"/>
      <c r="AD548" s="2"/>
      <c r="AE548" s="2"/>
      <c r="AF548" s="2"/>
      <c r="AG548" s="2"/>
      <c r="AH548" s="2"/>
      <c r="AI548" s="312"/>
      <c r="AJ548" s="312"/>
      <c r="AK548" s="312"/>
      <c r="AL548" s="2"/>
      <c r="AM548" s="2"/>
      <c r="AN548" s="2"/>
    </row>
    <row r="549" spans="1:40"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9"/>
      <c r="Z549" s="9"/>
      <c r="AA549" s="2"/>
      <c r="AB549" s="2"/>
      <c r="AC549" s="2"/>
      <c r="AD549" s="2"/>
      <c r="AE549" s="2"/>
      <c r="AF549" s="2"/>
      <c r="AG549" s="2"/>
      <c r="AH549" s="2"/>
      <c r="AI549" s="312"/>
      <c r="AJ549" s="312"/>
      <c r="AK549" s="312"/>
      <c r="AL549" s="2"/>
      <c r="AM549" s="2"/>
      <c r="AN549" s="2"/>
    </row>
    <row r="550" spans="1:40"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9"/>
      <c r="Z550" s="9"/>
      <c r="AA550" s="2"/>
      <c r="AB550" s="2"/>
      <c r="AC550" s="2"/>
      <c r="AD550" s="2"/>
      <c r="AE550" s="2"/>
      <c r="AF550" s="2"/>
      <c r="AG550" s="2"/>
      <c r="AH550" s="2"/>
      <c r="AI550" s="312"/>
      <c r="AJ550" s="312"/>
      <c r="AK550" s="312"/>
      <c r="AL550" s="2"/>
      <c r="AM550" s="2"/>
      <c r="AN550" s="2"/>
    </row>
    <row r="551" spans="1:40"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9"/>
      <c r="Z551" s="9"/>
      <c r="AA551" s="2"/>
      <c r="AB551" s="2"/>
      <c r="AC551" s="2"/>
      <c r="AD551" s="2"/>
      <c r="AE551" s="2"/>
      <c r="AF551" s="2"/>
      <c r="AG551" s="2"/>
      <c r="AH551" s="2"/>
      <c r="AI551" s="312"/>
      <c r="AJ551" s="312"/>
      <c r="AK551" s="312"/>
      <c r="AL551" s="2"/>
      <c r="AM551" s="2"/>
      <c r="AN551" s="2"/>
    </row>
    <row r="552" spans="1:40"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9"/>
      <c r="Z552" s="9"/>
      <c r="AA552" s="2"/>
      <c r="AB552" s="2"/>
      <c r="AC552" s="2"/>
      <c r="AD552" s="2"/>
      <c r="AE552" s="2"/>
      <c r="AF552" s="2"/>
      <c r="AG552" s="2"/>
      <c r="AH552" s="2"/>
      <c r="AI552" s="312"/>
      <c r="AJ552" s="312"/>
      <c r="AK552" s="312"/>
      <c r="AL552" s="2"/>
      <c r="AM552" s="2"/>
      <c r="AN552" s="2"/>
    </row>
    <row r="553" spans="1:40"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9"/>
      <c r="Z553" s="9"/>
      <c r="AA553" s="2"/>
      <c r="AB553" s="2"/>
      <c r="AC553" s="2"/>
      <c r="AD553" s="2"/>
      <c r="AE553" s="2"/>
      <c r="AF553" s="2"/>
      <c r="AG553" s="2"/>
      <c r="AH553" s="2"/>
      <c r="AI553" s="312"/>
      <c r="AJ553" s="312"/>
      <c r="AK553" s="312"/>
      <c r="AL553" s="2"/>
      <c r="AM553" s="2"/>
      <c r="AN553" s="2"/>
    </row>
    <row r="554" spans="1:40"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9"/>
      <c r="Z554" s="9"/>
      <c r="AA554" s="2"/>
      <c r="AB554" s="2"/>
      <c r="AC554" s="2"/>
      <c r="AD554" s="2"/>
      <c r="AE554" s="2"/>
      <c r="AF554" s="2"/>
      <c r="AG554" s="2"/>
      <c r="AH554" s="2"/>
      <c r="AI554" s="312"/>
      <c r="AJ554" s="312"/>
      <c r="AK554" s="312"/>
      <c r="AL554" s="2"/>
      <c r="AM554" s="2"/>
      <c r="AN554" s="2"/>
    </row>
    <row r="555" spans="1:40"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9"/>
      <c r="Z555" s="9"/>
      <c r="AA555" s="2"/>
      <c r="AB555" s="2"/>
      <c r="AC555" s="2"/>
      <c r="AD555" s="2"/>
      <c r="AE555" s="2"/>
      <c r="AF555" s="2"/>
      <c r="AG555" s="2"/>
      <c r="AH555" s="2"/>
      <c r="AI555" s="312"/>
      <c r="AJ555" s="312"/>
      <c r="AK555" s="312"/>
      <c r="AL555" s="2"/>
      <c r="AM555" s="2"/>
      <c r="AN555" s="2"/>
    </row>
    <row r="556" spans="1:40"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9"/>
      <c r="Z556" s="9"/>
      <c r="AA556" s="2"/>
      <c r="AB556" s="2"/>
      <c r="AC556" s="2"/>
      <c r="AD556" s="2"/>
      <c r="AE556" s="2"/>
      <c r="AF556" s="2"/>
      <c r="AG556" s="2"/>
      <c r="AH556" s="2"/>
      <c r="AI556" s="312"/>
      <c r="AJ556" s="312"/>
      <c r="AK556" s="312"/>
      <c r="AL556" s="2"/>
      <c r="AM556" s="2"/>
      <c r="AN556" s="2"/>
    </row>
    <row r="557" spans="1:40"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9"/>
      <c r="Z557" s="9"/>
      <c r="AA557" s="2"/>
      <c r="AB557" s="2"/>
      <c r="AC557" s="2"/>
      <c r="AD557" s="2"/>
      <c r="AE557" s="2"/>
      <c r="AF557" s="2"/>
      <c r="AG557" s="2"/>
      <c r="AH557" s="2"/>
      <c r="AI557" s="312"/>
      <c r="AJ557" s="312"/>
      <c r="AK557" s="312"/>
      <c r="AL557" s="2"/>
      <c r="AM557" s="2"/>
      <c r="AN557" s="2"/>
    </row>
    <row r="558" spans="1:40"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9"/>
      <c r="Z558" s="9"/>
      <c r="AA558" s="2"/>
      <c r="AB558" s="2"/>
      <c r="AC558" s="2"/>
      <c r="AD558" s="2"/>
      <c r="AE558" s="2"/>
      <c r="AF558" s="2"/>
      <c r="AG558" s="2"/>
      <c r="AH558" s="2"/>
      <c r="AI558" s="312"/>
      <c r="AJ558" s="312"/>
      <c r="AK558" s="312"/>
      <c r="AL558" s="2"/>
      <c r="AM558" s="2"/>
      <c r="AN558" s="2"/>
    </row>
    <row r="559" spans="1:40"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9"/>
      <c r="Z559" s="9"/>
      <c r="AA559" s="2"/>
      <c r="AB559" s="2"/>
      <c r="AC559" s="2"/>
      <c r="AD559" s="2"/>
      <c r="AE559" s="2"/>
      <c r="AF559" s="2"/>
      <c r="AG559" s="2"/>
      <c r="AH559" s="2"/>
      <c r="AI559" s="312"/>
      <c r="AJ559" s="312"/>
      <c r="AK559" s="312"/>
      <c r="AL559" s="2"/>
      <c r="AM559" s="2"/>
      <c r="AN559" s="2"/>
    </row>
    <row r="560" spans="1:40"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9"/>
      <c r="Z560" s="9"/>
      <c r="AA560" s="2"/>
      <c r="AB560" s="2"/>
      <c r="AC560" s="2"/>
      <c r="AD560" s="2"/>
      <c r="AE560" s="2"/>
      <c r="AF560" s="2"/>
      <c r="AG560" s="2"/>
      <c r="AH560" s="2"/>
      <c r="AI560" s="312"/>
      <c r="AJ560" s="312"/>
      <c r="AK560" s="312"/>
      <c r="AL560" s="2"/>
      <c r="AM560" s="2"/>
      <c r="AN560" s="2"/>
    </row>
    <row r="561" spans="1:40"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9"/>
      <c r="Z561" s="9"/>
      <c r="AA561" s="2"/>
      <c r="AB561" s="2"/>
      <c r="AC561" s="2"/>
      <c r="AD561" s="2"/>
      <c r="AE561" s="2"/>
      <c r="AF561" s="2"/>
      <c r="AG561" s="2"/>
      <c r="AH561" s="2"/>
      <c r="AI561" s="312"/>
      <c r="AJ561" s="312"/>
      <c r="AK561" s="312"/>
      <c r="AL561" s="2"/>
      <c r="AM561" s="2"/>
      <c r="AN561" s="2"/>
    </row>
    <row r="562" spans="1:40"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9"/>
      <c r="Z562" s="9"/>
      <c r="AA562" s="2"/>
      <c r="AB562" s="2"/>
      <c r="AC562" s="2"/>
      <c r="AD562" s="2"/>
      <c r="AE562" s="2"/>
      <c r="AF562" s="2"/>
      <c r="AG562" s="2"/>
      <c r="AH562" s="2"/>
      <c r="AI562" s="312"/>
      <c r="AJ562" s="312"/>
      <c r="AK562" s="312"/>
      <c r="AL562" s="2"/>
      <c r="AM562" s="2"/>
      <c r="AN562" s="2"/>
    </row>
    <row r="563" spans="1:40"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9"/>
      <c r="Z563" s="9"/>
      <c r="AA563" s="2"/>
      <c r="AB563" s="2"/>
      <c r="AC563" s="2"/>
      <c r="AD563" s="2"/>
      <c r="AE563" s="2"/>
      <c r="AF563" s="2"/>
      <c r="AG563" s="2"/>
      <c r="AH563" s="2"/>
      <c r="AI563" s="312"/>
      <c r="AJ563" s="312"/>
      <c r="AK563" s="312"/>
      <c r="AL563" s="2"/>
      <c r="AM563" s="2"/>
      <c r="AN563" s="2"/>
    </row>
    <row r="564" spans="1:40"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9"/>
      <c r="Z564" s="9"/>
      <c r="AA564" s="2"/>
      <c r="AB564" s="2"/>
      <c r="AC564" s="2"/>
      <c r="AD564" s="2"/>
      <c r="AE564" s="2"/>
      <c r="AF564" s="2"/>
      <c r="AG564" s="2"/>
      <c r="AH564" s="2"/>
      <c r="AI564" s="312"/>
      <c r="AJ564" s="312"/>
      <c r="AK564" s="312"/>
      <c r="AL564" s="2"/>
      <c r="AM564" s="2"/>
      <c r="AN564" s="2"/>
    </row>
    <row r="565" spans="1:40"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9"/>
      <c r="Z565" s="9"/>
      <c r="AA565" s="2"/>
      <c r="AB565" s="2"/>
      <c r="AC565" s="2"/>
      <c r="AD565" s="2"/>
      <c r="AE565" s="2"/>
      <c r="AF565" s="2"/>
      <c r="AG565" s="2"/>
      <c r="AH565" s="2"/>
      <c r="AI565" s="312"/>
      <c r="AJ565" s="312"/>
      <c r="AK565" s="312"/>
      <c r="AL565" s="2"/>
      <c r="AM565" s="2"/>
      <c r="AN565" s="2"/>
    </row>
    <row r="566" spans="1:40"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9"/>
      <c r="Z566" s="9"/>
      <c r="AA566" s="2"/>
      <c r="AB566" s="2"/>
      <c r="AC566" s="2"/>
      <c r="AD566" s="2"/>
      <c r="AE566" s="2"/>
      <c r="AF566" s="2"/>
      <c r="AG566" s="2"/>
      <c r="AH566" s="2"/>
      <c r="AI566" s="312"/>
      <c r="AJ566" s="312"/>
      <c r="AK566" s="312"/>
      <c r="AL566" s="2"/>
      <c r="AM566" s="2"/>
      <c r="AN566" s="2"/>
    </row>
    <row r="567" spans="1:40"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9"/>
      <c r="Z567" s="9"/>
      <c r="AA567" s="2"/>
      <c r="AB567" s="2"/>
      <c r="AC567" s="2"/>
      <c r="AD567" s="2"/>
      <c r="AE567" s="2"/>
      <c r="AF567" s="2"/>
      <c r="AG567" s="2"/>
      <c r="AH567" s="2"/>
      <c r="AI567" s="312"/>
      <c r="AJ567" s="312"/>
      <c r="AK567" s="312"/>
      <c r="AL567" s="2"/>
      <c r="AM567" s="2"/>
      <c r="AN567" s="2"/>
    </row>
    <row r="568" spans="1:40"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9"/>
      <c r="Z568" s="9"/>
      <c r="AA568" s="2"/>
      <c r="AB568" s="2"/>
      <c r="AC568" s="2"/>
      <c r="AD568" s="2"/>
      <c r="AE568" s="2"/>
      <c r="AF568" s="2"/>
      <c r="AG568" s="2"/>
      <c r="AH568" s="2"/>
      <c r="AI568" s="312"/>
      <c r="AJ568" s="312"/>
      <c r="AK568" s="312"/>
      <c r="AL568" s="2"/>
      <c r="AM568" s="2"/>
      <c r="AN568" s="2"/>
    </row>
    <row r="569" spans="1:40"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9"/>
      <c r="Z569" s="9"/>
      <c r="AA569" s="2"/>
      <c r="AB569" s="2"/>
      <c r="AC569" s="2"/>
      <c r="AD569" s="2"/>
      <c r="AE569" s="2"/>
      <c r="AF569" s="2"/>
      <c r="AG569" s="2"/>
      <c r="AH569" s="2"/>
      <c r="AI569" s="312"/>
      <c r="AJ569" s="312"/>
      <c r="AK569" s="312"/>
      <c r="AL569" s="2"/>
      <c r="AM569" s="2"/>
      <c r="AN569" s="2"/>
    </row>
    <row r="570" spans="1:40"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9"/>
      <c r="Z570" s="9"/>
      <c r="AA570" s="2"/>
      <c r="AB570" s="2"/>
      <c r="AC570" s="2"/>
      <c r="AD570" s="2"/>
      <c r="AE570" s="2"/>
      <c r="AF570" s="2"/>
      <c r="AG570" s="2"/>
      <c r="AH570" s="2"/>
      <c r="AI570" s="312"/>
      <c r="AJ570" s="312"/>
      <c r="AK570" s="312"/>
      <c r="AL570" s="2"/>
      <c r="AM570" s="2"/>
      <c r="AN570" s="2"/>
    </row>
    <row r="571" spans="1:40"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9"/>
      <c r="Z571" s="9"/>
      <c r="AA571" s="2"/>
      <c r="AB571" s="2"/>
      <c r="AC571" s="2"/>
      <c r="AD571" s="2"/>
      <c r="AE571" s="2"/>
      <c r="AF571" s="2"/>
      <c r="AG571" s="2"/>
      <c r="AH571" s="2"/>
      <c r="AI571" s="312"/>
      <c r="AJ571" s="312"/>
      <c r="AK571" s="312"/>
      <c r="AL571" s="2"/>
      <c r="AM571" s="2"/>
      <c r="AN571" s="2"/>
    </row>
    <row r="572" spans="1:40"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9"/>
      <c r="Z572" s="9"/>
      <c r="AA572" s="2"/>
      <c r="AB572" s="2"/>
      <c r="AC572" s="2"/>
      <c r="AD572" s="2"/>
      <c r="AE572" s="2"/>
      <c r="AF572" s="2"/>
      <c r="AG572" s="2"/>
      <c r="AH572" s="2"/>
      <c r="AI572" s="312"/>
      <c r="AJ572" s="312"/>
      <c r="AK572" s="312"/>
      <c r="AL572" s="2"/>
      <c r="AM572" s="2"/>
      <c r="AN572" s="2"/>
    </row>
    <row r="573" spans="1:40"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9"/>
      <c r="Z573" s="9"/>
      <c r="AA573" s="2"/>
      <c r="AB573" s="2"/>
      <c r="AC573" s="2"/>
      <c r="AD573" s="2"/>
      <c r="AE573" s="2"/>
      <c r="AF573" s="2"/>
      <c r="AG573" s="2"/>
      <c r="AH573" s="2"/>
      <c r="AI573" s="312"/>
      <c r="AJ573" s="312"/>
      <c r="AK573" s="312"/>
      <c r="AL573" s="2"/>
      <c r="AM573" s="2"/>
      <c r="AN573" s="2"/>
    </row>
    <row r="574" spans="1:40"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9"/>
      <c r="Z574" s="9"/>
      <c r="AA574" s="2"/>
      <c r="AB574" s="2"/>
      <c r="AC574" s="2"/>
      <c r="AD574" s="2"/>
      <c r="AE574" s="2"/>
      <c r="AF574" s="2"/>
      <c r="AG574" s="2"/>
      <c r="AH574" s="2"/>
      <c r="AI574" s="312"/>
      <c r="AJ574" s="312"/>
      <c r="AK574" s="312"/>
      <c r="AL574" s="2"/>
      <c r="AM574" s="2"/>
      <c r="AN574" s="2"/>
    </row>
    <row r="575" spans="1:40"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9"/>
      <c r="Z575" s="9"/>
      <c r="AA575" s="2"/>
      <c r="AB575" s="2"/>
      <c r="AC575" s="2"/>
      <c r="AD575" s="2"/>
      <c r="AE575" s="2"/>
      <c r="AF575" s="2"/>
      <c r="AG575" s="2"/>
      <c r="AH575" s="2"/>
      <c r="AI575" s="312"/>
      <c r="AJ575" s="312"/>
      <c r="AK575" s="312"/>
      <c r="AL575" s="2"/>
      <c r="AM575" s="2"/>
      <c r="AN575" s="2"/>
    </row>
    <row r="576" spans="1:40"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9"/>
      <c r="Z576" s="9"/>
      <c r="AA576" s="2"/>
      <c r="AB576" s="2"/>
      <c r="AC576" s="2"/>
      <c r="AD576" s="2"/>
      <c r="AE576" s="2"/>
      <c r="AF576" s="2"/>
      <c r="AG576" s="2"/>
      <c r="AH576" s="2"/>
      <c r="AI576" s="312"/>
      <c r="AJ576" s="312"/>
      <c r="AK576" s="312"/>
      <c r="AL576" s="2"/>
      <c r="AM576" s="2"/>
      <c r="AN576" s="2"/>
    </row>
    <row r="577" spans="1:40"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9"/>
      <c r="Z577" s="9"/>
      <c r="AA577" s="2"/>
      <c r="AB577" s="2"/>
      <c r="AC577" s="2"/>
      <c r="AD577" s="2"/>
      <c r="AE577" s="2"/>
      <c r="AF577" s="2"/>
      <c r="AG577" s="2"/>
      <c r="AH577" s="2"/>
      <c r="AI577" s="312"/>
      <c r="AJ577" s="312"/>
      <c r="AK577" s="312"/>
      <c r="AL577" s="2"/>
      <c r="AM577" s="2"/>
      <c r="AN577" s="2"/>
    </row>
    <row r="578" spans="1:40"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9"/>
      <c r="Z578" s="9"/>
      <c r="AA578" s="2"/>
      <c r="AB578" s="2"/>
      <c r="AC578" s="2"/>
      <c r="AD578" s="2"/>
      <c r="AE578" s="2"/>
      <c r="AF578" s="2"/>
      <c r="AG578" s="2"/>
      <c r="AH578" s="2"/>
      <c r="AI578" s="312"/>
      <c r="AJ578" s="312"/>
      <c r="AK578" s="312"/>
      <c r="AL578" s="2"/>
      <c r="AM578" s="2"/>
      <c r="AN578" s="2"/>
    </row>
    <row r="579" spans="1:40"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9"/>
      <c r="Z579" s="9"/>
      <c r="AA579" s="2"/>
      <c r="AB579" s="2"/>
      <c r="AC579" s="2"/>
      <c r="AD579" s="2"/>
      <c r="AE579" s="2"/>
      <c r="AF579" s="2"/>
      <c r="AG579" s="2"/>
      <c r="AH579" s="2"/>
      <c r="AI579" s="312"/>
      <c r="AJ579" s="312"/>
      <c r="AK579" s="312"/>
      <c r="AL579" s="2"/>
      <c r="AM579" s="2"/>
      <c r="AN579" s="2"/>
    </row>
    <row r="580" spans="1:40"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9"/>
      <c r="Z580" s="9"/>
      <c r="AA580" s="2"/>
      <c r="AB580" s="2"/>
      <c r="AC580" s="2"/>
      <c r="AD580" s="2"/>
      <c r="AE580" s="2"/>
      <c r="AF580" s="2"/>
      <c r="AG580" s="2"/>
      <c r="AH580" s="2"/>
      <c r="AI580" s="312"/>
      <c r="AJ580" s="312"/>
      <c r="AK580" s="312"/>
      <c r="AL580" s="2"/>
      <c r="AM580" s="2"/>
      <c r="AN580" s="2"/>
    </row>
    <row r="581" spans="1:40"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9"/>
      <c r="Z581" s="9"/>
      <c r="AA581" s="2"/>
      <c r="AB581" s="2"/>
      <c r="AC581" s="2"/>
      <c r="AD581" s="2"/>
      <c r="AE581" s="2"/>
      <c r="AF581" s="2"/>
      <c r="AG581" s="2"/>
      <c r="AH581" s="2"/>
      <c r="AI581" s="312"/>
      <c r="AJ581" s="312"/>
      <c r="AK581" s="312"/>
      <c r="AL581" s="2"/>
      <c r="AM581" s="2"/>
      <c r="AN581" s="2"/>
    </row>
    <row r="582" spans="1:40"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9"/>
      <c r="Z582" s="9"/>
      <c r="AA582" s="2"/>
      <c r="AB582" s="2"/>
      <c r="AC582" s="2"/>
      <c r="AD582" s="2"/>
      <c r="AE582" s="2"/>
      <c r="AF582" s="2"/>
      <c r="AG582" s="2"/>
      <c r="AH582" s="2"/>
      <c r="AI582" s="312"/>
      <c r="AJ582" s="312"/>
      <c r="AK582" s="312"/>
      <c r="AL582" s="2"/>
      <c r="AM582" s="2"/>
      <c r="AN582" s="2"/>
    </row>
    <row r="583" spans="1:40"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9"/>
      <c r="Z583" s="9"/>
      <c r="AA583" s="2"/>
      <c r="AB583" s="2"/>
      <c r="AC583" s="2"/>
      <c r="AD583" s="2"/>
      <c r="AE583" s="2"/>
      <c r="AF583" s="2"/>
      <c r="AG583" s="2"/>
      <c r="AH583" s="2"/>
      <c r="AI583" s="312"/>
      <c r="AJ583" s="312"/>
      <c r="AK583" s="312"/>
      <c r="AL583" s="2"/>
      <c r="AM583" s="2"/>
      <c r="AN583" s="2"/>
    </row>
    <row r="584" spans="1:40"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9"/>
      <c r="Z584" s="9"/>
      <c r="AA584" s="2"/>
      <c r="AB584" s="2"/>
      <c r="AC584" s="2"/>
      <c r="AD584" s="2"/>
      <c r="AE584" s="2"/>
      <c r="AF584" s="2"/>
      <c r="AG584" s="2"/>
      <c r="AH584" s="2"/>
      <c r="AI584" s="312"/>
      <c r="AJ584" s="312"/>
      <c r="AK584" s="312"/>
      <c r="AL584" s="2"/>
      <c r="AM584" s="2"/>
      <c r="AN584" s="2"/>
    </row>
    <row r="585" spans="1:40"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9"/>
      <c r="Z585" s="9"/>
      <c r="AA585" s="2"/>
      <c r="AB585" s="2"/>
      <c r="AC585" s="2"/>
      <c r="AD585" s="2"/>
      <c r="AE585" s="2"/>
      <c r="AF585" s="2"/>
      <c r="AG585" s="2"/>
      <c r="AH585" s="2"/>
      <c r="AI585" s="312"/>
      <c r="AJ585" s="312"/>
      <c r="AK585" s="312"/>
      <c r="AL585" s="2"/>
      <c r="AM585" s="2"/>
      <c r="AN585" s="2"/>
    </row>
    <row r="586" spans="1:40"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9"/>
      <c r="Z586" s="9"/>
      <c r="AA586" s="2"/>
      <c r="AB586" s="2"/>
      <c r="AC586" s="2"/>
      <c r="AD586" s="2"/>
      <c r="AE586" s="2"/>
      <c r="AF586" s="2"/>
      <c r="AG586" s="2"/>
      <c r="AH586" s="2"/>
      <c r="AI586" s="312"/>
      <c r="AJ586" s="312"/>
      <c r="AK586" s="312"/>
      <c r="AL586" s="2"/>
      <c r="AM586" s="2"/>
      <c r="AN586" s="2"/>
    </row>
    <row r="587" spans="1:40"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9"/>
      <c r="Z587" s="9"/>
      <c r="AA587" s="2"/>
      <c r="AB587" s="2"/>
      <c r="AC587" s="2"/>
      <c r="AD587" s="2"/>
      <c r="AE587" s="2"/>
      <c r="AF587" s="2"/>
      <c r="AG587" s="2"/>
      <c r="AH587" s="2"/>
      <c r="AI587" s="312"/>
      <c r="AJ587" s="312"/>
      <c r="AK587" s="312"/>
      <c r="AL587" s="2"/>
      <c r="AM587" s="2"/>
      <c r="AN587" s="2"/>
    </row>
    <row r="588" spans="1:40"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9"/>
      <c r="Z588" s="9"/>
      <c r="AA588" s="2"/>
      <c r="AB588" s="2"/>
      <c r="AC588" s="2"/>
      <c r="AD588" s="2"/>
      <c r="AE588" s="2"/>
      <c r="AF588" s="2"/>
      <c r="AG588" s="2"/>
      <c r="AH588" s="2"/>
      <c r="AI588" s="312"/>
      <c r="AJ588" s="312"/>
      <c r="AK588" s="312"/>
      <c r="AL588" s="2"/>
      <c r="AM588" s="2"/>
      <c r="AN588" s="2"/>
    </row>
    <row r="589" spans="1:40"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9"/>
      <c r="Z589" s="9"/>
      <c r="AA589" s="2"/>
      <c r="AB589" s="2"/>
      <c r="AC589" s="2"/>
      <c r="AD589" s="2"/>
      <c r="AE589" s="2"/>
      <c r="AF589" s="2"/>
      <c r="AG589" s="2"/>
      <c r="AH589" s="2"/>
      <c r="AI589" s="312"/>
      <c r="AJ589" s="312"/>
      <c r="AK589" s="312"/>
      <c r="AL589" s="2"/>
      <c r="AM589" s="2"/>
      <c r="AN589" s="2"/>
    </row>
    <row r="590" spans="1:40"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9"/>
      <c r="Z590" s="9"/>
      <c r="AA590" s="2"/>
      <c r="AB590" s="2"/>
      <c r="AC590" s="2"/>
      <c r="AD590" s="2"/>
      <c r="AE590" s="2"/>
      <c r="AF590" s="2"/>
      <c r="AG590" s="2"/>
      <c r="AH590" s="2"/>
      <c r="AI590" s="312"/>
      <c r="AJ590" s="312"/>
      <c r="AK590" s="312"/>
      <c r="AL590" s="2"/>
      <c r="AM590" s="2"/>
      <c r="AN590" s="2"/>
    </row>
    <row r="591" spans="1:40"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9"/>
      <c r="Z591" s="9"/>
      <c r="AA591" s="2"/>
      <c r="AB591" s="2"/>
      <c r="AC591" s="2"/>
      <c r="AD591" s="2"/>
      <c r="AE591" s="2"/>
      <c r="AF591" s="2"/>
      <c r="AG591" s="2"/>
      <c r="AH591" s="2"/>
      <c r="AI591" s="312"/>
      <c r="AJ591" s="312"/>
      <c r="AK591" s="312"/>
      <c r="AL591" s="2"/>
      <c r="AM591" s="2"/>
      <c r="AN591" s="2"/>
    </row>
    <row r="592" spans="1:40"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9"/>
      <c r="Z592" s="9"/>
      <c r="AA592" s="2"/>
      <c r="AB592" s="2"/>
      <c r="AC592" s="2"/>
      <c r="AD592" s="2"/>
      <c r="AE592" s="2"/>
      <c r="AF592" s="2"/>
      <c r="AG592" s="2"/>
      <c r="AH592" s="2"/>
      <c r="AI592" s="312"/>
      <c r="AJ592" s="312"/>
      <c r="AK592" s="312"/>
      <c r="AL592" s="2"/>
      <c r="AM592" s="2"/>
      <c r="AN592" s="2"/>
    </row>
    <row r="593" spans="1:40"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9"/>
      <c r="Z593" s="9"/>
      <c r="AA593" s="2"/>
      <c r="AB593" s="2"/>
      <c r="AC593" s="2"/>
      <c r="AD593" s="2"/>
      <c r="AE593" s="2"/>
      <c r="AF593" s="2"/>
      <c r="AG593" s="2"/>
      <c r="AH593" s="2"/>
      <c r="AI593" s="312"/>
      <c r="AJ593" s="312"/>
      <c r="AK593" s="312"/>
      <c r="AL593" s="2"/>
      <c r="AM593" s="2"/>
      <c r="AN593" s="2"/>
    </row>
    <row r="594" spans="1:40"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9"/>
      <c r="Z594" s="9"/>
      <c r="AA594" s="2"/>
      <c r="AB594" s="2"/>
      <c r="AC594" s="2"/>
      <c r="AD594" s="2"/>
      <c r="AE594" s="2"/>
      <c r="AF594" s="2"/>
      <c r="AG594" s="2"/>
      <c r="AH594" s="2"/>
      <c r="AI594" s="312"/>
      <c r="AJ594" s="312"/>
      <c r="AK594" s="312"/>
      <c r="AL594" s="2"/>
      <c r="AM594" s="2"/>
      <c r="AN594" s="2"/>
    </row>
    <row r="595" spans="1:40"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9"/>
      <c r="Z595" s="9"/>
      <c r="AA595" s="2"/>
      <c r="AB595" s="2"/>
      <c r="AC595" s="2"/>
      <c r="AD595" s="2"/>
      <c r="AE595" s="2"/>
      <c r="AF595" s="2"/>
      <c r="AG595" s="2"/>
      <c r="AH595" s="2"/>
      <c r="AI595" s="312"/>
      <c r="AJ595" s="312"/>
      <c r="AK595" s="312"/>
      <c r="AL595" s="2"/>
      <c r="AM595" s="2"/>
      <c r="AN595" s="2"/>
    </row>
    <row r="596" spans="1:40"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9"/>
      <c r="Z596" s="9"/>
      <c r="AA596" s="2"/>
      <c r="AB596" s="2"/>
      <c r="AC596" s="2"/>
      <c r="AD596" s="2"/>
      <c r="AE596" s="2"/>
      <c r="AF596" s="2"/>
      <c r="AG596" s="2"/>
      <c r="AH596" s="2"/>
      <c r="AI596" s="312"/>
      <c r="AJ596" s="312"/>
      <c r="AK596" s="312"/>
      <c r="AL596" s="2"/>
      <c r="AM596" s="2"/>
      <c r="AN596" s="2"/>
    </row>
    <row r="597" spans="1:40"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9"/>
      <c r="Z597" s="9"/>
      <c r="AA597" s="2"/>
      <c r="AB597" s="2"/>
      <c r="AC597" s="2"/>
      <c r="AD597" s="2"/>
      <c r="AE597" s="2"/>
      <c r="AF597" s="2"/>
      <c r="AG597" s="2"/>
      <c r="AH597" s="2"/>
      <c r="AI597" s="312"/>
      <c r="AJ597" s="312"/>
      <c r="AK597" s="312"/>
      <c r="AL597" s="2"/>
      <c r="AM597" s="2"/>
      <c r="AN597" s="2"/>
    </row>
    <row r="598" spans="1:40"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9"/>
      <c r="Z598" s="9"/>
      <c r="AA598" s="2"/>
      <c r="AB598" s="2"/>
      <c r="AC598" s="2"/>
      <c r="AD598" s="2"/>
      <c r="AE598" s="2"/>
      <c r="AF598" s="2"/>
      <c r="AG598" s="2"/>
      <c r="AH598" s="2"/>
      <c r="AI598" s="312"/>
      <c r="AJ598" s="312"/>
      <c r="AK598" s="312"/>
      <c r="AL598" s="2"/>
      <c r="AM598" s="2"/>
      <c r="AN598" s="2"/>
    </row>
    <row r="599" spans="1:40"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9"/>
      <c r="Z599" s="9"/>
      <c r="AA599" s="2"/>
      <c r="AB599" s="2"/>
      <c r="AC599" s="2"/>
      <c r="AD599" s="2"/>
      <c r="AE599" s="2"/>
      <c r="AF599" s="2"/>
      <c r="AG599" s="2"/>
      <c r="AH599" s="2"/>
      <c r="AI599" s="312"/>
      <c r="AJ599" s="312"/>
      <c r="AK599" s="312"/>
      <c r="AL599" s="2"/>
      <c r="AM599" s="2"/>
      <c r="AN599" s="2"/>
    </row>
    <row r="600" spans="1:40"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9"/>
      <c r="Z600" s="9"/>
      <c r="AA600" s="2"/>
      <c r="AB600" s="2"/>
      <c r="AC600" s="2"/>
      <c r="AD600" s="2"/>
      <c r="AE600" s="2"/>
      <c r="AF600" s="2"/>
      <c r="AG600" s="2"/>
      <c r="AH600" s="2"/>
      <c r="AI600" s="312"/>
      <c r="AJ600" s="312"/>
      <c r="AK600" s="312"/>
      <c r="AL600" s="2"/>
      <c r="AM600" s="2"/>
      <c r="AN600" s="2"/>
    </row>
    <row r="601" spans="1:40"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9"/>
      <c r="Z601" s="9"/>
      <c r="AA601" s="2"/>
      <c r="AB601" s="2"/>
      <c r="AC601" s="2"/>
      <c r="AD601" s="2"/>
      <c r="AE601" s="2"/>
      <c r="AF601" s="2"/>
      <c r="AG601" s="2"/>
      <c r="AH601" s="2"/>
      <c r="AI601" s="312"/>
      <c r="AJ601" s="312"/>
      <c r="AK601" s="312"/>
      <c r="AL601" s="2"/>
      <c r="AM601" s="2"/>
      <c r="AN601" s="2"/>
    </row>
    <row r="602" spans="1:40"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9"/>
      <c r="Z602" s="9"/>
      <c r="AA602" s="2"/>
      <c r="AB602" s="2"/>
      <c r="AC602" s="2"/>
      <c r="AD602" s="2"/>
      <c r="AE602" s="2"/>
      <c r="AF602" s="2"/>
      <c r="AG602" s="2"/>
      <c r="AH602" s="2"/>
      <c r="AI602" s="312"/>
      <c r="AJ602" s="312"/>
      <c r="AK602" s="312"/>
      <c r="AL602" s="2"/>
      <c r="AM602" s="2"/>
      <c r="AN602" s="2"/>
    </row>
    <row r="603" spans="1:40"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9"/>
      <c r="Z603" s="9"/>
      <c r="AA603" s="2"/>
      <c r="AB603" s="2"/>
      <c r="AC603" s="2"/>
      <c r="AD603" s="2"/>
      <c r="AE603" s="2"/>
      <c r="AF603" s="2"/>
      <c r="AG603" s="2"/>
      <c r="AH603" s="2"/>
      <c r="AI603" s="312"/>
      <c r="AJ603" s="312"/>
      <c r="AK603" s="312"/>
      <c r="AL603" s="2"/>
      <c r="AM603" s="2"/>
      <c r="AN603" s="2"/>
    </row>
    <row r="604" spans="1:40"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9"/>
      <c r="Z604" s="9"/>
      <c r="AA604" s="2"/>
      <c r="AB604" s="2"/>
      <c r="AC604" s="2"/>
      <c r="AD604" s="2"/>
      <c r="AE604" s="2"/>
      <c r="AF604" s="2"/>
      <c r="AG604" s="2"/>
      <c r="AH604" s="2"/>
      <c r="AI604" s="312"/>
      <c r="AJ604" s="312"/>
      <c r="AK604" s="312"/>
      <c r="AL604" s="2"/>
      <c r="AM604" s="2"/>
      <c r="AN604" s="2"/>
    </row>
    <row r="605" spans="1:40"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9"/>
      <c r="Z605" s="9"/>
      <c r="AA605" s="2"/>
      <c r="AB605" s="2"/>
      <c r="AC605" s="2"/>
      <c r="AD605" s="2"/>
      <c r="AE605" s="2"/>
      <c r="AF605" s="2"/>
      <c r="AG605" s="2"/>
      <c r="AH605" s="2"/>
      <c r="AI605" s="312"/>
      <c r="AJ605" s="312"/>
      <c r="AK605" s="312"/>
      <c r="AL605" s="2"/>
      <c r="AM605" s="2"/>
      <c r="AN605" s="2"/>
    </row>
    <row r="606" spans="1:40"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9"/>
      <c r="Z606" s="9"/>
      <c r="AA606" s="2"/>
      <c r="AB606" s="2"/>
      <c r="AC606" s="2"/>
      <c r="AD606" s="2"/>
      <c r="AE606" s="2"/>
      <c r="AF606" s="2"/>
      <c r="AG606" s="2"/>
      <c r="AH606" s="2"/>
      <c r="AI606" s="312"/>
      <c r="AJ606" s="312"/>
      <c r="AK606" s="312"/>
      <c r="AL606" s="2"/>
      <c r="AM606" s="2"/>
      <c r="AN606" s="2"/>
    </row>
    <row r="607" spans="1:40"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9"/>
      <c r="Z607" s="9"/>
      <c r="AA607" s="2"/>
      <c r="AB607" s="2"/>
      <c r="AC607" s="2"/>
      <c r="AD607" s="2"/>
      <c r="AE607" s="2"/>
      <c r="AF607" s="2"/>
      <c r="AG607" s="2"/>
      <c r="AH607" s="2"/>
      <c r="AI607" s="312"/>
      <c r="AJ607" s="312"/>
      <c r="AK607" s="312"/>
      <c r="AL607" s="2"/>
      <c r="AM607" s="2"/>
      <c r="AN607" s="2"/>
    </row>
    <row r="608" spans="1:40"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9"/>
      <c r="Z608" s="9"/>
      <c r="AA608" s="2"/>
      <c r="AB608" s="2"/>
      <c r="AC608" s="2"/>
      <c r="AD608" s="2"/>
      <c r="AE608" s="2"/>
      <c r="AF608" s="2"/>
      <c r="AG608" s="2"/>
      <c r="AH608" s="2"/>
      <c r="AI608" s="312"/>
      <c r="AJ608" s="312"/>
      <c r="AK608" s="312"/>
      <c r="AL608" s="2"/>
      <c r="AM608" s="2"/>
      <c r="AN608" s="2"/>
    </row>
    <row r="609" spans="1:40"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9"/>
      <c r="Z609" s="9"/>
      <c r="AA609" s="2"/>
      <c r="AB609" s="2"/>
      <c r="AC609" s="2"/>
      <c r="AD609" s="2"/>
      <c r="AE609" s="2"/>
      <c r="AF609" s="2"/>
      <c r="AG609" s="2"/>
      <c r="AH609" s="2"/>
      <c r="AI609" s="312"/>
      <c r="AJ609" s="312"/>
      <c r="AK609" s="312"/>
      <c r="AL609" s="2"/>
      <c r="AM609" s="2"/>
      <c r="AN609" s="2"/>
    </row>
    <row r="610" spans="1:40"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9"/>
      <c r="Z610" s="9"/>
      <c r="AA610" s="2"/>
      <c r="AB610" s="2"/>
      <c r="AC610" s="2"/>
      <c r="AD610" s="2"/>
      <c r="AE610" s="2"/>
      <c r="AF610" s="2"/>
      <c r="AG610" s="2"/>
      <c r="AH610" s="2"/>
      <c r="AI610" s="312"/>
      <c r="AJ610" s="312"/>
      <c r="AK610" s="312"/>
      <c r="AL610" s="2"/>
      <c r="AM610" s="2"/>
      <c r="AN610" s="2"/>
    </row>
    <row r="611" spans="1:40"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9"/>
      <c r="Z611" s="9"/>
      <c r="AA611" s="2"/>
      <c r="AB611" s="2"/>
      <c r="AC611" s="2"/>
      <c r="AD611" s="2"/>
      <c r="AE611" s="2"/>
      <c r="AF611" s="2"/>
      <c r="AG611" s="2"/>
      <c r="AH611" s="2"/>
      <c r="AI611" s="312"/>
      <c r="AJ611" s="312"/>
      <c r="AK611" s="312"/>
      <c r="AL611" s="2"/>
      <c r="AM611" s="2"/>
      <c r="AN611" s="2"/>
    </row>
    <row r="612" spans="1:40"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9"/>
      <c r="Z612" s="9"/>
      <c r="AA612" s="2"/>
      <c r="AB612" s="2"/>
      <c r="AC612" s="2"/>
      <c r="AD612" s="2"/>
      <c r="AE612" s="2"/>
      <c r="AF612" s="2"/>
      <c r="AG612" s="2"/>
      <c r="AH612" s="2"/>
      <c r="AI612" s="312"/>
      <c r="AJ612" s="312"/>
      <c r="AK612" s="312"/>
      <c r="AL612" s="2"/>
      <c r="AM612" s="2"/>
      <c r="AN612" s="2"/>
    </row>
    <row r="613" spans="1:40"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9"/>
      <c r="Z613" s="9"/>
      <c r="AA613" s="2"/>
      <c r="AB613" s="2"/>
      <c r="AC613" s="2"/>
      <c r="AD613" s="2"/>
      <c r="AE613" s="2"/>
      <c r="AF613" s="2"/>
      <c r="AG613" s="2"/>
      <c r="AH613" s="2"/>
      <c r="AI613" s="312"/>
      <c r="AJ613" s="312"/>
      <c r="AK613" s="312"/>
      <c r="AL613" s="2"/>
      <c r="AM613" s="2"/>
      <c r="AN613" s="2"/>
    </row>
    <row r="614" spans="1:40"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9"/>
      <c r="Z614" s="9"/>
      <c r="AA614" s="2"/>
      <c r="AB614" s="2"/>
      <c r="AC614" s="2"/>
      <c r="AD614" s="2"/>
      <c r="AE614" s="2"/>
      <c r="AF614" s="2"/>
      <c r="AG614" s="2"/>
      <c r="AH614" s="2"/>
      <c r="AI614" s="312"/>
      <c r="AJ614" s="312"/>
      <c r="AK614" s="312"/>
      <c r="AL614" s="2"/>
      <c r="AM614" s="2"/>
      <c r="AN614" s="2"/>
    </row>
    <row r="615" spans="1:40"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9"/>
      <c r="Z615" s="9"/>
      <c r="AA615" s="2"/>
      <c r="AB615" s="2"/>
      <c r="AC615" s="2"/>
      <c r="AD615" s="2"/>
      <c r="AE615" s="2"/>
      <c r="AF615" s="2"/>
      <c r="AG615" s="2"/>
      <c r="AH615" s="2"/>
      <c r="AI615" s="312"/>
      <c r="AJ615" s="312"/>
      <c r="AK615" s="312"/>
      <c r="AL615" s="2"/>
      <c r="AM615" s="2"/>
      <c r="AN615" s="2"/>
    </row>
    <row r="616" spans="1:40"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9"/>
      <c r="Z616" s="9"/>
      <c r="AA616" s="2"/>
      <c r="AB616" s="2"/>
      <c r="AC616" s="2"/>
      <c r="AD616" s="2"/>
      <c r="AE616" s="2"/>
      <c r="AF616" s="2"/>
      <c r="AG616" s="2"/>
      <c r="AH616" s="2"/>
      <c r="AI616" s="312"/>
      <c r="AJ616" s="312"/>
      <c r="AK616" s="312"/>
      <c r="AL616" s="2"/>
      <c r="AM616" s="2"/>
      <c r="AN616" s="2"/>
    </row>
    <row r="617" spans="1:40"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9"/>
      <c r="Z617" s="9"/>
      <c r="AA617" s="2"/>
      <c r="AB617" s="2"/>
      <c r="AC617" s="2"/>
      <c r="AD617" s="2"/>
      <c r="AE617" s="2"/>
      <c r="AF617" s="2"/>
      <c r="AG617" s="2"/>
      <c r="AH617" s="2"/>
      <c r="AI617" s="312"/>
      <c r="AJ617" s="312"/>
      <c r="AK617" s="312"/>
      <c r="AL617" s="2"/>
      <c r="AM617" s="2"/>
      <c r="AN617" s="2"/>
    </row>
    <row r="618" spans="1:40"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9"/>
      <c r="Z618" s="9"/>
      <c r="AA618" s="2"/>
      <c r="AB618" s="2"/>
      <c r="AC618" s="2"/>
      <c r="AD618" s="2"/>
      <c r="AE618" s="2"/>
      <c r="AF618" s="2"/>
      <c r="AG618" s="2"/>
      <c r="AH618" s="2"/>
      <c r="AI618" s="312"/>
      <c r="AJ618" s="312"/>
      <c r="AK618" s="312"/>
      <c r="AL618" s="2"/>
      <c r="AM618" s="2"/>
      <c r="AN618" s="2"/>
    </row>
    <row r="619" spans="1:40"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9"/>
      <c r="Z619" s="9"/>
      <c r="AA619" s="2"/>
      <c r="AB619" s="2"/>
      <c r="AC619" s="2"/>
      <c r="AD619" s="2"/>
      <c r="AE619" s="2"/>
      <c r="AF619" s="2"/>
      <c r="AG619" s="2"/>
      <c r="AH619" s="2"/>
      <c r="AI619" s="312"/>
      <c r="AJ619" s="312"/>
      <c r="AK619" s="312"/>
      <c r="AL619" s="2"/>
      <c r="AM619" s="2"/>
      <c r="AN619" s="2"/>
    </row>
    <row r="620" spans="1:40"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9"/>
      <c r="Z620" s="9"/>
      <c r="AA620" s="2"/>
      <c r="AB620" s="2"/>
      <c r="AC620" s="2"/>
      <c r="AD620" s="2"/>
      <c r="AE620" s="2"/>
      <c r="AF620" s="2"/>
      <c r="AG620" s="2"/>
      <c r="AH620" s="2"/>
      <c r="AI620" s="312"/>
      <c r="AJ620" s="312"/>
      <c r="AK620" s="312"/>
      <c r="AL620" s="2"/>
      <c r="AM620" s="2"/>
      <c r="AN620" s="2"/>
    </row>
    <row r="621" spans="1:40"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9"/>
      <c r="Z621" s="9"/>
      <c r="AA621" s="2"/>
      <c r="AB621" s="2"/>
      <c r="AC621" s="2"/>
      <c r="AD621" s="2"/>
      <c r="AE621" s="2"/>
      <c r="AF621" s="2"/>
      <c r="AG621" s="2"/>
      <c r="AH621" s="2"/>
      <c r="AI621" s="312"/>
      <c r="AJ621" s="312"/>
      <c r="AK621" s="312"/>
      <c r="AL621" s="2"/>
      <c r="AM621" s="2"/>
      <c r="AN621" s="2"/>
    </row>
    <row r="622" spans="1:40"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9"/>
      <c r="Z622" s="9"/>
      <c r="AA622" s="2"/>
      <c r="AB622" s="2"/>
      <c r="AC622" s="2"/>
      <c r="AD622" s="2"/>
      <c r="AE622" s="2"/>
      <c r="AF622" s="2"/>
      <c r="AG622" s="2"/>
      <c r="AH622" s="2"/>
      <c r="AI622" s="312"/>
      <c r="AJ622" s="312"/>
      <c r="AK622" s="312"/>
      <c r="AL622" s="2"/>
      <c r="AM622" s="2"/>
      <c r="AN622" s="2"/>
    </row>
    <row r="623" spans="1:40"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9"/>
      <c r="Z623" s="9"/>
      <c r="AA623" s="2"/>
      <c r="AB623" s="2"/>
      <c r="AC623" s="2"/>
      <c r="AD623" s="2"/>
      <c r="AE623" s="2"/>
      <c r="AF623" s="2"/>
      <c r="AG623" s="2"/>
      <c r="AH623" s="2"/>
      <c r="AI623" s="312"/>
      <c r="AJ623" s="312"/>
      <c r="AK623" s="312"/>
      <c r="AL623" s="2"/>
      <c r="AM623" s="2"/>
      <c r="AN623" s="2"/>
    </row>
    <row r="624" spans="1:40"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9"/>
      <c r="Z624" s="9"/>
      <c r="AA624" s="2"/>
      <c r="AB624" s="2"/>
      <c r="AC624" s="2"/>
      <c r="AD624" s="2"/>
      <c r="AE624" s="2"/>
      <c r="AF624" s="2"/>
      <c r="AG624" s="2"/>
      <c r="AH624" s="2"/>
      <c r="AI624" s="312"/>
      <c r="AJ624" s="312"/>
      <c r="AK624" s="312"/>
      <c r="AL624" s="2"/>
      <c r="AM624" s="2"/>
      <c r="AN624" s="2"/>
    </row>
    <row r="625" spans="1:40"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9"/>
      <c r="Z625" s="9"/>
      <c r="AA625" s="2"/>
      <c r="AB625" s="2"/>
      <c r="AC625" s="2"/>
      <c r="AD625" s="2"/>
      <c r="AE625" s="2"/>
      <c r="AF625" s="2"/>
      <c r="AG625" s="2"/>
      <c r="AH625" s="2"/>
      <c r="AI625" s="312"/>
      <c r="AJ625" s="312"/>
      <c r="AK625" s="312"/>
      <c r="AL625" s="2"/>
      <c r="AM625" s="2"/>
      <c r="AN625" s="2"/>
    </row>
    <row r="626" spans="1:40"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9"/>
      <c r="Z626" s="9"/>
      <c r="AA626" s="2"/>
      <c r="AB626" s="2"/>
      <c r="AC626" s="2"/>
      <c r="AD626" s="2"/>
      <c r="AE626" s="2"/>
      <c r="AF626" s="2"/>
      <c r="AG626" s="2"/>
      <c r="AH626" s="2"/>
      <c r="AI626" s="312"/>
      <c r="AJ626" s="312"/>
      <c r="AK626" s="312"/>
      <c r="AL626" s="2"/>
      <c r="AM626" s="2"/>
      <c r="AN626" s="2"/>
    </row>
    <row r="627" spans="1:40"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9"/>
      <c r="Z627" s="9"/>
      <c r="AA627" s="2"/>
      <c r="AB627" s="2"/>
      <c r="AC627" s="2"/>
      <c r="AD627" s="2"/>
      <c r="AE627" s="2"/>
      <c r="AF627" s="2"/>
      <c r="AG627" s="2"/>
      <c r="AH627" s="2"/>
      <c r="AI627" s="312"/>
      <c r="AJ627" s="312"/>
      <c r="AK627" s="312"/>
      <c r="AL627" s="2"/>
      <c r="AM627" s="2"/>
      <c r="AN627" s="2"/>
    </row>
    <row r="628" spans="1:40"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9"/>
      <c r="Z628" s="9"/>
      <c r="AA628" s="2"/>
      <c r="AB628" s="2"/>
      <c r="AC628" s="2"/>
      <c r="AD628" s="2"/>
      <c r="AE628" s="2"/>
      <c r="AF628" s="2"/>
      <c r="AG628" s="2"/>
      <c r="AH628" s="2"/>
      <c r="AI628" s="312"/>
      <c r="AJ628" s="312"/>
      <c r="AK628" s="312"/>
      <c r="AL628" s="2"/>
      <c r="AM628" s="2"/>
      <c r="AN628" s="2"/>
    </row>
    <row r="629" spans="1:40"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9"/>
      <c r="Z629" s="9"/>
      <c r="AA629" s="2"/>
      <c r="AB629" s="2"/>
      <c r="AC629" s="2"/>
      <c r="AD629" s="2"/>
      <c r="AE629" s="2"/>
      <c r="AF629" s="2"/>
      <c r="AG629" s="2"/>
      <c r="AH629" s="2"/>
      <c r="AI629" s="312"/>
      <c r="AJ629" s="312"/>
      <c r="AK629" s="312"/>
      <c r="AL629" s="2"/>
      <c r="AM629" s="2"/>
      <c r="AN629" s="2"/>
    </row>
    <row r="630" spans="1:40"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9"/>
      <c r="Z630" s="9"/>
      <c r="AA630" s="2"/>
      <c r="AB630" s="2"/>
      <c r="AC630" s="2"/>
      <c r="AD630" s="2"/>
      <c r="AE630" s="2"/>
      <c r="AF630" s="2"/>
      <c r="AG630" s="2"/>
      <c r="AH630" s="2"/>
      <c r="AI630" s="312"/>
      <c r="AJ630" s="312"/>
      <c r="AK630" s="312"/>
      <c r="AL630" s="2"/>
      <c r="AM630" s="2"/>
      <c r="AN630" s="2"/>
    </row>
    <row r="631" spans="1:40"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9"/>
      <c r="Z631" s="9"/>
      <c r="AA631" s="2"/>
      <c r="AB631" s="2"/>
      <c r="AC631" s="2"/>
      <c r="AD631" s="2"/>
      <c r="AE631" s="2"/>
      <c r="AF631" s="2"/>
      <c r="AG631" s="2"/>
      <c r="AH631" s="2"/>
      <c r="AI631" s="312"/>
      <c r="AJ631" s="312"/>
      <c r="AK631" s="312"/>
      <c r="AL631" s="2"/>
      <c r="AM631" s="2"/>
      <c r="AN631" s="2"/>
    </row>
    <row r="632" spans="1:40"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9"/>
      <c r="Z632" s="9"/>
      <c r="AA632" s="2"/>
      <c r="AB632" s="2"/>
      <c r="AC632" s="2"/>
      <c r="AD632" s="2"/>
      <c r="AE632" s="2"/>
      <c r="AF632" s="2"/>
      <c r="AG632" s="2"/>
      <c r="AH632" s="2"/>
      <c r="AI632" s="312"/>
      <c r="AJ632" s="312"/>
      <c r="AK632" s="312"/>
      <c r="AL632" s="2"/>
      <c r="AM632" s="2"/>
      <c r="AN632" s="2"/>
    </row>
    <row r="633" spans="1:40"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9"/>
      <c r="Z633" s="9"/>
      <c r="AA633" s="2"/>
      <c r="AB633" s="2"/>
      <c r="AC633" s="2"/>
      <c r="AD633" s="2"/>
      <c r="AE633" s="2"/>
      <c r="AF633" s="2"/>
      <c r="AG633" s="2"/>
      <c r="AH633" s="2"/>
      <c r="AI633" s="312"/>
      <c r="AJ633" s="312"/>
      <c r="AK633" s="312"/>
      <c r="AL633" s="2"/>
      <c r="AM633" s="2"/>
      <c r="AN633" s="2"/>
    </row>
    <row r="634" spans="1:40"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9"/>
      <c r="Z634" s="9"/>
      <c r="AA634" s="2"/>
      <c r="AB634" s="2"/>
      <c r="AC634" s="2"/>
      <c r="AD634" s="2"/>
      <c r="AE634" s="2"/>
      <c r="AF634" s="2"/>
      <c r="AG634" s="2"/>
      <c r="AH634" s="2"/>
      <c r="AI634" s="312"/>
      <c r="AJ634" s="312"/>
      <c r="AK634" s="312"/>
      <c r="AL634" s="2"/>
      <c r="AM634" s="2"/>
      <c r="AN634" s="2"/>
    </row>
    <row r="635" spans="1:40"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9"/>
      <c r="Z635" s="9"/>
      <c r="AA635" s="2"/>
      <c r="AB635" s="2"/>
      <c r="AC635" s="2"/>
      <c r="AD635" s="2"/>
      <c r="AE635" s="2"/>
      <c r="AF635" s="2"/>
      <c r="AG635" s="2"/>
      <c r="AH635" s="2"/>
      <c r="AI635" s="312"/>
      <c r="AJ635" s="312"/>
      <c r="AK635" s="312"/>
      <c r="AL635" s="2"/>
      <c r="AM635" s="2"/>
      <c r="AN635" s="2"/>
    </row>
    <row r="636" spans="1:40"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9"/>
      <c r="Z636" s="9"/>
      <c r="AA636" s="2"/>
      <c r="AB636" s="2"/>
      <c r="AC636" s="2"/>
      <c r="AD636" s="2"/>
      <c r="AE636" s="2"/>
      <c r="AF636" s="2"/>
      <c r="AG636" s="2"/>
      <c r="AH636" s="2"/>
      <c r="AI636" s="312"/>
      <c r="AJ636" s="312"/>
      <c r="AK636" s="312"/>
      <c r="AL636" s="2"/>
      <c r="AM636" s="2"/>
      <c r="AN636" s="2"/>
    </row>
    <row r="637" spans="1:40"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9"/>
      <c r="Z637" s="9"/>
      <c r="AA637" s="2"/>
      <c r="AB637" s="2"/>
      <c r="AC637" s="2"/>
      <c r="AD637" s="2"/>
      <c r="AE637" s="2"/>
      <c r="AF637" s="2"/>
      <c r="AG637" s="2"/>
      <c r="AH637" s="2"/>
      <c r="AI637" s="312"/>
      <c r="AJ637" s="312"/>
      <c r="AK637" s="312"/>
      <c r="AL637" s="2"/>
      <c r="AM637" s="2"/>
      <c r="AN637" s="2"/>
    </row>
    <row r="638" spans="1:40"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9"/>
      <c r="Z638" s="9"/>
      <c r="AA638" s="2"/>
      <c r="AB638" s="2"/>
      <c r="AC638" s="2"/>
      <c r="AD638" s="2"/>
      <c r="AE638" s="2"/>
      <c r="AF638" s="2"/>
      <c r="AG638" s="2"/>
      <c r="AH638" s="2"/>
      <c r="AI638" s="312"/>
      <c r="AJ638" s="312"/>
      <c r="AK638" s="312"/>
      <c r="AL638" s="2"/>
      <c r="AM638" s="2"/>
      <c r="AN638" s="2"/>
    </row>
    <row r="639" spans="1:40"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9"/>
      <c r="Z639" s="9"/>
      <c r="AA639" s="2"/>
      <c r="AB639" s="2"/>
      <c r="AC639" s="2"/>
      <c r="AD639" s="2"/>
      <c r="AE639" s="2"/>
      <c r="AF639" s="2"/>
      <c r="AG639" s="2"/>
      <c r="AH639" s="2"/>
      <c r="AI639" s="312"/>
      <c r="AJ639" s="312"/>
      <c r="AK639" s="312"/>
      <c r="AL639" s="2"/>
      <c r="AM639" s="2"/>
      <c r="AN639" s="2"/>
    </row>
    <row r="640" spans="1:40"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9"/>
      <c r="Z640" s="9"/>
      <c r="AA640" s="2"/>
      <c r="AB640" s="2"/>
      <c r="AC640" s="2"/>
      <c r="AD640" s="2"/>
      <c r="AE640" s="2"/>
      <c r="AF640" s="2"/>
      <c r="AG640" s="2"/>
      <c r="AH640" s="2"/>
      <c r="AI640" s="312"/>
      <c r="AJ640" s="312"/>
      <c r="AK640" s="312"/>
      <c r="AL640" s="2"/>
      <c r="AM640" s="2"/>
      <c r="AN640" s="2"/>
    </row>
    <row r="641" spans="1:40"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9"/>
      <c r="Z641" s="9"/>
      <c r="AA641" s="2"/>
      <c r="AB641" s="2"/>
      <c r="AC641" s="2"/>
      <c r="AD641" s="2"/>
      <c r="AE641" s="2"/>
      <c r="AF641" s="2"/>
      <c r="AG641" s="2"/>
      <c r="AH641" s="2"/>
      <c r="AI641" s="312"/>
      <c r="AJ641" s="312"/>
      <c r="AK641" s="312"/>
      <c r="AL641" s="2"/>
      <c r="AM641" s="2"/>
      <c r="AN641" s="2"/>
    </row>
    <row r="642" spans="1:40"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9"/>
      <c r="Z642" s="9"/>
      <c r="AA642" s="2"/>
      <c r="AB642" s="2"/>
      <c r="AC642" s="2"/>
      <c r="AD642" s="2"/>
      <c r="AE642" s="2"/>
      <c r="AF642" s="2"/>
      <c r="AG642" s="2"/>
      <c r="AH642" s="2"/>
      <c r="AI642" s="312"/>
      <c r="AJ642" s="312"/>
      <c r="AK642" s="312"/>
      <c r="AL642" s="2"/>
      <c r="AM642" s="2"/>
      <c r="AN642" s="2"/>
    </row>
    <row r="643" spans="1:40"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9"/>
      <c r="Z643" s="9"/>
      <c r="AA643" s="2"/>
      <c r="AB643" s="2"/>
      <c r="AC643" s="2"/>
      <c r="AD643" s="2"/>
      <c r="AE643" s="2"/>
      <c r="AF643" s="2"/>
      <c r="AG643" s="2"/>
      <c r="AH643" s="2"/>
      <c r="AI643" s="312"/>
      <c r="AJ643" s="312"/>
      <c r="AK643" s="312"/>
      <c r="AL643" s="2"/>
      <c r="AM643" s="2"/>
      <c r="AN643" s="2"/>
    </row>
    <row r="644" spans="1:40"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9"/>
      <c r="Z644" s="9"/>
      <c r="AA644" s="2"/>
      <c r="AB644" s="2"/>
      <c r="AC644" s="2"/>
      <c r="AD644" s="2"/>
      <c r="AE644" s="2"/>
      <c r="AF644" s="2"/>
      <c r="AG644" s="2"/>
      <c r="AH644" s="2"/>
      <c r="AI644" s="312"/>
      <c r="AJ644" s="312"/>
      <c r="AK644" s="312"/>
      <c r="AL644" s="2"/>
      <c r="AM644" s="2"/>
      <c r="AN644" s="2"/>
    </row>
    <row r="645" spans="1:40"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9"/>
      <c r="Z645" s="9"/>
      <c r="AA645" s="2"/>
      <c r="AB645" s="2"/>
      <c r="AC645" s="2"/>
      <c r="AD645" s="2"/>
      <c r="AE645" s="2"/>
      <c r="AF645" s="2"/>
      <c r="AG645" s="2"/>
      <c r="AH645" s="2"/>
      <c r="AI645" s="312"/>
      <c r="AJ645" s="312"/>
      <c r="AK645" s="312"/>
      <c r="AL645" s="2"/>
      <c r="AM645" s="2"/>
      <c r="AN645" s="2"/>
    </row>
    <row r="646" spans="1:40"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9"/>
      <c r="Z646" s="9"/>
      <c r="AA646" s="2"/>
      <c r="AB646" s="2"/>
      <c r="AC646" s="2"/>
      <c r="AD646" s="2"/>
      <c r="AE646" s="2"/>
      <c r="AF646" s="2"/>
      <c r="AG646" s="2"/>
      <c r="AH646" s="2"/>
      <c r="AI646" s="312"/>
      <c r="AJ646" s="312"/>
      <c r="AK646" s="312"/>
      <c r="AL646" s="2"/>
      <c r="AM646" s="2"/>
      <c r="AN646" s="2"/>
    </row>
    <row r="647" spans="1:40"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9"/>
      <c r="Z647" s="9"/>
      <c r="AA647" s="2"/>
      <c r="AB647" s="2"/>
      <c r="AC647" s="2"/>
      <c r="AD647" s="2"/>
      <c r="AE647" s="2"/>
      <c r="AF647" s="2"/>
      <c r="AG647" s="2"/>
      <c r="AH647" s="2"/>
      <c r="AI647" s="312"/>
      <c r="AJ647" s="312"/>
      <c r="AK647" s="312"/>
      <c r="AL647" s="2"/>
      <c r="AM647" s="2"/>
      <c r="AN647" s="2"/>
    </row>
    <row r="648" spans="1:40"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9"/>
      <c r="Z648" s="9"/>
      <c r="AA648" s="2"/>
      <c r="AB648" s="2"/>
      <c r="AC648" s="2"/>
      <c r="AD648" s="2"/>
      <c r="AE648" s="2"/>
      <c r="AF648" s="2"/>
      <c r="AG648" s="2"/>
      <c r="AH648" s="2"/>
      <c r="AI648" s="312"/>
      <c r="AJ648" s="312"/>
      <c r="AK648" s="312"/>
      <c r="AL648" s="2"/>
      <c r="AM648" s="2"/>
      <c r="AN648" s="2"/>
    </row>
    <row r="649" spans="1:40"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9"/>
      <c r="Z649" s="9"/>
      <c r="AA649" s="2"/>
      <c r="AB649" s="2"/>
      <c r="AC649" s="2"/>
      <c r="AD649" s="2"/>
      <c r="AE649" s="2"/>
      <c r="AF649" s="2"/>
      <c r="AG649" s="2"/>
      <c r="AH649" s="2"/>
      <c r="AI649" s="312"/>
      <c r="AJ649" s="312"/>
      <c r="AK649" s="312"/>
      <c r="AL649" s="2"/>
      <c r="AM649" s="2"/>
      <c r="AN649" s="2"/>
    </row>
    <row r="650" spans="1:40"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9"/>
      <c r="Z650" s="9"/>
      <c r="AA650" s="2"/>
      <c r="AB650" s="2"/>
      <c r="AC650" s="2"/>
      <c r="AD650" s="2"/>
      <c r="AE650" s="2"/>
      <c r="AF650" s="2"/>
      <c r="AG650" s="2"/>
      <c r="AH650" s="2"/>
      <c r="AI650" s="312"/>
      <c r="AJ650" s="312"/>
      <c r="AK650" s="312"/>
      <c r="AL650" s="2"/>
      <c r="AM650" s="2"/>
      <c r="AN650" s="2"/>
    </row>
    <row r="651" spans="1:40"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9"/>
      <c r="Z651" s="9"/>
      <c r="AA651" s="2"/>
      <c r="AB651" s="2"/>
      <c r="AC651" s="2"/>
      <c r="AD651" s="2"/>
      <c r="AE651" s="2"/>
      <c r="AF651" s="2"/>
      <c r="AG651" s="2"/>
      <c r="AH651" s="2"/>
      <c r="AI651" s="312"/>
      <c r="AJ651" s="312"/>
      <c r="AK651" s="312"/>
      <c r="AL651" s="2"/>
      <c r="AM651" s="2"/>
      <c r="AN651" s="2"/>
    </row>
    <row r="652" spans="1:40"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9"/>
      <c r="Z652" s="9"/>
      <c r="AA652" s="2"/>
      <c r="AB652" s="2"/>
      <c r="AC652" s="2"/>
      <c r="AD652" s="2"/>
      <c r="AE652" s="2"/>
      <c r="AF652" s="2"/>
      <c r="AG652" s="2"/>
      <c r="AH652" s="2"/>
      <c r="AI652" s="312"/>
      <c r="AJ652" s="312"/>
      <c r="AK652" s="312"/>
      <c r="AL652" s="2"/>
      <c r="AM652" s="2"/>
      <c r="AN652" s="2"/>
    </row>
    <row r="653" spans="1:40"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9"/>
      <c r="Z653" s="9"/>
      <c r="AA653" s="2"/>
      <c r="AB653" s="2"/>
      <c r="AC653" s="2"/>
      <c r="AD653" s="2"/>
      <c r="AE653" s="2"/>
      <c r="AF653" s="2"/>
      <c r="AG653" s="2"/>
      <c r="AH653" s="2"/>
      <c r="AI653" s="312"/>
      <c r="AJ653" s="312"/>
      <c r="AK653" s="312"/>
      <c r="AL653" s="2"/>
      <c r="AM653" s="2"/>
      <c r="AN653" s="2"/>
    </row>
    <row r="654" spans="1:40"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9"/>
      <c r="Z654" s="9"/>
      <c r="AA654" s="2"/>
      <c r="AB654" s="2"/>
      <c r="AC654" s="2"/>
      <c r="AD654" s="2"/>
      <c r="AE654" s="2"/>
      <c r="AF654" s="2"/>
      <c r="AG654" s="2"/>
      <c r="AH654" s="2"/>
      <c r="AI654" s="312"/>
      <c r="AJ654" s="312"/>
      <c r="AK654" s="312"/>
      <c r="AL654" s="2"/>
      <c r="AM654" s="2"/>
      <c r="AN654" s="2"/>
    </row>
    <row r="655" spans="1:40"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9"/>
      <c r="Z655" s="9"/>
      <c r="AA655" s="2"/>
      <c r="AB655" s="2"/>
      <c r="AC655" s="2"/>
      <c r="AD655" s="2"/>
      <c r="AE655" s="2"/>
      <c r="AF655" s="2"/>
      <c r="AG655" s="2"/>
      <c r="AH655" s="2"/>
      <c r="AI655" s="312"/>
      <c r="AJ655" s="312"/>
      <c r="AK655" s="312"/>
      <c r="AL655" s="2"/>
      <c r="AM655" s="2"/>
      <c r="AN655" s="2"/>
    </row>
    <row r="656" spans="1:40"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9"/>
      <c r="Z656" s="9"/>
      <c r="AA656" s="2"/>
      <c r="AB656" s="2"/>
      <c r="AC656" s="2"/>
      <c r="AD656" s="2"/>
      <c r="AE656" s="2"/>
      <c r="AF656" s="2"/>
      <c r="AG656" s="2"/>
      <c r="AH656" s="2"/>
      <c r="AI656" s="312"/>
      <c r="AJ656" s="312"/>
      <c r="AK656" s="312"/>
      <c r="AL656" s="2"/>
      <c r="AM656" s="2"/>
      <c r="AN656" s="2"/>
    </row>
    <row r="657" spans="1:40"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9"/>
      <c r="Z657" s="9"/>
      <c r="AA657" s="2"/>
      <c r="AB657" s="2"/>
      <c r="AC657" s="2"/>
      <c r="AD657" s="2"/>
      <c r="AE657" s="2"/>
      <c r="AF657" s="2"/>
      <c r="AG657" s="2"/>
      <c r="AH657" s="2"/>
      <c r="AI657" s="312"/>
      <c r="AJ657" s="312"/>
      <c r="AK657" s="312"/>
      <c r="AL657" s="2"/>
      <c r="AM657" s="2"/>
      <c r="AN657" s="2"/>
    </row>
    <row r="658" spans="1:40"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9"/>
      <c r="Z658" s="9"/>
      <c r="AA658" s="2"/>
      <c r="AB658" s="2"/>
      <c r="AC658" s="2"/>
      <c r="AD658" s="2"/>
      <c r="AE658" s="2"/>
      <c r="AF658" s="2"/>
      <c r="AG658" s="2"/>
      <c r="AH658" s="2"/>
      <c r="AI658" s="312"/>
      <c r="AJ658" s="312"/>
      <c r="AK658" s="312"/>
      <c r="AL658" s="2"/>
      <c r="AM658" s="2"/>
      <c r="AN658" s="2"/>
    </row>
    <row r="659" spans="1:40"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9"/>
      <c r="Z659" s="9"/>
      <c r="AA659" s="2"/>
      <c r="AB659" s="2"/>
      <c r="AC659" s="2"/>
      <c r="AD659" s="2"/>
      <c r="AE659" s="2"/>
      <c r="AF659" s="2"/>
      <c r="AG659" s="2"/>
      <c r="AH659" s="2"/>
      <c r="AI659" s="312"/>
      <c r="AJ659" s="312"/>
      <c r="AK659" s="312"/>
      <c r="AL659" s="2"/>
      <c r="AM659" s="2"/>
      <c r="AN659" s="2"/>
    </row>
    <row r="660" spans="1:40"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9"/>
      <c r="Z660" s="9"/>
      <c r="AA660" s="2"/>
      <c r="AB660" s="2"/>
      <c r="AC660" s="2"/>
      <c r="AD660" s="2"/>
      <c r="AE660" s="2"/>
      <c r="AF660" s="2"/>
      <c r="AG660" s="2"/>
      <c r="AH660" s="2"/>
      <c r="AI660" s="312"/>
      <c r="AJ660" s="312"/>
      <c r="AK660" s="312"/>
      <c r="AL660" s="2"/>
      <c r="AM660" s="2"/>
      <c r="AN660" s="2"/>
    </row>
    <row r="661" spans="1:40"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9"/>
      <c r="Z661" s="9"/>
      <c r="AA661" s="2"/>
      <c r="AB661" s="2"/>
      <c r="AC661" s="2"/>
      <c r="AD661" s="2"/>
      <c r="AE661" s="2"/>
      <c r="AF661" s="2"/>
      <c r="AG661" s="2"/>
      <c r="AH661" s="2"/>
      <c r="AI661" s="312"/>
      <c r="AJ661" s="312"/>
      <c r="AK661" s="312"/>
      <c r="AL661" s="2"/>
      <c r="AM661" s="2"/>
      <c r="AN661" s="2"/>
    </row>
    <row r="662" spans="1:40"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9"/>
      <c r="Z662" s="9"/>
      <c r="AA662" s="2"/>
      <c r="AB662" s="2"/>
      <c r="AC662" s="2"/>
      <c r="AD662" s="2"/>
      <c r="AE662" s="2"/>
      <c r="AF662" s="2"/>
      <c r="AG662" s="2"/>
      <c r="AH662" s="2"/>
      <c r="AI662" s="312"/>
      <c r="AJ662" s="312"/>
      <c r="AK662" s="312"/>
      <c r="AL662" s="2"/>
      <c r="AM662" s="2"/>
      <c r="AN662" s="2"/>
    </row>
    <row r="663" spans="1:40"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9"/>
      <c r="Z663" s="9"/>
      <c r="AA663" s="2"/>
      <c r="AB663" s="2"/>
      <c r="AC663" s="2"/>
      <c r="AD663" s="2"/>
      <c r="AE663" s="2"/>
      <c r="AF663" s="2"/>
      <c r="AG663" s="2"/>
      <c r="AH663" s="2"/>
      <c r="AI663" s="312"/>
      <c r="AJ663" s="312"/>
      <c r="AK663" s="312"/>
      <c r="AL663" s="2"/>
      <c r="AM663" s="2"/>
      <c r="AN663" s="2"/>
    </row>
    <row r="664" spans="1:40"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9"/>
      <c r="Z664" s="9"/>
      <c r="AA664" s="2"/>
      <c r="AB664" s="2"/>
      <c r="AC664" s="2"/>
      <c r="AD664" s="2"/>
      <c r="AE664" s="2"/>
      <c r="AF664" s="2"/>
      <c r="AG664" s="2"/>
      <c r="AH664" s="2"/>
      <c r="AI664" s="312"/>
      <c r="AJ664" s="312"/>
      <c r="AK664" s="312"/>
      <c r="AL664" s="2"/>
      <c r="AM664" s="2"/>
      <c r="AN664" s="2"/>
    </row>
    <row r="665" spans="1:40"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9"/>
      <c r="Z665" s="9"/>
      <c r="AA665" s="2"/>
      <c r="AB665" s="2"/>
      <c r="AC665" s="2"/>
      <c r="AD665" s="2"/>
      <c r="AE665" s="2"/>
      <c r="AF665" s="2"/>
      <c r="AG665" s="2"/>
      <c r="AH665" s="2"/>
      <c r="AI665" s="312"/>
      <c r="AJ665" s="312"/>
      <c r="AK665" s="312"/>
      <c r="AL665" s="2"/>
      <c r="AM665" s="2"/>
      <c r="AN665" s="2"/>
    </row>
    <row r="666" spans="1:40"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9"/>
      <c r="Z666" s="9"/>
      <c r="AA666" s="2"/>
      <c r="AB666" s="2"/>
      <c r="AC666" s="2"/>
      <c r="AD666" s="2"/>
      <c r="AE666" s="2"/>
      <c r="AF666" s="2"/>
      <c r="AG666" s="2"/>
      <c r="AH666" s="2"/>
      <c r="AI666" s="312"/>
      <c r="AJ666" s="312"/>
      <c r="AK666" s="312"/>
      <c r="AL666" s="2"/>
      <c r="AM666" s="2"/>
      <c r="AN666" s="2"/>
    </row>
    <row r="667" spans="1:40"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9"/>
      <c r="Z667" s="9"/>
      <c r="AA667" s="2"/>
      <c r="AB667" s="2"/>
      <c r="AC667" s="2"/>
      <c r="AD667" s="2"/>
      <c r="AE667" s="2"/>
      <c r="AF667" s="2"/>
      <c r="AG667" s="2"/>
      <c r="AH667" s="2"/>
      <c r="AI667" s="312"/>
      <c r="AJ667" s="312"/>
      <c r="AK667" s="312"/>
      <c r="AL667" s="2"/>
      <c r="AM667" s="2"/>
      <c r="AN667" s="2"/>
    </row>
    <row r="668" spans="1:40"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9"/>
      <c r="Z668" s="9"/>
      <c r="AA668" s="2"/>
      <c r="AB668" s="2"/>
      <c r="AC668" s="2"/>
      <c r="AD668" s="2"/>
      <c r="AE668" s="2"/>
      <c r="AF668" s="2"/>
      <c r="AG668" s="2"/>
      <c r="AH668" s="2"/>
      <c r="AI668" s="312"/>
      <c r="AJ668" s="312"/>
      <c r="AK668" s="312"/>
      <c r="AL668" s="2"/>
      <c r="AM668" s="2"/>
      <c r="AN668" s="2"/>
    </row>
    <row r="669" spans="1:40"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9"/>
      <c r="Z669" s="9"/>
      <c r="AA669" s="2"/>
      <c r="AB669" s="2"/>
      <c r="AC669" s="2"/>
      <c r="AD669" s="2"/>
      <c r="AE669" s="2"/>
      <c r="AF669" s="2"/>
      <c r="AG669" s="2"/>
      <c r="AH669" s="2"/>
      <c r="AI669" s="312"/>
      <c r="AJ669" s="312"/>
      <c r="AK669" s="312"/>
      <c r="AL669" s="2"/>
      <c r="AM669" s="2"/>
      <c r="AN669" s="2"/>
    </row>
    <row r="670" spans="1:40"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9"/>
      <c r="Z670" s="9"/>
      <c r="AA670" s="2"/>
      <c r="AB670" s="2"/>
      <c r="AC670" s="2"/>
      <c r="AD670" s="2"/>
      <c r="AE670" s="2"/>
      <c r="AF670" s="2"/>
      <c r="AG670" s="2"/>
      <c r="AH670" s="2"/>
      <c r="AI670" s="312"/>
      <c r="AJ670" s="312"/>
      <c r="AK670" s="312"/>
      <c r="AL670" s="2"/>
      <c r="AM670" s="2"/>
      <c r="AN670" s="2"/>
    </row>
    <row r="671" spans="1:40"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9"/>
      <c r="Z671" s="9"/>
      <c r="AA671" s="2"/>
      <c r="AB671" s="2"/>
      <c r="AC671" s="2"/>
      <c r="AD671" s="2"/>
      <c r="AE671" s="2"/>
      <c r="AF671" s="2"/>
      <c r="AG671" s="2"/>
      <c r="AH671" s="2"/>
      <c r="AI671" s="312"/>
      <c r="AJ671" s="312"/>
      <c r="AK671" s="312"/>
      <c r="AL671" s="2"/>
      <c r="AM671" s="2"/>
      <c r="AN671" s="2"/>
    </row>
    <row r="672" spans="1:40"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9"/>
      <c r="Z672" s="9"/>
      <c r="AA672" s="2"/>
      <c r="AB672" s="2"/>
      <c r="AC672" s="2"/>
      <c r="AD672" s="2"/>
      <c r="AE672" s="2"/>
      <c r="AF672" s="2"/>
      <c r="AG672" s="2"/>
      <c r="AH672" s="2"/>
      <c r="AI672" s="312"/>
      <c r="AJ672" s="312"/>
      <c r="AK672" s="312"/>
      <c r="AL672" s="2"/>
      <c r="AM672" s="2"/>
      <c r="AN672" s="2"/>
    </row>
    <row r="673" spans="1:40"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9"/>
      <c r="Z673" s="9"/>
      <c r="AA673" s="2"/>
      <c r="AB673" s="2"/>
      <c r="AC673" s="2"/>
      <c r="AD673" s="2"/>
      <c r="AE673" s="2"/>
      <c r="AF673" s="2"/>
      <c r="AG673" s="2"/>
      <c r="AH673" s="2"/>
      <c r="AI673" s="312"/>
      <c r="AJ673" s="312"/>
      <c r="AK673" s="312"/>
      <c r="AL673" s="2"/>
      <c r="AM673" s="2"/>
      <c r="AN673" s="2"/>
    </row>
    <row r="674" spans="1:40"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9"/>
      <c r="Z674" s="9"/>
      <c r="AA674" s="2"/>
      <c r="AB674" s="2"/>
      <c r="AC674" s="2"/>
      <c r="AD674" s="2"/>
      <c r="AE674" s="2"/>
      <c r="AF674" s="2"/>
      <c r="AG674" s="2"/>
      <c r="AH674" s="2"/>
      <c r="AI674" s="312"/>
      <c r="AJ674" s="312"/>
      <c r="AK674" s="312"/>
      <c r="AL674" s="2"/>
      <c r="AM674" s="2"/>
      <c r="AN674" s="2"/>
    </row>
    <row r="675" spans="1:40"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9"/>
      <c r="Z675" s="9"/>
      <c r="AA675" s="2"/>
      <c r="AB675" s="2"/>
      <c r="AC675" s="2"/>
      <c r="AD675" s="2"/>
      <c r="AE675" s="2"/>
      <c r="AF675" s="2"/>
      <c r="AG675" s="2"/>
      <c r="AH675" s="2"/>
      <c r="AI675" s="312"/>
      <c r="AJ675" s="312"/>
      <c r="AK675" s="312"/>
      <c r="AL675" s="2"/>
      <c r="AM675" s="2"/>
      <c r="AN675" s="2"/>
    </row>
    <row r="676" spans="1:40"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9"/>
      <c r="Z676" s="9"/>
      <c r="AA676" s="2"/>
      <c r="AB676" s="2"/>
      <c r="AC676" s="2"/>
      <c r="AD676" s="2"/>
      <c r="AE676" s="2"/>
      <c r="AF676" s="2"/>
      <c r="AG676" s="2"/>
      <c r="AH676" s="2"/>
      <c r="AI676" s="312"/>
      <c r="AJ676" s="312"/>
      <c r="AK676" s="312"/>
      <c r="AL676" s="2"/>
      <c r="AM676" s="2"/>
      <c r="AN676" s="2"/>
    </row>
    <row r="677" spans="1:40"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9"/>
      <c r="Z677" s="9"/>
      <c r="AA677" s="2"/>
      <c r="AB677" s="2"/>
      <c r="AC677" s="2"/>
      <c r="AD677" s="2"/>
      <c r="AE677" s="2"/>
      <c r="AF677" s="2"/>
      <c r="AG677" s="2"/>
      <c r="AH677" s="2"/>
      <c r="AI677" s="312"/>
      <c r="AJ677" s="312"/>
      <c r="AK677" s="312"/>
      <c r="AL677" s="2"/>
      <c r="AM677" s="2"/>
      <c r="AN677" s="2"/>
    </row>
    <row r="678" spans="1:40"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9"/>
      <c r="Z678" s="9"/>
      <c r="AA678" s="2"/>
      <c r="AB678" s="2"/>
      <c r="AC678" s="2"/>
      <c r="AD678" s="2"/>
      <c r="AE678" s="2"/>
      <c r="AF678" s="2"/>
      <c r="AG678" s="2"/>
      <c r="AH678" s="2"/>
      <c r="AI678" s="312"/>
      <c r="AJ678" s="312"/>
      <c r="AK678" s="312"/>
      <c r="AL678" s="2"/>
      <c r="AM678" s="2"/>
      <c r="AN678" s="2"/>
    </row>
    <row r="679" spans="1:40"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9"/>
      <c r="Z679" s="9"/>
      <c r="AA679" s="2"/>
      <c r="AB679" s="2"/>
      <c r="AC679" s="2"/>
      <c r="AD679" s="2"/>
      <c r="AE679" s="2"/>
      <c r="AF679" s="2"/>
      <c r="AG679" s="2"/>
      <c r="AH679" s="2"/>
      <c r="AI679" s="312"/>
      <c r="AJ679" s="312"/>
      <c r="AK679" s="312"/>
      <c r="AL679" s="2"/>
      <c r="AM679" s="2"/>
      <c r="AN679" s="2"/>
    </row>
    <row r="680" spans="1:40"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9"/>
      <c r="Z680" s="9"/>
      <c r="AA680" s="2"/>
      <c r="AB680" s="2"/>
      <c r="AC680" s="2"/>
      <c r="AD680" s="2"/>
      <c r="AE680" s="2"/>
      <c r="AF680" s="2"/>
      <c r="AG680" s="2"/>
      <c r="AH680" s="2"/>
      <c r="AI680" s="312"/>
      <c r="AJ680" s="312"/>
      <c r="AK680" s="312"/>
      <c r="AL680" s="2"/>
      <c r="AM680" s="2"/>
      <c r="AN680" s="2"/>
    </row>
    <row r="681" spans="1:40"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9"/>
      <c r="Z681" s="9"/>
      <c r="AA681" s="2"/>
      <c r="AB681" s="2"/>
      <c r="AC681" s="2"/>
      <c r="AD681" s="2"/>
      <c r="AE681" s="2"/>
      <c r="AF681" s="2"/>
      <c r="AG681" s="2"/>
      <c r="AH681" s="2"/>
      <c r="AI681" s="312"/>
      <c r="AJ681" s="312"/>
      <c r="AK681" s="312"/>
      <c r="AL681" s="2"/>
      <c r="AM681" s="2"/>
      <c r="AN681" s="2"/>
    </row>
    <row r="682" spans="1:40"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9"/>
      <c r="Z682" s="9"/>
      <c r="AA682" s="2"/>
      <c r="AB682" s="2"/>
      <c r="AC682" s="2"/>
      <c r="AD682" s="2"/>
      <c r="AE682" s="2"/>
      <c r="AF682" s="2"/>
      <c r="AG682" s="2"/>
      <c r="AH682" s="2"/>
      <c r="AI682" s="312"/>
      <c r="AJ682" s="312"/>
      <c r="AK682" s="312"/>
      <c r="AL682" s="2"/>
      <c r="AM682" s="2"/>
      <c r="AN682" s="2"/>
    </row>
    <row r="683" spans="1:40"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9"/>
      <c r="Z683" s="9"/>
      <c r="AA683" s="2"/>
      <c r="AB683" s="2"/>
      <c r="AC683" s="2"/>
      <c r="AD683" s="2"/>
      <c r="AE683" s="2"/>
      <c r="AF683" s="2"/>
      <c r="AG683" s="2"/>
      <c r="AH683" s="2"/>
      <c r="AI683" s="312"/>
      <c r="AJ683" s="312"/>
      <c r="AK683" s="312"/>
      <c r="AL683" s="2"/>
      <c r="AM683" s="2"/>
      <c r="AN683" s="2"/>
    </row>
    <row r="684" spans="1:40"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9"/>
      <c r="Z684" s="9"/>
      <c r="AA684" s="2"/>
      <c r="AB684" s="2"/>
      <c r="AC684" s="2"/>
      <c r="AD684" s="2"/>
      <c r="AE684" s="2"/>
      <c r="AF684" s="2"/>
      <c r="AG684" s="2"/>
      <c r="AH684" s="2"/>
      <c r="AI684" s="312"/>
      <c r="AJ684" s="312"/>
      <c r="AK684" s="312"/>
      <c r="AL684" s="2"/>
      <c r="AM684" s="2"/>
      <c r="AN684" s="2"/>
    </row>
    <row r="685" spans="1:40"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9"/>
      <c r="Z685" s="9"/>
      <c r="AA685" s="2"/>
      <c r="AB685" s="2"/>
      <c r="AC685" s="2"/>
      <c r="AD685" s="2"/>
      <c r="AE685" s="2"/>
      <c r="AF685" s="2"/>
      <c r="AG685" s="2"/>
      <c r="AH685" s="2"/>
      <c r="AI685" s="312"/>
      <c r="AJ685" s="312"/>
      <c r="AK685" s="312"/>
      <c r="AL685" s="2"/>
      <c r="AM685" s="2"/>
      <c r="AN685" s="2"/>
    </row>
    <row r="686" spans="1:40"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9"/>
      <c r="Z686" s="9"/>
      <c r="AA686" s="2"/>
      <c r="AB686" s="2"/>
      <c r="AC686" s="2"/>
      <c r="AD686" s="2"/>
      <c r="AE686" s="2"/>
      <c r="AF686" s="2"/>
      <c r="AG686" s="2"/>
      <c r="AH686" s="2"/>
      <c r="AI686" s="312"/>
      <c r="AJ686" s="312"/>
      <c r="AK686" s="312"/>
      <c r="AL686" s="2"/>
      <c r="AM686" s="2"/>
      <c r="AN686" s="2"/>
    </row>
    <row r="687" spans="1:40"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9"/>
      <c r="Z687" s="9"/>
      <c r="AA687" s="2"/>
      <c r="AB687" s="2"/>
      <c r="AC687" s="2"/>
      <c r="AD687" s="2"/>
      <c r="AE687" s="2"/>
      <c r="AF687" s="2"/>
      <c r="AG687" s="2"/>
      <c r="AH687" s="2"/>
      <c r="AI687" s="312"/>
      <c r="AJ687" s="312"/>
      <c r="AK687" s="312"/>
      <c r="AL687" s="2"/>
      <c r="AM687" s="2"/>
      <c r="AN687" s="2"/>
    </row>
    <row r="688" spans="1:40"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9"/>
      <c r="Z688" s="9"/>
      <c r="AA688" s="2"/>
      <c r="AB688" s="2"/>
      <c r="AC688" s="2"/>
      <c r="AD688" s="2"/>
      <c r="AE688" s="2"/>
      <c r="AF688" s="2"/>
      <c r="AG688" s="2"/>
      <c r="AH688" s="2"/>
      <c r="AI688" s="312"/>
      <c r="AJ688" s="312"/>
      <c r="AK688" s="312"/>
      <c r="AL688" s="2"/>
      <c r="AM688" s="2"/>
      <c r="AN688" s="2"/>
    </row>
    <row r="689" spans="1:40"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9"/>
      <c r="Z689" s="9"/>
      <c r="AA689" s="2"/>
      <c r="AB689" s="2"/>
      <c r="AC689" s="2"/>
      <c r="AD689" s="2"/>
      <c r="AE689" s="2"/>
      <c r="AF689" s="2"/>
      <c r="AG689" s="2"/>
      <c r="AH689" s="2"/>
      <c r="AI689" s="312"/>
      <c r="AJ689" s="312"/>
      <c r="AK689" s="312"/>
      <c r="AL689" s="2"/>
      <c r="AM689" s="2"/>
      <c r="AN689" s="2"/>
    </row>
    <row r="690" spans="1:40"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9"/>
      <c r="Z690" s="9"/>
      <c r="AA690" s="2"/>
      <c r="AB690" s="2"/>
      <c r="AC690" s="2"/>
      <c r="AD690" s="2"/>
      <c r="AE690" s="2"/>
      <c r="AF690" s="2"/>
      <c r="AG690" s="2"/>
      <c r="AH690" s="2"/>
      <c r="AI690" s="312"/>
      <c r="AJ690" s="312"/>
      <c r="AK690" s="312"/>
      <c r="AL690" s="2"/>
      <c r="AM690" s="2"/>
      <c r="AN690" s="2"/>
    </row>
    <row r="691" spans="1:40"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9"/>
      <c r="Z691" s="9"/>
      <c r="AA691" s="2"/>
      <c r="AB691" s="2"/>
      <c r="AC691" s="2"/>
      <c r="AD691" s="2"/>
      <c r="AE691" s="2"/>
      <c r="AF691" s="2"/>
      <c r="AG691" s="2"/>
      <c r="AH691" s="2"/>
      <c r="AI691" s="312"/>
      <c r="AJ691" s="312"/>
      <c r="AK691" s="312"/>
      <c r="AL691" s="2"/>
      <c r="AM691" s="2"/>
      <c r="AN691" s="2"/>
    </row>
    <row r="692" spans="1:40"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9"/>
      <c r="Z692" s="9"/>
      <c r="AA692" s="2"/>
      <c r="AB692" s="2"/>
      <c r="AC692" s="2"/>
      <c r="AD692" s="2"/>
      <c r="AE692" s="2"/>
      <c r="AF692" s="2"/>
      <c r="AG692" s="2"/>
      <c r="AH692" s="2"/>
      <c r="AI692" s="312"/>
      <c r="AJ692" s="312"/>
      <c r="AK692" s="312"/>
      <c r="AL692" s="2"/>
      <c r="AM692" s="2"/>
      <c r="AN692" s="2"/>
    </row>
    <row r="693" spans="1:40"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9"/>
      <c r="Z693" s="9"/>
      <c r="AA693" s="2"/>
      <c r="AB693" s="2"/>
      <c r="AC693" s="2"/>
      <c r="AD693" s="2"/>
      <c r="AE693" s="2"/>
      <c r="AF693" s="2"/>
      <c r="AG693" s="2"/>
      <c r="AH693" s="2"/>
      <c r="AI693" s="312"/>
      <c r="AJ693" s="312"/>
      <c r="AK693" s="312"/>
      <c r="AL693" s="2"/>
      <c r="AM693" s="2"/>
      <c r="AN693" s="2"/>
    </row>
    <row r="694" spans="1:40"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9"/>
      <c r="Z694" s="9"/>
      <c r="AA694" s="2"/>
      <c r="AB694" s="2"/>
      <c r="AC694" s="2"/>
      <c r="AD694" s="2"/>
      <c r="AE694" s="2"/>
      <c r="AF694" s="2"/>
      <c r="AG694" s="2"/>
      <c r="AH694" s="2"/>
      <c r="AI694" s="312"/>
      <c r="AJ694" s="312"/>
      <c r="AK694" s="312"/>
      <c r="AL694" s="2"/>
      <c r="AM694" s="2"/>
      <c r="AN694" s="2"/>
    </row>
    <row r="695" spans="1:40"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9"/>
      <c r="Z695" s="9"/>
      <c r="AA695" s="2"/>
      <c r="AB695" s="2"/>
      <c r="AC695" s="2"/>
      <c r="AD695" s="2"/>
      <c r="AE695" s="2"/>
      <c r="AF695" s="2"/>
      <c r="AG695" s="2"/>
      <c r="AH695" s="2"/>
      <c r="AI695" s="312"/>
      <c r="AJ695" s="312"/>
      <c r="AK695" s="312"/>
      <c r="AL695" s="2"/>
      <c r="AM695" s="2"/>
      <c r="AN695" s="2"/>
    </row>
    <row r="696" spans="1:40"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9"/>
      <c r="Z696" s="9"/>
      <c r="AA696" s="2"/>
      <c r="AB696" s="2"/>
      <c r="AC696" s="2"/>
      <c r="AD696" s="2"/>
      <c r="AE696" s="2"/>
      <c r="AF696" s="2"/>
      <c r="AG696" s="2"/>
      <c r="AH696" s="2"/>
      <c r="AI696" s="312"/>
      <c r="AJ696" s="312"/>
      <c r="AK696" s="312"/>
      <c r="AL696" s="2"/>
      <c r="AM696" s="2"/>
      <c r="AN696" s="2"/>
    </row>
    <row r="697" spans="1:40"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9"/>
      <c r="Z697" s="9"/>
      <c r="AA697" s="2"/>
      <c r="AB697" s="2"/>
      <c r="AC697" s="2"/>
      <c r="AD697" s="2"/>
      <c r="AE697" s="2"/>
      <c r="AF697" s="2"/>
      <c r="AG697" s="2"/>
      <c r="AH697" s="2"/>
      <c r="AI697" s="312"/>
      <c r="AJ697" s="312"/>
      <c r="AK697" s="312"/>
      <c r="AL697" s="2"/>
      <c r="AM697" s="2"/>
      <c r="AN697" s="2"/>
    </row>
    <row r="698" spans="1:40"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9"/>
      <c r="Z698" s="9"/>
      <c r="AA698" s="2"/>
      <c r="AB698" s="2"/>
      <c r="AC698" s="2"/>
      <c r="AD698" s="2"/>
      <c r="AE698" s="2"/>
      <c r="AF698" s="2"/>
      <c r="AG698" s="2"/>
      <c r="AH698" s="2"/>
      <c r="AI698" s="312"/>
      <c r="AJ698" s="312"/>
      <c r="AK698" s="312"/>
      <c r="AL698" s="2"/>
      <c r="AM698" s="2"/>
      <c r="AN698" s="2"/>
    </row>
    <row r="699" spans="1:40"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9"/>
      <c r="Z699" s="9"/>
      <c r="AA699" s="2"/>
      <c r="AB699" s="2"/>
      <c r="AC699" s="2"/>
      <c r="AD699" s="2"/>
      <c r="AE699" s="2"/>
      <c r="AF699" s="2"/>
      <c r="AG699" s="2"/>
      <c r="AH699" s="2"/>
      <c r="AI699" s="312"/>
      <c r="AJ699" s="312"/>
      <c r="AK699" s="312"/>
      <c r="AL699" s="2"/>
      <c r="AM699" s="2"/>
      <c r="AN699" s="2"/>
    </row>
    <row r="700" spans="1:40"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9"/>
      <c r="Z700" s="9"/>
      <c r="AA700" s="2"/>
      <c r="AB700" s="2"/>
      <c r="AC700" s="2"/>
      <c r="AD700" s="2"/>
      <c r="AE700" s="2"/>
      <c r="AF700" s="2"/>
      <c r="AG700" s="2"/>
      <c r="AH700" s="2"/>
      <c r="AI700" s="312"/>
      <c r="AJ700" s="312"/>
      <c r="AK700" s="312"/>
      <c r="AL700" s="2"/>
      <c r="AM700" s="2"/>
      <c r="AN700" s="2"/>
    </row>
    <row r="701" spans="1:40"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9"/>
      <c r="Z701" s="9"/>
      <c r="AA701" s="2"/>
      <c r="AB701" s="2"/>
      <c r="AC701" s="2"/>
      <c r="AD701" s="2"/>
      <c r="AE701" s="2"/>
      <c r="AF701" s="2"/>
      <c r="AG701" s="2"/>
      <c r="AH701" s="2"/>
      <c r="AI701" s="312"/>
      <c r="AJ701" s="312"/>
      <c r="AK701" s="312"/>
      <c r="AL701" s="2"/>
      <c r="AM701" s="2"/>
      <c r="AN701" s="2"/>
    </row>
    <row r="702" spans="1:40"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9"/>
      <c r="Z702" s="9"/>
      <c r="AA702" s="2"/>
      <c r="AB702" s="2"/>
      <c r="AC702" s="2"/>
      <c r="AD702" s="2"/>
      <c r="AE702" s="2"/>
      <c r="AF702" s="2"/>
      <c r="AG702" s="2"/>
      <c r="AH702" s="2"/>
      <c r="AI702" s="312"/>
      <c r="AJ702" s="312"/>
      <c r="AK702" s="312"/>
      <c r="AL702" s="2"/>
      <c r="AM702" s="2"/>
      <c r="AN702" s="2"/>
    </row>
    <row r="703" spans="1:40"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9"/>
      <c r="Z703" s="9"/>
      <c r="AA703" s="2"/>
      <c r="AB703" s="2"/>
      <c r="AC703" s="2"/>
      <c r="AD703" s="2"/>
      <c r="AE703" s="2"/>
      <c r="AF703" s="2"/>
      <c r="AG703" s="2"/>
      <c r="AH703" s="2"/>
      <c r="AI703" s="312"/>
      <c r="AJ703" s="312"/>
      <c r="AK703" s="312"/>
      <c r="AL703" s="2"/>
      <c r="AM703" s="2"/>
      <c r="AN703" s="2"/>
    </row>
    <row r="704" spans="1:40"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9"/>
      <c r="Z704" s="9"/>
      <c r="AA704" s="2"/>
      <c r="AB704" s="2"/>
      <c r="AC704" s="2"/>
      <c r="AD704" s="2"/>
      <c r="AE704" s="2"/>
      <c r="AF704" s="2"/>
      <c r="AG704" s="2"/>
      <c r="AH704" s="2"/>
      <c r="AI704" s="312"/>
      <c r="AJ704" s="312"/>
      <c r="AK704" s="312"/>
      <c r="AL704" s="2"/>
      <c r="AM704" s="2"/>
      <c r="AN704" s="2"/>
    </row>
    <row r="705" spans="1:40"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9"/>
      <c r="Z705" s="9"/>
      <c r="AA705" s="2"/>
      <c r="AB705" s="2"/>
      <c r="AC705" s="2"/>
      <c r="AD705" s="2"/>
      <c r="AE705" s="2"/>
      <c r="AF705" s="2"/>
      <c r="AG705" s="2"/>
      <c r="AH705" s="2"/>
      <c r="AI705" s="312"/>
      <c r="AJ705" s="312"/>
      <c r="AK705" s="312"/>
      <c r="AL705" s="2"/>
      <c r="AM705" s="2"/>
      <c r="AN705" s="2"/>
    </row>
    <row r="706" spans="1:40"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9"/>
      <c r="Z706" s="9"/>
      <c r="AA706" s="2"/>
      <c r="AB706" s="2"/>
      <c r="AC706" s="2"/>
      <c r="AD706" s="2"/>
      <c r="AE706" s="2"/>
      <c r="AF706" s="2"/>
      <c r="AG706" s="2"/>
      <c r="AH706" s="2"/>
      <c r="AI706" s="312"/>
      <c r="AJ706" s="312"/>
      <c r="AK706" s="312"/>
      <c r="AL706" s="2"/>
      <c r="AM706" s="2"/>
      <c r="AN706" s="2"/>
    </row>
    <row r="707" spans="1:40"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9"/>
      <c r="Z707" s="9"/>
      <c r="AA707" s="2"/>
      <c r="AB707" s="2"/>
      <c r="AC707" s="2"/>
      <c r="AD707" s="2"/>
      <c r="AE707" s="2"/>
      <c r="AF707" s="2"/>
      <c r="AG707" s="2"/>
      <c r="AH707" s="2"/>
      <c r="AI707" s="312"/>
      <c r="AJ707" s="312"/>
      <c r="AK707" s="312"/>
      <c r="AL707" s="2"/>
      <c r="AM707" s="2"/>
      <c r="AN707" s="2"/>
    </row>
    <row r="708" spans="1:40"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9"/>
      <c r="Z708" s="9"/>
      <c r="AA708" s="2"/>
      <c r="AB708" s="2"/>
      <c r="AC708" s="2"/>
      <c r="AD708" s="2"/>
      <c r="AE708" s="2"/>
      <c r="AF708" s="2"/>
      <c r="AG708" s="2"/>
      <c r="AH708" s="2"/>
      <c r="AI708" s="312"/>
      <c r="AJ708" s="312"/>
      <c r="AK708" s="312"/>
      <c r="AL708" s="2"/>
      <c r="AM708" s="2"/>
      <c r="AN708" s="2"/>
    </row>
    <row r="709" spans="1:40"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9"/>
      <c r="Z709" s="9"/>
      <c r="AA709" s="2"/>
      <c r="AB709" s="2"/>
      <c r="AC709" s="2"/>
      <c r="AD709" s="2"/>
      <c r="AE709" s="2"/>
      <c r="AF709" s="2"/>
      <c r="AG709" s="2"/>
      <c r="AH709" s="2"/>
      <c r="AI709" s="312"/>
      <c r="AJ709" s="312"/>
      <c r="AK709" s="312"/>
      <c r="AL709" s="2"/>
      <c r="AM709" s="2"/>
      <c r="AN709" s="2"/>
    </row>
    <row r="710" spans="1:40"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9"/>
      <c r="Z710" s="9"/>
      <c r="AA710" s="2"/>
      <c r="AB710" s="2"/>
      <c r="AC710" s="2"/>
      <c r="AD710" s="2"/>
      <c r="AE710" s="2"/>
      <c r="AF710" s="2"/>
      <c r="AG710" s="2"/>
      <c r="AH710" s="2"/>
      <c r="AI710" s="312"/>
      <c r="AJ710" s="312"/>
      <c r="AK710" s="312"/>
      <c r="AL710" s="2"/>
      <c r="AM710" s="2"/>
      <c r="AN710" s="2"/>
    </row>
    <row r="711" spans="1:40"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9"/>
      <c r="Z711" s="9"/>
      <c r="AA711" s="2"/>
      <c r="AB711" s="2"/>
      <c r="AC711" s="2"/>
      <c r="AD711" s="2"/>
      <c r="AE711" s="2"/>
      <c r="AF711" s="2"/>
      <c r="AG711" s="2"/>
      <c r="AH711" s="2"/>
      <c r="AI711" s="312"/>
      <c r="AJ711" s="312"/>
      <c r="AK711" s="312"/>
      <c r="AL711" s="2"/>
      <c r="AM711" s="2"/>
      <c r="AN711" s="2"/>
    </row>
    <row r="712" spans="1:40"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9"/>
      <c r="Z712" s="9"/>
      <c r="AA712" s="2"/>
      <c r="AB712" s="2"/>
      <c r="AC712" s="2"/>
      <c r="AD712" s="2"/>
      <c r="AE712" s="2"/>
      <c r="AF712" s="2"/>
      <c r="AG712" s="2"/>
      <c r="AH712" s="2"/>
      <c r="AI712" s="312"/>
      <c r="AJ712" s="312"/>
      <c r="AK712" s="312"/>
      <c r="AL712" s="2"/>
      <c r="AM712" s="2"/>
      <c r="AN712" s="2"/>
    </row>
    <row r="713" spans="1:40"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9"/>
      <c r="Z713" s="9"/>
      <c r="AA713" s="2"/>
      <c r="AB713" s="2"/>
      <c r="AC713" s="2"/>
      <c r="AD713" s="2"/>
      <c r="AE713" s="2"/>
      <c r="AF713" s="2"/>
      <c r="AG713" s="2"/>
      <c r="AH713" s="2"/>
      <c r="AI713" s="312"/>
      <c r="AJ713" s="312"/>
      <c r="AK713" s="312"/>
      <c r="AL713" s="2"/>
      <c r="AM713" s="2"/>
      <c r="AN713" s="2"/>
    </row>
    <row r="714" spans="1:40"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9"/>
      <c r="Z714" s="9"/>
      <c r="AA714" s="2"/>
      <c r="AB714" s="2"/>
      <c r="AC714" s="2"/>
      <c r="AD714" s="2"/>
      <c r="AE714" s="2"/>
      <c r="AF714" s="2"/>
      <c r="AG714" s="2"/>
      <c r="AH714" s="2"/>
      <c r="AI714" s="312"/>
      <c r="AJ714" s="312"/>
      <c r="AK714" s="312"/>
      <c r="AL714" s="2"/>
      <c r="AM714" s="2"/>
      <c r="AN714" s="2"/>
    </row>
    <row r="715" spans="1:40"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9"/>
      <c r="Z715" s="9"/>
      <c r="AA715" s="2"/>
      <c r="AB715" s="2"/>
      <c r="AC715" s="2"/>
      <c r="AD715" s="2"/>
      <c r="AE715" s="2"/>
      <c r="AF715" s="2"/>
      <c r="AG715" s="2"/>
      <c r="AH715" s="2"/>
      <c r="AI715" s="312"/>
      <c r="AJ715" s="312"/>
      <c r="AK715" s="312"/>
      <c r="AL715" s="2"/>
      <c r="AM715" s="2"/>
      <c r="AN715" s="2"/>
    </row>
    <row r="716" spans="1:40"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9"/>
      <c r="Z716" s="9"/>
      <c r="AA716" s="2"/>
      <c r="AB716" s="2"/>
      <c r="AC716" s="2"/>
      <c r="AD716" s="2"/>
      <c r="AE716" s="2"/>
      <c r="AF716" s="2"/>
      <c r="AG716" s="2"/>
      <c r="AH716" s="2"/>
      <c r="AI716" s="312"/>
      <c r="AJ716" s="312"/>
      <c r="AK716" s="312"/>
      <c r="AL716" s="2"/>
      <c r="AM716" s="2"/>
      <c r="AN716" s="2"/>
    </row>
    <row r="717" spans="1:40"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9"/>
      <c r="Z717" s="9"/>
      <c r="AA717" s="2"/>
      <c r="AB717" s="2"/>
      <c r="AC717" s="2"/>
      <c r="AD717" s="2"/>
      <c r="AE717" s="2"/>
      <c r="AF717" s="2"/>
      <c r="AG717" s="2"/>
      <c r="AH717" s="2"/>
      <c r="AI717" s="312"/>
      <c r="AJ717" s="312"/>
      <c r="AK717" s="312"/>
      <c r="AL717" s="2"/>
      <c r="AM717" s="2"/>
      <c r="AN717" s="2"/>
    </row>
    <row r="718" spans="1:40"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9"/>
      <c r="Z718" s="9"/>
      <c r="AA718" s="2"/>
      <c r="AB718" s="2"/>
      <c r="AC718" s="2"/>
      <c r="AD718" s="2"/>
      <c r="AE718" s="2"/>
      <c r="AF718" s="2"/>
      <c r="AG718" s="2"/>
      <c r="AH718" s="2"/>
      <c r="AI718" s="312"/>
      <c r="AJ718" s="312"/>
      <c r="AK718" s="312"/>
      <c r="AL718" s="2"/>
      <c r="AM718" s="2"/>
      <c r="AN718" s="2"/>
    </row>
    <row r="719" spans="1:40"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9"/>
      <c r="Z719" s="9"/>
      <c r="AA719" s="2"/>
      <c r="AB719" s="2"/>
      <c r="AC719" s="2"/>
      <c r="AD719" s="2"/>
      <c r="AE719" s="2"/>
      <c r="AF719" s="2"/>
      <c r="AG719" s="2"/>
      <c r="AH719" s="2"/>
      <c r="AI719" s="312"/>
      <c r="AJ719" s="312"/>
      <c r="AK719" s="312"/>
      <c r="AL719" s="2"/>
      <c r="AM719" s="2"/>
      <c r="AN719" s="2"/>
    </row>
    <row r="720" spans="1:40"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9"/>
      <c r="Z720" s="9"/>
      <c r="AA720" s="2"/>
      <c r="AB720" s="2"/>
      <c r="AC720" s="2"/>
      <c r="AD720" s="2"/>
      <c r="AE720" s="2"/>
      <c r="AF720" s="2"/>
      <c r="AG720" s="2"/>
      <c r="AH720" s="2"/>
      <c r="AI720" s="312"/>
      <c r="AJ720" s="312"/>
      <c r="AK720" s="312"/>
      <c r="AL720" s="2"/>
      <c r="AM720" s="2"/>
      <c r="AN720" s="2"/>
    </row>
    <row r="721" spans="1:40"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9"/>
      <c r="Z721" s="9"/>
      <c r="AA721" s="2"/>
      <c r="AB721" s="2"/>
      <c r="AC721" s="2"/>
      <c r="AD721" s="2"/>
      <c r="AE721" s="2"/>
      <c r="AF721" s="2"/>
      <c r="AG721" s="2"/>
      <c r="AH721" s="2"/>
      <c r="AI721" s="312"/>
      <c r="AJ721" s="312"/>
      <c r="AK721" s="312"/>
      <c r="AL721" s="2"/>
      <c r="AM721" s="2"/>
      <c r="AN721" s="2"/>
    </row>
    <row r="722" spans="1:40"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9"/>
      <c r="Z722" s="9"/>
      <c r="AA722" s="2"/>
      <c r="AB722" s="2"/>
      <c r="AC722" s="2"/>
      <c r="AD722" s="2"/>
      <c r="AE722" s="2"/>
      <c r="AF722" s="2"/>
      <c r="AG722" s="2"/>
      <c r="AH722" s="2"/>
      <c r="AI722" s="312"/>
      <c r="AJ722" s="312"/>
      <c r="AK722" s="312"/>
      <c r="AL722" s="2"/>
      <c r="AM722" s="2"/>
      <c r="AN722" s="2"/>
    </row>
    <row r="723" spans="1:40"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9"/>
      <c r="Z723" s="9"/>
      <c r="AA723" s="2"/>
      <c r="AB723" s="2"/>
      <c r="AC723" s="2"/>
      <c r="AD723" s="2"/>
      <c r="AE723" s="2"/>
      <c r="AF723" s="2"/>
      <c r="AG723" s="2"/>
      <c r="AH723" s="2"/>
      <c r="AI723" s="312"/>
      <c r="AJ723" s="312"/>
      <c r="AK723" s="312"/>
      <c r="AL723" s="2"/>
      <c r="AM723" s="2"/>
      <c r="AN723" s="2"/>
    </row>
    <row r="724" spans="1:40"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9"/>
      <c r="Z724" s="9"/>
      <c r="AA724" s="2"/>
      <c r="AB724" s="2"/>
      <c r="AC724" s="2"/>
      <c r="AD724" s="2"/>
      <c r="AE724" s="2"/>
      <c r="AF724" s="2"/>
      <c r="AG724" s="2"/>
      <c r="AH724" s="2"/>
      <c r="AI724" s="312"/>
      <c r="AJ724" s="312"/>
      <c r="AK724" s="312"/>
      <c r="AL724" s="2"/>
      <c r="AM724" s="2"/>
      <c r="AN724" s="2"/>
    </row>
    <row r="725" spans="1:40"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9"/>
      <c r="Z725" s="9"/>
      <c r="AA725" s="2"/>
      <c r="AB725" s="2"/>
      <c r="AC725" s="2"/>
      <c r="AD725" s="2"/>
      <c r="AE725" s="2"/>
      <c r="AF725" s="2"/>
      <c r="AG725" s="2"/>
      <c r="AH725" s="2"/>
      <c r="AI725" s="312"/>
      <c r="AJ725" s="312"/>
      <c r="AK725" s="312"/>
      <c r="AL725" s="2"/>
      <c r="AM725" s="2"/>
      <c r="AN725" s="2"/>
    </row>
    <row r="726" spans="1:40"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9"/>
      <c r="Z726" s="9"/>
      <c r="AA726" s="2"/>
      <c r="AB726" s="2"/>
      <c r="AC726" s="2"/>
      <c r="AD726" s="2"/>
      <c r="AE726" s="2"/>
      <c r="AF726" s="2"/>
      <c r="AG726" s="2"/>
      <c r="AH726" s="2"/>
      <c r="AI726" s="312"/>
      <c r="AJ726" s="312"/>
      <c r="AK726" s="312"/>
      <c r="AL726" s="2"/>
      <c r="AM726" s="2"/>
      <c r="AN726" s="2"/>
    </row>
    <row r="727" spans="1:40"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9"/>
      <c r="Z727" s="9"/>
      <c r="AA727" s="2"/>
      <c r="AB727" s="2"/>
      <c r="AC727" s="2"/>
      <c r="AD727" s="2"/>
      <c r="AE727" s="2"/>
      <c r="AF727" s="2"/>
      <c r="AG727" s="2"/>
      <c r="AH727" s="2"/>
      <c r="AI727" s="312"/>
      <c r="AJ727" s="312"/>
      <c r="AK727" s="312"/>
      <c r="AL727" s="2"/>
      <c r="AM727" s="2"/>
      <c r="AN727" s="2"/>
    </row>
    <row r="728" spans="1:40"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9"/>
      <c r="Z728" s="9"/>
      <c r="AA728" s="2"/>
      <c r="AB728" s="2"/>
      <c r="AC728" s="2"/>
      <c r="AD728" s="2"/>
      <c r="AE728" s="2"/>
      <c r="AF728" s="2"/>
      <c r="AG728" s="2"/>
      <c r="AH728" s="2"/>
      <c r="AI728" s="312"/>
      <c r="AJ728" s="312"/>
      <c r="AK728" s="312"/>
      <c r="AL728" s="2"/>
      <c r="AM728" s="2"/>
      <c r="AN728" s="2"/>
    </row>
    <row r="729" spans="1:40"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9"/>
      <c r="Z729" s="9"/>
      <c r="AA729" s="2"/>
      <c r="AB729" s="2"/>
      <c r="AC729" s="2"/>
      <c r="AD729" s="2"/>
      <c r="AE729" s="2"/>
      <c r="AF729" s="2"/>
      <c r="AG729" s="2"/>
      <c r="AH729" s="2"/>
      <c r="AI729" s="312"/>
      <c r="AJ729" s="312"/>
      <c r="AK729" s="312"/>
      <c r="AL729" s="2"/>
      <c r="AM729" s="2"/>
      <c r="AN729" s="2"/>
    </row>
    <row r="730" spans="1:40"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9"/>
      <c r="Z730" s="9"/>
      <c r="AA730" s="2"/>
      <c r="AB730" s="2"/>
      <c r="AC730" s="2"/>
      <c r="AD730" s="2"/>
      <c r="AE730" s="2"/>
      <c r="AF730" s="2"/>
      <c r="AG730" s="2"/>
      <c r="AH730" s="2"/>
      <c r="AI730" s="312"/>
      <c r="AJ730" s="312"/>
      <c r="AK730" s="312"/>
      <c r="AL730" s="2"/>
      <c r="AM730" s="2"/>
      <c r="AN730" s="2"/>
    </row>
    <row r="731" spans="1:40"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9"/>
      <c r="Z731" s="9"/>
      <c r="AA731" s="2"/>
      <c r="AB731" s="2"/>
      <c r="AC731" s="2"/>
      <c r="AD731" s="2"/>
      <c r="AE731" s="2"/>
      <c r="AF731" s="2"/>
      <c r="AG731" s="2"/>
      <c r="AH731" s="2"/>
      <c r="AI731" s="312"/>
      <c r="AJ731" s="312"/>
      <c r="AK731" s="312"/>
      <c r="AL731" s="2"/>
      <c r="AM731" s="2"/>
      <c r="AN731" s="2"/>
    </row>
    <row r="732" spans="1:40"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9"/>
      <c r="Z732" s="9"/>
      <c r="AA732" s="2"/>
      <c r="AB732" s="2"/>
      <c r="AC732" s="2"/>
      <c r="AD732" s="2"/>
      <c r="AE732" s="2"/>
      <c r="AF732" s="2"/>
      <c r="AG732" s="2"/>
      <c r="AH732" s="2"/>
      <c r="AI732" s="312"/>
      <c r="AJ732" s="312"/>
      <c r="AK732" s="312"/>
      <c r="AL732" s="2"/>
      <c r="AM732" s="2"/>
      <c r="AN732" s="2"/>
    </row>
    <row r="733" spans="1:40"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9"/>
      <c r="Z733" s="9"/>
      <c r="AA733" s="2"/>
      <c r="AB733" s="2"/>
      <c r="AC733" s="2"/>
      <c r="AD733" s="2"/>
      <c r="AE733" s="2"/>
      <c r="AF733" s="2"/>
      <c r="AG733" s="2"/>
      <c r="AH733" s="2"/>
      <c r="AI733" s="312"/>
      <c r="AJ733" s="312"/>
      <c r="AK733" s="312"/>
      <c r="AL733" s="2"/>
      <c r="AM733" s="2"/>
      <c r="AN733" s="2"/>
    </row>
    <row r="734" spans="1:40"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9"/>
      <c r="Z734" s="9"/>
      <c r="AA734" s="2"/>
      <c r="AB734" s="2"/>
      <c r="AC734" s="2"/>
      <c r="AD734" s="2"/>
      <c r="AE734" s="2"/>
      <c r="AF734" s="2"/>
      <c r="AG734" s="2"/>
      <c r="AH734" s="2"/>
      <c r="AI734" s="312"/>
      <c r="AJ734" s="312"/>
      <c r="AK734" s="312"/>
      <c r="AL734" s="2"/>
      <c r="AM734" s="2"/>
      <c r="AN734" s="2"/>
    </row>
    <row r="735" spans="1:40"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9"/>
      <c r="Z735" s="9"/>
      <c r="AA735" s="2"/>
      <c r="AB735" s="2"/>
      <c r="AC735" s="2"/>
      <c r="AD735" s="2"/>
      <c r="AE735" s="2"/>
      <c r="AF735" s="2"/>
      <c r="AG735" s="2"/>
      <c r="AH735" s="2"/>
      <c r="AI735" s="312"/>
      <c r="AJ735" s="312"/>
      <c r="AK735" s="312"/>
      <c r="AL735" s="2"/>
      <c r="AM735" s="2"/>
      <c r="AN735" s="2"/>
    </row>
    <row r="736" spans="1:40"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9"/>
      <c r="Z736" s="9"/>
      <c r="AA736" s="2"/>
      <c r="AB736" s="2"/>
      <c r="AC736" s="2"/>
      <c r="AD736" s="2"/>
      <c r="AE736" s="2"/>
      <c r="AF736" s="2"/>
      <c r="AG736" s="2"/>
      <c r="AH736" s="2"/>
      <c r="AI736" s="312"/>
      <c r="AJ736" s="312"/>
      <c r="AK736" s="312"/>
      <c r="AL736" s="2"/>
      <c r="AM736" s="2"/>
      <c r="AN736" s="2"/>
    </row>
    <row r="737" spans="1:40"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9"/>
      <c r="Z737" s="9"/>
      <c r="AA737" s="2"/>
      <c r="AB737" s="2"/>
      <c r="AC737" s="2"/>
      <c r="AD737" s="2"/>
      <c r="AE737" s="2"/>
      <c r="AF737" s="2"/>
      <c r="AG737" s="2"/>
      <c r="AH737" s="2"/>
      <c r="AI737" s="312"/>
      <c r="AJ737" s="312"/>
      <c r="AK737" s="312"/>
      <c r="AL737" s="2"/>
      <c r="AM737" s="2"/>
      <c r="AN737" s="2"/>
    </row>
    <row r="738" spans="1:40"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9"/>
      <c r="Z738" s="9"/>
      <c r="AA738" s="2"/>
      <c r="AB738" s="2"/>
      <c r="AC738" s="2"/>
      <c r="AD738" s="2"/>
      <c r="AE738" s="2"/>
      <c r="AF738" s="2"/>
      <c r="AG738" s="2"/>
      <c r="AH738" s="2"/>
      <c r="AI738" s="312"/>
      <c r="AJ738" s="312"/>
      <c r="AK738" s="312"/>
      <c r="AL738" s="2"/>
      <c r="AM738" s="2"/>
      <c r="AN738" s="2"/>
    </row>
    <row r="739" spans="1:40"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9"/>
      <c r="Z739" s="9"/>
      <c r="AA739" s="2"/>
      <c r="AB739" s="2"/>
      <c r="AC739" s="2"/>
      <c r="AD739" s="2"/>
      <c r="AE739" s="2"/>
      <c r="AF739" s="2"/>
      <c r="AG739" s="2"/>
      <c r="AH739" s="2"/>
      <c r="AI739" s="312"/>
      <c r="AJ739" s="312"/>
      <c r="AK739" s="312"/>
      <c r="AL739" s="2"/>
      <c r="AM739" s="2"/>
      <c r="AN739" s="2"/>
    </row>
    <row r="740" spans="1:40"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9"/>
      <c r="Z740" s="9"/>
      <c r="AA740" s="2"/>
      <c r="AB740" s="2"/>
      <c r="AC740" s="2"/>
      <c r="AD740" s="2"/>
      <c r="AE740" s="2"/>
      <c r="AF740" s="2"/>
      <c r="AG740" s="2"/>
      <c r="AH740" s="2"/>
      <c r="AI740" s="312"/>
      <c r="AJ740" s="312"/>
      <c r="AK740" s="312"/>
      <c r="AL740" s="2"/>
      <c r="AM740" s="2"/>
      <c r="AN740" s="2"/>
    </row>
    <row r="741" spans="1:40"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9"/>
      <c r="Z741" s="9"/>
      <c r="AA741" s="2"/>
      <c r="AB741" s="2"/>
      <c r="AC741" s="2"/>
      <c r="AD741" s="2"/>
      <c r="AE741" s="2"/>
      <c r="AF741" s="2"/>
      <c r="AG741" s="2"/>
      <c r="AH741" s="2"/>
      <c r="AI741" s="312"/>
      <c r="AJ741" s="312"/>
      <c r="AK741" s="312"/>
      <c r="AL741" s="2"/>
      <c r="AM741" s="2"/>
      <c r="AN741" s="2"/>
    </row>
    <row r="742" spans="1:40"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9"/>
      <c r="Z742" s="9"/>
      <c r="AA742" s="2"/>
      <c r="AB742" s="2"/>
      <c r="AC742" s="2"/>
      <c r="AD742" s="2"/>
      <c r="AE742" s="2"/>
      <c r="AF742" s="2"/>
      <c r="AG742" s="2"/>
      <c r="AH742" s="2"/>
      <c r="AI742" s="312"/>
      <c r="AJ742" s="312"/>
      <c r="AK742" s="312"/>
      <c r="AL742" s="2"/>
      <c r="AM742" s="2"/>
      <c r="AN742" s="2"/>
    </row>
    <row r="743" spans="1:40"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9"/>
      <c r="Z743" s="9"/>
      <c r="AA743" s="2"/>
      <c r="AB743" s="2"/>
      <c r="AC743" s="2"/>
      <c r="AD743" s="2"/>
      <c r="AE743" s="2"/>
      <c r="AF743" s="2"/>
      <c r="AG743" s="2"/>
      <c r="AH743" s="2"/>
      <c r="AI743" s="312"/>
      <c r="AJ743" s="312"/>
      <c r="AK743" s="312"/>
      <c r="AL743" s="2"/>
      <c r="AM743" s="2"/>
      <c r="AN743" s="2"/>
    </row>
    <row r="744" spans="1:40"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9"/>
      <c r="Z744" s="9"/>
      <c r="AA744" s="2"/>
      <c r="AB744" s="2"/>
      <c r="AC744" s="2"/>
      <c r="AD744" s="2"/>
      <c r="AE744" s="2"/>
      <c r="AF744" s="2"/>
      <c r="AG744" s="2"/>
      <c r="AH744" s="2"/>
      <c r="AI744" s="312"/>
      <c r="AJ744" s="312"/>
      <c r="AK744" s="312"/>
      <c r="AL744" s="2"/>
      <c r="AM744" s="2"/>
      <c r="AN744" s="2"/>
    </row>
    <row r="745" spans="1:40"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9"/>
      <c r="Z745" s="9"/>
      <c r="AA745" s="2"/>
      <c r="AB745" s="2"/>
      <c r="AC745" s="2"/>
      <c r="AD745" s="2"/>
      <c r="AE745" s="2"/>
      <c r="AF745" s="2"/>
      <c r="AG745" s="2"/>
      <c r="AH745" s="2"/>
      <c r="AI745" s="312"/>
      <c r="AJ745" s="312"/>
      <c r="AK745" s="312"/>
      <c r="AL745" s="2"/>
      <c r="AM745" s="2"/>
      <c r="AN745" s="2"/>
    </row>
    <row r="746" spans="1:40"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9"/>
      <c r="Z746" s="9"/>
      <c r="AA746" s="2"/>
      <c r="AB746" s="2"/>
      <c r="AC746" s="2"/>
      <c r="AD746" s="2"/>
      <c r="AE746" s="2"/>
      <c r="AF746" s="2"/>
      <c r="AG746" s="2"/>
      <c r="AH746" s="2"/>
      <c r="AI746" s="312"/>
      <c r="AJ746" s="312"/>
      <c r="AK746" s="312"/>
      <c r="AL746" s="2"/>
      <c r="AM746" s="2"/>
      <c r="AN746" s="2"/>
    </row>
    <row r="747" spans="1:40"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9"/>
      <c r="Z747" s="9"/>
      <c r="AA747" s="2"/>
      <c r="AB747" s="2"/>
      <c r="AC747" s="2"/>
      <c r="AD747" s="2"/>
      <c r="AE747" s="2"/>
      <c r="AF747" s="2"/>
      <c r="AG747" s="2"/>
      <c r="AH747" s="2"/>
      <c r="AI747" s="312"/>
      <c r="AJ747" s="312"/>
      <c r="AK747" s="312"/>
      <c r="AL747" s="2"/>
      <c r="AM747" s="2"/>
      <c r="AN747" s="2"/>
    </row>
    <row r="748" spans="1:40"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9"/>
      <c r="Z748" s="9"/>
      <c r="AA748" s="2"/>
      <c r="AB748" s="2"/>
      <c r="AC748" s="2"/>
      <c r="AD748" s="2"/>
      <c r="AE748" s="2"/>
      <c r="AF748" s="2"/>
      <c r="AG748" s="2"/>
      <c r="AH748" s="2"/>
      <c r="AI748" s="312"/>
      <c r="AJ748" s="312"/>
      <c r="AK748" s="312"/>
      <c r="AL748" s="2"/>
      <c r="AM748" s="2"/>
      <c r="AN748" s="2"/>
    </row>
    <row r="749" spans="1:40"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9"/>
      <c r="Z749" s="9"/>
      <c r="AA749" s="2"/>
      <c r="AB749" s="2"/>
      <c r="AC749" s="2"/>
      <c r="AD749" s="2"/>
      <c r="AE749" s="2"/>
      <c r="AF749" s="2"/>
      <c r="AG749" s="2"/>
      <c r="AH749" s="2"/>
      <c r="AI749" s="312"/>
      <c r="AJ749" s="312"/>
      <c r="AK749" s="312"/>
      <c r="AL749" s="2"/>
      <c r="AM749" s="2"/>
      <c r="AN749" s="2"/>
    </row>
    <row r="750" spans="1:40"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9"/>
      <c r="Z750" s="9"/>
      <c r="AA750" s="2"/>
      <c r="AB750" s="2"/>
      <c r="AC750" s="2"/>
      <c r="AD750" s="2"/>
      <c r="AE750" s="2"/>
      <c r="AF750" s="2"/>
      <c r="AG750" s="2"/>
      <c r="AH750" s="2"/>
      <c r="AI750" s="312"/>
      <c r="AJ750" s="312"/>
      <c r="AK750" s="312"/>
      <c r="AL750" s="2"/>
      <c r="AM750" s="2"/>
      <c r="AN750" s="2"/>
    </row>
    <row r="751" spans="1:40"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9"/>
      <c r="Z751" s="9"/>
      <c r="AA751" s="2"/>
      <c r="AB751" s="2"/>
      <c r="AC751" s="2"/>
      <c r="AD751" s="2"/>
      <c r="AE751" s="2"/>
      <c r="AF751" s="2"/>
      <c r="AG751" s="2"/>
      <c r="AH751" s="2"/>
      <c r="AI751" s="312"/>
      <c r="AJ751" s="312"/>
      <c r="AK751" s="312"/>
      <c r="AL751" s="2"/>
      <c r="AM751" s="2"/>
      <c r="AN751" s="2"/>
    </row>
    <row r="752" spans="1:40"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9"/>
      <c r="Z752" s="9"/>
      <c r="AA752" s="2"/>
      <c r="AB752" s="2"/>
      <c r="AC752" s="2"/>
      <c r="AD752" s="2"/>
      <c r="AE752" s="2"/>
      <c r="AF752" s="2"/>
      <c r="AG752" s="2"/>
      <c r="AH752" s="2"/>
      <c r="AI752" s="312"/>
      <c r="AJ752" s="312"/>
      <c r="AK752" s="312"/>
      <c r="AL752" s="2"/>
      <c r="AM752" s="2"/>
      <c r="AN752" s="2"/>
    </row>
    <row r="753" spans="1:40"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9"/>
      <c r="Z753" s="9"/>
      <c r="AA753" s="2"/>
      <c r="AB753" s="2"/>
      <c r="AC753" s="2"/>
      <c r="AD753" s="2"/>
      <c r="AE753" s="2"/>
      <c r="AF753" s="2"/>
      <c r="AG753" s="2"/>
      <c r="AH753" s="2"/>
      <c r="AI753" s="312"/>
      <c r="AJ753" s="312"/>
      <c r="AK753" s="312"/>
      <c r="AL753" s="2"/>
      <c r="AM753" s="2"/>
      <c r="AN753" s="2"/>
    </row>
    <row r="754" spans="1:40"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9"/>
      <c r="Z754" s="9"/>
      <c r="AA754" s="2"/>
      <c r="AB754" s="2"/>
      <c r="AC754" s="2"/>
      <c r="AD754" s="2"/>
      <c r="AE754" s="2"/>
      <c r="AF754" s="2"/>
      <c r="AG754" s="2"/>
      <c r="AH754" s="2"/>
      <c r="AI754" s="312"/>
      <c r="AJ754" s="312"/>
      <c r="AK754" s="312"/>
      <c r="AL754" s="2"/>
      <c r="AM754" s="2"/>
      <c r="AN754" s="2"/>
    </row>
    <row r="755" spans="1:40"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9"/>
      <c r="Z755" s="9"/>
      <c r="AA755" s="2"/>
      <c r="AB755" s="2"/>
      <c r="AC755" s="2"/>
      <c r="AD755" s="2"/>
      <c r="AE755" s="2"/>
      <c r="AF755" s="2"/>
      <c r="AG755" s="2"/>
      <c r="AH755" s="2"/>
      <c r="AI755" s="312"/>
      <c r="AJ755" s="312"/>
      <c r="AK755" s="312"/>
      <c r="AL755" s="2"/>
      <c r="AM755" s="2"/>
      <c r="AN755" s="2"/>
    </row>
    <row r="756" spans="1:40"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9"/>
      <c r="Z756" s="9"/>
      <c r="AA756" s="2"/>
      <c r="AB756" s="2"/>
      <c r="AC756" s="2"/>
      <c r="AD756" s="2"/>
      <c r="AE756" s="2"/>
      <c r="AF756" s="2"/>
      <c r="AG756" s="2"/>
      <c r="AH756" s="2"/>
      <c r="AI756" s="312"/>
      <c r="AJ756" s="312"/>
      <c r="AK756" s="312"/>
      <c r="AL756" s="2"/>
      <c r="AM756" s="2"/>
      <c r="AN756" s="2"/>
    </row>
    <row r="757" spans="1:40"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9"/>
      <c r="Z757" s="9"/>
      <c r="AA757" s="2"/>
      <c r="AB757" s="2"/>
      <c r="AC757" s="2"/>
      <c r="AD757" s="2"/>
      <c r="AE757" s="2"/>
      <c r="AF757" s="2"/>
      <c r="AG757" s="2"/>
      <c r="AH757" s="2"/>
      <c r="AI757" s="312"/>
      <c r="AJ757" s="312"/>
      <c r="AK757" s="312"/>
      <c r="AL757" s="2"/>
      <c r="AM757" s="2"/>
      <c r="AN757" s="2"/>
    </row>
    <row r="758" spans="1:40"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9"/>
      <c r="Z758" s="9"/>
      <c r="AA758" s="2"/>
      <c r="AB758" s="2"/>
      <c r="AC758" s="2"/>
      <c r="AD758" s="2"/>
      <c r="AE758" s="2"/>
      <c r="AF758" s="2"/>
      <c r="AG758" s="2"/>
      <c r="AH758" s="2"/>
      <c r="AI758" s="312"/>
      <c r="AJ758" s="312"/>
      <c r="AK758" s="312"/>
      <c r="AL758" s="2"/>
      <c r="AM758" s="2"/>
      <c r="AN758" s="2"/>
    </row>
    <row r="759" spans="1:40"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9"/>
      <c r="Z759" s="9"/>
      <c r="AA759" s="2"/>
      <c r="AB759" s="2"/>
      <c r="AC759" s="2"/>
      <c r="AD759" s="2"/>
      <c r="AE759" s="2"/>
      <c r="AF759" s="2"/>
      <c r="AG759" s="2"/>
      <c r="AH759" s="2"/>
      <c r="AI759" s="312"/>
      <c r="AJ759" s="312"/>
      <c r="AK759" s="312"/>
      <c r="AL759" s="2"/>
      <c r="AM759" s="2"/>
      <c r="AN759" s="2"/>
    </row>
    <row r="760" spans="1:40"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9"/>
      <c r="Z760" s="9"/>
      <c r="AA760" s="2"/>
      <c r="AB760" s="2"/>
      <c r="AC760" s="2"/>
      <c r="AD760" s="2"/>
      <c r="AE760" s="2"/>
      <c r="AF760" s="2"/>
      <c r="AG760" s="2"/>
      <c r="AH760" s="2"/>
      <c r="AI760" s="312"/>
      <c r="AJ760" s="312"/>
      <c r="AK760" s="312"/>
      <c r="AL760" s="2"/>
      <c r="AM760" s="2"/>
      <c r="AN760" s="2"/>
    </row>
    <row r="761" spans="1:40"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9"/>
      <c r="Z761" s="9"/>
      <c r="AA761" s="2"/>
      <c r="AB761" s="2"/>
      <c r="AC761" s="2"/>
      <c r="AD761" s="2"/>
      <c r="AE761" s="2"/>
      <c r="AF761" s="2"/>
      <c r="AG761" s="2"/>
      <c r="AH761" s="2"/>
      <c r="AI761" s="312"/>
      <c r="AJ761" s="312"/>
      <c r="AK761" s="312"/>
      <c r="AL761" s="2"/>
      <c r="AM761" s="2"/>
      <c r="AN761" s="2"/>
    </row>
    <row r="762" spans="1:40"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9"/>
      <c r="Z762" s="9"/>
      <c r="AA762" s="2"/>
      <c r="AB762" s="2"/>
      <c r="AC762" s="2"/>
      <c r="AD762" s="2"/>
      <c r="AE762" s="2"/>
      <c r="AF762" s="2"/>
      <c r="AG762" s="2"/>
      <c r="AH762" s="2"/>
      <c r="AI762" s="312"/>
      <c r="AJ762" s="312"/>
      <c r="AK762" s="312"/>
      <c r="AL762" s="2"/>
      <c r="AM762" s="2"/>
      <c r="AN762" s="2"/>
    </row>
    <row r="763" spans="1:40"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9"/>
      <c r="Z763" s="9"/>
      <c r="AA763" s="2"/>
      <c r="AB763" s="2"/>
      <c r="AC763" s="2"/>
      <c r="AD763" s="2"/>
      <c r="AE763" s="2"/>
      <c r="AF763" s="2"/>
      <c r="AG763" s="2"/>
      <c r="AH763" s="2"/>
      <c r="AI763" s="312"/>
      <c r="AJ763" s="312"/>
      <c r="AK763" s="312"/>
      <c r="AL763" s="2"/>
      <c r="AM763" s="2"/>
      <c r="AN763" s="2"/>
    </row>
    <row r="764" spans="1:40"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9"/>
      <c r="Z764" s="9"/>
      <c r="AA764" s="2"/>
      <c r="AB764" s="2"/>
      <c r="AC764" s="2"/>
      <c r="AD764" s="2"/>
      <c r="AE764" s="2"/>
      <c r="AF764" s="2"/>
      <c r="AG764" s="2"/>
      <c r="AH764" s="2"/>
      <c r="AI764" s="312"/>
      <c r="AJ764" s="312"/>
      <c r="AK764" s="312"/>
      <c r="AL764" s="2"/>
      <c r="AM764" s="2"/>
      <c r="AN764" s="2"/>
    </row>
    <row r="765" spans="1:40"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9"/>
      <c r="Z765" s="9"/>
      <c r="AA765" s="2"/>
      <c r="AB765" s="2"/>
      <c r="AC765" s="2"/>
      <c r="AD765" s="2"/>
      <c r="AE765" s="2"/>
      <c r="AF765" s="2"/>
      <c r="AG765" s="2"/>
      <c r="AH765" s="2"/>
      <c r="AI765" s="312"/>
      <c r="AJ765" s="312"/>
      <c r="AK765" s="312"/>
      <c r="AL765" s="2"/>
      <c r="AM765" s="2"/>
      <c r="AN765" s="2"/>
    </row>
    <row r="766" spans="1:40"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9"/>
      <c r="Z766" s="9"/>
      <c r="AA766" s="2"/>
      <c r="AB766" s="2"/>
      <c r="AC766" s="2"/>
      <c r="AD766" s="2"/>
      <c r="AE766" s="2"/>
      <c r="AF766" s="2"/>
      <c r="AG766" s="2"/>
      <c r="AH766" s="2"/>
      <c r="AI766" s="312"/>
      <c r="AJ766" s="312"/>
      <c r="AK766" s="312"/>
      <c r="AL766" s="2"/>
      <c r="AM766" s="2"/>
      <c r="AN766" s="2"/>
    </row>
    <row r="767" spans="1:40"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9"/>
      <c r="Z767" s="9"/>
      <c r="AA767" s="2"/>
      <c r="AB767" s="2"/>
      <c r="AC767" s="2"/>
      <c r="AD767" s="2"/>
      <c r="AE767" s="2"/>
      <c r="AF767" s="2"/>
      <c r="AG767" s="2"/>
      <c r="AH767" s="2"/>
      <c r="AI767" s="312"/>
      <c r="AJ767" s="312"/>
      <c r="AK767" s="312"/>
      <c r="AL767" s="2"/>
      <c r="AM767" s="2"/>
      <c r="AN767" s="2"/>
    </row>
    <row r="768" spans="1:40"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9"/>
      <c r="Z768" s="9"/>
      <c r="AA768" s="2"/>
      <c r="AB768" s="2"/>
      <c r="AC768" s="2"/>
      <c r="AD768" s="2"/>
      <c r="AE768" s="2"/>
      <c r="AF768" s="2"/>
      <c r="AG768" s="2"/>
      <c r="AH768" s="2"/>
      <c r="AI768" s="312"/>
      <c r="AJ768" s="312"/>
      <c r="AK768" s="312"/>
      <c r="AL768" s="2"/>
      <c r="AM768" s="2"/>
      <c r="AN768" s="2"/>
    </row>
    <row r="769" spans="1:40"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9"/>
      <c r="Z769" s="9"/>
      <c r="AA769" s="2"/>
      <c r="AB769" s="2"/>
      <c r="AC769" s="2"/>
      <c r="AD769" s="2"/>
      <c r="AE769" s="2"/>
      <c r="AF769" s="2"/>
      <c r="AG769" s="2"/>
      <c r="AH769" s="2"/>
      <c r="AI769" s="312"/>
      <c r="AJ769" s="312"/>
      <c r="AK769" s="312"/>
      <c r="AL769" s="2"/>
      <c r="AM769" s="2"/>
      <c r="AN769" s="2"/>
    </row>
    <row r="770" spans="1:40"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9"/>
      <c r="Z770" s="9"/>
      <c r="AA770" s="2"/>
      <c r="AB770" s="2"/>
      <c r="AC770" s="2"/>
      <c r="AD770" s="2"/>
      <c r="AE770" s="2"/>
      <c r="AF770" s="2"/>
      <c r="AG770" s="2"/>
      <c r="AH770" s="2"/>
      <c r="AI770" s="312"/>
      <c r="AJ770" s="312"/>
      <c r="AK770" s="312"/>
      <c r="AL770" s="2"/>
      <c r="AM770" s="2"/>
      <c r="AN770" s="2"/>
    </row>
    <row r="771" spans="1:40"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9"/>
      <c r="Z771" s="9"/>
      <c r="AA771" s="2"/>
      <c r="AB771" s="2"/>
      <c r="AC771" s="2"/>
      <c r="AD771" s="2"/>
      <c r="AE771" s="2"/>
      <c r="AF771" s="2"/>
      <c r="AG771" s="2"/>
      <c r="AH771" s="2"/>
      <c r="AI771" s="312"/>
      <c r="AJ771" s="312"/>
      <c r="AK771" s="312"/>
      <c r="AL771" s="2"/>
      <c r="AM771" s="2"/>
      <c r="AN771" s="2"/>
    </row>
    <row r="772" spans="1:40"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9"/>
      <c r="Z772" s="9"/>
      <c r="AA772" s="2"/>
      <c r="AB772" s="2"/>
      <c r="AC772" s="2"/>
      <c r="AD772" s="2"/>
      <c r="AE772" s="2"/>
      <c r="AF772" s="2"/>
      <c r="AG772" s="2"/>
      <c r="AH772" s="2"/>
      <c r="AI772" s="312"/>
      <c r="AJ772" s="312"/>
      <c r="AK772" s="312"/>
      <c r="AL772" s="2"/>
      <c r="AM772" s="2"/>
      <c r="AN772" s="2"/>
    </row>
    <row r="773" spans="1:40" ht="18"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9"/>
      <c r="Z773" s="9"/>
      <c r="AA773" s="2"/>
      <c r="AB773" s="2"/>
      <c r="AC773" s="2"/>
      <c r="AD773" s="2"/>
      <c r="AE773" s="2"/>
      <c r="AF773" s="2"/>
      <c r="AG773" s="2"/>
      <c r="AH773" s="2"/>
      <c r="AI773" s="312"/>
      <c r="AJ773" s="312"/>
      <c r="AK773" s="312"/>
      <c r="AL773" s="2"/>
      <c r="AM773" s="2"/>
      <c r="AN773" s="2"/>
    </row>
    <row r="774" spans="1:40" ht="18"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9"/>
      <c r="Z774" s="9"/>
      <c r="AA774" s="2"/>
      <c r="AB774" s="2"/>
      <c r="AC774" s="2"/>
      <c r="AD774" s="2"/>
      <c r="AE774" s="2"/>
      <c r="AF774" s="2"/>
      <c r="AG774" s="2"/>
      <c r="AH774" s="2"/>
      <c r="AI774" s="312"/>
      <c r="AJ774" s="312"/>
      <c r="AK774" s="312"/>
      <c r="AL774" s="2"/>
      <c r="AM774" s="2"/>
      <c r="AN774" s="2"/>
    </row>
    <row r="775" spans="1:40" ht="18"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9"/>
      <c r="Z775" s="9"/>
      <c r="AA775" s="2"/>
      <c r="AB775" s="2"/>
      <c r="AC775" s="2"/>
      <c r="AD775" s="2"/>
      <c r="AE775" s="2"/>
      <c r="AF775" s="2"/>
      <c r="AG775" s="2"/>
      <c r="AH775" s="2"/>
      <c r="AI775" s="312"/>
      <c r="AJ775" s="312"/>
      <c r="AK775" s="312"/>
      <c r="AL775" s="2"/>
      <c r="AM775" s="2"/>
      <c r="AN775" s="2"/>
    </row>
    <row r="776" spans="1:40" ht="18"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9"/>
      <c r="Z776" s="9"/>
      <c r="AA776" s="2"/>
      <c r="AB776" s="2"/>
      <c r="AC776" s="2"/>
      <c r="AD776" s="2"/>
      <c r="AE776" s="2"/>
      <c r="AF776" s="2"/>
      <c r="AG776" s="2"/>
      <c r="AH776" s="2"/>
      <c r="AI776" s="312"/>
      <c r="AJ776" s="312"/>
      <c r="AK776" s="312"/>
      <c r="AL776" s="2"/>
      <c r="AM776" s="2"/>
      <c r="AN776" s="2"/>
    </row>
    <row r="777" spans="1:40" ht="18"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9"/>
      <c r="Z777" s="9"/>
      <c r="AA777" s="2"/>
      <c r="AB777" s="2"/>
      <c r="AC777" s="2"/>
      <c r="AD777" s="2"/>
      <c r="AE777" s="2"/>
      <c r="AF777" s="2"/>
      <c r="AG777" s="2"/>
      <c r="AH777" s="2"/>
      <c r="AI777" s="312"/>
      <c r="AJ777" s="312"/>
      <c r="AK777" s="312"/>
      <c r="AL777" s="2"/>
      <c r="AM777" s="2"/>
      <c r="AN777" s="2"/>
    </row>
    <row r="778" spans="1:40" ht="18"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9"/>
      <c r="Z778" s="9"/>
      <c r="AA778" s="2"/>
      <c r="AB778" s="2"/>
      <c r="AC778" s="2"/>
      <c r="AD778" s="2"/>
      <c r="AE778" s="2"/>
      <c r="AF778" s="2"/>
      <c r="AG778" s="2"/>
      <c r="AH778" s="2"/>
      <c r="AI778" s="312"/>
      <c r="AJ778" s="312"/>
      <c r="AK778" s="312"/>
      <c r="AL778" s="2"/>
      <c r="AM778" s="2"/>
      <c r="AN778" s="2"/>
    </row>
    <row r="779" spans="1:40" ht="18"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9"/>
      <c r="Z779" s="9"/>
      <c r="AA779" s="2"/>
      <c r="AB779" s="2"/>
      <c r="AC779" s="2"/>
      <c r="AD779" s="2"/>
      <c r="AE779" s="2"/>
      <c r="AF779" s="2"/>
      <c r="AG779" s="2"/>
      <c r="AH779" s="2"/>
      <c r="AI779" s="312"/>
      <c r="AJ779" s="312"/>
      <c r="AK779" s="312"/>
      <c r="AL779" s="2"/>
      <c r="AM779" s="2"/>
      <c r="AN779" s="2"/>
    </row>
    <row r="780" spans="1:40" ht="18"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9"/>
      <c r="Z780" s="9"/>
      <c r="AA780" s="2"/>
      <c r="AB780" s="2"/>
      <c r="AC780" s="2"/>
      <c r="AD780" s="2"/>
      <c r="AE780" s="2"/>
      <c r="AF780" s="2"/>
      <c r="AG780" s="2"/>
      <c r="AH780" s="2"/>
      <c r="AI780" s="312"/>
      <c r="AJ780" s="312"/>
      <c r="AK780" s="312"/>
      <c r="AL780" s="2"/>
      <c r="AM780" s="2"/>
      <c r="AN780" s="2"/>
    </row>
    <row r="781" spans="1:40" ht="18"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9"/>
      <c r="Z781" s="9"/>
      <c r="AA781" s="2"/>
      <c r="AB781" s="2"/>
      <c r="AC781" s="2"/>
      <c r="AD781" s="2"/>
      <c r="AE781" s="2"/>
      <c r="AF781" s="2"/>
      <c r="AG781" s="2"/>
      <c r="AH781" s="2"/>
      <c r="AI781" s="312"/>
      <c r="AJ781" s="312"/>
      <c r="AK781" s="312"/>
      <c r="AL781" s="2"/>
      <c r="AM781" s="2"/>
      <c r="AN781" s="2"/>
    </row>
    <row r="782" spans="1:40" ht="18"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9"/>
      <c r="Z782" s="9"/>
      <c r="AA782" s="2"/>
      <c r="AB782" s="2"/>
      <c r="AC782" s="2"/>
      <c r="AD782" s="2"/>
      <c r="AE782" s="2"/>
      <c r="AF782" s="2"/>
      <c r="AG782" s="2"/>
      <c r="AH782" s="2"/>
      <c r="AI782" s="312"/>
      <c r="AJ782" s="312"/>
      <c r="AK782" s="312"/>
      <c r="AL782" s="2"/>
      <c r="AM782" s="2"/>
      <c r="AN782" s="2"/>
    </row>
    <row r="783" spans="1:40" ht="18"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9"/>
      <c r="Z783" s="9"/>
      <c r="AA783" s="2"/>
      <c r="AB783" s="2"/>
      <c r="AC783" s="2"/>
      <c r="AD783" s="2"/>
      <c r="AE783" s="2"/>
      <c r="AF783" s="2"/>
      <c r="AG783" s="2"/>
      <c r="AH783" s="2"/>
      <c r="AI783" s="312"/>
      <c r="AJ783" s="312"/>
      <c r="AK783" s="312"/>
      <c r="AL783" s="2"/>
      <c r="AM783" s="2"/>
      <c r="AN783" s="2"/>
    </row>
    <row r="784" spans="1:40" ht="18"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9"/>
      <c r="Z784" s="9"/>
      <c r="AA784" s="2"/>
      <c r="AB784" s="2"/>
      <c r="AC784" s="2"/>
      <c r="AD784" s="2"/>
      <c r="AE784" s="2"/>
      <c r="AF784" s="2"/>
      <c r="AG784" s="2"/>
      <c r="AH784" s="2"/>
      <c r="AI784" s="312"/>
      <c r="AJ784" s="312"/>
      <c r="AK784" s="312"/>
      <c r="AL784" s="2"/>
      <c r="AM784" s="2"/>
      <c r="AN784" s="2"/>
    </row>
    <row r="785" spans="1:40" ht="18"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9"/>
      <c r="Z785" s="9"/>
      <c r="AA785" s="2"/>
      <c r="AB785" s="2"/>
      <c r="AC785" s="2"/>
      <c r="AD785" s="2"/>
      <c r="AE785" s="2"/>
      <c r="AF785" s="2"/>
      <c r="AG785" s="2"/>
      <c r="AH785" s="2"/>
      <c r="AI785" s="312"/>
      <c r="AJ785" s="312"/>
      <c r="AK785" s="312"/>
      <c r="AL785" s="2"/>
      <c r="AM785" s="2"/>
      <c r="AN785" s="2"/>
    </row>
    <row r="786" spans="1:40" ht="18"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9"/>
      <c r="Z786" s="9"/>
      <c r="AA786" s="2"/>
      <c r="AB786" s="2"/>
      <c r="AC786" s="2"/>
      <c r="AD786" s="2"/>
      <c r="AE786" s="2"/>
      <c r="AF786" s="2"/>
      <c r="AG786" s="2"/>
      <c r="AH786" s="2"/>
      <c r="AI786" s="312"/>
      <c r="AJ786" s="312"/>
      <c r="AK786" s="312"/>
      <c r="AL786" s="2"/>
      <c r="AM786" s="2"/>
      <c r="AN786" s="2"/>
    </row>
    <row r="787" spans="1:40" ht="18"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9"/>
      <c r="Z787" s="9"/>
      <c r="AA787" s="2"/>
      <c r="AB787" s="2"/>
      <c r="AC787" s="2"/>
      <c r="AD787" s="2"/>
      <c r="AE787" s="2"/>
      <c r="AF787" s="2"/>
      <c r="AG787" s="2"/>
      <c r="AH787" s="2"/>
      <c r="AI787" s="312"/>
      <c r="AJ787" s="312"/>
      <c r="AK787" s="312"/>
      <c r="AL787" s="2"/>
      <c r="AM787" s="2"/>
      <c r="AN787" s="2"/>
    </row>
    <row r="788" spans="1:40" ht="18"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9"/>
      <c r="Z788" s="9"/>
      <c r="AA788" s="2"/>
      <c r="AB788" s="2"/>
      <c r="AC788" s="2"/>
      <c r="AD788" s="2"/>
      <c r="AE788" s="2"/>
      <c r="AF788" s="2"/>
      <c r="AG788" s="2"/>
      <c r="AH788" s="2"/>
      <c r="AI788" s="312"/>
      <c r="AJ788" s="312"/>
      <c r="AK788" s="312"/>
      <c r="AL788" s="2"/>
      <c r="AM788" s="2"/>
      <c r="AN788" s="2"/>
    </row>
    <row r="789" spans="1:40" ht="18"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9"/>
      <c r="Z789" s="9"/>
      <c r="AA789" s="2"/>
      <c r="AB789" s="2"/>
      <c r="AC789" s="2"/>
      <c r="AD789" s="2"/>
      <c r="AE789" s="2"/>
      <c r="AF789" s="2"/>
      <c r="AG789" s="2"/>
      <c r="AH789" s="2"/>
      <c r="AI789" s="312"/>
      <c r="AJ789" s="312"/>
      <c r="AK789" s="312"/>
      <c r="AL789" s="2"/>
      <c r="AM789" s="2"/>
      <c r="AN789" s="2"/>
    </row>
    <row r="790" spans="1:40" ht="18"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9"/>
      <c r="Z790" s="9"/>
      <c r="AA790" s="2"/>
      <c r="AB790" s="2"/>
      <c r="AC790" s="2"/>
      <c r="AD790" s="2"/>
      <c r="AE790" s="2"/>
      <c r="AF790" s="2"/>
      <c r="AG790" s="2"/>
      <c r="AH790" s="2"/>
      <c r="AI790" s="312"/>
      <c r="AJ790" s="312"/>
      <c r="AK790" s="312"/>
      <c r="AL790" s="2"/>
      <c r="AM790" s="2"/>
      <c r="AN790" s="2"/>
    </row>
    <row r="791" spans="1:40" ht="18"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9"/>
      <c r="Z791" s="9"/>
      <c r="AA791" s="2"/>
      <c r="AB791" s="2"/>
      <c r="AC791" s="2"/>
      <c r="AD791" s="2"/>
      <c r="AE791" s="2"/>
      <c r="AF791" s="2"/>
      <c r="AG791" s="2"/>
      <c r="AH791" s="2"/>
      <c r="AI791" s="312"/>
      <c r="AJ791" s="312"/>
      <c r="AK791" s="312"/>
      <c r="AL791" s="2"/>
      <c r="AM791" s="2"/>
      <c r="AN791" s="2"/>
    </row>
    <row r="792" spans="1:40" ht="18"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9"/>
      <c r="Z792" s="9"/>
      <c r="AA792" s="2"/>
      <c r="AB792" s="2"/>
      <c r="AC792" s="2"/>
      <c r="AD792" s="2"/>
      <c r="AE792" s="2"/>
      <c r="AF792" s="2"/>
      <c r="AG792" s="2"/>
      <c r="AH792" s="2"/>
      <c r="AI792" s="312"/>
      <c r="AJ792" s="312"/>
      <c r="AK792" s="312"/>
      <c r="AL792" s="2"/>
      <c r="AM792" s="2"/>
      <c r="AN792" s="2"/>
    </row>
    <row r="793" spans="1:40" ht="18"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9"/>
      <c r="Z793" s="9"/>
      <c r="AA793" s="2"/>
      <c r="AB793" s="2"/>
      <c r="AC793" s="2"/>
      <c r="AD793" s="2"/>
      <c r="AE793" s="2"/>
      <c r="AF793" s="2"/>
      <c r="AG793" s="2"/>
      <c r="AH793" s="2"/>
      <c r="AI793" s="312"/>
      <c r="AJ793" s="312"/>
      <c r="AK793" s="312"/>
      <c r="AL793" s="2"/>
      <c r="AM793" s="2"/>
      <c r="AN793" s="2"/>
    </row>
    <row r="794" spans="1:40" ht="18"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9"/>
      <c r="Z794" s="9"/>
      <c r="AA794" s="2"/>
      <c r="AB794" s="2"/>
      <c r="AC794" s="2"/>
      <c r="AD794" s="2"/>
      <c r="AE794" s="2"/>
      <c r="AF794" s="2"/>
      <c r="AG794" s="2"/>
      <c r="AH794" s="2"/>
      <c r="AI794" s="312"/>
      <c r="AJ794" s="312"/>
      <c r="AK794" s="312"/>
      <c r="AL794" s="2"/>
      <c r="AM794" s="2"/>
      <c r="AN794" s="2"/>
    </row>
    <row r="795" spans="1:40" ht="18"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9"/>
      <c r="Z795" s="9"/>
      <c r="AA795" s="2"/>
      <c r="AB795" s="2"/>
      <c r="AC795" s="2"/>
      <c r="AD795" s="2"/>
      <c r="AE795" s="2"/>
      <c r="AF795" s="2"/>
      <c r="AG795" s="2"/>
      <c r="AH795" s="2"/>
      <c r="AI795" s="312"/>
      <c r="AJ795" s="312"/>
      <c r="AK795" s="312"/>
      <c r="AL795" s="2"/>
      <c r="AM795" s="2"/>
      <c r="AN795" s="2"/>
    </row>
    <row r="796" spans="1:40" ht="18"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9"/>
      <c r="Z796" s="9"/>
      <c r="AA796" s="2"/>
      <c r="AB796" s="2"/>
      <c r="AC796" s="2"/>
      <c r="AD796" s="2"/>
      <c r="AE796" s="2"/>
      <c r="AF796" s="2"/>
      <c r="AG796" s="2"/>
      <c r="AH796" s="2"/>
      <c r="AI796" s="312"/>
      <c r="AJ796" s="312"/>
      <c r="AK796" s="312"/>
      <c r="AL796" s="2"/>
      <c r="AM796" s="2"/>
      <c r="AN796" s="2"/>
    </row>
    <row r="797" spans="1:40" ht="18"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9"/>
      <c r="Z797" s="9"/>
      <c r="AA797" s="2"/>
      <c r="AB797" s="2"/>
      <c r="AC797" s="2"/>
      <c r="AD797" s="2"/>
      <c r="AE797" s="2"/>
      <c r="AF797" s="2"/>
      <c r="AG797" s="2"/>
      <c r="AH797" s="2"/>
      <c r="AI797" s="312"/>
      <c r="AJ797" s="312"/>
      <c r="AK797" s="312"/>
      <c r="AL797" s="2"/>
      <c r="AM797" s="2"/>
      <c r="AN797" s="2"/>
    </row>
    <row r="798" spans="1:40" ht="18"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9"/>
      <c r="Z798" s="9"/>
      <c r="AA798" s="2"/>
      <c r="AB798" s="2"/>
      <c r="AC798" s="2"/>
      <c r="AD798" s="2"/>
      <c r="AE798" s="2"/>
      <c r="AF798" s="2"/>
      <c r="AG798" s="2"/>
      <c r="AH798" s="2"/>
      <c r="AI798" s="312"/>
      <c r="AJ798" s="312"/>
      <c r="AK798" s="312"/>
      <c r="AL798" s="2"/>
      <c r="AM798" s="2"/>
      <c r="AN798" s="2"/>
    </row>
    <row r="799" spans="1:40" ht="18"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9"/>
      <c r="Z799" s="9"/>
      <c r="AA799" s="2"/>
      <c r="AB799" s="2"/>
      <c r="AC799" s="2"/>
      <c r="AD799" s="2"/>
      <c r="AE799" s="2"/>
      <c r="AF799" s="2"/>
      <c r="AG799" s="2"/>
      <c r="AH799" s="2"/>
      <c r="AI799" s="312"/>
      <c r="AJ799" s="312"/>
      <c r="AK799" s="312"/>
      <c r="AL799" s="2"/>
      <c r="AM799" s="2"/>
      <c r="AN799" s="2"/>
    </row>
    <row r="800" spans="1:40" ht="18"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9"/>
      <c r="Z800" s="9"/>
      <c r="AA800" s="2"/>
      <c r="AB800" s="2"/>
      <c r="AC800" s="2"/>
      <c r="AD800" s="2"/>
      <c r="AE800" s="2"/>
      <c r="AF800" s="2"/>
      <c r="AG800" s="2"/>
      <c r="AH800" s="2"/>
      <c r="AI800" s="312"/>
      <c r="AJ800" s="312"/>
      <c r="AK800" s="312"/>
      <c r="AL800" s="2"/>
      <c r="AM800" s="2"/>
      <c r="AN800" s="2"/>
    </row>
    <row r="801" spans="1:40" ht="18"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9"/>
      <c r="Z801" s="9"/>
      <c r="AA801" s="2"/>
      <c r="AB801" s="2"/>
      <c r="AC801" s="2"/>
      <c r="AD801" s="2"/>
      <c r="AE801" s="2"/>
      <c r="AF801" s="2"/>
      <c r="AG801" s="2"/>
      <c r="AH801" s="2"/>
      <c r="AI801" s="312"/>
      <c r="AJ801" s="312"/>
      <c r="AK801" s="312"/>
      <c r="AL801" s="2"/>
      <c r="AM801" s="2"/>
      <c r="AN801" s="2"/>
    </row>
    <row r="802" spans="1:40" ht="18"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9"/>
      <c r="Z802" s="9"/>
      <c r="AA802" s="2"/>
      <c r="AB802" s="2"/>
      <c r="AC802" s="2"/>
      <c r="AD802" s="2"/>
      <c r="AE802" s="2"/>
      <c r="AF802" s="2"/>
      <c r="AG802" s="2"/>
      <c r="AH802" s="2"/>
      <c r="AI802" s="312"/>
      <c r="AJ802" s="312"/>
      <c r="AK802" s="312"/>
      <c r="AL802" s="2"/>
      <c r="AM802" s="2"/>
      <c r="AN802" s="2"/>
    </row>
    <row r="803" spans="1:40" ht="18"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9"/>
      <c r="Z803" s="9"/>
      <c r="AA803" s="2"/>
      <c r="AB803" s="2"/>
      <c r="AC803" s="2"/>
      <c r="AD803" s="2"/>
      <c r="AE803" s="2"/>
      <c r="AF803" s="2"/>
      <c r="AG803" s="2"/>
      <c r="AH803" s="2"/>
      <c r="AI803" s="312"/>
      <c r="AJ803" s="312"/>
      <c r="AK803" s="312"/>
      <c r="AL803" s="2"/>
      <c r="AM803" s="2"/>
      <c r="AN803" s="2"/>
    </row>
    <row r="804" spans="1:40" ht="18"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9"/>
      <c r="Z804" s="9"/>
      <c r="AA804" s="2"/>
      <c r="AB804" s="2"/>
      <c r="AC804" s="2"/>
      <c r="AD804" s="2"/>
      <c r="AE804" s="2"/>
      <c r="AF804" s="2"/>
      <c r="AG804" s="2"/>
      <c r="AH804" s="2"/>
      <c r="AI804" s="312"/>
      <c r="AJ804" s="312"/>
      <c r="AK804" s="312"/>
      <c r="AL804" s="2"/>
      <c r="AM804" s="2"/>
      <c r="AN804" s="2"/>
    </row>
    <row r="805" spans="1:40" ht="18"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9"/>
      <c r="Z805" s="9"/>
      <c r="AA805" s="2"/>
      <c r="AB805" s="2"/>
      <c r="AC805" s="2"/>
      <c r="AD805" s="2"/>
      <c r="AE805" s="2"/>
      <c r="AF805" s="2"/>
      <c r="AG805" s="2"/>
      <c r="AH805" s="2"/>
      <c r="AI805" s="312"/>
      <c r="AJ805" s="312"/>
      <c r="AK805" s="312"/>
      <c r="AL805" s="2"/>
      <c r="AM805" s="2"/>
      <c r="AN805" s="2"/>
    </row>
    <row r="806" spans="1:40" ht="18"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9"/>
      <c r="Z806" s="9"/>
      <c r="AA806" s="2"/>
      <c r="AB806" s="2"/>
      <c r="AC806" s="2"/>
      <c r="AD806" s="2"/>
      <c r="AE806" s="2"/>
      <c r="AF806" s="2"/>
      <c r="AG806" s="2"/>
      <c r="AH806" s="2"/>
      <c r="AI806" s="312"/>
      <c r="AJ806" s="312"/>
      <c r="AK806" s="312"/>
      <c r="AL806" s="2"/>
      <c r="AM806" s="2"/>
      <c r="AN806" s="2"/>
    </row>
    <row r="807" spans="1:40" ht="18"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9"/>
      <c r="Z807" s="9"/>
      <c r="AA807" s="2"/>
      <c r="AB807" s="2"/>
      <c r="AC807" s="2"/>
      <c r="AD807" s="2"/>
      <c r="AE807" s="2"/>
      <c r="AF807" s="2"/>
      <c r="AG807" s="2"/>
      <c r="AH807" s="2"/>
      <c r="AI807" s="312"/>
      <c r="AJ807" s="312"/>
      <c r="AK807" s="312"/>
      <c r="AL807" s="2"/>
      <c r="AM807" s="2"/>
      <c r="AN807" s="2"/>
    </row>
    <row r="808" spans="1:40" ht="18"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9"/>
      <c r="Z808" s="9"/>
      <c r="AA808" s="2"/>
      <c r="AB808" s="2"/>
      <c r="AC808" s="2"/>
      <c r="AD808" s="2"/>
      <c r="AE808" s="2"/>
      <c r="AF808" s="2"/>
      <c r="AG808" s="2"/>
      <c r="AH808" s="2"/>
      <c r="AI808" s="312"/>
      <c r="AJ808" s="312"/>
      <c r="AK808" s="312"/>
      <c r="AL808" s="2"/>
      <c r="AM808" s="2"/>
      <c r="AN808" s="2"/>
    </row>
    <row r="809" spans="1:40" ht="18"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9"/>
      <c r="Z809" s="9"/>
      <c r="AA809" s="2"/>
      <c r="AB809" s="2"/>
      <c r="AC809" s="2"/>
      <c r="AD809" s="2"/>
      <c r="AE809" s="2"/>
      <c r="AF809" s="2"/>
      <c r="AG809" s="2"/>
      <c r="AH809" s="2"/>
      <c r="AI809" s="312"/>
      <c r="AJ809" s="312"/>
      <c r="AK809" s="312"/>
      <c r="AL809" s="2"/>
      <c r="AM809" s="2"/>
      <c r="AN809" s="2"/>
    </row>
    <row r="810" spans="1:40" ht="18"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9"/>
      <c r="Z810" s="9"/>
      <c r="AA810" s="2"/>
      <c r="AB810" s="2"/>
      <c r="AC810" s="2"/>
      <c r="AD810" s="2"/>
      <c r="AE810" s="2"/>
      <c r="AF810" s="2"/>
      <c r="AG810" s="2"/>
      <c r="AH810" s="2"/>
      <c r="AI810" s="312"/>
      <c r="AJ810" s="312"/>
      <c r="AK810" s="312"/>
      <c r="AL810" s="2"/>
      <c r="AM810" s="2"/>
      <c r="AN810" s="2"/>
    </row>
    <row r="811" spans="1:40" ht="18"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9"/>
      <c r="Z811" s="9"/>
      <c r="AA811" s="2"/>
      <c r="AB811" s="2"/>
      <c r="AC811" s="2"/>
      <c r="AD811" s="2"/>
      <c r="AE811" s="2"/>
      <c r="AF811" s="2"/>
      <c r="AG811" s="2"/>
      <c r="AH811" s="2"/>
      <c r="AI811" s="312"/>
      <c r="AJ811" s="312"/>
      <c r="AK811" s="312"/>
      <c r="AL811" s="2"/>
      <c r="AM811" s="2"/>
      <c r="AN811" s="2"/>
    </row>
    <row r="812" spans="1:40" ht="18"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9"/>
      <c r="Z812" s="9"/>
      <c r="AA812" s="2"/>
      <c r="AB812" s="2"/>
      <c r="AC812" s="2"/>
      <c r="AD812" s="2"/>
      <c r="AE812" s="2"/>
      <c r="AF812" s="2"/>
      <c r="AG812" s="2"/>
      <c r="AH812" s="2"/>
      <c r="AI812" s="312"/>
      <c r="AJ812" s="312"/>
      <c r="AK812" s="312"/>
      <c r="AL812" s="2"/>
      <c r="AM812" s="2"/>
      <c r="AN812" s="2"/>
    </row>
    <row r="813" spans="1:40" ht="18"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9"/>
      <c r="Z813" s="9"/>
      <c r="AA813" s="2"/>
      <c r="AB813" s="2"/>
      <c r="AC813" s="2"/>
      <c r="AD813" s="2"/>
      <c r="AE813" s="2"/>
      <c r="AF813" s="2"/>
      <c r="AG813" s="2"/>
      <c r="AH813" s="2"/>
      <c r="AI813" s="312"/>
      <c r="AJ813" s="312"/>
      <c r="AK813" s="312"/>
      <c r="AL813" s="2"/>
      <c r="AM813" s="2"/>
      <c r="AN813" s="2"/>
    </row>
    <row r="814" spans="1:40" ht="18"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9"/>
      <c r="Z814" s="9"/>
      <c r="AA814" s="2"/>
      <c r="AB814" s="2"/>
      <c r="AC814" s="2"/>
      <c r="AD814" s="2"/>
      <c r="AE814" s="2"/>
      <c r="AF814" s="2"/>
      <c r="AG814" s="2"/>
      <c r="AH814" s="2"/>
      <c r="AI814" s="312"/>
      <c r="AJ814" s="312"/>
      <c r="AK814" s="312"/>
      <c r="AL814" s="2"/>
      <c r="AM814" s="2"/>
      <c r="AN814" s="2"/>
    </row>
    <row r="815" spans="1:40" ht="18"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9"/>
      <c r="Z815" s="9"/>
      <c r="AA815" s="2"/>
      <c r="AB815" s="2"/>
      <c r="AC815" s="2"/>
      <c r="AD815" s="2"/>
      <c r="AE815" s="2"/>
      <c r="AF815" s="2"/>
      <c r="AG815" s="2"/>
      <c r="AH815" s="2"/>
      <c r="AI815" s="312"/>
      <c r="AJ815" s="312"/>
      <c r="AK815" s="312"/>
      <c r="AL815" s="2"/>
      <c r="AM815" s="2"/>
      <c r="AN815" s="2"/>
    </row>
    <row r="816" spans="1:40" ht="18"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9"/>
      <c r="Z816" s="9"/>
      <c r="AA816" s="2"/>
      <c r="AB816" s="2"/>
      <c r="AC816" s="2"/>
      <c r="AD816" s="2"/>
      <c r="AE816" s="2"/>
      <c r="AF816" s="2"/>
      <c r="AG816" s="2"/>
      <c r="AH816" s="2"/>
      <c r="AI816" s="312"/>
      <c r="AJ816" s="312"/>
      <c r="AK816" s="312"/>
      <c r="AL816" s="2"/>
      <c r="AM816" s="2"/>
      <c r="AN816" s="2"/>
    </row>
    <row r="817" spans="1:40" ht="18"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9"/>
      <c r="Z817" s="9"/>
      <c r="AA817" s="2"/>
      <c r="AB817" s="2"/>
      <c r="AC817" s="2"/>
      <c r="AD817" s="2"/>
      <c r="AE817" s="2"/>
      <c r="AF817" s="2"/>
      <c r="AG817" s="2"/>
      <c r="AH817" s="2"/>
      <c r="AI817" s="312"/>
      <c r="AJ817" s="312"/>
      <c r="AK817" s="312"/>
      <c r="AL817" s="2"/>
      <c r="AM817" s="2"/>
      <c r="AN817" s="2"/>
    </row>
    <row r="818" spans="1:40" ht="18"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9"/>
      <c r="Z818" s="9"/>
      <c r="AA818" s="2"/>
      <c r="AB818" s="2"/>
      <c r="AC818" s="2"/>
      <c r="AD818" s="2"/>
      <c r="AE818" s="2"/>
      <c r="AF818" s="2"/>
      <c r="AG818" s="2"/>
      <c r="AH818" s="2"/>
      <c r="AI818" s="312"/>
      <c r="AJ818" s="312"/>
      <c r="AK818" s="312"/>
      <c r="AL818" s="2"/>
      <c r="AM818" s="2"/>
      <c r="AN818" s="2"/>
    </row>
    <row r="819" spans="1:40" ht="18"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9"/>
      <c r="Z819" s="9"/>
      <c r="AA819" s="2"/>
      <c r="AB819" s="2"/>
      <c r="AC819" s="2"/>
      <c r="AD819" s="2"/>
      <c r="AE819" s="2"/>
      <c r="AF819" s="2"/>
      <c r="AG819" s="2"/>
      <c r="AH819" s="2"/>
      <c r="AI819" s="312"/>
      <c r="AJ819" s="312"/>
      <c r="AK819" s="312"/>
      <c r="AL819" s="2"/>
      <c r="AM819" s="2"/>
      <c r="AN819" s="2"/>
    </row>
    <row r="820" spans="1:40" ht="18"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9"/>
      <c r="Z820" s="9"/>
      <c r="AA820" s="2"/>
      <c r="AB820" s="2"/>
      <c r="AC820" s="2"/>
      <c r="AD820" s="2"/>
      <c r="AE820" s="2"/>
      <c r="AF820" s="2"/>
      <c r="AG820" s="2"/>
      <c r="AH820" s="2"/>
      <c r="AI820" s="312"/>
      <c r="AJ820" s="312"/>
      <c r="AK820" s="312"/>
      <c r="AL820" s="2"/>
      <c r="AM820" s="2"/>
      <c r="AN820" s="2"/>
    </row>
    <row r="821" spans="1:40" ht="18"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9"/>
      <c r="Z821" s="9"/>
      <c r="AA821" s="2"/>
      <c r="AB821" s="2"/>
      <c r="AC821" s="2"/>
      <c r="AD821" s="2"/>
      <c r="AE821" s="2"/>
      <c r="AF821" s="2"/>
      <c r="AG821" s="2"/>
      <c r="AH821" s="2"/>
      <c r="AI821" s="312"/>
      <c r="AJ821" s="312"/>
      <c r="AK821" s="312"/>
      <c r="AL821" s="2"/>
      <c r="AM821" s="2"/>
      <c r="AN821" s="2"/>
    </row>
    <row r="822" spans="1:40" ht="18"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9"/>
      <c r="Z822" s="9"/>
      <c r="AA822" s="2"/>
      <c r="AB822" s="2"/>
      <c r="AC822" s="2"/>
      <c r="AD822" s="2"/>
      <c r="AE822" s="2"/>
      <c r="AF822" s="2"/>
      <c r="AG822" s="2"/>
      <c r="AH822" s="2"/>
      <c r="AI822" s="312"/>
      <c r="AJ822" s="312"/>
      <c r="AK822" s="312"/>
      <c r="AL822" s="2"/>
      <c r="AM822" s="2"/>
      <c r="AN822" s="2"/>
    </row>
    <row r="823" spans="1:40" ht="18"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9"/>
      <c r="Z823" s="9"/>
      <c r="AA823" s="2"/>
      <c r="AB823" s="2"/>
      <c r="AC823" s="2"/>
      <c r="AD823" s="2"/>
      <c r="AE823" s="2"/>
      <c r="AF823" s="2"/>
      <c r="AG823" s="2"/>
      <c r="AH823" s="2"/>
      <c r="AI823" s="312"/>
      <c r="AJ823" s="312"/>
      <c r="AK823" s="312"/>
      <c r="AL823" s="2"/>
      <c r="AM823" s="2"/>
      <c r="AN823" s="2"/>
    </row>
    <row r="824" spans="1:40" ht="18"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9"/>
      <c r="Z824" s="9"/>
      <c r="AA824" s="2"/>
      <c r="AB824" s="2"/>
      <c r="AC824" s="2"/>
      <c r="AD824" s="2"/>
      <c r="AE824" s="2"/>
      <c r="AF824" s="2"/>
      <c r="AG824" s="2"/>
      <c r="AH824" s="2"/>
      <c r="AI824" s="312"/>
      <c r="AJ824" s="312"/>
      <c r="AK824" s="312"/>
      <c r="AL824" s="2"/>
      <c r="AM824" s="2"/>
      <c r="AN824" s="2"/>
    </row>
    <row r="825" spans="1:40" ht="18"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9"/>
      <c r="Z825" s="9"/>
      <c r="AA825" s="2"/>
      <c r="AB825" s="2"/>
      <c r="AC825" s="2"/>
      <c r="AD825" s="2"/>
      <c r="AE825" s="2"/>
      <c r="AF825" s="2"/>
      <c r="AG825" s="2"/>
      <c r="AH825" s="2"/>
      <c r="AI825" s="312"/>
      <c r="AJ825" s="312"/>
      <c r="AK825" s="312"/>
      <c r="AL825" s="2"/>
      <c r="AM825" s="2"/>
      <c r="AN825" s="2"/>
    </row>
    <row r="826" spans="1:40" ht="18"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9"/>
      <c r="Z826" s="9"/>
      <c r="AA826" s="2"/>
      <c r="AB826" s="2"/>
      <c r="AC826" s="2"/>
      <c r="AD826" s="2"/>
      <c r="AE826" s="2"/>
      <c r="AF826" s="2"/>
      <c r="AG826" s="2"/>
      <c r="AH826" s="2"/>
      <c r="AI826" s="312"/>
      <c r="AJ826" s="312"/>
      <c r="AK826" s="312"/>
      <c r="AL826" s="2"/>
      <c r="AM826" s="2"/>
      <c r="AN826" s="2"/>
    </row>
    <row r="827" spans="1:40" ht="18"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9"/>
      <c r="Z827" s="9"/>
      <c r="AA827" s="2"/>
      <c r="AB827" s="2"/>
      <c r="AC827" s="2"/>
      <c r="AD827" s="2"/>
      <c r="AE827" s="2"/>
      <c r="AF827" s="2"/>
      <c r="AG827" s="2"/>
      <c r="AH827" s="2"/>
      <c r="AI827" s="312"/>
      <c r="AJ827" s="312"/>
      <c r="AK827" s="312"/>
      <c r="AL827" s="2"/>
      <c r="AM827" s="2"/>
      <c r="AN827" s="2"/>
    </row>
    <row r="828" spans="1:40" ht="18"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9"/>
      <c r="Z828" s="9"/>
      <c r="AA828" s="2"/>
      <c r="AB828" s="2"/>
      <c r="AC828" s="2"/>
      <c r="AD828" s="2"/>
      <c r="AE828" s="2"/>
      <c r="AF828" s="2"/>
      <c r="AG828" s="2"/>
      <c r="AH828" s="2"/>
      <c r="AI828" s="312"/>
      <c r="AJ828" s="312"/>
      <c r="AK828" s="312"/>
      <c r="AL828" s="2"/>
      <c r="AM828" s="2"/>
      <c r="AN828" s="2"/>
    </row>
    <row r="829" spans="1:40" ht="18"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9"/>
      <c r="Z829" s="9"/>
      <c r="AA829" s="2"/>
      <c r="AB829" s="2"/>
      <c r="AC829" s="2"/>
      <c r="AD829" s="2"/>
      <c r="AE829" s="2"/>
      <c r="AF829" s="2"/>
      <c r="AG829" s="2"/>
      <c r="AH829" s="2"/>
      <c r="AI829" s="312"/>
      <c r="AJ829" s="312"/>
      <c r="AK829" s="312"/>
      <c r="AL829" s="2"/>
      <c r="AM829" s="2"/>
      <c r="AN829" s="2"/>
    </row>
    <row r="830" spans="1:40" ht="18"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9"/>
      <c r="Z830" s="9"/>
      <c r="AA830" s="2"/>
      <c r="AB830" s="2"/>
      <c r="AC830" s="2"/>
      <c r="AD830" s="2"/>
      <c r="AE830" s="2"/>
      <c r="AF830" s="2"/>
      <c r="AG830" s="2"/>
      <c r="AH830" s="2"/>
      <c r="AI830" s="312"/>
      <c r="AJ830" s="312"/>
      <c r="AK830" s="312"/>
      <c r="AL830" s="2"/>
      <c r="AM830" s="2"/>
      <c r="AN830" s="2"/>
    </row>
    <row r="831" spans="1:40" ht="18"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9"/>
      <c r="Z831" s="9"/>
      <c r="AA831" s="2"/>
      <c r="AB831" s="2"/>
      <c r="AC831" s="2"/>
      <c r="AD831" s="2"/>
      <c r="AE831" s="2"/>
      <c r="AF831" s="2"/>
      <c r="AG831" s="2"/>
      <c r="AH831" s="2"/>
      <c r="AI831" s="312"/>
      <c r="AJ831" s="312"/>
      <c r="AK831" s="312"/>
      <c r="AL831" s="2"/>
      <c r="AM831" s="2"/>
      <c r="AN831" s="2"/>
    </row>
    <row r="832" spans="1:40" ht="18"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9"/>
      <c r="Z832" s="9"/>
      <c r="AA832" s="2"/>
      <c r="AB832" s="2"/>
      <c r="AC832" s="2"/>
      <c r="AD832" s="2"/>
      <c r="AE832" s="2"/>
      <c r="AF832" s="2"/>
      <c r="AG832" s="2"/>
      <c r="AH832" s="2"/>
      <c r="AI832" s="312"/>
      <c r="AJ832" s="312"/>
      <c r="AK832" s="312"/>
      <c r="AL832" s="2"/>
      <c r="AM832" s="2"/>
      <c r="AN832" s="2"/>
    </row>
    <row r="833" spans="1:40" ht="18"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9"/>
      <c r="Z833" s="9"/>
      <c r="AA833" s="2"/>
      <c r="AB833" s="2"/>
      <c r="AC833" s="2"/>
      <c r="AD833" s="2"/>
      <c r="AE833" s="2"/>
      <c r="AF833" s="2"/>
      <c r="AG833" s="2"/>
      <c r="AH833" s="2"/>
      <c r="AI833" s="312"/>
      <c r="AJ833" s="312"/>
      <c r="AK833" s="312"/>
      <c r="AL833" s="2"/>
      <c r="AM833" s="2"/>
      <c r="AN833" s="2"/>
    </row>
    <row r="834" spans="1:40" ht="18"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9"/>
      <c r="Z834" s="9"/>
      <c r="AA834" s="2"/>
      <c r="AB834" s="2"/>
      <c r="AC834" s="2"/>
      <c r="AD834" s="2"/>
      <c r="AE834" s="2"/>
      <c r="AF834" s="2"/>
      <c r="AG834" s="2"/>
      <c r="AH834" s="2"/>
      <c r="AI834" s="312"/>
      <c r="AJ834" s="312"/>
      <c r="AK834" s="312"/>
      <c r="AL834" s="2"/>
      <c r="AM834" s="2"/>
      <c r="AN834" s="2"/>
    </row>
    <row r="835" spans="1:40" ht="18"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9"/>
      <c r="Z835" s="9"/>
      <c r="AA835" s="2"/>
      <c r="AB835" s="2"/>
      <c r="AC835" s="2"/>
      <c r="AD835" s="2"/>
      <c r="AE835" s="2"/>
      <c r="AF835" s="2"/>
      <c r="AG835" s="2"/>
      <c r="AH835" s="2"/>
      <c r="AI835" s="312"/>
      <c r="AJ835" s="312"/>
      <c r="AK835" s="312"/>
      <c r="AL835" s="2"/>
      <c r="AM835" s="2"/>
      <c r="AN835" s="2"/>
    </row>
    <row r="836" spans="1:40" ht="18"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9"/>
      <c r="Z836" s="9"/>
      <c r="AA836" s="2"/>
      <c r="AB836" s="2"/>
      <c r="AC836" s="2"/>
      <c r="AD836" s="2"/>
      <c r="AE836" s="2"/>
      <c r="AF836" s="2"/>
      <c r="AG836" s="2"/>
      <c r="AH836" s="2"/>
      <c r="AI836" s="312"/>
      <c r="AJ836" s="312"/>
      <c r="AK836" s="312"/>
      <c r="AL836" s="2"/>
      <c r="AM836" s="2"/>
      <c r="AN836" s="2"/>
    </row>
    <row r="837" spans="1:40" ht="18"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9"/>
      <c r="Z837" s="9"/>
      <c r="AA837" s="2"/>
      <c r="AB837" s="2"/>
      <c r="AC837" s="2"/>
      <c r="AD837" s="2"/>
      <c r="AE837" s="2"/>
      <c r="AF837" s="2"/>
      <c r="AG837" s="2"/>
      <c r="AH837" s="2"/>
      <c r="AI837" s="312"/>
      <c r="AJ837" s="312"/>
      <c r="AK837" s="312"/>
      <c r="AL837" s="2"/>
      <c r="AM837" s="2"/>
      <c r="AN837" s="2"/>
    </row>
    <row r="838" spans="1:40" ht="18"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9"/>
      <c r="Z838" s="9"/>
      <c r="AA838" s="2"/>
      <c r="AB838" s="2"/>
      <c r="AC838" s="2"/>
      <c r="AD838" s="2"/>
      <c r="AE838" s="2"/>
      <c r="AF838" s="2"/>
      <c r="AG838" s="2"/>
      <c r="AH838" s="2"/>
      <c r="AI838" s="312"/>
      <c r="AJ838" s="312"/>
      <c r="AK838" s="312"/>
      <c r="AL838" s="2"/>
      <c r="AM838" s="2"/>
      <c r="AN838" s="2"/>
    </row>
    <row r="839" spans="1:40" ht="18"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9"/>
      <c r="Z839" s="9"/>
      <c r="AA839" s="2"/>
      <c r="AB839" s="2"/>
      <c r="AC839" s="2"/>
      <c r="AD839" s="2"/>
      <c r="AE839" s="2"/>
      <c r="AF839" s="2"/>
      <c r="AG839" s="2"/>
      <c r="AH839" s="2"/>
      <c r="AI839" s="312"/>
      <c r="AJ839" s="312"/>
      <c r="AK839" s="312"/>
      <c r="AL839" s="2"/>
      <c r="AM839" s="2"/>
      <c r="AN839" s="2"/>
    </row>
    <row r="840" spans="1:40" ht="18"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9"/>
      <c r="Z840" s="9"/>
      <c r="AA840" s="2"/>
      <c r="AB840" s="2"/>
      <c r="AC840" s="2"/>
      <c r="AD840" s="2"/>
      <c r="AE840" s="2"/>
      <c r="AF840" s="2"/>
      <c r="AG840" s="2"/>
      <c r="AH840" s="2"/>
      <c r="AI840" s="312"/>
      <c r="AJ840" s="312"/>
      <c r="AK840" s="312"/>
      <c r="AL840" s="2"/>
      <c r="AM840" s="2"/>
      <c r="AN840" s="2"/>
    </row>
    <row r="841" spans="1:40" ht="18"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9"/>
      <c r="Z841" s="9"/>
      <c r="AA841" s="2"/>
      <c r="AB841" s="2"/>
      <c r="AC841" s="2"/>
      <c r="AD841" s="2"/>
      <c r="AE841" s="2"/>
      <c r="AF841" s="2"/>
      <c r="AG841" s="2"/>
      <c r="AH841" s="2"/>
      <c r="AI841" s="312"/>
      <c r="AJ841" s="312"/>
      <c r="AK841" s="312"/>
      <c r="AL841" s="2"/>
      <c r="AM841" s="2"/>
      <c r="AN841" s="2"/>
    </row>
    <row r="842" spans="1:40" ht="18"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9"/>
      <c r="Z842" s="9"/>
      <c r="AA842" s="2"/>
      <c r="AB842" s="2"/>
      <c r="AC842" s="2"/>
      <c r="AD842" s="2"/>
      <c r="AE842" s="2"/>
      <c r="AF842" s="2"/>
      <c r="AG842" s="2"/>
      <c r="AH842" s="2"/>
      <c r="AI842" s="312"/>
      <c r="AJ842" s="312"/>
      <c r="AK842" s="312"/>
      <c r="AL842" s="2"/>
      <c r="AM842" s="2"/>
      <c r="AN842" s="2"/>
    </row>
    <row r="843" spans="1:40" ht="18"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9"/>
      <c r="Z843" s="9"/>
      <c r="AA843" s="2"/>
      <c r="AB843" s="2"/>
      <c r="AC843" s="2"/>
      <c r="AD843" s="2"/>
      <c r="AE843" s="2"/>
      <c r="AF843" s="2"/>
      <c r="AG843" s="2"/>
      <c r="AH843" s="2"/>
      <c r="AI843" s="312"/>
      <c r="AJ843" s="312"/>
      <c r="AK843" s="312"/>
      <c r="AL843" s="2"/>
      <c r="AM843" s="2"/>
      <c r="AN843" s="2"/>
    </row>
    <row r="844" spans="1:40" ht="18"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9"/>
      <c r="Z844" s="9"/>
      <c r="AA844" s="2"/>
      <c r="AB844" s="2"/>
      <c r="AC844" s="2"/>
      <c r="AD844" s="2"/>
      <c r="AE844" s="2"/>
      <c r="AF844" s="2"/>
      <c r="AG844" s="2"/>
      <c r="AH844" s="2"/>
      <c r="AI844" s="312"/>
      <c r="AJ844" s="312"/>
      <c r="AK844" s="312"/>
      <c r="AL844" s="2"/>
      <c r="AM844" s="2"/>
      <c r="AN844" s="2"/>
    </row>
    <row r="845" spans="1:40" ht="18"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9"/>
      <c r="Z845" s="9"/>
      <c r="AA845" s="2"/>
      <c r="AB845" s="2"/>
      <c r="AC845" s="2"/>
      <c r="AD845" s="2"/>
      <c r="AE845" s="2"/>
      <c r="AF845" s="2"/>
      <c r="AG845" s="2"/>
      <c r="AH845" s="2"/>
      <c r="AI845" s="312"/>
      <c r="AJ845" s="312"/>
      <c r="AK845" s="312"/>
      <c r="AL845" s="2"/>
      <c r="AM845" s="2"/>
      <c r="AN845" s="2"/>
    </row>
    <row r="846" spans="1:40" ht="18"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9"/>
      <c r="Z846" s="9"/>
      <c r="AA846" s="2"/>
      <c r="AB846" s="2"/>
      <c r="AC846" s="2"/>
      <c r="AD846" s="2"/>
      <c r="AE846" s="2"/>
      <c r="AF846" s="2"/>
      <c r="AG846" s="2"/>
      <c r="AH846" s="2"/>
      <c r="AI846" s="312"/>
      <c r="AJ846" s="312"/>
      <c r="AK846" s="312"/>
      <c r="AL846" s="2"/>
      <c r="AM846" s="2"/>
      <c r="AN846" s="2"/>
    </row>
    <row r="847" spans="1:40" ht="18"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9"/>
      <c r="Z847" s="9"/>
      <c r="AA847" s="2"/>
      <c r="AB847" s="2"/>
      <c r="AC847" s="2"/>
      <c r="AD847" s="2"/>
      <c r="AE847" s="2"/>
      <c r="AF847" s="2"/>
      <c r="AG847" s="2"/>
      <c r="AH847" s="2"/>
      <c r="AI847" s="312"/>
      <c r="AJ847" s="312"/>
      <c r="AK847" s="312"/>
      <c r="AL847" s="2"/>
      <c r="AM847" s="2"/>
      <c r="AN847" s="2"/>
    </row>
    <row r="848" spans="1:40" ht="18"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9"/>
      <c r="Z848" s="9"/>
      <c r="AA848" s="2"/>
      <c r="AB848" s="2"/>
      <c r="AC848" s="2"/>
      <c r="AD848" s="2"/>
      <c r="AE848" s="2"/>
      <c r="AF848" s="2"/>
      <c r="AG848" s="2"/>
      <c r="AH848" s="2"/>
      <c r="AI848" s="312"/>
      <c r="AJ848" s="312"/>
      <c r="AK848" s="312"/>
      <c r="AL848" s="2"/>
      <c r="AM848" s="2"/>
      <c r="AN848" s="2"/>
    </row>
    <row r="849" spans="1:40" ht="18"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9"/>
      <c r="Z849" s="9"/>
      <c r="AA849" s="2"/>
      <c r="AB849" s="2"/>
      <c r="AC849" s="2"/>
      <c r="AD849" s="2"/>
      <c r="AE849" s="2"/>
      <c r="AF849" s="2"/>
      <c r="AG849" s="2"/>
      <c r="AH849" s="2"/>
      <c r="AI849" s="312"/>
      <c r="AJ849" s="312"/>
      <c r="AK849" s="312"/>
      <c r="AL849" s="2"/>
      <c r="AM849" s="2"/>
      <c r="AN849" s="2"/>
    </row>
    <row r="850" spans="1:40" ht="18"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9"/>
      <c r="Z850" s="9"/>
      <c r="AA850" s="2"/>
      <c r="AB850" s="2"/>
      <c r="AC850" s="2"/>
      <c r="AD850" s="2"/>
      <c r="AE850" s="2"/>
      <c r="AF850" s="2"/>
      <c r="AG850" s="2"/>
      <c r="AH850" s="2"/>
      <c r="AI850" s="312"/>
      <c r="AJ850" s="312"/>
      <c r="AK850" s="312"/>
      <c r="AL850" s="2"/>
      <c r="AM850" s="2"/>
      <c r="AN850" s="2"/>
    </row>
    <row r="851" spans="1:40" ht="18"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9"/>
      <c r="Z851" s="9"/>
      <c r="AA851" s="2"/>
      <c r="AB851" s="2"/>
      <c r="AC851" s="2"/>
      <c r="AD851" s="2"/>
      <c r="AE851" s="2"/>
      <c r="AF851" s="2"/>
      <c r="AG851" s="2"/>
      <c r="AH851" s="2"/>
      <c r="AI851" s="312"/>
      <c r="AJ851" s="312"/>
      <c r="AK851" s="312"/>
      <c r="AL851" s="2"/>
      <c r="AM851" s="2"/>
      <c r="AN851" s="2"/>
    </row>
    <row r="852" spans="1:40" ht="18"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9"/>
      <c r="Z852" s="9"/>
      <c r="AA852" s="2"/>
      <c r="AB852" s="2"/>
      <c r="AC852" s="2"/>
      <c r="AD852" s="2"/>
      <c r="AE852" s="2"/>
      <c r="AF852" s="2"/>
      <c r="AG852" s="2"/>
      <c r="AH852" s="2"/>
      <c r="AI852" s="312"/>
      <c r="AJ852" s="312"/>
      <c r="AK852" s="312"/>
      <c r="AL852" s="2"/>
      <c r="AM852" s="2"/>
      <c r="AN852" s="2"/>
    </row>
    <row r="853" spans="1:40" ht="18"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9"/>
      <c r="Z853" s="9"/>
      <c r="AA853" s="2"/>
      <c r="AB853" s="2"/>
      <c r="AC853" s="2"/>
      <c r="AD853" s="2"/>
      <c r="AE853" s="2"/>
      <c r="AF853" s="2"/>
      <c r="AG853" s="2"/>
      <c r="AH853" s="2"/>
      <c r="AI853" s="312"/>
      <c r="AJ853" s="312"/>
      <c r="AK853" s="312"/>
      <c r="AL853" s="2"/>
      <c r="AM853" s="2"/>
      <c r="AN853" s="2"/>
    </row>
    <row r="854" spans="1:40" ht="18"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9"/>
      <c r="Z854" s="9"/>
      <c r="AA854" s="2"/>
      <c r="AB854" s="2"/>
      <c r="AC854" s="2"/>
      <c r="AD854" s="2"/>
      <c r="AE854" s="2"/>
      <c r="AF854" s="2"/>
      <c r="AG854" s="2"/>
      <c r="AH854" s="2"/>
      <c r="AI854" s="312"/>
      <c r="AJ854" s="312"/>
      <c r="AK854" s="312"/>
      <c r="AL854" s="2"/>
      <c r="AM854" s="2"/>
      <c r="AN854" s="2"/>
    </row>
    <row r="855" spans="1:40" ht="18"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9"/>
      <c r="Z855" s="9"/>
      <c r="AA855" s="2"/>
      <c r="AB855" s="2"/>
      <c r="AC855" s="2"/>
      <c r="AD855" s="2"/>
      <c r="AE855" s="2"/>
      <c r="AF855" s="2"/>
      <c r="AG855" s="2"/>
      <c r="AH855" s="2"/>
      <c r="AI855" s="312"/>
      <c r="AJ855" s="312"/>
      <c r="AK855" s="312"/>
      <c r="AL855" s="2"/>
      <c r="AM855" s="2"/>
      <c r="AN855" s="2"/>
    </row>
    <row r="856" spans="1:40" ht="18"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9"/>
      <c r="Z856" s="9"/>
      <c r="AA856" s="2"/>
      <c r="AB856" s="2"/>
      <c r="AC856" s="2"/>
      <c r="AD856" s="2"/>
      <c r="AE856" s="2"/>
      <c r="AF856" s="2"/>
      <c r="AG856" s="2"/>
      <c r="AH856" s="2"/>
      <c r="AI856" s="312"/>
      <c r="AJ856" s="312"/>
      <c r="AK856" s="312"/>
      <c r="AL856" s="2"/>
      <c r="AM856" s="2"/>
      <c r="AN856" s="2"/>
    </row>
    <row r="857" spans="1:40" ht="18"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9"/>
      <c r="Z857" s="9"/>
      <c r="AA857" s="2"/>
      <c r="AB857" s="2"/>
      <c r="AC857" s="2"/>
      <c r="AD857" s="2"/>
      <c r="AE857" s="2"/>
      <c r="AF857" s="2"/>
      <c r="AG857" s="2"/>
      <c r="AH857" s="2"/>
      <c r="AI857" s="312"/>
      <c r="AJ857" s="312"/>
      <c r="AK857" s="312"/>
      <c r="AL857" s="2"/>
      <c r="AM857" s="2"/>
      <c r="AN857" s="2"/>
    </row>
    <row r="858" spans="1:40" ht="18"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9"/>
      <c r="Z858" s="9"/>
      <c r="AA858" s="2"/>
      <c r="AB858" s="2"/>
      <c r="AC858" s="2"/>
      <c r="AD858" s="2"/>
      <c r="AE858" s="2"/>
      <c r="AF858" s="2"/>
      <c r="AG858" s="2"/>
      <c r="AH858" s="2"/>
      <c r="AI858" s="312"/>
      <c r="AJ858" s="312"/>
      <c r="AK858" s="312"/>
      <c r="AL858" s="2"/>
      <c r="AM858" s="2"/>
      <c r="AN858" s="2"/>
    </row>
    <row r="859" spans="1:40" ht="18"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9"/>
      <c r="Z859" s="9"/>
      <c r="AA859" s="2"/>
      <c r="AB859" s="2"/>
      <c r="AC859" s="2"/>
      <c r="AD859" s="2"/>
      <c r="AE859" s="2"/>
      <c r="AF859" s="2"/>
      <c r="AG859" s="2"/>
      <c r="AH859" s="2"/>
      <c r="AI859" s="312"/>
      <c r="AJ859" s="312"/>
      <c r="AK859" s="312"/>
      <c r="AL859" s="2"/>
      <c r="AM859" s="2"/>
      <c r="AN859" s="2"/>
    </row>
    <row r="860" spans="1:40" ht="18"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9"/>
      <c r="Z860" s="9"/>
      <c r="AA860" s="2"/>
      <c r="AB860" s="2"/>
      <c r="AC860" s="2"/>
      <c r="AD860" s="2"/>
      <c r="AE860" s="2"/>
      <c r="AF860" s="2"/>
      <c r="AG860" s="2"/>
      <c r="AH860" s="2"/>
      <c r="AI860" s="312"/>
      <c r="AJ860" s="312"/>
      <c r="AK860" s="312"/>
      <c r="AL860" s="2"/>
      <c r="AM860" s="2"/>
      <c r="AN860" s="2"/>
    </row>
    <row r="861" spans="1:40" ht="18"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9"/>
      <c r="Z861" s="9"/>
      <c r="AA861" s="2"/>
      <c r="AB861" s="2"/>
      <c r="AC861" s="2"/>
      <c r="AD861" s="2"/>
      <c r="AE861" s="2"/>
      <c r="AF861" s="2"/>
      <c r="AG861" s="2"/>
      <c r="AH861" s="2"/>
      <c r="AI861" s="312"/>
      <c r="AJ861" s="312"/>
      <c r="AK861" s="312"/>
      <c r="AL861" s="2"/>
      <c r="AM861" s="2"/>
      <c r="AN861" s="2"/>
    </row>
    <row r="862" spans="1:40" ht="18"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9"/>
      <c r="Z862" s="9"/>
      <c r="AA862" s="2"/>
      <c r="AB862" s="2"/>
      <c r="AC862" s="2"/>
      <c r="AD862" s="2"/>
      <c r="AE862" s="2"/>
      <c r="AF862" s="2"/>
      <c r="AG862" s="2"/>
      <c r="AH862" s="2"/>
      <c r="AI862" s="312"/>
      <c r="AJ862" s="312"/>
      <c r="AK862" s="312"/>
      <c r="AL862" s="2"/>
      <c r="AM862" s="2"/>
      <c r="AN862" s="2"/>
    </row>
    <row r="863" spans="1:40" ht="18"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9"/>
      <c r="Z863" s="9"/>
      <c r="AA863" s="2"/>
      <c r="AB863" s="2"/>
      <c r="AC863" s="2"/>
      <c r="AD863" s="2"/>
      <c r="AE863" s="2"/>
      <c r="AF863" s="2"/>
      <c r="AG863" s="2"/>
      <c r="AH863" s="2"/>
      <c r="AI863" s="312"/>
      <c r="AJ863" s="312"/>
      <c r="AK863" s="312"/>
      <c r="AL863" s="2"/>
      <c r="AM863" s="2"/>
      <c r="AN863" s="2"/>
    </row>
    <row r="864" spans="1:40" ht="18"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9"/>
      <c r="Z864" s="9"/>
      <c r="AA864" s="2"/>
      <c r="AB864" s="2"/>
      <c r="AC864" s="2"/>
      <c r="AD864" s="2"/>
      <c r="AE864" s="2"/>
      <c r="AF864" s="2"/>
      <c r="AG864" s="2"/>
      <c r="AH864" s="2"/>
      <c r="AI864" s="312"/>
      <c r="AJ864" s="312"/>
      <c r="AK864" s="312"/>
      <c r="AL864" s="2"/>
      <c r="AM864" s="2"/>
      <c r="AN864" s="2"/>
    </row>
    <row r="865" spans="1:40" ht="18"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9"/>
      <c r="Z865" s="9"/>
      <c r="AA865" s="2"/>
      <c r="AB865" s="2"/>
      <c r="AC865" s="2"/>
      <c r="AD865" s="2"/>
      <c r="AE865" s="2"/>
      <c r="AF865" s="2"/>
      <c r="AG865" s="2"/>
      <c r="AH865" s="2"/>
      <c r="AI865" s="312"/>
      <c r="AJ865" s="312"/>
      <c r="AK865" s="312"/>
      <c r="AL865" s="2"/>
      <c r="AM865" s="2"/>
      <c r="AN865" s="2"/>
    </row>
    <row r="866" spans="1:40" ht="18"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9"/>
      <c r="Z866" s="9"/>
      <c r="AA866" s="2"/>
      <c r="AB866" s="2"/>
      <c r="AC866" s="2"/>
      <c r="AD866" s="2"/>
      <c r="AE866" s="2"/>
      <c r="AF866" s="2"/>
      <c r="AG866" s="2"/>
      <c r="AH866" s="2"/>
      <c r="AI866" s="312"/>
      <c r="AJ866" s="312"/>
      <c r="AK866" s="312"/>
      <c r="AL866" s="2"/>
      <c r="AM866" s="2"/>
      <c r="AN866" s="2"/>
    </row>
    <row r="867" spans="1:40" ht="18"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9"/>
      <c r="Z867" s="9"/>
      <c r="AA867" s="2"/>
      <c r="AB867" s="2"/>
      <c r="AC867" s="2"/>
      <c r="AD867" s="2"/>
      <c r="AE867" s="2"/>
      <c r="AF867" s="2"/>
      <c r="AG867" s="2"/>
      <c r="AH867" s="2"/>
      <c r="AI867" s="312"/>
      <c r="AJ867" s="312"/>
      <c r="AK867" s="312"/>
      <c r="AL867" s="2"/>
      <c r="AM867" s="2"/>
      <c r="AN867" s="2"/>
    </row>
    <row r="868" spans="1:40" ht="18"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9"/>
      <c r="Z868" s="9"/>
      <c r="AA868" s="2"/>
      <c r="AB868" s="2"/>
      <c r="AC868" s="2"/>
      <c r="AD868" s="2"/>
      <c r="AE868" s="2"/>
      <c r="AF868" s="2"/>
      <c r="AG868" s="2"/>
      <c r="AH868" s="2"/>
      <c r="AI868" s="312"/>
      <c r="AJ868" s="312"/>
      <c r="AK868" s="312"/>
      <c r="AL868" s="2"/>
      <c r="AM868" s="2"/>
      <c r="AN868" s="2"/>
    </row>
    <row r="869" spans="1:40" ht="18"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9"/>
      <c r="Z869" s="9"/>
      <c r="AA869" s="2"/>
      <c r="AB869" s="2"/>
      <c r="AC869" s="2"/>
      <c r="AD869" s="2"/>
      <c r="AE869" s="2"/>
      <c r="AF869" s="2"/>
      <c r="AG869" s="2"/>
      <c r="AH869" s="2"/>
      <c r="AI869" s="312"/>
      <c r="AJ869" s="312"/>
      <c r="AK869" s="312"/>
      <c r="AL869" s="2"/>
      <c r="AM869" s="2"/>
      <c r="AN869" s="2"/>
    </row>
    <row r="870" spans="1:40" ht="18"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9"/>
      <c r="Z870" s="9"/>
      <c r="AA870" s="2"/>
      <c r="AB870" s="2"/>
      <c r="AC870" s="2"/>
      <c r="AD870" s="2"/>
      <c r="AE870" s="2"/>
      <c r="AF870" s="2"/>
      <c r="AG870" s="2"/>
      <c r="AH870" s="2"/>
      <c r="AI870" s="312"/>
      <c r="AJ870" s="312"/>
      <c r="AK870" s="312"/>
      <c r="AL870" s="2"/>
      <c r="AM870" s="2"/>
      <c r="AN870" s="2"/>
    </row>
    <row r="871" spans="1:40" ht="18"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9"/>
      <c r="Z871" s="9"/>
      <c r="AA871" s="2"/>
      <c r="AB871" s="2"/>
      <c r="AC871" s="2"/>
      <c r="AD871" s="2"/>
      <c r="AE871" s="2"/>
      <c r="AF871" s="2"/>
      <c r="AG871" s="2"/>
      <c r="AH871" s="2"/>
      <c r="AI871" s="312"/>
      <c r="AJ871" s="312"/>
      <c r="AK871" s="312"/>
      <c r="AL871" s="2"/>
      <c r="AM871" s="2"/>
      <c r="AN871" s="2"/>
    </row>
    <row r="872" spans="1:40" ht="18"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9"/>
      <c r="Z872" s="9"/>
      <c r="AA872" s="2"/>
      <c r="AB872" s="2"/>
      <c r="AC872" s="2"/>
      <c r="AD872" s="2"/>
      <c r="AE872" s="2"/>
      <c r="AF872" s="2"/>
      <c r="AG872" s="2"/>
      <c r="AH872" s="2"/>
      <c r="AI872" s="312"/>
      <c r="AJ872" s="312"/>
      <c r="AK872" s="312"/>
      <c r="AL872" s="2"/>
      <c r="AM872" s="2"/>
      <c r="AN872" s="2"/>
    </row>
    <row r="873" spans="1:40" ht="18"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9"/>
      <c r="Z873" s="9"/>
      <c r="AA873" s="2"/>
      <c r="AB873" s="2"/>
      <c r="AC873" s="2"/>
      <c r="AD873" s="2"/>
      <c r="AE873" s="2"/>
      <c r="AF873" s="2"/>
      <c r="AG873" s="2"/>
      <c r="AH873" s="2"/>
      <c r="AI873" s="312"/>
      <c r="AJ873" s="312"/>
      <c r="AK873" s="312"/>
      <c r="AL873" s="2"/>
      <c r="AM873" s="2"/>
      <c r="AN873" s="2"/>
    </row>
    <row r="874" spans="1:40" ht="18"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9"/>
      <c r="Z874" s="9"/>
      <c r="AA874" s="2"/>
      <c r="AB874" s="2"/>
      <c r="AC874" s="2"/>
      <c r="AD874" s="2"/>
      <c r="AE874" s="2"/>
      <c r="AF874" s="2"/>
      <c r="AG874" s="2"/>
      <c r="AH874" s="2"/>
      <c r="AI874" s="312"/>
      <c r="AJ874" s="312"/>
      <c r="AK874" s="312"/>
      <c r="AL874" s="2"/>
      <c r="AM874" s="2"/>
      <c r="AN874" s="2"/>
    </row>
    <row r="875" spans="1:40" ht="18"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9"/>
      <c r="Z875" s="9"/>
      <c r="AA875" s="2"/>
      <c r="AB875" s="2"/>
      <c r="AC875" s="2"/>
      <c r="AD875" s="2"/>
      <c r="AE875" s="2"/>
      <c r="AF875" s="2"/>
      <c r="AG875" s="2"/>
      <c r="AH875" s="2"/>
      <c r="AI875" s="312"/>
      <c r="AJ875" s="312"/>
      <c r="AK875" s="312"/>
      <c r="AL875" s="2"/>
      <c r="AM875" s="2"/>
      <c r="AN875" s="2"/>
    </row>
    <row r="876" spans="1:40" ht="18"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9"/>
      <c r="Z876" s="9"/>
      <c r="AA876" s="2"/>
      <c r="AB876" s="2"/>
      <c r="AC876" s="2"/>
      <c r="AD876" s="2"/>
      <c r="AE876" s="2"/>
      <c r="AF876" s="2"/>
      <c r="AG876" s="2"/>
      <c r="AH876" s="2"/>
      <c r="AI876" s="312"/>
      <c r="AJ876" s="312"/>
      <c r="AK876" s="312"/>
      <c r="AL876" s="2"/>
      <c r="AM876" s="2"/>
      <c r="AN876" s="2"/>
    </row>
    <row r="877" spans="1:40" ht="18"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9"/>
      <c r="Z877" s="9"/>
      <c r="AA877" s="2"/>
      <c r="AB877" s="2"/>
      <c r="AC877" s="2"/>
      <c r="AD877" s="2"/>
      <c r="AE877" s="2"/>
      <c r="AF877" s="2"/>
      <c r="AG877" s="2"/>
      <c r="AH877" s="2"/>
      <c r="AI877" s="312"/>
      <c r="AJ877" s="312"/>
      <c r="AK877" s="312"/>
      <c r="AL877" s="2"/>
      <c r="AM877" s="2"/>
      <c r="AN877" s="2"/>
    </row>
    <row r="878" spans="1:40" ht="18"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9"/>
      <c r="Z878" s="9"/>
      <c r="AA878" s="2"/>
      <c r="AB878" s="2"/>
      <c r="AC878" s="2"/>
      <c r="AD878" s="2"/>
      <c r="AE878" s="2"/>
      <c r="AF878" s="2"/>
      <c r="AG878" s="2"/>
      <c r="AH878" s="2"/>
      <c r="AI878" s="312"/>
      <c r="AJ878" s="312"/>
      <c r="AK878" s="312"/>
      <c r="AL878" s="2"/>
      <c r="AM878" s="2"/>
      <c r="AN878" s="2"/>
    </row>
    <row r="879" spans="1:40" ht="18"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9"/>
      <c r="Z879" s="9"/>
      <c r="AA879" s="2"/>
      <c r="AB879" s="2"/>
      <c r="AC879" s="2"/>
      <c r="AD879" s="2"/>
      <c r="AE879" s="2"/>
      <c r="AF879" s="2"/>
      <c r="AG879" s="2"/>
      <c r="AH879" s="2"/>
      <c r="AI879" s="312"/>
      <c r="AJ879" s="312"/>
      <c r="AK879" s="312"/>
      <c r="AL879" s="2"/>
      <c r="AM879" s="2"/>
      <c r="AN879" s="2"/>
    </row>
    <row r="880" spans="1:40" ht="18"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9"/>
      <c r="Z880" s="9"/>
      <c r="AA880" s="2"/>
      <c r="AB880" s="2"/>
      <c r="AC880" s="2"/>
      <c r="AD880" s="2"/>
      <c r="AE880" s="2"/>
      <c r="AF880" s="2"/>
      <c r="AG880" s="2"/>
      <c r="AH880" s="2"/>
      <c r="AI880" s="312"/>
      <c r="AJ880" s="312"/>
      <c r="AK880" s="312"/>
      <c r="AL880" s="2"/>
      <c r="AM880" s="2"/>
      <c r="AN880" s="2"/>
    </row>
    <row r="881" spans="1:40" ht="18"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9"/>
      <c r="Z881" s="9"/>
      <c r="AA881" s="2"/>
      <c r="AB881" s="2"/>
      <c r="AC881" s="2"/>
      <c r="AD881" s="2"/>
      <c r="AE881" s="2"/>
      <c r="AF881" s="2"/>
      <c r="AG881" s="2"/>
      <c r="AH881" s="2"/>
      <c r="AI881" s="312"/>
      <c r="AJ881" s="312"/>
      <c r="AK881" s="312"/>
      <c r="AL881" s="2"/>
      <c r="AM881" s="2"/>
      <c r="AN881" s="2"/>
    </row>
    <row r="882" spans="1:40" ht="18"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9"/>
      <c r="Z882" s="9"/>
      <c r="AA882" s="2"/>
      <c r="AB882" s="2"/>
      <c r="AC882" s="2"/>
      <c r="AD882" s="2"/>
      <c r="AE882" s="2"/>
      <c r="AF882" s="2"/>
      <c r="AG882" s="2"/>
      <c r="AH882" s="2"/>
      <c r="AI882" s="312"/>
      <c r="AJ882" s="312"/>
      <c r="AK882" s="312"/>
      <c r="AL882" s="2"/>
      <c r="AM882" s="2"/>
      <c r="AN882" s="2"/>
    </row>
    <row r="883" spans="1:40" ht="18"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9"/>
      <c r="Z883" s="9"/>
      <c r="AA883" s="2"/>
      <c r="AB883" s="2"/>
      <c r="AC883" s="2"/>
      <c r="AD883" s="2"/>
      <c r="AE883" s="2"/>
      <c r="AF883" s="2"/>
      <c r="AG883" s="2"/>
      <c r="AH883" s="2"/>
      <c r="AI883" s="312"/>
      <c r="AJ883" s="312"/>
      <c r="AK883" s="312"/>
      <c r="AL883" s="2"/>
      <c r="AM883" s="2"/>
      <c r="AN883" s="2"/>
    </row>
    <row r="884" spans="1:40" ht="18"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9"/>
      <c r="Z884" s="9"/>
      <c r="AA884" s="2"/>
      <c r="AB884" s="2"/>
      <c r="AC884" s="2"/>
      <c r="AD884" s="2"/>
      <c r="AE884" s="2"/>
      <c r="AF884" s="2"/>
      <c r="AG884" s="2"/>
      <c r="AH884" s="2"/>
      <c r="AI884" s="312"/>
      <c r="AJ884" s="312"/>
      <c r="AK884" s="312"/>
      <c r="AL884" s="2"/>
      <c r="AM884" s="2"/>
      <c r="AN884" s="2"/>
    </row>
    <row r="885" spans="1:40" ht="18"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9"/>
      <c r="Z885" s="9"/>
      <c r="AA885" s="2"/>
      <c r="AB885" s="2"/>
      <c r="AC885" s="2"/>
      <c r="AD885" s="2"/>
      <c r="AE885" s="2"/>
      <c r="AF885" s="2"/>
      <c r="AG885" s="2"/>
      <c r="AH885" s="2"/>
      <c r="AI885" s="312"/>
      <c r="AJ885" s="312"/>
      <c r="AK885" s="312"/>
      <c r="AL885" s="2"/>
      <c r="AM885" s="2"/>
      <c r="AN885" s="2"/>
    </row>
    <row r="886" spans="1:40" ht="18"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9"/>
      <c r="Z886" s="9"/>
      <c r="AA886" s="2"/>
      <c r="AB886" s="2"/>
      <c r="AC886" s="2"/>
      <c r="AD886" s="2"/>
      <c r="AE886" s="2"/>
      <c r="AF886" s="2"/>
      <c r="AG886" s="2"/>
      <c r="AH886" s="2"/>
      <c r="AI886" s="312"/>
      <c r="AJ886" s="312"/>
      <c r="AK886" s="312"/>
      <c r="AL886" s="2"/>
      <c r="AM886" s="2"/>
      <c r="AN886" s="2"/>
    </row>
    <row r="887" spans="1:40" ht="18"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9"/>
      <c r="Z887" s="9"/>
      <c r="AA887" s="2"/>
      <c r="AB887" s="2"/>
      <c r="AC887" s="2"/>
      <c r="AD887" s="2"/>
      <c r="AE887" s="2"/>
      <c r="AF887" s="2"/>
      <c r="AG887" s="2"/>
      <c r="AH887" s="2"/>
      <c r="AI887" s="312"/>
      <c r="AJ887" s="312"/>
      <c r="AK887" s="312"/>
      <c r="AL887" s="2"/>
      <c r="AM887" s="2"/>
      <c r="AN887" s="2"/>
    </row>
    <row r="888" spans="1:40" ht="18"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9"/>
      <c r="Z888" s="9"/>
      <c r="AA888" s="2"/>
      <c r="AB888" s="2"/>
      <c r="AC888" s="2"/>
      <c r="AD888" s="2"/>
      <c r="AE888" s="2"/>
      <c r="AF888" s="2"/>
      <c r="AG888" s="2"/>
      <c r="AH888" s="2"/>
      <c r="AI888" s="312"/>
      <c r="AJ888" s="312"/>
      <c r="AK888" s="312"/>
      <c r="AL888" s="2"/>
      <c r="AM888" s="2"/>
      <c r="AN888" s="2"/>
    </row>
    <row r="889" spans="1:40" ht="18"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9"/>
      <c r="Z889" s="9"/>
      <c r="AA889" s="2"/>
      <c r="AB889" s="2"/>
      <c r="AC889" s="2"/>
      <c r="AD889" s="2"/>
      <c r="AE889" s="2"/>
      <c r="AF889" s="2"/>
      <c r="AG889" s="2"/>
      <c r="AH889" s="2"/>
      <c r="AI889" s="312"/>
      <c r="AJ889" s="312"/>
      <c r="AK889" s="312"/>
      <c r="AL889" s="2"/>
      <c r="AM889" s="2"/>
      <c r="AN889" s="2"/>
    </row>
    <row r="890" spans="1:40" ht="18"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9"/>
      <c r="Z890" s="9"/>
      <c r="AA890" s="2"/>
      <c r="AB890" s="2"/>
      <c r="AC890" s="2"/>
      <c r="AD890" s="2"/>
      <c r="AE890" s="2"/>
      <c r="AF890" s="2"/>
      <c r="AG890" s="2"/>
      <c r="AH890" s="2"/>
      <c r="AI890" s="312"/>
      <c r="AJ890" s="312"/>
      <c r="AK890" s="312"/>
      <c r="AL890" s="2"/>
      <c r="AM890" s="2"/>
      <c r="AN890" s="2"/>
    </row>
    <row r="891" spans="1:40" ht="18"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9"/>
      <c r="Z891" s="9"/>
      <c r="AA891" s="2"/>
      <c r="AB891" s="2"/>
      <c r="AC891" s="2"/>
      <c r="AD891" s="2"/>
      <c r="AE891" s="2"/>
      <c r="AF891" s="2"/>
      <c r="AG891" s="2"/>
      <c r="AH891" s="2"/>
      <c r="AI891" s="312"/>
      <c r="AJ891" s="312"/>
      <c r="AK891" s="312"/>
      <c r="AL891" s="2"/>
      <c r="AM891" s="2"/>
      <c r="AN891" s="2"/>
    </row>
    <row r="892" spans="1:40" ht="18"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9"/>
      <c r="Z892" s="9"/>
      <c r="AA892" s="2"/>
      <c r="AB892" s="2"/>
      <c r="AC892" s="2"/>
      <c r="AD892" s="2"/>
      <c r="AE892" s="2"/>
      <c r="AF892" s="2"/>
      <c r="AG892" s="2"/>
      <c r="AH892" s="2"/>
      <c r="AI892" s="312"/>
      <c r="AJ892" s="312"/>
      <c r="AK892" s="312"/>
      <c r="AL892" s="2"/>
      <c r="AM892" s="2"/>
      <c r="AN892" s="2"/>
    </row>
    <row r="893" spans="1:40" ht="18"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9"/>
      <c r="Z893" s="9"/>
      <c r="AA893" s="2"/>
      <c r="AB893" s="2"/>
      <c r="AC893" s="2"/>
      <c r="AD893" s="2"/>
      <c r="AE893" s="2"/>
      <c r="AF893" s="2"/>
      <c r="AG893" s="2"/>
      <c r="AH893" s="2"/>
      <c r="AI893" s="312"/>
      <c r="AJ893" s="312"/>
      <c r="AK893" s="312"/>
      <c r="AL893" s="2"/>
      <c r="AM893" s="2"/>
      <c r="AN893" s="2"/>
    </row>
    <row r="894" spans="1:40" ht="18"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9"/>
      <c r="Z894" s="9"/>
      <c r="AA894" s="2"/>
      <c r="AB894" s="2"/>
      <c r="AC894" s="2"/>
      <c r="AD894" s="2"/>
      <c r="AE894" s="2"/>
      <c r="AF894" s="2"/>
      <c r="AG894" s="2"/>
      <c r="AH894" s="2"/>
      <c r="AI894" s="312"/>
      <c r="AJ894" s="312"/>
      <c r="AK894" s="312"/>
      <c r="AL894" s="2"/>
      <c r="AM894" s="2"/>
      <c r="AN894" s="2"/>
    </row>
    <row r="895" spans="1:40" ht="18"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9"/>
      <c r="Z895" s="9"/>
      <c r="AA895" s="2"/>
      <c r="AB895" s="2"/>
      <c r="AC895" s="2"/>
      <c r="AD895" s="2"/>
      <c r="AE895" s="2"/>
      <c r="AF895" s="2"/>
      <c r="AG895" s="2"/>
      <c r="AH895" s="2"/>
      <c r="AI895" s="312"/>
      <c r="AJ895" s="312"/>
      <c r="AK895" s="312"/>
      <c r="AL895" s="2"/>
      <c r="AM895" s="2"/>
      <c r="AN895" s="2"/>
    </row>
    <row r="896" spans="1:40" ht="18"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9"/>
      <c r="Z896" s="9"/>
      <c r="AA896" s="2"/>
      <c r="AB896" s="2"/>
      <c r="AC896" s="2"/>
      <c r="AD896" s="2"/>
      <c r="AE896" s="2"/>
      <c r="AF896" s="2"/>
      <c r="AG896" s="2"/>
      <c r="AH896" s="2"/>
      <c r="AI896" s="312"/>
      <c r="AJ896" s="312"/>
      <c r="AK896" s="312"/>
      <c r="AL896" s="2"/>
      <c r="AM896" s="2"/>
      <c r="AN896" s="2"/>
    </row>
    <row r="897" spans="1:40" ht="18"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9"/>
      <c r="Z897" s="9"/>
      <c r="AA897" s="2"/>
      <c r="AB897" s="2"/>
      <c r="AC897" s="2"/>
      <c r="AD897" s="2"/>
      <c r="AE897" s="2"/>
      <c r="AF897" s="2"/>
      <c r="AG897" s="2"/>
      <c r="AH897" s="2"/>
      <c r="AI897" s="312"/>
      <c r="AJ897" s="312"/>
      <c r="AK897" s="312"/>
      <c r="AL897" s="2"/>
      <c r="AM897" s="2"/>
      <c r="AN897" s="2"/>
    </row>
    <row r="898" spans="1:40" ht="18"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9"/>
      <c r="Z898" s="9"/>
      <c r="AA898" s="2"/>
      <c r="AB898" s="2"/>
      <c r="AC898" s="2"/>
      <c r="AD898" s="2"/>
      <c r="AE898" s="2"/>
      <c r="AF898" s="2"/>
      <c r="AG898" s="2"/>
      <c r="AH898" s="2"/>
      <c r="AI898" s="312"/>
      <c r="AJ898" s="312"/>
      <c r="AK898" s="312"/>
      <c r="AL898" s="2"/>
      <c r="AM898" s="2"/>
      <c r="AN898" s="2"/>
    </row>
    <row r="899" spans="1:40" ht="18"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9"/>
      <c r="Z899" s="9"/>
      <c r="AA899" s="2"/>
      <c r="AB899" s="2"/>
      <c r="AC899" s="2"/>
      <c r="AD899" s="2"/>
      <c r="AE899" s="2"/>
      <c r="AF899" s="2"/>
      <c r="AG899" s="2"/>
      <c r="AH899" s="2"/>
      <c r="AI899" s="312"/>
      <c r="AJ899" s="312"/>
      <c r="AK899" s="312"/>
      <c r="AL899" s="2"/>
      <c r="AM899" s="2"/>
      <c r="AN899" s="2"/>
    </row>
    <row r="900" spans="1:40" ht="18"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9"/>
      <c r="Z900" s="9"/>
      <c r="AA900" s="2"/>
      <c r="AB900" s="2"/>
      <c r="AC900" s="2"/>
      <c r="AD900" s="2"/>
      <c r="AE900" s="2"/>
      <c r="AF900" s="2"/>
      <c r="AG900" s="2"/>
      <c r="AH900" s="2"/>
      <c r="AI900" s="312"/>
      <c r="AJ900" s="312"/>
      <c r="AK900" s="312"/>
      <c r="AL900" s="2"/>
      <c r="AM900" s="2"/>
      <c r="AN900" s="2"/>
    </row>
    <row r="901" spans="1:40" ht="18"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9"/>
      <c r="Z901" s="9"/>
      <c r="AA901" s="2"/>
      <c r="AB901" s="2"/>
      <c r="AC901" s="2"/>
      <c r="AD901" s="2"/>
      <c r="AE901" s="2"/>
      <c r="AF901" s="2"/>
      <c r="AG901" s="2"/>
      <c r="AH901" s="2"/>
      <c r="AI901" s="312"/>
      <c r="AJ901" s="312"/>
      <c r="AK901" s="312"/>
      <c r="AL901" s="2"/>
      <c r="AM901" s="2"/>
      <c r="AN901" s="2"/>
    </row>
    <row r="902" spans="1:40" ht="18"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9"/>
      <c r="Z902" s="9"/>
      <c r="AA902" s="2"/>
      <c r="AB902" s="2"/>
      <c r="AC902" s="2"/>
      <c r="AD902" s="2"/>
      <c r="AE902" s="2"/>
      <c r="AF902" s="2"/>
      <c r="AG902" s="2"/>
      <c r="AH902" s="2"/>
      <c r="AI902" s="312"/>
      <c r="AJ902" s="312"/>
      <c r="AK902" s="312"/>
      <c r="AL902" s="2"/>
      <c r="AM902" s="2"/>
      <c r="AN902" s="2"/>
    </row>
    <row r="903" spans="1:40" ht="18"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9"/>
      <c r="Z903" s="9"/>
      <c r="AA903" s="2"/>
      <c r="AB903" s="2"/>
      <c r="AC903" s="2"/>
      <c r="AD903" s="2"/>
      <c r="AE903" s="2"/>
      <c r="AF903" s="2"/>
      <c r="AG903" s="2"/>
      <c r="AH903" s="2"/>
      <c r="AI903" s="312"/>
      <c r="AJ903" s="312"/>
      <c r="AK903" s="312"/>
      <c r="AL903" s="2"/>
      <c r="AM903" s="2"/>
      <c r="AN903" s="2"/>
    </row>
    <row r="904" spans="1:40" ht="18"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9"/>
      <c r="Z904" s="9"/>
      <c r="AA904" s="2"/>
      <c r="AB904" s="2"/>
      <c r="AC904" s="2"/>
      <c r="AD904" s="2"/>
      <c r="AE904" s="2"/>
      <c r="AF904" s="2"/>
      <c r="AG904" s="2"/>
      <c r="AH904" s="2"/>
      <c r="AI904" s="312"/>
      <c r="AJ904" s="312"/>
      <c r="AK904" s="312"/>
      <c r="AL904" s="2"/>
      <c r="AM904" s="2"/>
      <c r="AN904" s="2"/>
    </row>
    <row r="905" spans="1:40" ht="18"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9"/>
      <c r="Z905" s="9"/>
      <c r="AA905" s="2"/>
      <c r="AB905" s="2"/>
      <c r="AC905" s="2"/>
      <c r="AD905" s="2"/>
      <c r="AE905" s="2"/>
      <c r="AF905" s="2"/>
      <c r="AG905" s="2"/>
      <c r="AH905" s="2"/>
      <c r="AI905" s="312"/>
      <c r="AJ905" s="312"/>
      <c r="AK905" s="312"/>
      <c r="AL905" s="2"/>
      <c r="AM905" s="2"/>
      <c r="AN905" s="2"/>
    </row>
    <row r="906" spans="1:40" ht="18"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9"/>
      <c r="Z906" s="9"/>
      <c r="AA906" s="2"/>
      <c r="AB906" s="2"/>
      <c r="AC906" s="2"/>
      <c r="AD906" s="2"/>
      <c r="AE906" s="2"/>
      <c r="AF906" s="2"/>
      <c r="AG906" s="2"/>
      <c r="AH906" s="2"/>
      <c r="AI906" s="312"/>
      <c r="AJ906" s="312"/>
      <c r="AK906" s="312"/>
      <c r="AL906" s="2"/>
      <c r="AM906" s="2"/>
      <c r="AN906" s="2"/>
    </row>
    <row r="907" spans="1:40" ht="18"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9"/>
      <c r="Z907" s="9"/>
      <c r="AA907" s="2"/>
      <c r="AB907" s="2"/>
      <c r="AC907" s="2"/>
      <c r="AD907" s="2"/>
      <c r="AE907" s="2"/>
      <c r="AF907" s="2"/>
      <c r="AG907" s="2"/>
      <c r="AH907" s="2"/>
      <c r="AI907" s="312"/>
      <c r="AJ907" s="312"/>
      <c r="AK907" s="312"/>
      <c r="AL907" s="2"/>
      <c r="AM907" s="2"/>
      <c r="AN907" s="2"/>
    </row>
    <row r="908" spans="1:40" ht="18"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9"/>
      <c r="Z908" s="9"/>
      <c r="AA908" s="2"/>
      <c r="AB908" s="2"/>
      <c r="AC908" s="2"/>
      <c r="AD908" s="2"/>
      <c r="AE908" s="2"/>
      <c r="AF908" s="2"/>
      <c r="AG908" s="2"/>
      <c r="AH908" s="2"/>
      <c r="AI908" s="312"/>
      <c r="AJ908" s="312"/>
      <c r="AK908" s="312"/>
      <c r="AL908" s="2"/>
      <c r="AM908" s="2"/>
      <c r="AN908" s="2"/>
    </row>
    <row r="909" spans="1:40" ht="18"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9"/>
      <c r="Z909" s="9"/>
      <c r="AA909" s="2"/>
      <c r="AB909" s="2"/>
      <c r="AC909" s="2"/>
      <c r="AD909" s="2"/>
      <c r="AE909" s="2"/>
      <c r="AF909" s="2"/>
      <c r="AG909" s="2"/>
      <c r="AH909" s="2"/>
      <c r="AI909" s="312"/>
      <c r="AJ909" s="312"/>
      <c r="AK909" s="312"/>
      <c r="AL909" s="2"/>
      <c r="AM909" s="2"/>
      <c r="AN909" s="2"/>
    </row>
    <row r="910" spans="1:40" ht="18"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9"/>
      <c r="Z910" s="9"/>
      <c r="AA910" s="2"/>
      <c r="AB910" s="2"/>
      <c r="AC910" s="2"/>
      <c r="AD910" s="2"/>
      <c r="AE910" s="2"/>
      <c r="AF910" s="2"/>
      <c r="AG910" s="2"/>
      <c r="AH910" s="2"/>
      <c r="AI910" s="312"/>
      <c r="AJ910" s="312"/>
      <c r="AK910" s="312"/>
      <c r="AL910" s="2"/>
      <c r="AM910" s="2"/>
      <c r="AN910" s="2"/>
    </row>
    <row r="911" spans="1:40" ht="18"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9"/>
      <c r="Z911" s="9"/>
      <c r="AA911" s="2"/>
      <c r="AB911" s="2"/>
      <c r="AC911" s="2"/>
      <c r="AD911" s="2"/>
      <c r="AE911" s="2"/>
      <c r="AF911" s="2"/>
      <c r="AG911" s="2"/>
      <c r="AH911" s="2"/>
      <c r="AI911" s="312"/>
      <c r="AJ911" s="312"/>
      <c r="AK911" s="312"/>
      <c r="AL911" s="2"/>
      <c r="AM911" s="2"/>
      <c r="AN911" s="2"/>
    </row>
    <row r="912" spans="1:40" ht="18"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9"/>
      <c r="Z912" s="9"/>
      <c r="AA912" s="2"/>
      <c r="AB912" s="2"/>
      <c r="AC912" s="2"/>
      <c r="AD912" s="2"/>
      <c r="AE912" s="2"/>
      <c r="AF912" s="2"/>
      <c r="AG912" s="2"/>
      <c r="AH912" s="2"/>
      <c r="AI912" s="312"/>
      <c r="AJ912" s="312"/>
      <c r="AK912" s="312"/>
      <c r="AL912" s="2"/>
      <c r="AM912" s="2"/>
      <c r="AN912" s="2"/>
    </row>
    <row r="913" spans="1:40" ht="18"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9"/>
      <c r="Z913" s="9"/>
      <c r="AA913" s="2"/>
      <c r="AB913" s="2"/>
      <c r="AC913" s="2"/>
      <c r="AD913" s="2"/>
      <c r="AE913" s="2"/>
      <c r="AF913" s="2"/>
      <c r="AG913" s="2"/>
      <c r="AH913" s="2"/>
      <c r="AI913" s="312"/>
      <c r="AJ913" s="312"/>
      <c r="AK913" s="312"/>
      <c r="AL913" s="2"/>
      <c r="AM913" s="2"/>
      <c r="AN913" s="2"/>
    </row>
    <row r="914" spans="1:40" ht="18"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9"/>
      <c r="Z914" s="9"/>
      <c r="AA914" s="2"/>
      <c r="AB914" s="2"/>
      <c r="AC914" s="2"/>
      <c r="AD914" s="2"/>
      <c r="AE914" s="2"/>
      <c r="AF914" s="2"/>
      <c r="AG914" s="2"/>
      <c r="AH914" s="2"/>
      <c r="AI914" s="312"/>
      <c r="AJ914" s="312"/>
      <c r="AK914" s="312"/>
      <c r="AL914" s="2"/>
      <c r="AM914" s="2"/>
      <c r="AN914" s="2"/>
    </row>
    <row r="915" spans="1:40" ht="18"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9"/>
      <c r="Z915" s="9"/>
      <c r="AA915" s="2"/>
      <c r="AB915" s="2"/>
      <c r="AC915" s="2"/>
      <c r="AD915" s="2"/>
      <c r="AE915" s="2"/>
      <c r="AF915" s="2"/>
      <c r="AG915" s="2"/>
      <c r="AH915" s="2"/>
      <c r="AI915" s="312"/>
      <c r="AJ915" s="312"/>
      <c r="AK915" s="312"/>
      <c r="AL915" s="2"/>
      <c r="AM915" s="2"/>
      <c r="AN915" s="2"/>
    </row>
    <row r="916" spans="1:40" ht="18"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9"/>
      <c r="Z916" s="9"/>
      <c r="AA916" s="2"/>
      <c r="AB916" s="2"/>
      <c r="AC916" s="2"/>
      <c r="AD916" s="2"/>
      <c r="AE916" s="2"/>
      <c r="AF916" s="2"/>
      <c r="AG916" s="2"/>
      <c r="AH916" s="2"/>
      <c r="AI916" s="312"/>
      <c r="AJ916" s="312"/>
      <c r="AK916" s="312"/>
      <c r="AL916" s="2"/>
      <c r="AM916" s="2"/>
      <c r="AN916" s="2"/>
    </row>
    <row r="917" spans="1:40" ht="18"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9"/>
      <c r="Z917" s="9"/>
      <c r="AA917" s="2"/>
      <c r="AB917" s="2"/>
      <c r="AC917" s="2"/>
      <c r="AD917" s="2"/>
      <c r="AE917" s="2"/>
      <c r="AF917" s="2"/>
      <c r="AG917" s="2"/>
      <c r="AH917" s="2"/>
      <c r="AI917" s="312"/>
      <c r="AJ917" s="312"/>
      <c r="AK917" s="312"/>
      <c r="AL917" s="2"/>
      <c r="AM917" s="2"/>
      <c r="AN917" s="2"/>
    </row>
    <row r="918" spans="1:40" ht="18"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9"/>
      <c r="Z918" s="9"/>
      <c r="AA918" s="2"/>
      <c r="AB918" s="2"/>
      <c r="AC918" s="2"/>
      <c r="AD918" s="2"/>
      <c r="AE918" s="2"/>
      <c r="AF918" s="2"/>
      <c r="AG918" s="2"/>
      <c r="AH918" s="2"/>
      <c r="AI918" s="312"/>
      <c r="AJ918" s="312"/>
      <c r="AK918" s="312"/>
      <c r="AL918" s="2"/>
      <c r="AM918" s="2"/>
      <c r="AN918" s="2"/>
    </row>
    <row r="919" spans="1:40" ht="18"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9"/>
      <c r="Z919" s="9"/>
      <c r="AA919" s="2"/>
      <c r="AB919" s="2"/>
      <c r="AC919" s="2"/>
      <c r="AD919" s="2"/>
      <c r="AE919" s="2"/>
      <c r="AF919" s="2"/>
      <c r="AG919" s="2"/>
      <c r="AH919" s="2"/>
      <c r="AI919" s="312"/>
      <c r="AJ919" s="312"/>
      <c r="AK919" s="312"/>
      <c r="AL919" s="2"/>
      <c r="AM919" s="2"/>
      <c r="AN919" s="2"/>
    </row>
    <row r="920" spans="1:40" ht="18"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9"/>
      <c r="Z920" s="9"/>
      <c r="AA920" s="2"/>
      <c r="AB920" s="2"/>
      <c r="AC920" s="2"/>
      <c r="AD920" s="2"/>
      <c r="AE920" s="2"/>
      <c r="AF920" s="2"/>
      <c r="AG920" s="2"/>
      <c r="AH920" s="2"/>
      <c r="AI920" s="312"/>
      <c r="AJ920" s="312"/>
      <c r="AK920" s="312"/>
      <c r="AL920" s="2"/>
      <c r="AM920" s="2"/>
      <c r="AN920" s="2"/>
    </row>
    <row r="921" spans="1:40" ht="18"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9"/>
      <c r="Z921" s="9"/>
      <c r="AA921" s="2"/>
      <c r="AB921" s="2"/>
      <c r="AC921" s="2"/>
      <c r="AD921" s="2"/>
      <c r="AE921" s="2"/>
      <c r="AF921" s="2"/>
      <c r="AG921" s="2"/>
      <c r="AH921" s="2"/>
      <c r="AI921" s="312"/>
      <c r="AJ921" s="312"/>
      <c r="AK921" s="312"/>
      <c r="AL921" s="2"/>
      <c r="AM921" s="2"/>
      <c r="AN921" s="2"/>
    </row>
    <row r="922" spans="1:40" ht="18"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9"/>
      <c r="Z922" s="9"/>
      <c r="AA922" s="2"/>
      <c r="AB922" s="2"/>
      <c r="AC922" s="2"/>
      <c r="AD922" s="2"/>
      <c r="AE922" s="2"/>
      <c r="AF922" s="2"/>
      <c r="AG922" s="2"/>
      <c r="AH922" s="2"/>
      <c r="AI922" s="312"/>
      <c r="AJ922" s="312"/>
      <c r="AK922" s="312"/>
      <c r="AL922" s="2"/>
      <c r="AM922" s="2"/>
      <c r="AN922" s="2"/>
    </row>
    <row r="923" spans="1:40" ht="18"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9"/>
      <c r="Z923" s="9"/>
      <c r="AA923" s="2"/>
      <c r="AB923" s="2"/>
      <c r="AC923" s="2"/>
      <c r="AD923" s="2"/>
      <c r="AE923" s="2"/>
      <c r="AF923" s="2"/>
      <c r="AG923" s="2"/>
      <c r="AH923" s="2"/>
      <c r="AI923" s="312"/>
      <c r="AJ923" s="312"/>
      <c r="AK923" s="312"/>
      <c r="AL923" s="2"/>
      <c r="AM923" s="2"/>
      <c r="AN923" s="2"/>
    </row>
    <row r="924" spans="1:40" ht="18"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9"/>
      <c r="Z924" s="9"/>
      <c r="AA924" s="2"/>
      <c r="AB924" s="2"/>
      <c r="AC924" s="2"/>
      <c r="AD924" s="2"/>
      <c r="AE924" s="2"/>
      <c r="AF924" s="2"/>
      <c r="AG924" s="2"/>
      <c r="AH924" s="2"/>
      <c r="AI924" s="312"/>
      <c r="AJ924" s="312"/>
      <c r="AK924" s="312"/>
      <c r="AL924" s="2"/>
      <c r="AM924" s="2"/>
      <c r="AN924" s="2"/>
    </row>
    <row r="925" spans="1:40" ht="18"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9"/>
      <c r="Z925" s="9"/>
      <c r="AA925" s="2"/>
      <c r="AB925" s="2"/>
      <c r="AC925" s="2"/>
      <c r="AD925" s="2"/>
      <c r="AE925" s="2"/>
      <c r="AF925" s="2"/>
      <c r="AG925" s="2"/>
      <c r="AH925" s="2"/>
      <c r="AI925" s="312"/>
      <c r="AJ925" s="312"/>
      <c r="AK925" s="312"/>
      <c r="AL925" s="2"/>
      <c r="AM925" s="2"/>
      <c r="AN925" s="2"/>
    </row>
    <row r="926" spans="1:40" ht="18"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9"/>
      <c r="Z926" s="9"/>
      <c r="AA926" s="2"/>
      <c r="AB926" s="2"/>
      <c r="AC926" s="2"/>
      <c r="AD926" s="2"/>
      <c r="AE926" s="2"/>
      <c r="AF926" s="2"/>
      <c r="AG926" s="2"/>
      <c r="AH926" s="2"/>
      <c r="AI926" s="312"/>
      <c r="AJ926" s="312"/>
      <c r="AK926" s="312"/>
      <c r="AL926" s="2"/>
      <c r="AM926" s="2"/>
      <c r="AN926" s="2"/>
    </row>
    <row r="927" spans="1:40" ht="18"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9"/>
      <c r="Z927" s="9"/>
      <c r="AA927" s="2"/>
      <c r="AB927" s="2"/>
      <c r="AC927" s="2"/>
      <c r="AD927" s="2"/>
      <c r="AE927" s="2"/>
      <c r="AF927" s="2"/>
      <c r="AG927" s="2"/>
      <c r="AH927" s="2"/>
      <c r="AI927" s="312"/>
      <c r="AJ927" s="312"/>
      <c r="AK927" s="312"/>
      <c r="AL927" s="2"/>
      <c r="AM927" s="2"/>
      <c r="AN927" s="2"/>
    </row>
    <row r="928" spans="1:40" ht="18"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9"/>
      <c r="Z928" s="9"/>
      <c r="AA928" s="2"/>
      <c r="AB928" s="2"/>
      <c r="AC928" s="2"/>
      <c r="AD928" s="2"/>
      <c r="AE928" s="2"/>
      <c r="AF928" s="2"/>
      <c r="AG928" s="2"/>
      <c r="AH928" s="2"/>
      <c r="AI928" s="312"/>
      <c r="AJ928" s="312"/>
      <c r="AK928" s="312"/>
      <c r="AL928" s="2"/>
      <c r="AM928" s="2"/>
      <c r="AN928" s="2"/>
    </row>
    <row r="929" spans="1:40" ht="18"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9"/>
      <c r="Z929" s="9"/>
      <c r="AA929" s="2"/>
      <c r="AB929" s="2"/>
      <c r="AC929" s="2"/>
      <c r="AD929" s="2"/>
      <c r="AE929" s="2"/>
      <c r="AF929" s="2"/>
      <c r="AG929" s="2"/>
      <c r="AH929" s="2"/>
      <c r="AI929" s="312"/>
      <c r="AJ929" s="312"/>
      <c r="AK929" s="312"/>
      <c r="AL929" s="2"/>
      <c r="AM929" s="2"/>
      <c r="AN929" s="2"/>
    </row>
    <row r="930" spans="1:40" ht="18"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9"/>
      <c r="Z930" s="9"/>
      <c r="AA930" s="2"/>
      <c r="AB930" s="2"/>
      <c r="AC930" s="2"/>
      <c r="AD930" s="2"/>
      <c r="AE930" s="2"/>
      <c r="AF930" s="2"/>
      <c r="AG930" s="2"/>
      <c r="AH930" s="2"/>
      <c r="AI930" s="312"/>
      <c r="AJ930" s="312"/>
      <c r="AK930" s="312"/>
      <c r="AL930" s="2"/>
      <c r="AM930" s="2"/>
      <c r="AN930" s="2"/>
    </row>
    <row r="931" spans="1:40" ht="18"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9"/>
      <c r="Z931" s="9"/>
      <c r="AA931" s="2"/>
      <c r="AB931" s="2"/>
      <c r="AC931" s="2"/>
      <c r="AD931" s="2"/>
      <c r="AE931" s="2"/>
      <c r="AF931" s="2"/>
      <c r="AG931" s="2"/>
      <c r="AH931" s="2"/>
      <c r="AI931" s="312"/>
      <c r="AJ931" s="312"/>
      <c r="AK931" s="312"/>
      <c r="AL931" s="2"/>
      <c r="AM931" s="2"/>
      <c r="AN931" s="2"/>
    </row>
    <row r="932" spans="1:40" ht="18"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9"/>
      <c r="Z932" s="9"/>
      <c r="AA932" s="2"/>
      <c r="AB932" s="2"/>
      <c r="AC932" s="2"/>
      <c r="AD932" s="2"/>
      <c r="AE932" s="2"/>
      <c r="AF932" s="2"/>
      <c r="AG932" s="2"/>
      <c r="AH932" s="2"/>
      <c r="AI932" s="312"/>
      <c r="AJ932" s="312"/>
      <c r="AK932" s="312"/>
      <c r="AL932" s="2"/>
      <c r="AM932" s="2"/>
      <c r="AN932" s="2"/>
    </row>
    <row r="933" spans="1:40" ht="18"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9"/>
      <c r="Z933" s="9"/>
      <c r="AA933" s="2"/>
      <c r="AB933" s="2"/>
      <c r="AC933" s="2"/>
      <c r="AD933" s="2"/>
      <c r="AE933" s="2"/>
      <c r="AF933" s="2"/>
      <c r="AG933" s="2"/>
      <c r="AH933" s="2"/>
      <c r="AI933" s="312"/>
      <c r="AJ933" s="312"/>
      <c r="AK933" s="312"/>
      <c r="AL933" s="2"/>
      <c r="AM933" s="2"/>
      <c r="AN933" s="2"/>
    </row>
    <row r="934" spans="1:40" ht="18"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9"/>
      <c r="Z934" s="9"/>
      <c r="AA934" s="2"/>
      <c r="AB934" s="2"/>
      <c r="AC934" s="2"/>
      <c r="AD934" s="2"/>
      <c r="AE934" s="2"/>
      <c r="AF934" s="2"/>
      <c r="AG934" s="2"/>
      <c r="AH934" s="2"/>
      <c r="AI934" s="312"/>
      <c r="AJ934" s="312"/>
      <c r="AK934" s="312"/>
      <c r="AL934" s="2"/>
      <c r="AM934" s="2"/>
      <c r="AN934" s="2"/>
    </row>
    <row r="935" spans="1:40" ht="18"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9"/>
      <c r="Z935" s="9"/>
      <c r="AA935" s="2"/>
      <c r="AB935" s="2"/>
      <c r="AC935" s="2"/>
      <c r="AD935" s="2"/>
      <c r="AE935" s="2"/>
      <c r="AF935" s="2"/>
      <c r="AG935" s="2"/>
      <c r="AH935" s="2"/>
      <c r="AI935" s="312"/>
      <c r="AJ935" s="312"/>
      <c r="AK935" s="312"/>
      <c r="AL935" s="2"/>
      <c r="AM935" s="2"/>
      <c r="AN935" s="2"/>
    </row>
    <row r="936" spans="1:40" ht="18"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9"/>
      <c r="Z936" s="9"/>
      <c r="AA936" s="2"/>
      <c r="AB936" s="2"/>
      <c r="AC936" s="2"/>
      <c r="AD936" s="2"/>
      <c r="AE936" s="2"/>
      <c r="AF936" s="2"/>
      <c r="AG936" s="2"/>
      <c r="AH936" s="2"/>
      <c r="AI936" s="312"/>
      <c r="AJ936" s="312"/>
      <c r="AK936" s="312"/>
      <c r="AL936" s="2"/>
      <c r="AM936" s="2"/>
      <c r="AN936" s="2"/>
    </row>
    <row r="937" spans="1:40" ht="18"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9"/>
      <c r="Z937" s="9"/>
      <c r="AA937" s="2"/>
      <c r="AB937" s="2"/>
      <c r="AC937" s="2"/>
      <c r="AD937" s="2"/>
      <c r="AE937" s="2"/>
      <c r="AF937" s="2"/>
      <c r="AG937" s="2"/>
      <c r="AH937" s="2"/>
      <c r="AI937" s="312"/>
      <c r="AJ937" s="312"/>
      <c r="AK937" s="312"/>
      <c r="AL937" s="2"/>
      <c r="AM937" s="2"/>
      <c r="AN937" s="2"/>
    </row>
    <row r="938" spans="1:40" ht="18"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9"/>
      <c r="Z938" s="9"/>
      <c r="AA938" s="2"/>
      <c r="AB938" s="2"/>
      <c r="AC938" s="2"/>
      <c r="AD938" s="2"/>
      <c r="AE938" s="2"/>
      <c r="AF938" s="2"/>
      <c r="AG938" s="2"/>
      <c r="AH938" s="2"/>
      <c r="AI938" s="312"/>
      <c r="AJ938" s="312"/>
      <c r="AK938" s="312"/>
      <c r="AL938" s="2"/>
      <c r="AM938" s="2"/>
      <c r="AN938" s="2"/>
    </row>
    <row r="939" spans="1:40" ht="18"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9"/>
      <c r="Z939" s="9"/>
      <c r="AA939" s="2"/>
      <c r="AB939" s="2"/>
      <c r="AC939" s="2"/>
      <c r="AD939" s="2"/>
      <c r="AE939" s="2"/>
      <c r="AF939" s="2"/>
      <c r="AG939" s="2"/>
      <c r="AH939" s="2"/>
      <c r="AI939" s="312"/>
      <c r="AJ939" s="312"/>
      <c r="AK939" s="312"/>
      <c r="AL939" s="2"/>
      <c r="AM939" s="2"/>
      <c r="AN939" s="2"/>
    </row>
    <row r="940" spans="1:40" ht="18"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9"/>
      <c r="Z940" s="9"/>
      <c r="AA940" s="2"/>
      <c r="AB940" s="2"/>
      <c r="AC940" s="2"/>
      <c r="AD940" s="2"/>
      <c r="AE940" s="2"/>
      <c r="AF940" s="2"/>
      <c r="AG940" s="2"/>
      <c r="AH940" s="2"/>
      <c r="AI940" s="312"/>
      <c r="AJ940" s="312"/>
      <c r="AK940" s="312"/>
      <c r="AL940" s="2"/>
      <c r="AM940" s="2"/>
      <c r="AN940" s="2"/>
    </row>
    <row r="941" spans="1:40" ht="18"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9"/>
      <c r="Z941" s="9"/>
      <c r="AA941" s="2"/>
      <c r="AB941" s="2"/>
      <c r="AC941" s="2"/>
      <c r="AD941" s="2"/>
      <c r="AE941" s="2"/>
      <c r="AF941" s="2"/>
      <c r="AG941" s="2"/>
      <c r="AH941" s="2"/>
      <c r="AI941" s="312"/>
      <c r="AJ941" s="312"/>
      <c r="AK941" s="312"/>
      <c r="AL941" s="2"/>
      <c r="AM941" s="2"/>
      <c r="AN941" s="2"/>
    </row>
    <row r="942" spans="1:40" ht="18"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9"/>
      <c r="Z942" s="9"/>
      <c r="AA942" s="2"/>
      <c r="AB942" s="2"/>
      <c r="AC942" s="2"/>
      <c r="AD942" s="2"/>
      <c r="AE942" s="2"/>
      <c r="AF942" s="2"/>
      <c r="AG942" s="2"/>
      <c r="AH942" s="2"/>
      <c r="AI942" s="312"/>
      <c r="AJ942" s="312"/>
      <c r="AK942" s="312"/>
      <c r="AL942" s="2"/>
      <c r="AM942" s="2"/>
      <c r="AN942" s="2"/>
    </row>
    <row r="943" spans="1:40" ht="18"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9"/>
      <c r="Z943" s="9"/>
      <c r="AA943" s="2"/>
      <c r="AB943" s="2"/>
      <c r="AC943" s="2"/>
      <c r="AD943" s="2"/>
      <c r="AE943" s="2"/>
      <c r="AF943" s="2"/>
      <c r="AG943" s="2"/>
      <c r="AH943" s="2"/>
      <c r="AI943" s="312"/>
      <c r="AJ943" s="312"/>
      <c r="AK943" s="312"/>
      <c r="AL943" s="2"/>
      <c r="AM943" s="2"/>
      <c r="AN943" s="2"/>
    </row>
    <row r="944" spans="1:40" ht="18"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9"/>
      <c r="Z944" s="9"/>
      <c r="AA944" s="2"/>
      <c r="AB944" s="2"/>
      <c r="AC944" s="2"/>
      <c r="AD944" s="2"/>
      <c r="AE944" s="2"/>
      <c r="AF944" s="2"/>
      <c r="AG944" s="2"/>
      <c r="AH944" s="2"/>
      <c r="AI944" s="312"/>
      <c r="AJ944" s="312"/>
      <c r="AK944" s="312"/>
      <c r="AL944" s="2"/>
      <c r="AM944" s="2"/>
      <c r="AN944" s="2"/>
    </row>
    <row r="945" spans="1:40" ht="18"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9"/>
      <c r="Z945" s="9"/>
      <c r="AA945" s="2"/>
      <c r="AB945" s="2"/>
      <c r="AC945" s="2"/>
      <c r="AD945" s="2"/>
      <c r="AE945" s="2"/>
      <c r="AF945" s="2"/>
      <c r="AG945" s="2"/>
      <c r="AH945" s="2"/>
      <c r="AI945" s="312"/>
      <c r="AJ945" s="312"/>
      <c r="AK945" s="312"/>
      <c r="AL945" s="2"/>
      <c r="AM945" s="2"/>
      <c r="AN945" s="2"/>
    </row>
    <row r="946" spans="1:40" ht="18"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9"/>
      <c r="Z946" s="9"/>
      <c r="AA946" s="2"/>
      <c r="AB946" s="2"/>
      <c r="AC946" s="2"/>
      <c r="AD946" s="2"/>
      <c r="AE946" s="2"/>
      <c r="AF946" s="2"/>
      <c r="AG946" s="2"/>
      <c r="AH946" s="2"/>
      <c r="AI946" s="312"/>
      <c r="AJ946" s="312"/>
      <c r="AK946" s="312"/>
      <c r="AL946" s="2"/>
      <c r="AM946" s="2"/>
      <c r="AN946" s="2"/>
    </row>
    <row r="947" spans="1:40" ht="18"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9"/>
      <c r="Z947" s="9"/>
      <c r="AA947" s="2"/>
      <c r="AB947" s="2"/>
      <c r="AC947" s="2"/>
      <c r="AD947" s="2"/>
      <c r="AE947" s="2"/>
      <c r="AF947" s="2"/>
      <c r="AG947" s="2"/>
      <c r="AH947" s="2"/>
      <c r="AI947" s="312"/>
      <c r="AJ947" s="312"/>
      <c r="AK947" s="312"/>
      <c r="AL947" s="2"/>
      <c r="AM947" s="2"/>
      <c r="AN947" s="2"/>
    </row>
    <row r="948" spans="1:40" ht="18"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9"/>
      <c r="Z948" s="9"/>
      <c r="AA948" s="2"/>
      <c r="AB948" s="2"/>
      <c r="AC948" s="2"/>
      <c r="AD948" s="2"/>
      <c r="AE948" s="2"/>
      <c r="AF948" s="2"/>
      <c r="AG948" s="2"/>
      <c r="AH948" s="2"/>
      <c r="AI948" s="312"/>
      <c r="AJ948" s="312"/>
      <c r="AK948" s="312"/>
      <c r="AL948" s="2"/>
      <c r="AM948" s="2"/>
      <c r="AN948" s="2"/>
    </row>
    <row r="949" spans="1:40" ht="18"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9"/>
      <c r="Z949" s="9"/>
      <c r="AA949" s="2"/>
      <c r="AB949" s="2"/>
      <c r="AC949" s="2"/>
      <c r="AD949" s="2"/>
      <c r="AE949" s="2"/>
      <c r="AF949" s="2"/>
      <c r="AG949" s="2"/>
      <c r="AH949" s="2"/>
      <c r="AI949" s="312"/>
      <c r="AJ949" s="312"/>
      <c r="AK949" s="312"/>
      <c r="AL949" s="2"/>
      <c r="AM949" s="2"/>
      <c r="AN949" s="2"/>
    </row>
    <row r="950" spans="1:40" ht="18"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9"/>
      <c r="Z950" s="9"/>
      <c r="AA950" s="2"/>
      <c r="AB950" s="2"/>
      <c r="AC950" s="2"/>
      <c r="AD950" s="2"/>
      <c r="AE950" s="2"/>
      <c r="AF950" s="2"/>
      <c r="AG950" s="2"/>
      <c r="AH950" s="2"/>
      <c r="AI950" s="312"/>
      <c r="AJ950" s="312"/>
      <c r="AK950" s="312"/>
      <c r="AL950" s="2"/>
      <c r="AM950" s="2"/>
      <c r="AN950" s="2"/>
    </row>
    <row r="951" spans="1:40" ht="18"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9"/>
      <c r="Z951" s="9"/>
      <c r="AA951" s="2"/>
      <c r="AB951" s="2"/>
      <c r="AC951" s="2"/>
      <c r="AD951" s="2"/>
      <c r="AE951" s="2"/>
      <c r="AF951" s="2"/>
      <c r="AG951" s="2"/>
      <c r="AH951" s="2"/>
      <c r="AI951" s="312"/>
      <c r="AJ951" s="312"/>
      <c r="AK951" s="312"/>
      <c r="AL951" s="2"/>
      <c r="AM951" s="2"/>
      <c r="AN951" s="2"/>
    </row>
    <row r="952" spans="1:40" ht="18"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9"/>
      <c r="Z952" s="9"/>
      <c r="AA952" s="2"/>
      <c r="AB952" s="2"/>
      <c r="AC952" s="2"/>
      <c r="AD952" s="2"/>
      <c r="AE952" s="2"/>
      <c r="AF952" s="2"/>
      <c r="AG952" s="2"/>
      <c r="AH952" s="2"/>
      <c r="AI952" s="312"/>
      <c r="AJ952" s="312"/>
      <c r="AK952" s="312"/>
      <c r="AL952" s="2"/>
      <c r="AM952" s="2"/>
      <c r="AN952" s="2"/>
    </row>
    <row r="953" spans="1:40" ht="18"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9"/>
      <c r="Z953" s="9"/>
      <c r="AA953" s="2"/>
      <c r="AB953" s="2"/>
      <c r="AC953" s="2"/>
      <c r="AD953" s="2"/>
      <c r="AE953" s="2"/>
      <c r="AF953" s="2"/>
      <c r="AG953" s="2"/>
      <c r="AH953" s="2"/>
      <c r="AI953" s="312"/>
      <c r="AJ953" s="312"/>
      <c r="AK953" s="312"/>
      <c r="AL953" s="2"/>
      <c r="AM953" s="2"/>
      <c r="AN953" s="2"/>
    </row>
    <row r="954" spans="1:40" ht="18"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9"/>
      <c r="Z954" s="9"/>
      <c r="AA954" s="2"/>
      <c r="AB954" s="2"/>
      <c r="AC954" s="2"/>
      <c r="AD954" s="2"/>
      <c r="AE954" s="2"/>
      <c r="AF954" s="2"/>
      <c r="AG954" s="2"/>
      <c r="AH954" s="2"/>
      <c r="AI954" s="312"/>
      <c r="AJ954" s="312"/>
      <c r="AK954" s="312"/>
      <c r="AL954" s="2"/>
      <c r="AM954" s="2"/>
      <c r="AN954" s="2"/>
    </row>
    <row r="955" spans="1:40" ht="18"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9"/>
      <c r="Z955" s="9"/>
      <c r="AA955" s="2"/>
      <c r="AB955" s="2"/>
      <c r="AC955" s="2"/>
      <c r="AD955" s="2"/>
      <c r="AE955" s="2"/>
      <c r="AF955" s="2"/>
      <c r="AG955" s="2"/>
      <c r="AH955" s="2"/>
      <c r="AI955" s="312"/>
      <c r="AJ955" s="312"/>
      <c r="AK955" s="312"/>
      <c r="AL955" s="2"/>
      <c r="AM955" s="2"/>
      <c r="AN955" s="2"/>
    </row>
    <row r="956" spans="1:40" ht="18"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9"/>
      <c r="Z956" s="9"/>
      <c r="AA956" s="2"/>
      <c r="AB956" s="2"/>
      <c r="AC956" s="2"/>
      <c r="AD956" s="2"/>
      <c r="AE956" s="2"/>
      <c r="AF956" s="2"/>
      <c r="AG956" s="2"/>
      <c r="AH956" s="2"/>
      <c r="AI956" s="312"/>
      <c r="AJ956" s="312"/>
      <c r="AK956" s="312"/>
      <c r="AL956" s="2"/>
      <c r="AM956" s="2"/>
      <c r="AN956" s="2"/>
    </row>
    <row r="957" spans="1:40" ht="18"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9"/>
      <c r="Z957" s="9"/>
      <c r="AA957" s="2"/>
      <c r="AB957" s="2"/>
      <c r="AC957" s="2"/>
      <c r="AD957" s="2"/>
      <c r="AE957" s="2"/>
      <c r="AF957" s="2"/>
      <c r="AG957" s="2"/>
      <c r="AH957" s="2"/>
      <c r="AI957" s="312"/>
      <c r="AJ957" s="312"/>
      <c r="AK957" s="312"/>
      <c r="AL957" s="2"/>
      <c r="AM957" s="2"/>
      <c r="AN957" s="2"/>
    </row>
    <row r="958" spans="1:40" ht="18"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9"/>
      <c r="Z958" s="9"/>
      <c r="AA958" s="2"/>
      <c r="AB958" s="2"/>
      <c r="AC958" s="2"/>
      <c r="AD958" s="2"/>
      <c r="AE958" s="2"/>
      <c r="AF958" s="2"/>
      <c r="AG958" s="2"/>
      <c r="AH958" s="2"/>
      <c r="AI958" s="312"/>
      <c r="AJ958" s="312"/>
      <c r="AK958" s="312"/>
      <c r="AL958" s="2"/>
      <c r="AM958" s="2"/>
      <c r="AN958" s="2"/>
    </row>
    <row r="959" spans="1:40" ht="18"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9"/>
      <c r="Z959" s="9"/>
      <c r="AA959" s="2"/>
      <c r="AB959" s="2"/>
      <c r="AC959" s="2"/>
      <c r="AD959" s="2"/>
      <c r="AE959" s="2"/>
      <c r="AF959" s="2"/>
      <c r="AG959" s="2"/>
      <c r="AH959" s="2"/>
      <c r="AI959" s="312"/>
      <c r="AJ959" s="312"/>
      <c r="AK959" s="312"/>
      <c r="AL959" s="2"/>
      <c r="AM959" s="2"/>
      <c r="AN959" s="2"/>
    </row>
    <row r="960" spans="1:40" ht="18"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9"/>
      <c r="Z960" s="9"/>
      <c r="AA960" s="2"/>
      <c r="AB960" s="2"/>
      <c r="AC960" s="2"/>
      <c r="AD960" s="2"/>
      <c r="AE960" s="2"/>
      <c r="AF960" s="2"/>
      <c r="AG960" s="2"/>
      <c r="AH960" s="2"/>
      <c r="AI960" s="312"/>
      <c r="AJ960" s="312"/>
      <c r="AK960" s="312"/>
      <c r="AL960" s="2"/>
      <c r="AM960" s="2"/>
      <c r="AN960" s="2"/>
    </row>
    <row r="961" spans="1:40" ht="18"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9"/>
      <c r="Z961" s="9"/>
      <c r="AA961" s="2"/>
      <c r="AB961" s="2"/>
      <c r="AC961" s="2"/>
      <c r="AD961" s="2"/>
      <c r="AE961" s="2"/>
      <c r="AF961" s="2"/>
      <c r="AG961" s="2"/>
      <c r="AH961" s="2"/>
      <c r="AI961" s="312"/>
      <c r="AJ961" s="312"/>
      <c r="AK961" s="312"/>
      <c r="AL961" s="2"/>
      <c r="AM961" s="2"/>
      <c r="AN961" s="2"/>
    </row>
    <row r="962" spans="1:40" ht="18"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9"/>
      <c r="Z962" s="9"/>
      <c r="AA962" s="2"/>
      <c r="AB962" s="2"/>
      <c r="AC962" s="2"/>
      <c r="AD962" s="2"/>
      <c r="AE962" s="2"/>
      <c r="AF962" s="2"/>
      <c r="AG962" s="2"/>
      <c r="AH962" s="2"/>
      <c r="AI962" s="312"/>
      <c r="AJ962" s="312"/>
      <c r="AK962" s="312"/>
      <c r="AL962" s="2"/>
      <c r="AM962" s="2"/>
      <c r="AN962" s="2"/>
    </row>
    <row r="963" spans="1:40" ht="18"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9"/>
      <c r="Z963" s="9"/>
      <c r="AA963" s="2"/>
      <c r="AB963" s="2"/>
      <c r="AC963" s="2"/>
      <c r="AD963" s="2"/>
      <c r="AE963" s="2"/>
      <c r="AF963" s="2"/>
      <c r="AG963" s="2"/>
      <c r="AH963" s="2"/>
      <c r="AI963" s="312"/>
      <c r="AJ963" s="312"/>
      <c r="AK963" s="312"/>
      <c r="AL963" s="2"/>
      <c r="AM963" s="2"/>
      <c r="AN963" s="2"/>
    </row>
    <row r="964" spans="1:40" ht="18"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9"/>
      <c r="Z964" s="9"/>
      <c r="AA964" s="2"/>
      <c r="AB964" s="2"/>
      <c r="AC964" s="2"/>
      <c r="AD964" s="2"/>
      <c r="AE964" s="2"/>
      <c r="AF964" s="2"/>
      <c r="AG964" s="2"/>
      <c r="AH964" s="2"/>
      <c r="AI964" s="312"/>
      <c r="AJ964" s="312"/>
      <c r="AK964" s="312"/>
      <c r="AL964" s="2"/>
      <c r="AM964" s="2"/>
      <c r="AN964" s="2"/>
    </row>
    <row r="965" spans="1:40" ht="18"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9"/>
      <c r="Z965" s="9"/>
      <c r="AA965" s="2"/>
      <c r="AB965" s="2"/>
      <c r="AC965" s="2"/>
      <c r="AD965" s="2"/>
      <c r="AE965" s="2"/>
      <c r="AF965" s="2"/>
      <c r="AG965" s="2"/>
      <c r="AH965" s="2"/>
      <c r="AI965" s="312"/>
      <c r="AJ965" s="312"/>
      <c r="AK965" s="312"/>
      <c r="AL965" s="2"/>
      <c r="AM965" s="2"/>
      <c r="AN965" s="2"/>
    </row>
    <row r="966" spans="1:40" ht="18"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9"/>
      <c r="Z966" s="9"/>
      <c r="AA966" s="2"/>
      <c r="AB966" s="2"/>
      <c r="AC966" s="2"/>
      <c r="AD966" s="2"/>
      <c r="AE966" s="2"/>
      <c r="AF966" s="2"/>
      <c r="AG966" s="2"/>
      <c r="AH966" s="2"/>
      <c r="AI966" s="312"/>
      <c r="AJ966" s="312"/>
      <c r="AK966" s="312"/>
      <c r="AL966" s="2"/>
      <c r="AM966" s="2"/>
      <c r="AN966" s="2"/>
    </row>
    <row r="967" spans="1:40" ht="18"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9"/>
      <c r="Z967" s="9"/>
      <c r="AA967" s="2"/>
      <c r="AB967" s="2"/>
      <c r="AC967" s="2"/>
      <c r="AD967" s="2"/>
      <c r="AE967" s="2"/>
      <c r="AF967" s="2"/>
      <c r="AG967" s="2"/>
      <c r="AH967" s="2"/>
      <c r="AI967" s="312"/>
      <c r="AJ967" s="312"/>
      <c r="AK967" s="312"/>
      <c r="AL967" s="2"/>
      <c r="AM967" s="2"/>
      <c r="AN967" s="2"/>
    </row>
    <row r="968" spans="1:40" ht="18"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9"/>
      <c r="Z968" s="9"/>
      <c r="AA968" s="2"/>
      <c r="AB968" s="2"/>
      <c r="AC968" s="2"/>
      <c r="AD968" s="2"/>
      <c r="AE968" s="2"/>
      <c r="AF968" s="2"/>
      <c r="AG968" s="2"/>
      <c r="AH968" s="2"/>
      <c r="AI968" s="312"/>
      <c r="AJ968" s="312"/>
      <c r="AK968" s="312"/>
      <c r="AL968" s="2"/>
      <c r="AM968" s="2"/>
      <c r="AN968" s="2"/>
    </row>
    <row r="969" spans="1:40" ht="18"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9"/>
      <c r="Z969" s="9"/>
      <c r="AA969" s="2"/>
      <c r="AB969" s="2"/>
      <c r="AC969" s="2"/>
      <c r="AD969" s="2"/>
      <c r="AE969" s="2"/>
      <c r="AF969" s="2"/>
      <c r="AG969" s="2"/>
      <c r="AH969" s="2"/>
      <c r="AI969" s="312"/>
      <c r="AJ969" s="312"/>
      <c r="AK969" s="312"/>
      <c r="AL969" s="2"/>
      <c r="AM969" s="2"/>
      <c r="AN969" s="2"/>
    </row>
    <row r="970" spans="1:40" ht="18"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9"/>
      <c r="Z970" s="9"/>
      <c r="AA970" s="2"/>
      <c r="AB970" s="2"/>
      <c r="AC970" s="2"/>
      <c r="AD970" s="2"/>
      <c r="AE970" s="2"/>
      <c r="AF970" s="2"/>
      <c r="AG970" s="2"/>
      <c r="AH970" s="2"/>
      <c r="AI970" s="312"/>
      <c r="AJ970" s="312"/>
      <c r="AK970" s="312"/>
      <c r="AL970" s="2"/>
      <c r="AM970" s="2"/>
      <c r="AN970" s="2"/>
    </row>
    <row r="971" spans="1:40" ht="18"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9"/>
      <c r="Z971" s="9"/>
      <c r="AA971" s="2"/>
      <c r="AB971" s="2"/>
      <c r="AC971" s="2"/>
      <c r="AD971" s="2"/>
      <c r="AE971" s="2"/>
      <c r="AF971" s="2"/>
      <c r="AG971" s="2"/>
      <c r="AH971" s="2"/>
      <c r="AI971" s="312"/>
      <c r="AJ971" s="312"/>
      <c r="AK971" s="312"/>
      <c r="AL971" s="2"/>
      <c r="AM971" s="2"/>
      <c r="AN971" s="2"/>
    </row>
    <row r="972" spans="1:40" ht="18"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9"/>
      <c r="Z972" s="9"/>
      <c r="AA972" s="2"/>
      <c r="AB972" s="2"/>
      <c r="AC972" s="2"/>
      <c r="AD972" s="2"/>
      <c r="AE972" s="2"/>
      <c r="AF972" s="2"/>
      <c r="AG972" s="2"/>
      <c r="AH972" s="2"/>
      <c r="AI972" s="312"/>
      <c r="AJ972" s="312"/>
      <c r="AK972" s="312"/>
      <c r="AL972" s="2"/>
      <c r="AM972" s="2"/>
      <c r="AN972" s="2"/>
    </row>
    <row r="973" spans="1:40" ht="18"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9"/>
      <c r="Z973" s="9"/>
      <c r="AA973" s="2"/>
      <c r="AB973" s="2"/>
      <c r="AC973" s="2"/>
      <c r="AD973" s="2"/>
      <c r="AE973" s="2"/>
      <c r="AF973" s="2"/>
      <c r="AG973" s="2"/>
      <c r="AH973" s="2"/>
      <c r="AI973" s="312"/>
      <c r="AJ973" s="312"/>
      <c r="AK973" s="312"/>
      <c r="AL973" s="2"/>
      <c r="AM973" s="2"/>
      <c r="AN973" s="2"/>
    </row>
    <row r="974" spans="1:40" ht="18"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9"/>
      <c r="Z974" s="9"/>
      <c r="AA974" s="2"/>
      <c r="AB974" s="2"/>
      <c r="AC974" s="2"/>
      <c r="AD974" s="2"/>
      <c r="AE974" s="2"/>
      <c r="AF974" s="2"/>
      <c r="AG974" s="2"/>
      <c r="AH974" s="2"/>
      <c r="AI974" s="312"/>
      <c r="AJ974" s="312"/>
      <c r="AK974" s="312"/>
      <c r="AL974" s="2"/>
      <c r="AM974" s="2"/>
      <c r="AN974" s="2"/>
    </row>
    <row r="975" spans="1:40" ht="18"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9"/>
      <c r="Z975" s="9"/>
      <c r="AA975" s="2"/>
      <c r="AB975" s="2"/>
      <c r="AC975" s="2"/>
      <c r="AD975" s="2"/>
      <c r="AE975" s="2"/>
      <c r="AF975" s="2"/>
      <c r="AG975" s="2"/>
      <c r="AH975" s="2"/>
      <c r="AI975" s="312"/>
      <c r="AJ975" s="312"/>
      <c r="AK975" s="312"/>
      <c r="AL975" s="2"/>
      <c r="AM975" s="2"/>
      <c r="AN975" s="2"/>
    </row>
    <row r="976" spans="1:40" ht="18"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9"/>
      <c r="Z976" s="9"/>
      <c r="AA976" s="2"/>
      <c r="AB976" s="2"/>
      <c r="AC976" s="2"/>
      <c r="AD976" s="2"/>
      <c r="AE976" s="2"/>
      <c r="AF976" s="2"/>
      <c r="AG976" s="2"/>
      <c r="AH976" s="2"/>
      <c r="AI976" s="312"/>
      <c r="AJ976" s="312"/>
      <c r="AK976" s="312"/>
      <c r="AL976" s="2"/>
      <c r="AM976" s="2"/>
      <c r="AN976" s="2"/>
    </row>
    <row r="977" spans="1:40" ht="18"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9"/>
      <c r="Z977" s="9"/>
      <c r="AA977" s="2"/>
      <c r="AB977" s="2"/>
      <c r="AC977" s="2"/>
      <c r="AD977" s="2"/>
      <c r="AE977" s="2"/>
      <c r="AF977" s="2"/>
      <c r="AG977" s="2"/>
      <c r="AH977" s="2"/>
      <c r="AI977" s="312"/>
      <c r="AJ977" s="312"/>
      <c r="AK977" s="312"/>
      <c r="AL977" s="2"/>
      <c r="AM977" s="2"/>
      <c r="AN977" s="2"/>
    </row>
    <row r="978" spans="1:40" ht="18"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9"/>
      <c r="Z978" s="9"/>
      <c r="AA978" s="2"/>
      <c r="AB978" s="2"/>
      <c r="AC978" s="2"/>
      <c r="AD978" s="2"/>
      <c r="AE978" s="2"/>
      <c r="AF978" s="2"/>
      <c r="AG978" s="2"/>
      <c r="AH978" s="2"/>
      <c r="AI978" s="312"/>
      <c r="AJ978" s="312"/>
      <c r="AK978" s="312"/>
      <c r="AL978" s="2"/>
      <c r="AM978" s="2"/>
      <c r="AN978" s="2"/>
    </row>
    <row r="979" spans="1:40" ht="18"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9"/>
      <c r="Z979" s="9"/>
      <c r="AA979" s="2"/>
      <c r="AB979" s="2"/>
      <c r="AC979" s="2"/>
      <c r="AD979" s="2"/>
      <c r="AE979" s="2"/>
      <c r="AF979" s="2"/>
      <c r="AG979" s="2"/>
      <c r="AH979" s="2"/>
      <c r="AI979" s="312"/>
      <c r="AJ979" s="312"/>
      <c r="AK979" s="312"/>
      <c r="AL979" s="2"/>
      <c r="AM979" s="2"/>
      <c r="AN979" s="2"/>
    </row>
    <row r="980" spans="1:40" ht="18"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9"/>
      <c r="Z980" s="9"/>
      <c r="AA980" s="2"/>
      <c r="AB980" s="2"/>
      <c r="AC980" s="2"/>
      <c r="AD980" s="2"/>
      <c r="AE980" s="2"/>
      <c r="AF980" s="2"/>
      <c r="AG980" s="2"/>
      <c r="AH980" s="2"/>
      <c r="AI980" s="312"/>
      <c r="AJ980" s="312"/>
      <c r="AK980" s="312"/>
      <c r="AL980" s="2"/>
      <c r="AM980" s="2"/>
      <c r="AN980" s="2"/>
    </row>
    <row r="981" spans="1:40" ht="18"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9"/>
      <c r="Z981" s="9"/>
      <c r="AA981" s="2"/>
      <c r="AB981" s="2"/>
      <c r="AC981" s="2"/>
      <c r="AD981" s="2"/>
      <c r="AE981" s="2"/>
      <c r="AF981" s="2"/>
      <c r="AG981" s="2"/>
      <c r="AH981" s="2"/>
      <c r="AI981" s="312"/>
      <c r="AJ981" s="312"/>
      <c r="AK981" s="312"/>
      <c r="AL981" s="2"/>
      <c r="AM981" s="2"/>
      <c r="AN981" s="2"/>
    </row>
    <row r="982" spans="1:40" ht="18"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9"/>
      <c r="Z982" s="9"/>
      <c r="AA982" s="2"/>
      <c r="AB982" s="2"/>
      <c r="AC982" s="2"/>
      <c r="AD982" s="2"/>
      <c r="AE982" s="2"/>
      <c r="AF982" s="2"/>
      <c r="AG982" s="2"/>
      <c r="AH982" s="2"/>
      <c r="AI982" s="312"/>
      <c r="AJ982" s="312"/>
      <c r="AK982" s="312"/>
      <c r="AL982" s="2"/>
      <c r="AM982" s="2"/>
      <c r="AN982" s="2"/>
    </row>
    <row r="983" spans="1:40" ht="18"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9"/>
      <c r="Z983" s="9"/>
      <c r="AA983" s="2"/>
      <c r="AB983" s="2"/>
      <c r="AC983" s="2"/>
      <c r="AD983" s="2"/>
      <c r="AE983" s="2"/>
      <c r="AF983" s="2"/>
      <c r="AG983" s="2"/>
      <c r="AH983" s="2"/>
      <c r="AI983" s="312"/>
      <c r="AJ983" s="312"/>
      <c r="AK983" s="312"/>
      <c r="AL983" s="2"/>
      <c r="AM983" s="2"/>
      <c r="AN983" s="2"/>
    </row>
    <row r="984" spans="1:40" ht="18"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9"/>
      <c r="Z984" s="9"/>
      <c r="AA984" s="2"/>
      <c r="AB984" s="2"/>
      <c r="AC984" s="2"/>
      <c r="AD984" s="2"/>
      <c r="AE984" s="2"/>
      <c r="AF984" s="2"/>
      <c r="AG984" s="2"/>
      <c r="AH984" s="2"/>
      <c r="AI984" s="312"/>
      <c r="AJ984" s="312"/>
      <c r="AK984" s="312"/>
      <c r="AL984" s="2"/>
      <c r="AM984" s="2"/>
      <c r="AN984" s="2"/>
    </row>
    <row r="985" spans="1:40" ht="18"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9"/>
      <c r="Z985" s="9"/>
      <c r="AA985" s="2"/>
      <c r="AB985" s="2"/>
      <c r="AC985" s="2"/>
      <c r="AD985" s="2"/>
      <c r="AE985" s="2"/>
      <c r="AF985" s="2"/>
      <c r="AG985" s="2"/>
      <c r="AH985" s="2"/>
      <c r="AI985" s="312"/>
      <c r="AJ985" s="312"/>
      <c r="AK985" s="312"/>
      <c r="AL985" s="2"/>
      <c r="AM985" s="2"/>
      <c r="AN985" s="2"/>
    </row>
    <row r="986" spans="1:40" ht="18"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9"/>
      <c r="Z986" s="9"/>
      <c r="AA986" s="2"/>
      <c r="AB986" s="2"/>
      <c r="AC986" s="2"/>
      <c r="AD986" s="2"/>
      <c r="AE986" s="2"/>
      <c r="AF986" s="2"/>
      <c r="AG986" s="2"/>
      <c r="AH986" s="2"/>
      <c r="AI986" s="312"/>
      <c r="AJ986" s="312"/>
      <c r="AK986" s="312"/>
      <c r="AL986" s="2"/>
      <c r="AM986" s="2"/>
      <c r="AN986" s="2"/>
    </row>
    <row r="987" spans="1:40" ht="18"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9"/>
      <c r="Z987" s="9"/>
      <c r="AA987" s="2"/>
      <c r="AB987" s="2"/>
      <c r="AC987" s="2"/>
      <c r="AD987" s="2"/>
      <c r="AE987" s="2"/>
      <c r="AF987" s="2"/>
      <c r="AG987" s="2"/>
      <c r="AH987" s="2"/>
      <c r="AI987" s="312"/>
      <c r="AJ987" s="312"/>
      <c r="AK987" s="312"/>
      <c r="AL987" s="2"/>
      <c r="AM987" s="2"/>
      <c r="AN987" s="2"/>
    </row>
    <row r="988" spans="1:40" ht="18"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9"/>
      <c r="Z988" s="9"/>
      <c r="AA988" s="2"/>
      <c r="AB988" s="2"/>
      <c r="AC988" s="2"/>
      <c r="AD988" s="2"/>
      <c r="AE988" s="2"/>
      <c r="AF988" s="2"/>
      <c r="AG988" s="2"/>
      <c r="AH988" s="2"/>
      <c r="AI988" s="312"/>
      <c r="AJ988" s="312"/>
      <c r="AK988" s="312"/>
      <c r="AL988" s="2"/>
      <c r="AM988" s="2"/>
      <c r="AN988" s="2"/>
    </row>
    <row r="989" spans="1:40" ht="18"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9"/>
      <c r="Z989" s="9"/>
      <c r="AA989" s="2"/>
      <c r="AB989" s="2"/>
      <c r="AC989" s="2"/>
      <c r="AD989" s="2"/>
      <c r="AE989" s="2"/>
      <c r="AF989" s="2"/>
      <c r="AG989" s="2"/>
      <c r="AH989" s="2"/>
      <c r="AI989" s="312"/>
      <c r="AJ989" s="312"/>
      <c r="AK989" s="312"/>
      <c r="AL989" s="2"/>
      <c r="AM989" s="2"/>
      <c r="AN989" s="2"/>
    </row>
    <row r="990" spans="1:40" ht="18"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9"/>
      <c r="Z990" s="9"/>
      <c r="AA990" s="2"/>
      <c r="AB990" s="2"/>
      <c r="AC990" s="2"/>
      <c r="AD990" s="2"/>
      <c r="AE990" s="2"/>
      <c r="AF990" s="2"/>
      <c r="AG990" s="2"/>
      <c r="AH990" s="2"/>
      <c r="AI990" s="312"/>
      <c r="AJ990" s="312"/>
      <c r="AK990" s="312"/>
      <c r="AL990" s="2"/>
      <c r="AM990" s="2"/>
      <c r="AN990" s="2"/>
    </row>
    <row r="991" spans="1:40" ht="15" customHeight="1" x14ac:dyDescent="0.2"/>
  </sheetData>
  <mergeCells count="406">
    <mergeCell ref="AC53:AD53"/>
    <mergeCell ref="AE53:AF53"/>
    <mergeCell ref="AG53:AH53"/>
    <mergeCell ref="AI53:AK53"/>
    <mergeCell ref="B54:C54"/>
    <mergeCell ref="D54:T54"/>
    <mergeCell ref="AI54:AK54"/>
    <mergeCell ref="B53:C53"/>
    <mergeCell ref="D53:T53"/>
    <mergeCell ref="W53:X53"/>
    <mergeCell ref="Y53:Z53"/>
    <mergeCell ref="AA53:AB53"/>
    <mergeCell ref="AI51:AK51"/>
    <mergeCell ref="B52:C52"/>
    <mergeCell ref="D52:T52"/>
    <mergeCell ref="U52:V52"/>
    <mergeCell ref="W52:X52"/>
    <mergeCell ref="Y52:Z52"/>
    <mergeCell ref="AA52:AB52"/>
    <mergeCell ref="AC52:AD52"/>
    <mergeCell ref="AE52:AF52"/>
    <mergeCell ref="AG52:AH52"/>
    <mergeCell ref="AI52:AK52"/>
    <mergeCell ref="B51:C51"/>
    <mergeCell ref="D51:T51"/>
    <mergeCell ref="U51:V51"/>
    <mergeCell ref="W51:X51"/>
    <mergeCell ref="Y51:Z51"/>
    <mergeCell ref="AA51:AB51"/>
    <mergeCell ref="AC51:AD51"/>
    <mergeCell ref="AE51:AF51"/>
    <mergeCell ref="AG51:AH51"/>
    <mergeCell ref="AI49:AK49"/>
    <mergeCell ref="B50:C50"/>
    <mergeCell ref="D50:T50"/>
    <mergeCell ref="U50:V50"/>
    <mergeCell ref="W50:X50"/>
    <mergeCell ref="Y50:Z50"/>
    <mergeCell ref="AA50:AB50"/>
    <mergeCell ref="AC50:AD50"/>
    <mergeCell ref="AE50:AF50"/>
    <mergeCell ref="AG50:AH50"/>
    <mergeCell ref="AI50:AK50"/>
    <mergeCell ref="B49:C49"/>
    <mergeCell ref="D49:T49"/>
    <mergeCell ref="U49:V49"/>
    <mergeCell ref="W49:X49"/>
    <mergeCell ref="Y49:Z49"/>
    <mergeCell ref="AA49:AB49"/>
    <mergeCell ref="AC49:AD49"/>
    <mergeCell ref="AE49:AF49"/>
    <mergeCell ref="AG49:AH49"/>
    <mergeCell ref="AI47:AK47"/>
    <mergeCell ref="B48:C48"/>
    <mergeCell ref="D48:T48"/>
    <mergeCell ref="U48:V48"/>
    <mergeCell ref="W48:X48"/>
    <mergeCell ref="Y48:Z48"/>
    <mergeCell ref="AA48:AB48"/>
    <mergeCell ref="AC48:AD48"/>
    <mergeCell ref="AE48:AF48"/>
    <mergeCell ref="AG48:AH48"/>
    <mergeCell ref="AI48:AK48"/>
    <mergeCell ref="B47:C47"/>
    <mergeCell ref="D47:T47"/>
    <mergeCell ref="U47:V47"/>
    <mergeCell ref="W47:X47"/>
    <mergeCell ref="Y47:Z47"/>
    <mergeCell ref="AA47:AB47"/>
    <mergeCell ref="AC47:AD47"/>
    <mergeCell ref="AE47:AF47"/>
    <mergeCell ref="AG47:AH47"/>
    <mergeCell ref="B45:C45"/>
    <mergeCell ref="D45:T45"/>
    <mergeCell ref="AE45:AF45"/>
    <mergeCell ref="AG45:AH45"/>
    <mergeCell ref="AI45:AK45"/>
    <mergeCell ref="B46:C46"/>
    <mergeCell ref="D46:T46"/>
    <mergeCell ref="U46:V46"/>
    <mergeCell ref="W46:X46"/>
    <mergeCell ref="Y46:Z46"/>
    <mergeCell ref="AA46:AB46"/>
    <mergeCell ref="AC46:AD46"/>
    <mergeCell ref="AE46:AF46"/>
    <mergeCell ref="AG46:AH46"/>
    <mergeCell ref="AI46:AK46"/>
    <mergeCell ref="B44:C44"/>
    <mergeCell ref="D44:T44"/>
    <mergeCell ref="W44:X44"/>
    <mergeCell ref="Y44:Z44"/>
    <mergeCell ref="AA44:AB44"/>
    <mergeCell ref="AC44:AD44"/>
    <mergeCell ref="AE44:AF44"/>
    <mergeCell ref="AG44:AH44"/>
    <mergeCell ref="AI44:AK44"/>
    <mergeCell ref="B41:C41"/>
    <mergeCell ref="D41:T41"/>
    <mergeCell ref="W41:X41"/>
    <mergeCell ref="Y41:Z41"/>
    <mergeCell ref="AA41:AB41"/>
    <mergeCell ref="AC41:AD41"/>
    <mergeCell ref="AE41:AF41"/>
    <mergeCell ref="AG41:AH41"/>
    <mergeCell ref="AI41:AK41"/>
    <mergeCell ref="AI39:AK39"/>
    <mergeCell ref="B40:C40"/>
    <mergeCell ref="D40:T40"/>
    <mergeCell ref="U40:V40"/>
    <mergeCell ref="W40:X40"/>
    <mergeCell ref="Y40:Z40"/>
    <mergeCell ref="AA40:AB40"/>
    <mergeCell ref="AC40:AD40"/>
    <mergeCell ref="AE40:AF40"/>
    <mergeCell ref="AG40:AH40"/>
    <mergeCell ref="AI40:AK40"/>
    <mergeCell ref="B39:C39"/>
    <mergeCell ref="D39:T39"/>
    <mergeCell ref="U39:V39"/>
    <mergeCell ref="W39:X39"/>
    <mergeCell ref="Y39:Z39"/>
    <mergeCell ref="AA39:AB39"/>
    <mergeCell ref="AC39:AD39"/>
    <mergeCell ref="AE39:AF39"/>
    <mergeCell ref="AG39:AH39"/>
    <mergeCell ref="B38:C38"/>
    <mergeCell ref="D38:T38"/>
    <mergeCell ref="W38:X38"/>
    <mergeCell ref="Y38:Z38"/>
    <mergeCell ref="AA38:AB38"/>
    <mergeCell ref="AC38:AD38"/>
    <mergeCell ref="AE38:AF38"/>
    <mergeCell ref="AG38:AH38"/>
    <mergeCell ref="AI38:AK38"/>
    <mergeCell ref="B37:C37"/>
    <mergeCell ref="D37:T37"/>
    <mergeCell ref="W37:X37"/>
    <mergeCell ref="Y37:Z37"/>
    <mergeCell ref="AA37:AB37"/>
    <mergeCell ref="AC37:AD37"/>
    <mergeCell ref="AE37:AF37"/>
    <mergeCell ref="AG37:AH37"/>
    <mergeCell ref="AI37:AK37"/>
    <mergeCell ref="AC35:AD35"/>
    <mergeCell ref="AE35:AF35"/>
    <mergeCell ref="AG35:AH35"/>
    <mergeCell ref="AI35:AK35"/>
    <mergeCell ref="B36:C36"/>
    <mergeCell ref="D36:T36"/>
    <mergeCell ref="U36:V36"/>
    <mergeCell ref="W36:X36"/>
    <mergeCell ref="Y36:Z36"/>
    <mergeCell ref="AA36:AB36"/>
    <mergeCell ref="B35:C35"/>
    <mergeCell ref="D35:T35"/>
    <mergeCell ref="U35:V35"/>
    <mergeCell ref="W35:X35"/>
    <mergeCell ref="Y35:Z35"/>
    <mergeCell ref="AA35:AB35"/>
    <mergeCell ref="AC36:AD36"/>
    <mergeCell ref="AE36:AF36"/>
    <mergeCell ref="AG36:AH36"/>
    <mergeCell ref="AI36:AK36"/>
    <mergeCell ref="B33:C33"/>
    <mergeCell ref="D33:T33"/>
    <mergeCell ref="AE33:AF33"/>
    <mergeCell ref="AG33:AH33"/>
    <mergeCell ref="AI33:AK33"/>
    <mergeCell ref="B32:C32"/>
    <mergeCell ref="D32:T32"/>
    <mergeCell ref="W32:X32"/>
    <mergeCell ref="Y32:Z32"/>
    <mergeCell ref="AA32:AB32"/>
    <mergeCell ref="AC32:AD32"/>
    <mergeCell ref="AE32:AF32"/>
    <mergeCell ref="AG32:AH32"/>
    <mergeCell ref="AI32:AK32"/>
    <mergeCell ref="B34:C34"/>
    <mergeCell ref="D34:T34"/>
    <mergeCell ref="W34:X34"/>
    <mergeCell ref="Y34:Z34"/>
    <mergeCell ref="AA34:AB34"/>
    <mergeCell ref="AC34:AD34"/>
    <mergeCell ref="AE34:AF34"/>
    <mergeCell ref="AG34:AH34"/>
    <mergeCell ref="AI34:AK34"/>
    <mergeCell ref="B31:C31"/>
    <mergeCell ref="D31:T31"/>
    <mergeCell ref="W31:X31"/>
    <mergeCell ref="Y31:Z31"/>
    <mergeCell ref="AA31:AB31"/>
    <mergeCell ref="AC31:AD31"/>
    <mergeCell ref="AE31:AF31"/>
    <mergeCell ref="AG31:AH31"/>
    <mergeCell ref="AI31:AK31"/>
    <mergeCell ref="B30:C30"/>
    <mergeCell ref="D30:T30"/>
    <mergeCell ref="W30:X30"/>
    <mergeCell ref="Y30:Z30"/>
    <mergeCell ref="AA30:AB30"/>
    <mergeCell ref="AC30:AD30"/>
    <mergeCell ref="AE30:AF30"/>
    <mergeCell ref="AG30:AH30"/>
    <mergeCell ref="AI30:AK30"/>
    <mergeCell ref="AC28:AD28"/>
    <mergeCell ref="AE28:AF28"/>
    <mergeCell ref="AG28:AH28"/>
    <mergeCell ref="AI28:AK28"/>
    <mergeCell ref="B29:C29"/>
    <mergeCell ref="D29:T29"/>
    <mergeCell ref="W29:X29"/>
    <mergeCell ref="Y29:Z29"/>
    <mergeCell ref="AA29:AB29"/>
    <mergeCell ref="AC29:AD29"/>
    <mergeCell ref="B28:C28"/>
    <mergeCell ref="D28:T28"/>
    <mergeCell ref="U28:V28"/>
    <mergeCell ref="W28:X28"/>
    <mergeCell ref="Y28:Z28"/>
    <mergeCell ref="AA28:AB28"/>
    <mergeCell ref="AE29:AF29"/>
    <mergeCell ref="AG29:AH29"/>
    <mergeCell ref="AI29:AK29"/>
    <mergeCell ref="B27:C27"/>
    <mergeCell ref="D27:T27"/>
    <mergeCell ref="W27:X27"/>
    <mergeCell ref="Y27:Z27"/>
    <mergeCell ref="AA27:AB27"/>
    <mergeCell ref="AC27:AD27"/>
    <mergeCell ref="AE27:AF27"/>
    <mergeCell ref="AG27:AH27"/>
    <mergeCell ref="AI27:AK27"/>
    <mergeCell ref="B26:C26"/>
    <mergeCell ref="D26:T26"/>
    <mergeCell ref="W26:X26"/>
    <mergeCell ref="Y26:Z26"/>
    <mergeCell ref="AA26:AB26"/>
    <mergeCell ref="AC26:AD26"/>
    <mergeCell ref="AE26:AF26"/>
    <mergeCell ref="AG26:AH26"/>
    <mergeCell ref="AI26:AK26"/>
    <mergeCell ref="B25:C25"/>
    <mergeCell ref="D25:T25"/>
    <mergeCell ref="W25:X25"/>
    <mergeCell ref="Y25:Z25"/>
    <mergeCell ref="AA25:AB25"/>
    <mergeCell ref="AC25:AD25"/>
    <mergeCell ref="AE25:AF25"/>
    <mergeCell ref="AG25:AH25"/>
    <mergeCell ref="AI25:AK25"/>
    <mergeCell ref="AI23:AK23"/>
    <mergeCell ref="B24:C24"/>
    <mergeCell ref="D24:T24"/>
    <mergeCell ref="W24:X24"/>
    <mergeCell ref="Y24:Z24"/>
    <mergeCell ref="AA24:AB24"/>
    <mergeCell ref="AC24:AD24"/>
    <mergeCell ref="AE24:AF24"/>
    <mergeCell ref="AG24:AH24"/>
    <mergeCell ref="AI24:AK24"/>
    <mergeCell ref="B23:C23"/>
    <mergeCell ref="D23:T23"/>
    <mergeCell ref="U23:V23"/>
    <mergeCell ref="W23:X23"/>
    <mergeCell ref="Y23:Z23"/>
    <mergeCell ref="AA23:AB23"/>
    <mergeCell ref="AC23:AD23"/>
    <mergeCell ref="AE23:AF23"/>
    <mergeCell ref="AG23:AH23"/>
    <mergeCell ref="B22:C22"/>
    <mergeCell ref="D22:T22"/>
    <mergeCell ref="W22:X22"/>
    <mergeCell ref="Y22:Z22"/>
    <mergeCell ref="AA22:AB22"/>
    <mergeCell ref="AC22:AD22"/>
    <mergeCell ref="AE22:AF22"/>
    <mergeCell ref="AG22:AH22"/>
    <mergeCell ref="AI22:AK22"/>
    <mergeCell ref="AI20:AK20"/>
    <mergeCell ref="B21:C21"/>
    <mergeCell ref="D21:T21"/>
    <mergeCell ref="U21:V21"/>
    <mergeCell ref="W21:X21"/>
    <mergeCell ref="Y21:Z21"/>
    <mergeCell ref="AA21:AB21"/>
    <mergeCell ref="AC21:AD21"/>
    <mergeCell ref="AE21:AF21"/>
    <mergeCell ref="AG21:AH21"/>
    <mergeCell ref="AI21:AK21"/>
    <mergeCell ref="B20:C20"/>
    <mergeCell ref="D20:T20"/>
    <mergeCell ref="U20:V20"/>
    <mergeCell ref="W20:X20"/>
    <mergeCell ref="Y20:Z20"/>
    <mergeCell ref="AA20:AB20"/>
    <mergeCell ref="AC20:AD20"/>
    <mergeCell ref="AE20:AF20"/>
    <mergeCell ref="AG20:AH20"/>
    <mergeCell ref="AI18:AK18"/>
    <mergeCell ref="B19:C19"/>
    <mergeCell ref="D19:T19"/>
    <mergeCell ref="U19:V19"/>
    <mergeCell ref="W19:X19"/>
    <mergeCell ref="Y19:Z19"/>
    <mergeCell ref="AA19:AB19"/>
    <mergeCell ref="AC19:AD19"/>
    <mergeCell ref="AE19:AF19"/>
    <mergeCell ref="AG19:AH19"/>
    <mergeCell ref="AI19:AK19"/>
    <mergeCell ref="B18:C18"/>
    <mergeCell ref="D18:T18"/>
    <mergeCell ref="U18:V18"/>
    <mergeCell ref="W18:X18"/>
    <mergeCell ref="Y18:Z18"/>
    <mergeCell ref="AA18:AB18"/>
    <mergeCell ref="AC18:AD18"/>
    <mergeCell ref="AE18:AF18"/>
    <mergeCell ref="AG18:AH18"/>
    <mergeCell ref="AI16:AK16"/>
    <mergeCell ref="B17:C17"/>
    <mergeCell ref="D17:T17"/>
    <mergeCell ref="U17:V17"/>
    <mergeCell ref="W17:X17"/>
    <mergeCell ref="Y17:Z17"/>
    <mergeCell ref="AA17:AB17"/>
    <mergeCell ref="AC17:AD17"/>
    <mergeCell ref="AE17:AF17"/>
    <mergeCell ref="AG17:AH17"/>
    <mergeCell ref="AI17:AK17"/>
    <mergeCell ref="B16:C16"/>
    <mergeCell ref="D16:T16"/>
    <mergeCell ref="U16:V16"/>
    <mergeCell ref="W16:X16"/>
    <mergeCell ref="Y16:Z16"/>
    <mergeCell ref="AA16:AB16"/>
    <mergeCell ref="AC16:AD16"/>
    <mergeCell ref="AE16:AF16"/>
    <mergeCell ref="AG16:AH16"/>
    <mergeCell ref="B14:C14"/>
    <mergeCell ref="D14:T14"/>
    <mergeCell ref="AE14:AF14"/>
    <mergeCell ref="AG14:AH14"/>
    <mergeCell ref="AI14:AK14"/>
    <mergeCell ref="B15:C15"/>
    <mergeCell ref="D15:T15"/>
    <mergeCell ref="U15:V15"/>
    <mergeCell ref="W15:X15"/>
    <mergeCell ref="Y15:Z15"/>
    <mergeCell ref="AA15:AB15"/>
    <mergeCell ref="AC15:AD15"/>
    <mergeCell ref="AE15:AF15"/>
    <mergeCell ref="AG15:AH15"/>
    <mergeCell ref="AI15:AK15"/>
    <mergeCell ref="AE12:AF12"/>
    <mergeCell ref="AG12:AH12"/>
    <mergeCell ref="AI12:AK12"/>
    <mergeCell ref="B13:C13"/>
    <mergeCell ref="D13:T13"/>
    <mergeCell ref="U13:V13"/>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 ref="AI43:AK43"/>
    <mergeCell ref="B42:C42"/>
    <mergeCell ref="D42:T42"/>
    <mergeCell ref="W42:X42"/>
    <mergeCell ref="Y42:Z42"/>
    <mergeCell ref="AA42:AB42"/>
    <mergeCell ref="AC42:AD42"/>
    <mergeCell ref="AE42:AF42"/>
    <mergeCell ref="AG42:AH42"/>
    <mergeCell ref="AI42:AK42"/>
    <mergeCell ref="U42:V42"/>
    <mergeCell ref="B43:C43"/>
    <mergeCell ref="D43:T43"/>
    <mergeCell ref="U43:V43"/>
    <mergeCell ref="W43:X43"/>
    <mergeCell ref="Y43:Z43"/>
    <mergeCell ref="AA43:AB43"/>
    <mergeCell ref="AC43:AD43"/>
    <mergeCell ref="AE43:AF43"/>
    <mergeCell ref="AG43:AH43"/>
  </mergeCells>
  <conditionalFormatting sqref="Y41:Z41">
    <cfRule type="containsBlanks" dxfId="84" priority="10">
      <formula>LEN(TRIM(Y41))=0</formula>
    </cfRule>
  </conditionalFormatting>
  <conditionalFormatting sqref="Y47:Z52">
    <cfRule type="containsBlanks" dxfId="83" priority="9">
      <formula>LEN(TRIM(Y47))=0</formula>
    </cfRule>
  </conditionalFormatting>
  <conditionalFormatting sqref="Y36:Z37">
    <cfRule type="containsBlanks" dxfId="82" priority="8">
      <formula>LEN(TRIM(Y36))=0</formula>
    </cfRule>
  </conditionalFormatting>
  <conditionalFormatting sqref="Y16:Z26 Y29:Z29">
    <cfRule type="containsBlanks" dxfId="81" priority="7">
      <formula>LEN(TRIM(Y16))=0</formula>
    </cfRule>
  </conditionalFormatting>
  <conditionalFormatting sqref="Y30:Z30">
    <cfRule type="containsBlanks" dxfId="80" priority="6">
      <formula>LEN(TRIM(Y30))=0</formula>
    </cfRule>
  </conditionalFormatting>
  <conditionalFormatting sqref="Y31:Z31">
    <cfRule type="containsBlanks" dxfId="79" priority="5">
      <formula>LEN(TRIM(Y31))=0</formula>
    </cfRule>
  </conditionalFormatting>
  <conditionalFormatting sqref="Y40:Z40">
    <cfRule type="containsBlanks" dxfId="78" priority="4">
      <formula>LEN(TRIM(Y40))=0</formula>
    </cfRule>
  </conditionalFormatting>
  <conditionalFormatting sqref="Y42:Z42">
    <cfRule type="containsBlanks" dxfId="77" priority="3">
      <formula>LEN(TRIM(Y42))=0</formula>
    </cfRule>
  </conditionalFormatting>
  <conditionalFormatting sqref="Y43:Z43">
    <cfRule type="containsBlanks" dxfId="76" priority="1">
      <formula>LEN(TRIM(Y43))=0</formula>
    </cfRule>
  </conditionalFormatting>
  <pageMargins left="0.511811024" right="0.511811024" top="0.78740157499999996" bottom="0.78740157499999996" header="0.31496062000000002" footer="0.31496062000000002"/>
  <pageSetup paperSize="9" scale="4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S1346"/>
  <sheetViews>
    <sheetView view="pageBreakPreview" zoomScale="60" zoomScaleNormal="55" workbookViewId="0">
      <selection activeCell="D365" sqref="D365:T365"/>
    </sheetView>
  </sheetViews>
  <sheetFormatPr defaultColWidth="12.625" defaultRowHeight="14.25" outlineLevelRow="2" x14ac:dyDescent="0.2"/>
  <cols>
    <col min="1" max="1" width="2.375" style="231" customWidth="1"/>
    <col min="2" max="2" width="5.875" style="231" customWidth="1"/>
    <col min="3" max="3" width="3.125" style="231" customWidth="1"/>
    <col min="4" max="4" width="5.875" style="231" customWidth="1"/>
    <col min="5" max="5" width="2.5" style="231" customWidth="1"/>
    <col min="6" max="6" width="5.875" style="231" customWidth="1"/>
    <col min="7" max="7" width="10.75" style="231" customWidth="1"/>
    <col min="8" max="9" width="5.875" style="231" customWidth="1"/>
    <col min="10" max="10" width="4.5" style="231" customWidth="1"/>
    <col min="11" max="11" width="10.25" style="231" customWidth="1"/>
    <col min="12" max="12" width="9.625" style="231" customWidth="1"/>
    <col min="13" max="14" width="5.875" style="231" customWidth="1"/>
    <col min="15" max="15" width="10" style="231" customWidth="1"/>
    <col min="16" max="18" width="5.875" style="231" customWidth="1"/>
    <col min="19" max="19" width="13.25" style="231" customWidth="1"/>
    <col min="20" max="21" width="5.875" style="231" customWidth="1"/>
    <col min="22" max="22" width="10" style="231" customWidth="1"/>
    <col min="23" max="23" width="6.75" style="231" customWidth="1"/>
    <col min="24" max="24" width="4.125" style="231" customWidth="1"/>
    <col min="25" max="25" width="5.5" style="231" customWidth="1"/>
    <col min="26" max="26" width="12.875" style="231" customWidth="1"/>
    <col min="27" max="27" width="6.75" style="231" customWidth="1"/>
    <col min="28" max="28" width="10.125" style="231" customWidth="1"/>
    <col min="29" max="29" width="9.5" style="231" customWidth="1"/>
    <col min="30" max="30" width="11.125" style="231" customWidth="1"/>
    <col min="31" max="31" width="6.75" style="231" customWidth="1"/>
    <col min="32" max="32" width="7.375" style="231" customWidth="1"/>
    <col min="33" max="33" width="6.75" style="231" customWidth="1"/>
    <col min="34" max="34" width="7.75" style="231" customWidth="1"/>
    <col min="35" max="35" width="5.875" style="231" customWidth="1"/>
    <col min="36" max="36" width="7.25" style="231" customWidth="1"/>
    <col min="37" max="37" width="8.125" style="231" customWidth="1"/>
    <col min="38" max="38" width="3.375" style="231" customWidth="1"/>
    <col min="39" max="40" width="14.5" style="231" customWidth="1"/>
    <col min="41" max="45" width="5.875" style="231" customWidth="1"/>
    <col min="46" max="16384" width="12.625" style="231"/>
  </cols>
  <sheetData>
    <row r="1" spans="1:45" ht="18" customHeight="1" x14ac:dyDescent="0.25">
      <c r="A1" s="2"/>
      <c r="B1" s="2"/>
      <c r="C1" s="2"/>
      <c r="D1" s="2"/>
      <c r="E1" s="2"/>
      <c r="F1" s="2"/>
      <c r="G1" s="2"/>
      <c r="H1" s="2"/>
      <c r="I1" s="2"/>
      <c r="J1" s="2"/>
      <c r="K1" s="2"/>
      <c r="L1" s="2"/>
      <c r="M1" s="2"/>
      <c r="N1" s="2"/>
      <c r="O1" s="2"/>
      <c r="P1" s="2"/>
      <c r="Q1" s="2"/>
      <c r="R1" s="2"/>
      <c r="S1" s="2"/>
      <c r="T1" s="2"/>
      <c r="U1" s="2"/>
      <c r="V1" s="2"/>
      <c r="W1" s="2"/>
      <c r="X1" s="2"/>
      <c r="Y1" s="9"/>
      <c r="Z1" s="9"/>
      <c r="AA1" s="9"/>
      <c r="AB1" s="9"/>
      <c r="AC1" s="9"/>
      <c r="AD1" s="9"/>
      <c r="AE1" s="9"/>
      <c r="AF1" s="9"/>
      <c r="AG1" s="9"/>
      <c r="AH1" s="9"/>
      <c r="AI1" s="9"/>
      <c r="AJ1" s="9"/>
      <c r="AK1" s="9"/>
      <c r="AL1" s="2"/>
      <c r="AM1" s="2"/>
      <c r="AN1" s="2"/>
      <c r="AO1" s="2"/>
      <c r="AP1" s="2"/>
      <c r="AQ1" s="2"/>
      <c r="AR1" s="2"/>
      <c r="AS1" s="2"/>
    </row>
    <row r="2" spans="1:45" ht="18" customHeight="1" x14ac:dyDescent="0.25">
      <c r="A2" s="2"/>
      <c r="B2" s="616"/>
      <c r="C2" s="601"/>
      <c r="D2" s="601"/>
      <c r="E2" s="601"/>
      <c r="F2" s="601"/>
      <c r="G2" s="617" t="s">
        <v>0</v>
      </c>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2"/>
      <c r="AL2" s="2"/>
      <c r="AM2" s="2"/>
      <c r="AN2" s="2"/>
      <c r="AO2" s="2"/>
      <c r="AP2" s="2"/>
      <c r="AQ2" s="2"/>
      <c r="AR2" s="2"/>
      <c r="AS2" s="2"/>
    </row>
    <row r="3" spans="1:45" ht="18" customHeight="1" x14ac:dyDescent="0.25">
      <c r="A3" s="2"/>
      <c r="B3" s="593"/>
      <c r="C3" s="591"/>
      <c r="D3" s="591"/>
      <c r="E3" s="591"/>
      <c r="F3" s="591"/>
      <c r="G3" s="59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5"/>
      <c r="AL3" s="2"/>
      <c r="AM3" s="2"/>
      <c r="AN3" s="2"/>
      <c r="AO3" s="2"/>
      <c r="AP3" s="2"/>
      <c r="AQ3" s="2"/>
      <c r="AR3" s="2"/>
      <c r="AS3" s="2"/>
    </row>
    <row r="4" spans="1:45" ht="18" customHeight="1" x14ac:dyDescent="0.25">
      <c r="A4" s="2"/>
      <c r="B4" s="593"/>
      <c r="C4" s="591"/>
      <c r="D4" s="591"/>
      <c r="E4" s="591"/>
      <c r="F4" s="591"/>
      <c r="G4" s="313" t="s">
        <v>2</v>
      </c>
      <c r="H4" s="314"/>
      <c r="I4" s="314"/>
      <c r="J4" s="314"/>
      <c r="K4" s="314"/>
      <c r="L4" s="314"/>
      <c r="M4" s="314"/>
      <c r="N4" s="314"/>
      <c r="O4" s="314"/>
      <c r="P4" s="314"/>
      <c r="Q4" s="314"/>
      <c r="R4" s="314"/>
      <c r="S4" s="313" t="s">
        <v>16</v>
      </c>
      <c r="T4" s="314"/>
      <c r="U4" s="314"/>
      <c r="V4" s="314"/>
      <c r="W4" s="315"/>
      <c r="X4" s="637" t="s">
        <v>1</v>
      </c>
      <c r="Y4" s="596"/>
      <c r="Z4" s="596"/>
      <c r="AA4" s="596"/>
      <c r="AB4" s="596"/>
      <c r="AC4" s="592"/>
      <c r="AD4" s="684"/>
      <c r="AE4" s="601"/>
      <c r="AF4" s="601"/>
      <c r="AG4" s="601"/>
      <c r="AH4" s="601"/>
      <c r="AI4" s="601"/>
      <c r="AJ4" s="601"/>
      <c r="AK4" s="602"/>
      <c r="AL4" s="2"/>
      <c r="AM4" s="2"/>
      <c r="AN4" s="2"/>
      <c r="AO4" s="2"/>
      <c r="AP4" s="2"/>
      <c r="AQ4" s="2"/>
      <c r="AR4" s="2"/>
      <c r="AS4" s="2"/>
    </row>
    <row r="5" spans="1:45" ht="18" customHeight="1" x14ac:dyDescent="0.25">
      <c r="A5" s="2"/>
      <c r="B5" s="593"/>
      <c r="C5" s="591"/>
      <c r="D5" s="591"/>
      <c r="E5" s="591"/>
      <c r="F5" s="591"/>
      <c r="G5" s="609" t="s">
        <v>1541</v>
      </c>
      <c r="H5" s="584"/>
      <c r="I5" s="584"/>
      <c r="J5" s="584"/>
      <c r="K5" s="584"/>
      <c r="L5" s="584"/>
      <c r="M5" s="584"/>
      <c r="N5" s="584"/>
      <c r="O5" s="584"/>
      <c r="P5" s="584"/>
      <c r="Q5" s="584"/>
      <c r="R5" s="585"/>
      <c r="S5" s="619" t="str">
        <f>Capa!W4</f>
        <v>DI-1100-PE-GE-EC-0001_R00</v>
      </c>
      <c r="T5" s="584"/>
      <c r="U5" s="584"/>
      <c r="V5" s="584"/>
      <c r="W5" s="585"/>
      <c r="X5" s="316"/>
      <c r="Y5" s="317"/>
      <c r="Z5" s="317"/>
      <c r="AA5" s="317"/>
      <c r="AB5" s="317"/>
      <c r="AC5" s="347"/>
      <c r="AD5" s="686"/>
      <c r="AE5" s="596"/>
      <c r="AF5" s="596"/>
      <c r="AG5" s="596"/>
      <c r="AH5" s="596"/>
      <c r="AI5" s="596"/>
      <c r="AJ5" s="596"/>
      <c r="AK5" s="592"/>
      <c r="AL5" s="2"/>
      <c r="AM5" s="2"/>
      <c r="AN5" s="2"/>
      <c r="AO5" s="2"/>
      <c r="AP5" s="2"/>
      <c r="AQ5" s="2"/>
      <c r="AR5" s="2"/>
      <c r="AS5" s="2"/>
    </row>
    <row r="6" spans="1:45" ht="18" customHeight="1" x14ac:dyDescent="0.25">
      <c r="A6" s="2"/>
      <c r="B6" s="593"/>
      <c r="C6" s="591"/>
      <c r="D6" s="591"/>
      <c r="E6" s="591"/>
      <c r="F6" s="591"/>
      <c r="G6" s="4" t="s">
        <v>5</v>
      </c>
      <c r="H6" s="320"/>
      <c r="I6" s="320"/>
      <c r="J6" s="6"/>
      <c r="K6" s="4" t="s">
        <v>6</v>
      </c>
      <c r="L6" s="320"/>
      <c r="M6" s="320"/>
      <c r="N6" s="6"/>
      <c r="O6" s="4" t="s">
        <v>7</v>
      </c>
      <c r="P6" s="320"/>
      <c r="Q6" s="320"/>
      <c r="R6" s="6"/>
      <c r="S6" s="313" t="s">
        <v>17</v>
      </c>
      <c r="T6" s="314"/>
      <c r="U6" s="314"/>
      <c r="V6" s="314"/>
      <c r="W6" s="315"/>
      <c r="X6" s="14"/>
      <c r="Y6" s="15"/>
      <c r="Z6" s="321" t="s">
        <v>3</v>
      </c>
      <c r="AA6" s="317"/>
      <c r="AB6" s="317"/>
      <c r="AC6" s="347"/>
      <c r="AD6" s="687"/>
      <c r="AE6" s="596"/>
      <c r="AF6" s="596"/>
      <c r="AG6" s="596"/>
      <c r="AH6" s="596"/>
      <c r="AI6" s="596"/>
      <c r="AJ6" s="596"/>
      <c r="AK6" s="592"/>
      <c r="AL6" s="2"/>
      <c r="AM6" s="2"/>
      <c r="AN6" s="2"/>
      <c r="AO6" s="2"/>
      <c r="AP6" s="2"/>
      <c r="AQ6" s="2"/>
      <c r="AR6" s="2"/>
      <c r="AS6" s="2"/>
    </row>
    <row r="7" spans="1:45" ht="18" customHeight="1" x14ac:dyDescent="0.25">
      <c r="A7" s="2"/>
      <c r="B7" s="593"/>
      <c r="C7" s="591"/>
      <c r="D7" s="591"/>
      <c r="E7" s="591"/>
      <c r="F7" s="591"/>
      <c r="G7" s="609"/>
      <c r="H7" s="584"/>
      <c r="I7" s="584"/>
      <c r="J7" s="585"/>
      <c r="K7" s="609"/>
      <c r="L7" s="584"/>
      <c r="M7" s="584"/>
      <c r="N7" s="585"/>
      <c r="O7" s="609"/>
      <c r="P7" s="584"/>
      <c r="Q7" s="584"/>
      <c r="R7" s="585"/>
      <c r="S7" s="620" t="s">
        <v>9</v>
      </c>
      <c r="T7" s="584"/>
      <c r="U7" s="584"/>
      <c r="V7" s="584"/>
      <c r="W7" s="585"/>
      <c r="X7" s="322"/>
      <c r="Y7" s="15"/>
      <c r="Z7" s="321" t="s">
        <v>4</v>
      </c>
      <c r="AA7" s="317"/>
      <c r="AB7" s="317"/>
      <c r="AC7" s="347"/>
      <c r="AD7" s="594"/>
      <c r="AE7" s="584"/>
      <c r="AF7" s="584"/>
      <c r="AG7" s="584"/>
      <c r="AH7" s="584"/>
      <c r="AI7" s="584"/>
      <c r="AJ7" s="584"/>
      <c r="AK7" s="585"/>
      <c r="AL7" s="2"/>
      <c r="AM7" s="2"/>
      <c r="AN7" s="2"/>
      <c r="AO7" s="2"/>
      <c r="AP7" s="2"/>
      <c r="AQ7" s="2"/>
      <c r="AR7" s="2"/>
      <c r="AS7" s="2"/>
    </row>
    <row r="8" spans="1:45" ht="18" customHeight="1" x14ac:dyDescent="0.25">
      <c r="A8" s="2"/>
      <c r="B8" s="593"/>
      <c r="C8" s="591"/>
      <c r="D8" s="591"/>
      <c r="E8" s="591"/>
      <c r="F8" s="591"/>
      <c r="G8" s="4" t="s">
        <v>19</v>
      </c>
      <c r="H8" s="320"/>
      <c r="I8" s="320"/>
      <c r="J8" s="320"/>
      <c r="K8" s="320"/>
      <c r="L8" s="320"/>
      <c r="M8" s="320"/>
      <c r="N8" s="320"/>
      <c r="O8" s="320"/>
      <c r="P8" s="320"/>
      <c r="Q8" s="320"/>
      <c r="R8" s="320"/>
      <c r="S8" s="4" t="s">
        <v>11</v>
      </c>
      <c r="T8" s="324"/>
      <c r="U8" s="20"/>
      <c r="V8" s="4" t="str">
        <f>Capa!Z7</f>
        <v>REVISÃO:</v>
      </c>
      <c r="W8" s="323"/>
      <c r="X8" s="325"/>
      <c r="Y8" s="15"/>
      <c r="Z8" s="321" t="s">
        <v>8</v>
      </c>
      <c r="AA8" s="317"/>
      <c r="AB8" s="317"/>
      <c r="AC8" s="347"/>
      <c r="AD8" s="684"/>
      <c r="AE8" s="601"/>
      <c r="AF8" s="601"/>
      <c r="AG8" s="601"/>
      <c r="AH8" s="601"/>
      <c r="AI8" s="601"/>
      <c r="AJ8" s="601"/>
      <c r="AK8" s="602"/>
      <c r="AL8" s="2"/>
      <c r="AM8" s="2"/>
      <c r="AN8" s="2"/>
      <c r="AO8" s="2"/>
      <c r="AP8" s="2"/>
      <c r="AQ8" s="2"/>
      <c r="AR8" s="2"/>
      <c r="AS8" s="2"/>
    </row>
    <row r="9" spans="1:45" ht="18" customHeight="1" x14ac:dyDescent="0.25">
      <c r="A9" s="2"/>
      <c r="B9" s="593"/>
      <c r="C9" s="591"/>
      <c r="D9" s="591"/>
      <c r="E9" s="591"/>
      <c r="F9" s="591"/>
      <c r="G9" s="609" t="str">
        <f>Capa!H8</f>
        <v>GERAL</v>
      </c>
      <c r="H9" s="584"/>
      <c r="I9" s="584"/>
      <c r="J9" s="584"/>
      <c r="K9" s="584"/>
      <c r="L9" s="584"/>
      <c r="M9" s="584"/>
      <c r="N9" s="584"/>
      <c r="O9" s="584"/>
      <c r="P9" s="584"/>
      <c r="Q9" s="584"/>
      <c r="R9" s="584"/>
      <c r="S9" s="608">
        <f>Capa!W8</f>
        <v>44181</v>
      </c>
      <c r="T9" s="584"/>
      <c r="U9" s="585"/>
      <c r="V9" s="609">
        <f>Capa!Z8</f>
        <v>0</v>
      </c>
      <c r="W9" s="685"/>
      <c r="X9" s="316"/>
      <c r="Y9" s="15" t="s">
        <v>18</v>
      </c>
      <c r="Z9" s="321" t="s">
        <v>10</v>
      </c>
      <c r="AA9" s="317"/>
      <c r="AB9" s="317"/>
      <c r="AC9" s="347"/>
      <c r="AD9" s="686"/>
      <c r="AE9" s="596"/>
      <c r="AF9" s="596"/>
      <c r="AG9" s="596"/>
      <c r="AH9" s="596"/>
      <c r="AI9" s="596"/>
      <c r="AJ9" s="596"/>
      <c r="AK9" s="592"/>
      <c r="AL9" s="2"/>
      <c r="AM9" s="2"/>
      <c r="AN9" s="2"/>
      <c r="AO9" s="2"/>
      <c r="AP9" s="2"/>
      <c r="AQ9" s="2"/>
      <c r="AR9" s="2"/>
      <c r="AS9" s="2"/>
    </row>
    <row r="10" spans="1:45" ht="18" customHeight="1" x14ac:dyDescent="0.25">
      <c r="A10" s="2"/>
      <c r="B10" s="593"/>
      <c r="C10" s="591"/>
      <c r="D10" s="591"/>
      <c r="E10" s="591"/>
      <c r="F10" s="591"/>
      <c r="G10" s="313" t="s">
        <v>15</v>
      </c>
      <c r="H10" s="327"/>
      <c r="I10" s="327"/>
      <c r="J10" s="327"/>
      <c r="K10" s="327"/>
      <c r="L10" s="327"/>
      <c r="M10" s="327"/>
      <c r="N10" s="327"/>
      <c r="O10" s="327"/>
      <c r="P10" s="327"/>
      <c r="Q10" s="327"/>
      <c r="R10" s="327"/>
      <c r="S10" s="327"/>
      <c r="T10" s="327"/>
      <c r="U10" s="327"/>
      <c r="V10" s="327"/>
      <c r="W10" s="328"/>
      <c r="X10" s="329"/>
      <c r="Y10" s="15"/>
      <c r="Z10" s="321" t="s">
        <v>13</v>
      </c>
      <c r="AA10" s="317"/>
      <c r="AB10" s="317"/>
      <c r="AC10" s="347"/>
      <c r="AD10" s="645"/>
      <c r="AE10" s="596"/>
      <c r="AF10" s="596"/>
      <c r="AG10" s="596"/>
      <c r="AH10" s="596"/>
      <c r="AI10" s="596"/>
      <c r="AJ10" s="596"/>
      <c r="AK10" s="592"/>
      <c r="AL10" s="2"/>
      <c r="AM10" s="2"/>
      <c r="AN10" s="2"/>
      <c r="AO10" s="2"/>
      <c r="AP10" s="2"/>
      <c r="AQ10" s="2"/>
      <c r="AR10" s="2"/>
      <c r="AS10" s="2"/>
    </row>
    <row r="11" spans="1:45" ht="18" customHeight="1" x14ac:dyDescent="0.25">
      <c r="A11" s="2"/>
      <c r="B11" s="594"/>
      <c r="C11" s="584"/>
      <c r="D11" s="584"/>
      <c r="E11" s="584"/>
      <c r="F11" s="584"/>
      <c r="G11" s="646" t="str">
        <f>Capa!H10</f>
        <v xml:space="preserve">PRÉDIO 1100 
LEEV - LABORATÓRIO DE ECOLOGIA E EVOLUÇÃO
</v>
      </c>
      <c r="H11" s="584"/>
      <c r="I11" s="584"/>
      <c r="J11" s="584"/>
      <c r="K11" s="584"/>
      <c r="L11" s="584"/>
      <c r="M11" s="584"/>
      <c r="N11" s="584"/>
      <c r="O11" s="584"/>
      <c r="P11" s="584"/>
      <c r="Q11" s="584"/>
      <c r="R11" s="584"/>
      <c r="S11" s="584"/>
      <c r="T11" s="584"/>
      <c r="U11" s="584"/>
      <c r="V11" s="584"/>
      <c r="W11" s="585"/>
      <c r="X11" s="330"/>
      <c r="Y11" s="331"/>
      <c r="Z11" s="331"/>
      <c r="AA11" s="331"/>
      <c r="AB11" s="331"/>
      <c r="AC11" s="48"/>
      <c r="AD11" s="645"/>
      <c r="AE11" s="596"/>
      <c r="AF11" s="596"/>
      <c r="AG11" s="596"/>
      <c r="AH11" s="596"/>
      <c r="AI11" s="596"/>
      <c r="AJ11" s="596"/>
      <c r="AK11" s="592"/>
      <c r="AL11" s="2"/>
      <c r="AM11" s="2"/>
      <c r="AN11" s="2"/>
      <c r="AO11" s="2"/>
      <c r="AP11" s="2"/>
      <c r="AQ11" s="2"/>
      <c r="AR11" s="2"/>
      <c r="AS11" s="2"/>
    </row>
    <row r="12" spans="1:45" ht="50.25" customHeight="1" x14ac:dyDescent="0.2">
      <c r="A12" s="29"/>
      <c r="B12" s="639" t="s">
        <v>20</v>
      </c>
      <c r="C12" s="589"/>
      <c r="D12" s="639" t="s">
        <v>21</v>
      </c>
      <c r="E12" s="597"/>
      <c r="F12" s="597"/>
      <c r="G12" s="597"/>
      <c r="H12" s="597"/>
      <c r="I12" s="597"/>
      <c r="J12" s="597"/>
      <c r="K12" s="597"/>
      <c r="L12" s="597"/>
      <c r="M12" s="597"/>
      <c r="N12" s="597"/>
      <c r="O12" s="597"/>
      <c r="P12" s="597"/>
      <c r="Q12" s="597"/>
      <c r="R12" s="597"/>
      <c r="S12" s="597"/>
      <c r="T12" s="589"/>
      <c r="U12" s="639" t="s">
        <v>23</v>
      </c>
      <c r="V12" s="589"/>
      <c r="W12" s="639" t="s">
        <v>24</v>
      </c>
      <c r="X12" s="589"/>
      <c r="Y12" s="647" t="s">
        <v>25</v>
      </c>
      <c r="Z12" s="589"/>
      <c r="AA12" s="647" t="s">
        <v>26</v>
      </c>
      <c r="AB12" s="589"/>
      <c r="AC12" s="647" t="s">
        <v>27</v>
      </c>
      <c r="AD12" s="589"/>
      <c r="AE12" s="647" t="s">
        <v>28</v>
      </c>
      <c r="AF12" s="589"/>
      <c r="AG12" s="647" t="s">
        <v>29</v>
      </c>
      <c r="AH12" s="589"/>
      <c r="AI12" s="647" t="s">
        <v>30</v>
      </c>
      <c r="AJ12" s="597"/>
      <c r="AK12" s="589"/>
      <c r="AL12" s="29"/>
      <c r="AM12" s="29"/>
      <c r="AN12" s="29"/>
      <c r="AO12" s="29"/>
      <c r="AP12" s="29"/>
      <c r="AQ12" s="29"/>
      <c r="AR12" s="29"/>
      <c r="AS12" s="29"/>
    </row>
    <row r="13" spans="1:45" ht="25.5" customHeight="1" x14ac:dyDescent="0.2">
      <c r="A13" s="29"/>
      <c r="B13" s="643"/>
      <c r="C13" s="589"/>
      <c r="D13" s="643" t="s">
        <v>1542</v>
      </c>
      <c r="E13" s="597"/>
      <c r="F13" s="597"/>
      <c r="G13" s="597"/>
      <c r="H13" s="597"/>
      <c r="I13" s="597"/>
      <c r="J13" s="597"/>
      <c r="K13" s="597"/>
      <c r="L13" s="597"/>
      <c r="M13" s="597"/>
      <c r="N13" s="597"/>
      <c r="O13" s="597"/>
      <c r="P13" s="597"/>
      <c r="Q13" s="597"/>
      <c r="R13" s="597"/>
      <c r="S13" s="597"/>
      <c r="T13" s="597"/>
      <c r="U13" s="644"/>
      <c r="V13" s="597"/>
      <c r="W13" s="232"/>
      <c r="X13" s="232"/>
      <c r="Y13" s="333"/>
      <c r="Z13" s="333"/>
      <c r="AA13" s="232"/>
      <c r="AB13" s="232"/>
      <c r="AC13" s="232"/>
      <c r="AD13" s="232"/>
      <c r="AE13" s="237"/>
      <c r="AF13" s="238"/>
      <c r="AG13" s="237"/>
      <c r="AH13" s="238"/>
      <c r="AI13" s="237"/>
      <c r="AJ13" s="232"/>
      <c r="AK13" s="238"/>
      <c r="AL13" s="29"/>
      <c r="AM13" s="29"/>
      <c r="AN13" s="29"/>
      <c r="AO13" s="29"/>
      <c r="AP13" s="29"/>
      <c r="AQ13" s="29"/>
      <c r="AR13" s="29"/>
      <c r="AS13" s="29"/>
    </row>
    <row r="14" spans="1:45" ht="18" customHeight="1" x14ac:dyDescent="0.25">
      <c r="A14" s="34"/>
      <c r="B14" s="648">
        <v>1</v>
      </c>
      <c r="C14" s="589"/>
      <c r="D14" s="649" t="s">
        <v>1543</v>
      </c>
      <c r="E14" s="597"/>
      <c r="F14" s="597"/>
      <c r="G14" s="597"/>
      <c r="H14" s="597"/>
      <c r="I14" s="597"/>
      <c r="J14" s="597"/>
      <c r="K14" s="597"/>
      <c r="L14" s="597"/>
      <c r="M14" s="597"/>
      <c r="N14" s="597"/>
      <c r="O14" s="597"/>
      <c r="P14" s="597"/>
      <c r="Q14" s="597"/>
      <c r="R14" s="597"/>
      <c r="S14" s="597"/>
      <c r="T14" s="597"/>
      <c r="U14" s="337"/>
      <c r="V14" s="337"/>
      <c r="W14" s="337" t="s">
        <v>40</v>
      </c>
      <c r="X14" s="337" t="s">
        <v>40</v>
      </c>
      <c r="Y14" s="338"/>
      <c r="Z14" s="338"/>
      <c r="AA14" s="337"/>
      <c r="AB14" s="337"/>
      <c r="AC14" s="337"/>
      <c r="AD14" s="337"/>
      <c r="AE14" s="650"/>
      <c r="AF14" s="589"/>
      <c r="AG14" s="650"/>
      <c r="AH14" s="589"/>
      <c r="AI14" s="651">
        <f>SUM(AI15:AK50)/2</f>
        <v>0</v>
      </c>
      <c r="AJ14" s="641"/>
      <c r="AK14" s="642"/>
      <c r="AL14" s="34"/>
      <c r="AM14" s="9"/>
      <c r="AN14" s="9"/>
    </row>
    <row r="15" spans="1:45" s="100" customFormat="1" ht="18" customHeight="1" outlineLevel="1" x14ac:dyDescent="0.25">
      <c r="A15" s="398"/>
      <c r="B15" s="652" t="s">
        <v>31</v>
      </c>
      <c r="C15" s="623"/>
      <c r="D15" s="688" t="s">
        <v>1544</v>
      </c>
      <c r="E15" s="689"/>
      <c r="F15" s="689"/>
      <c r="G15" s="689"/>
      <c r="H15" s="689"/>
      <c r="I15" s="689"/>
      <c r="J15" s="689"/>
      <c r="K15" s="689"/>
      <c r="L15" s="689"/>
      <c r="M15" s="689"/>
      <c r="N15" s="689"/>
      <c r="O15" s="689"/>
      <c r="P15" s="689"/>
      <c r="Q15" s="689"/>
      <c r="R15" s="689"/>
      <c r="S15" s="689"/>
      <c r="T15" s="690"/>
      <c r="U15" s="654"/>
      <c r="V15" s="623"/>
      <c r="W15" s="655"/>
      <c r="X15" s="623"/>
      <c r="Y15" s="656"/>
      <c r="Z15" s="623"/>
      <c r="AA15" s="657"/>
      <c r="AB15" s="623"/>
      <c r="AC15" s="657"/>
      <c r="AD15" s="623"/>
      <c r="AE15" s="657"/>
      <c r="AF15" s="623"/>
      <c r="AG15" s="657"/>
      <c r="AH15" s="623"/>
      <c r="AI15" s="658">
        <f>SUM(AI16:AK18)</f>
        <v>0</v>
      </c>
      <c r="AJ15" s="632"/>
      <c r="AK15" s="633"/>
      <c r="AL15" s="398"/>
      <c r="AM15" s="101"/>
      <c r="AN15" s="101"/>
    </row>
    <row r="16" spans="1:45" s="100" customFormat="1" ht="18" customHeight="1" outlineLevel="1" x14ac:dyDescent="0.25">
      <c r="A16" s="224"/>
      <c r="B16" s="659" t="s">
        <v>32</v>
      </c>
      <c r="C16" s="623"/>
      <c r="D16" s="691" t="s">
        <v>1545</v>
      </c>
      <c r="E16" s="692"/>
      <c r="F16" s="692"/>
      <c r="G16" s="692"/>
      <c r="H16" s="692"/>
      <c r="I16" s="692"/>
      <c r="J16" s="692"/>
      <c r="K16" s="692"/>
      <c r="L16" s="692"/>
      <c r="M16" s="692"/>
      <c r="N16" s="692"/>
      <c r="O16" s="692"/>
      <c r="P16" s="692"/>
      <c r="Q16" s="692"/>
      <c r="R16" s="692"/>
      <c r="S16" s="692"/>
      <c r="T16" s="693"/>
      <c r="U16" s="661"/>
      <c r="V16" s="623"/>
      <c r="W16" s="662" t="s">
        <v>33</v>
      </c>
      <c r="X16" s="623"/>
      <c r="Y16" s="634">
        <v>5000</v>
      </c>
      <c r="Z16" s="622"/>
      <c r="AA16" s="634"/>
      <c r="AB16" s="623"/>
      <c r="AC16" s="634"/>
      <c r="AD16" s="623"/>
      <c r="AE16" s="634">
        <f>ROUND(Y16*AA16,2)</f>
        <v>0</v>
      </c>
      <c r="AF16" s="623"/>
      <c r="AG16" s="634">
        <f>ROUND(Y16*AC16,2)</f>
        <v>0</v>
      </c>
      <c r="AH16" s="623"/>
      <c r="AI16" s="631">
        <f>AE16+AG16</f>
        <v>0</v>
      </c>
      <c r="AJ16" s="632"/>
      <c r="AK16" s="633"/>
      <c r="AL16" s="224"/>
      <c r="AM16" s="101"/>
      <c r="AN16" s="101"/>
    </row>
    <row r="17" spans="1:40" s="100" customFormat="1" ht="15.75" customHeight="1" outlineLevel="1" x14ac:dyDescent="0.25">
      <c r="A17" s="224"/>
      <c r="B17" s="659" t="s">
        <v>34</v>
      </c>
      <c r="C17" s="623"/>
      <c r="D17" s="691" t="s">
        <v>1546</v>
      </c>
      <c r="E17" s="692"/>
      <c r="F17" s="692"/>
      <c r="G17" s="692"/>
      <c r="H17" s="692"/>
      <c r="I17" s="692"/>
      <c r="J17" s="692"/>
      <c r="K17" s="692"/>
      <c r="L17" s="692"/>
      <c r="M17" s="692"/>
      <c r="N17" s="692"/>
      <c r="O17" s="692"/>
      <c r="P17" s="692"/>
      <c r="Q17" s="692"/>
      <c r="R17" s="692"/>
      <c r="S17" s="692"/>
      <c r="T17" s="693"/>
      <c r="U17" s="661"/>
      <c r="V17" s="623"/>
      <c r="W17" s="662" t="s">
        <v>51</v>
      </c>
      <c r="X17" s="623"/>
      <c r="Y17" s="634">
        <f>Y16*0.3</f>
        <v>1500</v>
      </c>
      <c r="Z17" s="622"/>
      <c r="AA17" s="634"/>
      <c r="AB17" s="623"/>
      <c r="AC17" s="634"/>
      <c r="AD17" s="623"/>
      <c r="AE17" s="634">
        <f>ROUND(Y17*AA17,2)</f>
        <v>0</v>
      </c>
      <c r="AF17" s="623"/>
      <c r="AG17" s="634">
        <f>ROUND(Y17*AC17,2)</f>
        <v>0</v>
      </c>
      <c r="AH17" s="623"/>
      <c r="AI17" s="631">
        <f>AE17+AG17</f>
        <v>0</v>
      </c>
      <c r="AJ17" s="632"/>
      <c r="AK17" s="633"/>
      <c r="AL17" s="224"/>
      <c r="AM17" s="101"/>
      <c r="AN17" s="101"/>
    </row>
    <row r="18" spans="1:40" s="100" customFormat="1" ht="18" customHeight="1" outlineLevel="1" x14ac:dyDescent="0.25">
      <c r="A18" s="224"/>
      <c r="B18" s="671"/>
      <c r="C18" s="623"/>
      <c r="D18" s="691" t="s">
        <v>1547</v>
      </c>
      <c r="E18" s="692"/>
      <c r="F18" s="692"/>
      <c r="G18" s="692"/>
      <c r="H18" s="692"/>
      <c r="I18" s="692"/>
      <c r="J18" s="692"/>
      <c r="K18" s="692"/>
      <c r="L18" s="692"/>
      <c r="M18" s="692"/>
      <c r="N18" s="692"/>
      <c r="O18" s="692"/>
      <c r="P18" s="692"/>
      <c r="Q18" s="692"/>
      <c r="R18" s="692"/>
      <c r="S18" s="692"/>
      <c r="T18" s="693"/>
      <c r="U18" s="661"/>
      <c r="V18" s="623"/>
      <c r="W18" s="662" t="s">
        <v>1548</v>
      </c>
      <c r="X18" s="623"/>
      <c r="Y18" s="1526">
        <f>Y17*10</f>
        <v>15000</v>
      </c>
      <c r="Z18" s="1527"/>
      <c r="AA18" s="634"/>
      <c r="AB18" s="623"/>
      <c r="AC18" s="634"/>
      <c r="AD18" s="623"/>
      <c r="AE18" s="634">
        <f>ROUND(Y18*AA18,2)</f>
        <v>0</v>
      </c>
      <c r="AF18" s="623"/>
      <c r="AG18" s="634">
        <f>ROUND(Y18*AC18,2)</f>
        <v>0</v>
      </c>
      <c r="AH18" s="623"/>
      <c r="AI18" s="631">
        <f>AE18+AG18</f>
        <v>0</v>
      </c>
      <c r="AJ18" s="632"/>
      <c r="AK18" s="633"/>
      <c r="AL18" s="224"/>
      <c r="AM18" s="101"/>
      <c r="AN18" s="101"/>
    </row>
    <row r="19" spans="1:40" s="100" customFormat="1" ht="18" customHeight="1" outlineLevel="1" x14ac:dyDescent="0.25">
      <c r="A19" s="224"/>
      <c r="B19" s="671"/>
      <c r="C19" s="623"/>
      <c r="D19" s="663"/>
      <c r="E19" s="666"/>
      <c r="F19" s="666"/>
      <c r="G19" s="666"/>
      <c r="H19" s="666"/>
      <c r="I19" s="666"/>
      <c r="J19" s="666"/>
      <c r="K19" s="666"/>
      <c r="L19" s="666"/>
      <c r="M19" s="666"/>
      <c r="N19" s="666"/>
      <c r="O19" s="666"/>
      <c r="P19" s="666"/>
      <c r="Q19" s="666"/>
      <c r="R19" s="666"/>
      <c r="S19" s="666"/>
      <c r="T19" s="667"/>
      <c r="U19" s="661"/>
      <c r="V19" s="623"/>
      <c r="W19" s="662"/>
      <c r="X19" s="623"/>
      <c r="Y19" s="634"/>
      <c r="Z19" s="623"/>
      <c r="AA19" s="672"/>
      <c r="AB19" s="623"/>
      <c r="AC19" s="672"/>
      <c r="AD19" s="623"/>
      <c r="AE19" s="672"/>
      <c r="AF19" s="623"/>
      <c r="AG19" s="672"/>
      <c r="AH19" s="623"/>
      <c r="AI19" s="673"/>
      <c r="AJ19" s="632"/>
      <c r="AK19" s="633"/>
      <c r="AL19" s="224"/>
      <c r="AM19" s="101"/>
      <c r="AN19" s="101"/>
    </row>
    <row r="20" spans="1:40" s="100" customFormat="1" ht="18" customHeight="1" outlineLevel="1" x14ac:dyDescent="0.25">
      <c r="A20" s="398"/>
      <c r="B20" s="652" t="s">
        <v>560</v>
      </c>
      <c r="C20" s="623"/>
      <c r="D20" s="688" t="s">
        <v>1549</v>
      </c>
      <c r="E20" s="689"/>
      <c r="F20" s="689"/>
      <c r="G20" s="689"/>
      <c r="H20" s="689"/>
      <c r="I20" s="689"/>
      <c r="J20" s="689"/>
      <c r="K20" s="689"/>
      <c r="L20" s="689"/>
      <c r="M20" s="689"/>
      <c r="N20" s="689"/>
      <c r="O20" s="689"/>
      <c r="P20" s="689"/>
      <c r="Q20" s="689"/>
      <c r="R20" s="689"/>
      <c r="S20" s="689"/>
      <c r="T20" s="690"/>
      <c r="U20" s="654"/>
      <c r="V20" s="623"/>
      <c r="W20" s="655"/>
      <c r="X20" s="623"/>
      <c r="Y20" s="656"/>
      <c r="Z20" s="623"/>
      <c r="AA20" s="657"/>
      <c r="AB20" s="623"/>
      <c r="AC20" s="657"/>
      <c r="AD20" s="623"/>
      <c r="AE20" s="657"/>
      <c r="AF20" s="623"/>
      <c r="AG20" s="657"/>
      <c r="AH20" s="623"/>
      <c r="AI20" s="658">
        <f>SUM(AI21:AK33)</f>
        <v>0</v>
      </c>
      <c r="AJ20" s="632"/>
      <c r="AK20" s="633"/>
      <c r="AL20" s="398"/>
      <c r="AM20" s="101"/>
      <c r="AN20" s="101"/>
    </row>
    <row r="21" spans="1:40" s="100" customFormat="1" ht="18" customHeight="1" outlineLevel="1" x14ac:dyDescent="0.25">
      <c r="A21" s="224"/>
      <c r="B21" s="659" t="s">
        <v>562</v>
      </c>
      <c r="C21" s="623"/>
      <c r="D21" s="691" t="s">
        <v>1550</v>
      </c>
      <c r="E21" s="692"/>
      <c r="F21" s="692"/>
      <c r="G21" s="692"/>
      <c r="H21" s="692"/>
      <c r="I21" s="692"/>
      <c r="J21" s="692"/>
      <c r="K21" s="692"/>
      <c r="L21" s="692"/>
      <c r="M21" s="692"/>
      <c r="N21" s="692"/>
      <c r="O21" s="692"/>
      <c r="P21" s="692"/>
      <c r="Q21" s="692"/>
      <c r="R21" s="692"/>
      <c r="S21" s="692"/>
      <c r="T21" s="693"/>
      <c r="U21" s="661"/>
      <c r="V21" s="623"/>
      <c r="W21" s="662" t="s">
        <v>51</v>
      </c>
      <c r="X21" s="623"/>
      <c r="Y21" s="634">
        <v>42</v>
      </c>
      <c r="Z21" s="622"/>
      <c r="AA21" s="634"/>
      <c r="AB21" s="623"/>
      <c r="AC21" s="634"/>
      <c r="AD21" s="623"/>
      <c r="AE21" s="634">
        <f t="shared" ref="AE21:AE32" si="0">ROUND(Y21*AA21,2)</f>
        <v>0</v>
      </c>
      <c r="AF21" s="623"/>
      <c r="AG21" s="634">
        <f t="shared" ref="AG21:AG32" si="1">ROUND(Y21*AC21,2)</f>
        <v>0</v>
      </c>
      <c r="AH21" s="623"/>
      <c r="AI21" s="631">
        <f t="shared" ref="AI21:AI32" si="2">AE21+AG21</f>
        <v>0</v>
      </c>
      <c r="AJ21" s="632"/>
      <c r="AK21" s="633"/>
      <c r="AL21" s="224"/>
      <c r="AM21" s="101"/>
      <c r="AN21" s="101"/>
    </row>
    <row r="22" spans="1:40" s="100" customFormat="1" ht="39.75" customHeight="1" outlineLevel="1" x14ac:dyDescent="0.25">
      <c r="A22" s="224"/>
      <c r="B22" s="659" t="s">
        <v>1110</v>
      </c>
      <c r="C22" s="623"/>
      <c r="D22" s="691" t="s">
        <v>1551</v>
      </c>
      <c r="E22" s="692"/>
      <c r="F22" s="692"/>
      <c r="G22" s="692"/>
      <c r="H22" s="692"/>
      <c r="I22" s="692"/>
      <c r="J22" s="692"/>
      <c r="K22" s="692"/>
      <c r="L22" s="692"/>
      <c r="M22" s="692"/>
      <c r="N22" s="692"/>
      <c r="O22" s="692"/>
      <c r="P22" s="692"/>
      <c r="Q22" s="692"/>
      <c r="R22" s="692"/>
      <c r="S22" s="692"/>
      <c r="T22" s="693"/>
      <c r="U22" s="661"/>
      <c r="V22" s="623"/>
      <c r="W22" s="662" t="s">
        <v>51</v>
      </c>
      <c r="X22" s="623"/>
      <c r="Y22" s="634">
        <v>30</v>
      </c>
      <c r="Z22" s="622"/>
      <c r="AA22" s="634"/>
      <c r="AB22" s="623"/>
      <c r="AC22" s="634"/>
      <c r="AD22" s="623"/>
      <c r="AE22" s="634">
        <f t="shared" si="0"/>
        <v>0</v>
      </c>
      <c r="AF22" s="623"/>
      <c r="AG22" s="634">
        <f t="shared" si="1"/>
        <v>0</v>
      </c>
      <c r="AH22" s="623"/>
      <c r="AI22" s="631">
        <f t="shared" si="2"/>
        <v>0</v>
      </c>
      <c r="AJ22" s="632"/>
      <c r="AK22" s="633"/>
      <c r="AL22" s="224"/>
      <c r="AM22" s="101"/>
      <c r="AN22" s="101"/>
    </row>
    <row r="23" spans="1:40" s="100" customFormat="1" ht="18" customHeight="1" outlineLevel="1" x14ac:dyDescent="0.25">
      <c r="A23" s="224"/>
      <c r="B23" s="659" t="s">
        <v>1111</v>
      </c>
      <c r="C23" s="623"/>
      <c r="D23" s="691" t="s">
        <v>1552</v>
      </c>
      <c r="E23" s="692"/>
      <c r="F23" s="692"/>
      <c r="G23" s="692"/>
      <c r="H23" s="692"/>
      <c r="I23" s="692"/>
      <c r="J23" s="692"/>
      <c r="K23" s="692"/>
      <c r="L23" s="692"/>
      <c r="M23" s="692"/>
      <c r="N23" s="692"/>
      <c r="O23" s="692"/>
      <c r="P23" s="692"/>
      <c r="Q23" s="692"/>
      <c r="R23" s="692"/>
      <c r="S23" s="692"/>
      <c r="T23" s="693"/>
      <c r="U23" s="661"/>
      <c r="V23" s="623"/>
      <c r="W23" s="662" t="s">
        <v>51</v>
      </c>
      <c r="X23" s="623"/>
      <c r="Y23" s="634">
        <f>Y21-Y22</f>
        <v>12</v>
      </c>
      <c r="Z23" s="622"/>
      <c r="AA23" s="634"/>
      <c r="AB23" s="623"/>
      <c r="AC23" s="634"/>
      <c r="AD23" s="623"/>
      <c r="AE23" s="634">
        <f t="shared" si="0"/>
        <v>0</v>
      </c>
      <c r="AF23" s="623"/>
      <c r="AG23" s="634">
        <f t="shared" si="1"/>
        <v>0</v>
      </c>
      <c r="AH23" s="623"/>
      <c r="AI23" s="631">
        <f t="shared" si="2"/>
        <v>0</v>
      </c>
      <c r="AJ23" s="632"/>
      <c r="AK23" s="633"/>
      <c r="AL23" s="224"/>
      <c r="AM23" s="101"/>
      <c r="AN23" s="101"/>
    </row>
    <row r="24" spans="1:40" s="100" customFormat="1" ht="18" customHeight="1" outlineLevel="1" x14ac:dyDescent="0.25">
      <c r="A24" s="224"/>
      <c r="B24" s="659" t="s">
        <v>1112</v>
      </c>
      <c r="C24" s="623"/>
      <c r="D24" s="691" t="s">
        <v>1553</v>
      </c>
      <c r="E24" s="692"/>
      <c r="F24" s="692"/>
      <c r="G24" s="692"/>
      <c r="H24" s="692"/>
      <c r="I24" s="692"/>
      <c r="J24" s="692"/>
      <c r="K24" s="692"/>
      <c r="L24" s="692"/>
      <c r="M24" s="692"/>
      <c r="N24" s="692"/>
      <c r="O24" s="692"/>
      <c r="P24" s="692"/>
      <c r="Q24" s="692"/>
      <c r="R24" s="692"/>
      <c r="S24" s="692"/>
      <c r="T24" s="693"/>
      <c r="U24" s="661"/>
      <c r="V24" s="623"/>
      <c r="W24" s="662" t="s">
        <v>1548</v>
      </c>
      <c r="X24" s="623"/>
      <c r="Y24" s="634">
        <f>Y23*1.4*20</f>
        <v>335.99999999999994</v>
      </c>
      <c r="Z24" s="622"/>
      <c r="AA24" s="634"/>
      <c r="AB24" s="623"/>
      <c r="AC24" s="634"/>
      <c r="AD24" s="623"/>
      <c r="AE24" s="634">
        <f t="shared" si="0"/>
        <v>0</v>
      </c>
      <c r="AF24" s="623"/>
      <c r="AG24" s="634">
        <f t="shared" si="1"/>
        <v>0</v>
      </c>
      <c r="AH24" s="623"/>
      <c r="AI24" s="631">
        <f t="shared" si="2"/>
        <v>0</v>
      </c>
      <c r="AJ24" s="632"/>
      <c r="AK24" s="633"/>
      <c r="AL24" s="224"/>
      <c r="AM24" s="101"/>
      <c r="AN24" s="101"/>
    </row>
    <row r="25" spans="1:40" s="100" customFormat="1" ht="18" customHeight="1" outlineLevel="1" x14ac:dyDescent="0.25">
      <c r="A25" s="224"/>
      <c r="B25" s="659" t="s">
        <v>1554</v>
      </c>
      <c r="C25" s="623"/>
      <c r="D25" s="691" t="s">
        <v>1555</v>
      </c>
      <c r="E25" s="692"/>
      <c r="F25" s="692"/>
      <c r="G25" s="692"/>
      <c r="H25" s="692"/>
      <c r="I25" s="692"/>
      <c r="J25" s="692"/>
      <c r="K25" s="692"/>
      <c r="L25" s="692"/>
      <c r="M25" s="692"/>
      <c r="N25" s="692"/>
      <c r="O25" s="692"/>
      <c r="P25" s="692"/>
      <c r="Q25" s="692"/>
      <c r="R25" s="692"/>
      <c r="S25" s="692"/>
      <c r="T25" s="693"/>
      <c r="U25" s="661"/>
      <c r="V25" s="623"/>
      <c r="W25" s="662" t="s">
        <v>1556</v>
      </c>
      <c r="X25" s="623"/>
      <c r="Y25" s="634">
        <v>1</v>
      </c>
      <c r="Z25" s="622"/>
      <c r="AA25" s="634"/>
      <c r="AB25" s="623"/>
      <c r="AC25" s="634"/>
      <c r="AD25" s="623"/>
      <c r="AE25" s="634">
        <f t="shared" si="0"/>
        <v>0</v>
      </c>
      <c r="AF25" s="623"/>
      <c r="AG25" s="634">
        <f t="shared" si="1"/>
        <v>0</v>
      </c>
      <c r="AH25" s="623"/>
      <c r="AI25" s="631">
        <f t="shared" si="2"/>
        <v>0</v>
      </c>
      <c r="AJ25" s="632"/>
      <c r="AK25" s="633"/>
      <c r="AL25" s="224"/>
      <c r="AM25" s="101"/>
      <c r="AN25" s="101"/>
    </row>
    <row r="26" spans="1:40" s="100" customFormat="1" ht="18" customHeight="1" outlineLevel="1" x14ac:dyDescent="0.25">
      <c r="A26" s="224"/>
      <c r="B26" s="659" t="s">
        <v>1557</v>
      </c>
      <c r="C26" s="623"/>
      <c r="D26" s="691" t="s">
        <v>1558</v>
      </c>
      <c r="E26" s="692"/>
      <c r="F26" s="692"/>
      <c r="G26" s="692"/>
      <c r="H26" s="692"/>
      <c r="I26" s="692"/>
      <c r="J26" s="692"/>
      <c r="K26" s="692"/>
      <c r="L26" s="692"/>
      <c r="M26" s="692"/>
      <c r="N26" s="692"/>
      <c r="O26" s="692"/>
      <c r="P26" s="692"/>
      <c r="Q26" s="692"/>
      <c r="R26" s="692"/>
      <c r="S26" s="692"/>
      <c r="T26" s="693"/>
      <c r="U26" s="661"/>
      <c r="V26" s="623"/>
      <c r="W26" s="662" t="s">
        <v>1556</v>
      </c>
      <c r="X26" s="623"/>
      <c r="Y26" s="634">
        <v>1</v>
      </c>
      <c r="Z26" s="622"/>
      <c r="AA26" s="634"/>
      <c r="AB26" s="623"/>
      <c r="AC26" s="634"/>
      <c r="AD26" s="623"/>
      <c r="AE26" s="634">
        <f t="shared" si="0"/>
        <v>0</v>
      </c>
      <c r="AF26" s="623"/>
      <c r="AG26" s="634">
        <f t="shared" si="1"/>
        <v>0</v>
      </c>
      <c r="AH26" s="623"/>
      <c r="AI26" s="631">
        <f t="shared" si="2"/>
        <v>0</v>
      </c>
      <c r="AJ26" s="632"/>
      <c r="AK26" s="633"/>
      <c r="AL26" s="224"/>
      <c r="AM26" s="101"/>
      <c r="AN26" s="101"/>
    </row>
    <row r="27" spans="1:40" s="100" customFormat="1" ht="18" customHeight="1" outlineLevel="1" x14ac:dyDescent="0.25">
      <c r="A27" s="224"/>
      <c r="B27" s="659" t="s">
        <v>1559</v>
      </c>
      <c r="C27" s="623"/>
      <c r="D27" s="691" t="s">
        <v>1560</v>
      </c>
      <c r="E27" s="692"/>
      <c r="F27" s="692"/>
      <c r="G27" s="692"/>
      <c r="H27" s="692"/>
      <c r="I27" s="692"/>
      <c r="J27" s="692"/>
      <c r="K27" s="692"/>
      <c r="L27" s="692"/>
      <c r="M27" s="692"/>
      <c r="N27" s="692"/>
      <c r="O27" s="692"/>
      <c r="P27" s="692"/>
      <c r="Q27" s="692"/>
      <c r="R27" s="692"/>
      <c r="S27" s="692"/>
      <c r="T27" s="693"/>
      <c r="U27" s="661"/>
      <c r="V27" s="623"/>
      <c r="W27" s="662" t="s">
        <v>1556</v>
      </c>
      <c r="X27" s="623"/>
      <c r="Y27" s="634">
        <v>1</v>
      </c>
      <c r="Z27" s="622"/>
      <c r="AA27" s="634"/>
      <c r="AB27" s="623"/>
      <c r="AC27" s="634"/>
      <c r="AD27" s="623"/>
      <c r="AE27" s="634">
        <f t="shared" si="0"/>
        <v>0</v>
      </c>
      <c r="AF27" s="623"/>
      <c r="AG27" s="634">
        <f t="shared" si="1"/>
        <v>0</v>
      </c>
      <c r="AH27" s="623"/>
      <c r="AI27" s="631">
        <f t="shared" si="2"/>
        <v>0</v>
      </c>
      <c r="AJ27" s="632"/>
      <c r="AK27" s="633"/>
      <c r="AL27" s="224"/>
      <c r="AM27" s="101"/>
      <c r="AN27" s="101"/>
    </row>
    <row r="28" spans="1:40" s="100" customFormat="1" ht="18" customHeight="1" outlineLevel="1" x14ac:dyDescent="0.25">
      <c r="A28" s="224"/>
      <c r="B28" s="659" t="s">
        <v>1561</v>
      </c>
      <c r="C28" s="623"/>
      <c r="D28" s="691" t="s">
        <v>1562</v>
      </c>
      <c r="E28" s="692"/>
      <c r="F28" s="692"/>
      <c r="G28" s="692"/>
      <c r="H28" s="692"/>
      <c r="I28" s="692"/>
      <c r="J28" s="692"/>
      <c r="K28" s="692"/>
      <c r="L28" s="692"/>
      <c r="M28" s="692"/>
      <c r="N28" s="692"/>
      <c r="O28" s="692"/>
      <c r="P28" s="692"/>
      <c r="Q28" s="692"/>
      <c r="R28" s="692"/>
      <c r="S28" s="692"/>
      <c r="T28" s="693"/>
      <c r="U28" s="661"/>
      <c r="V28" s="623"/>
      <c r="W28" s="662" t="s">
        <v>1556</v>
      </c>
      <c r="X28" s="623"/>
      <c r="Y28" s="634">
        <v>1</v>
      </c>
      <c r="Z28" s="622"/>
      <c r="AA28" s="634"/>
      <c r="AB28" s="623"/>
      <c r="AC28" s="634"/>
      <c r="AD28" s="623"/>
      <c r="AE28" s="634">
        <f t="shared" si="0"/>
        <v>0</v>
      </c>
      <c r="AF28" s="623"/>
      <c r="AG28" s="634">
        <f t="shared" si="1"/>
        <v>0</v>
      </c>
      <c r="AH28" s="623"/>
      <c r="AI28" s="631">
        <f t="shared" si="2"/>
        <v>0</v>
      </c>
      <c r="AJ28" s="632"/>
      <c r="AK28" s="633"/>
      <c r="AL28" s="224"/>
      <c r="AM28" s="101"/>
      <c r="AN28" s="101"/>
    </row>
    <row r="29" spans="1:40" s="100" customFormat="1" ht="18" customHeight="1" outlineLevel="1" x14ac:dyDescent="0.25">
      <c r="A29" s="224"/>
      <c r="B29" s="659" t="s">
        <v>1563</v>
      </c>
      <c r="C29" s="623"/>
      <c r="D29" s="691" t="s">
        <v>1564</v>
      </c>
      <c r="E29" s="692"/>
      <c r="F29" s="692"/>
      <c r="G29" s="692"/>
      <c r="H29" s="692"/>
      <c r="I29" s="692"/>
      <c r="J29" s="692"/>
      <c r="K29" s="692"/>
      <c r="L29" s="692"/>
      <c r="M29" s="692"/>
      <c r="N29" s="692"/>
      <c r="O29" s="692"/>
      <c r="P29" s="692"/>
      <c r="Q29" s="692"/>
      <c r="R29" s="692"/>
      <c r="S29" s="692"/>
      <c r="T29" s="693"/>
      <c r="U29" s="661"/>
      <c r="V29" s="623"/>
      <c r="W29" s="662" t="s">
        <v>1556</v>
      </c>
      <c r="X29" s="623"/>
      <c r="Y29" s="634">
        <v>1</v>
      </c>
      <c r="Z29" s="622"/>
      <c r="AA29" s="634"/>
      <c r="AB29" s="623"/>
      <c r="AC29" s="634"/>
      <c r="AD29" s="623"/>
      <c r="AE29" s="634">
        <f t="shared" si="0"/>
        <v>0</v>
      </c>
      <c r="AF29" s="623"/>
      <c r="AG29" s="634">
        <f t="shared" si="1"/>
        <v>0</v>
      </c>
      <c r="AH29" s="623"/>
      <c r="AI29" s="631">
        <f t="shared" si="2"/>
        <v>0</v>
      </c>
      <c r="AJ29" s="632"/>
      <c r="AK29" s="633"/>
      <c r="AL29" s="224"/>
      <c r="AM29" s="101"/>
      <c r="AN29" s="101"/>
    </row>
    <row r="30" spans="1:40" s="100" customFormat="1" ht="18" customHeight="1" outlineLevel="1" x14ac:dyDescent="0.25">
      <c r="A30" s="224"/>
      <c r="B30" s="659" t="s">
        <v>1565</v>
      </c>
      <c r="C30" s="623"/>
      <c r="D30" s="691" t="s">
        <v>1566</v>
      </c>
      <c r="E30" s="692"/>
      <c r="F30" s="692"/>
      <c r="G30" s="692"/>
      <c r="H30" s="692"/>
      <c r="I30" s="692"/>
      <c r="J30" s="692"/>
      <c r="K30" s="692"/>
      <c r="L30" s="692"/>
      <c r="M30" s="692"/>
      <c r="N30" s="692"/>
      <c r="O30" s="692"/>
      <c r="P30" s="692"/>
      <c r="Q30" s="692"/>
      <c r="R30" s="692"/>
      <c r="S30" s="692"/>
      <c r="T30" s="693"/>
      <c r="U30" s="661"/>
      <c r="V30" s="623"/>
      <c r="W30" s="662" t="s">
        <v>1556</v>
      </c>
      <c r="X30" s="623"/>
      <c r="Y30" s="634">
        <v>1</v>
      </c>
      <c r="Z30" s="622"/>
      <c r="AA30" s="634"/>
      <c r="AB30" s="623"/>
      <c r="AC30" s="634"/>
      <c r="AD30" s="623"/>
      <c r="AE30" s="634">
        <f t="shared" si="0"/>
        <v>0</v>
      </c>
      <c r="AF30" s="623"/>
      <c r="AG30" s="634">
        <f t="shared" si="1"/>
        <v>0</v>
      </c>
      <c r="AH30" s="623"/>
      <c r="AI30" s="631">
        <f t="shared" si="2"/>
        <v>0</v>
      </c>
      <c r="AJ30" s="632"/>
      <c r="AK30" s="633"/>
      <c r="AL30" s="224"/>
      <c r="AM30" s="101"/>
      <c r="AN30" s="101"/>
    </row>
    <row r="31" spans="1:40" s="100" customFormat="1" ht="18" customHeight="1" outlineLevel="1" x14ac:dyDescent="0.25">
      <c r="A31" s="224"/>
      <c r="B31" s="659" t="s">
        <v>1567</v>
      </c>
      <c r="C31" s="623"/>
      <c r="D31" s="691" t="s">
        <v>1568</v>
      </c>
      <c r="E31" s="692"/>
      <c r="F31" s="692"/>
      <c r="G31" s="692"/>
      <c r="H31" s="692"/>
      <c r="I31" s="692"/>
      <c r="J31" s="692"/>
      <c r="K31" s="692"/>
      <c r="L31" s="692"/>
      <c r="M31" s="692"/>
      <c r="N31" s="692"/>
      <c r="O31" s="692"/>
      <c r="P31" s="692"/>
      <c r="Q31" s="692"/>
      <c r="R31" s="692"/>
      <c r="S31" s="692"/>
      <c r="T31" s="693"/>
      <c r="U31" s="661"/>
      <c r="V31" s="623"/>
      <c r="W31" s="662" t="s">
        <v>1556</v>
      </c>
      <c r="X31" s="623"/>
      <c r="Y31" s="634">
        <v>1</v>
      </c>
      <c r="Z31" s="622"/>
      <c r="AA31" s="634"/>
      <c r="AB31" s="623"/>
      <c r="AC31" s="634"/>
      <c r="AD31" s="623"/>
      <c r="AE31" s="634">
        <f t="shared" si="0"/>
        <v>0</v>
      </c>
      <c r="AF31" s="623"/>
      <c r="AG31" s="634">
        <f t="shared" si="1"/>
        <v>0</v>
      </c>
      <c r="AH31" s="623"/>
      <c r="AI31" s="631">
        <f t="shared" si="2"/>
        <v>0</v>
      </c>
      <c r="AJ31" s="632"/>
      <c r="AK31" s="633"/>
      <c r="AL31" s="224"/>
      <c r="AM31" s="101"/>
      <c r="AN31" s="101"/>
    </row>
    <row r="32" spans="1:40" s="100" customFormat="1" ht="18" customHeight="1" outlineLevel="1" x14ac:dyDescent="0.25">
      <c r="A32" s="224"/>
      <c r="B32" s="659" t="s">
        <v>1569</v>
      </c>
      <c r="C32" s="623"/>
      <c r="D32" s="691" t="s">
        <v>1570</v>
      </c>
      <c r="E32" s="692"/>
      <c r="F32" s="692"/>
      <c r="G32" s="692"/>
      <c r="H32" s="692"/>
      <c r="I32" s="692"/>
      <c r="J32" s="692"/>
      <c r="K32" s="692"/>
      <c r="L32" s="692"/>
      <c r="M32" s="692"/>
      <c r="N32" s="692"/>
      <c r="O32" s="692"/>
      <c r="P32" s="692"/>
      <c r="Q32" s="692"/>
      <c r="R32" s="692"/>
      <c r="S32" s="692"/>
      <c r="T32" s="693"/>
      <c r="U32" s="661"/>
      <c r="V32" s="623"/>
      <c r="W32" s="662" t="s">
        <v>1556</v>
      </c>
      <c r="X32" s="623"/>
      <c r="Y32" s="634">
        <v>1</v>
      </c>
      <c r="Z32" s="622"/>
      <c r="AA32" s="634"/>
      <c r="AB32" s="623"/>
      <c r="AC32" s="634"/>
      <c r="AD32" s="623"/>
      <c r="AE32" s="634">
        <f t="shared" si="0"/>
        <v>0</v>
      </c>
      <c r="AF32" s="623"/>
      <c r="AG32" s="634">
        <f t="shared" si="1"/>
        <v>0</v>
      </c>
      <c r="AH32" s="623"/>
      <c r="AI32" s="631">
        <f t="shared" si="2"/>
        <v>0</v>
      </c>
      <c r="AJ32" s="632"/>
      <c r="AK32" s="633"/>
      <c r="AL32" s="224"/>
      <c r="AM32" s="101"/>
      <c r="AN32" s="101"/>
    </row>
    <row r="33" spans="1:40" s="100" customFormat="1" ht="18" customHeight="1" outlineLevel="1" x14ac:dyDescent="0.25">
      <c r="A33" s="224"/>
      <c r="B33" s="671"/>
      <c r="C33" s="623"/>
      <c r="D33" s="663"/>
      <c r="E33" s="666"/>
      <c r="F33" s="666"/>
      <c r="G33" s="666"/>
      <c r="H33" s="666"/>
      <c r="I33" s="666"/>
      <c r="J33" s="666"/>
      <c r="K33" s="666"/>
      <c r="L33" s="666"/>
      <c r="M33" s="666"/>
      <c r="N33" s="666"/>
      <c r="O33" s="666"/>
      <c r="P33" s="666"/>
      <c r="Q33" s="666"/>
      <c r="R33" s="666"/>
      <c r="S33" s="666"/>
      <c r="T33" s="667"/>
      <c r="U33" s="661"/>
      <c r="V33" s="623"/>
      <c r="W33" s="662"/>
      <c r="X33" s="623"/>
      <c r="Y33" s="634"/>
      <c r="Z33" s="623"/>
      <c r="AA33" s="672"/>
      <c r="AB33" s="623"/>
      <c r="AC33" s="672"/>
      <c r="AD33" s="623"/>
      <c r="AE33" s="672"/>
      <c r="AF33" s="623"/>
      <c r="AG33" s="672"/>
      <c r="AH33" s="623"/>
      <c r="AI33" s="673"/>
      <c r="AJ33" s="632"/>
      <c r="AK33" s="633"/>
      <c r="AL33" s="224"/>
      <c r="AM33" s="101"/>
      <c r="AN33" s="101"/>
    </row>
    <row r="34" spans="1:40" s="100" customFormat="1" ht="18" customHeight="1" outlineLevel="1" x14ac:dyDescent="0.25">
      <c r="A34" s="398"/>
      <c r="B34" s="652" t="s">
        <v>563</v>
      </c>
      <c r="C34" s="697"/>
      <c r="D34" s="698" t="s">
        <v>1571</v>
      </c>
      <c r="E34" s="699"/>
      <c r="F34" s="699"/>
      <c r="G34" s="699"/>
      <c r="H34" s="699"/>
      <c r="I34" s="699"/>
      <c r="J34" s="699"/>
      <c r="K34" s="699"/>
      <c r="L34" s="699"/>
      <c r="M34" s="699"/>
      <c r="N34" s="699"/>
      <c r="O34" s="699"/>
      <c r="P34" s="699"/>
      <c r="Q34" s="699"/>
      <c r="R34" s="699"/>
      <c r="S34" s="699"/>
      <c r="T34" s="700"/>
      <c r="U34" s="701"/>
      <c r="V34" s="702"/>
      <c r="W34" s="655"/>
      <c r="X34" s="703"/>
      <c r="Y34" s="656"/>
      <c r="Z34" s="704"/>
      <c r="AA34" s="657"/>
      <c r="AB34" s="694"/>
      <c r="AC34" s="657"/>
      <c r="AD34" s="694"/>
      <c r="AE34" s="657"/>
      <c r="AF34" s="694"/>
      <c r="AG34" s="657"/>
      <c r="AH34" s="694"/>
      <c r="AI34" s="658">
        <f>SUM(AI35:AK48)</f>
        <v>0</v>
      </c>
      <c r="AJ34" s="695"/>
      <c r="AK34" s="696"/>
      <c r="AL34" s="398"/>
      <c r="AM34" s="101"/>
      <c r="AN34" s="101"/>
    </row>
    <row r="35" spans="1:40" s="100" customFormat="1" ht="18" customHeight="1" outlineLevel="1" x14ac:dyDescent="0.25">
      <c r="A35" s="224"/>
      <c r="B35" s="659" t="s">
        <v>565</v>
      </c>
      <c r="C35" s="623"/>
      <c r="D35" s="691" t="s">
        <v>1550</v>
      </c>
      <c r="E35" s="692"/>
      <c r="F35" s="692"/>
      <c r="G35" s="692"/>
      <c r="H35" s="692"/>
      <c r="I35" s="692"/>
      <c r="J35" s="692"/>
      <c r="K35" s="692"/>
      <c r="L35" s="692"/>
      <c r="M35" s="692"/>
      <c r="N35" s="692"/>
      <c r="O35" s="692"/>
      <c r="P35" s="692"/>
      <c r="Q35" s="692"/>
      <c r="R35" s="692"/>
      <c r="S35" s="692"/>
      <c r="T35" s="693"/>
      <c r="U35" s="661"/>
      <c r="V35" s="623"/>
      <c r="W35" s="662" t="s">
        <v>51</v>
      </c>
      <c r="X35" s="623"/>
      <c r="Y35" s="634">
        <v>68.58</v>
      </c>
      <c r="Z35" s="622"/>
      <c r="AA35" s="634"/>
      <c r="AB35" s="623"/>
      <c r="AC35" s="634"/>
      <c r="AD35" s="623"/>
      <c r="AE35" s="634">
        <f t="shared" ref="AE35:AE48" si="3">ROUND(Y35*AA35,2)</f>
        <v>0</v>
      </c>
      <c r="AF35" s="623"/>
      <c r="AG35" s="634">
        <f t="shared" ref="AG35:AG48" si="4">ROUND(Y35*AC35,2)</f>
        <v>0</v>
      </c>
      <c r="AH35" s="623"/>
      <c r="AI35" s="631">
        <f t="shared" ref="AI35:AI48" si="5">AE35+AG35</f>
        <v>0</v>
      </c>
      <c r="AJ35" s="632"/>
      <c r="AK35" s="633"/>
      <c r="AL35" s="224"/>
      <c r="AM35" s="101"/>
      <c r="AN35" s="101"/>
    </row>
    <row r="36" spans="1:40" s="100" customFormat="1" ht="15.75" outlineLevel="1" x14ac:dyDescent="0.25">
      <c r="A36" s="224"/>
      <c r="B36" s="659" t="s">
        <v>1529</v>
      </c>
      <c r="C36" s="623"/>
      <c r="D36" s="691" t="s">
        <v>1572</v>
      </c>
      <c r="E36" s="692"/>
      <c r="F36" s="692"/>
      <c r="G36" s="692"/>
      <c r="H36" s="692"/>
      <c r="I36" s="692"/>
      <c r="J36" s="692"/>
      <c r="K36" s="692"/>
      <c r="L36" s="692"/>
      <c r="M36" s="692"/>
      <c r="N36" s="692"/>
      <c r="O36" s="692"/>
      <c r="P36" s="692"/>
      <c r="Q36" s="692"/>
      <c r="R36" s="692"/>
      <c r="S36" s="692"/>
      <c r="T36" s="693"/>
      <c r="U36" s="661"/>
      <c r="V36" s="623"/>
      <c r="W36" s="662" t="s">
        <v>51</v>
      </c>
      <c r="X36" s="623"/>
      <c r="Y36" s="634">
        <f>Y37-Y35</f>
        <v>54.36</v>
      </c>
      <c r="Z36" s="622"/>
      <c r="AA36" s="634"/>
      <c r="AB36" s="623"/>
      <c r="AC36" s="634"/>
      <c r="AD36" s="623"/>
      <c r="AE36" s="634">
        <f t="shared" si="3"/>
        <v>0</v>
      </c>
      <c r="AF36" s="623"/>
      <c r="AG36" s="634">
        <f t="shared" si="4"/>
        <v>0</v>
      </c>
      <c r="AH36" s="623"/>
      <c r="AI36" s="631">
        <f t="shared" si="5"/>
        <v>0</v>
      </c>
      <c r="AJ36" s="632"/>
      <c r="AK36" s="633"/>
      <c r="AL36" s="224"/>
      <c r="AM36" s="101"/>
      <c r="AN36" s="101"/>
    </row>
    <row r="37" spans="1:40" s="100" customFormat="1" ht="39.75" customHeight="1" outlineLevel="1" x14ac:dyDescent="0.25">
      <c r="A37" s="224"/>
      <c r="B37" s="659" t="s">
        <v>1573</v>
      </c>
      <c r="C37" s="623"/>
      <c r="D37" s="691" t="s">
        <v>1551</v>
      </c>
      <c r="E37" s="692"/>
      <c r="F37" s="692"/>
      <c r="G37" s="692"/>
      <c r="H37" s="692"/>
      <c r="I37" s="692"/>
      <c r="J37" s="692"/>
      <c r="K37" s="692"/>
      <c r="L37" s="692"/>
      <c r="M37" s="692"/>
      <c r="N37" s="692"/>
      <c r="O37" s="692"/>
      <c r="P37" s="692"/>
      <c r="Q37" s="692"/>
      <c r="R37" s="692"/>
      <c r="S37" s="692"/>
      <c r="T37" s="693"/>
      <c r="U37" s="661"/>
      <c r="V37" s="623"/>
      <c r="W37" s="662" t="s">
        <v>51</v>
      </c>
      <c r="X37" s="623"/>
      <c r="Y37" s="634">
        <v>122.94</v>
      </c>
      <c r="Z37" s="622"/>
      <c r="AA37" s="634"/>
      <c r="AB37" s="623"/>
      <c r="AC37" s="634"/>
      <c r="AD37" s="623"/>
      <c r="AE37" s="634">
        <f t="shared" si="3"/>
        <v>0</v>
      </c>
      <c r="AF37" s="623"/>
      <c r="AG37" s="634">
        <f t="shared" si="4"/>
        <v>0</v>
      </c>
      <c r="AH37" s="623"/>
      <c r="AI37" s="631">
        <f t="shared" si="5"/>
        <v>0</v>
      </c>
      <c r="AJ37" s="632"/>
      <c r="AK37" s="633"/>
      <c r="AL37" s="224"/>
      <c r="AM37" s="101"/>
      <c r="AN37" s="101"/>
    </row>
    <row r="38" spans="1:40" s="100" customFormat="1" ht="18" customHeight="1" outlineLevel="1" x14ac:dyDescent="0.25">
      <c r="A38" s="224"/>
      <c r="B38" s="659" t="s">
        <v>1574</v>
      </c>
      <c r="C38" s="623"/>
      <c r="D38" s="674" t="s">
        <v>1575</v>
      </c>
      <c r="E38" s="675"/>
      <c r="F38" s="675"/>
      <c r="G38" s="675"/>
      <c r="H38" s="675"/>
      <c r="I38" s="675"/>
      <c r="J38" s="675"/>
      <c r="K38" s="675"/>
      <c r="L38" s="675"/>
      <c r="M38" s="675"/>
      <c r="N38" s="675"/>
      <c r="O38" s="675"/>
      <c r="P38" s="675"/>
      <c r="Q38" s="675"/>
      <c r="R38" s="675"/>
      <c r="S38" s="675"/>
      <c r="T38" s="676"/>
      <c r="U38" s="661"/>
      <c r="V38" s="708"/>
      <c r="W38" s="662" t="s">
        <v>33</v>
      </c>
      <c r="X38" s="709"/>
      <c r="Y38" s="634">
        <v>762.92</v>
      </c>
      <c r="Z38" s="705"/>
      <c r="AA38" s="634"/>
      <c r="AB38" s="705"/>
      <c r="AC38" s="634"/>
      <c r="AD38" s="705"/>
      <c r="AE38" s="634">
        <f t="shared" si="3"/>
        <v>0</v>
      </c>
      <c r="AF38" s="705"/>
      <c r="AG38" s="634">
        <f t="shared" si="4"/>
        <v>0</v>
      </c>
      <c r="AH38" s="705"/>
      <c r="AI38" s="631">
        <f t="shared" si="5"/>
        <v>0</v>
      </c>
      <c r="AJ38" s="706"/>
      <c r="AK38" s="707"/>
      <c r="AL38" s="224"/>
      <c r="AM38" s="101"/>
      <c r="AN38" s="101"/>
    </row>
    <row r="39" spans="1:40" s="100" customFormat="1" ht="15.75" customHeight="1" outlineLevel="1" x14ac:dyDescent="0.25">
      <c r="A39" s="224"/>
      <c r="B39" s="659" t="s">
        <v>1576</v>
      </c>
      <c r="C39" s="623"/>
      <c r="D39" s="674" t="s">
        <v>1577</v>
      </c>
      <c r="E39" s="675"/>
      <c r="F39" s="675"/>
      <c r="G39" s="675"/>
      <c r="H39" s="675"/>
      <c r="I39" s="675"/>
      <c r="J39" s="675"/>
      <c r="K39" s="675"/>
      <c r="L39" s="675"/>
      <c r="M39" s="675"/>
      <c r="N39" s="675"/>
      <c r="O39" s="675"/>
      <c r="P39" s="675"/>
      <c r="Q39" s="675"/>
      <c r="R39" s="675"/>
      <c r="S39" s="675"/>
      <c r="T39" s="676"/>
      <c r="U39" s="661"/>
      <c r="V39" s="708"/>
      <c r="W39" s="662" t="s">
        <v>51</v>
      </c>
      <c r="X39" s="709"/>
      <c r="Y39" s="634">
        <f>Y38*0.25</f>
        <v>190.73</v>
      </c>
      <c r="Z39" s="705"/>
      <c r="AA39" s="634"/>
      <c r="AB39" s="705"/>
      <c r="AC39" s="634"/>
      <c r="AD39" s="705"/>
      <c r="AE39" s="634">
        <f t="shared" si="3"/>
        <v>0</v>
      </c>
      <c r="AF39" s="705"/>
      <c r="AG39" s="634">
        <f t="shared" si="4"/>
        <v>0</v>
      </c>
      <c r="AH39" s="705"/>
      <c r="AI39" s="631">
        <f t="shared" si="5"/>
        <v>0</v>
      </c>
      <c r="AJ39" s="706"/>
      <c r="AK39" s="707"/>
      <c r="AL39" s="224"/>
      <c r="AM39" s="101"/>
      <c r="AN39" s="101"/>
    </row>
    <row r="40" spans="1:40" s="100" customFormat="1" ht="18" customHeight="1" outlineLevel="1" x14ac:dyDescent="0.25">
      <c r="A40" s="224"/>
      <c r="B40" s="659" t="s">
        <v>1578</v>
      </c>
      <c r="C40" s="623"/>
      <c r="D40" s="674" t="s">
        <v>1579</v>
      </c>
      <c r="E40" s="675"/>
      <c r="F40" s="675"/>
      <c r="G40" s="675"/>
      <c r="H40" s="675"/>
      <c r="I40" s="675"/>
      <c r="J40" s="675"/>
      <c r="K40" s="675"/>
      <c r="L40" s="675"/>
      <c r="M40" s="675"/>
      <c r="N40" s="675"/>
      <c r="O40" s="675"/>
      <c r="P40" s="675"/>
      <c r="Q40" s="675"/>
      <c r="R40" s="675"/>
      <c r="S40" s="675"/>
      <c r="T40" s="676"/>
      <c r="U40" s="661"/>
      <c r="V40" s="708"/>
      <c r="W40" s="662" t="s">
        <v>51</v>
      </c>
      <c r="X40" s="709"/>
      <c r="Y40" s="634">
        <f>Y38*0.16</f>
        <v>122.0672</v>
      </c>
      <c r="Z40" s="705"/>
      <c r="AA40" s="634"/>
      <c r="AB40" s="705"/>
      <c r="AC40" s="634"/>
      <c r="AD40" s="705"/>
      <c r="AE40" s="634">
        <f t="shared" si="3"/>
        <v>0</v>
      </c>
      <c r="AF40" s="705"/>
      <c r="AG40" s="634">
        <f t="shared" si="4"/>
        <v>0</v>
      </c>
      <c r="AH40" s="705"/>
      <c r="AI40" s="631">
        <f t="shared" si="5"/>
        <v>0</v>
      </c>
      <c r="AJ40" s="706"/>
      <c r="AK40" s="707"/>
      <c r="AL40" s="224"/>
      <c r="AM40" s="101"/>
      <c r="AN40" s="101"/>
    </row>
    <row r="41" spans="1:40" s="100" customFormat="1" ht="18" customHeight="1" outlineLevel="1" x14ac:dyDescent="0.25">
      <c r="A41" s="224"/>
      <c r="B41" s="659" t="s">
        <v>1580</v>
      </c>
      <c r="C41" s="623"/>
      <c r="D41" s="674" t="s">
        <v>1581</v>
      </c>
      <c r="E41" s="675"/>
      <c r="F41" s="675"/>
      <c r="G41" s="675"/>
      <c r="H41" s="675"/>
      <c r="I41" s="675"/>
      <c r="J41" s="675"/>
      <c r="K41" s="675"/>
      <c r="L41" s="675"/>
      <c r="M41" s="675"/>
      <c r="N41" s="675"/>
      <c r="O41" s="675"/>
      <c r="P41" s="675"/>
      <c r="Q41" s="675"/>
      <c r="R41" s="675"/>
      <c r="S41" s="675"/>
      <c r="T41" s="676"/>
      <c r="U41" s="661"/>
      <c r="V41" s="708"/>
      <c r="W41" s="662" t="s">
        <v>33</v>
      </c>
      <c r="X41" s="709"/>
      <c r="Y41" s="634">
        <v>409.5</v>
      </c>
      <c r="Z41" s="705"/>
      <c r="AA41" s="634"/>
      <c r="AB41" s="705"/>
      <c r="AC41" s="634"/>
      <c r="AD41" s="705"/>
      <c r="AE41" s="634">
        <f t="shared" si="3"/>
        <v>0</v>
      </c>
      <c r="AF41" s="705"/>
      <c r="AG41" s="634">
        <f t="shared" si="4"/>
        <v>0</v>
      </c>
      <c r="AH41" s="705"/>
      <c r="AI41" s="631">
        <f t="shared" si="5"/>
        <v>0</v>
      </c>
      <c r="AJ41" s="706"/>
      <c r="AK41" s="707"/>
      <c r="AL41" s="224"/>
      <c r="AM41" s="101"/>
      <c r="AN41" s="101"/>
    </row>
    <row r="42" spans="1:40" s="100" customFormat="1" ht="18" customHeight="1" outlineLevel="1" x14ac:dyDescent="0.25">
      <c r="A42" s="224"/>
      <c r="B42" s="659" t="s">
        <v>1582</v>
      </c>
      <c r="C42" s="623"/>
      <c r="D42" s="674" t="s">
        <v>1583</v>
      </c>
      <c r="E42" s="675"/>
      <c r="F42" s="675"/>
      <c r="G42" s="675"/>
      <c r="H42" s="675"/>
      <c r="I42" s="675"/>
      <c r="J42" s="675"/>
      <c r="K42" s="675"/>
      <c r="L42" s="675"/>
      <c r="M42" s="675"/>
      <c r="N42" s="675"/>
      <c r="O42" s="675"/>
      <c r="P42" s="675"/>
      <c r="Q42" s="675"/>
      <c r="R42" s="675"/>
      <c r="S42" s="675"/>
      <c r="T42" s="676"/>
      <c r="U42" s="661"/>
      <c r="V42" s="708"/>
      <c r="W42" s="662" t="s">
        <v>33</v>
      </c>
      <c r="X42" s="709"/>
      <c r="Y42" s="634">
        <f>Y41</f>
        <v>409.5</v>
      </c>
      <c r="Z42" s="705"/>
      <c r="AA42" s="634"/>
      <c r="AB42" s="705"/>
      <c r="AC42" s="634"/>
      <c r="AD42" s="705"/>
      <c r="AE42" s="634">
        <f t="shared" si="3"/>
        <v>0</v>
      </c>
      <c r="AF42" s="705"/>
      <c r="AG42" s="634">
        <f t="shared" si="4"/>
        <v>0</v>
      </c>
      <c r="AH42" s="705"/>
      <c r="AI42" s="631">
        <f t="shared" si="5"/>
        <v>0</v>
      </c>
      <c r="AJ42" s="706"/>
      <c r="AK42" s="707"/>
      <c r="AL42" s="224"/>
      <c r="AM42" s="101"/>
      <c r="AN42" s="101"/>
    </row>
    <row r="43" spans="1:40" s="100" customFormat="1" ht="15.75" customHeight="1" outlineLevel="1" x14ac:dyDescent="0.25">
      <c r="A43" s="224"/>
      <c r="B43" s="659" t="s">
        <v>1584</v>
      </c>
      <c r="C43" s="623"/>
      <c r="D43" s="674" t="s">
        <v>1585</v>
      </c>
      <c r="E43" s="675"/>
      <c r="F43" s="675"/>
      <c r="G43" s="675"/>
      <c r="H43" s="675"/>
      <c r="I43" s="675"/>
      <c r="J43" s="675"/>
      <c r="K43" s="675"/>
      <c r="L43" s="675"/>
      <c r="M43" s="675"/>
      <c r="N43" s="675"/>
      <c r="O43" s="675"/>
      <c r="P43" s="675"/>
      <c r="Q43" s="675"/>
      <c r="R43" s="675"/>
      <c r="S43" s="675"/>
      <c r="T43" s="676"/>
      <c r="U43" s="661"/>
      <c r="V43" s="708"/>
      <c r="W43" s="662" t="s">
        <v>51</v>
      </c>
      <c r="X43" s="709"/>
      <c r="Y43" s="634">
        <f>Y42*0.035</f>
        <v>14.332500000000001</v>
      </c>
      <c r="Z43" s="705"/>
      <c r="AA43" s="634"/>
      <c r="AB43" s="705"/>
      <c r="AC43" s="634"/>
      <c r="AD43" s="705"/>
      <c r="AE43" s="634">
        <f t="shared" si="3"/>
        <v>0</v>
      </c>
      <c r="AF43" s="705"/>
      <c r="AG43" s="634">
        <f t="shared" si="4"/>
        <v>0</v>
      </c>
      <c r="AH43" s="705"/>
      <c r="AI43" s="631">
        <f t="shared" si="5"/>
        <v>0</v>
      </c>
      <c r="AJ43" s="706"/>
      <c r="AK43" s="707"/>
      <c r="AL43" s="224"/>
      <c r="AM43" s="101"/>
      <c r="AN43" s="101"/>
    </row>
    <row r="44" spans="1:40" s="100" customFormat="1" ht="15.75" customHeight="1" outlineLevel="1" x14ac:dyDescent="0.25">
      <c r="A44" s="224"/>
      <c r="B44" s="659" t="s">
        <v>1586</v>
      </c>
      <c r="C44" s="623"/>
      <c r="D44" s="674" t="s">
        <v>1587</v>
      </c>
      <c r="E44" s="675"/>
      <c r="F44" s="675"/>
      <c r="G44" s="675"/>
      <c r="H44" s="675"/>
      <c r="I44" s="675"/>
      <c r="J44" s="675"/>
      <c r="K44" s="675"/>
      <c r="L44" s="675"/>
      <c r="M44" s="675"/>
      <c r="N44" s="675"/>
      <c r="O44" s="675"/>
      <c r="P44" s="675"/>
      <c r="Q44" s="675"/>
      <c r="R44" s="675"/>
      <c r="S44" s="675"/>
      <c r="T44" s="676"/>
      <c r="U44" s="661"/>
      <c r="V44" s="708"/>
      <c r="W44" s="662" t="s">
        <v>51</v>
      </c>
      <c r="X44" s="709"/>
      <c r="Y44" s="634">
        <f>Y43</f>
        <v>14.332500000000001</v>
      </c>
      <c r="Z44" s="705"/>
      <c r="AA44" s="634"/>
      <c r="AB44" s="705"/>
      <c r="AC44" s="634"/>
      <c r="AD44" s="705"/>
      <c r="AE44" s="634">
        <f t="shared" si="3"/>
        <v>0</v>
      </c>
      <c r="AF44" s="705"/>
      <c r="AG44" s="634">
        <f t="shared" si="4"/>
        <v>0</v>
      </c>
      <c r="AH44" s="705"/>
      <c r="AI44" s="631">
        <f t="shared" si="5"/>
        <v>0</v>
      </c>
      <c r="AJ44" s="706"/>
      <c r="AK44" s="707"/>
      <c r="AL44" s="224"/>
      <c r="AM44" s="101"/>
      <c r="AN44" s="101"/>
    </row>
    <row r="45" spans="1:40" s="100" customFormat="1" ht="15.75" customHeight="1" outlineLevel="1" x14ac:dyDescent="0.25">
      <c r="A45" s="224"/>
      <c r="B45" s="659" t="s">
        <v>1588</v>
      </c>
      <c r="C45" s="623"/>
      <c r="D45" s="674" t="s">
        <v>1589</v>
      </c>
      <c r="E45" s="675"/>
      <c r="F45" s="675"/>
      <c r="G45" s="675"/>
      <c r="H45" s="675"/>
      <c r="I45" s="675"/>
      <c r="J45" s="675"/>
      <c r="K45" s="675"/>
      <c r="L45" s="675"/>
      <c r="M45" s="675"/>
      <c r="N45" s="675"/>
      <c r="O45" s="675"/>
      <c r="P45" s="675"/>
      <c r="Q45" s="675"/>
      <c r="R45" s="675"/>
      <c r="S45" s="675"/>
      <c r="T45" s="676"/>
      <c r="U45" s="661"/>
      <c r="V45" s="708"/>
      <c r="W45" s="662" t="s">
        <v>1548</v>
      </c>
      <c r="X45" s="709"/>
      <c r="Y45" s="634">
        <f>Y44*30</f>
        <v>429.97500000000002</v>
      </c>
      <c r="Z45" s="705"/>
      <c r="AA45" s="634"/>
      <c r="AB45" s="705"/>
      <c r="AC45" s="634"/>
      <c r="AD45" s="705"/>
      <c r="AE45" s="634">
        <f t="shared" si="3"/>
        <v>0</v>
      </c>
      <c r="AF45" s="705"/>
      <c r="AG45" s="634">
        <f t="shared" si="4"/>
        <v>0</v>
      </c>
      <c r="AH45" s="705"/>
      <c r="AI45" s="631">
        <f t="shared" si="5"/>
        <v>0</v>
      </c>
      <c r="AJ45" s="706"/>
      <c r="AK45" s="707"/>
      <c r="AL45" s="224"/>
      <c r="AM45" s="101"/>
      <c r="AN45" s="101"/>
    </row>
    <row r="46" spans="1:40" s="100" customFormat="1" ht="15.75" customHeight="1" outlineLevel="1" x14ac:dyDescent="0.25">
      <c r="A46" s="224"/>
      <c r="B46" s="659" t="s">
        <v>1590</v>
      </c>
      <c r="C46" s="623"/>
      <c r="D46" s="674" t="s">
        <v>1591</v>
      </c>
      <c r="E46" s="675"/>
      <c r="F46" s="675"/>
      <c r="G46" s="675"/>
      <c r="H46" s="675"/>
      <c r="I46" s="675"/>
      <c r="J46" s="675"/>
      <c r="K46" s="675"/>
      <c r="L46" s="675"/>
      <c r="M46" s="675"/>
      <c r="N46" s="675"/>
      <c r="O46" s="675"/>
      <c r="P46" s="675"/>
      <c r="Q46" s="675"/>
      <c r="R46" s="675"/>
      <c r="S46" s="675"/>
      <c r="T46" s="676"/>
      <c r="U46" s="661"/>
      <c r="V46" s="708"/>
      <c r="W46" s="662" t="s">
        <v>39</v>
      </c>
      <c r="X46" s="709"/>
      <c r="Y46" s="634">
        <v>250</v>
      </c>
      <c r="Z46" s="705"/>
      <c r="AA46" s="634"/>
      <c r="AB46" s="705"/>
      <c r="AC46" s="634"/>
      <c r="AD46" s="705"/>
      <c r="AE46" s="634">
        <f t="shared" si="3"/>
        <v>0</v>
      </c>
      <c r="AF46" s="705"/>
      <c r="AG46" s="634">
        <f t="shared" si="4"/>
        <v>0</v>
      </c>
      <c r="AH46" s="705"/>
      <c r="AI46" s="631">
        <f t="shared" si="5"/>
        <v>0</v>
      </c>
      <c r="AJ46" s="706"/>
      <c r="AK46" s="707"/>
      <c r="AL46" s="224"/>
      <c r="AM46" s="101"/>
      <c r="AN46" s="101"/>
    </row>
    <row r="47" spans="1:40" s="100" customFormat="1" ht="18" customHeight="1" outlineLevel="1" x14ac:dyDescent="0.25">
      <c r="A47" s="224"/>
      <c r="B47" s="659" t="s">
        <v>1592</v>
      </c>
      <c r="C47" s="623"/>
      <c r="D47" s="674" t="s">
        <v>1593</v>
      </c>
      <c r="E47" s="675"/>
      <c r="F47" s="675"/>
      <c r="G47" s="675"/>
      <c r="H47" s="675"/>
      <c r="I47" s="675"/>
      <c r="J47" s="675"/>
      <c r="K47" s="675"/>
      <c r="L47" s="675"/>
      <c r="M47" s="675"/>
      <c r="N47" s="675"/>
      <c r="O47" s="675"/>
      <c r="P47" s="675"/>
      <c r="Q47" s="675"/>
      <c r="R47" s="675"/>
      <c r="S47" s="675"/>
      <c r="T47" s="676"/>
      <c r="U47" s="661"/>
      <c r="V47" s="708"/>
      <c r="W47" s="662" t="s">
        <v>51</v>
      </c>
      <c r="X47" s="709"/>
      <c r="Y47" s="634">
        <v>5.6</v>
      </c>
      <c r="Z47" s="705"/>
      <c r="AA47" s="634"/>
      <c r="AB47" s="705"/>
      <c r="AC47" s="634"/>
      <c r="AD47" s="705"/>
      <c r="AE47" s="634">
        <f t="shared" si="3"/>
        <v>0</v>
      </c>
      <c r="AF47" s="705"/>
      <c r="AG47" s="634">
        <f t="shared" si="4"/>
        <v>0</v>
      </c>
      <c r="AH47" s="705"/>
      <c r="AI47" s="631">
        <f t="shared" si="5"/>
        <v>0</v>
      </c>
      <c r="AJ47" s="706"/>
      <c r="AK47" s="707"/>
      <c r="AL47" s="224"/>
      <c r="AM47" s="101"/>
      <c r="AN47" s="101"/>
    </row>
    <row r="48" spans="1:40" s="100" customFormat="1" ht="15.75" customHeight="1" outlineLevel="1" x14ac:dyDescent="0.25">
      <c r="A48" s="224"/>
      <c r="B48" s="659" t="s">
        <v>1594</v>
      </c>
      <c r="C48" s="623"/>
      <c r="D48" s="674" t="s">
        <v>1595</v>
      </c>
      <c r="E48" s="675"/>
      <c r="F48" s="675"/>
      <c r="G48" s="675"/>
      <c r="H48" s="675"/>
      <c r="I48" s="675"/>
      <c r="J48" s="675"/>
      <c r="K48" s="675"/>
      <c r="L48" s="675"/>
      <c r="M48" s="675"/>
      <c r="N48" s="675"/>
      <c r="O48" s="675"/>
      <c r="P48" s="675"/>
      <c r="Q48" s="675"/>
      <c r="R48" s="675"/>
      <c r="S48" s="675"/>
      <c r="T48" s="676"/>
      <c r="U48" s="661"/>
      <c r="V48" s="708"/>
      <c r="W48" s="662" t="s">
        <v>51</v>
      </c>
      <c r="X48" s="709"/>
      <c r="Y48" s="634">
        <f>170*0.1</f>
        <v>17</v>
      </c>
      <c r="Z48" s="705"/>
      <c r="AA48" s="634"/>
      <c r="AB48" s="705"/>
      <c r="AC48" s="634"/>
      <c r="AD48" s="705"/>
      <c r="AE48" s="634">
        <f t="shared" si="3"/>
        <v>0</v>
      </c>
      <c r="AF48" s="705"/>
      <c r="AG48" s="634">
        <f t="shared" si="4"/>
        <v>0</v>
      </c>
      <c r="AH48" s="705"/>
      <c r="AI48" s="631">
        <f t="shared" si="5"/>
        <v>0</v>
      </c>
      <c r="AJ48" s="706"/>
      <c r="AK48" s="707"/>
      <c r="AL48" s="224"/>
      <c r="AM48" s="101"/>
      <c r="AN48" s="101"/>
    </row>
    <row r="49" spans="1:45" s="1532" customFormat="1" ht="15.75" customHeight="1" outlineLevel="1" x14ac:dyDescent="0.25">
      <c r="A49" s="1517"/>
      <c r="B49" s="1518" t="s">
        <v>2432</v>
      </c>
      <c r="C49" s="1519"/>
      <c r="D49" s="1520" t="s">
        <v>2433</v>
      </c>
      <c r="E49" s="1521"/>
      <c r="F49" s="1521"/>
      <c r="G49" s="1521"/>
      <c r="H49" s="1521"/>
      <c r="I49" s="1521"/>
      <c r="J49" s="1521"/>
      <c r="K49" s="1521"/>
      <c r="L49" s="1521"/>
      <c r="M49" s="1521"/>
      <c r="N49" s="1521"/>
      <c r="O49" s="1521"/>
      <c r="P49" s="1521"/>
      <c r="Q49" s="1521"/>
      <c r="R49" s="1521"/>
      <c r="S49" s="1521"/>
      <c r="T49" s="1522"/>
      <c r="U49" s="1525"/>
      <c r="V49" s="1533"/>
      <c r="W49" s="1534" t="s">
        <v>33</v>
      </c>
      <c r="X49" s="1535"/>
      <c r="Y49" s="1526">
        <v>170</v>
      </c>
      <c r="Z49" s="1536"/>
      <c r="AA49" s="1526"/>
      <c r="AB49" s="1536"/>
      <c r="AC49" s="1526"/>
      <c r="AD49" s="1536"/>
      <c r="AE49" s="1526"/>
      <c r="AF49" s="1536"/>
      <c r="AG49" s="1526"/>
      <c r="AH49" s="1536"/>
      <c r="AI49" s="1528"/>
      <c r="AJ49" s="1537"/>
      <c r="AK49" s="1538"/>
      <c r="AL49" s="1517"/>
      <c r="AM49" s="1531"/>
      <c r="AN49" s="1531"/>
    </row>
    <row r="50" spans="1:45" s="100" customFormat="1" ht="18" customHeight="1" outlineLevel="1" x14ac:dyDescent="0.25">
      <c r="A50" s="224"/>
      <c r="B50" s="671"/>
      <c r="C50" s="710"/>
      <c r="D50" s="663"/>
      <c r="E50" s="666"/>
      <c r="F50" s="666"/>
      <c r="G50" s="666"/>
      <c r="H50" s="666"/>
      <c r="I50" s="666"/>
      <c r="J50" s="666"/>
      <c r="K50" s="666"/>
      <c r="L50" s="666"/>
      <c r="M50" s="666"/>
      <c r="N50" s="666"/>
      <c r="O50" s="666"/>
      <c r="P50" s="666"/>
      <c r="Q50" s="666"/>
      <c r="R50" s="666"/>
      <c r="S50" s="666"/>
      <c r="T50" s="667"/>
      <c r="U50" s="661"/>
      <c r="V50" s="623"/>
      <c r="W50" s="662"/>
      <c r="X50" s="709"/>
      <c r="Y50" s="634"/>
      <c r="Z50" s="705"/>
      <c r="AA50" s="672"/>
      <c r="AB50" s="714"/>
      <c r="AC50" s="672"/>
      <c r="AD50" s="714"/>
      <c r="AE50" s="672"/>
      <c r="AF50" s="714"/>
      <c r="AG50" s="672"/>
      <c r="AH50" s="714"/>
      <c r="AI50" s="673"/>
      <c r="AJ50" s="715"/>
      <c r="AK50" s="716"/>
      <c r="AL50" s="224"/>
      <c r="AM50" s="101"/>
      <c r="AN50" s="101"/>
    </row>
    <row r="51" spans="1:45" ht="18" customHeight="1" x14ac:dyDescent="0.25">
      <c r="A51" s="34"/>
      <c r="B51" s="648">
        <v>2</v>
      </c>
      <c r="C51" s="589"/>
      <c r="D51" s="649" t="s">
        <v>1596</v>
      </c>
      <c r="E51" s="597"/>
      <c r="F51" s="597"/>
      <c r="G51" s="597"/>
      <c r="H51" s="597"/>
      <c r="I51" s="597"/>
      <c r="J51" s="597"/>
      <c r="K51" s="597"/>
      <c r="L51" s="597"/>
      <c r="M51" s="597"/>
      <c r="N51" s="597"/>
      <c r="O51" s="597"/>
      <c r="P51" s="597"/>
      <c r="Q51" s="597"/>
      <c r="R51" s="597"/>
      <c r="S51" s="597"/>
      <c r="T51" s="597"/>
      <c r="U51" s="337"/>
      <c r="V51" s="337"/>
      <c r="W51" s="337"/>
      <c r="X51" s="337"/>
      <c r="Y51" s="338"/>
      <c r="Z51" s="338"/>
      <c r="AA51" s="338"/>
      <c r="AB51" s="338"/>
      <c r="AC51" s="338"/>
      <c r="AD51" s="338"/>
      <c r="AE51" s="717"/>
      <c r="AF51" s="589"/>
      <c r="AG51" s="717"/>
      <c r="AH51" s="589"/>
      <c r="AI51" s="717">
        <f>SUM(AI52:AK82)/2</f>
        <v>0</v>
      </c>
      <c r="AJ51" s="597"/>
      <c r="AK51" s="589"/>
      <c r="AL51" s="34"/>
      <c r="AM51" s="9"/>
      <c r="AN51" s="9"/>
      <c r="AO51" s="34"/>
      <c r="AP51" s="34"/>
      <c r="AQ51" s="34"/>
      <c r="AR51" s="34"/>
      <c r="AS51" s="34"/>
    </row>
    <row r="52" spans="1:45" s="100" customFormat="1" ht="18" customHeight="1" outlineLevel="1" x14ac:dyDescent="0.25">
      <c r="A52" s="399"/>
      <c r="B52" s="652" t="s">
        <v>41</v>
      </c>
      <c r="C52" s="623"/>
      <c r="D52" s="713" t="s">
        <v>1597</v>
      </c>
      <c r="E52" s="622"/>
      <c r="F52" s="622"/>
      <c r="G52" s="622"/>
      <c r="H52" s="622"/>
      <c r="I52" s="622"/>
      <c r="J52" s="622"/>
      <c r="K52" s="622"/>
      <c r="L52" s="622"/>
      <c r="M52" s="622"/>
      <c r="N52" s="622"/>
      <c r="O52" s="622"/>
      <c r="P52" s="622"/>
      <c r="Q52" s="622"/>
      <c r="R52" s="622"/>
      <c r="S52" s="622"/>
      <c r="T52" s="623"/>
      <c r="U52" s="654"/>
      <c r="V52" s="623"/>
      <c r="W52" s="655"/>
      <c r="X52" s="623"/>
      <c r="Y52" s="656"/>
      <c r="Z52" s="623"/>
      <c r="AA52" s="656"/>
      <c r="AB52" s="623"/>
      <c r="AC52" s="656"/>
      <c r="AD52" s="623"/>
      <c r="AE52" s="656"/>
      <c r="AF52" s="623"/>
      <c r="AG52" s="656"/>
      <c r="AH52" s="623"/>
      <c r="AI52" s="656">
        <f>SUM(AI53:AK62)</f>
        <v>0</v>
      </c>
      <c r="AJ52" s="622"/>
      <c r="AK52" s="623"/>
      <c r="AL52" s="399"/>
      <c r="AM52" s="101"/>
      <c r="AN52" s="101"/>
      <c r="AO52" s="399"/>
      <c r="AP52" s="399"/>
      <c r="AQ52" s="399"/>
      <c r="AR52" s="399"/>
      <c r="AS52" s="399"/>
    </row>
    <row r="53" spans="1:45" s="1532" customFormat="1" ht="18" customHeight="1" outlineLevel="1" x14ac:dyDescent="0.25">
      <c r="A53" s="1539"/>
      <c r="B53" s="1540" t="s">
        <v>42</v>
      </c>
      <c r="C53" s="1541"/>
      <c r="D53" s="1542" t="s">
        <v>1598</v>
      </c>
      <c r="E53" s="1543"/>
      <c r="F53" s="1543"/>
      <c r="G53" s="1543"/>
      <c r="H53" s="1543"/>
      <c r="I53" s="1543"/>
      <c r="J53" s="1543"/>
      <c r="K53" s="1543"/>
      <c r="L53" s="1543"/>
      <c r="M53" s="1543"/>
      <c r="N53" s="1543"/>
      <c r="O53" s="1543"/>
      <c r="P53" s="1543"/>
      <c r="Q53" s="1543"/>
      <c r="R53" s="1543"/>
      <c r="S53" s="1543"/>
      <c r="T53" s="1544"/>
      <c r="U53" s="1545"/>
      <c r="V53" s="1546"/>
      <c r="W53" s="1534" t="s">
        <v>257</v>
      </c>
      <c r="X53" s="1535"/>
      <c r="Y53" s="1526">
        <v>38.4</v>
      </c>
      <c r="Z53" s="1536"/>
      <c r="AA53" s="1526"/>
      <c r="AB53" s="1536"/>
      <c r="AC53" s="1526"/>
      <c r="AD53" s="1536"/>
      <c r="AE53" s="1526">
        <f>ROUND(Y53*AA53,2)</f>
        <v>0</v>
      </c>
      <c r="AF53" s="1536"/>
      <c r="AG53" s="1526">
        <f>ROUND(Y53*AC53,2)</f>
        <v>0</v>
      </c>
      <c r="AH53" s="1536"/>
      <c r="AI53" s="1526">
        <f>AE53+AG53</f>
        <v>0</v>
      </c>
      <c r="AJ53" s="1547"/>
      <c r="AK53" s="1536"/>
      <c r="AL53" s="1539"/>
      <c r="AM53" s="1548"/>
      <c r="AN53" s="1531"/>
      <c r="AO53" s="1539"/>
      <c r="AP53" s="1539"/>
      <c r="AQ53" s="1539"/>
      <c r="AR53" s="1539"/>
      <c r="AS53" s="1539"/>
    </row>
    <row r="54" spans="1:45" s="100" customFormat="1" ht="18" customHeight="1" outlineLevel="1" x14ac:dyDescent="0.25">
      <c r="A54" s="399"/>
      <c r="B54" s="671" t="s">
        <v>43</v>
      </c>
      <c r="C54" s="710"/>
      <c r="D54" s="679" t="s">
        <v>1599</v>
      </c>
      <c r="E54" s="622"/>
      <c r="F54" s="622"/>
      <c r="G54" s="622"/>
      <c r="H54" s="622"/>
      <c r="I54" s="622"/>
      <c r="J54" s="622"/>
      <c r="K54" s="622"/>
      <c r="L54" s="622"/>
      <c r="M54" s="622"/>
      <c r="N54" s="622"/>
      <c r="O54" s="622"/>
      <c r="P54" s="622"/>
      <c r="Q54" s="622"/>
      <c r="R54" s="622"/>
      <c r="S54" s="622"/>
      <c r="T54" s="623"/>
      <c r="U54" s="400"/>
      <c r="V54" s="401"/>
      <c r="W54" s="662" t="s">
        <v>1600</v>
      </c>
      <c r="X54" s="623"/>
      <c r="Y54" s="634">
        <v>1</v>
      </c>
      <c r="Z54" s="718"/>
      <c r="AA54" s="634"/>
      <c r="AB54" s="623"/>
      <c r="AC54" s="634"/>
      <c r="AD54" s="623"/>
      <c r="AE54" s="634">
        <f t="shared" ref="AE54:AE77" si="6">ROUND(Y54*AA54,2)</f>
        <v>0</v>
      </c>
      <c r="AF54" s="623"/>
      <c r="AG54" s="634">
        <f t="shared" ref="AG54:AG77" si="7">ROUND(Y54*AC54,2)</f>
        <v>0</v>
      </c>
      <c r="AH54" s="623"/>
      <c r="AI54" s="634">
        <f>AE54+AG54</f>
        <v>0</v>
      </c>
      <c r="AJ54" s="622"/>
      <c r="AK54" s="623"/>
      <c r="AL54" s="399"/>
      <c r="AM54" s="402"/>
      <c r="AN54" s="101"/>
      <c r="AO54" s="399"/>
      <c r="AP54" s="399"/>
      <c r="AQ54" s="399"/>
      <c r="AR54" s="399"/>
      <c r="AS54" s="399"/>
    </row>
    <row r="55" spans="1:45" s="100" customFormat="1" ht="15.75" customHeight="1" outlineLevel="1" x14ac:dyDescent="0.25">
      <c r="A55" s="96"/>
      <c r="B55" s="671" t="s">
        <v>330</v>
      </c>
      <c r="C55" s="710"/>
      <c r="D55" s="679" t="s">
        <v>1601</v>
      </c>
      <c r="E55" s="622"/>
      <c r="F55" s="622"/>
      <c r="G55" s="622"/>
      <c r="H55" s="622"/>
      <c r="I55" s="622"/>
      <c r="J55" s="622"/>
      <c r="K55" s="622"/>
      <c r="L55" s="622"/>
      <c r="M55" s="622"/>
      <c r="N55" s="622"/>
      <c r="O55" s="622"/>
      <c r="P55" s="622"/>
      <c r="Q55" s="622"/>
      <c r="R55" s="622"/>
      <c r="S55" s="622"/>
      <c r="T55" s="623"/>
      <c r="U55" s="661"/>
      <c r="V55" s="623"/>
      <c r="W55" s="662" t="s">
        <v>39</v>
      </c>
      <c r="X55" s="623"/>
      <c r="Y55" s="634">
        <v>885</v>
      </c>
      <c r="Z55" s="718"/>
      <c r="AA55" s="634"/>
      <c r="AB55" s="623"/>
      <c r="AC55" s="634"/>
      <c r="AD55" s="623"/>
      <c r="AE55" s="634">
        <f t="shared" si="6"/>
        <v>0</v>
      </c>
      <c r="AF55" s="623"/>
      <c r="AG55" s="634">
        <f t="shared" si="7"/>
        <v>0</v>
      </c>
      <c r="AH55" s="623"/>
      <c r="AI55" s="634">
        <f t="shared" ref="AI55:AI68" si="8">AE55+AG55</f>
        <v>0</v>
      </c>
      <c r="AJ55" s="622"/>
      <c r="AK55" s="623"/>
      <c r="AL55" s="96"/>
      <c r="AM55" s="402"/>
      <c r="AN55" s="101"/>
      <c r="AO55" s="96"/>
      <c r="AP55" s="96"/>
      <c r="AQ55" s="96"/>
      <c r="AR55" s="96"/>
      <c r="AS55" s="96"/>
    </row>
    <row r="56" spans="1:45" s="100" customFormat="1" ht="15.75" customHeight="1" outlineLevel="1" x14ac:dyDescent="0.25">
      <c r="A56" s="96"/>
      <c r="B56" s="671" t="s">
        <v>332</v>
      </c>
      <c r="C56" s="710"/>
      <c r="D56" s="679" t="s">
        <v>1602</v>
      </c>
      <c r="E56" s="622"/>
      <c r="F56" s="622"/>
      <c r="G56" s="622"/>
      <c r="H56" s="622"/>
      <c r="I56" s="622"/>
      <c r="J56" s="622"/>
      <c r="K56" s="622"/>
      <c r="L56" s="622"/>
      <c r="M56" s="622"/>
      <c r="N56" s="622"/>
      <c r="O56" s="622"/>
      <c r="P56" s="622"/>
      <c r="Q56" s="622"/>
      <c r="R56" s="622"/>
      <c r="S56" s="622"/>
      <c r="T56" s="623"/>
      <c r="U56" s="661"/>
      <c r="V56" s="623"/>
      <c r="W56" s="662" t="s">
        <v>39</v>
      </c>
      <c r="X56" s="623"/>
      <c r="Y56" s="634">
        <v>345</v>
      </c>
      <c r="Z56" s="718"/>
      <c r="AA56" s="634"/>
      <c r="AB56" s="623"/>
      <c r="AC56" s="634"/>
      <c r="AD56" s="623"/>
      <c r="AE56" s="634">
        <f t="shared" si="6"/>
        <v>0</v>
      </c>
      <c r="AF56" s="623"/>
      <c r="AG56" s="634">
        <f t="shared" si="7"/>
        <v>0</v>
      </c>
      <c r="AH56" s="623"/>
      <c r="AI56" s="634">
        <f t="shared" si="8"/>
        <v>0</v>
      </c>
      <c r="AJ56" s="622"/>
      <c r="AK56" s="623"/>
      <c r="AL56" s="96"/>
      <c r="AM56" s="402"/>
      <c r="AN56" s="101"/>
      <c r="AO56" s="96"/>
      <c r="AP56" s="96"/>
      <c r="AQ56" s="96"/>
      <c r="AR56" s="96"/>
      <c r="AS56" s="96"/>
    </row>
    <row r="57" spans="1:45" s="100" customFormat="1" ht="15.75" customHeight="1" outlineLevel="1" x14ac:dyDescent="0.25">
      <c r="A57" s="96"/>
      <c r="B57" s="671" t="s">
        <v>334</v>
      </c>
      <c r="C57" s="710"/>
      <c r="D57" s="679" t="s">
        <v>1603</v>
      </c>
      <c r="E57" s="622"/>
      <c r="F57" s="622"/>
      <c r="G57" s="622"/>
      <c r="H57" s="622"/>
      <c r="I57" s="622"/>
      <c r="J57" s="622"/>
      <c r="K57" s="622"/>
      <c r="L57" s="622"/>
      <c r="M57" s="622"/>
      <c r="N57" s="622"/>
      <c r="O57" s="622"/>
      <c r="P57" s="622"/>
      <c r="Q57" s="622"/>
      <c r="R57" s="622"/>
      <c r="S57" s="622"/>
      <c r="T57" s="623"/>
      <c r="U57" s="661"/>
      <c r="V57" s="623"/>
      <c r="W57" s="662" t="s">
        <v>1533</v>
      </c>
      <c r="X57" s="623"/>
      <c r="Y57" s="634">
        <v>82</v>
      </c>
      <c r="Z57" s="718"/>
      <c r="AA57" s="634"/>
      <c r="AB57" s="623"/>
      <c r="AC57" s="634"/>
      <c r="AD57" s="623"/>
      <c r="AE57" s="634">
        <f t="shared" si="6"/>
        <v>0</v>
      </c>
      <c r="AF57" s="623"/>
      <c r="AG57" s="634">
        <f t="shared" si="7"/>
        <v>0</v>
      </c>
      <c r="AH57" s="623"/>
      <c r="AI57" s="634">
        <f t="shared" si="8"/>
        <v>0</v>
      </c>
      <c r="AJ57" s="622"/>
      <c r="AK57" s="623"/>
      <c r="AL57" s="96"/>
      <c r="AM57" s="402"/>
      <c r="AN57" s="101"/>
      <c r="AO57" s="96"/>
      <c r="AP57" s="96"/>
      <c r="AQ57" s="96"/>
      <c r="AR57" s="96"/>
      <c r="AS57" s="96"/>
    </row>
    <row r="58" spans="1:45" s="100" customFormat="1" ht="15.75" customHeight="1" outlineLevel="1" x14ac:dyDescent="0.25">
      <c r="A58" s="96"/>
      <c r="B58" s="671" t="s">
        <v>336</v>
      </c>
      <c r="C58" s="710"/>
      <c r="D58" s="679" t="s">
        <v>1604</v>
      </c>
      <c r="E58" s="622"/>
      <c r="F58" s="622"/>
      <c r="G58" s="622"/>
      <c r="H58" s="622"/>
      <c r="I58" s="622"/>
      <c r="J58" s="622"/>
      <c r="K58" s="622"/>
      <c r="L58" s="622"/>
      <c r="M58" s="622"/>
      <c r="N58" s="622"/>
      <c r="O58" s="622"/>
      <c r="P58" s="622"/>
      <c r="Q58" s="622"/>
      <c r="R58" s="622"/>
      <c r="S58" s="622"/>
      <c r="T58" s="623"/>
      <c r="U58" s="661"/>
      <c r="V58" s="623"/>
      <c r="W58" s="662" t="s">
        <v>51</v>
      </c>
      <c r="X58" s="623"/>
      <c r="Y58" s="634">
        <v>274.48</v>
      </c>
      <c r="Z58" s="718"/>
      <c r="AA58" s="634"/>
      <c r="AB58" s="623"/>
      <c r="AC58" s="634"/>
      <c r="AD58" s="623"/>
      <c r="AE58" s="634">
        <f>ROUND(Y58*AA58,2)</f>
        <v>0</v>
      </c>
      <c r="AF58" s="623"/>
      <c r="AG58" s="634">
        <f t="shared" si="7"/>
        <v>0</v>
      </c>
      <c r="AH58" s="623"/>
      <c r="AI58" s="634">
        <f t="shared" si="8"/>
        <v>0</v>
      </c>
      <c r="AJ58" s="622"/>
      <c r="AK58" s="623"/>
      <c r="AL58" s="96"/>
      <c r="AM58" s="402"/>
      <c r="AN58" s="101"/>
      <c r="AO58" s="96"/>
      <c r="AP58" s="96"/>
      <c r="AQ58" s="96"/>
      <c r="AR58" s="96"/>
      <c r="AS58" s="96"/>
    </row>
    <row r="59" spans="1:45" s="100" customFormat="1" ht="15.75" customHeight="1" outlineLevel="1" x14ac:dyDescent="0.25">
      <c r="A59" s="96"/>
      <c r="B59" s="671" t="s">
        <v>339</v>
      </c>
      <c r="C59" s="710"/>
      <c r="D59" s="679" t="s">
        <v>1605</v>
      </c>
      <c r="E59" s="622"/>
      <c r="F59" s="622"/>
      <c r="G59" s="622"/>
      <c r="H59" s="622"/>
      <c r="I59" s="622"/>
      <c r="J59" s="622"/>
      <c r="K59" s="622"/>
      <c r="L59" s="622"/>
      <c r="M59" s="622"/>
      <c r="N59" s="622"/>
      <c r="O59" s="622"/>
      <c r="P59" s="622"/>
      <c r="Q59" s="622"/>
      <c r="R59" s="622"/>
      <c r="S59" s="622"/>
      <c r="T59" s="623"/>
      <c r="U59" s="661"/>
      <c r="V59" s="623"/>
      <c r="W59" s="662" t="s">
        <v>58</v>
      </c>
      <c r="X59" s="623"/>
      <c r="Y59" s="634">
        <v>21958.02</v>
      </c>
      <c r="Z59" s="718"/>
      <c r="AA59" s="634"/>
      <c r="AB59" s="623"/>
      <c r="AC59" s="634"/>
      <c r="AD59" s="623"/>
      <c r="AE59" s="634">
        <f t="shared" si="6"/>
        <v>0</v>
      </c>
      <c r="AF59" s="623"/>
      <c r="AG59" s="634">
        <f t="shared" si="7"/>
        <v>0</v>
      </c>
      <c r="AH59" s="623"/>
      <c r="AI59" s="634">
        <f t="shared" si="8"/>
        <v>0</v>
      </c>
      <c r="AJ59" s="622"/>
      <c r="AK59" s="623"/>
      <c r="AL59" s="96"/>
      <c r="AM59" s="402"/>
      <c r="AN59" s="101"/>
      <c r="AO59" s="96"/>
      <c r="AP59" s="96"/>
      <c r="AQ59" s="96"/>
      <c r="AR59" s="96"/>
      <c r="AS59" s="96"/>
    </row>
    <row r="60" spans="1:45" s="100" customFormat="1" ht="18" customHeight="1" outlineLevel="1" x14ac:dyDescent="0.25">
      <c r="A60" s="399"/>
      <c r="B60" s="671" t="s">
        <v>341</v>
      </c>
      <c r="C60" s="710"/>
      <c r="D60" s="679" t="s">
        <v>1606</v>
      </c>
      <c r="E60" s="711"/>
      <c r="F60" s="711"/>
      <c r="G60" s="711"/>
      <c r="H60" s="711"/>
      <c r="I60" s="711"/>
      <c r="J60" s="711"/>
      <c r="K60" s="711"/>
      <c r="L60" s="711"/>
      <c r="M60" s="711"/>
      <c r="N60" s="711"/>
      <c r="O60" s="711"/>
      <c r="P60" s="711"/>
      <c r="Q60" s="711"/>
      <c r="R60" s="711"/>
      <c r="S60" s="711"/>
      <c r="T60" s="712"/>
      <c r="U60" s="400"/>
      <c r="V60" s="401"/>
      <c r="W60" s="662" t="s">
        <v>1607</v>
      </c>
      <c r="X60" s="709"/>
      <c r="Y60" s="634">
        <v>21</v>
      </c>
      <c r="Z60" s="705"/>
      <c r="AA60" s="634"/>
      <c r="AB60" s="705"/>
      <c r="AC60" s="634"/>
      <c r="AD60" s="705"/>
      <c r="AE60" s="634">
        <f t="shared" si="6"/>
        <v>0</v>
      </c>
      <c r="AF60" s="705"/>
      <c r="AG60" s="634">
        <f t="shared" si="7"/>
        <v>0</v>
      </c>
      <c r="AH60" s="705"/>
      <c r="AI60" s="634">
        <f t="shared" si="8"/>
        <v>0</v>
      </c>
      <c r="AJ60" s="719"/>
      <c r="AK60" s="705"/>
      <c r="AL60" s="399"/>
      <c r="AM60" s="402"/>
      <c r="AN60" s="101"/>
      <c r="AO60" s="399"/>
      <c r="AP60" s="399"/>
      <c r="AQ60" s="399"/>
      <c r="AR60" s="399"/>
      <c r="AS60" s="399"/>
    </row>
    <row r="61" spans="1:45" s="100" customFormat="1" ht="18" customHeight="1" outlineLevel="1" x14ac:dyDescent="0.25">
      <c r="A61" s="399"/>
      <c r="B61" s="671" t="s">
        <v>1126</v>
      </c>
      <c r="C61" s="710"/>
      <c r="D61" s="679" t="s">
        <v>1608</v>
      </c>
      <c r="E61" s="622"/>
      <c r="F61" s="622"/>
      <c r="G61" s="622"/>
      <c r="H61" s="622"/>
      <c r="I61" s="622"/>
      <c r="J61" s="622"/>
      <c r="K61" s="622"/>
      <c r="L61" s="622"/>
      <c r="M61" s="622"/>
      <c r="N61" s="622"/>
      <c r="O61" s="622"/>
      <c r="P61" s="622"/>
      <c r="Q61" s="622"/>
      <c r="R61" s="622"/>
      <c r="S61" s="622"/>
      <c r="T61" s="623"/>
      <c r="U61" s="400"/>
      <c r="V61" s="401"/>
      <c r="W61" s="662" t="s">
        <v>1609</v>
      </c>
      <c r="X61" s="623"/>
      <c r="Y61" s="634">
        <v>14</v>
      </c>
      <c r="Z61" s="718"/>
      <c r="AA61" s="634"/>
      <c r="AB61" s="623"/>
      <c r="AC61" s="634"/>
      <c r="AD61" s="623"/>
      <c r="AE61" s="634">
        <f t="shared" si="6"/>
        <v>0</v>
      </c>
      <c r="AF61" s="623"/>
      <c r="AG61" s="634">
        <f t="shared" si="7"/>
        <v>0</v>
      </c>
      <c r="AH61" s="623"/>
      <c r="AI61" s="634">
        <f t="shared" si="8"/>
        <v>0</v>
      </c>
      <c r="AJ61" s="622"/>
      <c r="AK61" s="623"/>
      <c r="AL61" s="399"/>
      <c r="AM61" s="402"/>
      <c r="AN61" s="101"/>
      <c r="AO61" s="399"/>
      <c r="AP61" s="399"/>
      <c r="AQ61" s="399"/>
      <c r="AR61" s="399"/>
      <c r="AS61" s="399"/>
    </row>
    <row r="62" spans="1:45" s="100" customFormat="1" ht="15.75" customHeight="1" outlineLevel="1" x14ac:dyDescent="0.25">
      <c r="A62" s="96"/>
      <c r="B62" s="671" t="s">
        <v>1127</v>
      </c>
      <c r="C62" s="710"/>
      <c r="D62" s="679" t="s">
        <v>1610</v>
      </c>
      <c r="E62" s="622"/>
      <c r="F62" s="622"/>
      <c r="G62" s="622"/>
      <c r="H62" s="622"/>
      <c r="I62" s="622"/>
      <c r="J62" s="622"/>
      <c r="K62" s="622"/>
      <c r="L62" s="622"/>
      <c r="M62" s="622"/>
      <c r="N62" s="622"/>
      <c r="O62" s="622"/>
      <c r="P62" s="622"/>
      <c r="Q62" s="622"/>
      <c r="R62" s="622"/>
      <c r="S62" s="622"/>
      <c r="T62" s="623"/>
      <c r="U62" s="661"/>
      <c r="V62" s="623"/>
      <c r="W62" s="662" t="s">
        <v>1533</v>
      </c>
      <c r="X62" s="623"/>
      <c r="Y62" s="634">
        <v>210</v>
      </c>
      <c r="Z62" s="718"/>
      <c r="AA62" s="634"/>
      <c r="AB62" s="623"/>
      <c r="AC62" s="634"/>
      <c r="AD62" s="623"/>
      <c r="AE62" s="634">
        <f t="shared" si="6"/>
        <v>0</v>
      </c>
      <c r="AF62" s="623"/>
      <c r="AG62" s="634">
        <f t="shared" si="7"/>
        <v>0</v>
      </c>
      <c r="AH62" s="623"/>
      <c r="AI62" s="634">
        <f t="shared" si="8"/>
        <v>0</v>
      </c>
      <c r="AJ62" s="622"/>
      <c r="AK62" s="623"/>
      <c r="AL62" s="96"/>
      <c r="AM62" s="402"/>
      <c r="AN62" s="101"/>
      <c r="AO62" s="96"/>
      <c r="AP62" s="96"/>
      <c r="AQ62" s="96"/>
      <c r="AR62" s="96"/>
      <c r="AS62" s="96"/>
    </row>
    <row r="63" spans="1:45" s="100" customFormat="1" ht="15.75" customHeight="1" outlineLevel="1" x14ac:dyDescent="0.25">
      <c r="A63" s="224"/>
      <c r="B63" s="671"/>
      <c r="C63" s="623"/>
      <c r="D63" s="720" t="s">
        <v>1611</v>
      </c>
      <c r="E63" s="622"/>
      <c r="F63" s="622"/>
      <c r="G63" s="622"/>
      <c r="H63" s="622"/>
      <c r="I63" s="622"/>
      <c r="J63" s="622"/>
      <c r="K63" s="622"/>
      <c r="L63" s="622"/>
      <c r="M63" s="622"/>
      <c r="N63" s="622"/>
      <c r="O63" s="622"/>
      <c r="P63" s="622"/>
      <c r="Q63" s="622"/>
      <c r="R63" s="622"/>
      <c r="S63" s="622"/>
      <c r="T63" s="623"/>
      <c r="U63" s="252"/>
      <c r="V63" s="253"/>
      <c r="W63" s="655"/>
      <c r="X63" s="623"/>
      <c r="Y63" s="235"/>
      <c r="Z63" s="236"/>
      <c r="AA63" s="235"/>
      <c r="AB63" s="236"/>
      <c r="AC63" s="235"/>
      <c r="AD63" s="236"/>
      <c r="AE63" s="235"/>
      <c r="AF63" s="236"/>
      <c r="AG63" s="235"/>
      <c r="AH63" s="236"/>
      <c r="AI63" s="235"/>
      <c r="AJ63" s="234"/>
      <c r="AK63" s="236"/>
      <c r="AL63" s="224"/>
      <c r="AM63" s="101"/>
      <c r="AN63" s="101"/>
      <c r="AO63" s="224"/>
      <c r="AP63" s="224"/>
      <c r="AQ63" s="224"/>
      <c r="AR63" s="224"/>
      <c r="AS63" s="224"/>
    </row>
    <row r="64" spans="1:45" s="100" customFormat="1" ht="18" customHeight="1" outlineLevel="1" x14ac:dyDescent="0.25">
      <c r="A64" s="399"/>
      <c r="B64" s="652" t="s">
        <v>618</v>
      </c>
      <c r="C64" s="623"/>
      <c r="D64" s="713" t="s">
        <v>1612</v>
      </c>
      <c r="E64" s="622"/>
      <c r="F64" s="622"/>
      <c r="G64" s="622"/>
      <c r="H64" s="622"/>
      <c r="I64" s="622"/>
      <c r="J64" s="622"/>
      <c r="K64" s="622"/>
      <c r="L64" s="622"/>
      <c r="M64" s="622"/>
      <c r="N64" s="622"/>
      <c r="O64" s="622"/>
      <c r="P64" s="622"/>
      <c r="Q64" s="622"/>
      <c r="R64" s="622"/>
      <c r="S64" s="622"/>
      <c r="T64" s="623"/>
      <c r="U64" s="654"/>
      <c r="V64" s="623"/>
      <c r="W64" s="655"/>
      <c r="X64" s="623"/>
      <c r="Y64" s="656"/>
      <c r="Z64" s="623"/>
      <c r="AA64" s="656"/>
      <c r="AB64" s="623"/>
      <c r="AC64" s="656"/>
      <c r="AD64" s="623"/>
      <c r="AE64" s="656"/>
      <c r="AF64" s="623"/>
      <c r="AG64" s="656"/>
      <c r="AH64" s="623"/>
      <c r="AI64" s="656">
        <f>SUM(AI65:AK77)</f>
        <v>0</v>
      </c>
      <c r="AJ64" s="622"/>
      <c r="AK64" s="623"/>
      <c r="AL64" s="399"/>
      <c r="AM64" s="101"/>
      <c r="AN64" s="101"/>
      <c r="AO64" s="399"/>
      <c r="AP64" s="399"/>
      <c r="AQ64" s="399"/>
      <c r="AR64" s="399"/>
      <c r="AS64" s="399"/>
    </row>
    <row r="65" spans="1:45" s="100" customFormat="1" ht="18" customHeight="1" outlineLevel="1" x14ac:dyDescent="0.25">
      <c r="A65" s="224"/>
      <c r="B65" s="671" t="s">
        <v>620</v>
      </c>
      <c r="C65" s="710"/>
      <c r="D65" s="674" t="s">
        <v>1613</v>
      </c>
      <c r="E65" s="622"/>
      <c r="F65" s="622"/>
      <c r="G65" s="622"/>
      <c r="H65" s="622"/>
      <c r="I65" s="622"/>
      <c r="J65" s="622"/>
      <c r="K65" s="622"/>
      <c r="L65" s="622"/>
      <c r="M65" s="622"/>
      <c r="N65" s="622"/>
      <c r="O65" s="622"/>
      <c r="P65" s="622"/>
      <c r="Q65" s="622"/>
      <c r="R65" s="622"/>
      <c r="S65" s="622"/>
      <c r="T65" s="623"/>
      <c r="U65" s="661"/>
      <c r="V65" s="623"/>
      <c r="W65" s="662" t="s">
        <v>51</v>
      </c>
      <c r="X65" s="623"/>
      <c r="Y65" s="634">
        <v>362.73</v>
      </c>
      <c r="Z65" s="622"/>
      <c r="AA65" s="634"/>
      <c r="AB65" s="705"/>
      <c r="AC65" s="634"/>
      <c r="AD65" s="705"/>
      <c r="AE65" s="634">
        <f t="shared" si="6"/>
        <v>0</v>
      </c>
      <c r="AF65" s="623"/>
      <c r="AG65" s="634">
        <f t="shared" si="7"/>
        <v>0</v>
      </c>
      <c r="AH65" s="623"/>
      <c r="AI65" s="634">
        <f t="shared" si="8"/>
        <v>0</v>
      </c>
      <c r="AJ65" s="622"/>
      <c r="AK65" s="623"/>
      <c r="AL65" s="224"/>
      <c r="AM65" s="402"/>
      <c r="AN65" s="101"/>
      <c r="AO65" s="224"/>
      <c r="AP65" s="224"/>
      <c r="AQ65" s="224"/>
      <c r="AR65" s="224"/>
      <c r="AS65" s="224"/>
    </row>
    <row r="66" spans="1:45" s="100" customFormat="1" ht="18" customHeight="1" outlineLevel="1" x14ac:dyDescent="0.25">
      <c r="A66" s="224"/>
      <c r="B66" s="671" t="s">
        <v>1255</v>
      </c>
      <c r="C66" s="710"/>
      <c r="D66" s="674" t="s">
        <v>1614</v>
      </c>
      <c r="E66" s="622"/>
      <c r="F66" s="622"/>
      <c r="G66" s="622"/>
      <c r="H66" s="622"/>
      <c r="I66" s="622"/>
      <c r="J66" s="622"/>
      <c r="K66" s="622"/>
      <c r="L66" s="622"/>
      <c r="M66" s="622"/>
      <c r="N66" s="622"/>
      <c r="O66" s="622"/>
      <c r="P66" s="622"/>
      <c r="Q66" s="622"/>
      <c r="R66" s="622"/>
      <c r="S66" s="622"/>
      <c r="T66" s="623"/>
      <c r="U66" s="661"/>
      <c r="V66" s="623"/>
      <c r="W66" s="662" t="s">
        <v>33</v>
      </c>
      <c r="X66" s="623"/>
      <c r="Y66" s="634">
        <v>417.23</v>
      </c>
      <c r="Z66" s="622"/>
      <c r="AA66" s="634"/>
      <c r="AB66" s="623"/>
      <c r="AC66" s="634"/>
      <c r="AD66" s="623"/>
      <c r="AE66" s="634">
        <f t="shared" si="6"/>
        <v>0</v>
      </c>
      <c r="AF66" s="623"/>
      <c r="AG66" s="634">
        <f t="shared" si="7"/>
        <v>0</v>
      </c>
      <c r="AH66" s="623"/>
      <c r="AI66" s="634">
        <f t="shared" si="8"/>
        <v>0</v>
      </c>
      <c r="AJ66" s="622"/>
      <c r="AK66" s="623"/>
      <c r="AL66" s="224"/>
      <c r="AM66" s="402"/>
      <c r="AN66" s="101"/>
      <c r="AO66" s="224"/>
      <c r="AP66" s="224"/>
      <c r="AQ66" s="224"/>
      <c r="AR66" s="224"/>
      <c r="AS66" s="224"/>
    </row>
    <row r="67" spans="1:45" s="100" customFormat="1" ht="18" customHeight="1" outlineLevel="1" x14ac:dyDescent="0.25">
      <c r="A67" s="224"/>
      <c r="B67" s="671" t="s">
        <v>1256</v>
      </c>
      <c r="C67" s="710"/>
      <c r="D67" s="674" t="s">
        <v>1615</v>
      </c>
      <c r="E67" s="622"/>
      <c r="F67" s="622"/>
      <c r="G67" s="622"/>
      <c r="H67" s="622"/>
      <c r="I67" s="622"/>
      <c r="J67" s="622"/>
      <c r="K67" s="622"/>
      <c r="L67" s="622"/>
      <c r="M67" s="622"/>
      <c r="N67" s="622"/>
      <c r="O67" s="622"/>
      <c r="P67" s="622"/>
      <c r="Q67" s="622"/>
      <c r="R67" s="622"/>
      <c r="S67" s="622"/>
      <c r="T67" s="623"/>
      <c r="U67" s="661"/>
      <c r="V67" s="623"/>
      <c r="W67" s="662" t="s">
        <v>51</v>
      </c>
      <c r="X67" s="623"/>
      <c r="Y67" s="634">
        <f>Y66*0.05</f>
        <v>20.861500000000003</v>
      </c>
      <c r="Z67" s="622"/>
      <c r="AA67" s="634"/>
      <c r="AB67" s="623"/>
      <c r="AC67" s="634"/>
      <c r="AD67" s="623"/>
      <c r="AE67" s="634">
        <f t="shared" si="6"/>
        <v>0</v>
      </c>
      <c r="AF67" s="623"/>
      <c r="AG67" s="634">
        <f t="shared" si="7"/>
        <v>0</v>
      </c>
      <c r="AH67" s="623"/>
      <c r="AI67" s="634">
        <f t="shared" si="8"/>
        <v>0</v>
      </c>
      <c r="AJ67" s="622"/>
      <c r="AK67" s="623"/>
      <c r="AL67" s="224"/>
      <c r="AM67" s="402"/>
      <c r="AN67" s="101"/>
      <c r="AO67" s="224"/>
      <c r="AP67" s="224"/>
      <c r="AQ67" s="224"/>
      <c r="AR67" s="224"/>
      <c r="AS67" s="224"/>
    </row>
    <row r="68" spans="1:45" s="100" customFormat="1" ht="18" customHeight="1" outlineLevel="1" x14ac:dyDescent="0.25">
      <c r="A68" s="224"/>
      <c r="B68" s="671" t="s">
        <v>1257</v>
      </c>
      <c r="C68" s="710"/>
      <c r="D68" s="674" t="s">
        <v>1616</v>
      </c>
      <c r="E68" s="622"/>
      <c r="F68" s="622"/>
      <c r="G68" s="622"/>
      <c r="H68" s="622"/>
      <c r="I68" s="622"/>
      <c r="J68" s="622"/>
      <c r="K68" s="622"/>
      <c r="L68" s="622"/>
      <c r="M68" s="622"/>
      <c r="N68" s="622"/>
      <c r="O68" s="622"/>
      <c r="P68" s="622"/>
      <c r="Q68" s="622"/>
      <c r="R68" s="622"/>
      <c r="S68" s="622"/>
      <c r="T68" s="623"/>
      <c r="U68" s="661"/>
      <c r="V68" s="623"/>
      <c r="W68" s="662" t="s">
        <v>33</v>
      </c>
      <c r="X68" s="623"/>
      <c r="Y68" s="634">
        <f>906.44-Y69</f>
        <v>628.83000000000004</v>
      </c>
      <c r="Z68" s="622"/>
      <c r="AA68" s="634"/>
      <c r="AB68" s="623"/>
      <c r="AC68" s="634"/>
      <c r="AD68" s="623"/>
      <c r="AE68" s="634">
        <f t="shared" si="6"/>
        <v>0</v>
      </c>
      <c r="AF68" s="623"/>
      <c r="AG68" s="634">
        <f t="shared" si="7"/>
        <v>0</v>
      </c>
      <c r="AH68" s="623"/>
      <c r="AI68" s="634">
        <f t="shared" si="8"/>
        <v>0</v>
      </c>
      <c r="AJ68" s="622"/>
      <c r="AK68" s="623"/>
      <c r="AL68" s="224"/>
      <c r="AM68" s="101"/>
      <c r="AN68" s="101"/>
      <c r="AO68" s="224"/>
      <c r="AP68" s="224"/>
      <c r="AQ68" s="224"/>
      <c r="AR68" s="224"/>
      <c r="AS68" s="224"/>
    </row>
    <row r="69" spans="1:45" s="100" customFormat="1" ht="18" customHeight="1" outlineLevel="1" x14ac:dyDescent="0.25">
      <c r="A69" s="224"/>
      <c r="B69" s="671" t="s">
        <v>1258</v>
      </c>
      <c r="C69" s="710"/>
      <c r="D69" s="674" t="s">
        <v>1617</v>
      </c>
      <c r="E69" s="622"/>
      <c r="F69" s="622"/>
      <c r="G69" s="622"/>
      <c r="H69" s="622"/>
      <c r="I69" s="622"/>
      <c r="J69" s="622"/>
      <c r="K69" s="622"/>
      <c r="L69" s="622"/>
      <c r="M69" s="622"/>
      <c r="N69" s="622"/>
      <c r="O69" s="622"/>
      <c r="P69" s="622"/>
      <c r="Q69" s="622"/>
      <c r="R69" s="622"/>
      <c r="S69" s="622"/>
      <c r="T69" s="623"/>
      <c r="U69" s="661"/>
      <c r="V69" s="623"/>
      <c r="W69" s="662" t="s">
        <v>33</v>
      </c>
      <c r="X69" s="623"/>
      <c r="Y69" s="634">
        <v>277.61</v>
      </c>
      <c r="Z69" s="622"/>
      <c r="AA69" s="634"/>
      <c r="AB69" s="623"/>
      <c r="AC69" s="634"/>
      <c r="AD69" s="623"/>
      <c r="AE69" s="634">
        <f>ROUND(Y69*AA69,2)</f>
        <v>0</v>
      </c>
      <c r="AF69" s="623"/>
      <c r="AG69" s="634">
        <f>ROUND(Y69*AC69,2)</f>
        <v>0</v>
      </c>
      <c r="AH69" s="623"/>
      <c r="AI69" s="634">
        <f>AE69+AG69</f>
        <v>0</v>
      </c>
      <c r="AJ69" s="622"/>
      <c r="AK69" s="623"/>
      <c r="AL69" s="224"/>
      <c r="AM69" s="101"/>
      <c r="AN69" s="101"/>
      <c r="AO69" s="224"/>
      <c r="AP69" s="224"/>
      <c r="AQ69" s="224"/>
      <c r="AR69" s="224"/>
      <c r="AS69" s="224"/>
    </row>
    <row r="70" spans="1:45" s="100" customFormat="1" ht="15.75" customHeight="1" outlineLevel="1" x14ac:dyDescent="0.25">
      <c r="A70" s="96"/>
      <c r="B70" s="671" t="s">
        <v>1259</v>
      </c>
      <c r="C70" s="710"/>
      <c r="D70" s="679" t="s">
        <v>1605</v>
      </c>
      <c r="E70" s="622"/>
      <c r="F70" s="622"/>
      <c r="G70" s="622"/>
      <c r="H70" s="622"/>
      <c r="I70" s="622"/>
      <c r="J70" s="622"/>
      <c r="K70" s="622"/>
      <c r="L70" s="622"/>
      <c r="M70" s="622"/>
      <c r="N70" s="622"/>
      <c r="O70" s="622"/>
      <c r="P70" s="622"/>
      <c r="Q70" s="622"/>
      <c r="R70" s="622"/>
      <c r="S70" s="622"/>
      <c r="T70" s="623"/>
      <c r="U70" s="661"/>
      <c r="V70" s="623"/>
      <c r="W70" s="662" t="s">
        <v>58</v>
      </c>
      <c r="X70" s="623"/>
      <c r="Y70" s="634">
        <f>22960.34*0.95</f>
        <v>21812.323</v>
      </c>
      <c r="Z70" s="622"/>
      <c r="AA70" s="634"/>
      <c r="AB70" s="623"/>
      <c r="AC70" s="634"/>
      <c r="AD70" s="623"/>
      <c r="AE70" s="634">
        <f t="shared" ref="AE70:AE71" si="9">ROUND(Y70*AA70,2)</f>
        <v>0</v>
      </c>
      <c r="AF70" s="623"/>
      <c r="AG70" s="634">
        <f t="shared" ref="AG70:AG72" si="10">ROUND(Y70*AC70,2)</f>
        <v>0</v>
      </c>
      <c r="AH70" s="623"/>
      <c r="AI70" s="634">
        <f t="shared" ref="AI70:AI72" si="11">AE70+AG70</f>
        <v>0</v>
      </c>
      <c r="AJ70" s="622"/>
      <c r="AK70" s="623"/>
      <c r="AL70" s="96"/>
      <c r="AM70" s="402"/>
      <c r="AN70" s="101"/>
      <c r="AO70" s="96"/>
      <c r="AP70" s="96"/>
      <c r="AQ70" s="96"/>
      <c r="AR70" s="96"/>
      <c r="AS70" s="96"/>
    </row>
    <row r="71" spans="1:45" s="100" customFormat="1" ht="18" customHeight="1" outlineLevel="1" x14ac:dyDescent="0.25">
      <c r="A71" s="96"/>
      <c r="B71" s="671" t="s">
        <v>1260</v>
      </c>
      <c r="C71" s="710"/>
      <c r="D71" s="674" t="s">
        <v>1618</v>
      </c>
      <c r="E71" s="622"/>
      <c r="F71" s="622"/>
      <c r="G71" s="622"/>
      <c r="H71" s="622"/>
      <c r="I71" s="622"/>
      <c r="J71" s="622"/>
      <c r="K71" s="622"/>
      <c r="L71" s="622"/>
      <c r="M71" s="622"/>
      <c r="N71" s="622"/>
      <c r="O71" s="622"/>
      <c r="P71" s="622"/>
      <c r="Q71" s="622"/>
      <c r="R71" s="622"/>
      <c r="S71" s="622"/>
      <c r="T71" s="623"/>
      <c r="U71" s="661"/>
      <c r="V71" s="623"/>
      <c r="W71" s="662" t="s">
        <v>58</v>
      </c>
      <c r="X71" s="623"/>
      <c r="Y71" s="634">
        <f>22960.34*0.05</f>
        <v>1148.0170000000001</v>
      </c>
      <c r="Z71" s="622"/>
      <c r="AA71" s="634"/>
      <c r="AB71" s="623"/>
      <c r="AC71" s="634"/>
      <c r="AD71" s="623"/>
      <c r="AE71" s="634">
        <f t="shared" si="9"/>
        <v>0</v>
      </c>
      <c r="AF71" s="623"/>
      <c r="AG71" s="634">
        <f t="shared" si="10"/>
        <v>0</v>
      </c>
      <c r="AH71" s="623"/>
      <c r="AI71" s="634">
        <f t="shared" si="11"/>
        <v>0</v>
      </c>
      <c r="AJ71" s="622"/>
      <c r="AK71" s="623"/>
      <c r="AL71" s="96"/>
      <c r="AM71" s="101"/>
      <c r="AN71" s="101"/>
      <c r="AO71" s="96"/>
      <c r="AP71" s="96"/>
      <c r="AQ71" s="96"/>
      <c r="AR71" s="96"/>
      <c r="AS71" s="96"/>
    </row>
    <row r="72" spans="1:45" s="100" customFormat="1" ht="15.75" customHeight="1" outlineLevel="1" x14ac:dyDescent="0.25">
      <c r="A72" s="96"/>
      <c r="B72" s="671" t="s">
        <v>1261</v>
      </c>
      <c r="C72" s="710"/>
      <c r="D72" s="679" t="s">
        <v>1619</v>
      </c>
      <c r="E72" s="622"/>
      <c r="F72" s="622"/>
      <c r="G72" s="622"/>
      <c r="H72" s="622"/>
      <c r="I72" s="622"/>
      <c r="J72" s="622"/>
      <c r="K72" s="622"/>
      <c r="L72" s="622"/>
      <c r="M72" s="622"/>
      <c r="N72" s="622"/>
      <c r="O72" s="622"/>
      <c r="P72" s="622"/>
      <c r="Q72" s="622"/>
      <c r="R72" s="622"/>
      <c r="S72" s="622"/>
      <c r="T72" s="623"/>
      <c r="U72" s="661"/>
      <c r="V72" s="623"/>
      <c r="W72" s="662" t="s">
        <v>51</v>
      </c>
      <c r="X72" s="623"/>
      <c r="Y72" s="634">
        <v>213.28</v>
      </c>
      <c r="Z72" s="622"/>
      <c r="AA72" s="634"/>
      <c r="AB72" s="623"/>
      <c r="AC72" s="634"/>
      <c r="AD72" s="623"/>
      <c r="AE72" s="634">
        <f>ROUND(Y72*AA72,2)</f>
        <v>0</v>
      </c>
      <c r="AF72" s="623"/>
      <c r="AG72" s="634">
        <f t="shared" si="10"/>
        <v>0</v>
      </c>
      <c r="AH72" s="623"/>
      <c r="AI72" s="634">
        <f t="shared" si="11"/>
        <v>0</v>
      </c>
      <c r="AJ72" s="622"/>
      <c r="AK72" s="623"/>
      <c r="AL72" s="96"/>
      <c r="AM72" s="402"/>
      <c r="AN72" s="101"/>
      <c r="AO72" s="96"/>
      <c r="AP72" s="96"/>
      <c r="AQ72" s="96"/>
      <c r="AR72" s="96"/>
      <c r="AS72" s="96"/>
    </row>
    <row r="73" spans="1:45" s="100" customFormat="1" ht="18" customHeight="1" outlineLevel="1" x14ac:dyDescent="0.25">
      <c r="A73" s="224"/>
      <c r="B73" s="671" t="s">
        <v>1262</v>
      </c>
      <c r="C73" s="710"/>
      <c r="D73" s="674" t="s">
        <v>1620</v>
      </c>
      <c r="E73" s="622"/>
      <c r="F73" s="622"/>
      <c r="G73" s="622"/>
      <c r="H73" s="622"/>
      <c r="I73" s="622"/>
      <c r="J73" s="622"/>
      <c r="K73" s="622"/>
      <c r="L73" s="622"/>
      <c r="M73" s="622"/>
      <c r="N73" s="622"/>
      <c r="O73" s="622"/>
      <c r="P73" s="622"/>
      <c r="Q73" s="622"/>
      <c r="R73" s="622"/>
      <c r="S73" s="622"/>
      <c r="T73" s="623"/>
      <c r="U73" s="661"/>
      <c r="V73" s="623"/>
      <c r="W73" s="662" t="s">
        <v>51</v>
      </c>
      <c r="X73" s="623"/>
      <c r="Y73" s="634">
        <f>Y72</f>
        <v>213.28</v>
      </c>
      <c r="Z73" s="622"/>
      <c r="AA73" s="634"/>
      <c r="AB73" s="623"/>
      <c r="AC73" s="634"/>
      <c r="AD73" s="623"/>
      <c r="AE73" s="634">
        <f>ROUND(Y73*AA73,2)</f>
        <v>0</v>
      </c>
      <c r="AF73" s="623"/>
      <c r="AG73" s="634">
        <f>ROUND(Y73*AC73,2)</f>
        <v>0</v>
      </c>
      <c r="AH73" s="623"/>
      <c r="AI73" s="634">
        <f>AE73+AG73</f>
        <v>0</v>
      </c>
      <c r="AJ73" s="622"/>
      <c r="AK73" s="623"/>
      <c r="AL73" s="224"/>
      <c r="AM73" s="402"/>
      <c r="AN73" s="101"/>
      <c r="AO73" s="224"/>
      <c r="AP73" s="224"/>
      <c r="AQ73" s="224"/>
      <c r="AR73" s="224"/>
      <c r="AS73" s="224"/>
    </row>
    <row r="74" spans="1:45" s="100" customFormat="1" ht="18" customHeight="1" outlineLevel="1" x14ac:dyDescent="0.25">
      <c r="A74" s="224"/>
      <c r="B74" s="671" t="s">
        <v>1263</v>
      </c>
      <c r="C74" s="710"/>
      <c r="D74" s="674" t="s">
        <v>1621</v>
      </c>
      <c r="E74" s="622"/>
      <c r="F74" s="622"/>
      <c r="G74" s="622"/>
      <c r="H74" s="622"/>
      <c r="I74" s="622"/>
      <c r="J74" s="622"/>
      <c r="K74" s="622"/>
      <c r="L74" s="622"/>
      <c r="M74" s="622"/>
      <c r="N74" s="622"/>
      <c r="O74" s="622"/>
      <c r="P74" s="622"/>
      <c r="Q74" s="622"/>
      <c r="R74" s="622"/>
      <c r="S74" s="622"/>
      <c r="T74" s="623"/>
      <c r="U74" s="661"/>
      <c r="V74" s="623"/>
      <c r="W74" s="662" t="s">
        <v>51</v>
      </c>
      <c r="X74" s="623"/>
      <c r="Y74" s="634">
        <f>Y65-Y72</f>
        <v>149.45000000000002</v>
      </c>
      <c r="Z74" s="622"/>
      <c r="AA74" s="634"/>
      <c r="AB74" s="623"/>
      <c r="AC74" s="634"/>
      <c r="AD74" s="623"/>
      <c r="AE74" s="634">
        <f>ROUND(Y74*AA74,2)</f>
        <v>0</v>
      </c>
      <c r="AF74" s="623"/>
      <c r="AG74" s="634">
        <f>ROUND(Y74*AC74,2)</f>
        <v>0</v>
      </c>
      <c r="AH74" s="623"/>
      <c r="AI74" s="634">
        <f>AE74+AG74</f>
        <v>0</v>
      </c>
      <c r="AJ74" s="622"/>
      <c r="AK74" s="623"/>
      <c r="AL74" s="224"/>
      <c r="AM74" s="402"/>
      <c r="AN74" s="101"/>
      <c r="AO74" s="224"/>
      <c r="AP74" s="224"/>
      <c r="AQ74" s="224"/>
      <c r="AR74" s="224"/>
      <c r="AS74" s="224"/>
    </row>
    <row r="75" spans="1:45" s="100" customFormat="1" ht="18" customHeight="1" outlineLevel="1" x14ac:dyDescent="0.25">
      <c r="A75" s="399"/>
      <c r="B75" s="671" t="s">
        <v>1264</v>
      </c>
      <c r="C75" s="710"/>
      <c r="D75" s="679" t="s">
        <v>1606</v>
      </c>
      <c r="E75" s="711"/>
      <c r="F75" s="711"/>
      <c r="G75" s="711"/>
      <c r="H75" s="711"/>
      <c r="I75" s="711"/>
      <c r="J75" s="711"/>
      <c r="K75" s="711"/>
      <c r="L75" s="711"/>
      <c r="M75" s="711"/>
      <c r="N75" s="711"/>
      <c r="O75" s="711"/>
      <c r="P75" s="711"/>
      <c r="Q75" s="711"/>
      <c r="R75" s="711"/>
      <c r="S75" s="711"/>
      <c r="T75" s="712"/>
      <c r="U75" s="400"/>
      <c r="V75" s="401"/>
      <c r="W75" s="662" t="s">
        <v>1607</v>
      </c>
      <c r="X75" s="709"/>
      <c r="Y75" s="634">
        <v>18</v>
      </c>
      <c r="Z75" s="622"/>
      <c r="AA75" s="634"/>
      <c r="AB75" s="705"/>
      <c r="AC75" s="634"/>
      <c r="AD75" s="705"/>
      <c r="AE75" s="634">
        <f t="shared" si="6"/>
        <v>0</v>
      </c>
      <c r="AF75" s="705"/>
      <c r="AG75" s="634">
        <f t="shared" si="7"/>
        <v>0</v>
      </c>
      <c r="AH75" s="705"/>
      <c r="AI75" s="634">
        <f>AE75+AG75</f>
        <v>0</v>
      </c>
      <c r="AJ75" s="719"/>
      <c r="AK75" s="705"/>
      <c r="AL75" s="399"/>
      <c r="AM75" s="402"/>
      <c r="AN75" s="101"/>
      <c r="AO75" s="399"/>
      <c r="AP75" s="399"/>
      <c r="AQ75" s="399"/>
      <c r="AR75" s="399"/>
      <c r="AS75" s="399"/>
    </row>
    <row r="76" spans="1:45" s="100" customFormat="1" ht="18" customHeight="1" outlineLevel="1" x14ac:dyDescent="0.25">
      <c r="A76" s="399"/>
      <c r="B76" s="671" t="s">
        <v>1265</v>
      </c>
      <c r="C76" s="710"/>
      <c r="D76" s="679" t="s">
        <v>1608</v>
      </c>
      <c r="E76" s="622"/>
      <c r="F76" s="622"/>
      <c r="G76" s="622"/>
      <c r="H76" s="622"/>
      <c r="I76" s="622"/>
      <c r="J76" s="622"/>
      <c r="K76" s="622"/>
      <c r="L76" s="622"/>
      <c r="M76" s="622"/>
      <c r="N76" s="622"/>
      <c r="O76" s="622"/>
      <c r="P76" s="622"/>
      <c r="Q76" s="622"/>
      <c r="R76" s="622"/>
      <c r="S76" s="622"/>
      <c r="T76" s="623"/>
      <c r="U76" s="400"/>
      <c r="V76" s="401"/>
      <c r="W76" s="662" t="s">
        <v>1609</v>
      </c>
      <c r="X76" s="623"/>
      <c r="Y76" s="634">
        <v>12</v>
      </c>
      <c r="Z76" s="622"/>
      <c r="AA76" s="634"/>
      <c r="AB76" s="623"/>
      <c r="AC76" s="634"/>
      <c r="AD76" s="623"/>
      <c r="AE76" s="634">
        <f t="shared" si="6"/>
        <v>0</v>
      </c>
      <c r="AF76" s="623"/>
      <c r="AG76" s="634">
        <f t="shared" si="7"/>
        <v>0</v>
      </c>
      <c r="AH76" s="623"/>
      <c r="AI76" s="634">
        <f t="shared" ref="AI76:AI77" si="12">AE76+AG76</f>
        <v>0</v>
      </c>
      <c r="AJ76" s="622"/>
      <c r="AK76" s="623"/>
      <c r="AL76" s="399"/>
      <c r="AM76" s="402"/>
      <c r="AN76" s="101"/>
      <c r="AO76" s="399"/>
      <c r="AP76" s="399"/>
      <c r="AQ76" s="399"/>
      <c r="AR76" s="399"/>
      <c r="AS76" s="399"/>
    </row>
    <row r="77" spans="1:45" s="100" customFormat="1" ht="15.75" customHeight="1" outlineLevel="1" x14ac:dyDescent="0.25">
      <c r="A77" s="96"/>
      <c r="B77" s="671" t="s">
        <v>1266</v>
      </c>
      <c r="C77" s="710"/>
      <c r="D77" s="679" t="s">
        <v>1610</v>
      </c>
      <c r="E77" s="622"/>
      <c r="F77" s="622"/>
      <c r="G77" s="622"/>
      <c r="H77" s="622"/>
      <c r="I77" s="622"/>
      <c r="J77" s="622"/>
      <c r="K77" s="622"/>
      <c r="L77" s="622"/>
      <c r="M77" s="622"/>
      <c r="N77" s="622"/>
      <c r="O77" s="622"/>
      <c r="P77" s="622"/>
      <c r="Q77" s="622"/>
      <c r="R77" s="622"/>
      <c r="S77" s="622"/>
      <c r="T77" s="623"/>
      <c r="U77" s="661"/>
      <c r="V77" s="623"/>
      <c r="W77" s="662" t="s">
        <v>1533</v>
      </c>
      <c r="X77" s="623"/>
      <c r="Y77" s="634">
        <v>162</v>
      </c>
      <c r="Z77" s="622"/>
      <c r="AA77" s="634"/>
      <c r="AB77" s="623"/>
      <c r="AC77" s="634"/>
      <c r="AD77" s="623"/>
      <c r="AE77" s="634">
        <f t="shared" si="6"/>
        <v>0</v>
      </c>
      <c r="AF77" s="623"/>
      <c r="AG77" s="634">
        <f t="shared" si="7"/>
        <v>0</v>
      </c>
      <c r="AH77" s="623"/>
      <c r="AI77" s="634">
        <f t="shared" si="12"/>
        <v>0</v>
      </c>
      <c r="AJ77" s="622"/>
      <c r="AK77" s="623"/>
      <c r="AL77" s="96"/>
      <c r="AM77" s="402"/>
      <c r="AN77" s="101"/>
      <c r="AO77" s="96"/>
      <c r="AP77" s="96"/>
      <c r="AQ77" s="96"/>
      <c r="AR77" s="96"/>
      <c r="AS77" s="96"/>
    </row>
    <row r="78" spans="1:45" s="100" customFormat="1" ht="15.75" customHeight="1" outlineLevel="1" x14ac:dyDescent="0.25">
      <c r="A78" s="224"/>
      <c r="B78" s="671"/>
      <c r="C78" s="623"/>
      <c r="D78" s="720"/>
      <c r="E78" s="622"/>
      <c r="F78" s="622"/>
      <c r="G78" s="622"/>
      <c r="H78" s="622"/>
      <c r="I78" s="622"/>
      <c r="J78" s="622"/>
      <c r="K78" s="622"/>
      <c r="L78" s="622"/>
      <c r="M78" s="622"/>
      <c r="N78" s="622"/>
      <c r="O78" s="622"/>
      <c r="P78" s="622"/>
      <c r="Q78" s="622"/>
      <c r="R78" s="622"/>
      <c r="S78" s="622"/>
      <c r="T78" s="623"/>
      <c r="U78" s="252"/>
      <c r="V78" s="253"/>
      <c r="W78" s="655"/>
      <c r="X78" s="623"/>
      <c r="Y78" s="235"/>
      <c r="Z78" s="236"/>
      <c r="AA78" s="235"/>
      <c r="AB78" s="236"/>
      <c r="AC78" s="235"/>
      <c r="AD78" s="236"/>
      <c r="AE78" s="235"/>
      <c r="AF78" s="236"/>
      <c r="AG78" s="235"/>
      <c r="AH78" s="236"/>
      <c r="AI78" s="235"/>
      <c r="AJ78" s="234"/>
      <c r="AK78" s="236"/>
      <c r="AL78" s="224"/>
      <c r="AM78" s="101"/>
      <c r="AN78" s="101"/>
      <c r="AO78" s="224"/>
      <c r="AP78" s="224"/>
      <c r="AQ78" s="224"/>
      <c r="AR78" s="224"/>
      <c r="AS78" s="224"/>
    </row>
    <row r="79" spans="1:45" s="100" customFormat="1" ht="18" customHeight="1" outlineLevel="1" x14ac:dyDescent="0.25">
      <c r="A79" s="399"/>
      <c r="B79" s="652" t="s">
        <v>621</v>
      </c>
      <c r="C79" s="623"/>
      <c r="D79" s="713" t="s">
        <v>1622</v>
      </c>
      <c r="E79" s="622"/>
      <c r="F79" s="622"/>
      <c r="G79" s="622"/>
      <c r="H79" s="622"/>
      <c r="I79" s="622"/>
      <c r="J79" s="622"/>
      <c r="K79" s="622"/>
      <c r="L79" s="622"/>
      <c r="M79" s="622"/>
      <c r="N79" s="622"/>
      <c r="O79" s="622"/>
      <c r="P79" s="622"/>
      <c r="Q79" s="622"/>
      <c r="R79" s="622"/>
      <c r="S79" s="622"/>
      <c r="T79" s="623"/>
      <c r="U79" s="654"/>
      <c r="V79" s="623"/>
      <c r="W79" s="655"/>
      <c r="X79" s="623"/>
      <c r="Y79" s="656"/>
      <c r="Z79" s="623"/>
      <c r="AA79" s="656"/>
      <c r="AB79" s="623"/>
      <c r="AC79" s="656"/>
      <c r="AD79" s="623"/>
      <c r="AE79" s="656"/>
      <c r="AF79" s="623"/>
      <c r="AG79" s="656"/>
      <c r="AH79" s="623"/>
      <c r="AI79" s="656">
        <f>SUM(AI80:AK81)</f>
        <v>0</v>
      </c>
      <c r="AJ79" s="622"/>
      <c r="AK79" s="623"/>
      <c r="AL79" s="399"/>
      <c r="AM79" s="101"/>
      <c r="AN79" s="101"/>
      <c r="AO79" s="399"/>
      <c r="AP79" s="399"/>
      <c r="AQ79" s="399"/>
      <c r="AR79" s="399"/>
      <c r="AS79" s="399"/>
    </row>
    <row r="80" spans="1:45" s="100" customFormat="1" ht="15.75" customHeight="1" outlineLevel="1" x14ac:dyDescent="0.25">
      <c r="A80" s="224"/>
      <c r="B80" s="671" t="s">
        <v>623</v>
      </c>
      <c r="C80" s="710"/>
      <c r="D80" s="674" t="s">
        <v>1623</v>
      </c>
      <c r="E80" s="675"/>
      <c r="F80" s="675"/>
      <c r="G80" s="675"/>
      <c r="H80" s="675"/>
      <c r="I80" s="675"/>
      <c r="J80" s="675"/>
      <c r="K80" s="675"/>
      <c r="L80" s="675"/>
      <c r="M80" s="675"/>
      <c r="N80" s="675"/>
      <c r="O80" s="675"/>
      <c r="P80" s="675"/>
      <c r="Q80" s="675"/>
      <c r="R80" s="675"/>
      <c r="S80" s="675"/>
      <c r="T80" s="676"/>
      <c r="U80" s="661"/>
      <c r="V80" s="708"/>
      <c r="W80" s="662" t="s">
        <v>51</v>
      </c>
      <c r="X80" s="709"/>
      <c r="Y80" s="634">
        <f>(Y65-Y74)*1.4</f>
        <v>298.59199999999998</v>
      </c>
      <c r="Z80" s="622"/>
      <c r="AA80" s="634"/>
      <c r="AB80" s="705"/>
      <c r="AC80" s="634"/>
      <c r="AD80" s="705"/>
      <c r="AE80" s="634">
        <f>ROUND(Y80*AA80,2)</f>
        <v>0</v>
      </c>
      <c r="AF80" s="705"/>
      <c r="AG80" s="634">
        <f>ROUND(Y80*AC80,2)</f>
        <v>0</v>
      </c>
      <c r="AH80" s="705"/>
      <c r="AI80" s="634">
        <f>AE80+AG80</f>
        <v>0</v>
      </c>
      <c r="AJ80" s="719"/>
      <c r="AK80" s="705"/>
      <c r="AL80" s="224"/>
      <c r="AM80" s="402"/>
      <c r="AN80" s="101"/>
      <c r="AO80" s="224"/>
      <c r="AP80" s="224"/>
      <c r="AQ80" s="224"/>
      <c r="AR80" s="224"/>
      <c r="AS80" s="224"/>
    </row>
    <row r="81" spans="1:45" s="1532" customFormat="1" ht="15.75" customHeight="1" outlineLevel="1" x14ac:dyDescent="0.25">
      <c r="A81" s="1517"/>
      <c r="B81" s="1540" t="s">
        <v>1133</v>
      </c>
      <c r="C81" s="1541"/>
      <c r="D81" s="1520" t="s">
        <v>1624</v>
      </c>
      <c r="E81" s="1521"/>
      <c r="F81" s="1521"/>
      <c r="G81" s="1521"/>
      <c r="H81" s="1521"/>
      <c r="I81" s="1521"/>
      <c r="J81" s="1521"/>
      <c r="K81" s="1521"/>
      <c r="L81" s="1521"/>
      <c r="M81" s="1521"/>
      <c r="N81" s="1521"/>
      <c r="O81" s="1521"/>
      <c r="P81" s="1521"/>
      <c r="Q81" s="1521"/>
      <c r="R81" s="1521"/>
      <c r="S81" s="1521"/>
      <c r="T81" s="1522"/>
      <c r="U81" s="1525"/>
      <c r="V81" s="1533"/>
      <c r="W81" s="1534" t="s">
        <v>1548</v>
      </c>
      <c r="X81" s="1535"/>
      <c r="Y81" s="1526">
        <f>Y80*10</f>
        <v>2985.92</v>
      </c>
      <c r="Z81" s="1527"/>
      <c r="AA81" s="1526"/>
      <c r="AB81" s="1536"/>
      <c r="AC81" s="1526"/>
      <c r="AD81" s="1536"/>
      <c r="AE81" s="1526">
        <f>ROUND(Y81*AA81,2)</f>
        <v>0</v>
      </c>
      <c r="AF81" s="1536"/>
      <c r="AG81" s="1526">
        <f>ROUND(Y81*AC81,2)</f>
        <v>0</v>
      </c>
      <c r="AH81" s="1536"/>
      <c r="AI81" s="1526">
        <f>AE81+AG81</f>
        <v>0</v>
      </c>
      <c r="AJ81" s="1547"/>
      <c r="AK81" s="1536"/>
      <c r="AL81" s="1517"/>
      <c r="AM81" s="1548"/>
      <c r="AN81" s="1531"/>
      <c r="AO81" s="1517"/>
      <c r="AP81" s="1517"/>
      <c r="AQ81" s="1517"/>
      <c r="AR81" s="1517"/>
      <c r="AS81" s="1517"/>
    </row>
    <row r="82" spans="1:45" s="100" customFormat="1" ht="15.75" customHeight="1" outlineLevel="1" x14ac:dyDescent="0.25">
      <c r="A82" s="224"/>
      <c r="B82" s="671"/>
      <c r="C82" s="623"/>
      <c r="D82" s="720"/>
      <c r="E82" s="622"/>
      <c r="F82" s="622"/>
      <c r="G82" s="622"/>
      <c r="H82" s="622"/>
      <c r="I82" s="622"/>
      <c r="J82" s="622"/>
      <c r="K82" s="622"/>
      <c r="L82" s="622"/>
      <c r="M82" s="622"/>
      <c r="N82" s="622"/>
      <c r="O82" s="622"/>
      <c r="P82" s="622"/>
      <c r="Q82" s="622"/>
      <c r="R82" s="622"/>
      <c r="S82" s="622"/>
      <c r="T82" s="623"/>
      <c r="U82" s="252"/>
      <c r="V82" s="253"/>
      <c r="W82" s="655"/>
      <c r="X82" s="623"/>
      <c r="Y82" s="235"/>
      <c r="Z82" s="236"/>
      <c r="AA82" s="235"/>
      <c r="AB82" s="236"/>
      <c r="AC82" s="235"/>
      <c r="AD82" s="236"/>
      <c r="AE82" s="235"/>
      <c r="AF82" s="236"/>
      <c r="AG82" s="235"/>
      <c r="AH82" s="236"/>
      <c r="AI82" s="235"/>
      <c r="AJ82" s="234"/>
      <c r="AK82" s="236"/>
      <c r="AL82" s="224"/>
      <c r="AM82" s="101"/>
      <c r="AN82" s="101"/>
      <c r="AO82" s="224"/>
      <c r="AP82" s="224"/>
      <c r="AQ82" s="224"/>
      <c r="AR82" s="224"/>
      <c r="AS82" s="224"/>
    </row>
    <row r="83" spans="1:45" ht="18" customHeight="1" x14ac:dyDescent="0.25">
      <c r="A83" s="34"/>
      <c r="B83" s="648">
        <v>3</v>
      </c>
      <c r="C83" s="589"/>
      <c r="D83" s="649" t="s">
        <v>1625</v>
      </c>
      <c r="E83" s="597"/>
      <c r="F83" s="597"/>
      <c r="G83" s="597"/>
      <c r="H83" s="597"/>
      <c r="I83" s="597"/>
      <c r="J83" s="597"/>
      <c r="K83" s="597"/>
      <c r="L83" s="597"/>
      <c r="M83" s="597"/>
      <c r="N83" s="597"/>
      <c r="O83" s="597"/>
      <c r="P83" s="597"/>
      <c r="Q83" s="597"/>
      <c r="R83" s="597"/>
      <c r="S83" s="597"/>
      <c r="T83" s="597"/>
      <c r="U83" s="337"/>
      <c r="V83" s="337"/>
      <c r="W83" s="337"/>
      <c r="X83" s="337"/>
      <c r="Y83" s="338"/>
      <c r="Z83" s="338"/>
      <c r="AA83" s="338"/>
      <c r="AB83" s="338"/>
      <c r="AC83" s="338"/>
      <c r="AD83" s="338"/>
      <c r="AE83" s="717"/>
      <c r="AF83" s="589"/>
      <c r="AG83" s="717"/>
      <c r="AH83" s="589"/>
      <c r="AI83" s="717">
        <f>SUM(AI84:AK107)/2</f>
        <v>0</v>
      </c>
      <c r="AJ83" s="597"/>
      <c r="AK83" s="589"/>
      <c r="AL83" s="34"/>
      <c r="AM83" s="9"/>
      <c r="AN83" s="9"/>
      <c r="AO83" s="34"/>
      <c r="AP83" s="34"/>
      <c r="AQ83" s="34"/>
      <c r="AR83" s="34"/>
      <c r="AS83" s="34"/>
    </row>
    <row r="84" spans="1:45" s="100" customFormat="1" ht="18" customHeight="1" outlineLevel="1" x14ac:dyDescent="0.25">
      <c r="A84" s="398"/>
      <c r="B84" s="652" t="s">
        <v>44</v>
      </c>
      <c r="C84" s="623"/>
      <c r="D84" s="722" t="s">
        <v>1626</v>
      </c>
      <c r="E84" s="622"/>
      <c r="F84" s="622"/>
      <c r="G84" s="622"/>
      <c r="H84" s="622"/>
      <c r="I84" s="622"/>
      <c r="J84" s="622"/>
      <c r="K84" s="622"/>
      <c r="L84" s="622"/>
      <c r="M84" s="622"/>
      <c r="N84" s="622"/>
      <c r="O84" s="622"/>
      <c r="P84" s="622"/>
      <c r="Q84" s="622"/>
      <c r="R84" s="622"/>
      <c r="S84" s="622"/>
      <c r="T84" s="623"/>
      <c r="U84" s="654"/>
      <c r="V84" s="623"/>
      <c r="W84" s="655"/>
      <c r="X84" s="623"/>
      <c r="Y84" s="656"/>
      <c r="Z84" s="623"/>
      <c r="AA84" s="656"/>
      <c r="AB84" s="623"/>
      <c r="AC84" s="656"/>
      <c r="AD84" s="623"/>
      <c r="AE84" s="656"/>
      <c r="AF84" s="623"/>
      <c r="AG84" s="656"/>
      <c r="AH84" s="623"/>
      <c r="AI84" s="656">
        <f>SUM(AI85:AK90)</f>
        <v>0</v>
      </c>
      <c r="AJ84" s="622"/>
      <c r="AK84" s="623"/>
      <c r="AL84" s="398"/>
      <c r="AM84" s="101"/>
      <c r="AN84" s="101"/>
      <c r="AO84" s="398"/>
      <c r="AP84" s="398"/>
      <c r="AQ84" s="398"/>
      <c r="AR84" s="398"/>
      <c r="AS84" s="398"/>
    </row>
    <row r="85" spans="1:45" s="100" customFormat="1" ht="18" customHeight="1" outlineLevel="1" x14ac:dyDescent="0.25">
      <c r="A85" s="224"/>
      <c r="B85" s="721" t="s">
        <v>45</v>
      </c>
      <c r="C85" s="623"/>
      <c r="D85" s="674" t="s">
        <v>1627</v>
      </c>
      <c r="E85" s="622"/>
      <c r="F85" s="622"/>
      <c r="G85" s="622"/>
      <c r="H85" s="622"/>
      <c r="I85" s="622"/>
      <c r="J85" s="622"/>
      <c r="K85" s="622"/>
      <c r="L85" s="622"/>
      <c r="M85" s="622"/>
      <c r="N85" s="622"/>
      <c r="O85" s="622"/>
      <c r="P85" s="622"/>
      <c r="Q85" s="622"/>
      <c r="R85" s="622"/>
      <c r="S85" s="622"/>
      <c r="T85" s="623"/>
      <c r="U85" s="661"/>
      <c r="V85" s="623"/>
      <c r="W85" s="662" t="s">
        <v>33</v>
      </c>
      <c r="X85" s="623"/>
      <c r="Y85" s="634">
        <v>2777.02</v>
      </c>
      <c r="Z85" s="622"/>
      <c r="AA85" s="634"/>
      <c r="AB85" s="623"/>
      <c r="AC85" s="634"/>
      <c r="AD85" s="623"/>
      <c r="AE85" s="634">
        <f t="shared" ref="AE85:AE90" si="13">ROUND(Y85*AA85,2)</f>
        <v>0</v>
      </c>
      <c r="AF85" s="623"/>
      <c r="AG85" s="634">
        <f t="shared" ref="AG85:AG90" si="14">ROUND(Y85*AC85,2)</f>
        <v>0</v>
      </c>
      <c r="AH85" s="623"/>
      <c r="AI85" s="634">
        <f t="shared" ref="AI85:AI90" si="15">AE85+AG85</f>
        <v>0</v>
      </c>
      <c r="AJ85" s="622"/>
      <c r="AK85" s="623"/>
      <c r="AL85" s="224"/>
      <c r="AM85" s="402"/>
      <c r="AN85" s="101"/>
      <c r="AO85" s="224"/>
      <c r="AP85" s="224"/>
      <c r="AQ85" s="224"/>
      <c r="AR85" s="224"/>
      <c r="AS85" s="224"/>
    </row>
    <row r="86" spans="1:45" s="100" customFormat="1" ht="18" customHeight="1" outlineLevel="1" x14ac:dyDescent="0.25">
      <c r="A86" s="224"/>
      <c r="B86" s="721" t="s">
        <v>46</v>
      </c>
      <c r="C86" s="623"/>
      <c r="D86" s="674" t="s">
        <v>1628</v>
      </c>
      <c r="E86" s="622"/>
      <c r="F86" s="622"/>
      <c r="G86" s="622"/>
      <c r="H86" s="622"/>
      <c r="I86" s="622"/>
      <c r="J86" s="622"/>
      <c r="K86" s="622"/>
      <c r="L86" s="622"/>
      <c r="M86" s="622"/>
      <c r="N86" s="622"/>
      <c r="O86" s="622"/>
      <c r="P86" s="622"/>
      <c r="Q86" s="622"/>
      <c r="R86" s="622"/>
      <c r="S86" s="622"/>
      <c r="T86" s="623"/>
      <c r="U86" s="661"/>
      <c r="V86" s="623"/>
      <c r="W86" s="662" t="s">
        <v>51</v>
      </c>
      <c r="X86" s="623"/>
      <c r="Y86" s="634">
        <v>920</v>
      </c>
      <c r="Z86" s="622"/>
      <c r="AA86" s="634"/>
      <c r="AB86" s="623"/>
      <c r="AC86" s="634"/>
      <c r="AD86" s="623"/>
      <c r="AE86" s="634">
        <f t="shared" si="13"/>
        <v>0</v>
      </c>
      <c r="AF86" s="623"/>
      <c r="AG86" s="634">
        <f t="shared" si="14"/>
        <v>0</v>
      </c>
      <c r="AH86" s="623"/>
      <c r="AI86" s="634">
        <f t="shared" si="15"/>
        <v>0</v>
      </c>
      <c r="AJ86" s="622"/>
      <c r="AK86" s="623"/>
      <c r="AL86" s="224"/>
      <c r="AM86" s="402"/>
      <c r="AN86" s="101"/>
      <c r="AO86" s="224"/>
      <c r="AP86" s="224"/>
      <c r="AQ86" s="224"/>
      <c r="AR86" s="224"/>
      <c r="AS86" s="224"/>
    </row>
    <row r="87" spans="1:45" s="100" customFormat="1" ht="15.75" customHeight="1" outlineLevel="1" x14ac:dyDescent="0.25">
      <c r="A87" s="224"/>
      <c r="B87" s="721" t="s">
        <v>47</v>
      </c>
      <c r="C87" s="623"/>
      <c r="D87" s="679" t="s">
        <v>1605</v>
      </c>
      <c r="E87" s="622"/>
      <c r="F87" s="622"/>
      <c r="G87" s="622"/>
      <c r="H87" s="622"/>
      <c r="I87" s="622"/>
      <c r="J87" s="622"/>
      <c r="K87" s="622"/>
      <c r="L87" s="622"/>
      <c r="M87" s="622"/>
      <c r="N87" s="622"/>
      <c r="O87" s="622"/>
      <c r="P87" s="622"/>
      <c r="Q87" s="622"/>
      <c r="R87" s="622"/>
      <c r="S87" s="622"/>
      <c r="T87" s="623"/>
      <c r="U87" s="661"/>
      <c r="V87" s="623"/>
      <c r="W87" s="662" t="s">
        <v>58</v>
      </c>
      <c r="X87" s="623"/>
      <c r="Y87" s="634">
        <f>37766.7*0.95</f>
        <v>35878.364999999998</v>
      </c>
      <c r="Z87" s="622"/>
      <c r="AA87" s="634"/>
      <c r="AB87" s="623"/>
      <c r="AC87" s="634"/>
      <c r="AD87" s="623"/>
      <c r="AE87" s="634">
        <f t="shared" si="13"/>
        <v>0</v>
      </c>
      <c r="AF87" s="623"/>
      <c r="AG87" s="634">
        <f t="shared" si="14"/>
        <v>0</v>
      </c>
      <c r="AH87" s="623"/>
      <c r="AI87" s="634">
        <f t="shared" si="15"/>
        <v>0</v>
      </c>
      <c r="AJ87" s="622"/>
      <c r="AK87" s="623"/>
      <c r="AL87" s="224"/>
      <c r="AM87" s="101"/>
      <c r="AN87" s="101"/>
      <c r="AO87" s="224"/>
      <c r="AP87" s="224"/>
      <c r="AQ87" s="224"/>
      <c r="AR87" s="224"/>
      <c r="AS87" s="224"/>
    </row>
    <row r="88" spans="1:45" s="100" customFormat="1" ht="15.75" customHeight="1" outlineLevel="1" x14ac:dyDescent="0.25">
      <c r="A88" s="224"/>
      <c r="B88" s="721" t="s">
        <v>48</v>
      </c>
      <c r="C88" s="623"/>
      <c r="D88" s="679" t="s">
        <v>1618</v>
      </c>
      <c r="E88" s="622"/>
      <c r="F88" s="622"/>
      <c r="G88" s="622"/>
      <c r="H88" s="622"/>
      <c r="I88" s="622"/>
      <c r="J88" s="622"/>
      <c r="K88" s="622"/>
      <c r="L88" s="622"/>
      <c r="M88" s="622"/>
      <c r="N88" s="622"/>
      <c r="O88" s="622"/>
      <c r="P88" s="622"/>
      <c r="Q88" s="622"/>
      <c r="R88" s="622"/>
      <c r="S88" s="622"/>
      <c r="T88" s="623"/>
      <c r="U88" s="661"/>
      <c r="V88" s="623"/>
      <c r="W88" s="662" t="s">
        <v>58</v>
      </c>
      <c r="X88" s="623"/>
      <c r="Y88" s="634">
        <f>37766.7*0.05</f>
        <v>1888.335</v>
      </c>
      <c r="Z88" s="622"/>
      <c r="AA88" s="634"/>
      <c r="AB88" s="623"/>
      <c r="AC88" s="634"/>
      <c r="AD88" s="623"/>
      <c r="AE88" s="634">
        <f t="shared" si="13"/>
        <v>0</v>
      </c>
      <c r="AF88" s="623"/>
      <c r="AG88" s="634">
        <f t="shared" si="14"/>
        <v>0</v>
      </c>
      <c r="AH88" s="623"/>
      <c r="AI88" s="634">
        <f t="shared" si="15"/>
        <v>0</v>
      </c>
      <c r="AJ88" s="622"/>
      <c r="AK88" s="623"/>
      <c r="AL88" s="224"/>
      <c r="AM88" s="101"/>
      <c r="AN88" s="101"/>
      <c r="AO88" s="224"/>
      <c r="AP88" s="224"/>
      <c r="AQ88" s="224"/>
      <c r="AR88" s="224"/>
      <c r="AS88" s="224"/>
    </row>
    <row r="89" spans="1:45" s="100" customFormat="1" ht="18" customHeight="1" outlineLevel="1" x14ac:dyDescent="0.25">
      <c r="A89" s="224"/>
      <c r="B89" s="721" t="s">
        <v>49</v>
      </c>
      <c r="C89" s="623"/>
      <c r="D89" s="723" t="s">
        <v>1619</v>
      </c>
      <c r="E89" s="724"/>
      <c r="F89" s="724"/>
      <c r="G89" s="724"/>
      <c r="H89" s="724"/>
      <c r="I89" s="724"/>
      <c r="J89" s="724"/>
      <c r="K89" s="724"/>
      <c r="L89" s="724"/>
      <c r="M89" s="724"/>
      <c r="N89" s="724"/>
      <c r="O89" s="724"/>
      <c r="P89" s="724"/>
      <c r="Q89" s="724"/>
      <c r="R89" s="724"/>
      <c r="S89" s="724"/>
      <c r="T89" s="725"/>
      <c r="U89" s="726"/>
      <c r="V89" s="623"/>
      <c r="W89" s="726" t="s">
        <v>51</v>
      </c>
      <c r="X89" s="623"/>
      <c r="Y89" s="634">
        <v>465.9</v>
      </c>
      <c r="Z89" s="622"/>
      <c r="AA89" s="634"/>
      <c r="AB89" s="623"/>
      <c r="AC89" s="634"/>
      <c r="AD89" s="623"/>
      <c r="AE89" s="634">
        <f>ROUND(Y89*AA89,2)</f>
        <v>0</v>
      </c>
      <c r="AF89" s="623"/>
      <c r="AG89" s="634">
        <f t="shared" si="14"/>
        <v>0</v>
      </c>
      <c r="AH89" s="623"/>
      <c r="AI89" s="634">
        <f t="shared" si="15"/>
        <v>0</v>
      </c>
      <c r="AJ89" s="622"/>
      <c r="AK89" s="623"/>
      <c r="AL89" s="224"/>
      <c r="AM89" s="101"/>
      <c r="AN89" s="101"/>
      <c r="AO89" s="224"/>
      <c r="AP89" s="224"/>
      <c r="AQ89" s="224"/>
      <c r="AR89" s="224"/>
      <c r="AS89" s="224"/>
    </row>
    <row r="90" spans="1:45" s="100" customFormat="1" ht="15.75" customHeight="1" outlineLevel="1" x14ac:dyDescent="0.25">
      <c r="A90" s="224"/>
      <c r="B90" s="721" t="s">
        <v>50</v>
      </c>
      <c r="C90" s="623"/>
      <c r="D90" s="674" t="s">
        <v>1620</v>
      </c>
      <c r="E90" s="622"/>
      <c r="F90" s="622"/>
      <c r="G90" s="622"/>
      <c r="H90" s="622"/>
      <c r="I90" s="622"/>
      <c r="J90" s="622"/>
      <c r="K90" s="622"/>
      <c r="L90" s="622"/>
      <c r="M90" s="622"/>
      <c r="N90" s="622"/>
      <c r="O90" s="622"/>
      <c r="P90" s="622"/>
      <c r="Q90" s="622"/>
      <c r="R90" s="622"/>
      <c r="S90" s="622"/>
      <c r="T90" s="623"/>
      <c r="U90" s="661"/>
      <c r="V90" s="623"/>
      <c r="W90" s="662" t="s">
        <v>51</v>
      </c>
      <c r="X90" s="623"/>
      <c r="Y90" s="634">
        <f>Y89</f>
        <v>465.9</v>
      </c>
      <c r="Z90" s="622"/>
      <c r="AA90" s="634"/>
      <c r="AB90" s="623"/>
      <c r="AC90" s="634"/>
      <c r="AD90" s="623"/>
      <c r="AE90" s="634">
        <f t="shared" si="13"/>
        <v>0</v>
      </c>
      <c r="AF90" s="705"/>
      <c r="AG90" s="634">
        <f t="shared" si="14"/>
        <v>0</v>
      </c>
      <c r="AH90" s="705"/>
      <c r="AI90" s="634">
        <f t="shared" si="15"/>
        <v>0</v>
      </c>
      <c r="AJ90" s="719"/>
      <c r="AK90" s="705"/>
      <c r="AL90" s="224"/>
      <c r="AM90" s="101"/>
      <c r="AN90" s="101"/>
      <c r="AO90" s="224"/>
      <c r="AP90" s="224"/>
      <c r="AQ90" s="224"/>
      <c r="AR90" s="224"/>
      <c r="AS90" s="224"/>
    </row>
    <row r="91" spans="1:45" s="100" customFormat="1" ht="15.75" customHeight="1" outlineLevel="1" x14ac:dyDescent="0.25">
      <c r="A91" s="224"/>
      <c r="B91" s="721"/>
      <c r="C91" s="623"/>
      <c r="D91" s="674"/>
      <c r="E91" s="622"/>
      <c r="F91" s="622"/>
      <c r="G91" s="622"/>
      <c r="H91" s="622"/>
      <c r="I91" s="622"/>
      <c r="J91" s="622"/>
      <c r="K91" s="622"/>
      <c r="L91" s="622"/>
      <c r="M91" s="622"/>
      <c r="N91" s="622"/>
      <c r="O91" s="622"/>
      <c r="P91" s="622"/>
      <c r="Q91" s="622"/>
      <c r="R91" s="622"/>
      <c r="S91" s="622"/>
      <c r="T91" s="623"/>
      <c r="U91" s="252"/>
      <c r="V91" s="253"/>
      <c r="W91" s="662"/>
      <c r="X91" s="623"/>
      <c r="Y91" s="634"/>
      <c r="Z91" s="623"/>
      <c r="AA91" s="634"/>
      <c r="AB91" s="623"/>
      <c r="AC91" s="634"/>
      <c r="AD91" s="623"/>
      <c r="AE91" s="634"/>
      <c r="AF91" s="623"/>
      <c r="AG91" s="634"/>
      <c r="AH91" s="623"/>
      <c r="AI91" s="634"/>
      <c r="AJ91" s="622"/>
      <c r="AK91" s="623"/>
      <c r="AL91" s="224"/>
      <c r="AM91" s="101"/>
      <c r="AN91" s="101"/>
      <c r="AO91" s="224"/>
      <c r="AP91" s="224"/>
      <c r="AQ91" s="224"/>
      <c r="AR91" s="224"/>
      <c r="AS91" s="224"/>
    </row>
    <row r="92" spans="1:45" s="100" customFormat="1" ht="18" customHeight="1" outlineLevel="1" x14ac:dyDescent="0.25">
      <c r="A92" s="398"/>
      <c r="B92" s="729" t="s">
        <v>181</v>
      </c>
      <c r="C92" s="623"/>
      <c r="D92" s="713" t="s">
        <v>1629</v>
      </c>
      <c r="E92" s="622"/>
      <c r="F92" s="622"/>
      <c r="G92" s="622"/>
      <c r="H92" s="622"/>
      <c r="I92" s="622"/>
      <c r="J92" s="622"/>
      <c r="K92" s="622"/>
      <c r="L92" s="622"/>
      <c r="M92" s="622"/>
      <c r="N92" s="622"/>
      <c r="O92" s="622"/>
      <c r="P92" s="622"/>
      <c r="Q92" s="622"/>
      <c r="R92" s="622"/>
      <c r="S92" s="622"/>
      <c r="T92" s="623"/>
      <c r="U92" s="654"/>
      <c r="V92" s="623"/>
      <c r="W92" s="655"/>
      <c r="X92" s="623"/>
      <c r="Y92" s="656"/>
      <c r="Z92" s="623"/>
      <c r="AA92" s="656"/>
      <c r="AB92" s="623"/>
      <c r="AC92" s="656"/>
      <c r="AD92" s="623"/>
      <c r="AE92" s="656"/>
      <c r="AF92" s="623"/>
      <c r="AG92" s="656"/>
      <c r="AH92" s="623"/>
      <c r="AI92" s="656">
        <f>SUM(AI93)</f>
        <v>0</v>
      </c>
      <c r="AJ92" s="622"/>
      <c r="AK92" s="623"/>
      <c r="AL92" s="398"/>
      <c r="AM92" s="403"/>
      <c r="AN92" s="403"/>
      <c r="AO92" s="398"/>
      <c r="AP92" s="398"/>
      <c r="AQ92" s="398"/>
      <c r="AR92" s="398"/>
      <c r="AS92" s="398"/>
    </row>
    <row r="93" spans="1:45" s="100" customFormat="1" ht="33.75" customHeight="1" outlineLevel="1" x14ac:dyDescent="0.25">
      <c r="A93" s="224"/>
      <c r="B93" s="727" t="s">
        <v>1425</v>
      </c>
      <c r="C93" s="623"/>
      <c r="D93" s="679" t="s">
        <v>1630</v>
      </c>
      <c r="E93" s="622"/>
      <c r="F93" s="622"/>
      <c r="G93" s="622"/>
      <c r="H93" s="622"/>
      <c r="I93" s="622"/>
      <c r="J93" s="622"/>
      <c r="K93" s="622"/>
      <c r="L93" s="622"/>
      <c r="M93" s="622"/>
      <c r="N93" s="622"/>
      <c r="O93" s="622"/>
      <c r="P93" s="622"/>
      <c r="Q93" s="622"/>
      <c r="R93" s="622"/>
      <c r="S93" s="622"/>
      <c r="T93" s="623"/>
      <c r="U93" s="252"/>
      <c r="V93" s="253"/>
      <c r="W93" s="728" t="s">
        <v>39</v>
      </c>
      <c r="X93" s="623"/>
      <c r="Y93" s="634">
        <v>115</v>
      </c>
      <c r="Z93" s="622"/>
      <c r="AA93" s="634"/>
      <c r="AB93" s="623"/>
      <c r="AC93" s="634"/>
      <c r="AD93" s="623"/>
      <c r="AE93" s="634">
        <f t="shared" ref="AE93" si="16">ROUND(Y93*AA93,2)</f>
        <v>0</v>
      </c>
      <c r="AF93" s="623"/>
      <c r="AG93" s="634">
        <f t="shared" ref="AG93" si="17">ROUND(Y93*AC93,2)</f>
        <v>0</v>
      </c>
      <c r="AH93" s="623"/>
      <c r="AI93" s="634">
        <f>AE93+AG93</f>
        <v>0</v>
      </c>
      <c r="AJ93" s="622"/>
      <c r="AK93" s="623"/>
      <c r="AL93" s="224"/>
      <c r="AM93" s="101"/>
      <c r="AN93" s="101"/>
      <c r="AO93" s="224"/>
      <c r="AP93" s="224"/>
      <c r="AQ93" s="224"/>
      <c r="AR93" s="224"/>
      <c r="AS93" s="224"/>
    </row>
    <row r="94" spans="1:45" s="100" customFormat="1" ht="15.75" customHeight="1" outlineLevel="1" x14ac:dyDescent="0.25">
      <c r="A94" s="224"/>
      <c r="B94" s="721"/>
      <c r="C94" s="623"/>
      <c r="D94" s="674"/>
      <c r="E94" s="622"/>
      <c r="F94" s="622"/>
      <c r="G94" s="622"/>
      <c r="H94" s="622"/>
      <c r="I94" s="622"/>
      <c r="J94" s="622"/>
      <c r="K94" s="622"/>
      <c r="L94" s="622"/>
      <c r="M94" s="622"/>
      <c r="N94" s="622"/>
      <c r="O94" s="622"/>
      <c r="P94" s="622"/>
      <c r="Q94" s="622"/>
      <c r="R94" s="622"/>
      <c r="S94" s="622"/>
      <c r="T94" s="623"/>
      <c r="U94" s="252"/>
      <c r="V94" s="253"/>
      <c r="W94" s="662"/>
      <c r="X94" s="623"/>
      <c r="Y94" s="634"/>
      <c r="Z94" s="623"/>
      <c r="AA94" s="634"/>
      <c r="AB94" s="623"/>
      <c r="AC94" s="634"/>
      <c r="AD94" s="623"/>
      <c r="AE94" s="634"/>
      <c r="AF94" s="623"/>
      <c r="AG94" s="634"/>
      <c r="AH94" s="623"/>
      <c r="AI94" s="634"/>
      <c r="AJ94" s="622"/>
      <c r="AK94" s="623"/>
      <c r="AL94" s="224"/>
      <c r="AM94" s="101"/>
      <c r="AN94" s="101"/>
      <c r="AO94" s="224"/>
      <c r="AP94" s="224"/>
      <c r="AQ94" s="224"/>
      <c r="AR94" s="224"/>
      <c r="AS94" s="224"/>
    </row>
    <row r="95" spans="1:45" s="100" customFormat="1" ht="18" customHeight="1" outlineLevel="1" x14ac:dyDescent="0.25">
      <c r="A95" s="398"/>
      <c r="B95" s="729" t="s">
        <v>182</v>
      </c>
      <c r="C95" s="623"/>
      <c r="D95" s="713" t="s">
        <v>1631</v>
      </c>
      <c r="E95" s="622"/>
      <c r="F95" s="622"/>
      <c r="G95" s="622"/>
      <c r="H95" s="622"/>
      <c r="I95" s="622"/>
      <c r="J95" s="622"/>
      <c r="K95" s="622"/>
      <c r="L95" s="622"/>
      <c r="M95" s="622"/>
      <c r="N95" s="622"/>
      <c r="O95" s="622"/>
      <c r="P95" s="622"/>
      <c r="Q95" s="622"/>
      <c r="R95" s="622"/>
      <c r="S95" s="622"/>
      <c r="T95" s="623"/>
      <c r="U95" s="654"/>
      <c r="V95" s="623"/>
      <c r="W95" s="655"/>
      <c r="X95" s="623"/>
      <c r="Y95" s="656"/>
      <c r="Z95" s="623"/>
      <c r="AA95" s="656"/>
      <c r="AB95" s="623"/>
      <c r="AC95" s="656"/>
      <c r="AD95" s="623"/>
      <c r="AE95" s="656"/>
      <c r="AF95" s="623"/>
      <c r="AG95" s="656"/>
      <c r="AH95" s="623"/>
      <c r="AI95" s="656">
        <f>SUM(AI96:AK100)</f>
        <v>0</v>
      </c>
      <c r="AJ95" s="622"/>
      <c r="AK95" s="623"/>
      <c r="AL95" s="398"/>
      <c r="AM95" s="403"/>
      <c r="AN95" s="403"/>
      <c r="AO95" s="398"/>
      <c r="AP95" s="398"/>
      <c r="AQ95" s="398"/>
      <c r="AR95" s="398"/>
      <c r="AS95" s="398"/>
    </row>
    <row r="96" spans="1:45" s="100" customFormat="1" ht="33.75" customHeight="1" outlineLevel="1" x14ac:dyDescent="0.25">
      <c r="A96" s="224"/>
      <c r="B96" s="727" t="s">
        <v>1313</v>
      </c>
      <c r="C96" s="623"/>
      <c r="D96" s="679" t="s">
        <v>1632</v>
      </c>
      <c r="E96" s="622"/>
      <c r="F96" s="622"/>
      <c r="G96" s="622"/>
      <c r="H96" s="622"/>
      <c r="I96" s="622"/>
      <c r="J96" s="622"/>
      <c r="K96" s="622"/>
      <c r="L96" s="622"/>
      <c r="M96" s="622"/>
      <c r="N96" s="622"/>
      <c r="O96" s="622"/>
      <c r="P96" s="622"/>
      <c r="Q96" s="622"/>
      <c r="R96" s="622"/>
      <c r="S96" s="622"/>
      <c r="T96" s="623"/>
      <c r="U96" s="252"/>
      <c r="V96" s="253"/>
      <c r="W96" s="728" t="s">
        <v>58</v>
      </c>
      <c r="X96" s="623"/>
      <c r="Y96" s="634">
        <v>199500</v>
      </c>
      <c r="Z96" s="622"/>
      <c r="AA96" s="634"/>
      <c r="AB96" s="623"/>
      <c r="AC96" s="634"/>
      <c r="AD96" s="623"/>
      <c r="AE96" s="634">
        <f t="shared" ref="AE96:AE100" si="18">ROUND(Y96*AA96,2)</f>
        <v>0</v>
      </c>
      <c r="AF96" s="623"/>
      <c r="AG96" s="634">
        <f t="shared" ref="AG96:AG98" si="19">ROUND(Y96*AC96,2)</f>
        <v>0</v>
      </c>
      <c r="AH96" s="623"/>
      <c r="AI96" s="634">
        <f t="shared" ref="AI96:AI100" si="20">AE96+AG96</f>
        <v>0</v>
      </c>
      <c r="AJ96" s="622"/>
      <c r="AK96" s="623"/>
      <c r="AL96" s="224"/>
      <c r="AM96" s="101"/>
      <c r="AN96" s="101"/>
      <c r="AO96" s="224"/>
      <c r="AP96" s="224"/>
      <c r="AQ96" s="224"/>
      <c r="AR96" s="224"/>
      <c r="AS96" s="224"/>
    </row>
    <row r="97" spans="1:45" s="100" customFormat="1" ht="18" customHeight="1" outlineLevel="1" x14ac:dyDescent="0.25">
      <c r="A97" s="224"/>
      <c r="B97" s="727" t="s">
        <v>1314</v>
      </c>
      <c r="C97" s="623"/>
      <c r="D97" s="674" t="s">
        <v>1633</v>
      </c>
      <c r="E97" s="622"/>
      <c r="F97" s="622"/>
      <c r="G97" s="622"/>
      <c r="H97" s="622"/>
      <c r="I97" s="622"/>
      <c r="J97" s="622"/>
      <c r="K97" s="622"/>
      <c r="L97" s="622"/>
      <c r="M97" s="622"/>
      <c r="N97" s="622"/>
      <c r="O97" s="622"/>
      <c r="P97" s="622"/>
      <c r="Q97" s="622"/>
      <c r="R97" s="622"/>
      <c r="S97" s="622"/>
      <c r="T97" s="623"/>
      <c r="U97" s="661"/>
      <c r="V97" s="623"/>
      <c r="W97" s="662" t="s">
        <v>58</v>
      </c>
      <c r="X97" s="623"/>
      <c r="Y97" s="634">
        <f>Y96</f>
        <v>199500</v>
      </c>
      <c r="Z97" s="622"/>
      <c r="AA97" s="634"/>
      <c r="AB97" s="623"/>
      <c r="AC97" s="634"/>
      <c r="AD97" s="623"/>
      <c r="AE97" s="634">
        <f t="shared" si="18"/>
        <v>0</v>
      </c>
      <c r="AF97" s="623"/>
      <c r="AG97" s="634">
        <f t="shared" si="19"/>
        <v>0</v>
      </c>
      <c r="AH97" s="623"/>
      <c r="AI97" s="634">
        <f t="shared" si="20"/>
        <v>0</v>
      </c>
      <c r="AJ97" s="622"/>
      <c r="AK97" s="623"/>
      <c r="AL97" s="224"/>
      <c r="AM97" s="402"/>
      <c r="AN97" s="101"/>
      <c r="AO97" s="224"/>
      <c r="AP97" s="224"/>
      <c r="AQ97" s="224"/>
      <c r="AR97" s="224"/>
      <c r="AS97" s="224"/>
    </row>
    <row r="98" spans="1:45" s="100" customFormat="1" ht="18" customHeight="1" outlineLevel="1" x14ac:dyDescent="0.25">
      <c r="A98" s="224"/>
      <c r="B98" s="727" t="s">
        <v>1315</v>
      </c>
      <c r="C98" s="623"/>
      <c r="D98" s="674" t="s">
        <v>1634</v>
      </c>
      <c r="E98" s="622"/>
      <c r="F98" s="622"/>
      <c r="G98" s="622"/>
      <c r="H98" s="622"/>
      <c r="I98" s="622"/>
      <c r="J98" s="622"/>
      <c r="K98" s="622"/>
      <c r="L98" s="622"/>
      <c r="M98" s="622"/>
      <c r="N98" s="622"/>
      <c r="O98" s="622"/>
      <c r="P98" s="622"/>
      <c r="Q98" s="622"/>
      <c r="R98" s="622"/>
      <c r="S98" s="622"/>
      <c r="T98" s="623"/>
      <c r="U98" s="661"/>
      <c r="V98" s="623"/>
      <c r="W98" s="662" t="s">
        <v>58</v>
      </c>
      <c r="X98" s="623"/>
      <c r="Y98" s="634">
        <f>Y96</f>
        <v>199500</v>
      </c>
      <c r="Z98" s="622"/>
      <c r="AA98" s="634"/>
      <c r="AB98" s="623"/>
      <c r="AC98" s="634"/>
      <c r="AD98" s="623"/>
      <c r="AE98" s="634">
        <f t="shared" si="18"/>
        <v>0</v>
      </c>
      <c r="AF98" s="623"/>
      <c r="AG98" s="634">
        <f t="shared" si="19"/>
        <v>0</v>
      </c>
      <c r="AH98" s="623"/>
      <c r="AI98" s="634">
        <f t="shared" si="20"/>
        <v>0</v>
      </c>
      <c r="AJ98" s="622"/>
      <c r="AK98" s="623"/>
      <c r="AL98" s="224"/>
      <c r="AM98" s="402"/>
      <c r="AN98" s="101"/>
      <c r="AO98" s="224"/>
      <c r="AP98" s="224"/>
      <c r="AQ98" s="224"/>
      <c r="AR98" s="224"/>
      <c r="AS98" s="224"/>
    </row>
    <row r="99" spans="1:45" s="100" customFormat="1" ht="45" customHeight="1" outlineLevel="1" x14ac:dyDescent="0.25">
      <c r="A99" s="224"/>
      <c r="B99" s="727" t="s">
        <v>1316</v>
      </c>
      <c r="C99" s="623"/>
      <c r="D99" s="674" t="s">
        <v>1635</v>
      </c>
      <c r="E99" s="622"/>
      <c r="F99" s="622"/>
      <c r="G99" s="622"/>
      <c r="H99" s="622"/>
      <c r="I99" s="622"/>
      <c r="J99" s="622"/>
      <c r="K99" s="622"/>
      <c r="L99" s="622"/>
      <c r="M99" s="622"/>
      <c r="N99" s="622"/>
      <c r="O99" s="622"/>
      <c r="P99" s="622"/>
      <c r="Q99" s="622"/>
      <c r="R99" s="622"/>
      <c r="S99" s="622"/>
      <c r="T99" s="623"/>
      <c r="U99" s="661"/>
      <c r="V99" s="623"/>
      <c r="W99" s="662" t="s">
        <v>253</v>
      </c>
      <c r="X99" s="623"/>
      <c r="Y99" s="634">
        <f>6906.5*0.6</f>
        <v>4143.8999999999996</v>
      </c>
      <c r="Z99" s="622"/>
      <c r="AA99" s="634"/>
      <c r="AB99" s="623"/>
      <c r="AC99" s="634"/>
      <c r="AD99" s="623"/>
      <c r="AE99" s="634">
        <f t="shared" si="18"/>
        <v>0</v>
      </c>
      <c r="AF99" s="623"/>
      <c r="AG99" s="634">
        <f>ROUND(Y99*AC99,2)</f>
        <v>0</v>
      </c>
      <c r="AH99" s="623"/>
      <c r="AI99" s="634">
        <f t="shared" si="20"/>
        <v>0</v>
      </c>
      <c r="AJ99" s="622"/>
      <c r="AK99" s="623"/>
      <c r="AL99" s="224"/>
      <c r="AM99" s="402"/>
      <c r="AN99" s="101"/>
      <c r="AO99" s="224"/>
      <c r="AP99" s="224"/>
      <c r="AQ99" s="224"/>
      <c r="AR99" s="224"/>
      <c r="AS99" s="224"/>
    </row>
    <row r="100" spans="1:45" s="100" customFormat="1" ht="33" customHeight="1" outlineLevel="1" x14ac:dyDescent="0.25">
      <c r="A100" s="224"/>
      <c r="B100" s="727" t="s">
        <v>1317</v>
      </c>
      <c r="C100" s="623"/>
      <c r="D100" s="674" t="s">
        <v>1636</v>
      </c>
      <c r="E100" s="622"/>
      <c r="F100" s="622"/>
      <c r="G100" s="622"/>
      <c r="H100" s="622"/>
      <c r="I100" s="622"/>
      <c r="J100" s="622"/>
      <c r="K100" s="622"/>
      <c r="L100" s="622"/>
      <c r="M100" s="622"/>
      <c r="N100" s="622"/>
      <c r="O100" s="622"/>
      <c r="P100" s="622"/>
      <c r="Q100" s="622"/>
      <c r="R100" s="622"/>
      <c r="S100" s="622"/>
      <c r="T100" s="623"/>
      <c r="U100" s="661"/>
      <c r="V100" s="623"/>
      <c r="W100" s="662" t="s">
        <v>253</v>
      </c>
      <c r="X100" s="623"/>
      <c r="Y100" s="634">
        <v>1540</v>
      </c>
      <c r="Z100" s="622"/>
      <c r="AA100" s="634"/>
      <c r="AB100" s="623"/>
      <c r="AC100" s="634"/>
      <c r="AD100" s="623"/>
      <c r="AE100" s="634">
        <f t="shared" si="18"/>
        <v>0</v>
      </c>
      <c r="AF100" s="623"/>
      <c r="AG100" s="634">
        <f t="shared" ref="AG100" si="21">ROUND(Y100*AC100,2)</f>
        <v>0</v>
      </c>
      <c r="AH100" s="623"/>
      <c r="AI100" s="634">
        <f t="shared" si="20"/>
        <v>0</v>
      </c>
      <c r="AJ100" s="622"/>
      <c r="AK100" s="623"/>
      <c r="AL100" s="224"/>
      <c r="AM100" s="402"/>
      <c r="AN100" s="101"/>
      <c r="AO100" s="224"/>
      <c r="AP100" s="224"/>
      <c r="AQ100" s="224"/>
      <c r="AR100" s="224"/>
      <c r="AS100" s="224"/>
    </row>
    <row r="101" spans="1:45" s="100" customFormat="1" ht="18" customHeight="1" outlineLevel="1" x14ac:dyDescent="0.25">
      <c r="A101" s="398"/>
      <c r="B101" s="729"/>
      <c r="C101" s="623"/>
      <c r="D101" s="713"/>
      <c r="E101" s="622"/>
      <c r="F101" s="622"/>
      <c r="G101" s="622"/>
      <c r="H101" s="622"/>
      <c r="I101" s="622"/>
      <c r="J101" s="622"/>
      <c r="K101" s="622"/>
      <c r="L101" s="622"/>
      <c r="M101" s="622"/>
      <c r="N101" s="622"/>
      <c r="O101" s="622"/>
      <c r="P101" s="622"/>
      <c r="Q101" s="622"/>
      <c r="R101" s="622"/>
      <c r="S101" s="622"/>
      <c r="T101" s="623"/>
      <c r="U101" s="654"/>
      <c r="V101" s="623"/>
      <c r="W101" s="655"/>
      <c r="X101" s="623"/>
      <c r="Y101" s="656"/>
      <c r="Z101" s="623"/>
      <c r="AA101" s="656"/>
      <c r="AB101" s="623"/>
      <c r="AC101" s="656"/>
      <c r="AD101" s="623"/>
      <c r="AE101" s="656"/>
      <c r="AF101" s="623"/>
      <c r="AG101" s="656"/>
      <c r="AH101" s="623"/>
      <c r="AI101" s="656"/>
      <c r="AJ101" s="622"/>
      <c r="AK101" s="623"/>
      <c r="AL101" s="398"/>
      <c r="AM101" s="403"/>
      <c r="AN101" s="403"/>
      <c r="AO101" s="398"/>
      <c r="AP101" s="398"/>
      <c r="AQ101" s="398"/>
      <c r="AR101" s="398"/>
      <c r="AS101" s="398"/>
    </row>
    <row r="102" spans="1:45" s="100" customFormat="1" ht="35.25" customHeight="1" outlineLevel="1" x14ac:dyDescent="0.25">
      <c r="A102" s="398"/>
      <c r="B102" s="729" t="s">
        <v>183</v>
      </c>
      <c r="C102" s="623"/>
      <c r="D102" s="713" t="s">
        <v>2515</v>
      </c>
      <c r="E102" s="622"/>
      <c r="F102" s="622"/>
      <c r="G102" s="622"/>
      <c r="H102" s="622"/>
      <c r="I102" s="622"/>
      <c r="J102" s="622"/>
      <c r="K102" s="622"/>
      <c r="L102" s="622"/>
      <c r="M102" s="622"/>
      <c r="N102" s="622"/>
      <c r="O102" s="622"/>
      <c r="P102" s="622"/>
      <c r="Q102" s="622"/>
      <c r="R102" s="622"/>
      <c r="S102" s="622"/>
      <c r="T102" s="623"/>
      <c r="U102" s="654"/>
      <c r="V102" s="623"/>
      <c r="W102" s="655"/>
      <c r="X102" s="623"/>
      <c r="Y102" s="656"/>
      <c r="Z102" s="623"/>
      <c r="AA102" s="656"/>
      <c r="AB102" s="623"/>
      <c r="AC102" s="656"/>
      <c r="AD102" s="623"/>
      <c r="AE102" s="656"/>
      <c r="AF102" s="623"/>
      <c r="AG102" s="656"/>
      <c r="AH102" s="623"/>
      <c r="AI102" s="656"/>
      <c r="AJ102" s="622"/>
      <c r="AK102" s="623"/>
      <c r="AL102" s="398"/>
      <c r="AM102" s="403"/>
      <c r="AN102" s="403"/>
      <c r="AO102" s="398"/>
      <c r="AP102" s="398"/>
      <c r="AQ102" s="398"/>
      <c r="AR102" s="398"/>
      <c r="AS102" s="398"/>
    </row>
    <row r="103" spans="1:45" s="1532" customFormat="1" ht="18" customHeight="1" outlineLevel="1" x14ac:dyDescent="0.25">
      <c r="A103" s="1517"/>
      <c r="B103" s="1549" t="s">
        <v>2434</v>
      </c>
      <c r="C103" s="1519"/>
      <c r="D103" s="1520" t="s">
        <v>2435</v>
      </c>
      <c r="E103" s="1527"/>
      <c r="F103" s="1527"/>
      <c r="G103" s="1527"/>
      <c r="H103" s="1527"/>
      <c r="I103" s="1527"/>
      <c r="J103" s="1527"/>
      <c r="K103" s="1527"/>
      <c r="L103" s="1527"/>
      <c r="M103" s="1527"/>
      <c r="N103" s="1527"/>
      <c r="O103" s="1527"/>
      <c r="P103" s="1527"/>
      <c r="Q103" s="1527"/>
      <c r="R103" s="1527"/>
      <c r="S103" s="1527"/>
      <c r="T103" s="1519"/>
      <c r="U103" s="1525"/>
      <c r="V103" s="1519"/>
      <c r="W103" s="1534" t="s">
        <v>1600</v>
      </c>
      <c r="X103" s="1519"/>
      <c r="Y103" s="1526">
        <v>1</v>
      </c>
      <c r="Z103" s="1527"/>
      <c r="AA103" s="1526"/>
      <c r="AB103" s="1519"/>
      <c r="AC103" s="1526"/>
      <c r="AD103" s="1519"/>
      <c r="AE103" s="1526"/>
      <c r="AF103" s="1519"/>
      <c r="AG103" s="1526"/>
      <c r="AH103" s="1519"/>
      <c r="AI103" s="1526"/>
      <c r="AJ103" s="1527"/>
      <c r="AK103" s="1519"/>
      <c r="AL103" s="1517"/>
      <c r="AM103" s="1548"/>
      <c r="AN103" s="1531"/>
      <c r="AO103" s="1517"/>
      <c r="AP103" s="1517"/>
      <c r="AQ103" s="1517"/>
      <c r="AR103" s="1517"/>
      <c r="AS103" s="1517"/>
    </row>
    <row r="104" spans="1:45" s="1532" customFormat="1" ht="18" customHeight="1" outlineLevel="1" x14ac:dyDescent="0.25">
      <c r="A104" s="1517"/>
      <c r="B104" s="1549" t="s">
        <v>2438</v>
      </c>
      <c r="C104" s="1519"/>
      <c r="D104" s="1520" t="s">
        <v>2436</v>
      </c>
      <c r="E104" s="1527"/>
      <c r="F104" s="1527"/>
      <c r="G104" s="1527"/>
      <c r="H104" s="1527"/>
      <c r="I104" s="1527"/>
      <c r="J104" s="1527"/>
      <c r="K104" s="1527"/>
      <c r="L104" s="1527"/>
      <c r="M104" s="1527"/>
      <c r="N104" s="1527"/>
      <c r="O104" s="1527"/>
      <c r="P104" s="1527"/>
      <c r="Q104" s="1527"/>
      <c r="R104" s="1527"/>
      <c r="S104" s="1527"/>
      <c r="T104" s="1519"/>
      <c r="U104" s="1525"/>
      <c r="V104" s="1519"/>
      <c r="W104" s="1534" t="s">
        <v>39</v>
      </c>
      <c r="X104" s="1519"/>
      <c r="Y104" s="1526">
        <v>150</v>
      </c>
      <c r="Z104" s="1527"/>
      <c r="AA104" s="1526"/>
      <c r="AB104" s="1519"/>
      <c r="AC104" s="1526"/>
      <c r="AD104" s="1519"/>
      <c r="AE104" s="1526"/>
      <c r="AF104" s="1519"/>
      <c r="AG104" s="1526"/>
      <c r="AH104" s="1519"/>
      <c r="AI104" s="1526"/>
      <c r="AJ104" s="1527"/>
      <c r="AK104" s="1519"/>
      <c r="AL104" s="1517"/>
      <c r="AM104" s="1548"/>
      <c r="AN104" s="1531"/>
      <c r="AO104" s="1517"/>
      <c r="AP104" s="1517"/>
      <c r="AQ104" s="1517"/>
      <c r="AR104" s="1517"/>
      <c r="AS104" s="1517"/>
    </row>
    <row r="105" spans="1:45" s="1532" customFormat="1" ht="18" customHeight="1" outlineLevel="1" x14ac:dyDescent="0.25">
      <c r="A105" s="1517"/>
      <c r="B105" s="1549" t="s">
        <v>2439</v>
      </c>
      <c r="C105" s="1519"/>
      <c r="D105" s="1520" t="s">
        <v>2437</v>
      </c>
      <c r="E105" s="1527"/>
      <c r="F105" s="1527"/>
      <c r="G105" s="1527"/>
      <c r="H105" s="1527"/>
      <c r="I105" s="1527"/>
      <c r="J105" s="1527"/>
      <c r="K105" s="1527"/>
      <c r="L105" s="1527"/>
      <c r="M105" s="1527"/>
      <c r="N105" s="1527"/>
      <c r="O105" s="1527"/>
      <c r="P105" s="1527"/>
      <c r="Q105" s="1527"/>
      <c r="R105" s="1527"/>
      <c r="S105" s="1527"/>
      <c r="T105" s="1519"/>
      <c r="U105" s="1525"/>
      <c r="V105" s="1519"/>
      <c r="W105" s="1534" t="s">
        <v>39</v>
      </c>
      <c r="X105" s="1519"/>
      <c r="Y105" s="1526">
        <v>150</v>
      </c>
      <c r="Z105" s="1527"/>
      <c r="AA105" s="1526"/>
      <c r="AB105" s="1519"/>
      <c r="AC105" s="1526"/>
      <c r="AD105" s="1519"/>
      <c r="AE105" s="1526"/>
      <c r="AF105" s="1519"/>
      <c r="AG105" s="1526"/>
      <c r="AH105" s="1519"/>
      <c r="AI105" s="1526"/>
      <c r="AJ105" s="1527"/>
      <c r="AK105" s="1519"/>
      <c r="AL105" s="1517"/>
      <c r="AM105" s="1548"/>
      <c r="AN105" s="1531"/>
      <c r="AO105" s="1517"/>
      <c r="AP105" s="1517"/>
      <c r="AQ105" s="1517"/>
      <c r="AR105" s="1517"/>
      <c r="AS105" s="1517"/>
    </row>
    <row r="106" spans="1:45" s="1532" customFormat="1" ht="18" customHeight="1" outlineLevel="1" x14ac:dyDescent="0.25">
      <c r="A106" s="1517"/>
      <c r="B106" s="1549"/>
      <c r="C106" s="1519"/>
      <c r="D106" s="1520"/>
      <c r="E106" s="1527"/>
      <c r="F106" s="1527"/>
      <c r="G106" s="1527"/>
      <c r="H106" s="1527"/>
      <c r="I106" s="1527"/>
      <c r="J106" s="1527"/>
      <c r="K106" s="1527"/>
      <c r="L106" s="1527"/>
      <c r="M106" s="1527"/>
      <c r="N106" s="1527"/>
      <c r="O106" s="1527"/>
      <c r="P106" s="1527"/>
      <c r="Q106" s="1527"/>
      <c r="R106" s="1527"/>
      <c r="S106" s="1527"/>
      <c r="T106" s="1519"/>
      <c r="U106" s="1525"/>
      <c r="V106" s="1519"/>
      <c r="W106" s="1534"/>
      <c r="X106" s="1519"/>
      <c r="Y106" s="1526"/>
      <c r="Z106" s="1527"/>
      <c r="AA106" s="1526"/>
      <c r="AB106" s="1519"/>
      <c r="AC106" s="1526"/>
      <c r="AD106" s="1519"/>
      <c r="AE106" s="1526"/>
      <c r="AF106" s="1519"/>
      <c r="AG106" s="1526"/>
      <c r="AH106" s="1519"/>
      <c r="AI106" s="1526"/>
      <c r="AJ106" s="1527"/>
      <c r="AK106" s="1519"/>
      <c r="AL106" s="1517"/>
      <c r="AM106" s="1548"/>
      <c r="AN106" s="1531"/>
      <c r="AO106" s="1517"/>
      <c r="AP106" s="1517"/>
      <c r="AQ106" s="1517"/>
      <c r="AR106" s="1517"/>
      <c r="AS106" s="1517"/>
    </row>
    <row r="107" spans="1:45" s="100" customFormat="1" ht="18" customHeight="1" outlineLevel="1" x14ac:dyDescent="0.25">
      <c r="A107" s="224"/>
      <c r="B107" s="721"/>
      <c r="C107" s="623"/>
      <c r="D107" s="674"/>
      <c r="E107" s="622"/>
      <c r="F107" s="622"/>
      <c r="G107" s="622"/>
      <c r="H107" s="622"/>
      <c r="I107" s="622"/>
      <c r="J107" s="622"/>
      <c r="K107" s="622"/>
      <c r="L107" s="622"/>
      <c r="M107" s="622"/>
      <c r="N107" s="622"/>
      <c r="O107" s="622"/>
      <c r="P107" s="622"/>
      <c r="Q107" s="622"/>
      <c r="R107" s="622"/>
      <c r="S107" s="622"/>
      <c r="T107" s="623"/>
      <c r="U107" s="661"/>
      <c r="V107" s="623"/>
      <c r="W107" s="730"/>
      <c r="X107" s="623"/>
      <c r="Y107" s="634"/>
      <c r="Z107" s="623"/>
      <c r="AA107" s="634"/>
      <c r="AB107" s="623"/>
      <c r="AC107" s="634"/>
      <c r="AD107" s="623"/>
      <c r="AE107" s="634"/>
      <c r="AF107" s="623"/>
      <c r="AG107" s="634"/>
      <c r="AH107" s="623"/>
      <c r="AI107" s="634"/>
      <c r="AJ107" s="622"/>
      <c r="AK107" s="623"/>
      <c r="AL107" s="224"/>
      <c r="AM107" s="101"/>
      <c r="AN107" s="101"/>
      <c r="AO107" s="224"/>
      <c r="AP107" s="224"/>
      <c r="AQ107" s="224"/>
      <c r="AR107" s="224"/>
      <c r="AS107" s="224"/>
    </row>
    <row r="108" spans="1:45" ht="18" customHeight="1" x14ac:dyDescent="0.25">
      <c r="A108" s="34"/>
      <c r="B108" s="648">
        <v>4</v>
      </c>
      <c r="C108" s="589"/>
      <c r="D108" s="649" t="s">
        <v>1637</v>
      </c>
      <c r="E108" s="597"/>
      <c r="F108" s="597"/>
      <c r="G108" s="597"/>
      <c r="H108" s="597"/>
      <c r="I108" s="597"/>
      <c r="J108" s="597"/>
      <c r="K108" s="597"/>
      <c r="L108" s="597"/>
      <c r="M108" s="597"/>
      <c r="N108" s="597"/>
      <c r="O108" s="597"/>
      <c r="P108" s="597"/>
      <c r="Q108" s="597"/>
      <c r="R108" s="597"/>
      <c r="S108" s="597"/>
      <c r="T108" s="597"/>
      <c r="U108" s="337"/>
      <c r="V108" s="337"/>
      <c r="W108" s="337"/>
      <c r="X108" s="337"/>
      <c r="Y108" s="338"/>
      <c r="Z108" s="338"/>
      <c r="AA108" s="338"/>
      <c r="AB108" s="338"/>
      <c r="AC108" s="338"/>
      <c r="AD108" s="338"/>
      <c r="AE108" s="717"/>
      <c r="AF108" s="589"/>
      <c r="AG108" s="717"/>
      <c r="AH108" s="589"/>
      <c r="AI108" s="717">
        <f>SUM(AI109:AK213)/2</f>
        <v>0</v>
      </c>
      <c r="AJ108" s="597"/>
      <c r="AK108" s="589"/>
      <c r="AL108" s="34"/>
      <c r="AM108" s="9"/>
      <c r="AN108" s="9"/>
      <c r="AO108" s="34"/>
      <c r="AP108" s="34"/>
      <c r="AQ108" s="34"/>
      <c r="AR108" s="34"/>
      <c r="AS108" s="34"/>
    </row>
    <row r="109" spans="1:45" s="100" customFormat="1" ht="18" customHeight="1" outlineLevel="1" x14ac:dyDescent="0.25">
      <c r="A109" s="398"/>
      <c r="B109" s="652" t="s">
        <v>53</v>
      </c>
      <c r="C109" s="623"/>
      <c r="D109" s="722" t="s">
        <v>1638</v>
      </c>
      <c r="E109" s="622"/>
      <c r="F109" s="622"/>
      <c r="G109" s="622"/>
      <c r="H109" s="622"/>
      <c r="I109" s="622"/>
      <c r="J109" s="622"/>
      <c r="K109" s="622"/>
      <c r="L109" s="622"/>
      <c r="M109" s="622"/>
      <c r="N109" s="622"/>
      <c r="O109" s="622"/>
      <c r="P109" s="622"/>
      <c r="Q109" s="622"/>
      <c r="R109" s="622"/>
      <c r="S109" s="622"/>
      <c r="T109" s="623"/>
      <c r="U109" s="661" t="s">
        <v>1639</v>
      </c>
      <c r="V109" s="708"/>
      <c r="W109" s="655"/>
      <c r="X109" s="623"/>
      <c r="Y109" s="656"/>
      <c r="Z109" s="623"/>
      <c r="AA109" s="656"/>
      <c r="AB109" s="623"/>
      <c r="AC109" s="656"/>
      <c r="AD109" s="623"/>
      <c r="AE109" s="656"/>
      <c r="AF109" s="623"/>
      <c r="AG109" s="656"/>
      <c r="AH109" s="623"/>
      <c r="AI109" s="656">
        <f>SUM(AI110:AK147)</f>
        <v>0</v>
      </c>
      <c r="AJ109" s="622"/>
      <c r="AK109" s="623"/>
      <c r="AL109" s="398"/>
      <c r="AM109" s="101"/>
      <c r="AN109" s="101"/>
      <c r="AO109" s="398"/>
      <c r="AP109" s="398"/>
      <c r="AQ109" s="398"/>
      <c r="AR109" s="398"/>
      <c r="AS109" s="398"/>
    </row>
    <row r="110" spans="1:45" s="100" customFormat="1" ht="18" customHeight="1" outlineLevel="1" x14ac:dyDescent="0.25">
      <c r="A110" s="399"/>
      <c r="B110" s="671"/>
      <c r="C110" s="710"/>
      <c r="D110" s="713" t="s">
        <v>1640</v>
      </c>
      <c r="E110" s="731"/>
      <c r="F110" s="731"/>
      <c r="G110" s="731"/>
      <c r="H110" s="731"/>
      <c r="I110" s="731"/>
      <c r="J110" s="731"/>
      <c r="K110" s="731"/>
      <c r="L110" s="731"/>
      <c r="M110" s="731"/>
      <c r="N110" s="731"/>
      <c r="O110" s="731"/>
      <c r="P110" s="731"/>
      <c r="Q110" s="731"/>
      <c r="R110" s="731"/>
      <c r="S110" s="731"/>
      <c r="T110" s="732"/>
      <c r="U110" s="661"/>
      <c r="V110" s="708"/>
      <c r="W110" s="662"/>
      <c r="X110" s="709"/>
      <c r="Y110" s="656"/>
      <c r="Z110" s="623"/>
      <c r="AA110" s="634"/>
      <c r="AB110" s="705"/>
      <c r="AC110" s="634"/>
      <c r="AD110" s="705"/>
      <c r="AE110" s="634"/>
      <c r="AF110" s="705"/>
      <c r="AG110" s="634"/>
      <c r="AH110" s="705"/>
      <c r="AI110" s="634"/>
      <c r="AJ110" s="719"/>
      <c r="AK110" s="705"/>
      <c r="AL110" s="399"/>
      <c r="AM110" s="402"/>
      <c r="AN110" s="101"/>
      <c r="AO110" s="399"/>
      <c r="AP110" s="399"/>
      <c r="AQ110" s="399"/>
      <c r="AR110" s="399"/>
      <c r="AS110" s="399"/>
    </row>
    <row r="111" spans="1:45" s="100" customFormat="1" ht="18" customHeight="1" outlineLevel="1" x14ac:dyDescent="0.25">
      <c r="A111" s="399"/>
      <c r="B111" s="671" t="s">
        <v>54</v>
      </c>
      <c r="C111" s="710"/>
      <c r="D111" s="679" t="s">
        <v>1641</v>
      </c>
      <c r="E111" s="711"/>
      <c r="F111" s="711"/>
      <c r="G111" s="711"/>
      <c r="H111" s="711"/>
      <c r="I111" s="711"/>
      <c r="J111" s="711"/>
      <c r="K111" s="711"/>
      <c r="L111" s="711"/>
      <c r="M111" s="711"/>
      <c r="N111" s="711"/>
      <c r="O111" s="711"/>
      <c r="P111" s="711"/>
      <c r="Q111" s="711"/>
      <c r="R111" s="711"/>
      <c r="S111" s="711"/>
      <c r="T111" s="712"/>
      <c r="U111" s="400"/>
      <c r="V111" s="401"/>
      <c r="W111" s="662" t="s">
        <v>257</v>
      </c>
      <c r="X111" s="709"/>
      <c r="Y111" s="634">
        <v>22.8</v>
      </c>
      <c r="Z111" s="705"/>
      <c r="AA111" s="634"/>
      <c r="AB111" s="705"/>
      <c r="AC111" s="634"/>
      <c r="AD111" s="705"/>
      <c r="AE111" s="634">
        <f>ROUND(Y111*AA111,2)</f>
        <v>0</v>
      </c>
      <c r="AF111" s="705"/>
      <c r="AG111" s="634">
        <f>ROUND(Y111*AC111,2)</f>
        <v>0</v>
      </c>
      <c r="AH111" s="705"/>
      <c r="AI111" s="634">
        <f>AE111+AG111</f>
        <v>0</v>
      </c>
      <c r="AJ111" s="719"/>
      <c r="AK111" s="705"/>
      <c r="AL111" s="399"/>
      <c r="AM111" s="402"/>
      <c r="AN111" s="101"/>
      <c r="AO111" s="399"/>
      <c r="AP111" s="399"/>
      <c r="AQ111" s="399"/>
      <c r="AR111" s="399"/>
      <c r="AS111" s="399"/>
    </row>
    <row r="112" spans="1:45" s="100" customFormat="1" ht="15.75" customHeight="1" outlineLevel="1" x14ac:dyDescent="0.25">
      <c r="A112" s="96"/>
      <c r="B112" s="671" t="s">
        <v>55</v>
      </c>
      <c r="C112" s="710"/>
      <c r="D112" s="679" t="s">
        <v>1642</v>
      </c>
      <c r="E112" s="622"/>
      <c r="F112" s="622"/>
      <c r="G112" s="622"/>
      <c r="H112" s="622"/>
      <c r="I112" s="622"/>
      <c r="J112" s="622"/>
      <c r="K112" s="622"/>
      <c r="L112" s="622"/>
      <c r="M112" s="622"/>
      <c r="N112" s="622"/>
      <c r="O112" s="622"/>
      <c r="P112" s="622"/>
      <c r="Q112" s="622"/>
      <c r="R112" s="622"/>
      <c r="S112" s="622"/>
      <c r="T112" s="623"/>
      <c r="U112" s="661"/>
      <c r="V112" s="623"/>
      <c r="W112" s="662" t="s">
        <v>39</v>
      </c>
      <c r="X112" s="623"/>
      <c r="Y112" s="634">
        <v>80</v>
      </c>
      <c r="Z112" s="718"/>
      <c r="AA112" s="634"/>
      <c r="AB112" s="623"/>
      <c r="AC112" s="634"/>
      <c r="AD112" s="623"/>
      <c r="AE112" s="634">
        <f t="shared" ref="AE112:AE119" si="22">ROUND(Y112*AA112,2)</f>
        <v>0</v>
      </c>
      <c r="AF112" s="623"/>
      <c r="AG112" s="634">
        <f t="shared" ref="AG112:AG119" si="23">ROUND(Y112*AC112,2)</f>
        <v>0</v>
      </c>
      <c r="AH112" s="623"/>
      <c r="AI112" s="634">
        <f t="shared" ref="AI112:AI119" si="24">AE112+AG112</f>
        <v>0</v>
      </c>
      <c r="AJ112" s="622"/>
      <c r="AK112" s="623"/>
      <c r="AL112" s="96"/>
      <c r="AM112" s="402"/>
      <c r="AN112" s="101"/>
      <c r="AO112" s="96"/>
      <c r="AP112" s="96"/>
      <c r="AQ112" s="96"/>
      <c r="AR112" s="96"/>
      <c r="AS112" s="96"/>
    </row>
    <row r="113" spans="1:45" s="100" customFormat="1" ht="15.75" customHeight="1" outlineLevel="1" x14ac:dyDescent="0.25">
      <c r="A113" s="96"/>
      <c r="B113" s="671" t="s">
        <v>56</v>
      </c>
      <c r="C113" s="710"/>
      <c r="D113" s="679" t="s">
        <v>1603</v>
      </c>
      <c r="E113" s="622"/>
      <c r="F113" s="622"/>
      <c r="G113" s="622"/>
      <c r="H113" s="622"/>
      <c r="I113" s="622"/>
      <c r="J113" s="622"/>
      <c r="K113" s="622"/>
      <c r="L113" s="622"/>
      <c r="M113" s="622"/>
      <c r="N113" s="622"/>
      <c r="O113" s="622"/>
      <c r="P113" s="622"/>
      <c r="Q113" s="622"/>
      <c r="R113" s="622"/>
      <c r="S113" s="622"/>
      <c r="T113" s="623"/>
      <c r="U113" s="661"/>
      <c r="V113" s="623"/>
      <c r="W113" s="662" t="s">
        <v>1533</v>
      </c>
      <c r="X113" s="623"/>
      <c r="Y113" s="634">
        <v>8</v>
      </c>
      <c r="Z113" s="718"/>
      <c r="AA113" s="634"/>
      <c r="AB113" s="623"/>
      <c r="AC113" s="634"/>
      <c r="AD113" s="623"/>
      <c r="AE113" s="634">
        <f t="shared" si="22"/>
        <v>0</v>
      </c>
      <c r="AF113" s="623"/>
      <c r="AG113" s="634">
        <f t="shared" si="23"/>
        <v>0</v>
      </c>
      <c r="AH113" s="623"/>
      <c r="AI113" s="634">
        <f t="shared" si="24"/>
        <v>0</v>
      </c>
      <c r="AJ113" s="622"/>
      <c r="AK113" s="623"/>
      <c r="AL113" s="96"/>
      <c r="AM113" s="402"/>
      <c r="AN113" s="101"/>
      <c r="AO113" s="96"/>
      <c r="AP113" s="96"/>
      <c r="AQ113" s="96"/>
      <c r="AR113" s="96"/>
      <c r="AS113" s="96"/>
    </row>
    <row r="114" spans="1:45" s="100" customFormat="1" ht="18" customHeight="1" outlineLevel="1" x14ac:dyDescent="0.25">
      <c r="A114" s="224"/>
      <c r="B114" s="671" t="s">
        <v>57</v>
      </c>
      <c r="C114" s="710"/>
      <c r="D114" s="674" t="s">
        <v>1614</v>
      </c>
      <c r="E114" s="622"/>
      <c r="F114" s="622"/>
      <c r="G114" s="622"/>
      <c r="H114" s="622"/>
      <c r="I114" s="622"/>
      <c r="J114" s="622"/>
      <c r="K114" s="622"/>
      <c r="L114" s="622"/>
      <c r="M114" s="622"/>
      <c r="N114" s="622"/>
      <c r="O114" s="622"/>
      <c r="P114" s="622"/>
      <c r="Q114" s="622"/>
      <c r="R114" s="622"/>
      <c r="S114" s="622"/>
      <c r="T114" s="623"/>
      <c r="U114" s="661"/>
      <c r="V114" s="623"/>
      <c r="W114" s="662" t="s">
        <v>33</v>
      </c>
      <c r="X114" s="623"/>
      <c r="Y114" s="634">
        <v>42.5</v>
      </c>
      <c r="Z114" s="622"/>
      <c r="AA114" s="634"/>
      <c r="AB114" s="623"/>
      <c r="AC114" s="634"/>
      <c r="AD114" s="623"/>
      <c r="AE114" s="634">
        <f t="shared" si="22"/>
        <v>0</v>
      </c>
      <c r="AF114" s="623"/>
      <c r="AG114" s="634">
        <f t="shared" si="23"/>
        <v>0</v>
      </c>
      <c r="AH114" s="623"/>
      <c r="AI114" s="634">
        <f t="shared" si="24"/>
        <v>0</v>
      </c>
      <c r="AJ114" s="622"/>
      <c r="AK114" s="623"/>
      <c r="AL114" s="224"/>
      <c r="AM114" s="402"/>
      <c r="AN114" s="101"/>
      <c r="AO114" s="224"/>
      <c r="AP114" s="224"/>
      <c r="AQ114" s="224"/>
      <c r="AR114" s="224"/>
      <c r="AS114" s="224"/>
    </row>
    <row r="115" spans="1:45" s="100" customFormat="1" ht="18" customHeight="1" outlineLevel="1" x14ac:dyDescent="0.25">
      <c r="A115" s="224"/>
      <c r="B115" s="671" t="s">
        <v>59</v>
      </c>
      <c r="C115" s="710"/>
      <c r="D115" s="674" t="s">
        <v>1615</v>
      </c>
      <c r="E115" s="622"/>
      <c r="F115" s="622"/>
      <c r="G115" s="622"/>
      <c r="H115" s="622"/>
      <c r="I115" s="622"/>
      <c r="J115" s="622"/>
      <c r="K115" s="622"/>
      <c r="L115" s="622"/>
      <c r="M115" s="622"/>
      <c r="N115" s="622"/>
      <c r="O115" s="622"/>
      <c r="P115" s="622"/>
      <c r="Q115" s="622"/>
      <c r="R115" s="622"/>
      <c r="S115" s="622"/>
      <c r="T115" s="623"/>
      <c r="U115" s="661"/>
      <c r="V115" s="623"/>
      <c r="W115" s="662" t="s">
        <v>51</v>
      </c>
      <c r="X115" s="623"/>
      <c r="Y115" s="634">
        <f>Y114*0.05</f>
        <v>2.125</v>
      </c>
      <c r="Z115" s="622"/>
      <c r="AA115" s="634"/>
      <c r="AB115" s="623"/>
      <c r="AC115" s="634"/>
      <c r="AD115" s="623"/>
      <c r="AE115" s="634">
        <f t="shared" si="22"/>
        <v>0</v>
      </c>
      <c r="AF115" s="623"/>
      <c r="AG115" s="634">
        <f t="shared" si="23"/>
        <v>0</v>
      </c>
      <c r="AH115" s="623"/>
      <c r="AI115" s="634">
        <f t="shared" si="24"/>
        <v>0</v>
      </c>
      <c r="AJ115" s="622"/>
      <c r="AK115" s="623"/>
      <c r="AL115" s="224"/>
      <c r="AM115" s="402"/>
      <c r="AN115" s="101"/>
      <c r="AO115" s="224"/>
      <c r="AP115" s="224"/>
      <c r="AQ115" s="224"/>
      <c r="AR115" s="224"/>
      <c r="AS115" s="224"/>
    </row>
    <row r="116" spans="1:45" s="100" customFormat="1" ht="18" customHeight="1" outlineLevel="1" x14ac:dyDescent="0.25">
      <c r="A116" s="224"/>
      <c r="B116" s="671" t="s">
        <v>60</v>
      </c>
      <c r="C116" s="710"/>
      <c r="D116" s="674" t="s">
        <v>1616</v>
      </c>
      <c r="E116" s="622"/>
      <c r="F116" s="622"/>
      <c r="G116" s="622"/>
      <c r="H116" s="622"/>
      <c r="I116" s="622"/>
      <c r="J116" s="622"/>
      <c r="K116" s="622"/>
      <c r="L116" s="622"/>
      <c r="M116" s="622"/>
      <c r="N116" s="622"/>
      <c r="O116" s="622"/>
      <c r="P116" s="622"/>
      <c r="Q116" s="622"/>
      <c r="R116" s="622"/>
      <c r="S116" s="622"/>
      <c r="T116" s="623"/>
      <c r="U116" s="661"/>
      <c r="V116" s="623"/>
      <c r="W116" s="662" t="s">
        <v>33</v>
      </c>
      <c r="X116" s="623"/>
      <c r="Y116" s="634">
        <f>67.45*1.1</f>
        <v>74.195000000000007</v>
      </c>
      <c r="Z116" s="622"/>
      <c r="AA116" s="634"/>
      <c r="AB116" s="623"/>
      <c r="AC116" s="634"/>
      <c r="AD116" s="623"/>
      <c r="AE116" s="634">
        <f t="shared" si="22"/>
        <v>0</v>
      </c>
      <c r="AF116" s="623"/>
      <c r="AG116" s="634">
        <f t="shared" si="23"/>
        <v>0</v>
      </c>
      <c r="AH116" s="623"/>
      <c r="AI116" s="634">
        <f t="shared" si="24"/>
        <v>0</v>
      </c>
      <c r="AJ116" s="622"/>
      <c r="AK116" s="623"/>
      <c r="AL116" s="224"/>
      <c r="AM116" s="101"/>
      <c r="AN116" s="101"/>
      <c r="AO116" s="224"/>
      <c r="AP116" s="224"/>
      <c r="AQ116" s="224"/>
      <c r="AR116" s="224"/>
      <c r="AS116" s="224"/>
    </row>
    <row r="117" spans="1:45" s="100" customFormat="1" ht="15.75" customHeight="1" outlineLevel="1" x14ac:dyDescent="0.25">
      <c r="A117" s="96"/>
      <c r="B117" s="671" t="s">
        <v>61</v>
      </c>
      <c r="C117" s="710"/>
      <c r="D117" s="736" t="s">
        <v>1605</v>
      </c>
      <c r="E117" s="737"/>
      <c r="F117" s="737"/>
      <c r="G117" s="737"/>
      <c r="H117" s="737"/>
      <c r="I117" s="737"/>
      <c r="J117" s="737"/>
      <c r="K117" s="737"/>
      <c r="L117" s="737"/>
      <c r="M117" s="737"/>
      <c r="N117" s="737"/>
      <c r="O117" s="737"/>
      <c r="P117" s="737"/>
      <c r="Q117" s="737"/>
      <c r="R117" s="737"/>
      <c r="S117" s="737"/>
      <c r="T117" s="738"/>
      <c r="U117" s="739"/>
      <c r="V117" s="740"/>
      <c r="W117" s="741" t="s">
        <v>58</v>
      </c>
      <c r="X117" s="742"/>
      <c r="Y117" s="634">
        <f>80*Y118</f>
        <v>840</v>
      </c>
      <c r="Z117" s="622"/>
      <c r="AA117" s="743"/>
      <c r="AB117" s="734"/>
      <c r="AC117" s="743"/>
      <c r="AD117" s="734"/>
      <c r="AE117" s="733">
        <f t="shared" si="22"/>
        <v>0</v>
      </c>
      <c r="AF117" s="734"/>
      <c r="AG117" s="733">
        <f t="shared" si="23"/>
        <v>0</v>
      </c>
      <c r="AH117" s="734"/>
      <c r="AI117" s="733">
        <f t="shared" si="24"/>
        <v>0</v>
      </c>
      <c r="AJ117" s="735"/>
      <c r="AK117" s="734"/>
      <c r="AL117" s="96"/>
      <c r="AM117" s="101"/>
      <c r="AN117" s="101"/>
    </row>
    <row r="118" spans="1:45" s="100" customFormat="1" ht="15.75" customHeight="1" outlineLevel="1" x14ac:dyDescent="0.25">
      <c r="A118" s="96"/>
      <c r="B118" s="671" t="s">
        <v>62</v>
      </c>
      <c r="C118" s="710"/>
      <c r="D118" s="736" t="s">
        <v>1643</v>
      </c>
      <c r="E118" s="737"/>
      <c r="F118" s="737"/>
      <c r="G118" s="737"/>
      <c r="H118" s="737"/>
      <c r="I118" s="737"/>
      <c r="J118" s="737"/>
      <c r="K118" s="737"/>
      <c r="L118" s="737"/>
      <c r="M118" s="737"/>
      <c r="N118" s="737"/>
      <c r="O118" s="737"/>
      <c r="P118" s="737"/>
      <c r="Q118" s="737"/>
      <c r="R118" s="737"/>
      <c r="S118" s="737"/>
      <c r="T118" s="738"/>
      <c r="U118" s="739"/>
      <c r="V118" s="740"/>
      <c r="W118" s="741" t="s">
        <v>51</v>
      </c>
      <c r="X118" s="742"/>
      <c r="Y118" s="634">
        <v>10.5</v>
      </c>
      <c r="Z118" s="622"/>
      <c r="AA118" s="743"/>
      <c r="AB118" s="734"/>
      <c r="AC118" s="743"/>
      <c r="AD118" s="734"/>
      <c r="AE118" s="733">
        <f t="shared" si="22"/>
        <v>0</v>
      </c>
      <c r="AF118" s="734"/>
      <c r="AG118" s="733">
        <f t="shared" si="23"/>
        <v>0</v>
      </c>
      <c r="AH118" s="734"/>
      <c r="AI118" s="733">
        <f t="shared" si="24"/>
        <v>0</v>
      </c>
      <c r="AJ118" s="735"/>
      <c r="AK118" s="734"/>
      <c r="AL118" s="96"/>
      <c r="AM118" s="101"/>
      <c r="AN118" s="101"/>
    </row>
    <row r="119" spans="1:45" s="100" customFormat="1" ht="15.75" customHeight="1" outlineLevel="1" x14ac:dyDescent="0.25">
      <c r="A119" s="96"/>
      <c r="B119" s="671" t="s">
        <v>63</v>
      </c>
      <c r="C119" s="710"/>
      <c r="D119" s="744" t="s">
        <v>1644</v>
      </c>
      <c r="E119" s="745"/>
      <c r="F119" s="745"/>
      <c r="G119" s="745"/>
      <c r="H119" s="745"/>
      <c r="I119" s="745"/>
      <c r="J119" s="745"/>
      <c r="K119" s="745"/>
      <c r="L119" s="745"/>
      <c r="M119" s="745"/>
      <c r="N119" s="745"/>
      <c r="O119" s="745"/>
      <c r="P119" s="745"/>
      <c r="Q119" s="745"/>
      <c r="R119" s="745"/>
      <c r="S119" s="745"/>
      <c r="T119" s="746"/>
      <c r="U119" s="747"/>
      <c r="V119" s="748"/>
      <c r="W119" s="749" t="s">
        <v>51</v>
      </c>
      <c r="X119" s="750"/>
      <c r="Y119" s="751">
        <f>Y118</f>
        <v>10.5</v>
      </c>
      <c r="Z119" s="705"/>
      <c r="AA119" s="631"/>
      <c r="AB119" s="707"/>
      <c r="AC119" s="631"/>
      <c r="AD119" s="707"/>
      <c r="AE119" s="634">
        <f t="shared" si="22"/>
        <v>0</v>
      </c>
      <c r="AF119" s="705"/>
      <c r="AG119" s="634">
        <f t="shared" si="23"/>
        <v>0</v>
      </c>
      <c r="AH119" s="705"/>
      <c r="AI119" s="634">
        <f t="shared" si="24"/>
        <v>0</v>
      </c>
      <c r="AJ119" s="719"/>
      <c r="AK119" s="705"/>
      <c r="AL119" s="96"/>
      <c r="AM119" s="101"/>
      <c r="AN119" s="101"/>
    </row>
    <row r="120" spans="1:45" s="100" customFormat="1" ht="18" customHeight="1" outlineLevel="1" x14ac:dyDescent="0.25">
      <c r="A120" s="224"/>
      <c r="B120" s="671" t="s">
        <v>64</v>
      </c>
      <c r="C120" s="710"/>
      <c r="D120" s="674" t="s">
        <v>1621</v>
      </c>
      <c r="E120" s="622"/>
      <c r="F120" s="622"/>
      <c r="G120" s="622"/>
      <c r="H120" s="622"/>
      <c r="I120" s="622"/>
      <c r="J120" s="622"/>
      <c r="K120" s="622"/>
      <c r="L120" s="622"/>
      <c r="M120" s="622"/>
      <c r="N120" s="622"/>
      <c r="O120" s="622"/>
      <c r="P120" s="622"/>
      <c r="Q120" s="622"/>
      <c r="R120" s="622"/>
      <c r="S120" s="622"/>
      <c r="T120" s="623"/>
      <c r="U120" s="661"/>
      <c r="V120" s="623"/>
      <c r="W120" s="662" t="s">
        <v>51</v>
      </c>
      <c r="X120" s="623"/>
      <c r="Y120" s="634">
        <f>Y111-Y118</f>
        <v>12.3</v>
      </c>
      <c r="Z120" s="622"/>
      <c r="AA120" s="634"/>
      <c r="AB120" s="623"/>
      <c r="AC120" s="634"/>
      <c r="AD120" s="623"/>
      <c r="AE120" s="634">
        <f>ROUND(Y120*AA120,2)</f>
        <v>0</v>
      </c>
      <c r="AF120" s="623"/>
      <c r="AG120" s="634">
        <f>ROUND(Y120*AC120,2)</f>
        <v>0</v>
      </c>
      <c r="AH120" s="623"/>
      <c r="AI120" s="634">
        <f>AE120+AG120</f>
        <v>0</v>
      </c>
      <c r="AJ120" s="622"/>
      <c r="AK120" s="623"/>
      <c r="AL120" s="224"/>
      <c r="AM120" s="402"/>
      <c r="AN120" s="101"/>
      <c r="AO120" s="224"/>
      <c r="AP120" s="224"/>
      <c r="AQ120" s="224"/>
      <c r="AR120" s="224"/>
      <c r="AS120" s="224"/>
    </row>
    <row r="121" spans="1:45" s="100" customFormat="1" ht="18" customHeight="1" outlineLevel="1" x14ac:dyDescent="0.25">
      <c r="A121" s="399"/>
      <c r="B121" s="671" t="s">
        <v>65</v>
      </c>
      <c r="C121" s="710"/>
      <c r="D121" s="679" t="s">
        <v>1606</v>
      </c>
      <c r="E121" s="711"/>
      <c r="F121" s="711"/>
      <c r="G121" s="711"/>
      <c r="H121" s="711"/>
      <c r="I121" s="711"/>
      <c r="J121" s="711"/>
      <c r="K121" s="711"/>
      <c r="L121" s="711"/>
      <c r="M121" s="711"/>
      <c r="N121" s="711"/>
      <c r="O121" s="711"/>
      <c r="P121" s="711"/>
      <c r="Q121" s="711"/>
      <c r="R121" s="711"/>
      <c r="S121" s="711"/>
      <c r="T121" s="712"/>
      <c r="U121" s="400"/>
      <c r="V121" s="401"/>
      <c r="W121" s="662" t="s">
        <v>1607</v>
      </c>
      <c r="X121" s="709"/>
      <c r="Y121" s="634">
        <v>1</v>
      </c>
      <c r="Z121" s="705"/>
      <c r="AA121" s="634"/>
      <c r="AB121" s="705"/>
      <c r="AC121" s="634"/>
      <c r="AD121" s="705"/>
      <c r="AE121" s="634">
        <f t="shared" ref="AE121:AE123" si="25">ROUND(Y121*AA121,2)</f>
        <v>0</v>
      </c>
      <c r="AF121" s="705"/>
      <c r="AG121" s="634">
        <f t="shared" ref="AG121:AG123" si="26">ROUND(Y121*AC121,2)</f>
        <v>0</v>
      </c>
      <c r="AH121" s="705"/>
      <c r="AI121" s="634">
        <f t="shared" ref="AI121:AI123" si="27">AE121+AG121</f>
        <v>0</v>
      </c>
      <c r="AJ121" s="719"/>
      <c r="AK121" s="705"/>
      <c r="AL121" s="399"/>
      <c r="AM121" s="402"/>
      <c r="AN121" s="101"/>
      <c r="AO121" s="399"/>
      <c r="AP121" s="399"/>
      <c r="AQ121" s="399"/>
      <c r="AR121" s="399"/>
      <c r="AS121" s="399"/>
    </row>
    <row r="122" spans="1:45" s="100" customFormat="1" ht="18" customHeight="1" outlineLevel="1" x14ac:dyDescent="0.25">
      <c r="A122" s="399"/>
      <c r="B122" s="671" t="s">
        <v>66</v>
      </c>
      <c r="C122" s="710"/>
      <c r="D122" s="679" t="s">
        <v>1608</v>
      </c>
      <c r="E122" s="622"/>
      <c r="F122" s="622"/>
      <c r="G122" s="622"/>
      <c r="H122" s="622"/>
      <c r="I122" s="622"/>
      <c r="J122" s="622"/>
      <c r="K122" s="622"/>
      <c r="L122" s="622"/>
      <c r="M122" s="622"/>
      <c r="N122" s="622"/>
      <c r="O122" s="622"/>
      <c r="P122" s="622"/>
      <c r="Q122" s="622"/>
      <c r="R122" s="622"/>
      <c r="S122" s="622"/>
      <c r="T122" s="623"/>
      <c r="U122" s="400"/>
      <c r="V122" s="401"/>
      <c r="W122" s="662" t="s">
        <v>1609</v>
      </c>
      <c r="X122" s="623"/>
      <c r="Y122" s="634">
        <v>1</v>
      </c>
      <c r="Z122" s="718"/>
      <c r="AA122" s="634"/>
      <c r="AB122" s="623"/>
      <c r="AC122" s="634"/>
      <c r="AD122" s="623"/>
      <c r="AE122" s="634">
        <f t="shared" si="25"/>
        <v>0</v>
      </c>
      <c r="AF122" s="623"/>
      <c r="AG122" s="634">
        <f t="shared" si="26"/>
        <v>0</v>
      </c>
      <c r="AH122" s="623"/>
      <c r="AI122" s="634">
        <f t="shared" si="27"/>
        <v>0</v>
      </c>
      <c r="AJ122" s="622"/>
      <c r="AK122" s="623"/>
      <c r="AL122" s="399"/>
      <c r="AM122" s="402"/>
      <c r="AN122" s="101"/>
      <c r="AO122" s="399"/>
      <c r="AP122" s="399"/>
      <c r="AQ122" s="399"/>
      <c r="AR122" s="399"/>
      <c r="AS122" s="399"/>
    </row>
    <row r="123" spans="1:45" s="100" customFormat="1" ht="15.75" customHeight="1" outlineLevel="1" x14ac:dyDescent="0.25">
      <c r="A123" s="96"/>
      <c r="B123" s="671" t="s">
        <v>232</v>
      </c>
      <c r="C123" s="710"/>
      <c r="D123" s="679" t="s">
        <v>1610</v>
      </c>
      <c r="E123" s="622"/>
      <c r="F123" s="622"/>
      <c r="G123" s="622"/>
      <c r="H123" s="622"/>
      <c r="I123" s="622"/>
      <c r="J123" s="622"/>
      <c r="K123" s="622"/>
      <c r="L123" s="622"/>
      <c r="M123" s="622"/>
      <c r="N123" s="622"/>
      <c r="O123" s="622"/>
      <c r="P123" s="622"/>
      <c r="Q123" s="622"/>
      <c r="R123" s="622"/>
      <c r="S123" s="622"/>
      <c r="T123" s="623"/>
      <c r="U123" s="661"/>
      <c r="V123" s="623"/>
      <c r="W123" s="662" t="s">
        <v>1533</v>
      </c>
      <c r="X123" s="623"/>
      <c r="Y123" s="634">
        <v>6</v>
      </c>
      <c r="Z123" s="718"/>
      <c r="AA123" s="634"/>
      <c r="AB123" s="623"/>
      <c r="AC123" s="634"/>
      <c r="AD123" s="623"/>
      <c r="AE123" s="634">
        <f t="shared" si="25"/>
        <v>0</v>
      </c>
      <c r="AF123" s="623"/>
      <c r="AG123" s="634">
        <f t="shared" si="26"/>
        <v>0</v>
      </c>
      <c r="AH123" s="623"/>
      <c r="AI123" s="634">
        <f t="shared" si="27"/>
        <v>0</v>
      </c>
      <c r="AJ123" s="622"/>
      <c r="AK123" s="623"/>
      <c r="AL123" s="96"/>
      <c r="AM123" s="402"/>
      <c r="AN123" s="101"/>
      <c r="AO123" s="96"/>
      <c r="AP123" s="96"/>
      <c r="AQ123" s="96"/>
      <c r="AR123" s="96"/>
      <c r="AS123" s="96"/>
    </row>
    <row r="124" spans="1:45" s="100" customFormat="1" ht="15.75" outlineLevel="1" x14ac:dyDescent="0.25">
      <c r="A124" s="96"/>
      <c r="B124" s="671" t="s">
        <v>1322</v>
      </c>
      <c r="C124" s="710"/>
      <c r="D124" s="679" t="s">
        <v>1645</v>
      </c>
      <c r="E124" s="622"/>
      <c r="F124" s="622"/>
      <c r="G124" s="622"/>
      <c r="H124" s="622"/>
      <c r="I124" s="622"/>
      <c r="J124" s="622"/>
      <c r="K124" s="622"/>
      <c r="L124" s="622"/>
      <c r="M124" s="622"/>
      <c r="N124" s="622"/>
      <c r="O124" s="622"/>
      <c r="P124" s="622"/>
      <c r="Q124" s="622"/>
      <c r="R124" s="622"/>
      <c r="S124" s="622"/>
      <c r="T124" s="623"/>
      <c r="U124" s="661"/>
      <c r="V124" s="623"/>
      <c r="W124" s="662" t="s">
        <v>33</v>
      </c>
      <c r="X124" s="623"/>
      <c r="Y124" s="634">
        <f>Y116*1.3</f>
        <v>96.45350000000002</v>
      </c>
      <c r="Z124" s="622"/>
      <c r="AA124" s="634"/>
      <c r="AB124" s="623"/>
      <c r="AC124" s="634"/>
      <c r="AD124" s="623"/>
      <c r="AE124" s="634">
        <f>ROUND(Y124*AA124,2)</f>
        <v>0</v>
      </c>
      <c r="AF124" s="623"/>
      <c r="AG124" s="634">
        <f>ROUND(Y124*AC124,2)</f>
        <v>0</v>
      </c>
      <c r="AH124" s="623"/>
      <c r="AI124" s="634">
        <f>AE124+AG124</f>
        <v>0</v>
      </c>
      <c r="AJ124" s="622"/>
      <c r="AK124" s="623"/>
      <c r="AL124" s="96"/>
      <c r="AM124" s="101"/>
      <c r="AN124" s="101"/>
      <c r="AO124" s="96"/>
      <c r="AP124" s="96"/>
      <c r="AQ124" s="96"/>
      <c r="AR124" s="96"/>
      <c r="AS124" s="96"/>
    </row>
    <row r="125" spans="1:45" s="100" customFormat="1" ht="18" customHeight="1" outlineLevel="1" x14ac:dyDescent="0.25">
      <c r="A125" s="399"/>
      <c r="B125" s="671"/>
      <c r="C125" s="710"/>
      <c r="D125" s="713" t="s">
        <v>1646</v>
      </c>
      <c r="E125" s="731"/>
      <c r="F125" s="731"/>
      <c r="G125" s="731"/>
      <c r="H125" s="731"/>
      <c r="I125" s="731"/>
      <c r="J125" s="731"/>
      <c r="K125" s="731"/>
      <c r="L125" s="731"/>
      <c r="M125" s="731"/>
      <c r="N125" s="731"/>
      <c r="O125" s="731"/>
      <c r="P125" s="731"/>
      <c r="Q125" s="731"/>
      <c r="R125" s="731"/>
      <c r="S125" s="731"/>
      <c r="T125" s="732"/>
      <c r="U125" s="400"/>
      <c r="V125" s="401"/>
      <c r="W125" s="662"/>
      <c r="X125" s="709"/>
      <c r="Y125" s="656"/>
      <c r="Z125" s="623"/>
      <c r="AA125" s="634"/>
      <c r="AB125" s="705"/>
      <c r="AC125" s="634"/>
      <c r="AD125" s="705"/>
      <c r="AE125" s="634"/>
      <c r="AF125" s="705"/>
      <c r="AG125" s="634"/>
      <c r="AH125" s="705"/>
      <c r="AI125" s="634"/>
      <c r="AJ125" s="719"/>
      <c r="AK125" s="705"/>
      <c r="AL125" s="399"/>
      <c r="AM125" s="402"/>
      <c r="AN125" s="101"/>
      <c r="AO125" s="399"/>
      <c r="AP125" s="399"/>
      <c r="AQ125" s="399"/>
      <c r="AR125" s="399"/>
      <c r="AS125" s="399"/>
    </row>
    <row r="126" spans="1:45" s="100" customFormat="1" ht="15" customHeight="1" outlineLevel="1" x14ac:dyDescent="0.25">
      <c r="A126" s="96"/>
      <c r="B126" s="721" t="s">
        <v>1323</v>
      </c>
      <c r="C126" s="752"/>
      <c r="D126" s="753" t="s">
        <v>1575</v>
      </c>
      <c r="E126" s="754"/>
      <c r="F126" s="754"/>
      <c r="G126" s="754"/>
      <c r="H126" s="754"/>
      <c r="I126" s="754"/>
      <c r="J126" s="754"/>
      <c r="K126" s="754"/>
      <c r="L126" s="754"/>
      <c r="M126" s="754"/>
      <c r="N126" s="754"/>
      <c r="O126" s="754"/>
      <c r="P126" s="754"/>
      <c r="Q126" s="754"/>
      <c r="R126" s="754"/>
      <c r="S126" s="754"/>
      <c r="T126" s="755"/>
      <c r="U126" s="756"/>
      <c r="V126" s="757"/>
      <c r="W126" s="758" t="s">
        <v>33</v>
      </c>
      <c r="X126" s="759"/>
      <c r="Y126" s="634">
        <v>75</v>
      </c>
      <c r="Z126" s="622"/>
      <c r="AA126" s="743"/>
      <c r="AB126" s="734"/>
      <c r="AC126" s="743"/>
      <c r="AD126" s="734"/>
      <c r="AE126" s="733">
        <f>ROUND(Y126*AA126,2)</f>
        <v>0</v>
      </c>
      <c r="AF126" s="734"/>
      <c r="AG126" s="733">
        <f>ROUND(Y126*AC126,2)</f>
        <v>0</v>
      </c>
      <c r="AH126" s="734"/>
      <c r="AI126" s="733">
        <f t="shared" ref="AI126:AI136" si="28">AE126+AG126</f>
        <v>0</v>
      </c>
      <c r="AJ126" s="735"/>
      <c r="AK126" s="734"/>
      <c r="AL126" s="96"/>
      <c r="AM126" s="101"/>
      <c r="AN126" s="101"/>
    </row>
    <row r="127" spans="1:45" s="100" customFormat="1" ht="15" customHeight="1" outlineLevel="1" x14ac:dyDescent="0.25">
      <c r="A127" s="96"/>
      <c r="B127" s="721" t="s">
        <v>1324</v>
      </c>
      <c r="C127" s="752"/>
      <c r="D127" s="753" t="s">
        <v>1579</v>
      </c>
      <c r="E127" s="754"/>
      <c r="F127" s="754"/>
      <c r="G127" s="754"/>
      <c r="H127" s="754"/>
      <c r="I127" s="754"/>
      <c r="J127" s="754"/>
      <c r="K127" s="754"/>
      <c r="L127" s="754"/>
      <c r="M127" s="754"/>
      <c r="N127" s="754"/>
      <c r="O127" s="754"/>
      <c r="P127" s="754"/>
      <c r="Q127" s="754"/>
      <c r="R127" s="754"/>
      <c r="S127" s="754"/>
      <c r="T127" s="755"/>
      <c r="U127" s="756"/>
      <c r="V127" s="757"/>
      <c r="W127" s="758" t="s">
        <v>51</v>
      </c>
      <c r="X127" s="759"/>
      <c r="Y127" s="634">
        <f>Y126*0.1</f>
        <v>7.5</v>
      </c>
      <c r="Z127" s="622"/>
      <c r="AA127" s="631"/>
      <c r="AB127" s="623"/>
      <c r="AC127" s="743"/>
      <c r="AD127" s="734"/>
      <c r="AE127" s="733">
        <f t="shared" ref="AE127:AE136" si="29">ROUND(Y127*AA127,2)</f>
        <v>0</v>
      </c>
      <c r="AF127" s="734"/>
      <c r="AG127" s="733">
        <f t="shared" ref="AG127:AG136" si="30">ROUND(Y127*AC127,2)</f>
        <v>0</v>
      </c>
      <c r="AH127" s="734"/>
      <c r="AI127" s="733">
        <f t="shared" si="28"/>
        <v>0</v>
      </c>
      <c r="AJ127" s="735"/>
      <c r="AK127" s="734"/>
      <c r="AL127" s="96"/>
      <c r="AM127" s="101"/>
      <c r="AN127" s="101"/>
    </row>
    <row r="128" spans="1:45" s="100" customFormat="1" ht="15.75" customHeight="1" outlineLevel="1" x14ac:dyDescent="0.25">
      <c r="A128" s="96"/>
      <c r="B128" s="721" t="s">
        <v>1325</v>
      </c>
      <c r="C128" s="752"/>
      <c r="D128" s="753" t="s">
        <v>1647</v>
      </c>
      <c r="E128" s="754"/>
      <c r="F128" s="754"/>
      <c r="G128" s="754"/>
      <c r="H128" s="754"/>
      <c r="I128" s="754"/>
      <c r="J128" s="754"/>
      <c r="K128" s="754"/>
      <c r="L128" s="754"/>
      <c r="M128" s="754"/>
      <c r="N128" s="754"/>
      <c r="O128" s="754"/>
      <c r="P128" s="754"/>
      <c r="Q128" s="754"/>
      <c r="R128" s="754"/>
      <c r="S128" s="754"/>
      <c r="T128" s="755"/>
      <c r="U128" s="756"/>
      <c r="V128" s="757"/>
      <c r="W128" s="758" t="s">
        <v>33</v>
      </c>
      <c r="X128" s="759"/>
      <c r="Y128" s="634">
        <f>Y126*1.1</f>
        <v>82.5</v>
      </c>
      <c r="Z128" s="622"/>
      <c r="AA128" s="743"/>
      <c r="AB128" s="734"/>
      <c r="AC128" s="743"/>
      <c r="AD128" s="734"/>
      <c r="AE128" s="733">
        <f t="shared" si="29"/>
        <v>0</v>
      </c>
      <c r="AF128" s="734"/>
      <c r="AG128" s="733">
        <f t="shared" si="30"/>
        <v>0</v>
      </c>
      <c r="AH128" s="734"/>
      <c r="AI128" s="733">
        <f t="shared" si="28"/>
        <v>0</v>
      </c>
      <c r="AJ128" s="735"/>
      <c r="AK128" s="734"/>
      <c r="AL128" s="96"/>
      <c r="AM128" s="101"/>
      <c r="AN128" s="101"/>
    </row>
    <row r="129" spans="1:45" s="100" customFormat="1" ht="15" customHeight="1" outlineLevel="1" x14ac:dyDescent="0.25">
      <c r="A129" s="96"/>
      <c r="B129" s="721" t="s">
        <v>1326</v>
      </c>
      <c r="C129" s="752"/>
      <c r="D129" s="753" t="s">
        <v>1618</v>
      </c>
      <c r="E129" s="754"/>
      <c r="F129" s="754"/>
      <c r="G129" s="754"/>
      <c r="H129" s="754"/>
      <c r="I129" s="754"/>
      <c r="J129" s="754"/>
      <c r="K129" s="754"/>
      <c r="L129" s="754"/>
      <c r="M129" s="754"/>
      <c r="N129" s="754"/>
      <c r="O129" s="754"/>
      <c r="P129" s="754"/>
      <c r="Q129" s="754"/>
      <c r="R129" s="754"/>
      <c r="S129" s="754"/>
      <c r="T129" s="755"/>
      <c r="U129" s="756"/>
      <c r="V129" s="757"/>
      <c r="W129" s="758" t="s">
        <v>58</v>
      </c>
      <c r="X129" s="759"/>
      <c r="Y129" s="634">
        <f>Y126*3.11*1.4</f>
        <v>326.54999999999995</v>
      </c>
      <c r="Z129" s="622"/>
      <c r="AA129" s="743"/>
      <c r="AB129" s="734"/>
      <c r="AC129" s="743"/>
      <c r="AD129" s="734"/>
      <c r="AE129" s="733">
        <f t="shared" si="29"/>
        <v>0</v>
      </c>
      <c r="AF129" s="734"/>
      <c r="AG129" s="733">
        <f t="shared" si="30"/>
        <v>0</v>
      </c>
      <c r="AH129" s="734"/>
      <c r="AI129" s="733">
        <f t="shared" si="28"/>
        <v>0</v>
      </c>
      <c r="AJ129" s="735"/>
      <c r="AK129" s="734"/>
      <c r="AL129" s="96"/>
      <c r="AM129" s="101"/>
      <c r="AN129" s="101"/>
    </row>
    <row r="130" spans="1:45" s="100" customFormat="1" ht="15.75" customHeight="1" outlineLevel="1" x14ac:dyDescent="0.25">
      <c r="A130" s="96"/>
      <c r="B130" s="721" t="s">
        <v>1327</v>
      </c>
      <c r="C130" s="752"/>
      <c r="D130" s="736" t="s">
        <v>1643</v>
      </c>
      <c r="E130" s="737"/>
      <c r="F130" s="737"/>
      <c r="G130" s="737"/>
      <c r="H130" s="737"/>
      <c r="I130" s="737"/>
      <c r="J130" s="737"/>
      <c r="K130" s="737"/>
      <c r="L130" s="737"/>
      <c r="M130" s="737"/>
      <c r="N130" s="737"/>
      <c r="O130" s="737"/>
      <c r="P130" s="737"/>
      <c r="Q130" s="737"/>
      <c r="R130" s="737"/>
      <c r="S130" s="737"/>
      <c r="T130" s="738"/>
      <c r="U130" s="739"/>
      <c r="V130" s="740"/>
      <c r="W130" s="741" t="s">
        <v>51</v>
      </c>
      <c r="X130" s="742"/>
      <c r="Y130" s="634">
        <v>7.5</v>
      </c>
      <c r="Z130" s="622"/>
      <c r="AA130" s="743"/>
      <c r="AB130" s="734"/>
      <c r="AC130" s="743"/>
      <c r="AD130" s="734"/>
      <c r="AE130" s="733">
        <f t="shared" si="29"/>
        <v>0</v>
      </c>
      <c r="AF130" s="734"/>
      <c r="AG130" s="733">
        <f t="shared" si="30"/>
        <v>0</v>
      </c>
      <c r="AH130" s="734"/>
      <c r="AI130" s="733">
        <f t="shared" si="28"/>
        <v>0</v>
      </c>
      <c r="AJ130" s="735"/>
      <c r="AK130" s="734"/>
      <c r="AL130" s="96"/>
      <c r="AM130" s="101"/>
      <c r="AN130" s="101"/>
    </row>
    <row r="131" spans="1:45" s="100" customFormat="1" ht="15.75" customHeight="1" outlineLevel="1" x14ac:dyDescent="0.25">
      <c r="A131" s="96"/>
      <c r="B131" s="721" t="s">
        <v>1328</v>
      </c>
      <c r="C131" s="752"/>
      <c r="D131" s="744" t="s">
        <v>1644</v>
      </c>
      <c r="E131" s="745"/>
      <c r="F131" s="745"/>
      <c r="G131" s="745"/>
      <c r="H131" s="745"/>
      <c r="I131" s="745"/>
      <c r="J131" s="745"/>
      <c r="K131" s="745"/>
      <c r="L131" s="745"/>
      <c r="M131" s="745"/>
      <c r="N131" s="745"/>
      <c r="O131" s="745"/>
      <c r="P131" s="745"/>
      <c r="Q131" s="745"/>
      <c r="R131" s="745"/>
      <c r="S131" s="745"/>
      <c r="T131" s="746"/>
      <c r="U131" s="747"/>
      <c r="V131" s="748"/>
      <c r="W131" s="749" t="s">
        <v>51</v>
      </c>
      <c r="X131" s="750"/>
      <c r="Y131" s="751">
        <f>Y130</f>
        <v>7.5</v>
      </c>
      <c r="Z131" s="705"/>
      <c r="AA131" s="631"/>
      <c r="AB131" s="707"/>
      <c r="AC131" s="631"/>
      <c r="AD131" s="707"/>
      <c r="AE131" s="634">
        <f t="shared" si="29"/>
        <v>0</v>
      </c>
      <c r="AF131" s="705"/>
      <c r="AG131" s="634">
        <f t="shared" si="30"/>
        <v>0</v>
      </c>
      <c r="AH131" s="705"/>
      <c r="AI131" s="634">
        <f t="shared" si="28"/>
        <v>0</v>
      </c>
      <c r="AJ131" s="719"/>
      <c r="AK131" s="705"/>
      <c r="AL131" s="96"/>
      <c r="AM131" s="101"/>
      <c r="AN131" s="101"/>
    </row>
    <row r="132" spans="1:45" s="100" customFormat="1" ht="15.75" customHeight="1" outlineLevel="1" x14ac:dyDescent="0.25">
      <c r="A132" s="96"/>
      <c r="B132" s="721" t="s">
        <v>1329</v>
      </c>
      <c r="C132" s="752"/>
      <c r="D132" s="736" t="s">
        <v>1648</v>
      </c>
      <c r="E132" s="737"/>
      <c r="F132" s="737"/>
      <c r="G132" s="737"/>
      <c r="H132" s="737"/>
      <c r="I132" s="737"/>
      <c r="J132" s="737"/>
      <c r="K132" s="737"/>
      <c r="L132" s="737"/>
      <c r="M132" s="737"/>
      <c r="N132" s="737"/>
      <c r="O132" s="737"/>
      <c r="P132" s="737"/>
      <c r="Q132" s="737"/>
      <c r="R132" s="737"/>
      <c r="S132" s="737"/>
      <c r="T132" s="738"/>
      <c r="U132" s="739"/>
      <c r="V132" s="740"/>
      <c r="W132" s="741" t="s">
        <v>33</v>
      </c>
      <c r="X132" s="742"/>
      <c r="Y132" s="634">
        <f>Y128</f>
        <v>82.5</v>
      </c>
      <c r="Z132" s="622"/>
      <c r="AA132" s="743"/>
      <c r="AB132" s="734"/>
      <c r="AC132" s="743"/>
      <c r="AD132" s="734"/>
      <c r="AE132" s="733">
        <f t="shared" si="29"/>
        <v>0</v>
      </c>
      <c r="AF132" s="734"/>
      <c r="AG132" s="733">
        <f t="shared" si="30"/>
        <v>0</v>
      </c>
      <c r="AH132" s="734"/>
      <c r="AI132" s="733">
        <f t="shared" si="28"/>
        <v>0</v>
      </c>
      <c r="AJ132" s="760"/>
      <c r="AK132" s="761"/>
      <c r="AL132" s="96"/>
      <c r="AM132" s="101"/>
      <c r="AN132" s="101"/>
    </row>
    <row r="133" spans="1:45" s="100" customFormat="1" ht="15.75" customHeight="1" outlineLevel="1" x14ac:dyDescent="0.25">
      <c r="A133" s="96"/>
      <c r="B133" s="721" t="s">
        <v>1330</v>
      </c>
      <c r="C133" s="752"/>
      <c r="D133" s="762" t="s">
        <v>1649</v>
      </c>
      <c r="E133" s="763"/>
      <c r="F133" s="763"/>
      <c r="G133" s="763"/>
      <c r="H133" s="763"/>
      <c r="I133" s="763"/>
      <c r="J133" s="763"/>
      <c r="K133" s="763"/>
      <c r="L133" s="763"/>
      <c r="M133" s="763"/>
      <c r="N133" s="763"/>
      <c r="O133" s="763"/>
      <c r="P133" s="763"/>
      <c r="Q133" s="763"/>
      <c r="R133" s="763"/>
      <c r="S133" s="763"/>
      <c r="T133" s="764"/>
      <c r="U133" s="765"/>
      <c r="V133" s="766"/>
      <c r="W133" s="767" t="s">
        <v>33</v>
      </c>
      <c r="X133" s="768"/>
      <c r="Y133" s="634">
        <f>Y126</f>
        <v>75</v>
      </c>
      <c r="Z133" s="622"/>
      <c r="AA133" s="769"/>
      <c r="AB133" s="770"/>
      <c r="AC133" s="743"/>
      <c r="AD133" s="734"/>
      <c r="AE133" s="733">
        <f t="shared" si="29"/>
        <v>0</v>
      </c>
      <c r="AF133" s="734"/>
      <c r="AG133" s="733">
        <f t="shared" si="30"/>
        <v>0</v>
      </c>
      <c r="AH133" s="734"/>
      <c r="AI133" s="733">
        <f t="shared" si="28"/>
        <v>0</v>
      </c>
      <c r="AJ133" s="735"/>
      <c r="AK133" s="734"/>
      <c r="AL133" s="96"/>
      <c r="AM133" s="101"/>
      <c r="AN133" s="101"/>
    </row>
    <row r="134" spans="1:45" s="100" customFormat="1" ht="18" customHeight="1" outlineLevel="1" x14ac:dyDescent="0.25">
      <c r="A134" s="399"/>
      <c r="B134" s="721" t="s">
        <v>1650</v>
      </c>
      <c r="C134" s="752"/>
      <c r="D134" s="679" t="s">
        <v>1606</v>
      </c>
      <c r="E134" s="711"/>
      <c r="F134" s="711"/>
      <c r="G134" s="711"/>
      <c r="H134" s="711"/>
      <c r="I134" s="711"/>
      <c r="J134" s="711"/>
      <c r="K134" s="711"/>
      <c r="L134" s="711"/>
      <c r="M134" s="711"/>
      <c r="N134" s="711"/>
      <c r="O134" s="711"/>
      <c r="P134" s="711"/>
      <c r="Q134" s="711"/>
      <c r="R134" s="711"/>
      <c r="S134" s="711"/>
      <c r="T134" s="712"/>
      <c r="U134" s="400"/>
      <c r="V134" s="401"/>
      <c r="W134" s="662" t="s">
        <v>1607</v>
      </c>
      <c r="X134" s="709"/>
      <c r="Y134" s="634">
        <v>1</v>
      </c>
      <c r="Z134" s="705"/>
      <c r="AA134" s="634"/>
      <c r="AB134" s="705"/>
      <c r="AC134" s="634"/>
      <c r="AD134" s="705"/>
      <c r="AE134" s="634">
        <f t="shared" si="29"/>
        <v>0</v>
      </c>
      <c r="AF134" s="705"/>
      <c r="AG134" s="634">
        <f t="shared" si="30"/>
        <v>0</v>
      </c>
      <c r="AH134" s="705"/>
      <c r="AI134" s="634">
        <f t="shared" si="28"/>
        <v>0</v>
      </c>
      <c r="AJ134" s="719"/>
      <c r="AK134" s="705"/>
      <c r="AL134" s="399"/>
      <c r="AM134" s="402"/>
      <c r="AN134" s="101"/>
      <c r="AO134" s="399"/>
      <c r="AP134" s="399"/>
      <c r="AQ134" s="399"/>
      <c r="AR134" s="399"/>
      <c r="AS134" s="399"/>
    </row>
    <row r="135" spans="1:45" s="100" customFormat="1" ht="18" customHeight="1" outlineLevel="1" x14ac:dyDescent="0.25">
      <c r="A135" s="399"/>
      <c r="B135" s="721" t="s">
        <v>1651</v>
      </c>
      <c r="C135" s="752"/>
      <c r="D135" s="679" t="s">
        <v>1608</v>
      </c>
      <c r="E135" s="622"/>
      <c r="F135" s="622"/>
      <c r="G135" s="622"/>
      <c r="H135" s="622"/>
      <c r="I135" s="622"/>
      <c r="J135" s="622"/>
      <c r="K135" s="622"/>
      <c r="L135" s="622"/>
      <c r="M135" s="622"/>
      <c r="N135" s="622"/>
      <c r="O135" s="622"/>
      <c r="P135" s="622"/>
      <c r="Q135" s="622"/>
      <c r="R135" s="622"/>
      <c r="S135" s="622"/>
      <c r="T135" s="623"/>
      <c r="U135" s="400"/>
      <c r="V135" s="401"/>
      <c r="W135" s="662" t="s">
        <v>1609</v>
      </c>
      <c r="X135" s="623"/>
      <c r="Y135" s="634">
        <v>1</v>
      </c>
      <c r="Z135" s="718"/>
      <c r="AA135" s="634"/>
      <c r="AB135" s="623"/>
      <c r="AC135" s="634"/>
      <c r="AD135" s="623"/>
      <c r="AE135" s="634">
        <f t="shared" si="29"/>
        <v>0</v>
      </c>
      <c r="AF135" s="623"/>
      <c r="AG135" s="634">
        <f t="shared" si="30"/>
        <v>0</v>
      </c>
      <c r="AH135" s="623"/>
      <c r="AI135" s="634">
        <f t="shared" si="28"/>
        <v>0</v>
      </c>
      <c r="AJ135" s="622"/>
      <c r="AK135" s="623"/>
      <c r="AL135" s="399"/>
      <c r="AM135" s="402"/>
      <c r="AN135" s="101"/>
      <c r="AO135" s="399"/>
      <c r="AP135" s="399"/>
      <c r="AQ135" s="399"/>
      <c r="AR135" s="399"/>
      <c r="AS135" s="399"/>
    </row>
    <row r="136" spans="1:45" s="100" customFormat="1" ht="15.75" customHeight="1" outlineLevel="1" x14ac:dyDescent="0.25">
      <c r="A136" s="96"/>
      <c r="B136" s="721" t="s">
        <v>1652</v>
      </c>
      <c r="C136" s="752"/>
      <c r="D136" s="679" t="s">
        <v>1610</v>
      </c>
      <c r="E136" s="622"/>
      <c r="F136" s="622"/>
      <c r="G136" s="622"/>
      <c r="H136" s="622"/>
      <c r="I136" s="622"/>
      <c r="J136" s="622"/>
      <c r="K136" s="622"/>
      <c r="L136" s="622"/>
      <c r="M136" s="622"/>
      <c r="N136" s="622"/>
      <c r="O136" s="622"/>
      <c r="P136" s="622"/>
      <c r="Q136" s="622"/>
      <c r="R136" s="622"/>
      <c r="S136" s="622"/>
      <c r="T136" s="623"/>
      <c r="U136" s="661"/>
      <c r="V136" s="623"/>
      <c r="W136" s="662" t="s">
        <v>1533</v>
      </c>
      <c r="X136" s="623"/>
      <c r="Y136" s="634">
        <v>6</v>
      </c>
      <c r="Z136" s="718"/>
      <c r="AA136" s="634"/>
      <c r="AB136" s="623"/>
      <c r="AC136" s="634"/>
      <c r="AD136" s="623"/>
      <c r="AE136" s="634">
        <f t="shared" si="29"/>
        <v>0</v>
      </c>
      <c r="AF136" s="623"/>
      <c r="AG136" s="634">
        <f t="shared" si="30"/>
        <v>0</v>
      </c>
      <c r="AH136" s="623"/>
      <c r="AI136" s="634">
        <f t="shared" si="28"/>
        <v>0</v>
      </c>
      <c r="AJ136" s="622"/>
      <c r="AK136" s="623"/>
      <c r="AL136" s="96"/>
      <c r="AM136" s="402"/>
      <c r="AN136" s="101"/>
      <c r="AO136" s="96"/>
      <c r="AP136" s="96"/>
      <c r="AQ136" s="96"/>
      <c r="AR136" s="96"/>
      <c r="AS136" s="96"/>
    </row>
    <row r="137" spans="1:45" s="100" customFormat="1" ht="18" customHeight="1" outlineLevel="1" x14ac:dyDescent="0.25">
      <c r="A137" s="399"/>
      <c r="B137" s="671"/>
      <c r="C137" s="710"/>
      <c r="D137" s="713" t="s">
        <v>1653</v>
      </c>
      <c r="E137" s="731"/>
      <c r="F137" s="731"/>
      <c r="G137" s="731"/>
      <c r="H137" s="731"/>
      <c r="I137" s="731"/>
      <c r="J137" s="731"/>
      <c r="K137" s="731"/>
      <c r="L137" s="731"/>
      <c r="M137" s="731"/>
      <c r="N137" s="731"/>
      <c r="O137" s="731"/>
      <c r="P137" s="731"/>
      <c r="Q137" s="731"/>
      <c r="R137" s="731"/>
      <c r="S137" s="731"/>
      <c r="T137" s="732"/>
      <c r="U137" s="400"/>
      <c r="V137" s="401"/>
      <c r="W137" s="662"/>
      <c r="X137" s="709"/>
      <c r="Y137" s="656"/>
      <c r="Z137" s="623"/>
      <c r="AA137" s="634"/>
      <c r="AB137" s="705"/>
      <c r="AC137" s="634"/>
      <c r="AD137" s="705"/>
      <c r="AE137" s="634"/>
      <c r="AF137" s="705"/>
      <c r="AG137" s="634"/>
      <c r="AH137" s="705"/>
      <c r="AI137" s="634"/>
      <c r="AJ137" s="719"/>
      <c r="AK137" s="705"/>
      <c r="AL137" s="399"/>
      <c r="AM137" s="402"/>
      <c r="AN137" s="101"/>
      <c r="AO137" s="399"/>
      <c r="AP137" s="399"/>
      <c r="AQ137" s="399"/>
      <c r="AR137" s="399"/>
      <c r="AS137" s="399"/>
    </row>
    <row r="138" spans="1:45" s="100" customFormat="1" ht="15.75" customHeight="1" outlineLevel="1" x14ac:dyDescent="0.25">
      <c r="A138" s="224"/>
      <c r="B138" s="721" t="s">
        <v>1654</v>
      </c>
      <c r="C138" s="752"/>
      <c r="D138" s="674" t="s">
        <v>1623</v>
      </c>
      <c r="E138" s="675"/>
      <c r="F138" s="675"/>
      <c r="G138" s="675"/>
      <c r="H138" s="675"/>
      <c r="I138" s="675"/>
      <c r="J138" s="675"/>
      <c r="K138" s="675"/>
      <c r="L138" s="675"/>
      <c r="M138" s="675"/>
      <c r="N138" s="675"/>
      <c r="O138" s="675"/>
      <c r="P138" s="675"/>
      <c r="Q138" s="675"/>
      <c r="R138" s="675"/>
      <c r="S138" s="675"/>
      <c r="T138" s="676"/>
      <c r="U138" s="661"/>
      <c r="V138" s="708"/>
      <c r="W138" s="662" t="s">
        <v>51</v>
      </c>
      <c r="X138" s="709"/>
      <c r="Y138" s="634">
        <f>((Y111+(Y126*0.4))-(Y118+Y130))*1.4</f>
        <v>48.719999999999992</v>
      </c>
      <c r="Z138" s="622"/>
      <c r="AA138" s="634"/>
      <c r="AB138" s="705"/>
      <c r="AC138" s="634"/>
      <c r="AD138" s="705"/>
      <c r="AE138" s="634">
        <f>ROUND(Y138*AA138,2)</f>
        <v>0</v>
      </c>
      <c r="AF138" s="705"/>
      <c r="AG138" s="634">
        <f>ROUND(Y138*AC138,2)</f>
        <v>0</v>
      </c>
      <c r="AH138" s="705"/>
      <c r="AI138" s="634">
        <f>AE138+AG138</f>
        <v>0</v>
      </c>
      <c r="AJ138" s="719"/>
      <c r="AK138" s="705"/>
      <c r="AL138" s="224"/>
      <c r="AM138" s="402"/>
      <c r="AN138" s="101"/>
      <c r="AO138" s="224"/>
      <c r="AP138" s="224"/>
      <c r="AQ138" s="224"/>
      <c r="AR138" s="224"/>
      <c r="AS138" s="224"/>
    </row>
    <row r="139" spans="1:45" s="100" customFormat="1" ht="15.75" customHeight="1" outlineLevel="1" x14ac:dyDescent="0.25">
      <c r="A139" s="224"/>
      <c r="B139" s="721" t="s">
        <v>1655</v>
      </c>
      <c r="C139" s="752"/>
      <c r="D139" s="674" t="s">
        <v>1624</v>
      </c>
      <c r="E139" s="675"/>
      <c r="F139" s="675"/>
      <c r="G139" s="675"/>
      <c r="H139" s="675"/>
      <c r="I139" s="675"/>
      <c r="J139" s="675"/>
      <c r="K139" s="675"/>
      <c r="L139" s="675"/>
      <c r="M139" s="675"/>
      <c r="N139" s="675"/>
      <c r="O139" s="675"/>
      <c r="P139" s="675"/>
      <c r="Q139" s="675"/>
      <c r="R139" s="675"/>
      <c r="S139" s="675"/>
      <c r="T139" s="676"/>
      <c r="U139" s="661"/>
      <c r="V139" s="708"/>
      <c r="W139" s="662" t="s">
        <v>1548</v>
      </c>
      <c r="X139" s="709"/>
      <c r="Y139" s="634">
        <f>Y138*20</f>
        <v>974.39999999999986</v>
      </c>
      <c r="Z139" s="622"/>
      <c r="AA139" s="634"/>
      <c r="AB139" s="705"/>
      <c r="AC139" s="634"/>
      <c r="AD139" s="705"/>
      <c r="AE139" s="634">
        <f>ROUND(Y139*AA139,2)</f>
        <v>0</v>
      </c>
      <c r="AF139" s="705"/>
      <c r="AG139" s="634">
        <f>ROUND(Y139*AC139,2)</f>
        <v>0</v>
      </c>
      <c r="AH139" s="705"/>
      <c r="AI139" s="634">
        <f>AE139+AG139</f>
        <v>0</v>
      </c>
      <c r="AJ139" s="719"/>
      <c r="AK139" s="705"/>
      <c r="AL139" s="224"/>
      <c r="AM139" s="402"/>
      <c r="AN139" s="101"/>
      <c r="AO139" s="224"/>
      <c r="AP139" s="224"/>
      <c r="AQ139" s="224"/>
      <c r="AR139" s="224"/>
      <c r="AS139" s="224"/>
    </row>
    <row r="140" spans="1:45" s="100" customFormat="1" ht="18" customHeight="1" outlineLevel="1" x14ac:dyDescent="0.25">
      <c r="A140" s="399"/>
      <c r="B140" s="671"/>
      <c r="C140" s="710"/>
      <c r="D140" s="713" t="s">
        <v>1656</v>
      </c>
      <c r="E140" s="731"/>
      <c r="F140" s="731"/>
      <c r="G140" s="731"/>
      <c r="H140" s="731"/>
      <c r="I140" s="731"/>
      <c r="J140" s="731"/>
      <c r="K140" s="731"/>
      <c r="L140" s="731"/>
      <c r="M140" s="731"/>
      <c r="N140" s="731"/>
      <c r="O140" s="731"/>
      <c r="P140" s="731"/>
      <c r="Q140" s="731"/>
      <c r="R140" s="731"/>
      <c r="S140" s="731"/>
      <c r="T140" s="732"/>
      <c r="U140" s="400"/>
      <c r="V140" s="401"/>
      <c r="W140" s="662"/>
      <c r="X140" s="709"/>
      <c r="Y140" s="656"/>
      <c r="Z140" s="623"/>
      <c r="AA140" s="634"/>
      <c r="AB140" s="705"/>
      <c r="AC140" s="634"/>
      <c r="AD140" s="705"/>
      <c r="AE140" s="634"/>
      <c r="AF140" s="705"/>
      <c r="AG140" s="634"/>
      <c r="AH140" s="705"/>
      <c r="AI140" s="634"/>
      <c r="AJ140" s="719"/>
      <c r="AK140" s="705"/>
      <c r="AL140" s="399"/>
      <c r="AM140" s="402"/>
      <c r="AN140" s="101"/>
      <c r="AO140" s="399"/>
      <c r="AP140" s="399"/>
      <c r="AQ140" s="399"/>
      <c r="AR140" s="399"/>
      <c r="AS140" s="399"/>
    </row>
    <row r="141" spans="1:45" s="100" customFormat="1" ht="15.75" customHeight="1" outlineLevel="1" x14ac:dyDescent="0.25">
      <c r="A141" s="96"/>
      <c r="B141" s="721" t="s">
        <v>1657</v>
      </c>
      <c r="C141" s="752"/>
      <c r="D141" s="674" t="s">
        <v>1658</v>
      </c>
      <c r="E141" s="675"/>
      <c r="F141" s="675"/>
      <c r="G141" s="675"/>
      <c r="H141" s="675"/>
      <c r="I141" s="675"/>
      <c r="J141" s="675"/>
      <c r="K141" s="675"/>
      <c r="L141" s="675"/>
      <c r="M141" s="675"/>
      <c r="N141" s="675"/>
      <c r="O141" s="675"/>
      <c r="P141" s="675"/>
      <c r="Q141" s="675"/>
      <c r="R141" s="675"/>
      <c r="S141" s="675"/>
      <c r="T141" s="676"/>
      <c r="U141" s="661"/>
      <c r="V141" s="708"/>
      <c r="W141" s="662" t="s">
        <v>33</v>
      </c>
      <c r="X141" s="709"/>
      <c r="Y141" s="634">
        <v>180</v>
      </c>
      <c r="Z141" s="622"/>
      <c r="AA141" s="631"/>
      <c r="AB141" s="623"/>
      <c r="AC141" s="631"/>
      <c r="AD141" s="623"/>
      <c r="AE141" s="733">
        <f t="shared" ref="AE141:AE147" si="31">ROUND(Y141*AA141,2)</f>
        <v>0</v>
      </c>
      <c r="AF141" s="734"/>
      <c r="AG141" s="733">
        <f t="shared" ref="AG141:AG147" si="32">ROUND(Y141*AC141,2)</f>
        <v>0</v>
      </c>
      <c r="AH141" s="734"/>
      <c r="AI141" s="634">
        <f t="shared" ref="AI141:AI147" si="33">AE141+AG141</f>
        <v>0</v>
      </c>
      <c r="AJ141" s="622"/>
      <c r="AK141" s="623"/>
      <c r="AL141" s="96"/>
      <c r="AM141" s="101"/>
      <c r="AN141" s="101"/>
    </row>
    <row r="142" spans="1:45" s="100" customFormat="1" ht="15.75" customHeight="1" outlineLevel="1" x14ac:dyDescent="0.25">
      <c r="A142" s="96"/>
      <c r="B142" s="721" t="s">
        <v>1659</v>
      </c>
      <c r="C142" s="752"/>
      <c r="D142" s="736" t="s">
        <v>1660</v>
      </c>
      <c r="E142" s="737"/>
      <c r="F142" s="737"/>
      <c r="G142" s="737"/>
      <c r="H142" s="737"/>
      <c r="I142" s="737"/>
      <c r="J142" s="737"/>
      <c r="K142" s="737"/>
      <c r="L142" s="737"/>
      <c r="M142" s="737"/>
      <c r="N142" s="737"/>
      <c r="O142" s="737"/>
      <c r="P142" s="737"/>
      <c r="Q142" s="737"/>
      <c r="R142" s="737"/>
      <c r="S142" s="737"/>
      <c r="T142" s="738"/>
      <c r="U142" s="739"/>
      <c r="V142" s="740"/>
      <c r="W142" s="741" t="s">
        <v>58</v>
      </c>
      <c r="X142" s="742"/>
      <c r="Y142" s="634">
        <v>300</v>
      </c>
      <c r="Z142" s="622"/>
      <c r="AA142" s="743"/>
      <c r="AB142" s="734"/>
      <c r="AC142" s="743"/>
      <c r="AD142" s="734"/>
      <c r="AE142" s="733">
        <f t="shared" si="31"/>
        <v>0</v>
      </c>
      <c r="AF142" s="734"/>
      <c r="AG142" s="733">
        <f t="shared" si="32"/>
        <v>0</v>
      </c>
      <c r="AH142" s="734"/>
      <c r="AI142" s="733">
        <f t="shared" si="33"/>
        <v>0</v>
      </c>
      <c r="AJ142" s="735"/>
      <c r="AK142" s="734"/>
      <c r="AL142" s="96"/>
      <c r="AM142" s="101"/>
      <c r="AN142" s="101"/>
    </row>
    <row r="143" spans="1:45" s="100" customFormat="1" ht="15.75" customHeight="1" outlineLevel="1" x14ac:dyDescent="0.25">
      <c r="A143" s="96"/>
      <c r="B143" s="721" t="s">
        <v>1661</v>
      </c>
      <c r="C143" s="752"/>
      <c r="D143" s="674" t="s">
        <v>1662</v>
      </c>
      <c r="E143" s="675"/>
      <c r="F143" s="675"/>
      <c r="G143" s="675"/>
      <c r="H143" s="675"/>
      <c r="I143" s="675"/>
      <c r="J143" s="675"/>
      <c r="K143" s="675"/>
      <c r="L143" s="675"/>
      <c r="M143" s="675"/>
      <c r="N143" s="675"/>
      <c r="O143" s="675"/>
      <c r="P143" s="675"/>
      <c r="Q143" s="675"/>
      <c r="R143" s="675"/>
      <c r="S143" s="675"/>
      <c r="T143" s="676"/>
      <c r="U143" s="661"/>
      <c r="V143" s="708"/>
      <c r="W143" s="662" t="s">
        <v>51</v>
      </c>
      <c r="X143" s="709"/>
      <c r="Y143" s="634">
        <v>12.5</v>
      </c>
      <c r="Z143" s="622"/>
      <c r="AA143" s="771"/>
      <c r="AB143" s="772"/>
      <c r="AC143" s="743"/>
      <c r="AD143" s="734"/>
      <c r="AE143" s="733">
        <f t="shared" si="31"/>
        <v>0</v>
      </c>
      <c r="AF143" s="734"/>
      <c r="AG143" s="733">
        <f t="shared" si="32"/>
        <v>0</v>
      </c>
      <c r="AH143" s="734"/>
      <c r="AI143" s="733">
        <f t="shared" si="33"/>
        <v>0</v>
      </c>
      <c r="AJ143" s="735"/>
      <c r="AK143" s="734"/>
      <c r="AL143" s="96"/>
      <c r="AM143" s="101"/>
      <c r="AN143" s="101"/>
    </row>
    <row r="144" spans="1:45" s="100" customFormat="1" ht="15.75" customHeight="1" outlineLevel="1" x14ac:dyDescent="0.25">
      <c r="A144" s="96"/>
      <c r="B144" s="721" t="s">
        <v>1663</v>
      </c>
      <c r="C144" s="752"/>
      <c r="D144" s="674" t="s">
        <v>1664</v>
      </c>
      <c r="E144" s="675"/>
      <c r="F144" s="675"/>
      <c r="G144" s="675"/>
      <c r="H144" s="675"/>
      <c r="I144" s="675"/>
      <c r="J144" s="675"/>
      <c r="K144" s="675"/>
      <c r="L144" s="675"/>
      <c r="M144" s="675"/>
      <c r="N144" s="675"/>
      <c r="O144" s="675"/>
      <c r="P144" s="675"/>
      <c r="Q144" s="675"/>
      <c r="R144" s="675"/>
      <c r="S144" s="675"/>
      <c r="T144" s="676"/>
      <c r="U144" s="661"/>
      <c r="V144" s="708"/>
      <c r="W144" s="662" t="s">
        <v>33</v>
      </c>
      <c r="X144" s="709"/>
      <c r="Y144" s="634">
        <f>5*15</f>
        <v>75</v>
      </c>
      <c r="Z144" s="622"/>
      <c r="AA144" s="771"/>
      <c r="AB144" s="772"/>
      <c r="AC144" s="743"/>
      <c r="AD144" s="734"/>
      <c r="AE144" s="733">
        <f t="shared" si="31"/>
        <v>0</v>
      </c>
      <c r="AF144" s="734"/>
      <c r="AG144" s="733">
        <f t="shared" si="32"/>
        <v>0</v>
      </c>
      <c r="AH144" s="734"/>
      <c r="AI144" s="733">
        <f t="shared" si="33"/>
        <v>0</v>
      </c>
      <c r="AJ144" s="735"/>
      <c r="AK144" s="734"/>
      <c r="AL144" s="96"/>
      <c r="AM144" s="101"/>
      <c r="AN144" s="101"/>
    </row>
    <row r="145" spans="1:45" s="100" customFormat="1" ht="15.75" customHeight="1" outlineLevel="1" x14ac:dyDescent="0.25">
      <c r="A145" s="96"/>
      <c r="B145" s="721" t="s">
        <v>1665</v>
      </c>
      <c r="C145" s="752"/>
      <c r="D145" s="674" t="s">
        <v>1666</v>
      </c>
      <c r="E145" s="675"/>
      <c r="F145" s="675"/>
      <c r="G145" s="675"/>
      <c r="H145" s="675"/>
      <c r="I145" s="675"/>
      <c r="J145" s="675"/>
      <c r="K145" s="675"/>
      <c r="L145" s="675"/>
      <c r="M145" s="675"/>
      <c r="N145" s="675"/>
      <c r="O145" s="675"/>
      <c r="P145" s="675"/>
      <c r="Q145" s="675"/>
      <c r="R145" s="675"/>
      <c r="S145" s="675"/>
      <c r="T145" s="676"/>
      <c r="U145" s="661"/>
      <c r="V145" s="708"/>
      <c r="W145" s="662" t="s">
        <v>33</v>
      </c>
      <c r="X145" s="709"/>
      <c r="Y145" s="634">
        <f>Y144</f>
        <v>75</v>
      </c>
      <c r="Z145" s="622"/>
      <c r="AA145" s="771"/>
      <c r="AB145" s="772"/>
      <c r="AC145" s="743"/>
      <c r="AD145" s="734"/>
      <c r="AE145" s="733">
        <f t="shared" si="31"/>
        <v>0</v>
      </c>
      <c r="AF145" s="734"/>
      <c r="AG145" s="733">
        <f t="shared" si="32"/>
        <v>0</v>
      </c>
      <c r="AH145" s="734"/>
      <c r="AI145" s="733">
        <f t="shared" si="33"/>
        <v>0</v>
      </c>
      <c r="AJ145" s="735"/>
      <c r="AK145" s="734"/>
      <c r="AL145" s="96"/>
      <c r="AM145" s="101"/>
      <c r="AN145" s="101"/>
    </row>
    <row r="146" spans="1:45" s="100" customFormat="1" ht="15.75" customHeight="1" outlineLevel="1" x14ac:dyDescent="0.25">
      <c r="A146" s="96"/>
      <c r="B146" s="721" t="s">
        <v>1667</v>
      </c>
      <c r="C146" s="752"/>
      <c r="D146" s="762" t="s">
        <v>1668</v>
      </c>
      <c r="E146" s="763"/>
      <c r="F146" s="763"/>
      <c r="G146" s="763"/>
      <c r="H146" s="763"/>
      <c r="I146" s="763"/>
      <c r="J146" s="763"/>
      <c r="K146" s="763"/>
      <c r="L146" s="763"/>
      <c r="M146" s="763"/>
      <c r="N146" s="763"/>
      <c r="O146" s="763"/>
      <c r="P146" s="763"/>
      <c r="Q146" s="763"/>
      <c r="R146" s="763"/>
      <c r="S146" s="763"/>
      <c r="T146" s="764"/>
      <c r="U146" s="765"/>
      <c r="V146" s="766"/>
      <c r="W146" s="767" t="s">
        <v>1669</v>
      </c>
      <c r="X146" s="768"/>
      <c r="Y146" s="634">
        <v>2</v>
      </c>
      <c r="Z146" s="622"/>
      <c r="AA146" s="773"/>
      <c r="AB146" s="774"/>
      <c r="AC146" s="773"/>
      <c r="AD146" s="774"/>
      <c r="AE146" s="779">
        <f t="shared" si="31"/>
        <v>0</v>
      </c>
      <c r="AF146" s="774"/>
      <c r="AG146" s="779">
        <f t="shared" si="32"/>
        <v>0</v>
      </c>
      <c r="AH146" s="774"/>
      <c r="AI146" s="779">
        <f t="shared" si="33"/>
        <v>0</v>
      </c>
      <c r="AJ146" s="774"/>
      <c r="AK146" s="774"/>
      <c r="AL146" s="96"/>
      <c r="AM146" s="101"/>
      <c r="AN146" s="101"/>
    </row>
    <row r="147" spans="1:45" s="406" customFormat="1" ht="15.75" customHeight="1" outlineLevel="1" x14ac:dyDescent="0.25">
      <c r="A147" s="404"/>
      <c r="B147" s="721" t="s">
        <v>1670</v>
      </c>
      <c r="C147" s="752"/>
      <c r="D147" s="780" t="s">
        <v>1671</v>
      </c>
      <c r="E147" s="754"/>
      <c r="F147" s="754"/>
      <c r="G147" s="754"/>
      <c r="H147" s="754"/>
      <c r="I147" s="754"/>
      <c r="J147" s="754"/>
      <c r="K147" s="754"/>
      <c r="L147" s="754"/>
      <c r="M147" s="754"/>
      <c r="N147" s="754"/>
      <c r="O147" s="754"/>
      <c r="P147" s="754"/>
      <c r="Q147" s="754"/>
      <c r="R147" s="754"/>
      <c r="S147" s="754"/>
      <c r="T147" s="781"/>
      <c r="U147" s="782"/>
      <c r="V147" s="783"/>
      <c r="W147" s="784" t="s">
        <v>39</v>
      </c>
      <c r="X147" s="785"/>
      <c r="Y147" s="634">
        <v>10</v>
      </c>
      <c r="Z147" s="622"/>
      <c r="AA147" s="775"/>
      <c r="AB147" s="776"/>
      <c r="AC147" s="775"/>
      <c r="AD147" s="776"/>
      <c r="AE147" s="777">
        <f t="shared" si="31"/>
        <v>0</v>
      </c>
      <c r="AF147" s="776"/>
      <c r="AG147" s="777">
        <f t="shared" si="32"/>
        <v>0</v>
      </c>
      <c r="AH147" s="776"/>
      <c r="AI147" s="777">
        <f t="shared" si="33"/>
        <v>0</v>
      </c>
      <c r="AJ147" s="776"/>
      <c r="AK147" s="776"/>
      <c r="AL147" s="404"/>
      <c r="AM147" s="405"/>
      <c r="AN147" s="405"/>
    </row>
    <row r="148" spans="1:45" s="100" customFormat="1" ht="18" customHeight="1" outlineLevel="1" x14ac:dyDescent="0.25">
      <c r="A148" s="224"/>
      <c r="B148" s="671"/>
      <c r="C148" s="710"/>
      <c r="D148" s="674"/>
      <c r="E148" s="675"/>
      <c r="F148" s="675"/>
      <c r="G148" s="675"/>
      <c r="H148" s="675"/>
      <c r="I148" s="675"/>
      <c r="J148" s="675"/>
      <c r="K148" s="675"/>
      <c r="L148" s="675"/>
      <c r="M148" s="675"/>
      <c r="N148" s="675"/>
      <c r="O148" s="675"/>
      <c r="P148" s="675"/>
      <c r="Q148" s="675"/>
      <c r="R148" s="675"/>
      <c r="S148" s="675"/>
      <c r="T148" s="676"/>
      <c r="U148" s="726"/>
      <c r="V148" s="778"/>
      <c r="W148" s="726"/>
      <c r="X148" s="778"/>
      <c r="Y148" s="634"/>
      <c r="Z148" s="705"/>
      <c r="AA148" s="634"/>
      <c r="AB148" s="705"/>
      <c r="AC148" s="634"/>
      <c r="AD148" s="705"/>
      <c r="AE148" s="634"/>
      <c r="AF148" s="705"/>
      <c r="AG148" s="634"/>
      <c r="AH148" s="705"/>
      <c r="AI148" s="634"/>
      <c r="AJ148" s="719"/>
      <c r="AK148" s="705"/>
      <c r="AL148" s="224"/>
      <c r="AM148" s="101"/>
      <c r="AN148" s="101"/>
      <c r="AO148" s="224"/>
      <c r="AP148" s="224"/>
      <c r="AQ148" s="224"/>
      <c r="AR148" s="224"/>
      <c r="AS148" s="224"/>
    </row>
    <row r="149" spans="1:45" s="100" customFormat="1" ht="18" customHeight="1" outlineLevel="1" x14ac:dyDescent="0.25">
      <c r="A149" s="398"/>
      <c r="B149" s="652" t="s">
        <v>634</v>
      </c>
      <c r="C149" s="697"/>
      <c r="D149" s="722" t="s">
        <v>1672</v>
      </c>
      <c r="E149" s="787"/>
      <c r="F149" s="787"/>
      <c r="G149" s="787"/>
      <c r="H149" s="787"/>
      <c r="I149" s="787"/>
      <c r="J149" s="787"/>
      <c r="K149" s="787"/>
      <c r="L149" s="787"/>
      <c r="M149" s="787"/>
      <c r="N149" s="787"/>
      <c r="O149" s="787"/>
      <c r="P149" s="787"/>
      <c r="Q149" s="787"/>
      <c r="R149" s="787"/>
      <c r="S149" s="787"/>
      <c r="T149" s="788"/>
      <c r="U149" s="661" t="s">
        <v>1673</v>
      </c>
      <c r="V149" s="708"/>
      <c r="W149" s="655"/>
      <c r="X149" s="703"/>
      <c r="Y149" s="656"/>
      <c r="Z149" s="623"/>
      <c r="AA149" s="656"/>
      <c r="AB149" s="704"/>
      <c r="AC149" s="656"/>
      <c r="AD149" s="704"/>
      <c r="AE149" s="656"/>
      <c r="AF149" s="704"/>
      <c r="AG149" s="656"/>
      <c r="AH149" s="704"/>
      <c r="AI149" s="656">
        <f>SUM(AI151:AK197)</f>
        <v>0</v>
      </c>
      <c r="AJ149" s="786"/>
      <c r="AK149" s="704"/>
      <c r="AL149" s="398"/>
      <c r="AM149" s="101"/>
      <c r="AN149" s="101"/>
      <c r="AO149" s="398"/>
      <c r="AP149" s="398"/>
      <c r="AQ149" s="398"/>
      <c r="AR149" s="398"/>
      <c r="AS149" s="398"/>
    </row>
    <row r="150" spans="1:45" s="100" customFormat="1" ht="18" customHeight="1" outlineLevel="1" x14ac:dyDescent="0.25">
      <c r="A150" s="399"/>
      <c r="B150" s="671"/>
      <c r="C150" s="710"/>
      <c r="D150" s="713" t="s">
        <v>1674</v>
      </c>
      <c r="E150" s="731"/>
      <c r="F150" s="731"/>
      <c r="G150" s="731"/>
      <c r="H150" s="731"/>
      <c r="I150" s="731"/>
      <c r="J150" s="731"/>
      <c r="K150" s="731"/>
      <c r="L150" s="731"/>
      <c r="M150" s="731"/>
      <c r="N150" s="731"/>
      <c r="O150" s="731"/>
      <c r="P150" s="731"/>
      <c r="Q150" s="731"/>
      <c r="R150" s="731"/>
      <c r="S150" s="731"/>
      <c r="T150" s="732"/>
      <c r="U150" s="400"/>
      <c r="V150" s="401"/>
      <c r="W150" s="662"/>
      <c r="X150" s="709"/>
      <c r="Y150" s="656"/>
      <c r="Z150" s="623"/>
      <c r="AA150" s="634"/>
      <c r="AB150" s="705"/>
      <c r="AC150" s="634"/>
      <c r="AD150" s="705"/>
      <c r="AE150" s="634"/>
      <c r="AF150" s="705"/>
      <c r="AG150" s="634"/>
      <c r="AH150" s="705"/>
      <c r="AI150" s="634"/>
      <c r="AJ150" s="719"/>
      <c r="AK150" s="705"/>
      <c r="AL150" s="399"/>
      <c r="AM150" s="402"/>
      <c r="AN150" s="101"/>
      <c r="AO150" s="399"/>
      <c r="AP150" s="399"/>
      <c r="AQ150" s="399"/>
      <c r="AR150" s="399"/>
      <c r="AS150" s="399"/>
    </row>
    <row r="151" spans="1:45" s="100" customFormat="1" ht="18" customHeight="1" outlineLevel="1" x14ac:dyDescent="0.25">
      <c r="A151" s="399"/>
      <c r="B151" s="671" t="s">
        <v>636</v>
      </c>
      <c r="C151" s="710"/>
      <c r="D151" s="679" t="s">
        <v>1641</v>
      </c>
      <c r="E151" s="711"/>
      <c r="F151" s="711"/>
      <c r="G151" s="711"/>
      <c r="H151" s="711"/>
      <c r="I151" s="711"/>
      <c r="J151" s="711"/>
      <c r="K151" s="711"/>
      <c r="L151" s="711"/>
      <c r="M151" s="711"/>
      <c r="N151" s="711"/>
      <c r="O151" s="711"/>
      <c r="P151" s="711"/>
      <c r="Q151" s="711"/>
      <c r="R151" s="711"/>
      <c r="S151" s="711"/>
      <c r="T151" s="712"/>
      <c r="U151" s="400"/>
      <c r="V151" s="401"/>
      <c r="W151" s="662" t="s">
        <v>257</v>
      </c>
      <c r="X151" s="709"/>
      <c r="Y151" s="634">
        <v>14.5</v>
      </c>
      <c r="Z151" s="705"/>
      <c r="AA151" s="634"/>
      <c r="AB151" s="705"/>
      <c r="AC151" s="634"/>
      <c r="AD151" s="705"/>
      <c r="AE151" s="634">
        <f>ROUND(Y151*AA151,2)</f>
        <v>0</v>
      </c>
      <c r="AF151" s="705"/>
      <c r="AG151" s="634">
        <f>ROUND(Y151*AC151,2)</f>
        <v>0</v>
      </c>
      <c r="AH151" s="705"/>
      <c r="AI151" s="634">
        <f>AE151+AG151</f>
        <v>0</v>
      </c>
      <c r="AJ151" s="719"/>
      <c r="AK151" s="705"/>
      <c r="AL151" s="399"/>
      <c r="AM151" s="402"/>
      <c r="AN151" s="101"/>
      <c r="AO151" s="399"/>
      <c r="AP151" s="399"/>
      <c r="AQ151" s="399"/>
      <c r="AR151" s="399"/>
      <c r="AS151" s="399"/>
    </row>
    <row r="152" spans="1:45" s="100" customFormat="1" ht="15.75" customHeight="1" outlineLevel="1" x14ac:dyDescent="0.25">
      <c r="A152" s="96"/>
      <c r="B152" s="671" t="s">
        <v>1331</v>
      </c>
      <c r="C152" s="710"/>
      <c r="D152" s="679" t="s">
        <v>1642</v>
      </c>
      <c r="E152" s="622"/>
      <c r="F152" s="622"/>
      <c r="G152" s="622"/>
      <c r="H152" s="622"/>
      <c r="I152" s="622"/>
      <c r="J152" s="622"/>
      <c r="K152" s="622"/>
      <c r="L152" s="622"/>
      <c r="M152" s="622"/>
      <c r="N152" s="622"/>
      <c r="O152" s="622"/>
      <c r="P152" s="622"/>
      <c r="Q152" s="622"/>
      <c r="R152" s="622"/>
      <c r="S152" s="622"/>
      <c r="T152" s="623"/>
      <c r="U152" s="661"/>
      <c r="V152" s="623"/>
      <c r="W152" s="662" t="s">
        <v>39</v>
      </c>
      <c r="X152" s="623"/>
      <c r="Y152" s="634">
        <f>6*10</f>
        <v>60</v>
      </c>
      <c r="Z152" s="718"/>
      <c r="AA152" s="634"/>
      <c r="AB152" s="623"/>
      <c r="AC152" s="634"/>
      <c r="AD152" s="623"/>
      <c r="AE152" s="634">
        <f t="shared" ref="AE152:AE159" si="34">ROUND(Y152*AA152,2)</f>
        <v>0</v>
      </c>
      <c r="AF152" s="623"/>
      <c r="AG152" s="634">
        <f t="shared" ref="AG152:AG159" si="35">ROUND(Y152*AC152,2)</f>
        <v>0</v>
      </c>
      <c r="AH152" s="623"/>
      <c r="AI152" s="634">
        <f t="shared" ref="AI152:AI159" si="36">AE152+AG152</f>
        <v>0</v>
      </c>
      <c r="AJ152" s="622"/>
      <c r="AK152" s="623"/>
      <c r="AL152" s="96"/>
      <c r="AM152" s="402"/>
      <c r="AN152" s="101"/>
      <c r="AO152" s="96"/>
      <c r="AP152" s="96"/>
      <c r="AQ152" s="96"/>
      <c r="AR152" s="96"/>
      <c r="AS152" s="96"/>
    </row>
    <row r="153" spans="1:45" s="100" customFormat="1" ht="15.75" customHeight="1" outlineLevel="1" x14ac:dyDescent="0.25">
      <c r="A153" s="96"/>
      <c r="B153" s="671" t="s">
        <v>1332</v>
      </c>
      <c r="C153" s="710"/>
      <c r="D153" s="679" t="s">
        <v>1603</v>
      </c>
      <c r="E153" s="622"/>
      <c r="F153" s="622"/>
      <c r="G153" s="622"/>
      <c r="H153" s="622"/>
      <c r="I153" s="622"/>
      <c r="J153" s="622"/>
      <c r="K153" s="622"/>
      <c r="L153" s="622"/>
      <c r="M153" s="622"/>
      <c r="N153" s="622"/>
      <c r="O153" s="622"/>
      <c r="P153" s="622"/>
      <c r="Q153" s="622"/>
      <c r="R153" s="622"/>
      <c r="S153" s="622"/>
      <c r="T153" s="623"/>
      <c r="U153" s="661"/>
      <c r="V153" s="623"/>
      <c r="W153" s="662" t="s">
        <v>1533</v>
      </c>
      <c r="X153" s="623"/>
      <c r="Y153" s="634">
        <v>6</v>
      </c>
      <c r="Z153" s="718"/>
      <c r="AA153" s="634"/>
      <c r="AB153" s="623"/>
      <c r="AC153" s="634"/>
      <c r="AD153" s="623"/>
      <c r="AE153" s="634">
        <f t="shared" si="34"/>
        <v>0</v>
      </c>
      <c r="AF153" s="623"/>
      <c r="AG153" s="634">
        <f t="shared" si="35"/>
        <v>0</v>
      </c>
      <c r="AH153" s="623"/>
      <c r="AI153" s="634">
        <f t="shared" si="36"/>
        <v>0</v>
      </c>
      <c r="AJ153" s="622"/>
      <c r="AK153" s="623"/>
      <c r="AL153" s="96"/>
      <c r="AM153" s="402"/>
      <c r="AN153" s="101"/>
      <c r="AO153" s="96"/>
      <c r="AP153" s="96"/>
      <c r="AQ153" s="96"/>
      <c r="AR153" s="96"/>
      <c r="AS153" s="96"/>
    </row>
    <row r="154" spans="1:45" s="100" customFormat="1" ht="18" customHeight="1" outlineLevel="1" x14ac:dyDescent="0.25">
      <c r="A154" s="224"/>
      <c r="B154" s="671" t="s">
        <v>1333</v>
      </c>
      <c r="C154" s="710"/>
      <c r="D154" s="674" t="s">
        <v>1614</v>
      </c>
      <c r="E154" s="622"/>
      <c r="F154" s="622"/>
      <c r="G154" s="622"/>
      <c r="H154" s="622"/>
      <c r="I154" s="622"/>
      <c r="J154" s="622"/>
      <c r="K154" s="622"/>
      <c r="L154" s="622"/>
      <c r="M154" s="622"/>
      <c r="N154" s="622"/>
      <c r="O154" s="622"/>
      <c r="P154" s="622"/>
      <c r="Q154" s="622"/>
      <c r="R154" s="622"/>
      <c r="S154" s="622"/>
      <c r="T154" s="623"/>
      <c r="U154" s="661"/>
      <c r="V154" s="623"/>
      <c r="W154" s="662" t="s">
        <v>33</v>
      </c>
      <c r="X154" s="623"/>
      <c r="Y154" s="634">
        <v>25.9</v>
      </c>
      <c r="Z154" s="622"/>
      <c r="AA154" s="634"/>
      <c r="AB154" s="623"/>
      <c r="AC154" s="634"/>
      <c r="AD154" s="623"/>
      <c r="AE154" s="634">
        <f t="shared" si="34"/>
        <v>0</v>
      </c>
      <c r="AF154" s="623"/>
      <c r="AG154" s="634">
        <f t="shared" si="35"/>
        <v>0</v>
      </c>
      <c r="AH154" s="623"/>
      <c r="AI154" s="634">
        <f t="shared" si="36"/>
        <v>0</v>
      </c>
      <c r="AJ154" s="622"/>
      <c r="AK154" s="623"/>
      <c r="AL154" s="224"/>
      <c r="AM154" s="402"/>
      <c r="AN154" s="101"/>
      <c r="AO154" s="224"/>
      <c r="AP154" s="224"/>
      <c r="AQ154" s="224"/>
      <c r="AR154" s="224"/>
      <c r="AS154" s="224"/>
    </row>
    <row r="155" spans="1:45" s="100" customFormat="1" ht="18" customHeight="1" outlineLevel="1" x14ac:dyDescent="0.25">
      <c r="A155" s="224"/>
      <c r="B155" s="671" t="s">
        <v>1334</v>
      </c>
      <c r="C155" s="710"/>
      <c r="D155" s="674" t="s">
        <v>1615</v>
      </c>
      <c r="E155" s="622"/>
      <c r="F155" s="622"/>
      <c r="G155" s="622"/>
      <c r="H155" s="622"/>
      <c r="I155" s="622"/>
      <c r="J155" s="622"/>
      <c r="K155" s="622"/>
      <c r="L155" s="622"/>
      <c r="M155" s="622"/>
      <c r="N155" s="622"/>
      <c r="O155" s="622"/>
      <c r="P155" s="622"/>
      <c r="Q155" s="622"/>
      <c r="R155" s="622"/>
      <c r="S155" s="622"/>
      <c r="T155" s="623"/>
      <c r="U155" s="661"/>
      <c r="V155" s="623"/>
      <c r="W155" s="662" t="s">
        <v>51</v>
      </c>
      <c r="X155" s="623"/>
      <c r="Y155" s="634">
        <f>Y154*0.05</f>
        <v>1.2949999999999999</v>
      </c>
      <c r="Z155" s="622"/>
      <c r="AA155" s="634"/>
      <c r="AB155" s="623"/>
      <c r="AC155" s="634"/>
      <c r="AD155" s="623"/>
      <c r="AE155" s="634">
        <f t="shared" si="34"/>
        <v>0</v>
      </c>
      <c r="AF155" s="623"/>
      <c r="AG155" s="634">
        <f t="shared" si="35"/>
        <v>0</v>
      </c>
      <c r="AH155" s="623"/>
      <c r="AI155" s="634">
        <f t="shared" si="36"/>
        <v>0</v>
      </c>
      <c r="AJ155" s="622"/>
      <c r="AK155" s="623"/>
      <c r="AL155" s="224"/>
      <c r="AM155" s="402"/>
      <c r="AN155" s="101"/>
      <c r="AO155" s="224"/>
      <c r="AP155" s="224"/>
      <c r="AQ155" s="224"/>
      <c r="AR155" s="224"/>
      <c r="AS155" s="224"/>
    </row>
    <row r="156" spans="1:45" s="100" customFormat="1" ht="18" customHeight="1" outlineLevel="1" x14ac:dyDescent="0.25">
      <c r="A156" s="224"/>
      <c r="B156" s="671" t="s">
        <v>1335</v>
      </c>
      <c r="C156" s="710"/>
      <c r="D156" s="674" t="s">
        <v>1616</v>
      </c>
      <c r="E156" s="622"/>
      <c r="F156" s="622"/>
      <c r="G156" s="622"/>
      <c r="H156" s="622"/>
      <c r="I156" s="622"/>
      <c r="J156" s="622"/>
      <c r="K156" s="622"/>
      <c r="L156" s="622"/>
      <c r="M156" s="622"/>
      <c r="N156" s="622"/>
      <c r="O156" s="622"/>
      <c r="P156" s="622"/>
      <c r="Q156" s="622"/>
      <c r="R156" s="622"/>
      <c r="S156" s="622"/>
      <c r="T156" s="623"/>
      <c r="U156" s="661"/>
      <c r="V156" s="623"/>
      <c r="W156" s="662" t="s">
        <v>33</v>
      </c>
      <c r="X156" s="623"/>
      <c r="Y156" s="634">
        <v>41.5</v>
      </c>
      <c r="Z156" s="622"/>
      <c r="AA156" s="634"/>
      <c r="AB156" s="623"/>
      <c r="AC156" s="634"/>
      <c r="AD156" s="623"/>
      <c r="AE156" s="634">
        <f t="shared" si="34"/>
        <v>0</v>
      </c>
      <c r="AF156" s="623"/>
      <c r="AG156" s="634">
        <f t="shared" si="35"/>
        <v>0</v>
      </c>
      <c r="AH156" s="623"/>
      <c r="AI156" s="634">
        <f t="shared" si="36"/>
        <v>0</v>
      </c>
      <c r="AJ156" s="622"/>
      <c r="AK156" s="623"/>
      <c r="AL156" s="224"/>
      <c r="AM156" s="101"/>
      <c r="AN156" s="101"/>
      <c r="AO156" s="224"/>
      <c r="AP156" s="224"/>
      <c r="AQ156" s="224"/>
      <c r="AR156" s="224"/>
      <c r="AS156" s="224"/>
    </row>
    <row r="157" spans="1:45" s="100" customFormat="1" ht="15.75" customHeight="1" outlineLevel="1" x14ac:dyDescent="0.25">
      <c r="A157" s="96"/>
      <c r="B157" s="671" t="s">
        <v>1336</v>
      </c>
      <c r="C157" s="710"/>
      <c r="D157" s="736" t="s">
        <v>1605</v>
      </c>
      <c r="E157" s="737"/>
      <c r="F157" s="737"/>
      <c r="G157" s="737"/>
      <c r="H157" s="737"/>
      <c r="I157" s="737"/>
      <c r="J157" s="737"/>
      <c r="K157" s="737"/>
      <c r="L157" s="737"/>
      <c r="M157" s="737"/>
      <c r="N157" s="737"/>
      <c r="O157" s="737"/>
      <c r="P157" s="737"/>
      <c r="Q157" s="737"/>
      <c r="R157" s="737"/>
      <c r="S157" s="737"/>
      <c r="T157" s="738"/>
      <c r="U157" s="739"/>
      <c r="V157" s="740"/>
      <c r="W157" s="741" t="s">
        <v>58</v>
      </c>
      <c r="X157" s="742"/>
      <c r="Y157" s="634">
        <f>80*Y158</f>
        <v>568</v>
      </c>
      <c r="Z157" s="622"/>
      <c r="AA157" s="743"/>
      <c r="AB157" s="734"/>
      <c r="AC157" s="743"/>
      <c r="AD157" s="734"/>
      <c r="AE157" s="733">
        <f t="shared" si="34"/>
        <v>0</v>
      </c>
      <c r="AF157" s="734"/>
      <c r="AG157" s="733">
        <f t="shared" si="35"/>
        <v>0</v>
      </c>
      <c r="AH157" s="734"/>
      <c r="AI157" s="733">
        <f t="shared" si="36"/>
        <v>0</v>
      </c>
      <c r="AJ157" s="735"/>
      <c r="AK157" s="734"/>
      <c r="AL157" s="96"/>
      <c r="AM157" s="101"/>
      <c r="AN157" s="101"/>
    </row>
    <row r="158" spans="1:45" s="100" customFormat="1" ht="15.75" customHeight="1" outlineLevel="1" x14ac:dyDescent="0.25">
      <c r="A158" s="96"/>
      <c r="B158" s="671" t="s">
        <v>1337</v>
      </c>
      <c r="C158" s="710"/>
      <c r="D158" s="736" t="s">
        <v>1643</v>
      </c>
      <c r="E158" s="737"/>
      <c r="F158" s="737"/>
      <c r="G158" s="737"/>
      <c r="H158" s="737"/>
      <c r="I158" s="737"/>
      <c r="J158" s="737"/>
      <c r="K158" s="737"/>
      <c r="L158" s="737"/>
      <c r="M158" s="737"/>
      <c r="N158" s="737"/>
      <c r="O158" s="737"/>
      <c r="P158" s="737"/>
      <c r="Q158" s="737"/>
      <c r="R158" s="737"/>
      <c r="S158" s="737"/>
      <c r="T158" s="738"/>
      <c r="U158" s="739"/>
      <c r="V158" s="740"/>
      <c r="W158" s="741" t="s">
        <v>51</v>
      </c>
      <c r="X158" s="742"/>
      <c r="Y158" s="634">
        <v>7.1</v>
      </c>
      <c r="Z158" s="622"/>
      <c r="AA158" s="743"/>
      <c r="AB158" s="734"/>
      <c r="AC158" s="743"/>
      <c r="AD158" s="734"/>
      <c r="AE158" s="733">
        <f t="shared" si="34"/>
        <v>0</v>
      </c>
      <c r="AF158" s="734"/>
      <c r="AG158" s="733">
        <f t="shared" si="35"/>
        <v>0</v>
      </c>
      <c r="AH158" s="734"/>
      <c r="AI158" s="733">
        <f t="shared" si="36"/>
        <v>0</v>
      </c>
      <c r="AJ158" s="735"/>
      <c r="AK158" s="734"/>
      <c r="AL158" s="96"/>
      <c r="AM158" s="101"/>
      <c r="AN158" s="101"/>
    </row>
    <row r="159" spans="1:45" s="100" customFormat="1" ht="15.75" customHeight="1" outlineLevel="1" x14ac:dyDescent="0.25">
      <c r="A159" s="96"/>
      <c r="B159" s="671" t="s">
        <v>1338</v>
      </c>
      <c r="C159" s="710"/>
      <c r="D159" s="736" t="s">
        <v>1644</v>
      </c>
      <c r="E159" s="737"/>
      <c r="F159" s="737"/>
      <c r="G159" s="737"/>
      <c r="H159" s="737"/>
      <c r="I159" s="737"/>
      <c r="J159" s="737"/>
      <c r="K159" s="737"/>
      <c r="L159" s="737"/>
      <c r="M159" s="737"/>
      <c r="N159" s="737"/>
      <c r="O159" s="737"/>
      <c r="P159" s="737"/>
      <c r="Q159" s="737"/>
      <c r="R159" s="737"/>
      <c r="S159" s="737"/>
      <c r="T159" s="738"/>
      <c r="U159" s="739"/>
      <c r="V159" s="740"/>
      <c r="W159" s="741" t="s">
        <v>51</v>
      </c>
      <c r="X159" s="742"/>
      <c r="Y159" s="634">
        <f>Y158</f>
        <v>7.1</v>
      </c>
      <c r="Z159" s="622"/>
      <c r="AA159" s="743"/>
      <c r="AB159" s="734"/>
      <c r="AC159" s="743"/>
      <c r="AD159" s="734"/>
      <c r="AE159" s="733">
        <f t="shared" si="34"/>
        <v>0</v>
      </c>
      <c r="AF159" s="734"/>
      <c r="AG159" s="733">
        <f t="shared" si="35"/>
        <v>0</v>
      </c>
      <c r="AH159" s="734"/>
      <c r="AI159" s="733">
        <f t="shared" si="36"/>
        <v>0</v>
      </c>
      <c r="AJ159" s="735"/>
      <c r="AK159" s="734"/>
      <c r="AL159" s="96"/>
      <c r="AM159" s="101"/>
      <c r="AN159" s="101"/>
    </row>
    <row r="160" spans="1:45" s="100" customFormat="1" ht="18" customHeight="1" outlineLevel="1" x14ac:dyDescent="0.25">
      <c r="A160" s="224"/>
      <c r="B160" s="671" t="s">
        <v>1339</v>
      </c>
      <c r="C160" s="710"/>
      <c r="D160" s="674" t="s">
        <v>1621</v>
      </c>
      <c r="E160" s="622"/>
      <c r="F160" s="622"/>
      <c r="G160" s="622"/>
      <c r="H160" s="622"/>
      <c r="I160" s="622"/>
      <c r="J160" s="622"/>
      <c r="K160" s="622"/>
      <c r="L160" s="622"/>
      <c r="M160" s="622"/>
      <c r="N160" s="622"/>
      <c r="O160" s="622"/>
      <c r="P160" s="622"/>
      <c r="Q160" s="622"/>
      <c r="R160" s="622"/>
      <c r="S160" s="622"/>
      <c r="T160" s="623"/>
      <c r="U160" s="661"/>
      <c r="V160" s="623"/>
      <c r="W160" s="662" t="s">
        <v>51</v>
      </c>
      <c r="X160" s="623"/>
      <c r="Y160" s="634">
        <f>Y151-Y158</f>
        <v>7.4</v>
      </c>
      <c r="Z160" s="622"/>
      <c r="AA160" s="634"/>
      <c r="AB160" s="623"/>
      <c r="AC160" s="634"/>
      <c r="AD160" s="623"/>
      <c r="AE160" s="634">
        <f>ROUND(Y160*AA160,2)</f>
        <v>0</v>
      </c>
      <c r="AF160" s="623"/>
      <c r="AG160" s="634">
        <f>ROUND(Y160*AC160,2)</f>
        <v>0</v>
      </c>
      <c r="AH160" s="623"/>
      <c r="AI160" s="634">
        <f>AE160+AG160</f>
        <v>0</v>
      </c>
      <c r="AJ160" s="622"/>
      <c r="AK160" s="623"/>
      <c r="AL160" s="224"/>
      <c r="AM160" s="402"/>
      <c r="AN160" s="101"/>
      <c r="AO160" s="224"/>
      <c r="AP160" s="224"/>
      <c r="AQ160" s="224"/>
      <c r="AR160" s="224"/>
      <c r="AS160" s="224"/>
    </row>
    <row r="161" spans="1:45" s="100" customFormat="1" ht="18" customHeight="1" outlineLevel="1" x14ac:dyDescent="0.25">
      <c r="A161" s="399"/>
      <c r="B161" s="671" t="s">
        <v>1340</v>
      </c>
      <c r="C161" s="710"/>
      <c r="D161" s="679" t="s">
        <v>1606</v>
      </c>
      <c r="E161" s="711"/>
      <c r="F161" s="711"/>
      <c r="G161" s="711"/>
      <c r="H161" s="711"/>
      <c r="I161" s="711"/>
      <c r="J161" s="711"/>
      <c r="K161" s="711"/>
      <c r="L161" s="711"/>
      <c r="M161" s="711"/>
      <c r="N161" s="711"/>
      <c r="O161" s="711"/>
      <c r="P161" s="711"/>
      <c r="Q161" s="711"/>
      <c r="R161" s="711"/>
      <c r="S161" s="711"/>
      <c r="T161" s="712"/>
      <c r="U161" s="400"/>
      <c r="V161" s="401"/>
      <c r="W161" s="662" t="s">
        <v>1607</v>
      </c>
      <c r="X161" s="709"/>
      <c r="Y161" s="634">
        <v>1</v>
      </c>
      <c r="Z161" s="705"/>
      <c r="AA161" s="634"/>
      <c r="AB161" s="705"/>
      <c r="AC161" s="634"/>
      <c r="AD161" s="705"/>
      <c r="AE161" s="634">
        <f t="shared" ref="AE161:AE163" si="37">ROUND(Y161*AA161,2)</f>
        <v>0</v>
      </c>
      <c r="AF161" s="705"/>
      <c r="AG161" s="634">
        <f t="shared" ref="AG161:AG163" si="38">ROUND(Y161*AC161,2)</f>
        <v>0</v>
      </c>
      <c r="AH161" s="705"/>
      <c r="AI161" s="634">
        <f t="shared" ref="AI161:AI163" si="39">AE161+AG161</f>
        <v>0</v>
      </c>
      <c r="AJ161" s="719"/>
      <c r="AK161" s="705"/>
      <c r="AL161" s="399"/>
      <c r="AM161" s="402"/>
      <c r="AN161" s="101"/>
      <c r="AO161" s="399"/>
      <c r="AP161" s="399"/>
      <c r="AQ161" s="399"/>
      <c r="AR161" s="399"/>
      <c r="AS161" s="399"/>
    </row>
    <row r="162" spans="1:45" s="100" customFormat="1" ht="18" customHeight="1" outlineLevel="1" x14ac:dyDescent="0.25">
      <c r="A162" s="399"/>
      <c r="B162" s="671" t="s">
        <v>1341</v>
      </c>
      <c r="C162" s="710"/>
      <c r="D162" s="679" t="s">
        <v>1608</v>
      </c>
      <c r="E162" s="622"/>
      <c r="F162" s="622"/>
      <c r="G162" s="622"/>
      <c r="H162" s="622"/>
      <c r="I162" s="622"/>
      <c r="J162" s="622"/>
      <c r="K162" s="622"/>
      <c r="L162" s="622"/>
      <c r="M162" s="622"/>
      <c r="N162" s="622"/>
      <c r="O162" s="622"/>
      <c r="P162" s="622"/>
      <c r="Q162" s="622"/>
      <c r="R162" s="622"/>
      <c r="S162" s="622"/>
      <c r="T162" s="623"/>
      <c r="U162" s="400"/>
      <c r="V162" s="401"/>
      <c r="W162" s="662" t="s">
        <v>1609</v>
      </c>
      <c r="X162" s="623"/>
      <c r="Y162" s="634">
        <v>1</v>
      </c>
      <c r="Z162" s="718"/>
      <c r="AA162" s="634"/>
      <c r="AB162" s="623"/>
      <c r="AC162" s="634"/>
      <c r="AD162" s="623"/>
      <c r="AE162" s="634">
        <f t="shared" si="37"/>
        <v>0</v>
      </c>
      <c r="AF162" s="623"/>
      <c r="AG162" s="634">
        <f t="shared" si="38"/>
        <v>0</v>
      </c>
      <c r="AH162" s="623"/>
      <c r="AI162" s="634">
        <f t="shared" si="39"/>
        <v>0</v>
      </c>
      <c r="AJ162" s="622"/>
      <c r="AK162" s="623"/>
      <c r="AL162" s="399"/>
      <c r="AM162" s="402"/>
      <c r="AN162" s="101"/>
      <c r="AO162" s="399"/>
      <c r="AP162" s="399"/>
      <c r="AQ162" s="399"/>
      <c r="AR162" s="399"/>
      <c r="AS162" s="399"/>
    </row>
    <row r="163" spans="1:45" s="100" customFormat="1" ht="15.75" customHeight="1" outlineLevel="1" x14ac:dyDescent="0.25">
      <c r="A163" s="96"/>
      <c r="B163" s="671" t="s">
        <v>1342</v>
      </c>
      <c r="C163" s="710"/>
      <c r="D163" s="679" t="s">
        <v>1610</v>
      </c>
      <c r="E163" s="622"/>
      <c r="F163" s="622"/>
      <c r="G163" s="622"/>
      <c r="H163" s="622"/>
      <c r="I163" s="622"/>
      <c r="J163" s="622"/>
      <c r="K163" s="622"/>
      <c r="L163" s="622"/>
      <c r="M163" s="622"/>
      <c r="N163" s="622"/>
      <c r="O163" s="622"/>
      <c r="P163" s="622"/>
      <c r="Q163" s="622"/>
      <c r="R163" s="622"/>
      <c r="S163" s="622"/>
      <c r="T163" s="623"/>
      <c r="U163" s="661"/>
      <c r="V163" s="623"/>
      <c r="W163" s="662" t="s">
        <v>1533</v>
      </c>
      <c r="X163" s="623"/>
      <c r="Y163" s="634">
        <v>6</v>
      </c>
      <c r="Z163" s="718"/>
      <c r="AA163" s="634"/>
      <c r="AB163" s="623"/>
      <c r="AC163" s="634"/>
      <c r="AD163" s="623"/>
      <c r="AE163" s="634">
        <f t="shared" si="37"/>
        <v>0</v>
      </c>
      <c r="AF163" s="623"/>
      <c r="AG163" s="634">
        <f t="shared" si="38"/>
        <v>0</v>
      </c>
      <c r="AH163" s="623"/>
      <c r="AI163" s="634">
        <f t="shared" si="39"/>
        <v>0</v>
      </c>
      <c r="AJ163" s="622"/>
      <c r="AK163" s="623"/>
      <c r="AL163" s="96"/>
      <c r="AM163" s="402"/>
      <c r="AN163" s="101"/>
      <c r="AO163" s="96"/>
      <c r="AP163" s="96"/>
      <c r="AQ163" s="96"/>
      <c r="AR163" s="96"/>
      <c r="AS163" s="96"/>
    </row>
    <row r="164" spans="1:45" s="100" customFormat="1" ht="15.75" outlineLevel="1" x14ac:dyDescent="0.25">
      <c r="A164" s="96"/>
      <c r="B164" s="671" t="s">
        <v>1343</v>
      </c>
      <c r="C164" s="710"/>
      <c r="D164" s="679" t="s">
        <v>1645</v>
      </c>
      <c r="E164" s="622"/>
      <c r="F164" s="622"/>
      <c r="G164" s="622"/>
      <c r="H164" s="622"/>
      <c r="I164" s="622"/>
      <c r="J164" s="622"/>
      <c r="K164" s="622"/>
      <c r="L164" s="622"/>
      <c r="M164" s="622"/>
      <c r="N164" s="622"/>
      <c r="O164" s="622"/>
      <c r="P164" s="622"/>
      <c r="Q164" s="622"/>
      <c r="R164" s="622"/>
      <c r="S164" s="622"/>
      <c r="T164" s="623"/>
      <c r="U164" s="661"/>
      <c r="V164" s="623"/>
      <c r="W164" s="662" t="s">
        <v>33</v>
      </c>
      <c r="X164" s="623"/>
      <c r="Y164" s="634">
        <f>Y156*1.3</f>
        <v>53.95</v>
      </c>
      <c r="Z164" s="622"/>
      <c r="AA164" s="634"/>
      <c r="AB164" s="623"/>
      <c r="AC164" s="634"/>
      <c r="AD164" s="623"/>
      <c r="AE164" s="634">
        <f>ROUND(Y164*AA164,2)</f>
        <v>0</v>
      </c>
      <c r="AF164" s="623"/>
      <c r="AG164" s="634">
        <f>ROUND(Y164*AC164,2)</f>
        <v>0</v>
      </c>
      <c r="AH164" s="623"/>
      <c r="AI164" s="634">
        <f>AE164+AG164</f>
        <v>0</v>
      </c>
      <c r="AJ164" s="622"/>
      <c r="AK164" s="623"/>
      <c r="AL164" s="96"/>
      <c r="AM164" s="101"/>
      <c r="AN164" s="101"/>
      <c r="AO164" s="96"/>
      <c r="AP164" s="96"/>
      <c r="AQ164" s="96"/>
      <c r="AR164" s="96"/>
      <c r="AS164" s="96"/>
    </row>
    <row r="165" spans="1:45" s="100" customFormat="1" ht="18" customHeight="1" outlineLevel="1" x14ac:dyDescent="0.25">
      <c r="A165" s="399"/>
      <c r="B165" s="671"/>
      <c r="C165" s="710"/>
      <c r="D165" s="713" t="s">
        <v>1675</v>
      </c>
      <c r="E165" s="731"/>
      <c r="F165" s="731"/>
      <c r="G165" s="731"/>
      <c r="H165" s="731"/>
      <c r="I165" s="731"/>
      <c r="J165" s="731"/>
      <c r="K165" s="731"/>
      <c r="L165" s="731"/>
      <c r="M165" s="731"/>
      <c r="N165" s="731"/>
      <c r="O165" s="731"/>
      <c r="P165" s="731"/>
      <c r="Q165" s="731"/>
      <c r="R165" s="731"/>
      <c r="S165" s="731"/>
      <c r="T165" s="732"/>
      <c r="U165" s="400"/>
      <c r="V165" s="401"/>
      <c r="W165" s="662"/>
      <c r="X165" s="709"/>
      <c r="Y165" s="656"/>
      <c r="Z165" s="623"/>
      <c r="AA165" s="634"/>
      <c r="AB165" s="705"/>
      <c r="AC165" s="634"/>
      <c r="AD165" s="705"/>
      <c r="AE165" s="634"/>
      <c r="AF165" s="705"/>
      <c r="AG165" s="634"/>
      <c r="AH165" s="705"/>
      <c r="AI165" s="634"/>
      <c r="AJ165" s="719"/>
      <c r="AK165" s="705"/>
      <c r="AL165" s="399"/>
      <c r="AM165" s="402"/>
      <c r="AN165" s="101"/>
      <c r="AO165" s="399"/>
      <c r="AP165" s="399"/>
      <c r="AQ165" s="399"/>
      <c r="AR165" s="399"/>
      <c r="AS165" s="399"/>
    </row>
    <row r="166" spans="1:45" s="100" customFormat="1" ht="15" customHeight="1" outlineLevel="1" x14ac:dyDescent="0.25">
      <c r="A166" s="96"/>
      <c r="B166" s="721" t="s">
        <v>1344</v>
      </c>
      <c r="C166" s="752"/>
      <c r="D166" s="753" t="s">
        <v>1575</v>
      </c>
      <c r="E166" s="754"/>
      <c r="F166" s="754"/>
      <c r="G166" s="754"/>
      <c r="H166" s="754"/>
      <c r="I166" s="754"/>
      <c r="J166" s="754"/>
      <c r="K166" s="754"/>
      <c r="L166" s="754"/>
      <c r="M166" s="754"/>
      <c r="N166" s="754"/>
      <c r="O166" s="754"/>
      <c r="P166" s="754"/>
      <c r="Q166" s="754"/>
      <c r="R166" s="754"/>
      <c r="S166" s="754"/>
      <c r="T166" s="755"/>
      <c r="U166" s="756"/>
      <c r="V166" s="757"/>
      <c r="W166" s="758" t="s">
        <v>33</v>
      </c>
      <c r="X166" s="759"/>
      <c r="Y166" s="634">
        <v>50</v>
      </c>
      <c r="Z166" s="622"/>
      <c r="AA166" s="743"/>
      <c r="AB166" s="734"/>
      <c r="AC166" s="743"/>
      <c r="AD166" s="734"/>
      <c r="AE166" s="733">
        <f>ROUND(Y166*AA166,2)</f>
        <v>0</v>
      </c>
      <c r="AF166" s="734"/>
      <c r="AG166" s="733">
        <f>ROUND(Y166*AC166,2)</f>
        <v>0</v>
      </c>
      <c r="AH166" s="734"/>
      <c r="AI166" s="733">
        <f t="shared" ref="AI166:AI176" si="40">AE166+AG166</f>
        <v>0</v>
      </c>
      <c r="AJ166" s="735"/>
      <c r="AK166" s="734"/>
      <c r="AL166" s="96"/>
      <c r="AM166" s="101"/>
      <c r="AN166" s="101"/>
    </row>
    <row r="167" spans="1:45" s="100" customFormat="1" ht="15" customHeight="1" outlineLevel="1" x14ac:dyDescent="0.25">
      <c r="A167" s="96"/>
      <c r="B167" s="721" t="s">
        <v>1345</v>
      </c>
      <c r="C167" s="752"/>
      <c r="D167" s="753" t="s">
        <v>1579</v>
      </c>
      <c r="E167" s="754"/>
      <c r="F167" s="754"/>
      <c r="G167" s="754"/>
      <c r="H167" s="754"/>
      <c r="I167" s="754"/>
      <c r="J167" s="754"/>
      <c r="K167" s="754"/>
      <c r="L167" s="754"/>
      <c r="M167" s="754"/>
      <c r="N167" s="754"/>
      <c r="O167" s="754"/>
      <c r="P167" s="754"/>
      <c r="Q167" s="754"/>
      <c r="R167" s="754"/>
      <c r="S167" s="754"/>
      <c r="T167" s="755"/>
      <c r="U167" s="756"/>
      <c r="V167" s="757"/>
      <c r="W167" s="758" t="s">
        <v>51</v>
      </c>
      <c r="X167" s="759"/>
      <c r="Y167" s="634">
        <f>Y166*0.1</f>
        <v>5</v>
      </c>
      <c r="Z167" s="622"/>
      <c r="AA167" s="631"/>
      <c r="AB167" s="623"/>
      <c r="AC167" s="743"/>
      <c r="AD167" s="734"/>
      <c r="AE167" s="733">
        <f t="shared" ref="AE167:AE176" si="41">ROUND(Y167*AA167,2)</f>
        <v>0</v>
      </c>
      <c r="AF167" s="734"/>
      <c r="AG167" s="733">
        <f t="shared" ref="AG167:AG176" si="42">ROUND(Y167*AC167,2)</f>
        <v>0</v>
      </c>
      <c r="AH167" s="734"/>
      <c r="AI167" s="733">
        <f t="shared" si="40"/>
        <v>0</v>
      </c>
      <c r="AJ167" s="735"/>
      <c r="AK167" s="734"/>
      <c r="AL167" s="96"/>
      <c r="AM167" s="101"/>
      <c r="AN167" s="101"/>
    </row>
    <row r="168" spans="1:45" s="100" customFormat="1" ht="15.75" customHeight="1" outlineLevel="1" x14ac:dyDescent="0.25">
      <c r="A168" s="96"/>
      <c r="B168" s="721" t="s">
        <v>1346</v>
      </c>
      <c r="C168" s="752"/>
      <c r="D168" s="753" t="s">
        <v>1647</v>
      </c>
      <c r="E168" s="754"/>
      <c r="F168" s="754"/>
      <c r="G168" s="754"/>
      <c r="H168" s="754"/>
      <c r="I168" s="754"/>
      <c r="J168" s="754"/>
      <c r="K168" s="754"/>
      <c r="L168" s="754"/>
      <c r="M168" s="754"/>
      <c r="N168" s="754"/>
      <c r="O168" s="754"/>
      <c r="P168" s="754"/>
      <c r="Q168" s="754"/>
      <c r="R168" s="754"/>
      <c r="S168" s="754"/>
      <c r="T168" s="755"/>
      <c r="U168" s="756"/>
      <c r="V168" s="757"/>
      <c r="W168" s="758" t="s">
        <v>33</v>
      </c>
      <c r="X168" s="759"/>
      <c r="Y168" s="634">
        <f>Y166*1.1</f>
        <v>55.000000000000007</v>
      </c>
      <c r="Z168" s="622"/>
      <c r="AA168" s="743"/>
      <c r="AB168" s="734"/>
      <c r="AC168" s="743"/>
      <c r="AD168" s="734"/>
      <c r="AE168" s="733">
        <f t="shared" si="41"/>
        <v>0</v>
      </c>
      <c r="AF168" s="734"/>
      <c r="AG168" s="733">
        <f t="shared" si="42"/>
        <v>0</v>
      </c>
      <c r="AH168" s="734"/>
      <c r="AI168" s="733">
        <f t="shared" si="40"/>
        <v>0</v>
      </c>
      <c r="AJ168" s="735"/>
      <c r="AK168" s="734"/>
      <c r="AL168" s="96"/>
      <c r="AM168" s="101"/>
      <c r="AN168" s="101"/>
    </row>
    <row r="169" spans="1:45" s="100" customFormat="1" ht="15" customHeight="1" outlineLevel="1" x14ac:dyDescent="0.25">
      <c r="A169" s="96"/>
      <c r="B169" s="721" t="s">
        <v>1347</v>
      </c>
      <c r="C169" s="752"/>
      <c r="D169" s="753" t="s">
        <v>1618</v>
      </c>
      <c r="E169" s="754"/>
      <c r="F169" s="754"/>
      <c r="G169" s="754"/>
      <c r="H169" s="754"/>
      <c r="I169" s="754"/>
      <c r="J169" s="754"/>
      <c r="K169" s="754"/>
      <c r="L169" s="754"/>
      <c r="M169" s="754"/>
      <c r="N169" s="754"/>
      <c r="O169" s="754"/>
      <c r="P169" s="754"/>
      <c r="Q169" s="754"/>
      <c r="R169" s="754"/>
      <c r="S169" s="754"/>
      <c r="T169" s="755"/>
      <c r="U169" s="756"/>
      <c r="V169" s="757"/>
      <c r="W169" s="758" t="s">
        <v>58</v>
      </c>
      <c r="X169" s="759"/>
      <c r="Y169" s="634">
        <f>Y166*3.11*2*1.4</f>
        <v>435.4</v>
      </c>
      <c r="Z169" s="622"/>
      <c r="AA169" s="743"/>
      <c r="AB169" s="734"/>
      <c r="AC169" s="743"/>
      <c r="AD169" s="734"/>
      <c r="AE169" s="733">
        <f t="shared" si="41"/>
        <v>0</v>
      </c>
      <c r="AF169" s="734"/>
      <c r="AG169" s="733">
        <f t="shared" si="42"/>
        <v>0</v>
      </c>
      <c r="AH169" s="734"/>
      <c r="AI169" s="733">
        <f t="shared" si="40"/>
        <v>0</v>
      </c>
      <c r="AJ169" s="735"/>
      <c r="AK169" s="734"/>
      <c r="AL169" s="96"/>
      <c r="AM169" s="101"/>
      <c r="AN169" s="101"/>
    </row>
    <row r="170" spans="1:45" s="100" customFormat="1" ht="15.75" customHeight="1" outlineLevel="1" x14ac:dyDescent="0.25">
      <c r="A170" s="96"/>
      <c r="B170" s="721" t="s">
        <v>1348</v>
      </c>
      <c r="C170" s="752"/>
      <c r="D170" s="736" t="s">
        <v>1643</v>
      </c>
      <c r="E170" s="737"/>
      <c r="F170" s="737"/>
      <c r="G170" s="737"/>
      <c r="H170" s="737"/>
      <c r="I170" s="737"/>
      <c r="J170" s="737"/>
      <c r="K170" s="737"/>
      <c r="L170" s="737"/>
      <c r="M170" s="737"/>
      <c r="N170" s="737"/>
      <c r="O170" s="737"/>
      <c r="P170" s="737"/>
      <c r="Q170" s="737"/>
      <c r="R170" s="737"/>
      <c r="S170" s="737"/>
      <c r="T170" s="738"/>
      <c r="U170" s="739"/>
      <c r="V170" s="740"/>
      <c r="W170" s="741" t="s">
        <v>51</v>
      </c>
      <c r="X170" s="742"/>
      <c r="Y170" s="634">
        <f>Y166*0.15</f>
        <v>7.5</v>
      </c>
      <c r="Z170" s="622"/>
      <c r="AA170" s="743"/>
      <c r="AB170" s="734"/>
      <c r="AC170" s="743"/>
      <c r="AD170" s="734"/>
      <c r="AE170" s="733">
        <f t="shared" si="41"/>
        <v>0</v>
      </c>
      <c r="AF170" s="734"/>
      <c r="AG170" s="733">
        <f t="shared" si="42"/>
        <v>0</v>
      </c>
      <c r="AH170" s="734"/>
      <c r="AI170" s="733">
        <f t="shared" si="40"/>
        <v>0</v>
      </c>
      <c r="AJ170" s="735"/>
      <c r="AK170" s="734"/>
      <c r="AL170" s="96"/>
      <c r="AM170" s="101"/>
      <c r="AN170" s="101"/>
    </row>
    <row r="171" spans="1:45" s="100" customFormat="1" ht="15.75" customHeight="1" outlineLevel="1" x14ac:dyDescent="0.25">
      <c r="A171" s="96"/>
      <c r="B171" s="721" t="s">
        <v>1349</v>
      </c>
      <c r="C171" s="752"/>
      <c r="D171" s="744" t="s">
        <v>1644</v>
      </c>
      <c r="E171" s="745"/>
      <c r="F171" s="745"/>
      <c r="G171" s="745"/>
      <c r="H171" s="745"/>
      <c r="I171" s="745"/>
      <c r="J171" s="745"/>
      <c r="K171" s="745"/>
      <c r="L171" s="745"/>
      <c r="M171" s="745"/>
      <c r="N171" s="745"/>
      <c r="O171" s="745"/>
      <c r="P171" s="745"/>
      <c r="Q171" s="745"/>
      <c r="R171" s="745"/>
      <c r="S171" s="745"/>
      <c r="T171" s="746"/>
      <c r="U171" s="747"/>
      <c r="V171" s="748"/>
      <c r="W171" s="749" t="s">
        <v>51</v>
      </c>
      <c r="X171" s="750"/>
      <c r="Y171" s="751">
        <f>Y170</f>
        <v>7.5</v>
      </c>
      <c r="Z171" s="705"/>
      <c r="AA171" s="631"/>
      <c r="AB171" s="707"/>
      <c r="AC171" s="631"/>
      <c r="AD171" s="707"/>
      <c r="AE171" s="634">
        <f t="shared" si="41"/>
        <v>0</v>
      </c>
      <c r="AF171" s="705"/>
      <c r="AG171" s="634">
        <f t="shared" si="42"/>
        <v>0</v>
      </c>
      <c r="AH171" s="705"/>
      <c r="AI171" s="634">
        <f t="shared" si="40"/>
        <v>0</v>
      </c>
      <c r="AJ171" s="719"/>
      <c r="AK171" s="705"/>
      <c r="AL171" s="96"/>
      <c r="AM171" s="101"/>
      <c r="AN171" s="101"/>
    </row>
    <row r="172" spans="1:45" s="100" customFormat="1" ht="15.75" customHeight="1" outlineLevel="1" x14ac:dyDescent="0.25">
      <c r="A172" s="96"/>
      <c r="B172" s="721" t="s">
        <v>1676</v>
      </c>
      <c r="C172" s="752"/>
      <c r="D172" s="736" t="s">
        <v>1648</v>
      </c>
      <c r="E172" s="737"/>
      <c r="F172" s="737"/>
      <c r="G172" s="737"/>
      <c r="H172" s="737"/>
      <c r="I172" s="737"/>
      <c r="J172" s="737"/>
      <c r="K172" s="737"/>
      <c r="L172" s="737"/>
      <c r="M172" s="737"/>
      <c r="N172" s="737"/>
      <c r="O172" s="737"/>
      <c r="P172" s="737"/>
      <c r="Q172" s="737"/>
      <c r="R172" s="737"/>
      <c r="S172" s="737"/>
      <c r="T172" s="738"/>
      <c r="U172" s="739"/>
      <c r="V172" s="740"/>
      <c r="W172" s="741" t="s">
        <v>33</v>
      </c>
      <c r="X172" s="742"/>
      <c r="Y172" s="634">
        <f>Y168</f>
        <v>55.000000000000007</v>
      </c>
      <c r="Z172" s="622"/>
      <c r="AA172" s="743"/>
      <c r="AB172" s="734"/>
      <c r="AC172" s="743"/>
      <c r="AD172" s="734"/>
      <c r="AE172" s="733">
        <f t="shared" si="41"/>
        <v>0</v>
      </c>
      <c r="AF172" s="734"/>
      <c r="AG172" s="733">
        <f t="shared" si="42"/>
        <v>0</v>
      </c>
      <c r="AH172" s="734"/>
      <c r="AI172" s="733">
        <f t="shared" si="40"/>
        <v>0</v>
      </c>
      <c r="AJ172" s="760"/>
      <c r="AK172" s="761"/>
      <c r="AL172" s="96"/>
      <c r="AM172" s="101"/>
      <c r="AN172" s="101"/>
    </row>
    <row r="173" spans="1:45" s="100" customFormat="1" ht="15.75" customHeight="1" outlineLevel="1" x14ac:dyDescent="0.25">
      <c r="A173" s="96"/>
      <c r="B173" s="721" t="s">
        <v>1677</v>
      </c>
      <c r="C173" s="752"/>
      <c r="D173" s="762" t="s">
        <v>1649</v>
      </c>
      <c r="E173" s="763"/>
      <c r="F173" s="763"/>
      <c r="G173" s="763"/>
      <c r="H173" s="763"/>
      <c r="I173" s="763"/>
      <c r="J173" s="763"/>
      <c r="K173" s="763"/>
      <c r="L173" s="763"/>
      <c r="M173" s="763"/>
      <c r="N173" s="763"/>
      <c r="O173" s="763"/>
      <c r="P173" s="763"/>
      <c r="Q173" s="763"/>
      <c r="R173" s="763"/>
      <c r="S173" s="763"/>
      <c r="T173" s="764"/>
      <c r="U173" s="765"/>
      <c r="V173" s="766"/>
      <c r="W173" s="767" t="s">
        <v>33</v>
      </c>
      <c r="X173" s="768"/>
      <c r="Y173" s="634">
        <f>Y166</f>
        <v>50</v>
      </c>
      <c r="Z173" s="622"/>
      <c r="AA173" s="769"/>
      <c r="AB173" s="770"/>
      <c r="AC173" s="743"/>
      <c r="AD173" s="734"/>
      <c r="AE173" s="733">
        <f t="shared" si="41"/>
        <v>0</v>
      </c>
      <c r="AF173" s="734"/>
      <c r="AG173" s="733">
        <f t="shared" si="42"/>
        <v>0</v>
      </c>
      <c r="AH173" s="734"/>
      <c r="AI173" s="733">
        <f t="shared" si="40"/>
        <v>0</v>
      </c>
      <c r="AJ173" s="735"/>
      <c r="AK173" s="734"/>
      <c r="AL173" s="96"/>
      <c r="AM173" s="101"/>
      <c r="AN173" s="101"/>
    </row>
    <row r="174" spans="1:45" s="100" customFormat="1" ht="18" customHeight="1" outlineLevel="1" x14ac:dyDescent="0.25">
      <c r="A174" s="399"/>
      <c r="B174" s="721" t="s">
        <v>1678</v>
      </c>
      <c r="C174" s="752"/>
      <c r="D174" s="679" t="s">
        <v>1606</v>
      </c>
      <c r="E174" s="711"/>
      <c r="F174" s="711"/>
      <c r="G174" s="711"/>
      <c r="H174" s="711"/>
      <c r="I174" s="711"/>
      <c r="J174" s="711"/>
      <c r="K174" s="711"/>
      <c r="L174" s="711"/>
      <c r="M174" s="711"/>
      <c r="N174" s="711"/>
      <c r="O174" s="711"/>
      <c r="P174" s="711"/>
      <c r="Q174" s="711"/>
      <c r="R174" s="711"/>
      <c r="S174" s="711"/>
      <c r="T174" s="712"/>
      <c r="U174" s="400"/>
      <c r="V174" s="401"/>
      <c r="W174" s="662" t="s">
        <v>1607</v>
      </c>
      <c r="X174" s="709"/>
      <c r="Y174" s="634">
        <v>1</v>
      </c>
      <c r="Z174" s="705"/>
      <c r="AA174" s="634"/>
      <c r="AB174" s="705"/>
      <c r="AC174" s="634"/>
      <c r="AD174" s="705"/>
      <c r="AE174" s="634">
        <f t="shared" si="41"/>
        <v>0</v>
      </c>
      <c r="AF174" s="705"/>
      <c r="AG174" s="634">
        <f t="shared" si="42"/>
        <v>0</v>
      </c>
      <c r="AH174" s="705"/>
      <c r="AI174" s="634">
        <f t="shared" si="40"/>
        <v>0</v>
      </c>
      <c r="AJ174" s="719"/>
      <c r="AK174" s="705"/>
      <c r="AL174" s="399"/>
      <c r="AM174" s="402"/>
      <c r="AN174" s="101"/>
      <c r="AO174" s="399"/>
      <c r="AP174" s="399"/>
      <c r="AQ174" s="399"/>
      <c r="AR174" s="399"/>
      <c r="AS174" s="399"/>
    </row>
    <row r="175" spans="1:45" s="100" customFormat="1" ht="18" customHeight="1" outlineLevel="1" x14ac:dyDescent="0.25">
      <c r="A175" s="399"/>
      <c r="B175" s="721" t="s">
        <v>1679</v>
      </c>
      <c r="C175" s="752"/>
      <c r="D175" s="679" t="s">
        <v>1608</v>
      </c>
      <c r="E175" s="622"/>
      <c r="F175" s="622"/>
      <c r="G175" s="622"/>
      <c r="H175" s="622"/>
      <c r="I175" s="622"/>
      <c r="J175" s="622"/>
      <c r="K175" s="622"/>
      <c r="L175" s="622"/>
      <c r="M175" s="622"/>
      <c r="N175" s="622"/>
      <c r="O175" s="622"/>
      <c r="P175" s="622"/>
      <c r="Q175" s="622"/>
      <c r="R175" s="622"/>
      <c r="S175" s="622"/>
      <c r="T175" s="623"/>
      <c r="U175" s="400"/>
      <c r="V175" s="401"/>
      <c r="W175" s="662" t="s">
        <v>1609</v>
      </c>
      <c r="X175" s="623"/>
      <c r="Y175" s="634">
        <v>1</v>
      </c>
      <c r="Z175" s="718"/>
      <c r="AA175" s="634"/>
      <c r="AB175" s="623"/>
      <c r="AC175" s="634"/>
      <c r="AD175" s="623"/>
      <c r="AE175" s="634">
        <f t="shared" si="41"/>
        <v>0</v>
      </c>
      <c r="AF175" s="623"/>
      <c r="AG175" s="634">
        <f t="shared" si="42"/>
        <v>0</v>
      </c>
      <c r="AH175" s="623"/>
      <c r="AI175" s="634">
        <f t="shared" si="40"/>
        <v>0</v>
      </c>
      <c r="AJ175" s="622"/>
      <c r="AK175" s="623"/>
      <c r="AL175" s="399"/>
      <c r="AM175" s="402"/>
      <c r="AN175" s="101"/>
      <c r="AO175" s="399"/>
      <c r="AP175" s="399"/>
      <c r="AQ175" s="399"/>
      <c r="AR175" s="399"/>
      <c r="AS175" s="399"/>
    </row>
    <row r="176" spans="1:45" s="100" customFormat="1" ht="15.75" customHeight="1" outlineLevel="1" x14ac:dyDescent="0.25">
      <c r="A176" s="96"/>
      <c r="B176" s="721" t="s">
        <v>1680</v>
      </c>
      <c r="C176" s="752"/>
      <c r="D176" s="679" t="s">
        <v>1610</v>
      </c>
      <c r="E176" s="622"/>
      <c r="F176" s="622"/>
      <c r="G176" s="622"/>
      <c r="H176" s="622"/>
      <c r="I176" s="622"/>
      <c r="J176" s="622"/>
      <c r="K176" s="622"/>
      <c r="L176" s="622"/>
      <c r="M176" s="622"/>
      <c r="N176" s="622"/>
      <c r="O176" s="622"/>
      <c r="P176" s="622"/>
      <c r="Q176" s="622"/>
      <c r="R176" s="622"/>
      <c r="S176" s="622"/>
      <c r="T176" s="623"/>
      <c r="U176" s="661"/>
      <c r="V176" s="623"/>
      <c r="W176" s="662" t="s">
        <v>1533</v>
      </c>
      <c r="X176" s="623"/>
      <c r="Y176" s="634">
        <v>6</v>
      </c>
      <c r="Z176" s="718"/>
      <c r="AA176" s="634"/>
      <c r="AB176" s="623"/>
      <c r="AC176" s="634"/>
      <c r="AD176" s="623"/>
      <c r="AE176" s="634">
        <f t="shared" si="41"/>
        <v>0</v>
      </c>
      <c r="AF176" s="623"/>
      <c r="AG176" s="634">
        <f t="shared" si="42"/>
        <v>0</v>
      </c>
      <c r="AH176" s="623"/>
      <c r="AI176" s="634">
        <f t="shared" si="40"/>
        <v>0</v>
      </c>
      <c r="AJ176" s="622"/>
      <c r="AK176" s="623"/>
      <c r="AL176" s="96"/>
      <c r="AM176" s="402"/>
      <c r="AN176" s="101"/>
      <c r="AO176" s="96"/>
      <c r="AP176" s="96"/>
      <c r="AQ176" s="96"/>
      <c r="AR176" s="96"/>
      <c r="AS176" s="96"/>
    </row>
    <row r="177" spans="1:45" s="100" customFormat="1" ht="18" customHeight="1" outlineLevel="1" x14ac:dyDescent="0.25">
      <c r="A177" s="399"/>
      <c r="B177" s="671"/>
      <c r="C177" s="710"/>
      <c r="D177" s="713" t="s">
        <v>1681</v>
      </c>
      <c r="E177" s="731"/>
      <c r="F177" s="731"/>
      <c r="G177" s="731"/>
      <c r="H177" s="731"/>
      <c r="I177" s="731"/>
      <c r="J177" s="731"/>
      <c r="K177" s="731"/>
      <c r="L177" s="731"/>
      <c r="M177" s="731"/>
      <c r="N177" s="731"/>
      <c r="O177" s="731"/>
      <c r="P177" s="731"/>
      <c r="Q177" s="731"/>
      <c r="R177" s="731"/>
      <c r="S177" s="731"/>
      <c r="T177" s="732"/>
      <c r="U177" s="400"/>
      <c r="V177" s="401"/>
      <c r="W177" s="662"/>
      <c r="X177" s="709"/>
      <c r="Y177" s="656"/>
      <c r="Z177" s="623"/>
      <c r="AA177" s="634"/>
      <c r="AB177" s="705"/>
      <c r="AC177" s="634"/>
      <c r="AD177" s="705"/>
      <c r="AE177" s="634"/>
      <c r="AF177" s="705"/>
      <c r="AG177" s="634"/>
      <c r="AH177" s="705"/>
      <c r="AI177" s="634"/>
      <c r="AJ177" s="719"/>
      <c r="AK177" s="705"/>
      <c r="AL177" s="399"/>
      <c r="AM177" s="402"/>
      <c r="AN177" s="101"/>
      <c r="AO177" s="399"/>
      <c r="AP177" s="399"/>
      <c r="AQ177" s="399"/>
      <c r="AR177" s="399"/>
      <c r="AS177" s="399"/>
    </row>
    <row r="178" spans="1:45" s="100" customFormat="1" ht="15.75" customHeight="1" outlineLevel="1" x14ac:dyDescent="0.25">
      <c r="A178" s="224"/>
      <c r="B178" s="721" t="s">
        <v>1682</v>
      </c>
      <c r="C178" s="752"/>
      <c r="D178" s="674" t="s">
        <v>1623</v>
      </c>
      <c r="E178" s="675"/>
      <c r="F178" s="675"/>
      <c r="G178" s="675"/>
      <c r="H178" s="675"/>
      <c r="I178" s="675"/>
      <c r="J178" s="675"/>
      <c r="K178" s="675"/>
      <c r="L178" s="675"/>
      <c r="M178" s="675"/>
      <c r="N178" s="675"/>
      <c r="O178" s="675"/>
      <c r="P178" s="675"/>
      <c r="Q178" s="675"/>
      <c r="R178" s="675"/>
      <c r="S178" s="675"/>
      <c r="T178" s="676"/>
      <c r="U178" s="661"/>
      <c r="V178" s="708"/>
      <c r="W178" s="662" t="s">
        <v>51</v>
      </c>
      <c r="X178" s="709"/>
      <c r="Y178" s="634">
        <f>((Y151+(Y166*0.4))-(Y158+Y170))*1.4</f>
        <v>27.859999999999996</v>
      </c>
      <c r="Z178" s="622"/>
      <c r="AA178" s="634"/>
      <c r="AB178" s="705"/>
      <c r="AC178" s="634"/>
      <c r="AD178" s="705"/>
      <c r="AE178" s="634">
        <f>ROUND(Y178*AA178,2)</f>
        <v>0</v>
      </c>
      <c r="AF178" s="705"/>
      <c r="AG178" s="634">
        <f>ROUND(Y178*AC178,2)</f>
        <v>0</v>
      </c>
      <c r="AH178" s="705"/>
      <c r="AI178" s="634">
        <f>AE178+AG178</f>
        <v>0</v>
      </c>
      <c r="AJ178" s="719"/>
      <c r="AK178" s="705"/>
      <c r="AL178" s="224"/>
      <c r="AM178" s="402"/>
      <c r="AN178" s="101"/>
      <c r="AO178" s="224"/>
      <c r="AP178" s="224"/>
      <c r="AQ178" s="224"/>
      <c r="AR178" s="224"/>
      <c r="AS178" s="224"/>
    </row>
    <row r="179" spans="1:45" s="100" customFormat="1" ht="15.75" customHeight="1" outlineLevel="1" x14ac:dyDescent="0.25">
      <c r="A179" s="224"/>
      <c r="B179" s="721" t="s">
        <v>1683</v>
      </c>
      <c r="C179" s="752"/>
      <c r="D179" s="674" t="s">
        <v>1624</v>
      </c>
      <c r="E179" s="675"/>
      <c r="F179" s="675"/>
      <c r="G179" s="675"/>
      <c r="H179" s="675"/>
      <c r="I179" s="675"/>
      <c r="J179" s="675"/>
      <c r="K179" s="675"/>
      <c r="L179" s="675"/>
      <c r="M179" s="675"/>
      <c r="N179" s="675"/>
      <c r="O179" s="675"/>
      <c r="P179" s="675"/>
      <c r="Q179" s="675"/>
      <c r="R179" s="675"/>
      <c r="S179" s="675"/>
      <c r="T179" s="676"/>
      <c r="U179" s="661"/>
      <c r="V179" s="708"/>
      <c r="W179" s="662" t="s">
        <v>1548</v>
      </c>
      <c r="X179" s="709"/>
      <c r="Y179" s="634">
        <f>Y178*20</f>
        <v>557.19999999999993</v>
      </c>
      <c r="Z179" s="622"/>
      <c r="AA179" s="634"/>
      <c r="AB179" s="705"/>
      <c r="AC179" s="634"/>
      <c r="AD179" s="705"/>
      <c r="AE179" s="634">
        <f>ROUND(Y179*AA179,2)</f>
        <v>0</v>
      </c>
      <c r="AF179" s="705"/>
      <c r="AG179" s="634">
        <f>ROUND(Y179*AC179,2)</f>
        <v>0</v>
      </c>
      <c r="AH179" s="705"/>
      <c r="AI179" s="634">
        <f>AE179+AG179</f>
        <v>0</v>
      </c>
      <c r="AJ179" s="719"/>
      <c r="AK179" s="705"/>
      <c r="AL179" s="224"/>
      <c r="AM179" s="402"/>
      <c r="AN179" s="101"/>
      <c r="AO179" s="224"/>
      <c r="AP179" s="224"/>
      <c r="AQ179" s="224"/>
      <c r="AR179" s="224"/>
      <c r="AS179" s="224"/>
    </row>
    <row r="180" spans="1:45" s="100" customFormat="1" ht="18" customHeight="1" outlineLevel="1" x14ac:dyDescent="0.25">
      <c r="A180" s="399"/>
      <c r="B180" s="671"/>
      <c r="C180" s="710"/>
      <c r="D180" s="713" t="s">
        <v>1684</v>
      </c>
      <c r="E180" s="731"/>
      <c r="F180" s="731"/>
      <c r="G180" s="731"/>
      <c r="H180" s="731"/>
      <c r="I180" s="731"/>
      <c r="J180" s="731"/>
      <c r="K180" s="731"/>
      <c r="L180" s="731"/>
      <c r="M180" s="731"/>
      <c r="N180" s="731"/>
      <c r="O180" s="731"/>
      <c r="P180" s="731"/>
      <c r="Q180" s="731"/>
      <c r="R180" s="731"/>
      <c r="S180" s="731"/>
      <c r="T180" s="732"/>
      <c r="U180" s="400"/>
      <c r="V180" s="401"/>
      <c r="W180" s="662"/>
      <c r="X180" s="709"/>
      <c r="Y180" s="656"/>
      <c r="Z180" s="623"/>
      <c r="AA180" s="634"/>
      <c r="AB180" s="705"/>
      <c r="AC180" s="634"/>
      <c r="AD180" s="705"/>
      <c r="AE180" s="634"/>
      <c r="AF180" s="705"/>
      <c r="AG180" s="634"/>
      <c r="AH180" s="705"/>
      <c r="AI180" s="634"/>
      <c r="AJ180" s="719"/>
      <c r="AK180" s="705"/>
      <c r="AL180" s="399"/>
      <c r="AM180" s="402"/>
      <c r="AN180" s="101"/>
      <c r="AO180" s="399"/>
      <c r="AP180" s="399"/>
      <c r="AQ180" s="399"/>
      <c r="AR180" s="399"/>
      <c r="AS180" s="399"/>
    </row>
    <row r="181" spans="1:45" s="100" customFormat="1" ht="15.75" customHeight="1" outlineLevel="1" x14ac:dyDescent="0.25">
      <c r="A181" s="96"/>
      <c r="B181" s="721" t="s">
        <v>1685</v>
      </c>
      <c r="C181" s="752"/>
      <c r="D181" s="674" t="s">
        <v>1658</v>
      </c>
      <c r="E181" s="675"/>
      <c r="F181" s="675"/>
      <c r="G181" s="675"/>
      <c r="H181" s="675"/>
      <c r="I181" s="675"/>
      <c r="J181" s="675"/>
      <c r="K181" s="675"/>
      <c r="L181" s="675"/>
      <c r="M181" s="675"/>
      <c r="N181" s="675"/>
      <c r="O181" s="675"/>
      <c r="P181" s="675"/>
      <c r="Q181" s="675"/>
      <c r="R181" s="675"/>
      <c r="S181" s="675"/>
      <c r="T181" s="676"/>
      <c r="U181" s="661"/>
      <c r="V181" s="708"/>
      <c r="W181" s="662" t="s">
        <v>33</v>
      </c>
      <c r="X181" s="709"/>
      <c r="Y181" s="634">
        <v>90</v>
      </c>
      <c r="Z181" s="705"/>
      <c r="AA181" s="631"/>
      <c r="AB181" s="623"/>
      <c r="AC181" s="631"/>
      <c r="AD181" s="623"/>
      <c r="AE181" s="733">
        <f t="shared" ref="AE181:AE196" si="43">ROUND(Y181*AA181,2)</f>
        <v>0</v>
      </c>
      <c r="AF181" s="734"/>
      <c r="AG181" s="733">
        <f t="shared" ref="AG181:AG196" si="44">ROUND(Y181*AC181,2)</f>
        <v>0</v>
      </c>
      <c r="AH181" s="734"/>
      <c r="AI181" s="634">
        <f t="shared" ref="AI181:AI196" si="45">AE181+AG181</f>
        <v>0</v>
      </c>
      <c r="AJ181" s="622"/>
      <c r="AK181" s="623"/>
      <c r="AL181" s="96"/>
      <c r="AM181" s="101"/>
      <c r="AN181" s="101"/>
    </row>
    <row r="182" spans="1:45" s="100" customFormat="1" ht="15.75" customHeight="1" outlineLevel="1" x14ac:dyDescent="0.25">
      <c r="A182" s="96"/>
      <c r="B182" s="721" t="s">
        <v>1686</v>
      </c>
      <c r="C182" s="752"/>
      <c r="D182" s="736" t="s">
        <v>1660</v>
      </c>
      <c r="E182" s="737"/>
      <c r="F182" s="737"/>
      <c r="G182" s="737"/>
      <c r="H182" s="737"/>
      <c r="I182" s="737"/>
      <c r="J182" s="737"/>
      <c r="K182" s="737"/>
      <c r="L182" s="737"/>
      <c r="M182" s="737"/>
      <c r="N182" s="737"/>
      <c r="O182" s="737"/>
      <c r="P182" s="737"/>
      <c r="Q182" s="737"/>
      <c r="R182" s="737"/>
      <c r="S182" s="737"/>
      <c r="T182" s="738"/>
      <c r="U182" s="739"/>
      <c r="V182" s="740"/>
      <c r="W182" s="741" t="s">
        <v>58</v>
      </c>
      <c r="X182" s="742"/>
      <c r="Y182" s="634">
        <f>175</f>
        <v>175</v>
      </c>
      <c r="Z182" s="622"/>
      <c r="AA182" s="743"/>
      <c r="AB182" s="734"/>
      <c r="AC182" s="743"/>
      <c r="AD182" s="734"/>
      <c r="AE182" s="733">
        <f t="shared" si="43"/>
        <v>0</v>
      </c>
      <c r="AF182" s="734"/>
      <c r="AG182" s="733">
        <f t="shared" si="44"/>
        <v>0</v>
      </c>
      <c r="AH182" s="734"/>
      <c r="AI182" s="733">
        <f t="shared" si="45"/>
        <v>0</v>
      </c>
      <c r="AJ182" s="735"/>
      <c r="AK182" s="734"/>
      <c r="AL182" s="96"/>
      <c r="AM182" s="101"/>
      <c r="AN182" s="101"/>
    </row>
    <row r="183" spans="1:45" s="100" customFormat="1" ht="15.75" customHeight="1" outlineLevel="1" x14ac:dyDescent="0.25">
      <c r="A183" s="96"/>
      <c r="B183" s="721" t="s">
        <v>1687</v>
      </c>
      <c r="C183" s="752"/>
      <c r="D183" s="674" t="s">
        <v>1662</v>
      </c>
      <c r="E183" s="675"/>
      <c r="F183" s="675"/>
      <c r="G183" s="675"/>
      <c r="H183" s="675"/>
      <c r="I183" s="675"/>
      <c r="J183" s="675"/>
      <c r="K183" s="675"/>
      <c r="L183" s="675"/>
      <c r="M183" s="675"/>
      <c r="N183" s="675"/>
      <c r="O183" s="675"/>
      <c r="P183" s="675"/>
      <c r="Q183" s="675"/>
      <c r="R183" s="675"/>
      <c r="S183" s="675"/>
      <c r="T183" s="676"/>
      <c r="U183" s="661"/>
      <c r="V183" s="708"/>
      <c r="W183" s="662" t="s">
        <v>51</v>
      </c>
      <c r="X183" s="709"/>
      <c r="Y183" s="634">
        <v>7.3</v>
      </c>
      <c r="Z183" s="622"/>
      <c r="AA183" s="771"/>
      <c r="AB183" s="772"/>
      <c r="AC183" s="743"/>
      <c r="AD183" s="734"/>
      <c r="AE183" s="733">
        <f t="shared" si="43"/>
        <v>0</v>
      </c>
      <c r="AF183" s="734"/>
      <c r="AG183" s="733">
        <f t="shared" si="44"/>
        <v>0</v>
      </c>
      <c r="AH183" s="734"/>
      <c r="AI183" s="733">
        <f t="shared" si="45"/>
        <v>0</v>
      </c>
      <c r="AJ183" s="735"/>
      <c r="AK183" s="734"/>
      <c r="AL183" s="96"/>
      <c r="AM183" s="101"/>
      <c r="AN183" s="101"/>
    </row>
    <row r="184" spans="1:45" s="100" customFormat="1" ht="15.75" customHeight="1" outlineLevel="1" x14ac:dyDescent="0.25">
      <c r="A184" s="96"/>
      <c r="B184" s="721" t="s">
        <v>1688</v>
      </c>
      <c r="C184" s="752"/>
      <c r="D184" s="674" t="s">
        <v>1664</v>
      </c>
      <c r="E184" s="675"/>
      <c r="F184" s="675"/>
      <c r="G184" s="675"/>
      <c r="H184" s="675"/>
      <c r="I184" s="675"/>
      <c r="J184" s="675"/>
      <c r="K184" s="675"/>
      <c r="L184" s="675"/>
      <c r="M184" s="675"/>
      <c r="N184" s="675"/>
      <c r="O184" s="675"/>
      <c r="P184" s="675"/>
      <c r="Q184" s="675"/>
      <c r="R184" s="675"/>
      <c r="S184" s="675"/>
      <c r="T184" s="676"/>
      <c r="U184" s="661"/>
      <c r="V184" s="708"/>
      <c r="W184" s="662" t="s">
        <v>33</v>
      </c>
      <c r="X184" s="709"/>
      <c r="Y184" s="634">
        <f>Y181</f>
        <v>90</v>
      </c>
      <c r="Z184" s="622"/>
      <c r="AA184" s="771"/>
      <c r="AB184" s="772"/>
      <c r="AC184" s="743"/>
      <c r="AD184" s="734"/>
      <c r="AE184" s="733">
        <f t="shared" si="43"/>
        <v>0</v>
      </c>
      <c r="AF184" s="734"/>
      <c r="AG184" s="733">
        <f t="shared" si="44"/>
        <v>0</v>
      </c>
      <c r="AH184" s="734"/>
      <c r="AI184" s="733">
        <f t="shared" si="45"/>
        <v>0</v>
      </c>
      <c r="AJ184" s="735"/>
      <c r="AK184" s="734"/>
      <c r="AL184" s="96"/>
      <c r="AM184" s="101"/>
      <c r="AN184" s="101"/>
    </row>
    <row r="185" spans="1:45" s="100" customFormat="1" ht="15.75" customHeight="1" outlineLevel="1" x14ac:dyDescent="0.25">
      <c r="A185" s="96"/>
      <c r="B185" s="721" t="s">
        <v>1689</v>
      </c>
      <c r="C185" s="752"/>
      <c r="D185" s="674" t="s">
        <v>1666</v>
      </c>
      <c r="E185" s="675"/>
      <c r="F185" s="675"/>
      <c r="G185" s="675"/>
      <c r="H185" s="675"/>
      <c r="I185" s="675"/>
      <c r="J185" s="675"/>
      <c r="K185" s="675"/>
      <c r="L185" s="675"/>
      <c r="M185" s="675"/>
      <c r="N185" s="675"/>
      <c r="O185" s="675"/>
      <c r="P185" s="675"/>
      <c r="Q185" s="675"/>
      <c r="R185" s="675"/>
      <c r="S185" s="675"/>
      <c r="T185" s="676"/>
      <c r="U185" s="661"/>
      <c r="V185" s="708"/>
      <c r="W185" s="662" t="s">
        <v>33</v>
      </c>
      <c r="X185" s="709"/>
      <c r="Y185" s="634">
        <f>Y184</f>
        <v>90</v>
      </c>
      <c r="Z185" s="622"/>
      <c r="AA185" s="771"/>
      <c r="AB185" s="772"/>
      <c r="AC185" s="743"/>
      <c r="AD185" s="734"/>
      <c r="AE185" s="733">
        <f t="shared" si="43"/>
        <v>0</v>
      </c>
      <c r="AF185" s="734"/>
      <c r="AG185" s="733">
        <f t="shared" si="44"/>
        <v>0</v>
      </c>
      <c r="AH185" s="734"/>
      <c r="AI185" s="733">
        <f t="shared" si="45"/>
        <v>0</v>
      </c>
      <c r="AJ185" s="735"/>
      <c r="AK185" s="734"/>
      <c r="AL185" s="96"/>
      <c r="AM185" s="101"/>
      <c r="AN185" s="101"/>
    </row>
    <row r="186" spans="1:45" s="100" customFormat="1" ht="15.75" customHeight="1" outlineLevel="1" x14ac:dyDescent="0.25">
      <c r="A186" s="96"/>
      <c r="B186" s="721" t="s">
        <v>1690</v>
      </c>
      <c r="C186" s="752"/>
      <c r="D186" s="762" t="s">
        <v>1668</v>
      </c>
      <c r="E186" s="763"/>
      <c r="F186" s="763"/>
      <c r="G186" s="763"/>
      <c r="H186" s="763"/>
      <c r="I186" s="763"/>
      <c r="J186" s="763"/>
      <c r="K186" s="763"/>
      <c r="L186" s="763"/>
      <c r="M186" s="763"/>
      <c r="N186" s="763"/>
      <c r="O186" s="763"/>
      <c r="P186" s="763"/>
      <c r="Q186" s="763"/>
      <c r="R186" s="763"/>
      <c r="S186" s="763"/>
      <c r="T186" s="764"/>
      <c r="U186" s="765"/>
      <c r="V186" s="766"/>
      <c r="W186" s="767" t="s">
        <v>1669</v>
      </c>
      <c r="X186" s="768"/>
      <c r="Y186" s="634">
        <v>2</v>
      </c>
      <c r="Z186" s="622"/>
      <c r="AA186" s="773"/>
      <c r="AB186" s="774"/>
      <c r="AC186" s="773"/>
      <c r="AD186" s="774"/>
      <c r="AE186" s="779">
        <f>ROUND(Y186*AA186,2)</f>
        <v>0</v>
      </c>
      <c r="AF186" s="774"/>
      <c r="AG186" s="779">
        <f>ROUND(Y186*AC186,2)</f>
        <v>0</v>
      </c>
      <c r="AH186" s="774"/>
      <c r="AI186" s="779">
        <f>AE186+AG186</f>
        <v>0</v>
      </c>
      <c r="AJ186" s="774"/>
      <c r="AK186" s="774"/>
      <c r="AL186" s="96"/>
      <c r="AM186" s="101"/>
      <c r="AN186" s="101"/>
    </row>
    <row r="187" spans="1:45" s="406" customFormat="1" ht="15.75" customHeight="1" outlineLevel="1" x14ac:dyDescent="0.25">
      <c r="A187" s="404"/>
      <c r="B187" s="721" t="s">
        <v>1691</v>
      </c>
      <c r="C187" s="752"/>
      <c r="D187" s="780" t="s">
        <v>1671</v>
      </c>
      <c r="E187" s="754"/>
      <c r="F187" s="754"/>
      <c r="G187" s="754"/>
      <c r="H187" s="754"/>
      <c r="I187" s="754"/>
      <c r="J187" s="754"/>
      <c r="K187" s="754"/>
      <c r="L187" s="754"/>
      <c r="M187" s="754"/>
      <c r="N187" s="754"/>
      <c r="O187" s="754"/>
      <c r="P187" s="754"/>
      <c r="Q187" s="754"/>
      <c r="R187" s="754"/>
      <c r="S187" s="754"/>
      <c r="T187" s="781"/>
      <c r="U187" s="782"/>
      <c r="V187" s="783"/>
      <c r="W187" s="784" t="s">
        <v>39</v>
      </c>
      <c r="X187" s="785"/>
      <c r="Y187" s="634">
        <v>10</v>
      </c>
      <c r="Z187" s="622"/>
      <c r="AA187" s="775"/>
      <c r="AB187" s="776"/>
      <c r="AC187" s="775"/>
      <c r="AD187" s="776"/>
      <c r="AE187" s="777">
        <f>ROUND(Y187*AA187,2)</f>
        <v>0</v>
      </c>
      <c r="AF187" s="776"/>
      <c r="AG187" s="777">
        <f>ROUND(Y187*AC187,2)</f>
        <v>0</v>
      </c>
      <c r="AH187" s="776"/>
      <c r="AI187" s="777">
        <f>AE187+AG187</f>
        <v>0</v>
      </c>
      <c r="AJ187" s="776"/>
      <c r="AK187" s="776"/>
      <c r="AL187" s="404"/>
      <c r="AM187" s="405"/>
      <c r="AN187" s="405"/>
    </row>
    <row r="188" spans="1:45" s="100" customFormat="1" ht="18" customHeight="1" outlineLevel="1" x14ac:dyDescent="0.25">
      <c r="A188" s="399"/>
      <c r="B188" s="671"/>
      <c r="C188" s="710"/>
      <c r="D188" s="713" t="s">
        <v>1692</v>
      </c>
      <c r="E188" s="731"/>
      <c r="F188" s="731"/>
      <c r="G188" s="731"/>
      <c r="H188" s="731"/>
      <c r="I188" s="731"/>
      <c r="J188" s="731"/>
      <c r="K188" s="731"/>
      <c r="L188" s="731"/>
      <c r="M188" s="731"/>
      <c r="N188" s="731"/>
      <c r="O188" s="731"/>
      <c r="P188" s="731"/>
      <c r="Q188" s="731"/>
      <c r="R188" s="731"/>
      <c r="S188" s="731"/>
      <c r="T188" s="732"/>
      <c r="U188" s="400"/>
      <c r="V188" s="401"/>
      <c r="W188" s="662"/>
      <c r="X188" s="709"/>
      <c r="Y188" s="656"/>
      <c r="Z188" s="623"/>
      <c r="AA188" s="634"/>
      <c r="AB188" s="705"/>
      <c r="AC188" s="634"/>
      <c r="AD188" s="705"/>
      <c r="AE188" s="634"/>
      <c r="AF188" s="705"/>
      <c r="AG188" s="634"/>
      <c r="AH188" s="705"/>
      <c r="AI188" s="634"/>
      <c r="AJ188" s="719"/>
      <c r="AK188" s="705"/>
      <c r="AL188" s="399"/>
      <c r="AM188" s="402"/>
      <c r="AN188" s="101"/>
      <c r="AO188" s="399"/>
      <c r="AP188" s="399"/>
      <c r="AQ188" s="399"/>
      <c r="AR188" s="399"/>
      <c r="AS188" s="399"/>
    </row>
    <row r="189" spans="1:45" s="100" customFormat="1" ht="15.75" customHeight="1" outlineLevel="1" x14ac:dyDescent="0.25">
      <c r="A189" s="96"/>
      <c r="B189" s="721" t="s">
        <v>1693</v>
      </c>
      <c r="C189" s="752"/>
      <c r="D189" s="674" t="s">
        <v>106</v>
      </c>
      <c r="E189" s="675"/>
      <c r="F189" s="675"/>
      <c r="G189" s="675"/>
      <c r="H189" s="675"/>
      <c r="I189" s="675"/>
      <c r="J189" s="675"/>
      <c r="K189" s="675"/>
      <c r="L189" s="675"/>
      <c r="M189" s="675"/>
      <c r="N189" s="675"/>
      <c r="O189" s="675"/>
      <c r="P189" s="675"/>
      <c r="Q189" s="675"/>
      <c r="R189" s="675"/>
      <c r="S189" s="675"/>
      <c r="T189" s="676"/>
      <c r="U189" s="661"/>
      <c r="V189" s="708"/>
      <c r="W189" s="662" t="s">
        <v>33</v>
      </c>
      <c r="X189" s="709"/>
      <c r="Y189" s="634">
        <v>210</v>
      </c>
      <c r="Z189" s="622"/>
      <c r="AA189" s="771"/>
      <c r="AB189" s="789"/>
      <c r="AC189" s="775"/>
      <c r="AD189" s="776"/>
      <c r="AE189" s="733">
        <f t="shared" si="43"/>
        <v>0</v>
      </c>
      <c r="AF189" s="734"/>
      <c r="AG189" s="733">
        <f t="shared" si="44"/>
        <v>0</v>
      </c>
      <c r="AH189" s="734"/>
      <c r="AI189" s="777">
        <f t="shared" si="45"/>
        <v>0</v>
      </c>
      <c r="AJ189" s="776"/>
      <c r="AK189" s="776"/>
      <c r="AL189" s="96"/>
      <c r="AM189" s="101"/>
      <c r="AN189" s="101"/>
    </row>
    <row r="190" spans="1:45" s="100" customFormat="1" ht="15.75" customHeight="1" outlineLevel="1" x14ac:dyDescent="0.25">
      <c r="A190" s="96"/>
      <c r="B190" s="721" t="s">
        <v>1694</v>
      </c>
      <c r="C190" s="752"/>
      <c r="D190" s="674" t="s">
        <v>1695</v>
      </c>
      <c r="E190" s="675"/>
      <c r="F190" s="675"/>
      <c r="G190" s="675"/>
      <c r="H190" s="675"/>
      <c r="I190" s="675"/>
      <c r="J190" s="675"/>
      <c r="K190" s="675"/>
      <c r="L190" s="675"/>
      <c r="M190" s="675"/>
      <c r="N190" s="675"/>
      <c r="O190" s="675"/>
      <c r="P190" s="675"/>
      <c r="Q190" s="675"/>
      <c r="R190" s="675"/>
      <c r="S190" s="675"/>
      <c r="T190" s="676"/>
      <c r="U190" s="661"/>
      <c r="V190" s="708"/>
      <c r="W190" s="662" t="s">
        <v>33</v>
      </c>
      <c r="X190" s="709"/>
      <c r="Y190" s="634">
        <v>120</v>
      </c>
      <c r="Z190" s="622"/>
      <c r="AA190" s="771"/>
      <c r="AB190" s="789"/>
      <c r="AC190" s="775"/>
      <c r="AD190" s="776"/>
      <c r="AE190" s="733">
        <f t="shared" si="43"/>
        <v>0</v>
      </c>
      <c r="AF190" s="734"/>
      <c r="AG190" s="733">
        <f t="shared" si="44"/>
        <v>0</v>
      </c>
      <c r="AH190" s="734"/>
      <c r="AI190" s="777">
        <f t="shared" si="45"/>
        <v>0</v>
      </c>
      <c r="AJ190" s="776"/>
      <c r="AK190" s="776"/>
      <c r="AL190" s="96"/>
      <c r="AM190" s="101"/>
      <c r="AN190" s="101"/>
    </row>
    <row r="191" spans="1:45" s="100" customFormat="1" ht="15.75" customHeight="1" outlineLevel="1" x14ac:dyDescent="0.25">
      <c r="A191" s="96"/>
      <c r="B191" s="721" t="s">
        <v>1696</v>
      </c>
      <c r="C191" s="752"/>
      <c r="D191" s="674" t="s">
        <v>1697</v>
      </c>
      <c r="E191" s="675"/>
      <c r="F191" s="675"/>
      <c r="G191" s="675"/>
      <c r="H191" s="675"/>
      <c r="I191" s="675"/>
      <c r="J191" s="675"/>
      <c r="K191" s="675"/>
      <c r="L191" s="675"/>
      <c r="M191" s="675"/>
      <c r="N191" s="675"/>
      <c r="O191" s="675"/>
      <c r="P191" s="675"/>
      <c r="Q191" s="675"/>
      <c r="R191" s="675"/>
      <c r="S191" s="675"/>
      <c r="T191" s="676"/>
      <c r="U191" s="661"/>
      <c r="V191" s="708"/>
      <c r="W191" s="662" t="s">
        <v>33</v>
      </c>
      <c r="X191" s="709"/>
      <c r="Y191" s="634">
        <v>90</v>
      </c>
      <c r="Z191" s="622"/>
      <c r="AA191" s="771"/>
      <c r="AB191" s="789"/>
      <c r="AC191" s="775"/>
      <c r="AD191" s="776"/>
      <c r="AE191" s="733">
        <f t="shared" si="43"/>
        <v>0</v>
      </c>
      <c r="AF191" s="734"/>
      <c r="AG191" s="733">
        <f t="shared" si="44"/>
        <v>0</v>
      </c>
      <c r="AH191" s="734"/>
      <c r="AI191" s="777">
        <f t="shared" si="45"/>
        <v>0</v>
      </c>
      <c r="AJ191" s="776"/>
      <c r="AK191" s="776"/>
      <c r="AL191" s="96"/>
      <c r="AM191" s="101"/>
      <c r="AN191" s="101"/>
    </row>
    <row r="192" spans="1:45" s="100" customFormat="1" ht="15.75" customHeight="1" outlineLevel="1" x14ac:dyDescent="0.25">
      <c r="A192" s="96"/>
      <c r="B192" s="721" t="s">
        <v>1698</v>
      </c>
      <c r="C192" s="752"/>
      <c r="D192" s="674" t="s">
        <v>1699</v>
      </c>
      <c r="E192" s="675"/>
      <c r="F192" s="675"/>
      <c r="G192" s="675"/>
      <c r="H192" s="675"/>
      <c r="I192" s="675"/>
      <c r="J192" s="675"/>
      <c r="K192" s="675"/>
      <c r="L192" s="675"/>
      <c r="M192" s="675"/>
      <c r="N192" s="675"/>
      <c r="O192" s="675"/>
      <c r="P192" s="675"/>
      <c r="Q192" s="675"/>
      <c r="R192" s="675"/>
      <c r="S192" s="675"/>
      <c r="T192" s="676"/>
      <c r="U192" s="661"/>
      <c r="V192" s="708"/>
      <c r="W192" s="662" t="s">
        <v>33</v>
      </c>
      <c r="X192" s="709"/>
      <c r="Y192" s="634">
        <v>120</v>
      </c>
      <c r="Z192" s="622"/>
      <c r="AA192" s="771"/>
      <c r="AB192" s="789"/>
      <c r="AC192" s="775"/>
      <c r="AD192" s="776"/>
      <c r="AE192" s="733">
        <f t="shared" si="43"/>
        <v>0</v>
      </c>
      <c r="AF192" s="734"/>
      <c r="AG192" s="733">
        <f t="shared" si="44"/>
        <v>0</v>
      </c>
      <c r="AH192" s="734"/>
      <c r="AI192" s="777">
        <f t="shared" si="45"/>
        <v>0</v>
      </c>
      <c r="AJ192" s="776"/>
      <c r="AK192" s="776"/>
      <c r="AL192" s="96"/>
      <c r="AM192" s="101"/>
      <c r="AN192" s="101"/>
    </row>
    <row r="193" spans="1:45" s="100" customFormat="1" ht="15.75" customHeight="1" outlineLevel="1" x14ac:dyDescent="0.25">
      <c r="A193" s="96"/>
      <c r="B193" s="721" t="s">
        <v>1700</v>
      </c>
      <c r="C193" s="752"/>
      <c r="D193" s="674" t="s">
        <v>1701</v>
      </c>
      <c r="E193" s="675"/>
      <c r="F193" s="675"/>
      <c r="G193" s="675"/>
      <c r="H193" s="675"/>
      <c r="I193" s="675"/>
      <c r="J193" s="675"/>
      <c r="K193" s="675"/>
      <c r="L193" s="675"/>
      <c r="M193" s="675"/>
      <c r="N193" s="675"/>
      <c r="O193" s="675"/>
      <c r="P193" s="675"/>
      <c r="Q193" s="675"/>
      <c r="R193" s="675"/>
      <c r="S193" s="675"/>
      <c r="T193" s="676"/>
      <c r="U193" s="661"/>
      <c r="V193" s="708"/>
      <c r="W193" s="662" t="s">
        <v>33</v>
      </c>
      <c r="X193" s="709"/>
      <c r="Y193" s="634">
        <v>90</v>
      </c>
      <c r="Z193" s="622"/>
      <c r="AA193" s="771"/>
      <c r="AB193" s="789"/>
      <c r="AC193" s="775"/>
      <c r="AD193" s="776"/>
      <c r="AE193" s="733">
        <f t="shared" si="43"/>
        <v>0</v>
      </c>
      <c r="AF193" s="734"/>
      <c r="AG193" s="733">
        <f t="shared" si="44"/>
        <v>0</v>
      </c>
      <c r="AH193" s="734"/>
      <c r="AI193" s="777">
        <f t="shared" si="45"/>
        <v>0</v>
      </c>
      <c r="AJ193" s="776"/>
      <c r="AK193" s="776"/>
      <c r="AL193" s="96"/>
      <c r="AM193" s="101"/>
      <c r="AN193" s="101"/>
    </row>
    <row r="194" spans="1:45" s="100" customFormat="1" ht="15.75" outlineLevel="1" x14ac:dyDescent="0.25">
      <c r="A194" s="96"/>
      <c r="B194" s="721" t="s">
        <v>1702</v>
      </c>
      <c r="C194" s="752"/>
      <c r="D194" s="674" t="s">
        <v>1703</v>
      </c>
      <c r="E194" s="675"/>
      <c r="F194" s="675"/>
      <c r="G194" s="675"/>
      <c r="H194" s="675"/>
      <c r="I194" s="675"/>
      <c r="J194" s="675"/>
      <c r="K194" s="675"/>
      <c r="L194" s="675"/>
      <c r="M194" s="675"/>
      <c r="N194" s="675"/>
      <c r="O194" s="675"/>
      <c r="P194" s="675"/>
      <c r="Q194" s="675"/>
      <c r="R194" s="675"/>
      <c r="S194" s="675"/>
      <c r="T194" s="676"/>
      <c r="U194" s="726" t="s">
        <v>1704</v>
      </c>
      <c r="V194" s="778"/>
      <c r="W194" s="662" t="s">
        <v>33</v>
      </c>
      <c r="X194" s="709"/>
      <c r="Y194" s="634">
        <v>1</v>
      </c>
      <c r="Z194" s="622"/>
      <c r="AA194" s="775"/>
      <c r="AB194" s="776"/>
      <c r="AC194" s="775"/>
      <c r="AD194" s="776"/>
      <c r="AE194" s="733">
        <f t="shared" si="43"/>
        <v>0</v>
      </c>
      <c r="AF194" s="734"/>
      <c r="AG194" s="733">
        <f t="shared" si="44"/>
        <v>0</v>
      </c>
      <c r="AH194" s="734"/>
      <c r="AI194" s="777">
        <f t="shared" si="45"/>
        <v>0</v>
      </c>
      <c r="AJ194" s="776"/>
      <c r="AK194" s="776"/>
      <c r="AL194" s="96"/>
      <c r="AM194" s="101"/>
      <c r="AN194" s="101"/>
    </row>
    <row r="195" spans="1:45" s="100" customFormat="1" ht="15.75" outlineLevel="1" x14ac:dyDescent="0.25">
      <c r="A195" s="96"/>
      <c r="B195" s="721" t="s">
        <v>1705</v>
      </c>
      <c r="C195" s="752"/>
      <c r="D195" s="674" t="s">
        <v>1706</v>
      </c>
      <c r="E195" s="675"/>
      <c r="F195" s="675"/>
      <c r="G195" s="675"/>
      <c r="H195" s="675"/>
      <c r="I195" s="675"/>
      <c r="J195" s="675"/>
      <c r="K195" s="675"/>
      <c r="L195" s="675"/>
      <c r="M195" s="675"/>
      <c r="N195" s="675"/>
      <c r="O195" s="675"/>
      <c r="P195" s="675"/>
      <c r="Q195" s="675"/>
      <c r="R195" s="675"/>
      <c r="S195" s="675"/>
      <c r="T195" s="676"/>
      <c r="U195" s="726" t="s">
        <v>1707</v>
      </c>
      <c r="V195" s="778"/>
      <c r="W195" s="662" t="s">
        <v>33</v>
      </c>
      <c r="X195" s="709"/>
      <c r="Y195" s="634">
        <v>4</v>
      </c>
      <c r="Z195" s="622"/>
      <c r="AA195" s="775"/>
      <c r="AB195" s="776"/>
      <c r="AC195" s="775"/>
      <c r="AD195" s="776"/>
      <c r="AE195" s="733">
        <f t="shared" si="43"/>
        <v>0</v>
      </c>
      <c r="AF195" s="734"/>
      <c r="AG195" s="733">
        <f t="shared" si="44"/>
        <v>0</v>
      </c>
      <c r="AH195" s="734"/>
      <c r="AI195" s="777">
        <f t="shared" si="45"/>
        <v>0</v>
      </c>
      <c r="AJ195" s="776"/>
      <c r="AK195" s="776"/>
      <c r="AL195" s="96"/>
      <c r="AM195" s="101"/>
      <c r="AN195" s="101"/>
    </row>
    <row r="196" spans="1:45" s="100" customFormat="1" ht="34.5" customHeight="1" outlineLevel="1" x14ac:dyDescent="0.25">
      <c r="A196" s="96"/>
      <c r="B196" s="721" t="s">
        <v>1708</v>
      </c>
      <c r="C196" s="752"/>
      <c r="D196" s="674" t="s">
        <v>1709</v>
      </c>
      <c r="E196" s="675"/>
      <c r="F196" s="675"/>
      <c r="G196" s="675"/>
      <c r="H196" s="675"/>
      <c r="I196" s="675"/>
      <c r="J196" s="675"/>
      <c r="K196" s="675"/>
      <c r="L196" s="675"/>
      <c r="M196" s="675"/>
      <c r="N196" s="675"/>
      <c r="O196" s="675"/>
      <c r="P196" s="675"/>
      <c r="Q196" s="675"/>
      <c r="R196" s="675"/>
      <c r="S196" s="675"/>
      <c r="T196" s="676"/>
      <c r="U196" s="726" t="s">
        <v>1710</v>
      </c>
      <c r="V196" s="778"/>
      <c r="W196" s="662" t="s">
        <v>33</v>
      </c>
      <c r="X196" s="709"/>
      <c r="Y196" s="634">
        <v>7.5</v>
      </c>
      <c r="Z196" s="622"/>
      <c r="AA196" s="775"/>
      <c r="AB196" s="776"/>
      <c r="AC196" s="775"/>
      <c r="AD196" s="776"/>
      <c r="AE196" s="733">
        <f t="shared" si="43"/>
        <v>0</v>
      </c>
      <c r="AF196" s="734"/>
      <c r="AG196" s="733">
        <f t="shared" si="44"/>
        <v>0</v>
      </c>
      <c r="AH196" s="734"/>
      <c r="AI196" s="777">
        <f t="shared" si="45"/>
        <v>0</v>
      </c>
      <c r="AJ196" s="776"/>
      <c r="AK196" s="776"/>
      <c r="AL196" s="96"/>
      <c r="AM196" s="101"/>
      <c r="AN196" s="101"/>
    </row>
    <row r="197" spans="1:45" s="100" customFormat="1" ht="18" customHeight="1" outlineLevel="1" x14ac:dyDescent="0.25">
      <c r="A197" s="224"/>
      <c r="B197" s="671"/>
      <c r="C197" s="710"/>
      <c r="D197" s="674"/>
      <c r="E197" s="675"/>
      <c r="F197" s="675"/>
      <c r="G197" s="675"/>
      <c r="H197" s="675"/>
      <c r="I197" s="675"/>
      <c r="J197" s="675"/>
      <c r="K197" s="675"/>
      <c r="L197" s="675"/>
      <c r="M197" s="675"/>
      <c r="N197" s="675"/>
      <c r="O197" s="675"/>
      <c r="P197" s="675"/>
      <c r="Q197" s="675"/>
      <c r="R197" s="675"/>
      <c r="S197" s="675"/>
      <c r="T197" s="676"/>
      <c r="U197" s="726"/>
      <c r="V197" s="778"/>
      <c r="W197" s="726"/>
      <c r="X197" s="778"/>
      <c r="Y197" s="634"/>
      <c r="Z197" s="705"/>
      <c r="AA197" s="634"/>
      <c r="AB197" s="705"/>
      <c r="AC197" s="634"/>
      <c r="AD197" s="705"/>
      <c r="AE197" s="634"/>
      <c r="AF197" s="705"/>
      <c r="AG197" s="634"/>
      <c r="AH197" s="705"/>
      <c r="AI197" s="634"/>
      <c r="AJ197" s="719"/>
      <c r="AK197" s="705"/>
      <c r="AL197" s="224"/>
      <c r="AM197" s="101"/>
      <c r="AN197" s="101"/>
      <c r="AO197" s="224"/>
      <c r="AP197" s="224"/>
      <c r="AQ197" s="224"/>
      <c r="AR197" s="224"/>
      <c r="AS197" s="224"/>
    </row>
    <row r="198" spans="1:45" s="100" customFormat="1" ht="18" customHeight="1" outlineLevel="1" x14ac:dyDescent="0.25">
      <c r="A198" s="398"/>
      <c r="B198" s="652" t="s">
        <v>637</v>
      </c>
      <c r="C198" s="697"/>
      <c r="D198" s="722" t="s">
        <v>1733</v>
      </c>
      <c r="E198" s="787"/>
      <c r="F198" s="787"/>
      <c r="G198" s="787"/>
      <c r="H198" s="787"/>
      <c r="I198" s="787"/>
      <c r="J198" s="787"/>
      <c r="K198" s="787"/>
      <c r="L198" s="787"/>
      <c r="M198" s="787"/>
      <c r="N198" s="787"/>
      <c r="O198" s="787"/>
      <c r="P198" s="787"/>
      <c r="Q198" s="787"/>
      <c r="R198" s="787"/>
      <c r="S198" s="787"/>
      <c r="T198" s="788"/>
      <c r="U198" s="661"/>
      <c r="V198" s="708"/>
      <c r="W198" s="655"/>
      <c r="X198" s="703"/>
      <c r="Y198" s="656"/>
      <c r="Z198" s="623"/>
      <c r="AA198" s="656"/>
      <c r="AB198" s="704"/>
      <c r="AC198" s="656"/>
      <c r="AD198" s="704"/>
      <c r="AE198" s="656"/>
      <c r="AF198" s="704"/>
      <c r="AG198" s="656"/>
      <c r="AH198" s="704"/>
      <c r="AI198" s="656">
        <f>SUM(AI199:AK203)</f>
        <v>0</v>
      </c>
      <c r="AJ198" s="786"/>
      <c r="AK198" s="704"/>
      <c r="AL198" s="398"/>
      <c r="AM198" s="101"/>
      <c r="AN198" s="101"/>
      <c r="AO198" s="398"/>
      <c r="AP198" s="398"/>
      <c r="AQ198" s="398"/>
      <c r="AR198" s="398"/>
      <c r="AS198" s="398"/>
    </row>
    <row r="199" spans="1:45" s="100" customFormat="1" ht="15.75" customHeight="1" outlineLevel="2" x14ac:dyDescent="0.25">
      <c r="A199" s="96"/>
      <c r="B199" s="721" t="s">
        <v>639</v>
      </c>
      <c r="C199" s="809"/>
      <c r="D199" s="823" t="s">
        <v>1643</v>
      </c>
      <c r="E199" s="675"/>
      <c r="F199" s="675"/>
      <c r="G199" s="675"/>
      <c r="H199" s="675"/>
      <c r="I199" s="675"/>
      <c r="J199" s="675"/>
      <c r="K199" s="675"/>
      <c r="L199" s="675"/>
      <c r="M199" s="675"/>
      <c r="N199" s="675"/>
      <c r="O199" s="675"/>
      <c r="P199" s="675"/>
      <c r="Q199" s="675"/>
      <c r="R199" s="675"/>
      <c r="S199" s="675"/>
      <c r="T199" s="676"/>
      <c r="U199" s="661"/>
      <c r="V199" s="824"/>
      <c r="W199" s="825" t="s">
        <v>51</v>
      </c>
      <c r="X199" s="709"/>
      <c r="Y199" s="771">
        <f>5*3*0.1*10</f>
        <v>15</v>
      </c>
      <c r="Z199" s="772"/>
      <c r="AA199" s="631"/>
      <c r="AB199" s="623"/>
      <c r="AC199" s="631"/>
      <c r="AD199" s="623"/>
      <c r="AE199" s="634">
        <f t="shared" ref="AE199:AE203" si="46">ROUND(Y199*AA199,2)</f>
        <v>0</v>
      </c>
      <c r="AF199" s="623"/>
      <c r="AG199" s="634">
        <f t="shared" ref="AG199:AG203" si="47">ROUND(Y199*AC199,2)</f>
        <v>0</v>
      </c>
      <c r="AH199" s="623"/>
      <c r="AI199" s="634">
        <f>AE199+AG199</f>
        <v>0</v>
      </c>
      <c r="AJ199" s="622"/>
      <c r="AK199" s="623"/>
      <c r="AL199" s="96"/>
      <c r="AM199" s="101"/>
      <c r="AN199" s="101"/>
    </row>
    <row r="200" spans="1:45" s="100" customFormat="1" ht="15.75" customHeight="1" outlineLevel="2" x14ac:dyDescent="0.25">
      <c r="A200" s="96"/>
      <c r="B200" s="721" t="s">
        <v>1350</v>
      </c>
      <c r="C200" s="809"/>
      <c r="D200" s="823" t="s">
        <v>1734</v>
      </c>
      <c r="E200" s="675"/>
      <c r="F200" s="675"/>
      <c r="G200" s="675"/>
      <c r="H200" s="675"/>
      <c r="I200" s="675"/>
      <c r="J200" s="675"/>
      <c r="K200" s="675"/>
      <c r="L200" s="675"/>
      <c r="M200" s="675"/>
      <c r="N200" s="675"/>
      <c r="O200" s="675"/>
      <c r="P200" s="675"/>
      <c r="Q200" s="675"/>
      <c r="R200" s="675"/>
      <c r="S200" s="675"/>
      <c r="T200" s="676"/>
      <c r="U200" s="523"/>
      <c r="V200" s="524"/>
      <c r="W200" s="825" t="s">
        <v>33</v>
      </c>
      <c r="X200" s="709"/>
      <c r="Y200" s="771">
        <f>5*2.5*0.2*10</f>
        <v>25</v>
      </c>
      <c r="Z200" s="772"/>
      <c r="AA200" s="631"/>
      <c r="AB200" s="623"/>
      <c r="AC200" s="631"/>
      <c r="AD200" s="623"/>
      <c r="AE200" s="634">
        <f t="shared" si="46"/>
        <v>0</v>
      </c>
      <c r="AF200" s="623"/>
      <c r="AG200" s="634">
        <f t="shared" si="47"/>
        <v>0</v>
      </c>
      <c r="AH200" s="623"/>
      <c r="AI200" s="634">
        <f>AE200+AG200</f>
        <v>0</v>
      </c>
      <c r="AJ200" s="622"/>
      <c r="AK200" s="623"/>
      <c r="AL200" s="96"/>
      <c r="AM200" s="101"/>
      <c r="AN200" s="101"/>
    </row>
    <row r="201" spans="1:45" s="100" customFormat="1" ht="15.75" customHeight="1" outlineLevel="2" x14ac:dyDescent="0.25">
      <c r="A201" s="96"/>
      <c r="B201" s="721" t="s">
        <v>1351</v>
      </c>
      <c r="C201" s="809"/>
      <c r="D201" s="823" t="s">
        <v>1735</v>
      </c>
      <c r="E201" s="675"/>
      <c r="F201" s="675"/>
      <c r="G201" s="675"/>
      <c r="H201" s="675"/>
      <c r="I201" s="675"/>
      <c r="J201" s="675"/>
      <c r="K201" s="675"/>
      <c r="L201" s="675"/>
      <c r="M201" s="675"/>
      <c r="N201" s="675"/>
      <c r="O201" s="675"/>
      <c r="P201" s="675"/>
      <c r="Q201" s="675"/>
      <c r="R201" s="675"/>
      <c r="S201" s="675"/>
      <c r="T201" s="676"/>
      <c r="U201" s="523"/>
      <c r="V201" s="524"/>
      <c r="W201" s="825" t="s">
        <v>58</v>
      </c>
      <c r="X201" s="709"/>
      <c r="Y201" s="771">
        <v>50</v>
      </c>
      <c r="Z201" s="772"/>
      <c r="AA201" s="631"/>
      <c r="AB201" s="623"/>
      <c r="AC201" s="631"/>
      <c r="AD201" s="623"/>
      <c r="AE201" s="634">
        <f t="shared" si="46"/>
        <v>0</v>
      </c>
      <c r="AF201" s="623"/>
      <c r="AG201" s="634">
        <f t="shared" si="47"/>
        <v>0</v>
      </c>
      <c r="AH201" s="623"/>
      <c r="AI201" s="634">
        <f>AE201+AG201</f>
        <v>0</v>
      </c>
      <c r="AJ201" s="622"/>
      <c r="AK201" s="623"/>
      <c r="AL201" s="96"/>
      <c r="AM201" s="101"/>
      <c r="AN201" s="101"/>
    </row>
    <row r="202" spans="1:45" s="100" customFormat="1" ht="15.75" customHeight="1" outlineLevel="2" x14ac:dyDescent="0.25">
      <c r="A202" s="96"/>
      <c r="B202" s="721" t="s">
        <v>1352</v>
      </c>
      <c r="C202" s="809"/>
      <c r="D202" s="823" t="s">
        <v>1736</v>
      </c>
      <c r="E202" s="675"/>
      <c r="F202" s="675"/>
      <c r="G202" s="675"/>
      <c r="H202" s="675"/>
      <c r="I202" s="675"/>
      <c r="J202" s="675"/>
      <c r="K202" s="675"/>
      <c r="L202" s="675"/>
      <c r="M202" s="675"/>
      <c r="N202" s="675"/>
      <c r="O202" s="675"/>
      <c r="P202" s="675"/>
      <c r="Q202" s="675"/>
      <c r="R202" s="675"/>
      <c r="S202" s="675"/>
      <c r="T202" s="675"/>
      <c r="U202" s="521"/>
      <c r="V202" s="522"/>
      <c r="W202" s="825" t="s">
        <v>58</v>
      </c>
      <c r="X202" s="709"/>
      <c r="Y202" s="771">
        <f>47*2*10</f>
        <v>940</v>
      </c>
      <c r="Z202" s="772"/>
      <c r="AA202" s="631"/>
      <c r="AB202" s="623"/>
      <c r="AC202" s="631"/>
      <c r="AD202" s="623"/>
      <c r="AE202" s="634">
        <f t="shared" si="46"/>
        <v>0</v>
      </c>
      <c r="AF202" s="623"/>
      <c r="AG202" s="634">
        <f t="shared" si="47"/>
        <v>0</v>
      </c>
      <c r="AH202" s="623"/>
      <c r="AI202" s="634">
        <f>AE202+AG202</f>
        <v>0</v>
      </c>
      <c r="AJ202" s="622"/>
      <c r="AK202" s="623"/>
      <c r="AL202" s="96"/>
      <c r="AM202" s="101"/>
      <c r="AN202" s="101"/>
    </row>
    <row r="203" spans="1:45" s="100" customFormat="1" ht="15.75" customHeight="1" outlineLevel="2" x14ac:dyDescent="0.25">
      <c r="A203" s="96"/>
      <c r="B203" s="721" t="s">
        <v>1353</v>
      </c>
      <c r="C203" s="809"/>
      <c r="D203" s="823" t="s">
        <v>1649</v>
      </c>
      <c r="E203" s="675"/>
      <c r="F203" s="675"/>
      <c r="G203" s="675"/>
      <c r="H203" s="675"/>
      <c r="I203" s="675"/>
      <c r="J203" s="675"/>
      <c r="K203" s="675"/>
      <c r="L203" s="675"/>
      <c r="M203" s="675"/>
      <c r="N203" s="675"/>
      <c r="O203" s="675"/>
      <c r="P203" s="675"/>
      <c r="Q203" s="675"/>
      <c r="R203" s="675"/>
      <c r="S203" s="675"/>
      <c r="T203" s="675"/>
      <c r="U203" s="521"/>
      <c r="V203" s="522"/>
      <c r="W203" s="825" t="s">
        <v>33</v>
      </c>
      <c r="X203" s="709"/>
      <c r="Y203" s="771">
        <f>5*3*10</f>
        <v>150</v>
      </c>
      <c r="Z203" s="772"/>
      <c r="AA203" s="631"/>
      <c r="AB203" s="623"/>
      <c r="AC203" s="631"/>
      <c r="AD203" s="623"/>
      <c r="AE203" s="634">
        <f t="shared" si="46"/>
        <v>0</v>
      </c>
      <c r="AF203" s="623"/>
      <c r="AG203" s="634">
        <f t="shared" si="47"/>
        <v>0</v>
      </c>
      <c r="AH203" s="623"/>
      <c r="AI203" s="634">
        <f>AE203+AG203</f>
        <v>0</v>
      </c>
      <c r="AJ203" s="622"/>
      <c r="AK203" s="623"/>
      <c r="AL203" s="96"/>
      <c r="AM203" s="101"/>
      <c r="AN203" s="101"/>
    </row>
    <row r="204" spans="1:45" s="100" customFormat="1" ht="18" customHeight="1" outlineLevel="1" x14ac:dyDescent="0.25">
      <c r="A204" s="224"/>
      <c r="B204" s="671"/>
      <c r="C204" s="710"/>
      <c r="D204" s="674"/>
      <c r="E204" s="675"/>
      <c r="F204" s="675"/>
      <c r="G204" s="675"/>
      <c r="H204" s="675"/>
      <c r="I204" s="675"/>
      <c r="J204" s="675"/>
      <c r="K204" s="675"/>
      <c r="L204" s="675"/>
      <c r="M204" s="675"/>
      <c r="N204" s="675"/>
      <c r="O204" s="675"/>
      <c r="P204" s="675"/>
      <c r="Q204" s="675"/>
      <c r="R204" s="675"/>
      <c r="S204" s="675"/>
      <c r="T204" s="676"/>
      <c r="U204" s="726"/>
      <c r="V204" s="778"/>
      <c r="W204" s="726"/>
      <c r="X204" s="778"/>
      <c r="Y204" s="634"/>
      <c r="Z204" s="705"/>
      <c r="AA204" s="634"/>
      <c r="AB204" s="705"/>
      <c r="AC204" s="634"/>
      <c r="AD204" s="705"/>
      <c r="AE204" s="634"/>
      <c r="AF204" s="705"/>
      <c r="AG204" s="634"/>
      <c r="AH204" s="705"/>
      <c r="AI204" s="634"/>
      <c r="AJ204" s="719"/>
      <c r="AK204" s="705"/>
      <c r="AL204" s="224"/>
      <c r="AM204" s="101"/>
      <c r="AN204" s="101"/>
      <c r="AO204" s="224"/>
      <c r="AP204" s="224"/>
      <c r="AQ204" s="224"/>
      <c r="AR204" s="224"/>
      <c r="AS204" s="224"/>
    </row>
    <row r="205" spans="1:45" s="1532" customFormat="1" ht="18" customHeight="1" outlineLevel="1" x14ac:dyDescent="0.25">
      <c r="A205" s="1550"/>
      <c r="B205" s="1551" t="s">
        <v>1436</v>
      </c>
      <c r="C205" s="1552"/>
      <c r="D205" s="1553" t="s">
        <v>2440</v>
      </c>
      <c r="E205" s="1554"/>
      <c r="F205" s="1554"/>
      <c r="G205" s="1554"/>
      <c r="H205" s="1554"/>
      <c r="I205" s="1554"/>
      <c r="J205" s="1554"/>
      <c r="K205" s="1554"/>
      <c r="L205" s="1554"/>
      <c r="M205" s="1554"/>
      <c r="N205" s="1554"/>
      <c r="O205" s="1554"/>
      <c r="P205" s="1554"/>
      <c r="Q205" s="1554"/>
      <c r="R205" s="1554"/>
      <c r="S205" s="1554"/>
      <c r="T205" s="1555"/>
      <c r="U205" s="1525"/>
      <c r="V205" s="1533"/>
      <c r="W205" s="1556"/>
      <c r="X205" s="1557"/>
      <c r="Y205" s="1558"/>
      <c r="Z205" s="1519"/>
      <c r="AA205" s="1558"/>
      <c r="AB205" s="1559"/>
      <c r="AC205" s="1558"/>
      <c r="AD205" s="1559"/>
      <c r="AE205" s="1558"/>
      <c r="AF205" s="1559"/>
      <c r="AG205" s="1558"/>
      <c r="AH205" s="1559"/>
      <c r="AI205" s="1558">
        <f>SUM(AI206:AK210)</f>
        <v>0</v>
      </c>
      <c r="AJ205" s="1560"/>
      <c r="AK205" s="1559"/>
      <c r="AL205" s="1550"/>
      <c r="AM205" s="1531"/>
      <c r="AN205" s="1531"/>
      <c r="AO205" s="1550"/>
      <c r="AP205" s="1550"/>
      <c r="AQ205" s="1550"/>
      <c r="AR205" s="1550"/>
      <c r="AS205" s="1550"/>
    </row>
    <row r="206" spans="1:45" s="1532" customFormat="1" ht="15.75" customHeight="1" outlineLevel="2" x14ac:dyDescent="0.25">
      <c r="A206" s="1561"/>
      <c r="B206" s="1562" t="s">
        <v>2441</v>
      </c>
      <c r="C206" s="1563"/>
      <c r="D206" s="1564" t="s">
        <v>2446</v>
      </c>
      <c r="E206" s="1521"/>
      <c r="F206" s="1521"/>
      <c r="G206" s="1521"/>
      <c r="H206" s="1521"/>
      <c r="I206" s="1521"/>
      <c r="J206" s="1521"/>
      <c r="K206" s="1521"/>
      <c r="L206" s="1521"/>
      <c r="M206" s="1521"/>
      <c r="N206" s="1521"/>
      <c r="O206" s="1521"/>
      <c r="P206" s="1521"/>
      <c r="Q206" s="1521"/>
      <c r="R206" s="1521"/>
      <c r="S206" s="1521"/>
      <c r="T206" s="1522"/>
      <c r="U206" s="1525"/>
      <c r="V206" s="1565"/>
      <c r="W206" s="1566" t="s">
        <v>253</v>
      </c>
      <c r="X206" s="1535"/>
      <c r="Y206" s="1526">
        <f>(5.3*2.6)+(6*2.8)</f>
        <v>30.58</v>
      </c>
      <c r="Z206" s="1527"/>
      <c r="AA206" s="1528"/>
      <c r="AB206" s="1519"/>
      <c r="AC206" s="1528"/>
      <c r="AD206" s="1519"/>
      <c r="AE206" s="1526">
        <f t="shared" ref="AE206:AE210" si="48">ROUND(Y206*AA206,2)</f>
        <v>0</v>
      </c>
      <c r="AF206" s="1519"/>
      <c r="AG206" s="1526">
        <f t="shared" ref="AG206:AG210" si="49">ROUND(Y206*AC206,2)</f>
        <v>0</v>
      </c>
      <c r="AH206" s="1519"/>
      <c r="AI206" s="1526">
        <f>AE206+AG206</f>
        <v>0</v>
      </c>
      <c r="AJ206" s="1527"/>
      <c r="AK206" s="1519"/>
      <c r="AL206" s="1561"/>
      <c r="AM206" s="1531"/>
      <c r="AN206" s="1531"/>
    </row>
    <row r="207" spans="1:45" s="1532" customFormat="1" ht="15.75" customHeight="1" outlineLevel="2" x14ac:dyDescent="0.25">
      <c r="A207" s="1561"/>
      <c r="B207" s="1562" t="s">
        <v>2442</v>
      </c>
      <c r="C207" s="1563"/>
      <c r="D207" s="1567" t="s">
        <v>1660</v>
      </c>
      <c r="E207" s="1568"/>
      <c r="F207" s="1568"/>
      <c r="G207" s="1568"/>
      <c r="H207" s="1568"/>
      <c r="I207" s="1568"/>
      <c r="J207" s="1568"/>
      <c r="K207" s="1568"/>
      <c r="L207" s="1568"/>
      <c r="M207" s="1568"/>
      <c r="N207" s="1568"/>
      <c r="O207" s="1568"/>
      <c r="P207" s="1568"/>
      <c r="Q207" s="1568"/>
      <c r="R207" s="1568"/>
      <c r="S207" s="1568"/>
      <c r="T207" s="1569"/>
      <c r="U207" s="1570"/>
      <c r="V207" s="1571"/>
      <c r="W207" s="1572" t="s">
        <v>58</v>
      </c>
      <c r="X207" s="1573"/>
      <c r="Y207" s="1526">
        <v>20.32</v>
      </c>
      <c r="Z207" s="1527"/>
      <c r="AA207" s="1528"/>
      <c r="AB207" s="1519"/>
      <c r="AC207" s="1528"/>
      <c r="AD207" s="1519"/>
      <c r="AE207" s="1526">
        <f t="shared" si="48"/>
        <v>0</v>
      </c>
      <c r="AF207" s="1519"/>
      <c r="AG207" s="1526">
        <f t="shared" si="49"/>
        <v>0</v>
      </c>
      <c r="AH207" s="1519"/>
      <c r="AI207" s="1526">
        <f>AE207+AG207</f>
        <v>0</v>
      </c>
      <c r="AJ207" s="1527"/>
      <c r="AK207" s="1519"/>
      <c r="AL207" s="1561"/>
      <c r="AM207" s="1531"/>
      <c r="AN207" s="1531"/>
    </row>
    <row r="208" spans="1:45" s="1532" customFormat="1" ht="15.75" customHeight="1" outlineLevel="2" x14ac:dyDescent="0.25">
      <c r="A208" s="1561"/>
      <c r="B208" s="1562" t="s">
        <v>2443</v>
      </c>
      <c r="C208" s="1563"/>
      <c r="D208" s="1520" t="s">
        <v>1662</v>
      </c>
      <c r="E208" s="1521"/>
      <c r="F208" s="1521"/>
      <c r="G208" s="1521"/>
      <c r="H208" s="1521"/>
      <c r="I208" s="1521"/>
      <c r="J208" s="1521"/>
      <c r="K208" s="1521"/>
      <c r="L208" s="1521"/>
      <c r="M208" s="1521"/>
      <c r="N208" s="1521"/>
      <c r="O208" s="1521"/>
      <c r="P208" s="1521"/>
      <c r="Q208" s="1521"/>
      <c r="R208" s="1521"/>
      <c r="S208" s="1521"/>
      <c r="T208" s="1522"/>
      <c r="U208" s="1525"/>
      <c r="V208" s="1533"/>
      <c r="W208" s="1534" t="s">
        <v>51</v>
      </c>
      <c r="X208" s="1535"/>
      <c r="Y208" s="1526">
        <v>1.22</v>
      </c>
      <c r="Z208" s="1527"/>
      <c r="AA208" s="1528"/>
      <c r="AB208" s="1519"/>
      <c r="AC208" s="1528"/>
      <c r="AD208" s="1519"/>
      <c r="AE208" s="1526">
        <f t="shared" si="48"/>
        <v>0</v>
      </c>
      <c r="AF208" s="1519"/>
      <c r="AG208" s="1526">
        <f t="shared" si="49"/>
        <v>0</v>
      </c>
      <c r="AH208" s="1519"/>
      <c r="AI208" s="1526">
        <f>AE208+AG208</f>
        <v>0</v>
      </c>
      <c r="AJ208" s="1527"/>
      <c r="AK208" s="1519"/>
      <c r="AL208" s="1561"/>
      <c r="AM208" s="1531"/>
      <c r="AN208" s="1531"/>
    </row>
    <row r="209" spans="1:45" s="1532" customFormat="1" ht="15.75" customHeight="1" outlineLevel="2" x14ac:dyDescent="0.25">
      <c r="A209" s="1561"/>
      <c r="B209" s="1562" t="s">
        <v>2444</v>
      </c>
      <c r="C209" s="1563"/>
      <c r="D209" s="1564" t="s">
        <v>106</v>
      </c>
      <c r="E209" s="1521"/>
      <c r="F209" s="1521"/>
      <c r="G209" s="1521"/>
      <c r="H209" s="1521"/>
      <c r="I209" s="1521"/>
      <c r="J209" s="1521"/>
      <c r="K209" s="1521"/>
      <c r="L209" s="1521"/>
      <c r="M209" s="1521"/>
      <c r="N209" s="1521"/>
      <c r="O209" s="1521"/>
      <c r="P209" s="1521"/>
      <c r="Q209" s="1521"/>
      <c r="R209" s="1521"/>
      <c r="S209" s="1521"/>
      <c r="T209" s="1522"/>
      <c r="U209" s="1574"/>
      <c r="V209" s="1575"/>
      <c r="W209" s="1566" t="s">
        <v>253</v>
      </c>
      <c r="X209" s="1535"/>
      <c r="Y209" s="1526">
        <v>22.6</v>
      </c>
      <c r="Z209" s="1527"/>
      <c r="AA209" s="1528"/>
      <c r="AB209" s="1519"/>
      <c r="AC209" s="1528"/>
      <c r="AD209" s="1519"/>
      <c r="AE209" s="1526">
        <f t="shared" si="48"/>
        <v>0</v>
      </c>
      <c r="AF209" s="1519"/>
      <c r="AG209" s="1526">
        <f t="shared" si="49"/>
        <v>0</v>
      </c>
      <c r="AH209" s="1519"/>
      <c r="AI209" s="1526">
        <f>AE209+AG209</f>
        <v>0</v>
      </c>
      <c r="AJ209" s="1527"/>
      <c r="AK209" s="1519"/>
      <c r="AL209" s="1561"/>
      <c r="AM209" s="1531"/>
      <c r="AN209" s="1531"/>
    </row>
    <row r="210" spans="1:45" s="1532" customFormat="1" ht="15.75" customHeight="1" outlineLevel="2" x14ac:dyDescent="0.25">
      <c r="A210" s="1561"/>
      <c r="B210" s="1562" t="s">
        <v>2445</v>
      </c>
      <c r="C210" s="1563"/>
      <c r="D210" s="1564" t="s">
        <v>2447</v>
      </c>
      <c r="E210" s="1521"/>
      <c r="F210" s="1521"/>
      <c r="G210" s="1521"/>
      <c r="H210" s="1521"/>
      <c r="I210" s="1521"/>
      <c r="J210" s="1521"/>
      <c r="K210" s="1521"/>
      <c r="L210" s="1521"/>
      <c r="M210" s="1521"/>
      <c r="N210" s="1521"/>
      <c r="O210" s="1521"/>
      <c r="P210" s="1521"/>
      <c r="Q210" s="1521"/>
      <c r="R210" s="1521"/>
      <c r="S210" s="1521"/>
      <c r="T210" s="1522"/>
      <c r="U210" s="1574"/>
      <c r="V210" s="1575"/>
      <c r="W210" s="1566" t="s">
        <v>253</v>
      </c>
      <c r="X210" s="1535"/>
      <c r="Y210" s="1526">
        <v>22.6</v>
      </c>
      <c r="Z210" s="1527"/>
      <c r="AA210" s="1528"/>
      <c r="AB210" s="1519"/>
      <c r="AC210" s="1528"/>
      <c r="AD210" s="1519"/>
      <c r="AE210" s="1526">
        <f t="shared" si="48"/>
        <v>0</v>
      </c>
      <c r="AF210" s="1519"/>
      <c r="AG210" s="1526">
        <f t="shared" si="49"/>
        <v>0</v>
      </c>
      <c r="AH210" s="1519"/>
      <c r="AI210" s="1526">
        <f>AE210+AG210</f>
        <v>0</v>
      </c>
      <c r="AJ210" s="1527"/>
      <c r="AK210" s="1519"/>
      <c r="AL210" s="1561"/>
      <c r="AM210" s="1531"/>
      <c r="AN210" s="1531"/>
    </row>
    <row r="211" spans="1:45" s="1532" customFormat="1" ht="15.75" customHeight="1" outlineLevel="2" x14ac:dyDescent="0.25">
      <c r="A211" s="1561"/>
      <c r="B211" s="1562" t="s">
        <v>2451</v>
      </c>
      <c r="C211" s="1563"/>
      <c r="D211" s="1520" t="s">
        <v>2448</v>
      </c>
      <c r="E211" s="1521"/>
      <c r="F211" s="1521"/>
      <c r="G211" s="1521"/>
      <c r="H211" s="1521"/>
      <c r="I211" s="1521"/>
      <c r="J211" s="1521"/>
      <c r="K211" s="1521"/>
      <c r="L211" s="1521"/>
      <c r="M211" s="1521"/>
      <c r="N211" s="1521"/>
      <c r="O211" s="1521"/>
      <c r="P211" s="1521"/>
      <c r="Q211" s="1521"/>
      <c r="R211" s="1521"/>
      <c r="S211" s="1521"/>
      <c r="T211" s="1522"/>
      <c r="U211" s="1525"/>
      <c r="V211" s="1533"/>
      <c r="W211" s="1534" t="s">
        <v>33</v>
      </c>
      <c r="X211" s="1535"/>
      <c r="Y211" s="1526">
        <v>22.6</v>
      </c>
      <c r="Z211" s="1527"/>
      <c r="AA211" s="1528"/>
      <c r="AB211" s="1519"/>
      <c r="AC211" s="1528"/>
      <c r="AD211" s="1519"/>
      <c r="AE211" s="1526"/>
      <c r="AF211" s="1519"/>
      <c r="AG211" s="1526"/>
      <c r="AH211" s="1519"/>
      <c r="AI211" s="1526"/>
      <c r="AJ211" s="1527"/>
      <c r="AK211" s="1519"/>
      <c r="AL211" s="1561"/>
      <c r="AM211" s="1531"/>
      <c r="AN211" s="1531"/>
    </row>
    <row r="212" spans="1:45" s="1532" customFormat="1" ht="15.75" customHeight="1" outlineLevel="2" x14ac:dyDescent="0.25">
      <c r="A212" s="1561"/>
      <c r="B212" s="1562" t="s">
        <v>2452</v>
      </c>
      <c r="C212" s="1563"/>
      <c r="D212" s="1564" t="s">
        <v>2449</v>
      </c>
      <c r="E212" s="1521"/>
      <c r="F212" s="1521"/>
      <c r="G212" s="1521"/>
      <c r="H212" s="1521"/>
      <c r="I212" s="1521"/>
      <c r="J212" s="1521"/>
      <c r="K212" s="1521"/>
      <c r="L212" s="1521"/>
      <c r="M212" s="1521"/>
      <c r="N212" s="1521"/>
      <c r="O212" s="1521"/>
      <c r="P212" s="1521"/>
      <c r="Q212" s="1521"/>
      <c r="R212" s="1521"/>
      <c r="S212" s="1521"/>
      <c r="T212" s="1522"/>
      <c r="U212" s="1525" t="s">
        <v>2450</v>
      </c>
      <c r="V212" s="1565"/>
      <c r="W212" s="1566" t="s">
        <v>253</v>
      </c>
      <c r="X212" s="1535"/>
      <c r="Y212" s="1526">
        <f>(1.6*2.5)*4</f>
        <v>16</v>
      </c>
      <c r="Z212" s="1527"/>
      <c r="AA212" s="1528"/>
      <c r="AB212" s="1519"/>
      <c r="AC212" s="1528"/>
      <c r="AD212" s="1519"/>
      <c r="AE212" s="1526"/>
      <c r="AF212" s="1519"/>
      <c r="AG212" s="1526"/>
      <c r="AH212" s="1519"/>
      <c r="AI212" s="1526"/>
      <c r="AJ212" s="1527"/>
      <c r="AK212" s="1519"/>
      <c r="AL212" s="1561"/>
      <c r="AM212" s="1531"/>
      <c r="AN212" s="1531"/>
    </row>
    <row r="213" spans="1:45" s="100" customFormat="1" ht="15.75" customHeight="1" outlineLevel="2" x14ac:dyDescent="0.25">
      <c r="A213" s="96"/>
      <c r="B213" s="721"/>
      <c r="C213" s="809"/>
      <c r="D213" s="823"/>
      <c r="E213" s="675"/>
      <c r="F213" s="675"/>
      <c r="G213" s="675"/>
      <c r="H213" s="675"/>
      <c r="I213" s="675"/>
      <c r="J213" s="675"/>
      <c r="K213" s="675"/>
      <c r="L213" s="675"/>
      <c r="M213" s="675"/>
      <c r="N213" s="675"/>
      <c r="O213" s="675"/>
      <c r="P213" s="675"/>
      <c r="Q213" s="675"/>
      <c r="R213" s="675"/>
      <c r="S213" s="675"/>
      <c r="T213" s="675"/>
      <c r="U213" s="521"/>
      <c r="V213" s="522"/>
      <c r="W213" s="825"/>
      <c r="X213" s="709"/>
      <c r="Y213" s="771"/>
      <c r="Z213" s="772"/>
      <c r="AA213" s="631"/>
      <c r="AB213" s="623"/>
      <c r="AC213" s="631"/>
      <c r="AD213" s="623"/>
      <c r="AE213" s="634"/>
      <c r="AF213" s="623"/>
      <c r="AG213" s="634"/>
      <c r="AH213" s="623"/>
      <c r="AI213" s="634"/>
      <c r="AJ213" s="622"/>
      <c r="AK213" s="623"/>
      <c r="AL213" s="96"/>
      <c r="AM213" s="101"/>
      <c r="AN213" s="101"/>
    </row>
    <row r="214" spans="1:45" ht="18" customHeight="1" x14ac:dyDescent="0.25">
      <c r="A214" s="34"/>
      <c r="B214" s="648">
        <v>5</v>
      </c>
      <c r="C214" s="589"/>
      <c r="D214" s="790" t="s">
        <v>1711</v>
      </c>
      <c r="E214" s="597"/>
      <c r="F214" s="597"/>
      <c r="G214" s="597"/>
      <c r="H214" s="597"/>
      <c r="I214" s="597"/>
      <c r="J214" s="597"/>
      <c r="K214" s="597"/>
      <c r="L214" s="597"/>
      <c r="M214" s="597"/>
      <c r="N214" s="597"/>
      <c r="O214" s="597"/>
      <c r="P214" s="597"/>
      <c r="Q214" s="597"/>
      <c r="R214" s="597"/>
      <c r="S214" s="597"/>
      <c r="T214" s="597"/>
      <c r="U214" s="337"/>
      <c r="V214" s="337"/>
      <c r="W214" s="337"/>
      <c r="X214" s="337"/>
      <c r="Y214" s="338"/>
      <c r="Z214" s="338"/>
      <c r="AA214" s="338"/>
      <c r="AB214" s="338"/>
      <c r="AC214" s="338"/>
      <c r="AD214" s="338"/>
      <c r="AE214" s="717"/>
      <c r="AF214" s="589"/>
      <c r="AG214" s="717"/>
      <c r="AH214" s="589"/>
      <c r="AI214" s="717">
        <f>SUM(AI215:AK219)/2</f>
        <v>0</v>
      </c>
      <c r="AJ214" s="597"/>
      <c r="AK214" s="589"/>
      <c r="AL214" s="34"/>
      <c r="AM214" s="9"/>
      <c r="AN214" s="9"/>
      <c r="AO214" s="34"/>
      <c r="AP214" s="34"/>
      <c r="AQ214" s="34"/>
      <c r="AR214" s="34"/>
      <c r="AS214" s="34"/>
    </row>
    <row r="215" spans="1:45" s="100" customFormat="1" ht="18" customHeight="1" outlineLevel="1" x14ac:dyDescent="0.25">
      <c r="A215" s="398"/>
      <c r="B215" s="652" t="s">
        <v>67</v>
      </c>
      <c r="C215" s="623"/>
      <c r="D215" s="713" t="s">
        <v>1712</v>
      </c>
      <c r="E215" s="622"/>
      <c r="F215" s="622"/>
      <c r="G215" s="622"/>
      <c r="H215" s="622"/>
      <c r="I215" s="622"/>
      <c r="J215" s="622"/>
      <c r="K215" s="622"/>
      <c r="L215" s="622"/>
      <c r="M215" s="622"/>
      <c r="N215" s="622"/>
      <c r="O215" s="622"/>
      <c r="P215" s="622"/>
      <c r="Q215" s="622"/>
      <c r="R215" s="622"/>
      <c r="S215" s="622"/>
      <c r="T215" s="623"/>
      <c r="U215" s="654"/>
      <c r="V215" s="623"/>
      <c r="W215" s="791"/>
      <c r="X215" s="623"/>
      <c r="Y215" s="656"/>
      <c r="Z215" s="622"/>
      <c r="AA215" s="656"/>
      <c r="AB215" s="623"/>
      <c r="AC215" s="656"/>
      <c r="AD215" s="623"/>
      <c r="AE215" s="656"/>
      <c r="AF215" s="623"/>
      <c r="AG215" s="656"/>
      <c r="AH215" s="623"/>
      <c r="AI215" s="656">
        <f>SUM(AI216:AK216)</f>
        <v>0</v>
      </c>
      <c r="AJ215" s="622"/>
      <c r="AK215" s="623"/>
      <c r="AL215" s="398"/>
      <c r="AM215" s="101"/>
      <c r="AN215" s="101"/>
      <c r="AO215" s="398"/>
      <c r="AP215" s="398"/>
      <c r="AQ215" s="398"/>
      <c r="AR215" s="398"/>
      <c r="AS215" s="224"/>
    </row>
    <row r="216" spans="1:45" s="100" customFormat="1" ht="15.75" outlineLevel="1" x14ac:dyDescent="0.25">
      <c r="A216" s="96"/>
      <c r="B216" s="671" t="s">
        <v>68</v>
      </c>
      <c r="C216" s="623"/>
      <c r="D216" s="679" t="s">
        <v>1713</v>
      </c>
      <c r="E216" s="622"/>
      <c r="F216" s="622"/>
      <c r="G216" s="622"/>
      <c r="H216" s="622"/>
      <c r="I216" s="622"/>
      <c r="J216" s="622"/>
      <c r="K216" s="622"/>
      <c r="L216" s="622"/>
      <c r="M216" s="622"/>
      <c r="N216" s="622"/>
      <c r="O216" s="622"/>
      <c r="P216" s="622"/>
      <c r="Q216" s="622"/>
      <c r="R216" s="622"/>
      <c r="S216" s="622"/>
      <c r="T216" s="623"/>
      <c r="U216" s="661"/>
      <c r="V216" s="623"/>
      <c r="W216" s="662" t="s">
        <v>33</v>
      </c>
      <c r="X216" s="623"/>
      <c r="Y216" s="634">
        <v>183.41</v>
      </c>
      <c r="Z216" s="622"/>
      <c r="AA216" s="634"/>
      <c r="AB216" s="623"/>
      <c r="AC216" s="634"/>
      <c r="AD216" s="623"/>
      <c r="AE216" s="634">
        <f>ROUND(Y216*AA216,2)</f>
        <v>0</v>
      </c>
      <c r="AF216" s="623"/>
      <c r="AG216" s="634">
        <f>ROUND(Y216*AC216,2)</f>
        <v>0</v>
      </c>
      <c r="AH216" s="623"/>
      <c r="AI216" s="634">
        <f>AE216+AG216</f>
        <v>0</v>
      </c>
      <c r="AJ216" s="622"/>
      <c r="AK216" s="623"/>
      <c r="AL216" s="96"/>
      <c r="AM216" s="101"/>
      <c r="AN216" s="101"/>
      <c r="AO216" s="96"/>
      <c r="AP216" s="96"/>
      <c r="AQ216" s="96"/>
      <c r="AR216" s="96"/>
      <c r="AS216" s="96"/>
    </row>
    <row r="217" spans="1:45" s="100" customFormat="1" ht="18" customHeight="1" outlineLevel="1" x14ac:dyDescent="0.25">
      <c r="A217" s="224"/>
      <c r="B217" s="671"/>
      <c r="C217" s="623"/>
      <c r="D217" s="674"/>
      <c r="E217" s="622"/>
      <c r="F217" s="622"/>
      <c r="G217" s="622"/>
      <c r="H217" s="622"/>
      <c r="I217" s="622"/>
      <c r="J217" s="622"/>
      <c r="K217" s="622"/>
      <c r="L217" s="622"/>
      <c r="M217" s="622"/>
      <c r="N217" s="622"/>
      <c r="O217" s="622"/>
      <c r="P217" s="622"/>
      <c r="Q217" s="622"/>
      <c r="R217" s="622"/>
      <c r="S217" s="622"/>
      <c r="T217" s="623"/>
      <c r="U217" s="726"/>
      <c r="V217" s="623"/>
      <c r="W217" s="726"/>
      <c r="X217" s="623"/>
      <c r="Y217" s="634"/>
      <c r="Z217" s="623"/>
      <c r="AA217" s="634"/>
      <c r="AB217" s="623"/>
      <c r="AC217" s="634"/>
      <c r="AD217" s="623"/>
      <c r="AE217" s="634"/>
      <c r="AF217" s="623"/>
      <c r="AG217" s="634"/>
      <c r="AH217" s="623"/>
      <c r="AI217" s="634"/>
      <c r="AJ217" s="622"/>
      <c r="AK217" s="623"/>
      <c r="AL217" s="224"/>
      <c r="AM217" s="101"/>
      <c r="AN217" s="101"/>
      <c r="AO217" s="224"/>
      <c r="AP217" s="224"/>
      <c r="AQ217" s="224"/>
      <c r="AR217" s="224"/>
      <c r="AS217" s="224"/>
    </row>
    <row r="218" spans="1:45" s="100" customFormat="1" ht="18" customHeight="1" outlineLevel="1" x14ac:dyDescent="0.25">
      <c r="A218" s="398"/>
      <c r="B218" s="652" t="s">
        <v>75</v>
      </c>
      <c r="C218" s="623"/>
      <c r="D218" s="713" t="s">
        <v>1714</v>
      </c>
      <c r="E218" s="622"/>
      <c r="F218" s="622"/>
      <c r="G218" s="622"/>
      <c r="H218" s="622"/>
      <c r="I218" s="622"/>
      <c r="J218" s="622"/>
      <c r="K218" s="622"/>
      <c r="L218" s="622"/>
      <c r="M218" s="622"/>
      <c r="N218" s="622"/>
      <c r="O218" s="622"/>
      <c r="P218" s="622"/>
      <c r="Q218" s="622"/>
      <c r="R218" s="622"/>
      <c r="S218" s="622"/>
      <c r="T218" s="623"/>
      <c r="U218" s="654"/>
      <c r="V218" s="623"/>
      <c r="W218" s="791"/>
      <c r="X218" s="623"/>
      <c r="Y218" s="656"/>
      <c r="Z218" s="622"/>
      <c r="AA218" s="656"/>
      <c r="AB218" s="623"/>
      <c r="AC218" s="656"/>
      <c r="AD218" s="623"/>
      <c r="AE218" s="656"/>
      <c r="AF218" s="623"/>
      <c r="AG218" s="656"/>
      <c r="AH218" s="623"/>
      <c r="AI218" s="656">
        <f>SUM(AI219:AK219)</f>
        <v>0</v>
      </c>
      <c r="AJ218" s="622"/>
      <c r="AK218" s="623"/>
      <c r="AL218" s="398"/>
      <c r="AM218" s="101"/>
      <c r="AN218" s="101"/>
      <c r="AO218" s="398"/>
      <c r="AP218" s="398"/>
      <c r="AQ218" s="398"/>
      <c r="AR218" s="398"/>
      <c r="AS218" s="224"/>
    </row>
    <row r="219" spans="1:45" s="100" customFormat="1" ht="15.75" outlineLevel="1" x14ac:dyDescent="0.25">
      <c r="A219" s="96"/>
      <c r="B219" s="671" t="s">
        <v>76</v>
      </c>
      <c r="C219" s="623"/>
      <c r="D219" s="679" t="s">
        <v>1645</v>
      </c>
      <c r="E219" s="622"/>
      <c r="F219" s="622"/>
      <c r="G219" s="622"/>
      <c r="H219" s="622"/>
      <c r="I219" s="622"/>
      <c r="J219" s="622"/>
      <c r="K219" s="622"/>
      <c r="L219" s="622"/>
      <c r="M219" s="622"/>
      <c r="N219" s="622"/>
      <c r="O219" s="622"/>
      <c r="P219" s="622"/>
      <c r="Q219" s="622"/>
      <c r="R219" s="622"/>
      <c r="S219" s="622"/>
      <c r="T219" s="623"/>
      <c r="U219" s="661"/>
      <c r="V219" s="623"/>
      <c r="W219" s="662" t="s">
        <v>33</v>
      </c>
      <c r="X219" s="623"/>
      <c r="Y219" s="634">
        <f>628.83*1.4</f>
        <v>880.36199999999997</v>
      </c>
      <c r="Z219" s="622"/>
      <c r="AA219" s="634"/>
      <c r="AB219" s="623"/>
      <c r="AC219" s="634"/>
      <c r="AD219" s="623"/>
      <c r="AE219" s="634">
        <f>ROUND(Y219*AA219,2)</f>
        <v>0</v>
      </c>
      <c r="AF219" s="623"/>
      <c r="AG219" s="634">
        <f>ROUND(Y219*AC219,2)</f>
        <v>0</v>
      </c>
      <c r="AH219" s="623"/>
      <c r="AI219" s="634">
        <f>AE219+AG219</f>
        <v>0</v>
      </c>
      <c r="AJ219" s="622"/>
      <c r="AK219" s="623"/>
      <c r="AL219" s="96"/>
      <c r="AM219" s="101"/>
      <c r="AN219" s="101"/>
      <c r="AO219" s="96"/>
      <c r="AP219" s="96"/>
      <c r="AQ219" s="96"/>
      <c r="AR219" s="96"/>
      <c r="AS219" s="96"/>
    </row>
    <row r="220" spans="1:45" s="100" customFormat="1" ht="18" customHeight="1" outlineLevel="1" x14ac:dyDescent="0.25">
      <c r="A220" s="224"/>
      <c r="B220" s="671"/>
      <c r="C220" s="623"/>
      <c r="D220" s="674"/>
      <c r="E220" s="622"/>
      <c r="F220" s="622"/>
      <c r="G220" s="622"/>
      <c r="H220" s="622"/>
      <c r="I220" s="622"/>
      <c r="J220" s="622"/>
      <c r="K220" s="622"/>
      <c r="L220" s="622"/>
      <c r="M220" s="622"/>
      <c r="N220" s="622"/>
      <c r="O220" s="622"/>
      <c r="P220" s="622"/>
      <c r="Q220" s="622"/>
      <c r="R220" s="622"/>
      <c r="S220" s="622"/>
      <c r="T220" s="623"/>
      <c r="U220" s="726"/>
      <c r="V220" s="623"/>
      <c r="W220" s="726"/>
      <c r="X220" s="623"/>
      <c r="Y220" s="634"/>
      <c r="Z220" s="623"/>
      <c r="AA220" s="634"/>
      <c r="AB220" s="623"/>
      <c r="AC220" s="634"/>
      <c r="AD220" s="623"/>
      <c r="AE220" s="634"/>
      <c r="AF220" s="623"/>
      <c r="AG220" s="634"/>
      <c r="AH220" s="623"/>
      <c r="AI220" s="634"/>
      <c r="AJ220" s="622"/>
      <c r="AK220" s="623"/>
      <c r="AL220" s="224"/>
      <c r="AM220" s="101"/>
      <c r="AN220" s="101"/>
      <c r="AO220" s="224"/>
      <c r="AP220" s="224"/>
      <c r="AQ220" s="224"/>
      <c r="AR220" s="224"/>
      <c r="AS220" s="224"/>
    </row>
    <row r="221" spans="1:45" ht="18" customHeight="1" x14ac:dyDescent="0.25">
      <c r="A221" s="34"/>
      <c r="B221" s="648">
        <v>6</v>
      </c>
      <c r="C221" s="589"/>
      <c r="D221" s="790" t="s">
        <v>1737</v>
      </c>
      <c r="E221" s="597"/>
      <c r="F221" s="597"/>
      <c r="G221" s="597"/>
      <c r="H221" s="597"/>
      <c r="I221" s="597"/>
      <c r="J221" s="597"/>
      <c r="K221" s="597"/>
      <c r="L221" s="597"/>
      <c r="M221" s="597"/>
      <c r="N221" s="597"/>
      <c r="O221" s="597"/>
      <c r="P221" s="597"/>
      <c r="Q221" s="597"/>
      <c r="R221" s="597"/>
      <c r="S221" s="597"/>
      <c r="T221" s="597"/>
      <c r="U221" s="337"/>
      <c r="V221" s="337"/>
      <c r="W221" s="337"/>
      <c r="X221" s="337"/>
      <c r="Y221" s="338"/>
      <c r="Z221" s="338"/>
      <c r="AA221" s="338"/>
      <c r="AB221" s="338"/>
      <c r="AC221" s="338"/>
      <c r="AD221" s="338"/>
      <c r="AE221" s="717"/>
      <c r="AF221" s="589"/>
      <c r="AG221" s="717"/>
      <c r="AH221" s="589"/>
      <c r="AI221" s="717">
        <f>SUM(AI222:AK634)/2</f>
        <v>0</v>
      </c>
      <c r="AJ221" s="597"/>
      <c r="AK221" s="589"/>
      <c r="AL221" s="34"/>
      <c r="AM221" s="9"/>
      <c r="AN221" s="9"/>
      <c r="AO221" s="34"/>
      <c r="AP221" s="34"/>
      <c r="AQ221" s="34"/>
      <c r="AR221" s="34"/>
      <c r="AS221" s="34"/>
    </row>
    <row r="222" spans="1:45" s="100" customFormat="1" ht="15.75" customHeight="1" outlineLevel="2" x14ac:dyDescent="0.25">
      <c r="A222" s="96"/>
      <c r="B222" s="800" t="s">
        <v>79</v>
      </c>
      <c r="C222" s="801"/>
      <c r="D222" s="794" t="s">
        <v>1738</v>
      </c>
      <c r="E222" s="795"/>
      <c r="F222" s="795"/>
      <c r="G222" s="795"/>
      <c r="H222" s="795"/>
      <c r="I222" s="795"/>
      <c r="J222" s="795"/>
      <c r="K222" s="795"/>
      <c r="L222" s="795"/>
      <c r="M222" s="795"/>
      <c r="N222" s="795"/>
      <c r="O222" s="795"/>
      <c r="P222" s="795"/>
      <c r="Q222" s="795"/>
      <c r="R222" s="795"/>
      <c r="S222" s="795"/>
      <c r="T222" s="796"/>
      <c r="U222" s="423"/>
      <c r="V222" s="424"/>
      <c r="W222" s="425"/>
      <c r="X222" s="256"/>
      <c r="Y222" s="426"/>
      <c r="Z222" s="256"/>
      <c r="AA222" s="427"/>
      <c r="AB222" s="256"/>
      <c r="AC222" s="427"/>
      <c r="AD222" s="256"/>
      <c r="AE222" s="235"/>
      <c r="AF222" s="256"/>
      <c r="AG222" s="235"/>
      <c r="AH222" s="256"/>
      <c r="AI222" s="656">
        <f>SUM(AI223:AK327)</f>
        <v>0</v>
      </c>
      <c r="AJ222" s="622"/>
      <c r="AK222" s="623"/>
      <c r="AL222" s="96"/>
      <c r="AM222" s="101"/>
      <c r="AN222" s="101"/>
    </row>
    <row r="223" spans="1:45" s="100" customFormat="1" ht="15.75" outlineLevel="2" x14ac:dyDescent="0.25">
      <c r="A223" s="96"/>
      <c r="B223" s="721"/>
      <c r="C223" s="809"/>
      <c r="D223" s="814"/>
      <c r="E223" s="815"/>
      <c r="F223" s="815"/>
      <c r="G223" s="815"/>
      <c r="H223" s="815"/>
      <c r="I223" s="815"/>
      <c r="J223" s="815"/>
      <c r="K223" s="815"/>
      <c r="L223" s="815"/>
      <c r="M223" s="815"/>
      <c r="N223" s="815"/>
      <c r="O223" s="815"/>
      <c r="P223" s="815"/>
      <c r="Q223" s="815"/>
      <c r="R223" s="815"/>
      <c r="S223" s="815"/>
      <c r="T223" s="816"/>
      <c r="U223" s="817"/>
      <c r="V223" s="818"/>
      <c r="W223" s="819"/>
      <c r="X223" s="820"/>
      <c r="Y223" s="821"/>
      <c r="Z223" s="822"/>
      <c r="AA223" s="810"/>
      <c r="AB223" s="811"/>
      <c r="AC223" s="810"/>
      <c r="AD223" s="811"/>
      <c r="AE223" s="812"/>
      <c r="AF223" s="811"/>
      <c r="AG223" s="812"/>
      <c r="AH223" s="811"/>
      <c r="AI223" s="812"/>
      <c r="AJ223" s="813"/>
      <c r="AK223" s="811"/>
      <c r="AL223" s="96"/>
      <c r="AM223" s="101"/>
      <c r="AN223" s="101"/>
    </row>
    <row r="224" spans="1:45" s="100" customFormat="1" ht="15.75" customHeight="1" outlineLevel="2" x14ac:dyDescent="0.25">
      <c r="A224" s="96"/>
      <c r="B224" s="800" t="s">
        <v>81</v>
      </c>
      <c r="C224" s="802"/>
      <c r="D224" s="794" t="s">
        <v>312</v>
      </c>
      <c r="E224" s="795"/>
      <c r="F224" s="795"/>
      <c r="G224" s="795"/>
      <c r="H224" s="795"/>
      <c r="I224" s="795"/>
      <c r="J224" s="795"/>
      <c r="K224" s="795"/>
      <c r="L224" s="795"/>
      <c r="M224" s="795"/>
      <c r="N224" s="795"/>
      <c r="O224" s="795"/>
      <c r="P224" s="795"/>
      <c r="Q224" s="795"/>
      <c r="R224" s="795"/>
      <c r="S224" s="795"/>
      <c r="T224" s="796"/>
      <c r="U224" s="803"/>
      <c r="V224" s="804"/>
      <c r="W224" s="805"/>
      <c r="X224" s="806"/>
      <c r="Y224" s="807"/>
      <c r="Z224" s="808"/>
      <c r="AA224" s="427"/>
      <c r="AB224" s="256"/>
      <c r="AC224" s="427"/>
      <c r="AD224" s="256"/>
      <c r="AE224" s="235"/>
      <c r="AF224" s="256"/>
      <c r="AG224" s="235"/>
      <c r="AH224" s="256"/>
      <c r="AI224" s="235"/>
      <c r="AJ224" s="257"/>
      <c r="AK224" s="256"/>
      <c r="AL224" s="96"/>
      <c r="AM224" s="101"/>
      <c r="AN224" s="101"/>
    </row>
    <row r="225" spans="1:40" s="100" customFormat="1" ht="15.75" outlineLevel="2" x14ac:dyDescent="0.25">
      <c r="A225" s="96"/>
      <c r="B225" s="721"/>
      <c r="C225" s="809"/>
      <c r="D225" s="814"/>
      <c r="E225" s="815"/>
      <c r="F225" s="815"/>
      <c r="G225" s="815"/>
      <c r="H225" s="815"/>
      <c r="I225" s="815"/>
      <c r="J225" s="815"/>
      <c r="K225" s="815"/>
      <c r="L225" s="815"/>
      <c r="M225" s="815"/>
      <c r="N225" s="815"/>
      <c r="O225" s="815"/>
      <c r="P225" s="815"/>
      <c r="Q225" s="815"/>
      <c r="R225" s="815"/>
      <c r="S225" s="815"/>
      <c r="T225" s="816"/>
      <c r="U225" s="817"/>
      <c r="V225" s="818"/>
      <c r="W225" s="819"/>
      <c r="X225" s="820"/>
      <c r="Y225" s="821"/>
      <c r="Z225" s="822"/>
      <c r="AA225" s="810"/>
      <c r="AB225" s="811"/>
      <c r="AC225" s="810"/>
      <c r="AD225" s="811"/>
      <c r="AE225" s="812"/>
      <c r="AF225" s="811"/>
      <c r="AG225" s="812"/>
      <c r="AH225" s="811"/>
      <c r="AI225" s="812"/>
      <c r="AJ225" s="813"/>
      <c r="AK225" s="811"/>
      <c r="AL225" s="96"/>
      <c r="AM225" s="101"/>
      <c r="AN225" s="101"/>
    </row>
    <row r="226" spans="1:40" s="100" customFormat="1" ht="15.75" customHeight="1" outlineLevel="2" x14ac:dyDescent="0.25">
      <c r="A226" s="96"/>
      <c r="B226" s="721"/>
      <c r="C226" s="752"/>
      <c r="D226" s="794" t="s">
        <v>1739</v>
      </c>
      <c r="E226" s="795"/>
      <c r="F226" s="795"/>
      <c r="G226" s="795"/>
      <c r="H226" s="795"/>
      <c r="I226" s="795"/>
      <c r="J226" s="795"/>
      <c r="K226" s="795"/>
      <c r="L226" s="795"/>
      <c r="M226" s="795"/>
      <c r="N226" s="795"/>
      <c r="O226" s="795"/>
      <c r="P226" s="795"/>
      <c r="Q226" s="795"/>
      <c r="R226" s="795"/>
      <c r="S226" s="795"/>
      <c r="T226" s="796"/>
      <c r="U226" s="428"/>
      <c r="V226" s="429"/>
      <c r="W226" s="430"/>
      <c r="X226" s="431"/>
      <c r="Y226" s="432"/>
      <c r="Z226" s="433"/>
      <c r="AA226" s="427"/>
      <c r="AB226" s="256"/>
      <c r="AC226" s="427"/>
      <c r="AD226" s="256"/>
      <c r="AE226" s="235"/>
      <c r="AF226" s="256"/>
      <c r="AG226" s="235"/>
      <c r="AH226" s="256"/>
      <c r="AI226" s="235"/>
      <c r="AJ226" s="257"/>
      <c r="AK226" s="256"/>
      <c r="AL226" s="96"/>
      <c r="AM226" s="101"/>
      <c r="AN226" s="101"/>
    </row>
    <row r="227" spans="1:40" s="100" customFormat="1" ht="15.75" customHeight="1" outlineLevel="2" x14ac:dyDescent="0.25">
      <c r="A227" s="96"/>
      <c r="B227" s="721" t="s">
        <v>1740</v>
      </c>
      <c r="C227" s="752"/>
      <c r="D227" s="744" t="s">
        <v>1741</v>
      </c>
      <c r="E227" s="745"/>
      <c r="F227" s="745"/>
      <c r="G227" s="745"/>
      <c r="H227" s="745"/>
      <c r="I227" s="745"/>
      <c r="J227" s="745"/>
      <c r="K227" s="745"/>
      <c r="L227" s="745"/>
      <c r="M227" s="745"/>
      <c r="N227" s="745"/>
      <c r="O227" s="745"/>
      <c r="P227" s="745"/>
      <c r="Q227" s="745"/>
      <c r="R227" s="745"/>
      <c r="S227" s="745"/>
      <c r="T227" s="797"/>
      <c r="U227" s="798" t="s">
        <v>1742</v>
      </c>
      <c r="V227" s="748"/>
      <c r="W227" s="749" t="s">
        <v>39</v>
      </c>
      <c r="X227" s="799"/>
      <c r="Y227" s="792">
        <v>170</v>
      </c>
      <c r="Z227" s="793"/>
      <c r="AA227" s="631"/>
      <c r="AB227" s="707"/>
      <c r="AC227" s="631"/>
      <c r="AD227" s="707"/>
      <c r="AE227" s="634">
        <f t="shared" ref="AE227:AE232" si="50">ROUND(Y227*AA227,2)</f>
        <v>0</v>
      </c>
      <c r="AF227" s="705"/>
      <c r="AG227" s="634">
        <f t="shared" ref="AG227:AG236" si="51">ROUND(Y227*AC227,2)</f>
        <v>0</v>
      </c>
      <c r="AH227" s="705"/>
      <c r="AI227" s="634">
        <f t="shared" ref="AI227:AI229" si="52">AE227+AG227</f>
        <v>0</v>
      </c>
      <c r="AJ227" s="719"/>
      <c r="AK227" s="705"/>
      <c r="AL227" s="96"/>
      <c r="AM227" s="101"/>
      <c r="AN227" s="101"/>
    </row>
    <row r="228" spans="1:40" s="100" customFormat="1" ht="15.75" customHeight="1" outlineLevel="2" x14ac:dyDescent="0.25">
      <c r="A228" s="96"/>
      <c r="B228" s="721" t="s">
        <v>1743</v>
      </c>
      <c r="C228" s="752"/>
      <c r="D228" s="823" t="s">
        <v>1744</v>
      </c>
      <c r="E228" s="675"/>
      <c r="F228" s="675"/>
      <c r="G228" s="675"/>
      <c r="H228" s="675"/>
      <c r="I228" s="675"/>
      <c r="J228" s="675"/>
      <c r="K228" s="675"/>
      <c r="L228" s="675"/>
      <c r="M228" s="675"/>
      <c r="N228" s="675"/>
      <c r="O228" s="675"/>
      <c r="P228" s="675"/>
      <c r="Q228" s="675"/>
      <c r="R228" s="675"/>
      <c r="S228" s="675"/>
      <c r="T228" s="676"/>
      <c r="U228" s="661" t="s">
        <v>1745</v>
      </c>
      <c r="V228" s="824"/>
      <c r="W228" s="826" t="s">
        <v>51</v>
      </c>
      <c r="X228" s="709"/>
      <c r="Y228" s="771">
        <f>Y227*0.6*0.8</f>
        <v>81.600000000000009</v>
      </c>
      <c r="Z228" s="772"/>
      <c r="AA228" s="631"/>
      <c r="AB228" s="707"/>
      <c r="AC228" s="631"/>
      <c r="AD228" s="707"/>
      <c r="AE228" s="634">
        <f t="shared" si="50"/>
        <v>0</v>
      </c>
      <c r="AF228" s="705"/>
      <c r="AG228" s="634">
        <f t="shared" si="51"/>
        <v>0</v>
      </c>
      <c r="AH228" s="705"/>
      <c r="AI228" s="634">
        <f t="shared" si="52"/>
        <v>0</v>
      </c>
      <c r="AJ228" s="719"/>
      <c r="AK228" s="705"/>
      <c r="AL228" s="96"/>
      <c r="AM228" s="101"/>
      <c r="AN228" s="101"/>
    </row>
    <row r="229" spans="1:40" s="100" customFormat="1" ht="15.75" customHeight="1" outlineLevel="2" x14ac:dyDescent="0.25">
      <c r="A229" s="96"/>
      <c r="B229" s="721" t="s">
        <v>1746</v>
      </c>
      <c r="C229" s="752"/>
      <c r="D229" s="823" t="s">
        <v>1747</v>
      </c>
      <c r="E229" s="675"/>
      <c r="F229" s="675"/>
      <c r="G229" s="675"/>
      <c r="H229" s="675"/>
      <c r="I229" s="675"/>
      <c r="J229" s="675"/>
      <c r="K229" s="675"/>
      <c r="L229" s="675"/>
      <c r="M229" s="675"/>
      <c r="N229" s="675"/>
      <c r="O229" s="675"/>
      <c r="P229" s="675"/>
      <c r="Q229" s="675"/>
      <c r="R229" s="675"/>
      <c r="S229" s="675"/>
      <c r="T229" s="676"/>
      <c r="U229" s="661" t="s">
        <v>1748</v>
      </c>
      <c r="V229" s="824"/>
      <c r="W229" s="826" t="s">
        <v>51</v>
      </c>
      <c r="X229" s="709"/>
      <c r="Y229" s="771">
        <f>Y227*0.1</f>
        <v>17</v>
      </c>
      <c r="Z229" s="772"/>
      <c r="AA229" s="631"/>
      <c r="AB229" s="707"/>
      <c r="AC229" s="631"/>
      <c r="AD229" s="707"/>
      <c r="AE229" s="634">
        <f t="shared" si="50"/>
        <v>0</v>
      </c>
      <c r="AF229" s="705"/>
      <c r="AG229" s="634">
        <f t="shared" si="51"/>
        <v>0</v>
      </c>
      <c r="AH229" s="705"/>
      <c r="AI229" s="634">
        <f t="shared" si="52"/>
        <v>0</v>
      </c>
      <c r="AJ229" s="719"/>
      <c r="AK229" s="705"/>
      <c r="AL229" s="96"/>
      <c r="AM229" s="101"/>
      <c r="AN229" s="101"/>
    </row>
    <row r="230" spans="1:40" s="100" customFormat="1" ht="15.75" customHeight="1" outlineLevel="2" x14ac:dyDescent="0.25">
      <c r="A230" s="96"/>
      <c r="B230" s="721" t="s">
        <v>1749</v>
      </c>
      <c r="C230" s="622"/>
      <c r="D230" s="823" t="s">
        <v>1750</v>
      </c>
      <c r="E230" s="675"/>
      <c r="F230" s="675"/>
      <c r="G230" s="675"/>
      <c r="H230" s="675"/>
      <c r="I230" s="675"/>
      <c r="J230" s="675"/>
      <c r="K230" s="675"/>
      <c r="L230" s="675"/>
      <c r="M230" s="675"/>
      <c r="N230" s="675"/>
      <c r="O230" s="675"/>
      <c r="P230" s="675"/>
      <c r="Q230" s="675"/>
      <c r="R230" s="675"/>
      <c r="S230" s="675"/>
      <c r="T230" s="676"/>
      <c r="U230" s="661"/>
      <c r="V230" s="824"/>
      <c r="W230" s="825" t="s">
        <v>51</v>
      </c>
      <c r="X230" s="709"/>
      <c r="Y230" s="771">
        <f>Y228-Y229-(170*3.14*(0.05^2))</f>
        <v>63.26550000000001</v>
      </c>
      <c r="Z230" s="772"/>
      <c r="AA230" s="631"/>
      <c r="AB230" s="623"/>
      <c r="AC230" s="631"/>
      <c r="AD230" s="623"/>
      <c r="AE230" s="634">
        <f t="shared" si="50"/>
        <v>0</v>
      </c>
      <c r="AF230" s="623"/>
      <c r="AG230" s="634">
        <f t="shared" si="51"/>
        <v>0</v>
      </c>
      <c r="AH230" s="623"/>
      <c r="AI230" s="634">
        <f>AE230+AG230</f>
        <v>0</v>
      </c>
      <c r="AJ230" s="622"/>
      <c r="AK230" s="623"/>
      <c r="AL230" s="96"/>
      <c r="AM230" s="101"/>
      <c r="AN230" s="101"/>
    </row>
    <row r="231" spans="1:40" s="100" customFormat="1" ht="15.75" customHeight="1" outlineLevel="2" x14ac:dyDescent="0.25">
      <c r="A231" s="96"/>
      <c r="B231" s="721" t="s">
        <v>1751</v>
      </c>
      <c r="C231" s="622"/>
      <c r="D231" s="823" t="s">
        <v>1624</v>
      </c>
      <c r="E231" s="675"/>
      <c r="F231" s="675"/>
      <c r="G231" s="675"/>
      <c r="H231" s="675"/>
      <c r="I231" s="675"/>
      <c r="J231" s="675"/>
      <c r="K231" s="675"/>
      <c r="L231" s="675"/>
      <c r="M231" s="675"/>
      <c r="N231" s="675"/>
      <c r="O231" s="675"/>
      <c r="P231" s="675"/>
      <c r="Q231" s="675"/>
      <c r="R231" s="675"/>
      <c r="S231" s="675"/>
      <c r="T231" s="676"/>
      <c r="U231" s="661"/>
      <c r="V231" s="824"/>
      <c r="W231" s="825" t="s">
        <v>1548</v>
      </c>
      <c r="X231" s="709"/>
      <c r="Y231" s="771">
        <f>(Y228-Y230)*10</f>
        <v>183.34499999999997</v>
      </c>
      <c r="Z231" s="772"/>
      <c r="AA231" s="631"/>
      <c r="AB231" s="623"/>
      <c r="AC231" s="631"/>
      <c r="AD231" s="623"/>
      <c r="AE231" s="634">
        <f t="shared" si="50"/>
        <v>0</v>
      </c>
      <c r="AF231" s="623"/>
      <c r="AG231" s="634">
        <f t="shared" si="51"/>
        <v>0</v>
      </c>
      <c r="AH231" s="623"/>
      <c r="AI231" s="634">
        <f>AE231+AG231</f>
        <v>0</v>
      </c>
      <c r="AJ231" s="622"/>
      <c r="AK231" s="623"/>
      <c r="AL231" s="96"/>
      <c r="AM231" s="101"/>
      <c r="AN231" s="101"/>
    </row>
    <row r="232" spans="1:40" s="100" customFormat="1" ht="15.75" customHeight="1" outlineLevel="2" x14ac:dyDescent="0.25">
      <c r="A232" s="96"/>
      <c r="B232" s="721" t="s">
        <v>1752</v>
      </c>
      <c r="C232" s="622"/>
      <c r="D232" s="823" t="s">
        <v>1753</v>
      </c>
      <c r="E232" s="675"/>
      <c r="F232" s="675"/>
      <c r="G232" s="675"/>
      <c r="H232" s="675"/>
      <c r="I232" s="675"/>
      <c r="J232" s="675"/>
      <c r="K232" s="675"/>
      <c r="L232" s="675"/>
      <c r="M232" s="675"/>
      <c r="N232" s="675"/>
      <c r="O232" s="675"/>
      <c r="P232" s="675"/>
      <c r="Q232" s="675"/>
      <c r="R232" s="675"/>
      <c r="S232" s="675"/>
      <c r="T232" s="676"/>
      <c r="U232" s="661" t="s">
        <v>1754</v>
      </c>
      <c r="V232" s="824"/>
      <c r="W232" s="825" t="s">
        <v>39</v>
      </c>
      <c r="X232" s="709"/>
      <c r="Y232" s="771">
        <v>10</v>
      </c>
      <c r="Z232" s="772"/>
      <c r="AA232" s="631"/>
      <c r="AB232" s="623"/>
      <c r="AC232" s="631"/>
      <c r="AD232" s="623"/>
      <c r="AE232" s="634">
        <f t="shared" si="50"/>
        <v>0</v>
      </c>
      <c r="AF232" s="623"/>
      <c r="AG232" s="634">
        <f t="shared" si="51"/>
        <v>0</v>
      </c>
      <c r="AH232" s="623"/>
      <c r="AI232" s="634">
        <f>AE232+AG232</f>
        <v>0</v>
      </c>
      <c r="AJ232" s="622"/>
      <c r="AK232" s="623"/>
      <c r="AL232" s="96"/>
      <c r="AM232" s="101"/>
      <c r="AN232" s="101"/>
    </row>
    <row r="233" spans="1:40" s="100" customFormat="1" ht="15.75" customHeight="1" outlineLevel="2" x14ac:dyDescent="0.25">
      <c r="A233" s="96"/>
      <c r="B233" s="721" t="s">
        <v>1755</v>
      </c>
      <c r="C233" s="622"/>
      <c r="D233" s="823" t="s">
        <v>1756</v>
      </c>
      <c r="E233" s="622"/>
      <c r="F233" s="622"/>
      <c r="G233" s="622"/>
      <c r="H233" s="622"/>
      <c r="I233" s="622"/>
      <c r="J233" s="622"/>
      <c r="K233" s="622"/>
      <c r="L233" s="622"/>
      <c r="M233" s="622"/>
      <c r="N233" s="622"/>
      <c r="O233" s="622"/>
      <c r="P233" s="622"/>
      <c r="Q233" s="622"/>
      <c r="R233" s="622"/>
      <c r="S233" s="622"/>
      <c r="T233" s="623"/>
      <c r="U233" s="830"/>
      <c r="V233" s="831"/>
      <c r="W233" s="825" t="s">
        <v>38</v>
      </c>
      <c r="X233" s="623"/>
      <c r="Y233" s="771">
        <v>1</v>
      </c>
      <c r="Z233" s="623"/>
      <c r="AA233" s="631"/>
      <c r="AB233" s="623"/>
      <c r="AC233" s="631"/>
      <c r="AD233" s="623"/>
      <c r="AE233" s="634">
        <f>ROUND(Y233*AA233,2)</f>
        <v>0</v>
      </c>
      <c r="AF233" s="623"/>
      <c r="AG233" s="634">
        <f t="shared" si="51"/>
        <v>0</v>
      </c>
      <c r="AH233" s="623"/>
      <c r="AI233" s="634">
        <f t="shared" ref="AI233:AI236" si="53">AE233+AG233</f>
        <v>0</v>
      </c>
      <c r="AJ233" s="622"/>
      <c r="AK233" s="623"/>
      <c r="AL233" s="96"/>
      <c r="AM233" s="101"/>
      <c r="AN233" s="101"/>
    </row>
    <row r="234" spans="1:40" s="100" customFormat="1" ht="15.75" customHeight="1" outlineLevel="2" x14ac:dyDescent="0.25">
      <c r="A234" s="96"/>
      <c r="B234" s="721" t="s">
        <v>1757</v>
      </c>
      <c r="C234" s="622"/>
      <c r="D234" s="827" t="s">
        <v>1758</v>
      </c>
      <c r="E234" s="735"/>
      <c r="F234" s="735"/>
      <c r="G234" s="735"/>
      <c r="H234" s="735"/>
      <c r="I234" s="735"/>
      <c r="J234" s="735"/>
      <c r="K234" s="735"/>
      <c r="L234" s="735"/>
      <c r="M234" s="735"/>
      <c r="N234" s="735"/>
      <c r="O234" s="735"/>
      <c r="P234" s="735"/>
      <c r="Q234" s="735"/>
      <c r="R234" s="735"/>
      <c r="S234" s="735"/>
      <c r="T234" s="734"/>
      <c r="U234" s="765" t="s">
        <v>1759</v>
      </c>
      <c r="V234" s="828"/>
      <c r="W234" s="829" t="s">
        <v>38</v>
      </c>
      <c r="X234" s="734"/>
      <c r="Y234" s="769">
        <v>1</v>
      </c>
      <c r="Z234" s="734"/>
      <c r="AA234" s="743"/>
      <c r="AB234" s="734"/>
      <c r="AC234" s="743"/>
      <c r="AD234" s="734"/>
      <c r="AE234" s="733">
        <f>ROUND(Y234*AA234,2)</f>
        <v>0</v>
      </c>
      <c r="AF234" s="734"/>
      <c r="AG234" s="733">
        <f t="shared" si="51"/>
        <v>0</v>
      </c>
      <c r="AH234" s="734"/>
      <c r="AI234" s="733">
        <f t="shared" si="53"/>
        <v>0</v>
      </c>
      <c r="AJ234" s="735"/>
      <c r="AK234" s="734"/>
      <c r="AL234" s="96"/>
      <c r="AM234" s="101"/>
      <c r="AN234" s="101"/>
    </row>
    <row r="235" spans="1:40" s="100" customFormat="1" ht="15.75" customHeight="1" outlineLevel="2" x14ac:dyDescent="0.25">
      <c r="A235" s="96"/>
      <c r="B235" s="721" t="s">
        <v>1760</v>
      </c>
      <c r="C235" s="622"/>
      <c r="D235" s="832" t="s">
        <v>1761</v>
      </c>
      <c r="E235" s="776"/>
      <c r="F235" s="776"/>
      <c r="G235" s="776"/>
      <c r="H235" s="776"/>
      <c r="I235" s="776"/>
      <c r="J235" s="776"/>
      <c r="K235" s="776"/>
      <c r="L235" s="776"/>
      <c r="M235" s="776"/>
      <c r="N235" s="776"/>
      <c r="O235" s="776"/>
      <c r="P235" s="776"/>
      <c r="Q235" s="776"/>
      <c r="R235" s="776"/>
      <c r="S235" s="776"/>
      <c r="T235" s="776"/>
      <c r="U235" s="833" t="s">
        <v>1762</v>
      </c>
      <c r="V235" s="834"/>
      <c r="W235" s="759" t="s">
        <v>38</v>
      </c>
      <c r="X235" s="776"/>
      <c r="Y235" s="835">
        <v>2</v>
      </c>
      <c r="Z235" s="776"/>
      <c r="AA235" s="775"/>
      <c r="AB235" s="776"/>
      <c r="AC235" s="775"/>
      <c r="AD235" s="776"/>
      <c r="AE235" s="777">
        <f>ROUND(Y235*AA235,2)</f>
        <v>0</v>
      </c>
      <c r="AF235" s="776"/>
      <c r="AG235" s="777">
        <f t="shared" si="51"/>
        <v>0</v>
      </c>
      <c r="AH235" s="776"/>
      <c r="AI235" s="777">
        <f t="shared" si="53"/>
        <v>0</v>
      </c>
      <c r="AJ235" s="776"/>
      <c r="AK235" s="776"/>
      <c r="AL235" s="96"/>
      <c r="AM235" s="101"/>
      <c r="AN235" s="101"/>
    </row>
    <row r="236" spans="1:40" s="100" customFormat="1" ht="15.75" customHeight="1" outlineLevel="2" x14ac:dyDescent="0.25">
      <c r="A236" s="96"/>
      <c r="B236" s="721" t="s">
        <v>1763</v>
      </c>
      <c r="C236" s="622"/>
      <c r="D236" s="823" t="s">
        <v>1764</v>
      </c>
      <c r="E236" s="675"/>
      <c r="F236" s="675"/>
      <c r="G236" s="675"/>
      <c r="H236" s="675"/>
      <c r="I236" s="675"/>
      <c r="J236" s="675"/>
      <c r="K236" s="675"/>
      <c r="L236" s="675"/>
      <c r="M236" s="675"/>
      <c r="N236" s="675"/>
      <c r="O236" s="675"/>
      <c r="P236" s="675"/>
      <c r="Q236" s="675"/>
      <c r="R236" s="675"/>
      <c r="S236" s="675"/>
      <c r="T236" s="676"/>
      <c r="U236" s="661" t="s">
        <v>1765</v>
      </c>
      <c r="V236" s="824"/>
      <c r="W236" s="825" t="s">
        <v>1669</v>
      </c>
      <c r="X236" s="709"/>
      <c r="Y236" s="771">
        <v>4</v>
      </c>
      <c r="Z236" s="772"/>
      <c r="AA236" s="771"/>
      <c r="AB236" s="772"/>
      <c r="AC236" s="631"/>
      <c r="AD236" s="623"/>
      <c r="AE236" s="634">
        <f t="shared" ref="AE236" si="54">ROUND(Y236*AA236,2)</f>
        <v>0</v>
      </c>
      <c r="AF236" s="623"/>
      <c r="AG236" s="634">
        <f t="shared" si="51"/>
        <v>0</v>
      </c>
      <c r="AH236" s="623"/>
      <c r="AI236" s="634">
        <f t="shared" si="53"/>
        <v>0</v>
      </c>
      <c r="AJ236" s="622"/>
      <c r="AK236" s="623"/>
      <c r="AL236" s="96"/>
      <c r="AM236" s="101"/>
      <c r="AN236" s="101"/>
    </row>
    <row r="237" spans="1:40" s="100" customFormat="1" ht="15.75" outlineLevel="2" x14ac:dyDescent="0.25">
      <c r="A237" s="96"/>
      <c r="B237" s="721"/>
      <c r="C237" s="809"/>
      <c r="D237" s="814"/>
      <c r="E237" s="815"/>
      <c r="F237" s="815"/>
      <c r="G237" s="815"/>
      <c r="H237" s="815"/>
      <c r="I237" s="815"/>
      <c r="J237" s="815"/>
      <c r="K237" s="815"/>
      <c r="L237" s="815"/>
      <c r="M237" s="815"/>
      <c r="N237" s="815"/>
      <c r="O237" s="815"/>
      <c r="P237" s="815"/>
      <c r="Q237" s="815"/>
      <c r="R237" s="815"/>
      <c r="S237" s="815"/>
      <c r="T237" s="816"/>
      <c r="U237" s="817"/>
      <c r="V237" s="818"/>
      <c r="W237" s="819"/>
      <c r="X237" s="820"/>
      <c r="Y237" s="821"/>
      <c r="Z237" s="822"/>
      <c r="AA237" s="810"/>
      <c r="AB237" s="811"/>
      <c r="AC237" s="810"/>
      <c r="AD237" s="811"/>
      <c r="AE237" s="812"/>
      <c r="AF237" s="811"/>
      <c r="AG237" s="812"/>
      <c r="AH237" s="811"/>
      <c r="AI237" s="812"/>
      <c r="AJ237" s="813"/>
      <c r="AK237" s="811"/>
      <c r="AL237" s="96"/>
      <c r="AM237" s="101"/>
      <c r="AN237" s="101"/>
    </row>
    <row r="238" spans="1:40" s="100" customFormat="1" ht="15.75" customHeight="1" outlineLevel="2" x14ac:dyDescent="0.25">
      <c r="A238" s="96"/>
      <c r="B238" s="721"/>
      <c r="C238" s="622"/>
      <c r="D238" s="836" t="s">
        <v>1766</v>
      </c>
      <c r="E238" s="787"/>
      <c r="F238" s="787"/>
      <c r="G238" s="787"/>
      <c r="H238" s="787"/>
      <c r="I238" s="787"/>
      <c r="J238" s="787"/>
      <c r="K238" s="787"/>
      <c r="L238" s="787"/>
      <c r="M238" s="787"/>
      <c r="N238" s="787"/>
      <c r="O238" s="787"/>
      <c r="P238" s="787"/>
      <c r="Q238" s="787"/>
      <c r="R238" s="787"/>
      <c r="S238" s="787"/>
      <c r="T238" s="788"/>
      <c r="U238" s="661"/>
      <c r="V238" s="824"/>
      <c r="W238" s="825"/>
      <c r="X238" s="709"/>
      <c r="Y238" s="771"/>
      <c r="Z238" s="772"/>
      <c r="AA238" s="631"/>
      <c r="AB238" s="623"/>
      <c r="AC238" s="631"/>
      <c r="AD238" s="623"/>
      <c r="AE238" s="634">
        <f t="shared" ref="AE238:AE249" si="55">ROUND(Y238*AA238,2)</f>
        <v>0</v>
      </c>
      <c r="AF238" s="623"/>
      <c r="AG238" s="634">
        <f t="shared" ref="AG238:AG249" si="56">ROUND(Y238*AC238,2)</f>
        <v>0</v>
      </c>
      <c r="AH238" s="623"/>
      <c r="AI238" s="634">
        <f t="shared" ref="AI238:AI247" si="57">AE238+AG238</f>
        <v>0</v>
      </c>
      <c r="AJ238" s="622"/>
      <c r="AK238" s="623"/>
      <c r="AL238" s="96"/>
      <c r="AM238" s="101"/>
      <c r="AN238" s="101"/>
    </row>
    <row r="239" spans="1:40" s="100" customFormat="1" ht="15.75" customHeight="1" outlineLevel="2" x14ac:dyDescent="0.25">
      <c r="A239" s="96"/>
      <c r="B239" s="721" t="s">
        <v>1767</v>
      </c>
      <c r="C239" s="622"/>
      <c r="D239" s="823" t="s">
        <v>1768</v>
      </c>
      <c r="E239" s="675"/>
      <c r="F239" s="675"/>
      <c r="G239" s="675"/>
      <c r="H239" s="675"/>
      <c r="I239" s="675"/>
      <c r="J239" s="675"/>
      <c r="K239" s="675"/>
      <c r="L239" s="675"/>
      <c r="M239" s="675"/>
      <c r="N239" s="675"/>
      <c r="O239" s="675"/>
      <c r="P239" s="675"/>
      <c r="Q239" s="675"/>
      <c r="R239" s="675"/>
      <c r="S239" s="675"/>
      <c r="T239" s="676"/>
      <c r="U239" s="661" t="s">
        <v>1769</v>
      </c>
      <c r="V239" s="824"/>
      <c r="W239" s="825" t="s">
        <v>39</v>
      </c>
      <c r="X239" s="709"/>
      <c r="Y239" s="771">
        <v>18</v>
      </c>
      <c r="Z239" s="772"/>
      <c r="AA239" s="631"/>
      <c r="AB239" s="623"/>
      <c r="AC239" s="631"/>
      <c r="AD239" s="623"/>
      <c r="AE239" s="634">
        <f t="shared" si="55"/>
        <v>0</v>
      </c>
      <c r="AF239" s="623"/>
      <c r="AG239" s="634">
        <f t="shared" si="56"/>
        <v>0</v>
      </c>
      <c r="AH239" s="623"/>
      <c r="AI239" s="634">
        <f t="shared" si="57"/>
        <v>0</v>
      </c>
      <c r="AJ239" s="622"/>
      <c r="AK239" s="623"/>
      <c r="AL239" s="96"/>
      <c r="AM239" s="101"/>
      <c r="AN239" s="101"/>
    </row>
    <row r="240" spans="1:40" s="100" customFormat="1" ht="15.75" customHeight="1" outlineLevel="2" x14ac:dyDescent="0.25">
      <c r="A240" s="96"/>
      <c r="B240" s="721" t="s">
        <v>1770</v>
      </c>
      <c r="C240" s="622"/>
      <c r="D240" s="823" t="s">
        <v>1771</v>
      </c>
      <c r="E240" s="675"/>
      <c r="F240" s="675"/>
      <c r="G240" s="675"/>
      <c r="H240" s="675"/>
      <c r="I240" s="675"/>
      <c r="J240" s="675"/>
      <c r="K240" s="675"/>
      <c r="L240" s="675"/>
      <c r="M240" s="675"/>
      <c r="N240" s="675"/>
      <c r="O240" s="675"/>
      <c r="P240" s="675"/>
      <c r="Q240" s="675"/>
      <c r="R240" s="675"/>
      <c r="S240" s="675"/>
      <c r="T240" s="676"/>
      <c r="U240" s="661" t="s">
        <v>1772</v>
      </c>
      <c r="V240" s="824"/>
      <c r="W240" s="825" t="s">
        <v>39</v>
      </c>
      <c r="X240" s="709"/>
      <c r="Y240" s="771">
        <v>12</v>
      </c>
      <c r="Z240" s="772"/>
      <c r="AA240" s="631"/>
      <c r="AB240" s="623"/>
      <c r="AC240" s="631"/>
      <c r="AD240" s="623"/>
      <c r="AE240" s="634">
        <f t="shared" si="55"/>
        <v>0</v>
      </c>
      <c r="AF240" s="623"/>
      <c r="AG240" s="634">
        <f t="shared" si="56"/>
        <v>0</v>
      </c>
      <c r="AH240" s="623"/>
      <c r="AI240" s="634">
        <f t="shared" si="57"/>
        <v>0</v>
      </c>
      <c r="AJ240" s="622"/>
      <c r="AK240" s="623"/>
      <c r="AL240" s="96"/>
      <c r="AM240" s="101"/>
      <c r="AN240" s="101"/>
    </row>
    <row r="241" spans="1:40" s="100" customFormat="1" ht="15.75" customHeight="1" outlineLevel="2" x14ac:dyDescent="0.25">
      <c r="A241" s="96"/>
      <c r="B241" s="721" t="s">
        <v>1773</v>
      </c>
      <c r="C241" s="622"/>
      <c r="D241" s="823" t="s">
        <v>1774</v>
      </c>
      <c r="E241" s="675"/>
      <c r="F241" s="675"/>
      <c r="G241" s="675"/>
      <c r="H241" s="675"/>
      <c r="I241" s="675"/>
      <c r="J241" s="675"/>
      <c r="K241" s="675"/>
      <c r="L241" s="675"/>
      <c r="M241" s="675"/>
      <c r="N241" s="675"/>
      <c r="O241" s="675"/>
      <c r="P241" s="675"/>
      <c r="Q241" s="675"/>
      <c r="R241" s="675"/>
      <c r="S241" s="675"/>
      <c r="T241" s="676"/>
      <c r="U241" s="661" t="s">
        <v>1775</v>
      </c>
      <c r="V241" s="824"/>
      <c r="W241" s="825" t="s">
        <v>39</v>
      </c>
      <c r="X241" s="709"/>
      <c r="Y241" s="771">
        <v>120</v>
      </c>
      <c r="Z241" s="772"/>
      <c r="AA241" s="631"/>
      <c r="AB241" s="623"/>
      <c r="AC241" s="631"/>
      <c r="AD241" s="623"/>
      <c r="AE241" s="634">
        <f t="shared" si="55"/>
        <v>0</v>
      </c>
      <c r="AF241" s="623"/>
      <c r="AG241" s="634">
        <f t="shared" si="56"/>
        <v>0</v>
      </c>
      <c r="AH241" s="623"/>
      <c r="AI241" s="634">
        <f t="shared" si="57"/>
        <v>0</v>
      </c>
      <c r="AJ241" s="622"/>
      <c r="AK241" s="623"/>
      <c r="AL241" s="96"/>
      <c r="AM241" s="101"/>
      <c r="AN241" s="101"/>
    </row>
    <row r="242" spans="1:40" s="100" customFormat="1" ht="15.75" customHeight="1" outlineLevel="2" x14ac:dyDescent="0.25">
      <c r="A242" s="96"/>
      <c r="B242" s="721" t="s">
        <v>1776</v>
      </c>
      <c r="C242" s="622"/>
      <c r="D242" s="823" t="s">
        <v>1777</v>
      </c>
      <c r="E242" s="675"/>
      <c r="F242" s="675"/>
      <c r="G242" s="675"/>
      <c r="H242" s="675"/>
      <c r="I242" s="675"/>
      <c r="J242" s="675"/>
      <c r="K242" s="675"/>
      <c r="L242" s="675"/>
      <c r="M242" s="675"/>
      <c r="N242" s="675"/>
      <c r="O242" s="675"/>
      <c r="P242" s="675"/>
      <c r="Q242" s="675"/>
      <c r="R242" s="675"/>
      <c r="S242" s="675"/>
      <c r="T242" s="676"/>
      <c r="U242" s="661" t="s">
        <v>1778</v>
      </c>
      <c r="V242" s="824"/>
      <c r="W242" s="825" t="s">
        <v>39</v>
      </c>
      <c r="X242" s="709"/>
      <c r="Y242" s="771">
        <v>12</v>
      </c>
      <c r="Z242" s="772"/>
      <c r="AA242" s="631"/>
      <c r="AB242" s="623"/>
      <c r="AC242" s="631"/>
      <c r="AD242" s="623"/>
      <c r="AE242" s="634">
        <f t="shared" si="55"/>
        <v>0</v>
      </c>
      <c r="AF242" s="623"/>
      <c r="AG242" s="634">
        <f t="shared" si="56"/>
        <v>0</v>
      </c>
      <c r="AH242" s="623"/>
      <c r="AI242" s="634">
        <f t="shared" si="57"/>
        <v>0</v>
      </c>
      <c r="AJ242" s="622"/>
      <c r="AK242" s="623"/>
      <c r="AL242" s="96"/>
      <c r="AM242" s="101"/>
      <c r="AN242" s="101"/>
    </row>
    <row r="243" spans="1:40" s="100" customFormat="1" ht="15.75" customHeight="1" outlineLevel="2" x14ac:dyDescent="0.25">
      <c r="A243" s="96"/>
      <c r="B243" s="721" t="s">
        <v>1779</v>
      </c>
      <c r="C243" s="622"/>
      <c r="D243" s="823" t="s">
        <v>1780</v>
      </c>
      <c r="E243" s="675"/>
      <c r="F243" s="675"/>
      <c r="G243" s="675"/>
      <c r="H243" s="675"/>
      <c r="I243" s="675"/>
      <c r="J243" s="675"/>
      <c r="K243" s="675"/>
      <c r="L243" s="675"/>
      <c r="M243" s="675"/>
      <c r="N243" s="675"/>
      <c r="O243" s="675"/>
      <c r="P243" s="675"/>
      <c r="Q243" s="675"/>
      <c r="R243" s="675"/>
      <c r="S243" s="675"/>
      <c r="T243" s="676"/>
      <c r="U243" s="661" t="s">
        <v>1781</v>
      </c>
      <c r="V243" s="824"/>
      <c r="W243" s="825" t="s">
        <v>39</v>
      </c>
      <c r="X243" s="709"/>
      <c r="Y243" s="771">
        <v>24</v>
      </c>
      <c r="Z243" s="772"/>
      <c r="AA243" s="631"/>
      <c r="AB243" s="623"/>
      <c r="AC243" s="631"/>
      <c r="AD243" s="623"/>
      <c r="AE243" s="634">
        <f t="shared" si="55"/>
        <v>0</v>
      </c>
      <c r="AF243" s="623"/>
      <c r="AG243" s="634">
        <f t="shared" si="56"/>
        <v>0</v>
      </c>
      <c r="AH243" s="623"/>
      <c r="AI243" s="634">
        <f t="shared" si="57"/>
        <v>0</v>
      </c>
      <c r="AJ243" s="622"/>
      <c r="AK243" s="623"/>
      <c r="AL243" s="96"/>
      <c r="AM243" s="101"/>
      <c r="AN243" s="101"/>
    </row>
    <row r="244" spans="1:40" s="100" customFormat="1" ht="15.75" customHeight="1" outlineLevel="2" x14ac:dyDescent="0.25">
      <c r="A244" s="96"/>
      <c r="B244" s="721" t="s">
        <v>1782</v>
      </c>
      <c r="C244" s="622"/>
      <c r="D244" s="823" t="s">
        <v>1783</v>
      </c>
      <c r="E244" s="675"/>
      <c r="F244" s="675"/>
      <c r="G244" s="675"/>
      <c r="H244" s="675"/>
      <c r="I244" s="675"/>
      <c r="J244" s="675"/>
      <c r="K244" s="675"/>
      <c r="L244" s="675"/>
      <c r="M244" s="675"/>
      <c r="N244" s="675"/>
      <c r="O244" s="675"/>
      <c r="P244" s="675"/>
      <c r="Q244" s="675"/>
      <c r="R244" s="675"/>
      <c r="S244" s="675"/>
      <c r="T244" s="676"/>
      <c r="U244" s="661" t="s">
        <v>1784</v>
      </c>
      <c r="V244" s="824"/>
      <c r="W244" s="825" t="s">
        <v>39</v>
      </c>
      <c r="X244" s="709"/>
      <c r="Y244" s="771">
        <v>96</v>
      </c>
      <c r="Z244" s="772"/>
      <c r="AA244" s="631"/>
      <c r="AB244" s="623"/>
      <c r="AC244" s="631"/>
      <c r="AD244" s="623"/>
      <c r="AE244" s="634">
        <f t="shared" si="55"/>
        <v>0</v>
      </c>
      <c r="AF244" s="623"/>
      <c r="AG244" s="634">
        <f t="shared" si="56"/>
        <v>0</v>
      </c>
      <c r="AH244" s="623"/>
      <c r="AI244" s="634">
        <f t="shared" si="57"/>
        <v>0</v>
      </c>
      <c r="AJ244" s="622"/>
      <c r="AK244" s="623"/>
      <c r="AL244" s="96"/>
      <c r="AM244" s="101"/>
      <c r="AN244" s="101"/>
    </row>
    <row r="245" spans="1:40" s="100" customFormat="1" ht="15.75" customHeight="1" outlineLevel="2" x14ac:dyDescent="0.25">
      <c r="A245" s="96"/>
      <c r="B245" s="721" t="s">
        <v>1785</v>
      </c>
      <c r="C245" s="622"/>
      <c r="D245" s="823" t="s">
        <v>1786</v>
      </c>
      <c r="E245" s="675"/>
      <c r="F245" s="675"/>
      <c r="G245" s="675"/>
      <c r="H245" s="675"/>
      <c r="I245" s="675"/>
      <c r="J245" s="675"/>
      <c r="K245" s="675"/>
      <c r="L245" s="675"/>
      <c r="M245" s="675"/>
      <c r="N245" s="675"/>
      <c r="O245" s="675"/>
      <c r="P245" s="675"/>
      <c r="Q245" s="675"/>
      <c r="R245" s="675"/>
      <c r="S245" s="675"/>
      <c r="T245" s="676"/>
      <c r="U245" s="661" t="s">
        <v>9</v>
      </c>
      <c r="V245" s="824"/>
      <c r="W245" s="825" t="s">
        <v>39</v>
      </c>
      <c r="X245" s="709"/>
      <c r="Y245" s="771">
        <f>(SUM(Y239:Z244))-67</f>
        <v>215</v>
      </c>
      <c r="Z245" s="772"/>
      <c r="AA245" s="631"/>
      <c r="AB245" s="623"/>
      <c r="AC245" s="631"/>
      <c r="AD245" s="623"/>
      <c r="AE245" s="634">
        <f t="shared" si="55"/>
        <v>0</v>
      </c>
      <c r="AF245" s="623"/>
      <c r="AG245" s="634">
        <f t="shared" si="56"/>
        <v>0</v>
      </c>
      <c r="AH245" s="623"/>
      <c r="AI245" s="634">
        <f t="shared" si="57"/>
        <v>0</v>
      </c>
      <c r="AJ245" s="622"/>
      <c r="AK245" s="623"/>
      <c r="AL245" s="96"/>
      <c r="AM245" s="101"/>
      <c r="AN245" s="101"/>
    </row>
    <row r="246" spans="1:40" s="100" customFormat="1" ht="15.75" customHeight="1" outlineLevel="2" x14ac:dyDescent="0.25">
      <c r="A246" s="96"/>
      <c r="B246" s="721" t="s">
        <v>1787</v>
      </c>
      <c r="C246" s="622"/>
      <c r="D246" s="823" t="s">
        <v>1744</v>
      </c>
      <c r="E246" s="675"/>
      <c r="F246" s="675"/>
      <c r="G246" s="675"/>
      <c r="H246" s="675"/>
      <c r="I246" s="675"/>
      <c r="J246" s="675"/>
      <c r="K246" s="675"/>
      <c r="L246" s="675"/>
      <c r="M246" s="675"/>
      <c r="N246" s="675"/>
      <c r="O246" s="675"/>
      <c r="P246" s="675"/>
      <c r="Q246" s="675"/>
      <c r="R246" s="675"/>
      <c r="S246" s="675"/>
      <c r="T246" s="676"/>
      <c r="U246" s="661"/>
      <c r="V246" s="824"/>
      <c r="W246" s="825" t="s">
        <v>51</v>
      </c>
      <c r="X246" s="709"/>
      <c r="Y246" s="771">
        <f>70*0.6*0.8</f>
        <v>33.6</v>
      </c>
      <c r="Z246" s="772"/>
      <c r="AA246" s="631"/>
      <c r="AB246" s="623"/>
      <c r="AC246" s="631"/>
      <c r="AD246" s="623"/>
      <c r="AE246" s="634">
        <f t="shared" si="55"/>
        <v>0</v>
      </c>
      <c r="AF246" s="623"/>
      <c r="AG246" s="634">
        <f t="shared" si="56"/>
        <v>0</v>
      </c>
      <c r="AH246" s="623"/>
      <c r="AI246" s="634">
        <f t="shared" si="57"/>
        <v>0</v>
      </c>
      <c r="AJ246" s="622"/>
      <c r="AK246" s="623"/>
      <c r="AL246" s="96"/>
      <c r="AM246" s="101"/>
      <c r="AN246" s="101"/>
    </row>
    <row r="247" spans="1:40" s="100" customFormat="1" ht="15.75" customHeight="1" outlineLevel="2" x14ac:dyDescent="0.25">
      <c r="A247" s="96"/>
      <c r="B247" s="721" t="s">
        <v>1788</v>
      </c>
      <c r="C247" s="622"/>
      <c r="D247" s="823" t="s">
        <v>1747</v>
      </c>
      <c r="E247" s="675"/>
      <c r="F247" s="675"/>
      <c r="G247" s="675"/>
      <c r="H247" s="675"/>
      <c r="I247" s="675"/>
      <c r="J247" s="675"/>
      <c r="K247" s="675"/>
      <c r="L247" s="675"/>
      <c r="M247" s="675"/>
      <c r="N247" s="675"/>
      <c r="O247" s="675"/>
      <c r="P247" s="675"/>
      <c r="Q247" s="675"/>
      <c r="R247" s="675"/>
      <c r="S247" s="675"/>
      <c r="T247" s="676"/>
      <c r="U247" s="661" t="s">
        <v>1748</v>
      </c>
      <c r="V247" s="824"/>
      <c r="W247" s="825" t="s">
        <v>51</v>
      </c>
      <c r="X247" s="709"/>
      <c r="Y247" s="771">
        <f>70*0.6*0.1</f>
        <v>4.2</v>
      </c>
      <c r="Z247" s="772"/>
      <c r="AA247" s="631"/>
      <c r="AB247" s="623"/>
      <c r="AC247" s="631"/>
      <c r="AD247" s="623"/>
      <c r="AE247" s="634">
        <f t="shared" si="55"/>
        <v>0</v>
      </c>
      <c r="AF247" s="623"/>
      <c r="AG247" s="634">
        <f t="shared" si="56"/>
        <v>0</v>
      </c>
      <c r="AH247" s="623"/>
      <c r="AI247" s="634">
        <f t="shared" si="57"/>
        <v>0</v>
      </c>
      <c r="AJ247" s="622"/>
      <c r="AK247" s="623"/>
      <c r="AL247" s="96"/>
      <c r="AM247" s="101"/>
      <c r="AN247" s="101"/>
    </row>
    <row r="248" spans="1:40" s="100" customFormat="1" ht="15.75" customHeight="1" outlineLevel="2" x14ac:dyDescent="0.25">
      <c r="A248" s="96"/>
      <c r="B248" s="721" t="s">
        <v>1789</v>
      </c>
      <c r="C248" s="622"/>
      <c r="D248" s="823" t="s">
        <v>1750</v>
      </c>
      <c r="E248" s="675"/>
      <c r="F248" s="675"/>
      <c r="G248" s="675"/>
      <c r="H248" s="675"/>
      <c r="I248" s="675"/>
      <c r="J248" s="675"/>
      <c r="K248" s="675"/>
      <c r="L248" s="675"/>
      <c r="M248" s="675"/>
      <c r="N248" s="675"/>
      <c r="O248" s="675"/>
      <c r="P248" s="675"/>
      <c r="Q248" s="675"/>
      <c r="R248" s="675"/>
      <c r="S248" s="675"/>
      <c r="T248" s="676"/>
      <c r="U248" s="661"/>
      <c r="V248" s="824"/>
      <c r="W248" s="825" t="s">
        <v>51</v>
      </c>
      <c r="X248" s="709"/>
      <c r="Y248" s="771">
        <f>Y246-Y247-(70*3.14*(0.05^2))</f>
        <v>28.850500000000004</v>
      </c>
      <c r="Z248" s="772"/>
      <c r="AA248" s="631"/>
      <c r="AB248" s="623"/>
      <c r="AC248" s="631"/>
      <c r="AD248" s="623"/>
      <c r="AE248" s="634">
        <f t="shared" si="55"/>
        <v>0</v>
      </c>
      <c r="AF248" s="623"/>
      <c r="AG248" s="634">
        <f t="shared" si="56"/>
        <v>0</v>
      </c>
      <c r="AH248" s="623"/>
      <c r="AI248" s="634">
        <f>AE248+AG248</f>
        <v>0</v>
      </c>
      <c r="AJ248" s="622"/>
      <c r="AK248" s="623"/>
      <c r="AL248" s="96"/>
      <c r="AM248" s="101"/>
      <c r="AN248" s="101"/>
    </row>
    <row r="249" spans="1:40" s="100" customFormat="1" ht="15.75" customHeight="1" outlineLevel="2" x14ac:dyDescent="0.25">
      <c r="A249" s="96"/>
      <c r="B249" s="721" t="s">
        <v>1790</v>
      </c>
      <c r="C249" s="622"/>
      <c r="D249" s="823" t="s">
        <v>1624</v>
      </c>
      <c r="E249" s="675"/>
      <c r="F249" s="675"/>
      <c r="G249" s="675"/>
      <c r="H249" s="675"/>
      <c r="I249" s="675"/>
      <c r="J249" s="675"/>
      <c r="K249" s="675"/>
      <c r="L249" s="675"/>
      <c r="M249" s="675"/>
      <c r="N249" s="675"/>
      <c r="O249" s="675"/>
      <c r="P249" s="675"/>
      <c r="Q249" s="675"/>
      <c r="R249" s="675"/>
      <c r="S249" s="675"/>
      <c r="T249" s="676"/>
      <c r="U249" s="661"/>
      <c r="V249" s="824"/>
      <c r="W249" s="825" t="s">
        <v>1548</v>
      </c>
      <c r="X249" s="709"/>
      <c r="Y249" s="771">
        <f>(Y246-Y248)*1.4*10</f>
        <v>66.492999999999967</v>
      </c>
      <c r="Z249" s="772"/>
      <c r="AA249" s="631"/>
      <c r="AB249" s="623"/>
      <c r="AC249" s="631"/>
      <c r="AD249" s="623"/>
      <c r="AE249" s="634">
        <f t="shared" si="55"/>
        <v>0</v>
      </c>
      <c r="AF249" s="623"/>
      <c r="AG249" s="634">
        <f t="shared" si="56"/>
        <v>0</v>
      </c>
      <c r="AH249" s="623"/>
      <c r="AI249" s="634">
        <f>AE249+AG249</f>
        <v>0</v>
      </c>
      <c r="AJ249" s="622"/>
      <c r="AK249" s="623"/>
      <c r="AL249" s="96"/>
      <c r="AM249" s="101"/>
      <c r="AN249" s="101"/>
    </row>
    <row r="250" spans="1:40" s="100" customFormat="1" ht="15.75" outlineLevel="2" x14ac:dyDescent="0.25">
      <c r="A250" s="96"/>
      <c r="B250" s="721"/>
      <c r="C250" s="809"/>
      <c r="D250" s="814"/>
      <c r="E250" s="815"/>
      <c r="F250" s="815"/>
      <c r="G250" s="815"/>
      <c r="H250" s="815"/>
      <c r="I250" s="815"/>
      <c r="J250" s="815"/>
      <c r="K250" s="815"/>
      <c r="L250" s="815"/>
      <c r="M250" s="815"/>
      <c r="N250" s="815"/>
      <c r="O250" s="815"/>
      <c r="P250" s="815"/>
      <c r="Q250" s="815"/>
      <c r="R250" s="815"/>
      <c r="S250" s="815"/>
      <c r="T250" s="816"/>
      <c r="U250" s="817"/>
      <c r="V250" s="818"/>
      <c r="W250" s="819"/>
      <c r="X250" s="820"/>
      <c r="Y250" s="821"/>
      <c r="Z250" s="822"/>
      <c r="AA250" s="810"/>
      <c r="AB250" s="811"/>
      <c r="AC250" s="810"/>
      <c r="AD250" s="811"/>
      <c r="AE250" s="812"/>
      <c r="AF250" s="811"/>
      <c r="AG250" s="812"/>
      <c r="AH250" s="811"/>
      <c r="AI250" s="812"/>
      <c r="AJ250" s="813"/>
      <c r="AK250" s="811"/>
      <c r="AL250" s="96"/>
      <c r="AM250" s="101"/>
      <c r="AN250" s="101"/>
    </row>
    <row r="251" spans="1:40" s="100" customFormat="1" ht="15.75" customHeight="1" outlineLevel="2" x14ac:dyDescent="0.25">
      <c r="A251" s="96"/>
      <c r="B251" s="721"/>
      <c r="C251" s="622"/>
      <c r="D251" s="836" t="s">
        <v>1791</v>
      </c>
      <c r="E251" s="787"/>
      <c r="F251" s="787"/>
      <c r="G251" s="787"/>
      <c r="H251" s="787"/>
      <c r="I251" s="787"/>
      <c r="J251" s="787"/>
      <c r="K251" s="787"/>
      <c r="L251" s="787"/>
      <c r="M251" s="787"/>
      <c r="N251" s="787"/>
      <c r="O251" s="787"/>
      <c r="P251" s="787"/>
      <c r="Q251" s="787"/>
      <c r="R251" s="787"/>
      <c r="S251" s="787"/>
      <c r="T251" s="788"/>
      <c r="U251" s="661"/>
      <c r="V251" s="824"/>
      <c r="W251" s="825"/>
      <c r="X251" s="709"/>
      <c r="Y251" s="771"/>
      <c r="Z251" s="772"/>
      <c r="AA251" s="631"/>
      <c r="AB251" s="623"/>
      <c r="AC251" s="631"/>
      <c r="AD251" s="623"/>
      <c r="AE251" s="634">
        <f t="shared" ref="AE251:AE257" si="58">ROUND(Y251*AA251,2)</f>
        <v>0</v>
      </c>
      <c r="AF251" s="623"/>
      <c r="AG251" s="634">
        <f t="shared" ref="AG251:AG256" si="59">ROUND(Y251*AC251,2)</f>
        <v>0</v>
      </c>
      <c r="AH251" s="623"/>
      <c r="AI251" s="634">
        <f t="shared" ref="AI251:AI257" si="60">AE251+AG251</f>
        <v>0</v>
      </c>
      <c r="AJ251" s="622"/>
      <c r="AK251" s="623"/>
      <c r="AL251" s="96"/>
      <c r="AM251" s="101"/>
      <c r="AN251" s="101"/>
    </row>
    <row r="252" spans="1:40" s="100" customFormat="1" ht="15.75" customHeight="1" outlineLevel="2" x14ac:dyDescent="0.25">
      <c r="A252" s="96"/>
      <c r="B252" s="721" t="s">
        <v>1792</v>
      </c>
      <c r="C252" s="622"/>
      <c r="D252" s="823" t="s">
        <v>1793</v>
      </c>
      <c r="E252" s="675"/>
      <c r="F252" s="675"/>
      <c r="G252" s="675"/>
      <c r="H252" s="675"/>
      <c r="I252" s="675"/>
      <c r="J252" s="675"/>
      <c r="K252" s="675"/>
      <c r="L252" s="675"/>
      <c r="M252" s="675"/>
      <c r="N252" s="675"/>
      <c r="O252" s="675"/>
      <c r="P252" s="675"/>
      <c r="Q252" s="675"/>
      <c r="R252" s="675"/>
      <c r="S252" s="675"/>
      <c r="T252" s="676"/>
      <c r="U252" s="661" t="s">
        <v>1794</v>
      </c>
      <c r="V252" s="824"/>
      <c r="W252" s="825" t="s">
        <v>1669</v>
      </c>
      <c r="X252" s="709"/>
      <c r="Y252" s="771">
        <v>5</v>
      </c>
      <c r="Z252" s="772"/>
      <c r="AA252" s="631"/>
      <c r="AB252" s="623"/>
      <c r="AC252" s="631"/>
      <c r="AD252" s="623"/>
      <c r="AE252" s="634">
        <f t="shared" si="58"/>
        <v>0</v>
      </c>
      <c r="AF252" s="623"/>
      <c r="AG252" s="634">
        <f t="shared" si="59"/>
        <v>0</v>
      </c>
      <c r="AH252" s="623"/>
      <c r="AI252" s="634">
        <f t="shared" si="60"/>
        <v>0</v>
      </c>
      <c r="AJ252" s="622"/>
      <c r="AK252" s="623"/>
      <c r="AL252" s="96"/>
      <c r="AM252" s="101"/>
      <c r="AN252" s="101"/>
    </row>
    <row r="253" spans="1:40" s="100" customFormat="1" ht="15.75" customHeight="1" outlineLevel="2" x14ac:dyDescent="0.25">
      <c r="A253" s="96"/>
      <c r="B253" s="721" t="s">
        <v>1795</v>
      </c>
      <c r="C253" s="622"/>
      <c r="D253" s="823" t="s">
        <v>1796</v>
      </c>
      <c r="E253" s="675"/>
      <c r="F253" s="675"/>
      <c r="G253" s="675"/>
      <c r="H253" s="675"/>
      <c r="I253" s="675"/>
      <c r="J253" s="675"/>
      <c r="K253" s="675"/>
      <c r="L253" s="675"/>
      <c r="M253" s="675"/>
      <c r="N253" s="675"/>
      <c r="O253" s="675"/>
      <c r="P253" s="675"/>
      <c r="Q253" s="675"/>
      <c r="R253" s="675"/>
      <c r="S253" s="675"/>
      <c r="T253" s="676"/>
      <c r="U253" s="661" t="s">
        <v>9</v>
      </c>
      <c r="V253" s="824"/>
      <c r="W253" s="825" t="s">
        <v>33</v>
      </c>
      <c r="X253" s="709"/>
      <c r="Y253" s="771">
        <f>((0.85*0.65*2)+(4*0.4*0.65)+(0.4*0.65*3))*5</f>
        <v>14.625</v>
      </c>
      <c r="Z253" s="772"/>
      <c r="AA253" s="631"/>
      <c r="AB253" s="623"/>
      <c r="AC253" s="631"/>
      <c r="AD253" s="623"/>
      <c r="AE253" s="634">
        <f t="shared" si="58"/>
        <v>0</v>
      </c>
      <c r="AF253" s="623"/>
      <c r="AG253" s="634">
        <f t="shared" si="59"/>
        <v>0</v>
      </c>
      <c r="AH253" s="623"/>
      <c r="AI253" s="634">
        <f t="shared" si="60"/>
        <v>0</v>
      </c>
      <c r="AJ253" s="622"/>
      <c r="AK253" s="623"/>
      <c r="AL253" s="96"/>
      <c r="AM253" s="101"/>
      <c r="AN253" s="101"/>
    </row>
    <row r="254" spans="1:40" s="100" customFormat="1" ht="15.75" customHeight="1" outlineLevel="2" x14ac:dyDescent="0.25">
      <c r="A254" s="96"/>
      <c r="B254" s="721" t="s">
        <v>1797</v>
      </c>
      <c r="C254" s="622"/>
      <c r="D254" s="823" t="s">
        <v>1798</v>
      </c>
      <c r="E254" s="675"/>
      <c r="F254" s="675"/>
      <c r="G254" s="675"/>
      <c r="H254" s="675"/>
      <c r="I254" s="675"/>
      <c r="J254" s="675"/>
      <c r="K254" s="675"/>
      <c r="L254" s="675"/>
      <c r="M254" s="675"/>
      <c r="N254" s="675"/>
      <c r="O254" s="675"/>
      <c r="P254" s="675"/>
      <c r="Q254" s="675"/>
      <c r="R254" s="675"/>
      <c r="S254" s="675"/>
      <c r="T254" s="676"/>
      <c r="U254" s="661" t="s">
        <v>1799</v>
      </c>
      <c r="V254" s="824"/>
      <c r="W254" s="825" t="s">
        <v>33</v>
      </c>
      <c r="X254" s="709"/>
      <c r="Y254" s="771">
        <f>0.65*0.85*5</f>
        <v>2.7625000000000002</v>
      </c>
      <c r="Z254" s="772"/>
      <c r="AA254" s="631"/>
      <c r="AB254" s="623"/>
      <c r="AC254" s="631"/>
      <c r="AD254" s="623"/>
      <c r="AE254" s="634">
        <f t="shared" si="58"/>
        <v>0</v>
      </c>
      <c r="AF254" s="623"/>
      <c r="AG254" s="634">
        <f t="shared" si="59"/>
        <v>0</v>
      </c>
      <c r="AH254" s="623"/>
      <c r="AI254" s="634">
        <f t="shared" si="60"/>
        <v>0</v>
      </c>
      <c r="AJ254" s="622"/>
      <c r="AK254" s="623"/>
      <c r="AL254" s="96"/>
      <c r="AM254" s="101"/>
      <c r="AN254" s="101"/>
    </row>
    <row r="255" spans="1:40" s="100" customFormat="1" ht="15.75" customHeight="1" outlineLevel="2" x14ac:dyDescent="0.25">
      <c r="A255" s="96"/>
      <c r="B255" s="721" t="s">
        <v>1800</v>
      </c>
      <c r="C255" s="622"/>
      <c r="D255" s="823" t="s">
        <v>1801</v>
      </c>
      <c r="E255" s="675"/>
      <c r="F255" s="675"/>
      <c r="G255" s="675"/>
      <c r="H255" s="675"/>
      <c r="I255" s="675"/>
      <c r="J255" s="675"/>
      <c r="K255" s="675"/>
      <c r="L255" s="675"/>
      <c r="M255" s="675"/>
      <c r="N255" s="675"/>
      <c r="O255" s="675"/>
      <c r="P255" s="675"/>
      <c r="Q255" s="675"/>
      <c r="R255" s="675"/>
      <c r="S255" s="675"/>
      <c r="T255" s="676"/>
      <c r="U255" s="661" t="s">
        <v>9</v>
      </c>
      <c r="V255" s="824"/>
      <c r="W255" s="825" t="s">
        <v>33</v>
      </c>
      <c r="X255" s="709"/>
      <c r="Y255" s="771">
        <f>Y254*2.5</f>
        <v>6.90625</v>
      </c>
      <c r="Z255" s="772"/>
      <c r="AA255" s="631"/>
      <c r="AB255" s="623"/>
      <c r="AC255" s="631"/>
      <c r="AD255" s="623"/>
      <c r="AE255" s="634">
        <f t="shared" si="58"/>
        <v>0</v>
      </c>
      <c r="AF255" s="623"/>
      <c r="AG255" s="634">
        <f t="shared" si="59"/>
        <v>0</v>
      </c>
      <c r="AH255" s="623"/>
      <c r="AI255" s="634">
        <f t="shared" si="60"/>
        <v>0</v>
      </c>
      <c r="AJ255" s="622"/>
      <c r="AK255" s="623"/>
      <c r="AL255" s="96"/>
      <c r="AM255" s="101"/>
      <c r="AN255" s="101"/>
    </row>
    <row r="256" spans="1:40" s="100" customFormat="1" ht="15.75" customHeight="1" outlineLevel="2" x14ac:dyDescent="0.25">
      <c r="A256" s="96"/>
      <c r="B256" s="721" t="s">
        <v>1802</v>
      </c>
      <c r="C256" s="622"/>
      <c r="D256" s="823" t="s">
        <v>1764</v>
      </c>
      <c r="E256" s="675"/>
      <c r="F256" s="675"/>
      <c r="G256" s="675"/>
      <c r="H256" s="675"/>
      <c r="I256" s="675"/>
      <c r="J256" s="675"/>
      <c r="K256" s="675"/>
      <c r="L256" s="675"/>
      <c r="M256" s="675"/>
      <c r="N256" s="675"/>
      <c r="O256" s="675"/>
      <c r="P256" s="675"/>
      <c r="Q256" s="675"/>
      <c r="R256" s="675"/>
      <c r="S256" s="675"/>
      <c r="T256" s="676"/>
      <c r="U256" s="661" t="s">
        <v>9</v>
      </c>
      <c r="V256" s="824"/>
      <c r="W256" s="825" t="s">
        <v>1669</v>
      </c>
      <c r="X256" s="709"/>
      <c r="Y256" s="771">
        <v>8</v>
      </c>
      <c r="Z256" s="772"/>
      <c r="AA256" s="771"/>
      <c r="AB256" s="772"/>
      <c r="AC256" s="631"/>
      <c r="AD256" s="623"/>
      <c r="AE256" s="634">
        <f t="shared" si="58"/>
        <v>0</v>
      </c>
      <c r="AF256" s="623"/>
      <c r="AG256" s="634">
        <f t="shared" si="59"/>
        <v>0</v>
      </c>
      <c r="AH256" s="623"/>
      <c r="AI256" s="634">
        <f t="shared" si="60"/>
        <v>0</v>
      </c>
      <c r="AJ256" s="622"/>
      <c r="AK256" s="623"/>
      <c r="AL256" s="96"/>
      <c r="AM256" s="101"/>
      <c r="AN256" s="101"/>
    </row>
    <row r="257" spans="1:40" s="100" customFormat="1" ht="15.75" customHeight="1" outlineLevel="2" x14ac:dyDescent="0.25">
      <c r="A257" s="96"/>
      <c r="B257" s="721" t="s">
        <v>1803</v>
      </c>
      <c r="C257" s="622"/>
      <c r="D257" s="823" t="s">
        <v>1804</v>
      </c>
      <c r="E257" s="675"/>
      <c r="F257" s="675"/>
      <c r="G257" s="675"/>
      <c r="H257" s="675"/>
      <c r="I257" s="675"/>
      <c r="J257" s="675"/>
      <c r="K257" s="675"/>
      <c r="L257" s="675"/>
      <c r="M257" s="675"/>
      <c r="N257" s="675"/>
      <c r="O257" s="675"/>
      <c r="P257" s="675"/>
      <c r="Q257" s="675"/>
      <c r="R257" s="675"/>
      <c r="S257" s="675"/>
      <c r="T257" s="676"/>
      <c r="U257" s="661" t="s">
        <v>9</v>
      </c>
      <c r="V257" s="824"/>
      <c r="W257" s="825" t="s">
        <v>1669</v>
      </c>
      <c r="X257" s="709"/>
      <c r="Y257" s="771">
        <v>4</v>
      </c>
      <c r="Z257" s="772"/>
      <c r="AA257" s="771"/>
      <c r="AB257" s="772"/>
      <c r="AC257" s="631"/>
      <c r="AD257" s="623"/>
      <c r="AE257" s="634">
        <f t="shared" si="58"/>
        <v>0</v>
      </c>
      <c r="AF257" s="623"/>
      <c r="AG257" s="634"/>
      <c r="AH257" s="623"/>
      <c r="AI257" s="634">
        <f t="shared" si="60"/>
        <v>0</v>
      </c>
      <c r="AJ257" s="622"/>
      <c r="AK257" s="623"/>
      <c r="AL257" s="96"/>
      <c r="AM257" s="101"/>
      <c r="AN257" s="101"/>
    </row>
    <row r="258" spans="1:40" s="100" customFormat="1" ht="15.75" outlineLevel="2" x14ac:dyDescent="0.25">
      <c r="A258" s="96"/>
      <c r="B258" s="721"/>
      <c r="C258" s="809"/>
      <c r="D258" s="814"/>
      <c r="E258" s="815"/>
      <c r="F258" s="815"/>
      <c r="G258" s="815"/>
      <c r="H258" s="815"/>
      <c r="I258" s="815"/>
      <c r="J258" s="815"/>
      <c r="K258" s="815"/>
      <c r="L258" s="815"/>
      <c r="M258" s="815"/>
      <c r="N258" s="815"/>
      <c r="O258" s="815"/>
      <c r="P258" s="815"/>
      <c r="Q258" s="815"/>
      <c r="R258" s="815"/>
      <c r="S258" s="815"/>
      <c r="T258" s="816"/>
      <c r="U258" s="817"/>
      <c r="V258" s="818"/>
      <c r="W258" s="819"/>
      <c r="X258" s="820"/>
      <c r="Y258" s="821"/>
      <c r="Z258" s="822"/>
      <c r="AA258" s="810"/>
      <c r="AB258" s="811"/>
      <c r="AC258" s="810"/>
      <c r="AD258" s="811"/>
      <c r="AE258" s="812"/>
      <c r="AF258" s="811"/>
      <c r="AG258" s="812"/>
      <c r="AH258" s="811"/>
      <c r="AI258" s="812"/>
      <c r="AJ258" s="813"/>
      <c r="AK258" s="811"/>
      <c r="AL258" s="96"/>
      <c r="AM258" s="101"/>
      <c r="AN258" s="101"/>
    </row>
    <row r="259" spans="1:40" s="100" customFormat="1" ht="15.75" customHeight="1" outlineLevel="2" x14ac:dyDescent="0.25">
      <c r="A259" s="96"/>
      <c r="B259" s="721"/>
      <c r="C259" s="622"/>
      <c r="D259" s="836" t="s">
        <v>1805</v>
      </c>
      <c r="E259" s="787"/>
      <c r="F259" s="787"/>
      <c r="G259" s="787"/>
      <c r="H259" s="787"/>
      <c r="I259" s="787"/>
      <c r="J259" s="787"/>
      <c r="K259" s="787"/>
      <c r="L259" s="787"/>
      <c r="M259" s="787"/>
      <c r="N259" s="787"/>
      <c r="O259" s="787"/>
      <c r="P259" s="787"/>
      <c r="Q259" s="787"/>
      <c r="R259" s="787"/>
      <c r="S259" s="787"/>
      <c r="T259" s="788"/>
      <c r="U259" s="661"/>
      <c r="V259" s="824"/>
      <c r="W259" s="825"/>
      <c r="X259" s="709"/>
      <c r="Y259" s="771"/>
      <c r="Z259" s="772"/>
      <c r="AA259" s="631"/>
      <c r="AB259" s="623"/>
      <c r="AC259" s="631"/>
      <c r="AD259" s="623"/>
      <c r="AE259" s="634">
        <f t="shared" ref="AE259:AE261" si="61">ROUND(Y259*AA259,2)</f>
        <v>0</v>
      </c>
      <c r="AF259" s="623"/>
      <c r="AG259" s="634">
        <f t="shared" ref="AG259" si="62">ROUND(Y259*AC259,2)</f>
        <v>0</v>
      </c>
      <c r="AH259" s="623"/>
      <c r="AI259" s="634">
        <f t="shared" ref="AI259" si="63">AE259+AG259</f>
        <v>0</v>
      </c>
      <c r="AJ259" s="622"/>
      <c r="AK259" s="623"/>
      <c r="AL259" s="96"/>
      <c r="AM259" s="101"/>
      <c r="AN259" s="101"/>
    </row>
    <row r="260" spans="1:40" s="100" customFormat="1" ht="15.75" customHeight="1" outlineLevel="2" x14ac:dyDescent="0.25">
      <c r="A260" s="96"/>
      <c r="B260" s="721" t="s">
        <v>1806</v>
      </c>
      <c r="C260" s="622"/>
      <c r="D260" s="823" t="s">
        <v>1807</v>
      </c>
      <c r="E260" s="675"/>
      <c r="F260" s="675"/>
      <c r="G260" s="675"/>
      <c r="H260" s="675"/>
      <c r="I260" s="675"/>
      <c r="J260" s="675"/>
      <c r="K260" s="675"/>
      <c r="L260" s="675"/>
      <c r="M260" s="675"/>
      <c r="N260" s="675"/>
      <c r="O260" s="675"/>
      <c r="P260" s="675"/>
      <c r="Q260" s="675"/>
      <c r="R260" s="675"/>
      <c r="S260" s="675"/>
      <c r="T260" s="676"/>
      <c r="U260" s="661"/>
      <c r="V260" s="824"/>
      <c r="W260" s="825" t="s">
        <v>1669</v>
      </c>
      <c r="X260" s="709"/>
      <c r="Y260" s="771">
        <v>4</v>
      </c>
      <c r="Z260" s="772"/>
      <c r="AA260" s="631"/>
      <c r="AB260" s="623"/>
      <c r="AC260" s="631"/>
      <c r="AD260" s="623"/>
      <c r="AE260" s="634">
        <f t="shared" si="61"/>
        <v>0</v>
      </c>
      <c r="AF260" s="623"/>
      <c r="AG260" s="634">
        <f>ROUND(Y260*AC260,2)</f>
        <v>0</v>
      </c>
      <c r="AH260" s="623"/>
      <c r="AI260" s="634">
        <f>AE260+AG260</f>
        <v>0</v>
      </c>
      <c r="AJ260" s="622"/>
      <c r="AK260" s="623"/>
      <c r="AL260" s="96"/>
      <c r="AM260" s="101"/>
      <c r="AN260" s="101"/>
    </row>
    <row r="261" spans="1:40" s="100" customFormat="1" ht="15.75" customHeight="1" outlineLevel="2" x14ac:dyDescent="0.25">
      <c r="A261" s="96"/>
      <c r="B261" s="721" t="s">
        <v>1808</v>
      </c>
      <c r="C261" s="622"/>
      <c r="D261" s="823" t="s">
        <v>1809</v>
      </c>
      <c r="E261" s="675"/>
      <c r="F261" s="675"/>
      <c r="G261" s="675"/>
      <c r="H261" s="675"/>
      <c r="I261" s="675"/>
      <c r="J261" s="675"/>
      <c r="K261" s="675"/>
      <c r="L261" s="675"/>
      <c r="M261" s="675"/>
      <c r="N261" s="675"/>
      <c r="O261" s="675"/>
      <c r="P261" s="675"/>
      <c r="Q261" s="675"/>
      <c r="R261" s="675"/>
      <c r="S261" s="675"/>
      <c r="T261" s="676"/>
      <c r="U261" s="661"/>
      <c r="V261" s="824"/>
      <c r="W261" s="825" t="s">
        <v>1669</v>
      </c>
      <c r="X261" s="709"/>
      <c r="Y261" s="771">
        <v>4</v>
      </c>
      <c r="Z261" s="772"/>
      <c r="AA261" s="631"/>
      <c r="AB261" s="623"/>
      <c r="AC261" s="631"/>
      <c r="AD261" s="623"/>
      <c r="AE261" s="634">
        <f t="shared" si="61"/>
        <v>0</v>
      </c>
      <c r="AF261" s="623"/>
      <c r="AG261" s="634">
        <f>ROUND(Y261*AC261,2)</f>
        <v>0</v>
      </c>
      <c r="AH261" s="623"/>
      <c r="AI261" s="634">
        <f>AE261+AG261</f>
        <v>0</v>
      </c>
      <c r="AJ261" s="622"/>
      <c r="AK261" s="623"/>
      <c r="AL261" s="96"/>
      <c r="AM261" s="101"/>
      <c r="AN261" s="101"/>
    </row>
    <row r="262" spans="1:40" s="100" customFormat="1" ht="15.75" outlineLevel="2" x14ac:dyDescent="0.25">
      <c r="A262" s="96"/>
      <c r="B262" s="721"/>
      <c r="C262" s="809"/>
      <c r="D262" s="814"/>
      <c r="E262" s="815"/>
      <c r="F262" s="815"/>
      <c r="G262" s="815"/>
      <c r="H262" s="815"/>
      <c r="I262" s="815"/>
      <c r="J262" s="815"/>
      <c r="K262" s="815"/>
      <c r="L262" s="815"/>
      <c r="M262" s="815"/>
      <c r="N262" s="815"/>
      <c r="O262" s="815"/>
      <c r="P262" s="815"/>
      <c r="Q262" s="815"/>
      <c r="R262" s="815"/>
      <c r="S262" s="815"/>
      <c r="T262" s="816"/>
      <c r="U262" s="817"/>
      <c r="V262" s="818"/>
      <c r="W262" s="819"/>
      <c r="X262" s="820"/>
      <c r="Y262" s="821"/>
      <c r="Z262" s="822"/>
      <c r="AA262" s="810"/>
      <c r="AB262" s="811"/>
      <c r="AC262" s="810"/>
      <c r="AD262" s="811"/>
      <c r="AE262" s="812"/>
      <c r="AF262" s="811"/>
      <c r="AG262" s="812"/>
      <c r="AH262" s="811"/>
      <c r="AI262" s="812"/>
      <c r="AJ262" s="813"/>
      <c r="AK262" s="811"/>
      <c r="AL262" s="96"/>
      <c r="AM262" s="101"/>
      <c r="AN262" s="101"/>
    </row>
    <row r="263" spans="1:40" s="100" customFormat="1" ht="15.75" customHeight="1" outlineLevel="2" x14ac:dyDescent="0.25">
      <c r="A263" s="96"/>
      <c r="B263" s="102"/>
      <c r="C263" s="257"/>
      <c r="D263" s="836" t="s">
        <v>1810</v>
      </c>
      <c r="E263" s="787"/>
      <c r="F263" s="787"/>
      <c r="G263" s="787"/>
      <c r="H263" s="787"/>
      <c r="I263" s="787"/>
      <c r="J263" s="787"/>
      <c r="K263" s="787"/>
      <c r="L263" s="787"/>
      <c r="M263" s="787"/>
      <c r="N263" s="787"/>
      <c r="O263" s="787"/>
      <c r="P263" s="787"/>
      <c r="Q263" s="787"/>
      <c r="R263" s="787"/>
      <c r="S263" s="787"/>
      <c r="T263" s="788"/>
      <c r="U263" s="252"/>
      <c r="V263" s="434"/>
      <c r="W263" s="425"/>
      <c r="X263" s="435"/>
      <c r="Y263" s="426"/>
      <c r="Z263" s="436"/>
      <c r="AA263" s="427"/>
      <c r="AB263" s="256"/>
      <c r="AC263" s="427"/>
      <c r="AD263" s="256"/>
      <c r="AE263" s="235"/>
      <c r="AF263" s="256"/>
      <c r="AG263" s="235"/>
      <c r="AH263" s="256"/>
      <c r="AI263" s="235"/>
      <c r="AJ263" s="257"/>
      <c r="AK263" s="256"/>
      <c r="AL263" s="96"/>
      <c r="AM263" s="101"/>
      <c r="AN263" s="101"/>
    </row>
    <row r="264" spans="1:40" s="100" customFormat="1" ht="15.75" customHeight="1" outlineLevel="2" x14ac:dyDescent="0.25">
      <c r="A264" s="96"/>
      <c r="B264" s="721" t="s">
        <v>1811</v>
      </c>
      <c r="C264" s="622"/>
      <c r="D264" s="823" t="s">
        <v>1812</v>
      </c>
      <c r="E264" s="675"/>
      <c r="F264" s="675"/>
      <c r="G264" s="675"/>
      <c r="H264" s="675"/>
      <c r="I264" s="675"/>
      <c r="J264" s="675"/>
      <c r="K264" s="675"/>
      <c r="L264" s="675"/>
      <c r="M264" s="675"/>
      <c r="N264" s="675"/>
      <c r="O264" s="675"/>
      <c r="P264" s="675"/>
      <c r="Q264" s="675"/>
      <c r="R264" s="675"/>
      <c r="S264" s="675"/>
      <c r="T264" s="676"/>
      <c r="U264" s="661"/>
      <c r="V264" s="824"/>
      <c r="W264" s="825" t="s">
        <v>1669</v>
      </c>
      <c r="X264" s="709"/>
      <c r="Y264" s="771">
        <v>1</v>
      </c>
      <c r="Z264" s="772"/>
      <c r="AA264" s="631"/>
      <c r="AB264" s="623"/>
      <c r="AC264" s="631"/>
      <c r="AD264" s="623"/>
      <c r="AE264" s="634">
        <f t="shared" ref="AE264" si="64">ROUND(Y264*AA264,2)</f>
        <v>0</v>
      </c>
      <c r="AF264" s="623"/>
      <c r="AG264" s="634">
        <f>ROUND(Y264*AC264,2)</f>
        <v>0</v>
      </c>
      <c r="AH264" s="623"/>
      <c r="AI264" s="634">
        <f>AE264+AG264</f>
        <v>0</v>
      </c>
      <c r="AJ264" s="622"/>
      <c r="AK264" s="623"/>
      <c r="AL264" s="96"/>
      <c r="AM264" s="101"/>
      <c r="AN264" s="101"/>
    </row>
    <row r="265" spans="1:40" s="100" customFormat="1" ht="15.75" customHeight="1" outlineLevel="2" x14ac:dyDescent="0.25">
      <c r="A265" s="96"/>
      <c r="B265" s="721" t="s">
        <v>1813</v>
      </c>
      <c r="C265" s="622"/>
      <c r="D265" s="823" t="s">
        <v>1814</v>
      </c>
      <c r="E265" s="675"/>
      <c r="F265" s="675"/>
      <c r="G265" s="675"/>
      <c r="H265" s="675"/>
      <c r="I265" s="675"/>
      <c r="J265" s="675"/>
      <c r="K265" s="675"/>
      <c r="L265" s="675"/>
      <c r="M265" s="675"/>
      <c r="N265" s="675"/>
      <c r="O265" s="675"/>
      <c r="P265" s="675"/>
      <c r="Q265" s="675"/>
      <c r="R265" s="675"/>
      <c r="S265" s="675"/>
      <c r="T265" s="676"/>
      <c r="U265" s="661" t="s">
        <v>1815</v>
      </c>
      <c r="V265" s="824"/>
      <c r="W265" s="825" t="s">
        <v>51</v>
      </c>
      <c r="X265" s="709"/>
      <c r="Y265" s="771">
        <f>1.2*1.2*0.8</f>
        <v>1.1519999999999999</v>
      </c>
      <c r="Z265" s="772"/>
      <c r="AA265" s="771"/>
      <c r="AB265" s="772"/>
      <c r="AC265" s="631"/>
      <c r="AD265" s="623"/>
      <c r="AE265" s="634"/>
      <c r="AF265" s="623"/>
      <c r="AG265" s="634"/>
      <c r="AH265" s="623"/>
      <c r="AI265" s="634"/>
      <c r="AJ265" s="622"/>
      <c r="AK265" s="623"/>
      <c r="AL265" s="96"/>
      <c r="AM265" s="101"/>
      <c r="AN265" s="101"/>
    </row>
    <row r="266" spans="1:40" s="100" customFormat="1" ht="15.75" customHeight="1" outlineLevel="2" x14ac:dyDescent="0.25">
      <c r="A266" s="96"/>
      <c r="B266" s="721" t="s">
        <v>1816</v>
      </c>
      <c r="C266" s="622"/>
      <c r="D266" s="823" t="s">
        <v>1817</v>
      </c>
      <c r="E266" s="675"/>
      <c r="F266" s="675"/>
      <c r="G266" s="675"/>
      <c r="H266" s="675"/>
      <c r="I266" s="675"/>
      <c r="J266" s="675"/>
      <c r="K266" s="675"/>
      <c r="L266" s="675"/>
      <c r="M266" s="675"/>
      <c r="N266" s="675"/>
      <c r="O266" s="675"/>
      <c r="P266" s="675"/>
      <c r="Q266" s="675"/>
      <c r="R266" s="675"/>
      <c r="S266" s="675"/>
      <c r="T266" s="676"/>
      <c r="U266" s="661" t="s">
        <v>1818</v>
      </c>
      <c r="V266" s="824"/>
      <c r="W266" s="825" t="s">
        <v>51</v>
      </c>
      <c r="X266" s="709"/>
      <c r="Y266" s="771">
        <f>0.8*0.8*0.1</f>
        <v>6.4000000000000015E-2</v>
      </c>
      <c r="Z266" s="772"/>
      <c r="AA266" s="771"/>
      <c r="AB266" s="772"/>
      <c r="AC266" s="631"/>
      <c r="AD266" s="623"/>
      <c r="AE266" s="634"/>
      <c r="AF266" s="623"/>
      <c r="AG266" s="634"/>
      <c r="AH266" s="623"/>
      <c r="AI266" s="634"/>
      <c r="AJ266" s="622"/>
      <c r="AK266" s="623"/>
      <c r="AL266" s="96"/>
      <c r="AM266" s="101"/>
      <c r="AN266" s="101"/>
    </row>
    <row r="267" spans="1:40" s="100" customFormat="1" ht="15.75" customHeight="1" outlineLevel="2" x14ac:dyDescent="0.25">
      <c r="A267" s="96"/>
      <c r="B267" s="721" t="s">
        <v>1819</v>
      </c>
      <c r="C267" s="622"/>
      <c r="D267" s="823" t="s">
        <v>1820</v>
      </c>
      <c r="E267" s="675"/>
      <c r="F267" s="675"/>
      <c r="G267" s="675"/>
      <c r="H267" s="675"/>
      <c r="I267" s="675"/>
      <c r="J267" s="675"/>
      <c r="K267" s="675"/>
      <c r="L267" s="675"/>
      <c r="M267" s="675"/>
      <c r="N267" s="675"/>
      <c r="O267" s="675"/>
      <c r="P267" s="675"/>
      <c r="Q267" s="675"/>
      <c r="R267" s="675"/>
      <c r="S267" s="675"/>
      <c r="T267" s="676"/>
      <c r="U267" s="661" t="s">
        <v>1821</v>
      </c>
      <c r="V267" s="824"/>
      <c r="W267" s="825" t="s">
        <v>33</v>
      </c>
      <c r="X267" s="709"/>
      <c r="Y267" s="771">
        <f>0.6*0.7*4</f>
        <v>1.68</v>
      </c>
      <c r="Z267" s="772"/>
      <c r="AA267" s="771"/>
      <c r="AB267" s="772"/>
      <c r="AC267" s="631"/>
      <c r="AD267" s="623"/>
      <c r="AE267" s="634"/>
      <c r="AF267" s="623"/>
      <c r="AG267" s="634"/>
      <c r="AH267" s="623"/>
      <c r="AI267" s="634"/>
      <c r="AJ267" s="622"/>
      <c r="AK267" s="623"/>
      <c r="AL267" s="96"/>
      <c r="AM267" s="101"/>
      <c r="AN267" s="101"/>
    </row>
    <row r="268" spans="1:40" s="100" customFormat="1" ht="15.75" customHeight="1" outlineLevel="2" x14ac:dyDescent="0.25">
      <c r="A268" s="96"/>
      <c r="B268" s="721" t="s">
        <v>1822</v>
      </c>
      <c r="C268" s="622"/>
      <c r="D268" s="823" t="s">
        <v>1823</v>
      </c>
      <c r="E268" s="675"/>
      <c r="F268" s="675"/>
      <c r="G268" s="675"/>
      <c r="H268" s="675"/>
      <c r="I268" s="675"/>
      <c r="J268" s="675"/>
      <c r="K268" s="675"/>
      <c r="L268" s="675"/>
      <c r="M268" s="675"/>
      <c r="N268" s="675"/>
      <c r="O268" s="675"/>
      <c r="P268" s="675"/>
      <c r="Q268" s="675"/>
      <c r="R268" s="675"/>
      <c r="S268" s="675"/>
      <c r="T268" s="676"/>
      <c r="U268" s="661" t="s">
        <v>1824</v>
      </c>
      <c r="V268" s="824"/>
      <c r="W268" s="825" t="s">
        <v>33</v>
      </c>
      <c r="X268" s="709"/>
      <c r="Y268" s="771">
        <f>0.8*0.8</f>
        <v>0.64000000000000012</v>
      </c>
      <c r="Z268" s="772"/>
      <c r="AA268" s="771"/>
      <c r="AB268" s="772"/>
      <c r="AC268" s="631"/>
      <c r="AD268" s="623"/>
      <c r="AE268" s="634"/>
      <c r="AF268" s="623"/>
      <c r="AG268" s="634"/>
      <c r="AH268" s="623"/>
      <c r="AI268" s="634"/>
      <c r="AJ268" s="622"/>
      <c r="AK268" s="623"/>
      <c r="AL268" s="96"/>
      <c r="AM268" s="101"/>
      <c r="AN268" s="101"/>
    </row>
    <row r="269" spans="1:40" s="100" customFormat="1" ht="15.75" customHeight="1" outlineLevel="2" x14ac:dyDescent="0.25">
      <c r="A269" s="96"/>
      <c r="B269" s="721" t="s">
        <v>1825</v>
      </c>
      <c r="C269" s="622"/>
      <c r="D269" s="823" t="s">
        <v>1750</v>
      </c>
      <c r="E269" s="675"/>
      <c r="F269" s="675"/>
      <c r="G269" s="675"/>
      <c r="H269" s="675"/>
      <c r="I269" s="675"/>
      <c r="J269" s="675"/>
      <c r="K269" s="675"/>
      <c r="L269" s="675"/>
      <c r="M269" s="675"/>
      <c r="N269" s="675"/>
      <c r="O269" s="675"/>
      <c r="P269" s="675"/>
      <c r="Q269" s="675"/>
      <c r="R269" s="675"/>
      <c r="S269" s="675"/>
      <c r="T269" s="676"/>
      <c r="U269" s="661" t="s">
        <v>9</v>
      </c>
      <c r="V269" s="824"/>
      <c r="W269" s="825" t="s">
        <v>51</v>
      </c>
      <c r="X269" s="709"/>
      <c r="Y269" s="771">
        <f>Y265-(0.8*0.8*0.8)</f>
        <v>0.63999999999999979</v>
      </c>
      <c r="Z269" s="772"/>
      <c r="AA269" s="631"/>
      <c r="AB269" s="623"/>
      <c r="AC269" s="631"/>
      <c r="AD269" s="623"/>
      <c r="AE269" s="634">
        <f t="shared" ref="AE269:AE271" si="65">ROUND(Y269*AA269,2)</f>
        <v>0</v>
      </c>
      <c r="AF269" s="623"/>
      <c r="AG269" s="634">
        <f t="shared" ref="AG269:AG271" si="66">ROUND(Y269*AC269,2)</f>
        <v>0</v>
      </c>
      <c r="AH269" s="623"/>
      <c r="AI269" s="634">
        <f>AE269+AG269</f>
        <v>0</v>
      </c>
      <c r="AJ269" s="622"/>
      <c r="AK269" s="623"/>
      <c r="AL269" s="96"/>
      <c r="AM269" s="101"/>
      <c r="AN269" s="101"/>
    </row>
    <row r="270" spans="1:40" s="100" customFormat="1" ht="15.75" customHeight="1" outlineLevel="2" x14ac:dyDescent="0.25">
      <c r="A270" s="96"/>
      <c r="B270" s="721" t="s">
        <v>1826</v>
      </c>
      <c r="C270" s="622"/>
      <c r="D270" s="823" t="s">
        <v>1623</v>
      </c>
      <c r="E270" s="675"/>
      <c r="F270" s="675"/>
      <c r="G270" s="675"/>
      <c r="H270" s="675"/>
      <c r="I270" s="675"/>
      <c r="J270" s="675"/>
      <c r="K270" s="675"/>
      <c r="L270" s="675"/>
      <c r="M270" s="675"/>
      <c r="N270" s="675"/>
      <c r="O270" s="675"/>
      <c r="P270" s="675"/>
      <c r="Q270" s="675"/>
      <c r="R270" s="675"/>
      <c r="S270" s="675"/>
      <c r="T270" s="676"/>
      <c r="U270" s="661"/>
      <c r="V270" s="824"/>
      <c r="W270" s="825" t="s">
        <v>51</v>
      </c>
      <c r="X270" s="709"/>
      <c r="Y270" s="771">
        <f>Y265-Y269</f>
        <v>0.51200000000000012</v>
      </c>
      <c r="Z270" s="772"/>
      <c r="AA270" s="631"/>
      <c r="AB270" s="623"/>
      <c r="AC270" s="631"/>
      <c r="AD270" s="623"/>
      <c r="AE270" s="634">
        <f t="shared" si="65"/>
        <v>0</v>
      </c>
      <c r="AF270" s="623"/>
      <c r="AG270" s="634">
        <f t="shared" si="66"/>
        <v>0</v>
      </c>
      <c r="AH270" s="623"/>
      <c r="AI270" s="634">
        <f>AE270+AG270</f>
        <v>0</v>
      </c>
      <c r="AJ270" s="622"/>
      <c r="AK270" s="623"/>
      <c r="AL270" s="96"/>
      <c r="AM270" s="101"/>
      <c r="AN270" s="101"/>
    </row>
    <row r="271" spans="1:40" s="100" customFormat="1" ht="15.75" customHeight="1" outlineLevel="2" x14ac:dyDescent="0.25">
      <c r="A271" s="96"/>
      <c r="B271" s="721" t="s">
        <v>1827</v>
      </c>
      <c r="C271" s="622"/>
      <c r="D271" s="823" t="s">
        <v>1624</v>
      </c>
      <c r="E271" s="675"/>
      <c r="F271" s="675"/>
      <c r="G271" s="675"/>
      <c r="H271" s="675"/>
      <c r="I271" s="675"/>
      <c r="J271" s="675"/>
      <c r="K271" s="675"/>
      <c r="L271" s="675"/>
      <c r="M271" s="675"/>
      <c r="N271" s="675"/>
      <c r="O271" s="675"/>
      <c r="P271" s="675"/>
      <c r="Q271" s="675"/>
      <c r="R271" s="675"/>
      <c r="S271" s="675"/>
      <c r="T271" s="676"/>
      <c r="U271" s="661"/>
      <c r="V271" s="824"/>
      <c r="W271" s="825" t="s">
        <v>1548</v>
      </c>
      <c r="X271" s="709"/>
      <c r="Y271" s="771">
        <f>Y270*10</f>
        <v>5.120000000000001</v>
      </c>
      <c r="Z271" s="772"/>
      <c r="AA271" s="631"/>
      <c r="AB271" s="623"/>
      <c r="AC271" s="631"/>
      <c r="AD271" s="623"/>
      <c r="AE271" s="634">
        <f t="shared" si="65"/>
        <v>0</v>
      </c>
      <c r="AF271" s="623"/>
      <c r="AG271" s="634">
        <f t="shared" si="66"/>
        <v>0</v>
      </c>
      <c r="AH271" s="623"/>
      <c r="AI271" s="634">
        <f>AE271+AG271</f>
        <v>0</v>
      </c>
      <c r="AJ271" s="622"/>
      <c r="AK271" s="623"/>
      <c r="AL271" s="96"/>
      <c r="AM271" s="101"/>
      <c r="AN271" s="101"/>
    </row>
    <row r="272" spans="1:40" s="100" customFormat="1" ht="15.75" customHeight="1" outlineLevel="2" x14ac:dyDescent="0.25">
      <c r="A272" s="96"/>
      <c r="B272" s="721"/>
      <c r="C272" s="622"/>
      <c r="D272" s="823"/>
      <c r="E272" s="675"/>
      <c r="F272" s="675"/>
      <c r="G272" s="675"/>
      <c r="H272" s="675"/>
      <c r="I272" s="675"/>
      <c r="J272" s="675"/>
      <c r="K272" s="675"/>
      <c r="L272" s="675"/>
      <c r="M272" s="675"/>
      <c r="N272" s="675"/>
      <c r="O272" s="675"/>
      <c r="P272" s="675"/>
      <c r="Q272" s="675"/>
      <c r="R272" s="675"/>
      <c r="S272" s="675"/>
      <c r="T272" s="676"/>
      <c r="U272" s="661"/>
      <c r="V272" s="824"/>
      <c r="W272" s="825"/>
      <c r="X272" s="709"/>
      <c r="Y272" s="771"/>
      <c r="Z272" s="772"/>
      <c r="AA272" s="771"/>
      <c r="AB272" s="772"/>
      <c r="AC272" s="631"/>
      <c r="AD272" s="623"/>
      <c r="AE272" s="634"/>
      <c r="AF272" s="623"/>
      <c r="AG272" s="634"/>
      <c r="AH272" s="623"/>
      <c r="AI272" s="634"/>
      <c r="AJ272" s="622"/>
      <c r="AK272" s="623"/>
      <c r="AL272" s="96"/>
      <c r="AM272" s="101"/>
      <c r="AN272" s="101"/>
    </row>
    <row r="273" spans="1:40" s="100" customFormat="1" ht="15.75" customHeight="1" outlineLevel="2" x14ac:dyDescent="0.25">
      <c r="A273" s="96"/>
      <c r="B273" s="800" t="s">
        <v>1153</v>
      </c>
      <c r="C273" s="801"/>
      <c r="D273" s="794" t="s">
        <v>926</v>
      </c>
      <c r="E273" s="795"/>
      <c r="F273" s="795"/>
      <c r="G273" s="795"/>
      <c r="H273" s="795"/>
      <c r="I273" s="795"/>
      <c r="J273" s="795"/>
      <c r="K273" s="795"/>
      <c r="L273" s="795"/>
      <c r="M273" s="795"/>
      <c r="N273" s="795"/>
      <c r="O273" s="795"/>
      <c r="P273" s="795"/>
      <c r="Q273" s="795"/>
      <c r="R273" s="795"/>
      <c r="S273" s="795"/>
      <c r="T273" s="796"/>
      <c r="U273" s="803"/>
      <c r="V273" s="804"/>
      <c r="W273" s="837"/>
      <c r="X273" s="806"/>
      <c r="Y273" s="807"/>
      <c r="Z273" s="838"/>
      <c r="AA273" s="427"/>
      <c r="AB273" s="256"/>
      <c r="AC273" s="427"/>
      <c r="AD273" s="256"/>
      <c r="AE273" s="235"/>
      <c r="AF273" s="256"/>
      <c r="AG273" s="235"/>
      <c r="AH273" s="256"/>
      <c r="AI273" s="235"/>
      <c r="AJ273" s="257"/>
      <c r="AK273" s="256"/>
      <c r="AL273" s="96"/>
      <c r="AM273" s="101"/>
      <c r="AN273" s="101"/>
    </row>
    <row r="274" spans="1:40" s="100" customFormat="1" ht="15.75" customHeight="1" outlineLevel="2" x14ac:dyDescent="0.25">
      <c r="A274" s="96"/>
      <c r="B274" s="721"/>
      <c r="C274" s="622"/>
      <c r="D274" s="823"/>
      <c r="E274" s="675"/>
      <c r="F274" s="675"/>
      <c r="G274" s="675"/>
      <c r="H274" s="675"/>
      <c r="I274" s="675"/>
      <c r="J274" s="675"/>
      <c r="K274" s="675"/>
      <c r="L274" s="675"/>
      <c r="M274" s="675"/>
      <c r="N274" s="675"/>
      <c r="O274" s="675"/>
      <c r="P274" s="675"/>
      <c r="Q274" s="675"/>
      <c r="R274" s="675"/>
      <c r="S274" s="675"/>
      <c r="T274" s="676"/>
      <c r="U274" s="661"/>
      <c r="V274" s="824"/>
      <c r="W274" s="825"/>
      <c r="X274" s="709"/>
      <c r="Y274" s="771"/>
      <c r="Z274" s="772"/>
      <c r="AA274" s="771"/>
      <c r="AB274" s="772"/>
      <c r="AC274" s="631"/>
      <c r="AD274" s="623"/>
      <c r="AE274" s="634"/>
      <c r="AF274" s="623"/>
      <c r="AG274" s="634"/>
      <c r="AH274" s="623"/>
      <c r="AI274" s="634"/>
      <c r="AJ274" s="622"/>
      <c r="AK274" s="623"/>
      <c r="AL274" s="96"/>
      <c r="AM274" s="101"/>
      <c r="AN274" s="101"/>
    </row>
    <row r="275" spans="1:40" s="100" customFormat="1" ht="15.75" customHeight="1" outlineLevel="2" x14ac:dyDescent="0.25">
      <c r="A275" s="96"/>
      <c r="B275" s="721" t="s">
        <v>1828</v>
      </c>
      <c r="C275" s="622"/>
      <c r="D275" s="823" t="s">
        <v>1829</v>
      </c>
      <c r="E275" s="675"/>
      <c r="F275" s="675"/>
      <c r="G275" s="675"/>
      <c r="H275" s="675"/>
      <c r="I275" s="675"/>
      <c r="J275" s="675"/>
      <c r="K275" s="675"/>
      <c r="L275" s="675"/>
      <c r="M275" s="675"/>
      <c r="N275" s="675"/>
      <c r="O275" s="675"/>
      <c r="P275" s="675"/>
      <c r="Q275" s="675"/>
      <c r="R275" s="675"/>
      <c r="S275" s="675"/>
      <c r="T275" s="676"/>
      <c r="U275" s="661" t="s">
        <v>1769</v>
      </c>
      <c r="V275" s="824"/>
      <c r="W275" s="825" t="s">
        <v>39</v>
      </c>
      <c r="X275" s="709"/>
      <c r="Y275" s="771">
        <f>85+75</f>
        <v>160</v>
      </c>
      <c r="Z275" s="772"/>
      <c r="AA275" s="631"/>
      <c r="AB275" s="623"/>
      <c r="AC275" s="631"/>
      <c r="AD275" s="623"/>
      <c r="AE275" s="634">
        <f t="shared" ref="AE275:AE282" si="67">ROUND(Y275*AA275,2)</f>
        <v>0</v>
      </c>
      <c r="AF275" s="623"/>
      <c r="AG275" s="634">
        <f t="shared" ref="AG275:AG282" si="68">ROUND(Y275*AC275,2)</f>
        <v>0</v>
      </c>
      <c r="AH275" s="623"/>
      <c r="AI275" s="634">
        <f t="shared" ref="AI275:AI279" si="69">AE275+AG275</f>
        <v>0</v>
      </c>
      <c r="AJ275" s="622"/>
      <c r="AK275" s="623"/>
      <c r="AL275" s="96"/>
      <c r="AM275" s="101"/>
      <c r="AN275" s="101"/>
    </row>
    <row r="276" spans="1:40" s="100" customFormat="1" ht="15.75" customHeight="1" outlineLevel="2" x14ac:dyDescent="0.25">
      <c r="A276" s="96"/>
      <c r="B276" s="721" t="s">
        <v>1830</v>
      </c>
      <c r="C276" s="622"/>
      <c r="D276" s="823" t="s">
        <v>1771</v>
      </c>
      <c r="E276" s="675"/>
      <c r="F276" s="675"/>
      <c r="G276" s="675"/>
      <c r="H276" s="675"/>
      <c r="I276" s="675"/>
      <c r="J276" s="675"/>
      <c r="K276" s="675"/>
      <c r="L276" s="675"/>
      <c r="M276" s="675"/>
      <c r="N276" s="675"/>
      <c r="O276" s="675"/>
      <c r="P276" s="675"/>
      <c r="Q276" s="675"/>
      <c r="R276" s="675"/>
      <c r="S276" s="675"/>
      <c r="T276" s="676"/>
      <c r="U276" s="661" t="s">
        <v>1772</v>
      </c>
      <c r="V276" s="824"/>
      <c r="W276" s="825" t="s">
        <v>39</v>
      </c>
      <c r="X276" s="709"/>
      <c r="Y276" s="771">
        <v>12</v>
      </c>
      <c r="Z276" s="772"/>
      <c r="AA276" s="631"/>
      <c r="AB276" s="623"/>
      <c r="AC276" s="631"/>
      <c r="AD276" s="623"/>
      <c r="AE276" s="634">
        <f t="shared" si="67"/>
        <v>0</v>
      </c>
      <c r="AF276" s="623"/>
      <c r="AG276" s="634">
        <f t="shared" si="68"/>
        <v>0</v>
      </c>
      <c r="AH276" s="623"/>
      <c r="AI276" s="634">
        <f t="shared" si="69"/>
        <v>0</v>
      </c>
      <c r="AJ276" s="622"/>
      <c r="AK276" s="623"/>
      <c r="AL276" s="96"/>
      <c r="AM276" s="101"/>
      <c r="AN276" s="101"/>
    </row>
    <row r="277" spans="1:40" s="100" customFormat="1" ht="15.75" customHeight="1" outlineLevel="2" x14ac:dyDescent="0.25">
      <c r="A277" s="96"/>
      <c r="B277" s="721" t="s">
        <v>1831</v>
      </c>
      <c r="C277" s="622"/>
      <c r="D277" s="823" t="s">
        <v>1832</v>
      </c>
      <c r="E277" s="675"/>
      <c r="F277" s="675"/>
      <c r="G277" s="675"/>
      <c r="H277" s="675"/>
      <c r="I277" s="675"/>
      <c r="J277" s="675"/>
      <c r="K277" s="675"/>
      <c r="L277" s="675"/>
      <c r="M277" s="675"/>
      <c r="N277" s="675"/>
      <c r="O277" s="675"/>
      <c r="P277" s="675"/>
      <c r="Q277" s="675"/>
      <c r="R277" s="675"/>
      <c r="S277" s="675"/>
      <c r="T277" s="676"/>
      <c r="U277" s="661" t="s">
        <v>1833</v>
      </c>
      <c r="V277" s="824"/>
      <c r="W277" s="825" t="s">
        <v>39</v>
      </c>
      <c r="X277" s="709"/>
      <c r="Y277" s="771">
        <v>12</v>
      </c>
      <c r="Z277" s="772"/>
      <c r="AA277" s="631"/>
      <c r="AB277" s="623"/>
      <c r="AC277" s="631"/>
      <c r="AD277" s="623"/>
      <c r="AE277" s="634">
        <f t="shared" si="67"/>
        <v>0</v>
      </c>
      <c r="AF277" s="623"/>
      <c r="AG277" s="634">
        <f t="shared" si="68"/>
        <v>0</v>
      </c>
      <c r="AH277" s="623"/>
      <c r="AI277" s="634">
        <f t="shared" si="69"/>
        <v>0</v>
      </c>
      <c r="AJ277" s="622"/>
      <c r="AK277" s="623"/>
      <c r="AL277" s="96"/>
      <c r="AM277" s="101"/>
      <c r="AN277" s="101"/>
    </row>
    <row r="278" spans="1:40" s="100" customFormat="1" ht="15.75" customHeight="1" outlineLevel="2" x14ac:dyDescent="0.25">
      <c r="A278" s="96"/>
      <c r="B278" s="721" t="s">
        <v>1834</v>
      </c>
      <c r="C278" s="622"/>
      <c r="D278" s="823" t="s">
        <v>1774</v>
      </c>
      <c r="E278" s="675"/>
      <c r="F278" s="675"/>
      <c r="G278" s="675"/>
      <c r="H278" s="675"/>
      <c r="I278" s="675"/>
      <c r="J278" s="675"/>
      <c r="K278" s="675"/>
      <c r="L278" s="675"/>
      <c r="M278" s="675"/>
      <c r="N278" s="675"/>
      <c r="O278" s="675"/>
      <c r="P278" s="675"/>
      <c r="Q278" s="675"/>
      <c r="R278" s="675"/>
      <c r="S278" s="675"/>
      <c r="T278" s="676"/>
      <c r="U278" s="661" t="s">
        <v>1775</v>
      </c>
      <c r="V278" s="824"/>
      <c r="W278" s="825" t="s">
        <v>39</v>
      </c>
      <c r="X278" s="709"/>
      <c r="Y278" s="771">
        <v>50</v>
      </c>
      <c r="Z278" s="772"/>
      <c r="AA278" s="631"/>
      <c r="AB278" s="623"/>
      <c r="AC278" s="631"/>
      <c r="AD278" s="623"/>
      <c r="AE278" s="634">
        <f t="shared" si="67"/>
        <v>0</v>
      </c>
      <c r="AF278" s="623"/>
      <c r="AG278" s="634">
        <f t="shared" si="68"/>
        <v>0</v>
      </c>
      <c r="AH278" s="623"/>
      <c r="AI278" s="634">
        <f t="shared" si="69"/>
        <v>0</v>
      </c>
      <c r="AJ278" s="622"/>
      <c r="AK278" s="623"/>
      <c r="AL278" s="96"/>
      <c r="AM278" s="101"/>
      <c r="AN278" s="101"/>
    </row>
    <row r="279" spans="1:40" s="100" customFormat="1" ht="15.75" customHeight="1" outlineLevel="2" x14ac:dyDescent="0.25">
      <c r="A279" s="96"/>
      <c r="B279" s="721" t="s">
        <v>1835</v>
      </c>
      <c r="C279" s="622"/>
      <c r="D279" s="823" t="s">
        <v>1786</v>
      </c>
      <c r="E279" s="675"/>
      <c r="F279" s="675"/>
      <c r="G279" s="675"/>
      <c r="H279" s="675"/>
      <c r="I279" s="675"/>
      <c r="J279" s="675"/>
      <c r="K279" s="675"/>
      <c r="L279" s="675"/>
      <c r="M279" s="675"/>
      <c r="N279" s="675"/>
      <c r="O279" s="675"/>
      <c r="P279" s="675"/>
      <c r="Q279" s="675"/>
      <c r="R279" s="675"/>
      <c r="S279" s="675"/>
      <c r="T279" s="676"/>
      <c r="U279" s="661" t="s">
        <v>9</v>
      </c>
      <c r="V279" s="824"/>
      <c r="W279" s="825" t="s">
        <v>39</v>
      </c>
      <c r="X279" s="709"/>
      <c r="Y279" s="771">
        <f>(SUM(Y275:Z278))-75</f>
        <v>159</v>
      </c>
      <c r="Z279" s="772"/>
      <c r="AA279" s="631"/>
      <c r="AB279" s="623"/>
      <c r="AC279" s="631"/>
      <c r="AD279" s="623"/>
      <c r="AE279" s="634">
        <f t="shared" si="67"/>
        <v>0</v>
      </c>
      <c r="AF279" s="623"/>
      <c r="AG279" s="634">
        <f t="shared" si="68"/>
        <v>0</v>
      </c>
      <c r="AH279" s="623"/>
      <c r="AI279" s="634">
        <f t="shared" si="69"/>
        <v>0</v>
      </c>
      <c r="AJ279" s="622"/>
      <c r="AK279" s="623"/>
      <c r="AL279" s="96"/>
      <c r="AM279" s="101"/>
      <c r="AN279" s="101"/>
    </row>
    <row r="280" spans="1:40" s="100" customFormat="1" ht="15.75" customHeight="1" outlineLevel="2" x14ac:dyDescent="0.25">
      <c r="A280" s="96"/>
      <c r="B280" s="721" t="s">
        <v>1836</v>
      </c>
      <c r="C280" s="622"/>
      <c r="D280" s="823" t="s">
        <v>1837</v>
      </c>
      <c r="E280" s="675"/>
      <c r="F280" s="675"/>
      <c r="G280" s="675"/>
      <c r="H280" s="675"/>
      <c r="I280" s="675"/>
      <c r="J280" s="675"/>
      <c r="K280" s="675"/>
      <c r="L280" s="675"/>
      <c r="M280" s="675"/>
      <c r="N280" s="675"/>
      <c r="O280" s="675"/>
      <c r="P280" s="675"/>
      <c r="Q280" s="675"/>
      <c r="R280" s="675"/>
      <c r="S280" s="675"/>
      <c r="T280" s="676"/>
      <c r="U280" s="661" t="s">
        <v>1838</v>
      </c>
      <c r="V280" s="824"/>
      <c r="W280" s="825" t="s">
        <v>1669</v>
      </c>
      <c r="X280" s="709"/>
      <c r="Y280" s="771">
        <v>26</v>
      </c>
      <c r="Z280" s="772"/>
      <c r="AA280" s="631"/>
      <c r="AB280" s="623"/>
      <c r="AC280" s="631"/>
      <c r="AD280" s="623"/>
      <c r="AE280" s="634">
        <f t="shared" si="67"/>
        <v>0</v>
      </c>
      <c r="AF280" s="623"/>
      <c r="AG280" s="634">
        <f t="shared" si="68"/>
        <v>0</v>
      </c>
      <c r="AH280" s="623"/>
      <c r="AI280" s="634">
        <f>AE280+AG280</f>
        <v>0</v>
      </c>
      <c r="AJ280" s="622"/>
      <c r="AK280" s="623"/>
      <c r="AL280" s="96"/>
      <c r="AM280" s="101"/>
      <c r="AN280" s="101"/>
    </row>
    <row r="281" spans="1:40" s="100" customFormat="1" ht="15.75" customHeight="1" outlineLevel="2" x14ac:dyDescent="0.25">
      <c r="A281" s="96"/>
      <c r="B281" s="721" t="s">
        <v>1839</v>
      </c>
      <c r="C281" s="622"/>
      <c r="D281" s="823" t="s">
        <v>1764</v>
      </c>
      <c r="E281" s="675"/>
      <c r="F281" s="675"/>
      <c r="G281" s="675"/>
      <c r="H281" s="675"/>
      <c r="I281" s="675"/>
      <c r="J281" s="675"/>
      <c r="K281" s="675"/>
      <c r="L281" s="675"/>
      <c r="M281" s="675"/>
      <c r="N281" s="675"/>
      <c r="O281" s="675"/>
      <c r="P281" s="675"/>
      <c r="Q281" s="675"/>
      <c r="R281" s="675"/>
      <c r="S281" s="675"/>
      <c r="T281" s="676"/>
      <c r="U281" s="661" t="s">
        <v>9</v>
      </c>
      <c r="V281" s="824"/>
      <c r="W281" s="825" t="s">
        <v>1669</v>
      </c>
      <c r="X281" s="709"/>
      <c r="Y281" s="771">
        <v>1</v>
      </c>
      <c r="Z281" s="772"/>
      <c r="AA281" s="771"/>
      <c r="AB281" s="772"/>
      <c r="AC281" s="631"/>
      <c r="AD281" s="623"/>
      <c r="AE281" s="634">
        <f t="shared" si="67"/>
        <v>0</v>
      </c>
      <c r="AF281" s="623"/>
      <c r="AG281" s="634">
        <f t="shared" si="68"/>
        <v>0</v>
      </c>
      <c r="AH281" s="623"/>
      <c r="AI281" s="634">
        <f t="shared" ref="AI281:AI282" si="70">AE281+AG281</f>
        <v>0</v>
      </c>
      <c r="AJ281" s="622"/>
      <c r="AK281" s="623"/>
      <c r="AL281" s="96"/>
      <c r="AM281" s="101"/>
      <c r="AN281" s="101"/>
    </row>
    <row r="282" spans="1:40" s="100" customFormat="1" ht="15.75" customHeight="1" outlineLevel="2" x14ac:dyDescent="0.25">
      <c r="A282" s="96"/>
      <c r="B282" s="721" t="s">
        <v>1840</v>
      </c>
      <c r="C282" s="622"/>
      <c r="D282" s="823" t="s">
        <v>1841</v>
      </c>
      <c r="E282" s="675"/>
      <c r="F282" s="675"/>
      <c r="G282" s="675"/>
      <c r="H282" s="675"/>
      <c r="I282" s="675"/>
      <c r="J282" s="675"/>
      <c r="K282" s="675"/>
      <c r="L282" s="675"/>
      <c r="M282" s="675"/>
      <c r="N282" s="675"/>
      <c r="O282" s="675"/>
      <c r="P282" s="675"/>
      <c r="Q282" s="675"/>
      <c r="R282" s="675"/>
      <c r="S282" s="675"/>
      <c r="T282" s="676"/>
      <c r="U282" s="661" t="s">
        <v>1842</v>
      </c>
      <c r="V282" s="824"/>
      <c r="W282" s="825" t="s">
        <v>1669</v>
      </c>
      <c r="X282" s="709"/>
      <c r="Y282" s="771">
        <v>25</v>
      </c>
      <c r="Z282" s="772"/>
      <c r="AA282" s="771"/>
      <c r="AB282" s="772"/>
      <c r="AC282" s="631"/>
      <c r="AD282" s="623"/>
      <c r="AE282" s="634">
        <f t="shared" si="67"/>
        <v>0</v>
      </c>
      <c r="AF282" s="623"/>
      <c r="AG282" s="634">
        <f t="shared" si="68"/>
        <v>0</v>
      </c>
      <c r="AH282" s="623"/>
      <c r="AI282" s="634">
        <f t="shared" si="70"/>
        <v>0</v>
      </c>
      <c r="AJ282" s="622"/>
      <c r="AK282" s="623"/>
      <c r="AL282" s="96"/>
      <c r="AM282" s="101"/>
      <c r="AN282" s="101"/>
    </row>
    <row r="283" spans="1:40" s="100" customFormat="1" ht="15.75" outlineLevel="2" x14ac:dyDescent="0.25">
      <c r="A283" s="96"/>
      <c r="B283" s="721"/>
      <c r="C283" s="809"/>
      <c r="D283" s="814"/>
      <c r="E283" s="815"/>
      <c r="F283" s="815"/>
      <c r="G283" s="815"/>
      <c r="H283" s="815"/>
      <c r="I283" s="815"/>
      <c r="J283" s="815"/>
      <c r="K283" s="815"/>
      <c r="L283" s="815"/>
      <c r="M283" s="815"/>
      <c r="N283" s="815"/>
      <c r="O283" s="815"/>
      <c r="P283" s="815"/>
      <c r="Q283" s="815"/>
      <c r="R283" s="815"/>
      <c r="S283" s="815"/>
      <c r="T283" s="816"/>
      <c r="U283" s="817"/>
      <c r="V283" s="818"/>
      <c r="W283" s="819"/>
      <c r="X283" s="820"/>
      <c r="Y283" s="821"/>
      <c r="Z283" s="822"/>
      <c r="AA283" s="810"/>
      <c r="AB283" s="811"/>
      <c r="AC283" s="810"/>
      <c r="AD283" s="811"/>
      <c r="AE283" s="812"/>
      <c r="AF283" s="811"/>
      <c r="AG283" s="812"/>
      <c r="AH283" s="811"/>
      <c r="AI283" s="812"/>
      <c r="AJ283" s="813"/>
      <c r="AK283" s="811"/>
      <c r="AL283" s="96"/>
      <c r="AM283" s="101"/>
      <c r="AN283" s="101"/>
    </row>
    <row r="284" spans="1:40" s="100" customFormat="1" ht="15.75" customHeight="1" outlineLevel="2" x14ac:dyDescent="0.25">
      <c r="A284" s="96"/>
      <c r="B284" s="800" t="s">
        <v>1843</v>
      </c>
      <c r="C284" s="801"/>
      <c r="D284" s="794" t="s">
        <v>928</v>
      </c>
      <c r="E284" s="795"/>
      <c r="F284" s="795"/>
      <c r="G284" s="795"/>
      <c r="H284" s="795"/>
      <c r="I284" s="795"/>
      <c r="J284" s="795"/>
      <c r="K284" s="795"/>
      <c r="L284" s="795"/>
      <c r="M284" s="795"/>
      <c r="N284" s="795"/>
      <c r="O284" s="795"/>
      <c r="P284" s="795"/>
      <c r="Q284" s="795"/>
      <c r="R284" s="795"/>
      <c r="S284" s="795"/>
      <c r="T284" s="796"/>
      <c r="U284" s="803"/>
      <c r="V284" s="804"/>
      <c r="W284" s="837"/>
      <c r="X284" s="806"/>
      <c r="Y284" s="807"/>
      <c r="Z284" s="838"/>
      <c r="AA284" s="427"/>
      <c r="AB284" s="256"/>
      <c r="AC284" s="427"/>
      <c r="AD284" s="256"/>
      <c r="AE284" s="235"/>
      <c r="AF284" s="256"/>
      <c r="AG284" s="235"/>
      <c r="AH284" s="256"/>
      <c r="AI284" s="235"/>
      <c r="AJ284" s="257"/>
      <c r="AK284" s="256"/>
      <c r="AL284" s="96"/>
      <c r="AM284" s="101"/>
      <c r="AN284" s="101"/>
    </row>
    <row r="285" spans="1:40" s="100" customFormat="1" ht="15.75" customHeight="1" outlineLevel="2" x14ac:dyDescent="0.25">
      <c r="A285" s="96"/>
      <c r="B285" s="721"/>
      <c r="C285" s="622"/>
      <c r="D285" s="823"/>
      <c r="E285" s="675"/>
      <c r="F285" s="675"/>
      <c r="G285" s="675"/>
      <c r="H285" s="675"/>
      <c r="I285" s="675"/>
      <c r="J285" s="675"/>
      <c r="K285" s="675"/>
      <c r="L285" s="675"/>
      <c r="M285" s="675"/>
      <c r="N285" s="675"/>
      <c r="O285" s="675"/>
      <c r="P285" s="675"/>
      <c r="Q285" s="675"/>
      <c r="R285" s="675"/>
      <c r="S285" s="675"/>
      <c r="T285" s="676"/>
      <c r="U285" s="661"/>
      <c r="V285" s="824"/>
      <c r="W285" s="825"/>
      <c r="X285" s="709"/>
      <c r="Y285" s="771"/>
      <c r="Z285" s="772"/>
      <c r="AA285" s="771"/>
      <c r="AB285" s="772"/>
      <c r="AC285" s="631"/>
      <c r="AD285" s="623"/>
      <c r="AE285" s="634"/>
      <c r="AF285" s="623"/>
      <c r="AG285" s="634"/>
      <c r="AH285" s="623"/>
      <c r="AI285" s="634"/>
      <c r="AJ285" s="622"/>
      <c r="AK285" s="623"/>
      <c r="AL285" s="96"/>
      <c r="AM285" s="101"/>
      <c r="AN285" s="101"/>
    </row>
    <row r="286" spans="1:40" s="100" customFormat="1" ht="15.75" customHeight="1" outlineLevel="2" x14ac:dyDescent="0.25">
      <c r="A286" s="96"/>
      <c r="B286" s="721" t="s">
        <v>1844</v>
      </c>
      <c r="C286" s="622"/>
      <c r="D286" s="823" t="s">
        <v>1829</v>
      </c>
      <c r="E286" s="675"/>
      <c r="F286" s="675"/>
      <c r="G286" s="675"/>
      <c r="H286" s="675"/>
      <c r="I286" s="675"/>
      <c r="J286" s="675"/>
      <c r="K286" s="675"/>
      <c r="L286" s="675"/>
      <c r="M286" s="675"/>
      <c r="N286" s="675"/>
      <c r="O286" s="675"/>
      <c r="P286" s="675"/>
      <c r="Q286" s="675"/>
      <c r="R286" s="675"/>
      <c r="S286" s="675"/>
      <c r="T286" s="676"/>
      <c r="U286" s="661" t="s">
        <v>1769</v>
      </c>
      <c r="V286" s="824"/>
      <c r="W286" s="825" t="s">
        <v>39</v>
      </c>
      <c r="X286" s="709"/>
      <c r="Y286" s="771">
        <v>40</v>
      </c>
      <c r="Z286" s="772"/>
      <c r="AA286" s="631"/>
      <c r="AB286" s="623"/>
      <c r="AC286" s="631"/>
      <c r="AD286" s="623"/>
      <c r="AE286" s="634">
        <f t="shared" ref="AE286:AE293" si="71">ROUND(Y286*AA286,2)</f>
        <v>0</v>
      </c>
      <c r="AF286" s="623"/>
      <c r="AG286" s="634">
        <f t="shared" ref="AG286:AG293" si="72">ROUND(Y286*AC286,2)</f>
        <v>0</v>
      </c>
      <c r="AH286" s="623"/>
      <c r="AI286" s="634">
        <f t="shared" ref="AI286:AI289" si="73">AE286+AG286</f>
        <v>0</v>
      </c>
      <c r="AJ286" s="622"/>
      <c r="AK286" s="623"/>
      <c r="AL286" s="96"/>
      <c r="AM286" s="101"/>
      <c r="AN286" s="101"/>
    </row>
    <row r="287" spans="1:40" s="100" customFormat="1" ht="15.75" customHeight="1" outlineLevel="2" x14ac:dyDescent="0.25">
      <c r="A287" s="96"/>
      <c r="B287" s="721" t="s">
        <v>1845</v>
      </c>
      <c r="C287" s="622"/>
      <c r="D287" s="823" t="s">
        <v>1771</v>
      </c>
      <c r="E287" s="675"/>
      <c r="F287" s="675"/>
      <c r="G287" s="675"/>
      <c r="H287" s="675"/>
      <c r="I287" s="675"/>
      <c r="J287" s="675"/>
      <c r="K287" s="675"/>
      <c r="L287" s="675"/>
      <c r="M287" s="675"/>
      <c r="N287" s="675"/>
      <c r="O287" s="675"/>
      <c r="P287" s="675"/>
      <c r="Q287" s="675"/>
      <c r="R287" s="675"/>
      <c r="S287" s="675"/>
      <c r="T287" s="676"/>
      <c r="U287" s="661" t="s">
        <v>1772</v>
      </c>
      <c r="V287" s="824"/>
      <c r="W287" s="825" t="s">
        <v>39</v>
      </c>
      <c r="X287" s="709"/>
      <c r="Y287" s="771">
        <v>3</v>
      </c>
      <c r="Z287" s="772"/>
      <c r="AA287" s="631"/>
      <c r="AB287" s="623"/>
      <c r="AC287" s="631"/>
      <c r="AD287" s="623"/>
      <c r="AE287" s="634">
        <f t="shared" si="71"/>
        <v>0</v>
      </c>
      <c r="AF287" s="623"/>
      <c r="AG287" s="634">
        <f t="shared" si="72"/>
        <v>0</v>
      </c>
      <c r="AH287" s="623"/>
      <c r="AI287" s="634">
        <f t="shared" si="73"/>
        <v>0</v>
      </c>
      <c r="AJ287" s="622"/>
      <c r="AK287" s="623"/>
      <c r="AL287" s="96"/>
      <c r="AM287" s="101"/>
      <c r="AN287" s="101"/>
    </row>
    <row r="288" spans="1:40" s="100" customFormat="1" ht="15.75" customHeight="1" outlineLevel="2" x14ac:dyDescent="0.25">
      <c r="A288" s="96"/>
      <c r="B288" s="721" t="s">
        <v>1846</v>
      </c>
      <c r="C288" s="622"/>
      <c r="D288" s="823" t="s">
        <v>1774</v>
      </c>
      <c r="E288" s="675"/>
      <c r="F288" s="675"/>
      <c r="G288" s="675"/>
      <c r="H288" s="675"/>
      <c r="I288" s="675"/>
      <c r="J288" s="675"/>
      <c r="K288" s="675"/>
      <c r="L288" s="675"/>
      <c r="M288" s="675"/>
      <c r="N288" s="675"/>
      <c r="O288" s="675"/>
      <c r="P288" s="675"/>
      <c r="Q288" s="675"/>
      <c r="R288" s="675"/>
      <c r="S288" s="675"/>
      <c r="T288" s="676"/>
      <c r="U288" s="661" t="s">
        <v>1775</v>
      </c>
      <c r="V288" s="824"/>
      <c r="W288" s="825" t="s">
        <v>39</v>
      </c>
      <c r="X288" s="709"/>
      <c r="Y288" s="771">
        <v>20</v>
      </c>
      <c r="Z288" s="772"/>
      <c r="AA288" s="631"/>
      <c r="AB288" s="623"/>
      <c r="AC288" s="631"/>
      <c r="AD288" s="623"/>
      <c r="AE288" s="634">
        <f t="shared" si="71"/>
        <v>0</v>
      </c>
      <c r="AF288" s="623"/>
      <c r="AG288" s="634">
        <f t="shared" si="72"/>
        <v>0</v>
      </c>
      <c r="AH288" s="623"/>
      <c r="AI288" s="634">
        <f t="shared" si="73"/>
        <v>0</v>
      </c>
      <c r="AJ288" s="622"/>
      <c r="AK288" s="623"/>
      <c r="AL288" s="96"/>
      <c r="AM288" s="101"/>
      <c r="AN288" s="101"/>
    </row>
    <row r="289" spans="1:40" s="100" customFormat="1" ht="15.75" customHeight="1" outlineLevel="2" x14ac:dyDescent="0.25">
      <c r="A289" s="96"/>
      <c r="B289" s="721" t="s">
        <v>1847</v>
      </c>
      <c r="C289" s="622"/>
      <c r="D289" s="823" t="s">
        <v>1786</v>
      </c>
      <c r="E289" s="675"/>
      <c r="F289" s="675"/>
      <c r="G289" s="675"/>
      <c r="H289" s="675"/>
      <c r="I289" s="675"/>
      <c r="J289" s="675"/>
      <c r="K289" s="675"/>
      <c r="L289" s="675"/>
      <c r="M289" s="675"/>
      <c r="N289" s="675"/>
      <c r="O289" s="675"/>
      <c r="P289" s="675"/>
      <c r="Q289" s="675"/>
      <c r="R289" s="675"/>
      <c r="S289" s="675"/>
      <c r="T289" s="676"/>
      <c r="U289" s="661" t="s">
        <v>9</v>
      </c>
      <c r="V289" s="824"/>
      <c r="W289" s="825" t="s">
        <v>39</v>
      </c>
      <c r="X289" s="709"/>
      <c r="Y289" s="771">
        <f>SUM(Y286:Z288)-13</f>
        <v>50</v>
      </c>
      <c r="Z289" s="772"/>
      <c r="AA289" s="631"/>
      <c r="AB289" s="623"/>
      <c r="AC289" s="631"/>
      <c r="AD289" s="623"/>
      <c r="AE289" s="634">
        <f t="shared" si="71"/>
        <v>0</v>
      </c>
      <c r="AF289" s="623"/>
      <c r="AG289" s="634">
        <f t="shared" si="72"/>
        <v>0</v>
      </c>
      <c r="AH289" s="623"/>
      <c r="AI289" s="634">
        <f t="shared" si="73"/>
        <v>0</v>
      </c>
      <c r="AJ289" s="622"/>
      <c r="AK289" s="623"/>
      <c r="AL289" s="96"/>
      <c r="AM289" s="101"/>
      <c r="AN289" s="101"/>
    </row>
    <row r="290" spans="1:40" s="100" customFormat="1" ht="15.75" customHeight="1" outlineLevel="2" x14ac:dyDescent="0.25">
      <c r="A290" s="96"/>
      <c r="B290" s="721" t="s">
        <v>1848</v>
      </c>
      <c r="C290" s="622"/>
      <c r="D290" s="823" t="s">
        <v>1837</v>
      </c>
      <c r="E290" s="675"/>
      <c r="F290" s="675"/>
      <c r="G290" s="675"/>
      <c r="H290" s="675"/>
      <c r="I290" s="675"/>
      <c r="J290" s="675"/>
      <c r="K290" s="675"/>
      <c r="L290" s="675"/>
      <c r="M290" s="675"/>
      <c r="N290" s="675"/>
      <c r="O290" s="675"/>
      <c r="P290" s="675"/>
      <c r="Q290" s="675"/>
      <c r="R290" s="675"/>
      <c r="S290" s="675"/>
      <c r="T290" s="676"/>
      <c r="U290" s="661" t="s">
        <v>1838</v>
      </c>
      <c r="V290" s="824"/>
      <c r="W290" s="825" t="s">
        <v>1669</v>
      </c>
      <c r="X290" s="709"/>
      <c r="Y290" s="771">
        <v>6</v>
      </c>
      <c r="Z290" s="772"/>
      <c r="AA290" s="631"/>
      <c r="AB290" s="623"/>
      <c r="AC290" s="631"/>
      <c r="AD290" s="623"/>
      <c r="AE290" s="634">
        <f t="shared" si="71"/>
        <v>0</v>
      </c>
      <c r="AF290" s="623"/>
      <c r="AG290" s="634">
        <f t="shared" si="72"/>
        <v>0</v>
      </c>
      <c r="AH290" s="623"/>
      <c r="AI290" s="634">
        <f>AE290+AG290</f>
        <v>0</v>
      </c>
      <c r="AJ290" s="622"/>
      <c r="AK290" s="623"/>
      <c r="AL290" s="96"/>
      <c r="AM290" s="101"/>
      <c r="AN290" s="101"/>
    </row>
    <row r="291" spans="1:40" s="100" customFormat="1" ht="15.75" customHeight="1" outlineLevel="2" x14ac:dyDescent="0.25">
      <c r="A291" s="96"/>
      <c r="B291" s="721" t="s">
        <v>1849</v>
      </c>
      <c r="C291" s="622"/>
      <c r="D291" s="823" t="s">
        <v>1764</v>
      </c>
      <c r="E291" s="675"/>
      <c r="F291" s="675"/>
      <c r="G291" s="675"/>
      <c r="H291" s="675"/>
      <c r="I291" s="675"/>
      <c r="J291" s="675"/>
      <c r="K291" s="675"/>
      <c r="L291" s="675"/>
      <c r="M291" s="675"/>
      <c r="N291" s="675"/>
      <c r="O291" s="675"/>
      <c r="P291" s="675"/>
      <c r="Q291" s="675"/>
      <c r="R291" s="675"/>
      <c r="S291" s="675"/>
      <c r="T291" s="676"/>
      <c r="U291" s="661" t="s">
        <v>9</v>
      </c>
      <c r="V291" s="824"/>
      <c r="W291" s="825" t="s">
        <v>1669</v>
      </c>
      <c r="X291" s="709"/>
      <c r="Y291" s="771">
        <v>1</v>
      </c>
      <c r="Z291" s="772"/>
      <c r="AA291" s="771"/>
      <c r="AB291" s="772"/>
      <c r="AC291" s="631"/>
      <c r="AD291" s="623"/>
      <c r="AE291" s="634">
        <f t="shared" si="71"/>
        <v>0</v>
      </c>
      <c r="AF291" s="623"/>
      <c r="AG291" s="634">
        <f t="shared" si="72"/>
        <v>0</v>
      </c>
      <c r="AH291" s="623"/>
      <c r="AI291" s="634">
        <f t="shared" ref="AI291:AI293" si="74">AE291+AG291</f>
        <v>0</v>
      </c>
      <c r="AJ291" s="622"/>
      <c r="AK291" s="623"/>
      <c r="AL291" s="96"/>
      <c r="AM291" s="101"/>
      <c r="AN291" s="101"/>
    </row>
    <row r="292" spans="1:40" s="100" customFormat="1" ht="15.75" customHeight="1" outlineLevel="2" x14ac:dyDescent="0.25">
      <c r="A292" s="96"/>
      <c r="B292" s="721" t="s">
        <v>1850</v>
      </c>
      <c r="C292" s="622"/>
      <c r="D292" s="823" t="s">
        <v>1851</v>
      </c>
      <c r="E292" s="675"/>
      <c r="F292" s="675"/>
      <c r="G292" s="675"/>
      <c r="H292" s="675"/>
      <c r="I292" s="675"/>
      <c r="J292" s="675"/>
      <c r="K292" s="675"/>
      <c r="L292" s="675"/>
      <c r="M292" s="675"/>
      <c r="N292" s="675"/>
      <c r="O292" s="675"/>
      <c r="P292" s="675"/>
      <c r="Q292" s="675"/>
      <c r="R292" s="675"/>
      <c r="S292" s="675"/>
      <c r="T292" s="676"/>
      <c r="U292" s="661" t="s">
        <v>9</v>
      </c>
      <c r="V292" s="824"/>
      <c r="W292" s="825" t="s">
        <v>909</v>
      </c>
      <c r="X292" s="709"/>
      <c r="Y292" s="771">
        <v>2</v>
      </c>
      <c r="Z292" s="772"/>
      <c r="AA292" s="771"/>
      <c r="AB292" s="772"/>
      <c r="AC292" s="631"/>
      <c r="AD292" s="623"/>
      <c r="AE292" s="634">
        <f t="shared" si="71"/>
        <v>0</v>
      </c>
      <c r="AF292" s="623"/>
      <c r="AG292" s="634">
        <f t="shared" si="72"/>
        <v>0</v>
      </c>
      <c r="AH292" s="623"/>
      <c r="AI292" s="634">
        <f t="shared" si="74"/>
        <v>0</v>
      </c>
      <c r="AJ292" s="622"/>
      <c r="AK292" s="623"/>
      <c r="AL292" s="96"/>
      <c r="AM292" s="101"/>
      <c r="AN292" s="101"/>
    </row>
    <row r="293" spans="1:40" s="100" customFormat="1" ht="15.75" customHeight="1" outlineLevel="2" x14ac:dyDescent="0.25">
      <c r="A293" s="96"/>
      <c r="B293" s="721" t="s">
        <v>1852</v>
      </c>
      <c r="C293" s="622"/>
      <c r="D293" s="823" t="s">
        <v>1841</v>
      </c>
      <c r="E293" s="675"/>
      <c r="F293" s="675"/>
      <c r="G293" s="675"/>
      <c r="H293" s="675"/>
      <c r="I293" s="675"/>
      <c r="J293" s="675"/>
      <c r="K293" s="675"/>
      <c r="L293" s="675"/>
      <c r="M293" s="675"/>
      <c r="N293" s="675"/>
      <c r="O293" s="675"/>
      <c r="P293" s="675"/>
      <c r="Q293" s="675"/>
      <c r="R293" s="675"/>
      <c r="S293" s="675"/>
      <c r="T293" s="676"/>
      <c r="U293" s="661" t="s">
        <v>1842</v>
      </c>
      <c r="V293" s="824"/>
      <c r="W293" s="825" t="s">
        <v>1669</v>
      </c>
      <c r="X293" s="709"/>
      <c r="Y293" s="771">
        <v>6</v>
      </c>
      <c r="Z293" s="772"/>
      <c r="AA293" s="771"/>
      <c r="AB293" s="772"/>
      <c r="AC293" s="631"/>
      <c r="AD293" s="623"/>
      <c r="AE293" s="634">
        <f t="shared" si="71"/>
        <v>0</v>
      </c>
      <c r="AF293" s="623"/>
      <c r="AG293" s="634">
        <f t="shared" si="72"/>
        <v>0</v>
      </c>
      <c r="AH293" s="623"/>
      <c r="AI293" s="634">
        <f t="shared" si="74"/>
        <v>0</v>
      </c>
      <c r="AJ293" s="622"/>
      <c r="AK293" s="623"/>
      <c r="AL293" s="96"/>
      <c r="AM293" s="101"/>
      <c r="AN293" s="101"/>
    </row>
    <row r="294" spans="1:40" s="100" customFormat="1" ht="16.5" customHeight="1" outlineLevel="2" x14ac:dyDescent="0.25">
      <c r="A294" s="96"/>
      <c r="B294" s="721"/>
      <c r="C294" s="622"/>
      <c r="D294" s="823"/>
      <c r="E294" s="675"/>
      <c r="F294" s="675"/>
      <c r="G294" s="675"/>
      <c r="H294" s="675"/>
      <c r="I294" s="675"/>
      <c r="J294" s="675"/>
      <c r="K294" s="675"/>
      <c r="L294" s="675"/>
      <c r="M294" s="675"/>
      <c r="N294" s="675"/>
      <c r="O294" s="675"/>
      <c r="P294" s="675"/>
      <c r="Q294" s="675"/>
      <c r="R294" s="675"/>
      <c r="S294" s="675"/>
      <c r="T294" s="676"/>
      <c r="U294" s="661"/>
      <c r="V294" s="824"/>
      <c r="W294" s="825"/>
      <c r="X294" s="709"/>
      <c r="Y294" s="771"/>
      <c r="Z294" s="772"/>
      <c r="AA294" s="771"/>
      <c r="AB294" s="772"/>
      <c r="AC294" s="631"/>
      <c r="AD294" s="623"/>
      <c r="AE294" s="634"/>
      <c r="AF294" s="623"/>
      <c r="AG294" s="634"/>
      <c r="AH294" s="623"/>
      <c r="AI294" s="634"/>
      <c r="AJ294" s="622"/>
      <c r="AK294" s="623"/>
      <c r="AL294" s="96"/>
      <c r="AM294" s="101"/>
      <c r="AN294" s="101"/>
    </row>
    <row r="295" spans="1:40" s="100" customFormat="1" ht="15.75" customHeight="1" outlineLevel="2" x14ac:dyDescent="0.25">
      <c r="A295" s="96"/>
      <c r="B295" s="800" t="s">
        <v>1853</v>
      </c>
      <c r="C295" s="801"/>
      <c r="D295" s="794" t="s">
        <v>929</v>
      </c>
      <c r="E295" s="795"/>
      <c r="F295" s="795"/>
      <c r="G295" s="795"/>
      <c r="H295" s="795"/>
      <c r="I295" s="795"/>
      <c r="J295" s="795"/>
      <c r="K295" s="795"/>
      <c r="L295" s="795"/>
      <c r="M295" s="795"/>
      <c r="N295" s="795"/>
      <c r="O295" s="795"/>
      <c r="P295" s="795"/>
      <c r="Q295" s="795"/>
      <c r="R295" s="795"/>
      <c r="S295" s="795"/>
      <c r="T295" s="796"/>
      <c r="U295" s="803"/>
      <c r="V295" s="804"/>
      <c r="W295" s="837"/>
      <c r="X295" s="806"/>
      <c r="Y295" s="807"/>
      <c r="Z295" s="838"/>
      <c r="AA295" s="427"/>
      <c r="AB295" s="256"/>
      <c r="AC295" s="427"/>
      <c r="AD295" s="256"/>
      <c r="AE295" s="235"/>
      <c r="AF295" s="256"/>
      <c r="AG295" s="235"/>
      <c r="AH295" s="256"/>
      <c r="AI295" s="235"/>
      <c r="AJ295" s="257"/>
      <c r="AK295" s="256"/>
      <c r="AL295" s="96"/>
      <c r="AM295" s="101"/>
      <c r="AN295" s="101"/>
    </row>
    <row r="296" spans="1:40" s="100" customFormat="1" ht="15.75" customHeight="1" outlineLevel="2" x14ac:dyDescent="0.25">
      <c r="A296" s="96"/>
      <c r="B296" s="721"/>
      <c r="C296" s="622"/>
      <c r="D296" s="823"/>
      <c r="E296" s="675"/>
      <c r="F296" s="675"/>
      <c r="G296" s="675"/>
      <c r="H296" s="675"/>
      <c r="I296" s="675"/>
      <c r="J296" s="675"/>
      <c r="K296" s="675"/>
      <c r="L296" s="675"/>
      <c r="M296" s="675"/>
      <c r="N296" s="675"/>
      <c r="O296" s="675"/>
      <c r="P296" s="675"/>
      <c r="Q296" s="675"/>
      <c r="R296" s="675"/>
      <c r="S296" s="675"/>
      <c r="T296" s="676"/>
      <c r="U296" s="661"/>
      <c r="V296" s="824"/>
      <c r="W296" s="825"/>
      <c r="X296" s="709"/>
      <c r="Y296" s="771"/>
      <c r="Z296" s="772"/>
      <c r="AA296" s="771"/>
      <c r="AB296" s="772"/>
      <c r="AC296" s="631"/>
      <c r="AD296" s="623"/>
      <c r="AE296" s="634"/>
      <c r="AF296" s="623"/>
      <c r="AG296" s="634"/>
      <c r="AH296" s="623"/>
      <c r="AI296" s="634"/>
      <c r="AJ296" s="622"/>
      <c r="AK296" s="623"/>
      <c r="AL296" s="96"/>
      <c r="AM296" s="101"/>
      <c r="AN296" s="101"/>
    </row>
    <row r="297" spans="1:40" s="100" customFormat="1" ht="15.75" customHeight="1" outlineLevel="2" x14ac:dyDescent="0.25">
      <c r="A297" s="96"/>
      <c r="B297" s="721" t="s">
        <v>1854</v>
      </c>
      <c r="C297" s="622"/>
      <c r="D297" s="823" t="s">
        <v>1829</v>
      </c>
      <c r="E297" s="675"/>
      <c r="F297" s="675"/>
      <c r="G297" s="675"/>
      <c r="H297" s="675"/>
      <c r="I297" s="675"/>
      <c r="J297" s="675"/>
      <c r="K297" s="675"/>
      <c r="L297" s="675"/>
      <c r="M297" s="675"/>
      <c r="N297" s="675"/>
      <c r="O297" s="675"/>
      <c r="P297" s="675"/>
      <c r="Q297" s="675"/>
      <c r="R297" s="675"/>
      <c r="S297" s="675"/>
      <c r="T297" s="676"/>
      <c r="U297" s="661" t="s">
        <v>1769</v>
      </c>
      <c r="V297" s="824"/>
      <c r="W297" s="825" t="s">
        <v>39</v>
      </c>
      <c r="X297" s="709"/>
      <c r="Y297" s="771">
        <v>45</v>
      </c>
      <c r="Z297" s="772"/>
      <c r="AA297" s="631"/>
      <c r="AB297" s="623"/>
      <c r="AC297" s="631"/>
      <c r="AD297" s="623"/>
      <c r="AE297" s="634">
        <f t="shared" ref="AE297:AE305" si="75">ROUND(Y297*AA297,2)</f>
        <v>0</v>
      </c>
      <c r="AF297" s="623"/>
      <c r="AG297" s="634">
        <f t="shared" ref="AG297:AG305" si="76">ROUND(Y297*AC297,2)</f>
        <v>0</v>
      </c>
      <c r="AH297" s="623"/>
      <c r="AI297" s="634">
        <f t="shared" ref="AI297:AI301" si="77">AE297+AG297</f>
        <v>0</v>
      </c>
      <c r="AJ297" s="622"/>
      <c r="AK297" s="623"/>
      <c r="AL297" s="96"/>
      <c r="AM297" s="101"/>
      <c r="AN297" s="101"/>
    </row>
    <row r="298" spans="1:40" s="100" customFormat="1" ht="15.75" customHeight="1" outlineLevel="2" x14ac:dyDescent="0.25">
      <c r="A298" s="96"/>
      <c r="B298" s="721" t="s">
        <v>1855</v>
      </c>
      <c r="C298" s="622"/>
      <c r="D298" s="823" t="s">
        <v>1771</v>
      </c>
      <c r="E298" s="675"/>
      <c r="F298" s="675"/>
      <c r="G298" s="675"/>
      <c r="H298" s="675"/>
      <c r="I298" s="675"/>
      <c r="J298" s="675"/>
      <c r="K298" s="675"/>
      <c r="L298" s="675"/>
      <c r="M298" s="675"/>
      <c r="N298" s="675"/>
      <c r="O298" s="675"/>
      <c r="P298" s="675"/>
      <c r="Q298" s="675"/>
      <c r="R298" s="675"/>
      <c r="S298" s="675"/>
      <c r="T298" s="676"/>
      <c r="U298" s="661" t="s">
        <v>1772</v>
      </c>
      <c r="V298" s="824"/>
      <c r="W298" s="825" t="s">
        <v>39</v>
      </c>
      <c r="X298" s="709"/>
      <c r="Y298" s="771">
        <v>12</v>
      </c>
      <c r="Z298" s="772"/>
      <c r="AA298" s="631"/>
      <c r="AB298" s="623"/>
      <c r="AC298" s="631"/>
      <c r="AD298" s="623"/>
      <c r="AE298" s="634">
        <f t="shared" si="75"/>
        <v>0</v>
      </c>
      <c r="AF298" s="623"/>
      <c r="AG298" s="634">
        <f t="shared" si="76"/>
        <v>0</v>
      </c>
      <c r="AH298" s="623"/>
      <c r="AI298" s="634">
        <f t="shared" si="77"/>
        <v>0</v>
      </c>
      <c r="AJ298" s="622"/>
      <c r="AK298" s="623"/>
      <c r="AL298" s="96"/>
      <c r="AM298" s="101"/>
      <c r="AN298" s="101"/>
    </row>
    <row r="299" spans="1:40" s="100" customFormat="1" ht="15.75" customHeight="1" outlineLevel="2" x14ac:dyDescent="0.25">
      <c r="A299" s="96"/>
      <c r="B299" s="721" t="s">
        <v>1856</v>
      </c>
      <c r="C299" s="622"/>
      <c r="D299" s="823" t="s">
        <v>1832</v>
      </c>
      <c r="E299" s="675"/>
      <c r="F299" s="675"/>
      <c r="G299" s="675"/>
      <c r="H299" s="675"/>
      <c r="I299" s="675"/>
      <c r="J299" s="675"/>
      <c r="K299" s="675"/>
      <c r="L299" s="675"/>
      <c r="M299" s="675"/>
      <c r="N299" s="675"/>
      <c r="O299" s="675"/>
      <c r="P299" s="675"/>
      <c r="Q299" s="675"/>
      <c r="R299" s="675"/>
      <c r="S299" s="675"/>
      <c r="T299" s="676"/>
      <c r="U299" s="661" t="s">
        <v>1833</v>
      </c>
      <c r="V299" s="824"/>
      <c r="W299" s="825" t="s">
        <v>39</v>
      </c>
      <c r="X299" s="709"/>
      <c r="Y299" s="771">
        <v>9</v>
      </c>
      <c r="Z299" s="772"/>
      <c r="AA299" s="631"/>
      <c r="AB299" s="623"/>
      <c r="AC299" s="631"/>
      <c r="AD299" s="623"/>
      <c r="AE299" s="634">
        <f t="shared" si="75"/>
        <v>0</v>
      </c>
      <c r="AF299" s="623"/>
      <c r="AG299" s="634">
        <f t="shared" si="76"/>
        <v>0</v>
      </c>
      <c r="AH299" s="623"/>
      <c r="AI299" s="634">
        <f t="shared" si="77"/>
        <v>0</v>
      </c>
      <c r="AJ299" s="622"/>
      <c r="AK299" s="623"/>
      <c r="AL299" s="96"/>
      <c r="AM299" s="101"/>
      <c r="AN299" s="101"/>
    </row>
    <row r="300" spans="1:40" s="100" customFormat="1" ht="15.75" customHeight="1" outlineLevel="2" x14ac:dyDescent="0.25">
      <c r="A300" s="96"/>
      <c r="B300" s="721" t="s">
        <v>1857</v>
      </c>
      <c r="C300" s="622"/>
      <c r="D300" s="823" t="s">
        <v>1774</v>
      </c>
      <c r="E300" s="675"/>
      <c r="F300" s="675"/>
      <c r="G300" s="675"/>
      <c r="H300" s="675"/>
      <c r="I300" s="675"/>
      <c r="J300" s="675"/>
      <c r="K300" s="675"/>
      <c r="L300" s="675"/>
      <c r="M300" s="675"/>
      <c r="N300" s="675"/>
      <c r="O300" s="675"/>
      <c r="P300" s="675"/>
      <c r="Q300" s="675"/>
      <c r="R300" s="675"/>
      <c r="S300" s="675"/>
      <c r="T300" s="676"/>
      <c r="U300" s="661" t="s">
        <v>1775</v>
      </c>
      <c r="V300" s="824"/>
      <c r="W300" s="825" t="s">
        <v>39</v>
      </c>
      <c r="X300" s="709"/>
      <c r="Y300" s="771">
        <v>6</v>
      </c>
      <c r="Z300" s="772"/>
      <c r="AA300" s="631"/>
      <c r="AB300" s="623"/>
      <c r="AC300" s="631"/>
      <c r="AD300" s="623"/>
      <c r="AE300" s="634">
        <f t="shared" si="75"/>
        <v>0</v>
      </c>
      <c r="AF300" s="623"/>
      <c r="AG300" s="634">
        <f t="shared" si="76"/>
        <v>0</v>
      </c>
      <c r="AH300" s="623"/>
      <c r="AI300" s="634">
        <f t="shared" si="77"/>
        <v>0</v>
      </c>
      <c r="AJ300" s="622"/>
      <c r="AK300" s="623"/>
      <c r="AL300" s="96"/>
      <c r="AM300" s="101"/>
      <c r="AN300" s="101"/>
    </row>
    <row r="301" spans="1:40" s="100" customFormat="1" ht="15.75" customHeight="1" outlineLevel="2" x14ac:dyDescent="0.25">
      <c r="A301" s="96"/>
      <c r="B301" s="721" t="s">
        <v>1858</v>
      </c>
      <c r="C301" s="622"/>
      <c r="D301" s="823" t="s">
        <v>1786</v>
      </c>
      <c r="E301" s="675"/>
      <c r="F301" s="675"/>
      <c r="G301" s="675"/>
      <c r="H301" s="675"/>
      <c r="I301" s="675"/>
      <c r="J301" s="675"/>
      <c r="K301" s="675"/>
      <c r="L301" s="675"/>
      <c r="M301" s="675"/>
      <c r="N301" s="675"/>
      <c r="O301" s="675"/>
      <c r="P301" s="675"/>
      <c r="Q301" s="675"/>
      <c r="R301" s="675"/>
      <c r="S301" s="675"/>
      <c r="T301" s="676"/>
      <c r="U301" s="661" t="s">
        <v>9</v>
      </c>
      <c r="V301" s="824"/>
      <c r="W301" s="825" t="s">
        <v>39</v>
      </c>
      <c r="X301" s="709"/>
      <c r="Y301" s="771">
        <f>(SUM(Y297:Z300))-20</f>
        <v>52</v>
      </c>
      <c r="Z301" s="772"/>
      <c r="AA301" s="631"/>
      <c r="AB301" s="623"/>
      <c r="AC301" s="631"/>
      <c r="AD301" s="623"/>
      <c r="AE301" s="634">
        <f t="shared" si="75"/>
        <v>0</v>
      </c>
      <c r="AF301" s="623"/>
      <c r="AG301" s="634">
        <f t="shared" si="76"/>
        <v>0</v>
      </c>
      <c r="AH301" s="623"/>
      <c r="AI301" s="634">
        <f t="shared" si="77"/>
        <v>0</v>
      </c>
      <c r="AJ301" s="622"/>
      <c r="AK301" s="623"/>
      <c r="AL301" s="96"/>
      <c r="AM301" s="101"/>
      <c r="AN301" s="101"/>
    </row>
    <row r="302" spans="1:40" s="100" customFormat="1" ht="15.75" customHeight="1" outlineLevel="2" x14ac:dyDescent="0.25">
      <c r="A302" s="96"/>
      <c r="B302" s="721" t="s">
        <v>1859</v>
      </c>
      <c r="C302" s="622"/>
      <c r="D302" s="823" t="s">
        <v>1837</v>
      </c>
      <c r="E302" s="675"/>
      <c r="F302" s="675"/>
      <c r="G302" s="675"/>
      <c r="H302" s="675"/>
      <c r="I302" s="675"/>
      <c r="J302" s="675"/>
      <c r="K302" s="675"/>
      <c r="L302" s="675"/>
      <c r="M302" s="675"/>
      <c r="N302" s="675"/>
      <c r="O302" s="675"/>
      <c r="P302" s="675"/>
      <c r="Q302" s="675"/>
      <c r="R302" s="675"/>
      <c r="S302" s="675"/>
      <c r="T302" s="676"/>
      <c r="U302" s="661" t="s">
        <v>1838</v>
      </c>
      <c r="V302" s="824"/>
      <c r="W302" s="825" t="s">
        <v>1669</v>
      </c>
      <c r="X302" s="709"/>
      <c r="Y302" s="771">
        <v>6</v>
      </c>
      <c r="Z302" s="772"/>
      <c r="AA302" s="631"/>
      <c r="AB302" s="623"/>
      <c r="AC302" s="631"/>
      <c r="AD302" s="623"/>
      <c r="AE302" s="634">
        <f t="shared" si="75"/>
        <v>0</v>
      </c>
      <c r="AF302" s="623"/>
      <c r="AG302" s="634">
        <f t="shared" si="76"/>
        <v>0</v>
      </c>
      <c r="AH302" s="623"/>
      <c r="AI302" s="634">
        <f>AE302+AG302</f>
        <v>0</v>
      </c>
      <c r="AJ302" s="622"/>
      <c r="AK302" s="623"/>
      <c r="AL302" s="96"/>
      <c r="AM302" s="101"/>
      <c r="AN302" s="101"/>
    </row>
    <row r="303" spans="1:40" s="100" customFormat="1" ht="15.75" customHeight="1" outlineLevel="2" x14ac:dyDescent="0.25">
      <c r="A303" s="96"/>
      <c r="B303" s="721" t="s">
        <v>1860</v>
      </c>
      <c r="C303" s="622"/>
      <c r="D303" s="823" t="s">
        <v>1764</v>
      </c>
      <c r="E303" s="675"/>
      <c r="F303" s="675"/>
      <c r="G303" s="675"/>
      <c r="H303" s="675"/>
      <c r="I303" s="675"/>
      <c r="J303" s="675"/>
      <c r="K303" s="675"/>
      <c r="L303" s="675"/>
      <c r="M303" s="675"/>
      <c r="N303" s="675"/>
      <c r="O303" s="675"/>
      <c r="P303" s="675"/>
      <c r="Q303" s="675"/>
      <c r="R303" s="675"/>
      <c r="S303" s="675"/>
      <c r="T303" s="676"/>
      <c r="U303" s="661" t="s">
        <v>9</v>
      </c>
      <c r="V303" s="824"/>
      <c r="W303" s="825" t="s">
        <v>1669</v>
      </c>
      <c r="X303" s="709"/>
      <c r="Y303" s="771">
        <v>1</v>
      </c>
      <c r="Z303" s="772"/>
      <c r="AA303" s="771"/>
      <c r="AB303" s="772"/>
      <c r="AC303" s="631"/>
      <c r="AD303" s="623"/>
      <c r="AE303" s="634">
        <f t="shared" si="75"/>
        <v>0</v>
      </c>
      <c r="AF303" s="623"/>
      <c r="AG303" s="634">
        <f t="shared" si="76"/>
        <v>0</v>
      </c>
      <c r="AH303" s="623"/>
      <c r="AI303" s="634">
        <f t="shared" ref="AI303:AI305" si="78">AE303+AG303</f>
        <v>0</v>
      </c>
      <c r="AJ303" s="622"/>
      <c r="AK303" s="623"/>
      <c r="AL303" s="96"/>
      <c r="AM303" s="101"/>
      <c r="AN303" s="101"/>
    </row>
    <row r="304" spans="1:40" s="100" customFormat="1" ht="15.75" customHeight="1" outlineLevel="2" x14ac:dyDescent="0.25">
      <c r="A304" s="96"/>
      <c r="B304" s="721" t="s">
        <v>1861</v>
      </c>
      <c r="C304" s="622"/>
      <c r="D304" s="823" t="s">
        <v>1851</v>
      </c>
      <c r="E304" s="675"/>
      <c r="F304" s="675"/>
      <c r="G304" s="675"/>
      <c r="H304" s="675"/>
      <c r="I304" s="675"/>
      <c r="J304" s="675"/>
      <c r="K304" s="675"/>
      <c r="L304" s="675"/>
      <c r="M304" s="675"/>
      <c r="N304" s="675"/>
      <c r="O304" s="675"/>
      <c r="P304" s="675"/>
      <c r="Q304" s="675"/>
      <c r="R304" s="675"/>
      <c r="S304" s="675"/>
      <c r="T304" s="676"/>
      <c r="U304" s="661" t="s">
        <v>9</v>
      </c>
      <c r="V304" s="824"/>
      <c r="W304" s="825" t="s">
        <v>909</v>
      </c>
      <c r="X304" s="709"/>
      <c r="Y304" s="771">
        <v>2</v>
      </c>
      <c r="Z304" s="772"/>
      <c r="AA304" s="771"/>
      <c r="AB304" s="772"/>
      <c r="AC304" s="631"/>
      <c r="AD304" s="623"/>
      <c r="AE304" s="634">
        <f t="shared" si="75"/>
        <v>0</v>
      </c>
      <c r="AF304" s="623"/>
      <c r="AG304" s="634">
        <f t="shared" si="76"/>
        <v>0</v>
      </c>
      <c r="AH304" s="623"/>
      <c r="AI304" s="634">
        <f t="shared" si="78"/>
        <v>0</v>
      </c>
      <c r="AJ304" s="622"/>
      <c r="AK304" s="623"/>
      <c r="AL304" s="96"/>
      <c r="AM304" s="101"/>
      <c r="AN304" s="101"/>
    </row>
    <row r="305" spans="1:40" s="100" customFormat="1" ht="15.75" customHeight="1" outlineLevel="2" x14ac:dyDescent="0.25">
      <c r="A305" s="96"/>
      <c r="B305" s="721" t="s">
        <v>1862</v>
      </c>
      <c r="C305" s="622"/>
      <c r="D305" s="823" t="s">
        <v>1841</v>
      </c>
      <c r="E305" s="675"/>
      <c r="F305" s="675"/>
      <c r="G305" s="675"/>
      <c r="H305" s="675"/>
      <c r="I305" s="675"/>
      <c r="J305" s="675"/>
      <c r="K305" s="675"/>
      <c r="L305" s="675"/>
      <c r="M305" s="675"/>
      <c r="N305" s="675"/>
      <c r="O305" s="675"/>
      <c r="P305" s="675"/>
      <c r="Q305" s="675"/>
      <c r="R305" s="675"/>
      <c r="S305" s="675"/>
      <c r="T305" s="676"/>
      <c r="U305" s="661" t="s">
        <v>1842</v>
      </c>
      <c r="V305" s="824"/>
      <c r="W305" s="825" t="s">
        <v>1669</v>
      </c>
      <c r="X305" s="709"/>
      <c r="Y305" s="771">
        <v>8</v>
      </c>
      <c r="Z305" s="772"/>
      <c r="AA305" s="771"/>
      <c r="AB305" s="772"/>
      <c r="AC305" s="631"/>
      <c r="AD305" s="623"/>
      <c r="AE305" s="634">
        <f t="shared" si="75"/>
        <v>0</v>
      </c>
      <c r="AF305" s="623"/>
      <c r="AG305" s="634">
        <f t="shared" si="76"/>
        <v>0</v>
      </c>
      <c r="AH305" s="623"/>
      <c r="AI305" s="634">
        <f t="shared" si="78"/>
        <v>0</v>
      </c>
      <c r="AJ305" s="622"/>
      <c r="AK305" s="623"/>
      <c r="AL305" s="96"/>
      <c r="AM305" s="101"/>
      <c r="AN305" s="101"/>
    </row>
    <row r="306" spans="1:40" s="100" customFormat="1" ht="15.75" customHeight="1" outlineLevel="2" x14ac:dyDescent="0.25">
      <c r="A306" s="96"/>
      <c r="B306" s="721"/>
      <c r="C306" s="622"/>
      <c r="D306" s="823"/>
      <c r="E306" s="675"/>
      <c r="F306" s="675"/>
      <c r="G306" s="675"/>
      <c r="H306" s="675"/>
      <c r="I306" s="675"/>
      <c r="J306" s="675"/>
      <c r="K306" s="675"/>
      <c r="L306" s="675"/>
      <c r="M306" s="675"/>
      <c r="N306" s="675"/>
      <c r="O306" s="675"/>
      <c r="P306" s="675"/>
      <c r="Q306" s="675"/>
      <c r="R306" s="675"/>
      <c r="S306" s="675"/>
      <c r="T306" s="676"/>
      <c r="U306" s="661"/>
      <c r="V306" s="824"/>
      <c r="W306" s="825"/>
      <c r="X306" s="709"/>
      <c r="Y306" s="771"/>
      <c r="Z306" s="772"/>
      <c r="AA306" s="771"/>
      <c r="AB306" s="772"/>
      <c r="AC306" s="631"/>
      <c r="AD306" s="623"/>
      <c r="AE306" s="634"/>
      <c r="AF306" s="623"/>
      <c r="AG306" s="634"/>
      <c r="AH306" s="623"/>
      <c r="AI306" s="634"/>
      <c r="AJ306" s="622"/>
      <c r="AK306" s="623"/>
      <c r="AL306" s="96"/>
      <c r="AM306" s="101"/>
      <c r="AN306" s="101"/>
    </row>
    <row r="307" spans="1:40" s="100" customFormat="1" ht="15.75" customHeight="1" outlineLevel="2" x14ac:dyDescent="0.25">
      <c r="A307" s="96"/>
      <c r="B307" s="800" t="s">
        <v>1863</v>
      </c>
      <c r="C307" s="801"/>
      <c r="D307" s="794" t="s">
        <v>930</v>
      </c>
      <c r="E307" s="795"/>
      <c r="F307" s="795"/>
      <c r="G307" s="795"/>
      <c r="H307" s="795"/>
      <c r="I307" s="795"/>
      <c r="J307" s="795"/>
      <c r="K307" s="795"/>
      <c r="L307" s="795"/>
      <c r="M307" s="795"/>
      <c r="N307" s="795"/>
      <c r="O307" s="795"/>
      <c r="P307" s="795"/>
      <c r="Q307" s="795"/>
      <c r="R307" s="795"/>
      <c r="S307" s="795"/>
      <c r="T307" s="796"/>
      <c r="U307" s="803"/>
      <c r="V307" s="804"/>
      <c r="W307" s="837"/>
      <c r="X307" s="806"/>
      <c r="Y307" s="807"/>
      <c r="Z307" s="838"/>
      <c r="AA307" s="427"/>
      <c r="AB307" s="256"/>
      <c r="AC307" s="427"/>
      <c r="AD307" s="256"/>
      <c r="AE307" s="235"/>
      <c r="AF307" s="256"/>
      <c r="AG307" s="235"/>
      <c r="AH307" s="256"/>
      <c r="AI307" s="235"/>
      <c r="AJ307" s="257"/>
      <c r="AK307" s="256"/>
      <c r="AL307" s="96"/>
      <c r="AM307" s="101"/>
      <c r="AN307" s="101"/>
    </row>
    <row r="308" spans="1:40" s="100" customFormat="1" ht="15.75" customHeight="1" outlineLevel="2" x14ac:dyDescent="0.25">
      <c r="A308" s="96"/>
      <c r="B308" s="721"/>
      <c r="C308" s="622"/>
      <c r="D308" s="823"/>
      <c r="E308" s="675"/>
      <c r="F308" s="675"/>
      <c r="G308" s="675"/>
      <c r="H308" s="675"/>
      <c r="I308" s="675"/>
      <c r="J308" s="675"/>
      <c r="K308" s="675"/>
      <c r="L308" s="675"/>
      <c r="M308" s="675"/>
      <c r="N308" s="675"/>
      <c r="O308" s="675"/>
      <c r="P308" s="675"/>
      <c r="Q308" s="675"/>
      <c r="R308" s="675"/>
      <c r="S308" s="675"/>
      <c r="T308" s="676"/>
      <c r="U308" s="661"/>
      <c r="V308" s="824"/>
      <c r="W308" s="825"/>
      <c r="X308" s="709"/>
      <c r="Y308" s="771"/>
      <c r="Z308" s="772"/>
      <c r="AA308" s="771"/>
      <c r="AB308" s="772"/>
      <c r="AC308" s="631"/>
      <c r="AD308" s="623"/>
      <c r="AE308" s="634"/>
      <c r="AF308" s="623"/>
      <c r="AG308" s="634"/>
      <c r="AH308" s="623"/>
      <c r="AI308" s="634"/>
      <c r="AJ308" s="622"/>
      <c r="AK308" s="623"/>
      <c r="AL308" s="96"/>
      <c r="AM308" s="101"/>
      <c r="AN308" s="101"/>
    </row>
    <row r="309" spans="1:40" s="100" customFormat="1" ht="15.75" customHeight="1" outlineLevel="2" x14ac:dyDescent="0.25">
      <c r="A309" s="96"/>
      <c r="B309" s="721" t="s">
        <v>1864</v>
      </c>
      <c r="C309" s="622"/>
      <c r="D309" s="823" t="s">
        <v>1829</v>
      </c>
      <c r="E309" s="675"/>
      <c r="F309" s="675"/>
      <c r="G309" s="675"/>
      <c r="H309" s="675"/>
      <c r="I309" s="675"/>
      <c r="J309" s="675"/>
      <c r="K309" s="675"/>
      <c r="L309" s="675"/>
      <c r="M309" s="675"/>
      <c r="N309" s="675"/>
      <c r="O309" s="675"/>
      <c r="P309" s="675"/>
      <c r="Q309" s="675"/>
      <c r="R309" s="675"/>
      <c r="S309" s="675"/>
      <c r="T309" s="676"/>
      <c r="U309" s="661" t="s">
        <v>1769</v>
      </c>
      <c r="V309" s="824"/>
      <c r="W309" s="825" t="s">
        <v>39</v>
      </c>
      <c r="X309" s="709"/>
      <c r="Y309" s="771">
        <v>100</v>
      </c>
      <c r="Z309" s="772"/>
      <c r="AA309" s="631"/>
      <c r="AB309" s="623"/>
      <c r="AC309" s="631"/>
      <c r="AD309" s="623"/>
      <c r="AE309" s="634">
        <f t="shared" ref="AE309:AE317" si="79">ROUND(Y309*AA309,2)</f>
        <v>0</v>
      </c>
      <c r="AF309" s="623"/>
      <c r="AG309" s="634">
        <f t="shared" ref="AG309:AG317" si="80">ROUND(Y309*AC309,2)</f>
        <v>0</v>
      </c>
      <c r="AH309" s="623"/>
      <c r="AI309" s="634">
        <f t="shared" ref="AI309:AI313" si="81">AE309+AG309</f>
        <v>0</v>
      </c>
      <c r="AJ309" s="622"/>
      <c r="AK309" s="623"/>
      <c r="AL309" s="96"/>
      <c r="AM309" s="101"/>
      <c r="AN309" s="101"/>
    </row>
    <row r="310" spans="1:40" s="100" customFormat="1" ht="15.75" customHeight="1" outlineLevel="2" x14ac:dyDescent="0.25">
      <c r="A310" s="96"/>
      <c r="B310" s="721" t="s">
        <v>1865</v>
      </c>
      <c r="C310" s="622"/>
      <c r="D310" s="823" t="s">
        <v>1771</v>
      </c>
      <c r="E310" s="675"/>
      <c r="F310" s="675"/>
      <c r="G310" s="675"/>
      <c r="H310" s="675"/>
      <c r="I310" s="675"/>
      <c r="J310" s="675"/>
      <c r="K310" s="675"/>
      <c r="L310" s="675"/>
      <c r="M310" s="675"/>
      <c r="N310" s="675"/>
      <c r="O310" s="675"/>
      <c r="P310" s="675"/>
      <c r="Q310" s="675"/>
      <c r="R310" s="675"/>
      <c r="S310" s="675"/>
      <c r="T310" s="676"/>
      <c r="U310" s="661" t="s">
        <v>1772</v>
      </c>
      <c r="V310" s="824"/>
      <c r="W310" s="825" t="s">
        <v>39</v>
      </c>
      <c r="X310" s="709"/>
      <c r="Y310" s="771">
        <v>30</v>
      </c>
      <c r="Z310" s="772"/>
      <c r="AA310" s="631"/>
      <c r="AB310" s="623"/>
      <c r="AC310" s="631"/>
      <c r="AD310" s="623"/>
      <c r="AE310" s="634">
        <f t="shared" si="79"/>
        <v>0</v>
      </c>
      <c r="AF310" s="623"/>
      <c r="AG310" s="634">
        <f t="shared" si="80"/>
        <v>0</v>
      </c>
      <c r="AH310" s="623"/>
      <c r="AI310" s="634">
        <f t="shared" si="81"/>
        <v>0</v>
      </c>
      <c r="AJ310" s="622"/>
      <c r="AK310" s="623"/>
      <c r="AL310" s="96"/>
      <c r="AM310" s="101"/>
      <c r="AN310" s="101"/>
    </row>
    <row r="311" spans="1:40" s="100" customFormat="1" ht="15.75" customHeight="1" outlineLevel="2" x14ac:dyDescent="0.25">
      <c r="A311" s="96"/>
      <c r="B311" s="721" t="s">
        <v>1866</v>
      </c>
      <c r="C311" s="622"/>
      <c r="D311" s="823" t="s">
        <v>1832</v>
      </c>
      <c r="E311" s="675"/>
      <c r="F311" s="675"/>
      <c r="G311" s="675"/>
      <c r="H311" s="675"/>
      <c r="I311" s="675"/>
      <c r="J311" s="675"/>
      <c r="K311" s="675"/>
      <c r="L311" s="675"/>
      <c r="M311" s="675"/>
      <c r="N311" s="675"/>
      <c r="O311" s="675"/>
      <c r="P311" s="675"/>
      <c r="Q311" s="675"/>
      <c r="R311" s="675"/>
      <c r="S311" s="675"/>
      <c r="T311" s="676"/>
      <c r="U311" s="661" t="s">
        <v>1833</v>
      </c>
      <c r="V311" s="824"/>
      <c r="W311" s="825" t="s">
        <v>39</v>
      </c>
      <c r="X311" s="709"/>
      <c r="Y311" s="771">
        <v>6</v>
      </c>
      <c r="Z311" s="772"/>
      <c r="AA311" s="631"/>
      <c r="AB311" s="623"/>
      <c r="AC311" s="631"/>
      <c r="AD311" s="623"/>
      <c r="AE311" s="634">
        <f t="shared" si="79"/>
        <v>0</v>
      </c>
      <c r="AF311" s="623"/>
      <c r="AG311" s="634">
        <f t="shared" si="80"/>
        <v>0</v>
      </c>
      <c r="AH311" s="623"/>
      <c r="AI311" s="634">
        <f t="shared" si="81"/>
        <v>0</v>
      </c>
      <c r="AJ311" s="622"/>
      <c r="AK311" s="623"/>
      <c r="AL311" s="96"/>
      <c r="AM311" s="101"/>
      <c r="AN311" s="101"/>
    </row>
    <row r="312" spans="1:40" s="100" customFormat="1" ht="15.75" customHeight="1" outlineLevel="2" x14ac:dyDescent="0.25">
      <c r="A312" s="96"/>
      <c r="B312" s="721" t="s">
        <v>1867</v>
      </c>
      <c r="C312" s="622"/>
      <c r="D312" s="823" t="s">
        <v>1774</v>
      </c>
      <c r="E312" s="675"/>
      <c r="F312" s="675"/>
      <c r="G312" s="675"/>
      <c r="H312" s="675"/>
      <c r="I312" s="675"/>
      <c r="J312" s="675"/>
      <c r="K312" s="675"/>
      <c r="L312" s="675"/>
      <c r="M312" s="675"/>
      <c r="N312" s="675"/>
      <c r="O312" s="675"/>
      <c r="P312" s="675"/>
      <c r="Q312" s="675"/>
      <c r="R312" s="675"/>
      <c r="S312" s="675"/>
      <c r="T312" s="676"/>
      <c r="U312" s="661" t="s">
        <v>1775</v>
      </c>
      <c r="V312" s="824"/>
      <c r="W312" s="825" t="s">
        <v>39</v>
      </c>
      <c r="X312" s="709"/>
      <c r="Y312" s="771">
        <v>12</v>
      </c>
      <c r="Z312" s="772"/>
      <c r="AA312" s="631"/>
      <c r="AB312" s="623"/>
      <c r="AC312" s="631"/>
      <c r="AD312" s="623"/>
      <c r="AE312" s="634">
        <f t="shared" si="79"/>
        <v>0</v>
      </c>
      <c r="AF312" s="623"/>
      <c r="AG312" s="634">
        <f t="shared" si="80"/>
        <v>0</v>
      </c>
      <c r="AH312" s="623"/>
      <c r="AI312" s="634">
        <f t="shared" si="81"/>
        <v>0</v>
      </c>
      <c r="AJ312" s="622"/>
      <c r="AK312" s="623"/>
      <c r="AL312" s="96"/>
      <c r="AM312" s="101"/>
      <c r="AN312" s="101"/>
    </row>
    <row r="313" spans="1:40" s="100" customFormat="1" ht="15.75" customHeight="1" outlineLevel="2" x14ac:dyDescent="0.25">
      <c r="A313" s="96"/>
      <c r="B313" s="721" t="s">
        <v>1868</v>
      </c>
      <c r="C313" s="622"/>
      <c r="D313" s="823" t="s">
        <v>1786</v>
      </c>
      <c r="E313" s="675"/>
      <c r="F313" s="675"/>
      <c r="G313" s="675"/>
      <c r="H313" s="675"/>
      <c r="I313" s="675"/>
      <c r="J313" s="675"/>
      <c r="K313" s="675"/>
      <c r="L313" s="675"/>
      <c r="M313" s="675"/>
      <c r="N313" s="675"/>
      <c r="O313" s="675"/>
      <c r="P313" s="675"/>
      <c r="Q313" s="675"/>
      <c r="R313" s="675"/>
      <c r="S313" s="675"/>
      <c r="T313" s="676"/>
      <c r="U313" s="661" t="s">
        <v>9</v>
      </c>
      <c r="V313" s="824"/>
      <c r="W313" s="825" t="s">
        <v>39</v>
      </c>
      <c r="X313" s="709"/>
      <c r="Y313" s="771">
        <f>(SUM(Y309:Z312))-50</f>
        <v>98</v>
      </c>
      <c r="Z313" s="772"/>
      <c r="AA313" s="631"/>
      <c r="AB313" s="623"/>
      <c r="AC313" s="631"/>
      <c r="AD313" s="623"/>
      <c r="AE313" s="634">
        <f t="shared" si="79"/>
        <v>0</v>
      </c>
      <c r="AF313" s="623"/>
      <c r="AG313" s="634">
        <f t="shared" si="80"/>
        <v>0</v>
      </c>
      <c r="AH313" s="623"/>
      <c r="AI313" s="634">
        <f t="shared" si="81"/>
        <v>0</v>
      </c>
      <c r="AJ313" s="622"/>
      <c r="AK313" s="623"/>
      <c r="AL313" s="96"/>
      <c r="AM313" s="101"/>
      <c r="AN313" s="101"/>
    </row>
    <row r="314" spans="1:40" s="100" customFormat="1" ht="15.75" customHeight="1" outlineLevel="2" x14ac:dyDescent="0.25">
      <c r="A314" s="96"/>
      <c r="B314" s="721" t="s">
        <v>1869</v>
      </c>
      <c r="C314" s="622"/>
      <c r="D314" s="823" t="s">
        <v>1837</v>
      </c>
      <c r="E314" s="675"/>
      <c r="F314" s="675"/>
      <c r="G314" s="675"/>
      <c r="H314" s="675"/>
      <c r="I314" s="675"/>
      <c r="J314" s="675"/>
      <c r="K314" s="675"/>
      <c r="L314" s="675"/>
      <c r="M314" s="675"/>
      <c r="N314" s="675"/>
      <c r="O314" s="675"/>
      <c r="P314" s="675"/>
      <c r="Q314" s="675"/>
      <c r="R314" s="675"/>
      <c r="S314" s="675"/>
      <c r="T314" s="676"/>
      <c r="U314" s="661" t="s">
        <v>1838</v>
      </c>
      <c r="V314" s="824"/>
      <c r="W314" s="825" t="s">
        <v>1669</v>
      </c>
      <c r="X314" s="709"/>
      <c r="Y314" s="771">
        <v>6</v>
      </c>
      <c r="Z314" s="772"/>
      <c r="AA314" s="631"/>
      <c r="AB314" s="623"/>
      <c r="AC314" s="631"/>
      <c r="AD314" s="623"/>
      <c r="AE314" s="634">
        <f t="shared" si="79"/>
        <v>0</v>
      </c>
      <c r="AF314" s="623"/>
      <c r="AG314" s="634">
        <f t="shared" si="80"/>
        <v>0</v>
      </c>
      <c r="AH314" s="623"/>
      <c r="AI314" s="634">
        <f>AE314+AG314</f>
        <v>0</v>
      </c>
      <c r="AJ314" s="622"/>
      <c r="AK314" s="623"/>
      <c r="AL314" s="96"/>
      <c r="AM314" s="101"/>
      <c r="AN314" s="101"/>
    </row>
    <row r="315" spans="1:40" s="100" customFormat="1" ht="15.75" customHeight="1" outlineLevel="2" x14ac:dyDescent="0.25">
      <c r="A315" s="96"/>
      <c r="B315" s="721" t="s">
        <v>1870</v>
      </c>
      <c r="C315" s="622"/>
      <c r="D315" s="823" t="s">
        <v>1764</v>
      </c>
      <c r="E315" s="675"/>
      <c r="F315" s="675"/>
      <c r="G315" s="675"/>
      <c r="H315" s="675"/>
      <c r="I315" s="675"/>
      <c r="J315" s="675"/>
      <c r="K315" s="675"/>
      <c r="L315" s="675"/>
      <c r="M315" s="675"/>
      <c r="N315" s="675"/>
      <c r="O315" s="675"/>
      <c r="P315" s="675"/>
      <c r="Q315" s="675"/>
      <c r="R315" s="675"/>
      <c r="S315" s="675"/>
      <c r="T315" s="676"/>
      <c r="U315" s="661" t="s">
        <v>9</v>
      </c>
      <c r="V315" s="824"/>
      <c r="W315" s="825" t="s">
        <v>1669</v>
      </c>
      <c r="X315" s="709"/>
      <c r="Y315" s="771">
        <v>13</v>
      </c>
      <c r="Z315" s="772"/>
      <c r="AA315" s="771"/>
      <c r="AB315" s="772"/>
      <c r="AC315" s="631"/>
      <c r="AD315" s="623"/>
      <c r="AE315" s="634">
        <f t="shared" si="79"/>
        <v>0</v>
      </c>
      <c r="AF315" s="623"/>
      <c r="AG315" s="634">
        <f t="shared" si="80"/>
        <v>0</v>
      </c>
      <c r="AH315" s="623"/>
      <c r="AI315" s="634">
        <f t="shared" ref="AI315:AI317" si="82">AE315+AG315</f>
        <v>0</v>
      </c>
      <c r="AJ315" s="622"/>
      <c r="AK315" s="623"/>
      <c r="AL315" s="96"/>
      <c r="AM315" s="101"/>
      <c r="AN315" s="101"/>
    </row>
    <row r="316" spans="1:40" s="100" customFormat="1" ht="15.75" customHeight="1" outlineLevel="2" x14ac:dyDescent="0.25">
      <c r="A316" s="96"/>
      <c r="B316" s="721" t="s">
        <v>1871</v>
      </c>
      <c r="C316" s="622"/>
      <c r="D316" s="823" t="s">
        <v>1851</v>
      </c>
      <c r="E316" s="675"/>
      <c r="F316" s="675"/>
      <c r="G316" s="675"/>
      <c r="H316" s="675"/>
      <c r="I316" s="675"/>
      <c r="J316" s="675"/>
      <c r="K316" s="675"/>
      <c r="L316" s="675"/>
      <c r="M316" s="675"/>
      <c r="N316" s="675"/>
      <c r="O316" s="675"/>
      <c r="P316" s="675"/>
      <c r="Q316" s="675"/>
      <c r="R316" s="675"/>
      <c r="S316" s="675"/>
      <c r="T316" s="676"/>
      <c r="U316" s="661" t="s">
        <v>9</v>
      </c>
      <c r="V316" s="824"/>
      <c r="W316" s="825" t="s">
        <v>909</v>
      </c>
      <c r="X316" s="709"/>
      <c r="Y316" s="771">
        <v>2</v>
      </c>
      <c r="Z316" s="772"/>
      <c r="AA316" s="771"/>
      <c r="AB316" s="772"/>
      <c r="AC316" s="631"/>
      <c r="AD316" s="623"/>
      <c r="AE316" s="634">
        <f t="shared" si="79"/>
        <v>0</v>
      </c>
      <c r="AF316" s="623"/>
      <c r="AG316" s="634">
        <f t="shared" si="80"/>
        <v>0</v>
      </c>
      <c r="AH316" s="623"/>
      <c r="AI316" s="634">
        <f t="shared" si="82"/>
        <v>0</v>
      </c>
      <c r="AJ316" s="622"/>
      <c r="AK316" s="623"/>
      <c r="AL316" s="96"/>
      <c r="AM316" s="101"/>
      <c r="AN316" s="101"/>
    </row>
    <row r="317" spans="1:40" s="100" customFormat="1" ht="15.75" customHeight="1" outlineLevel="2" x14ac:dyDescent="0.25">
      <c r="A317" s="96"/>
      <c r="B317" s="721" t="s">
        <v>1872</v>
      </c>
      <c r="C317" s="622"/>
      <c r="D317" s="823" t="s">
        <v>1841</v>
      </c>
      <c r="E317" s="675"/>
      <c r="F317" s="675"/>
      <c r="G317" s="675"/>
      <c r="H317" s="675"/>
      <c r="I317" s="675"/>
      <c r="J317" s="675"/>
      <c r="K317" s="675"/>
      <c r="L317" s="675"/>
      <c r="M317" s="675"/>
      <c r="N317" s="675"/>
      <c r="O317" s="675"/>
      <c r="P317" s="675"/>
      <c r="Q317" s="675"/>
      <c r="R317" s="675"/>
      <c r="S317" s="675"/>
      <c r="T317" s="676"/>
      <c r="U317" s="661" t="s">
        <v>1842</v>
      </c>
      <c r="V317" s="824"/>
      <c r="W317" s="825" t="s">
        <v>1669</v>
      </c>
      <c r="X317" s="709"/>
      <c r="Y317" s="771">
        <v>14</v>
      </c>
      <c r="Z317" s="772"/>
      <c r="AA317" s="771"/>
      <c r="AB317" s="772"/>
      <c r="AC317" s="631"/>
      <c r="AD317" s="623"/>
      <c r="AE317" s="634">
        <f t="shared" si="79"/>
        <v>0</v>
      </c>
      <c r="AF317" s="623"/>
      <c r="AG317" s="634">
        <f t="shared" si="80"/>
        <v>0</v>
      </c>
      <c r="AH317" s="623"/>
      <c r="AI317" s="634">
        <f t="shared" si="82"/>
        <v>0</v>
      </c>
      <c r="AJ317" s="622"/>
      <c r="AK317" s="623"/>
      <c r="AL317" s="96"/>
      <c r="AM317" s="101"/>
      <c r="AN317" s="101"/>
    </row>
    <row r="318" spans="1:40" s="100" customFormat="1" ht="15.75" customHeight="1" outlineLevel="2" x14ac:dyDescent="0.25">
      <c r="A318" s="96"/>
      <c r="B318" s="721"/>
      <c r="C318" s="622"/>
      <c r="D318" s="823"/>
      <c r="E318" s="675"/>
      <c r="F318" s="675"/>
      <c r="G318" s="675"/>
      <c r="H318" s="675"/>
      <c r="I318" s="675"/>
      <c r="J318" s="675"/>
      <c r="K318" s="675"/>
      <c r="L318" s="675"/>
      <c r="M318" s="675"/>
      <c r="N318" s="675"/>
      <c r="O318" s="675"/>
      <c r="P318" s="675"/>
      <c r="Q318" s="675"/>
      <c r="R318" s="675"/>
      <c r="S318" s="675"/>
      <c r="T318" s="676"/>
      <c r="U318" s="661"/>
      <c r="V318" s="824"/>
      <c r="W318" s="825"/>
      <c r="X318" s="709"/>
      <c r="Y318" s="771"/>
      <c r="Z318" s="772"/>
      <c r="AA318" s="771"/>
      <c r="AB318" s="772"/>
      <c r="AC318" s="631"/>
      <c r="AD318" s="623"/>
      <c r="AE318" s="634"/>
      <c r="AF318" s="623"/>
      <c r="AG318" s="634"/>
      <c r="AH318" s="623"/>
      <c r="AI318" s="634"/>
      <c r="AJ318" s="622"/>
      <c r="AK318" s="623"/>
      <c r="AL318" s="96"/>
      <c r="AM318" s="101"/>
      <c r="AN318" s="101"/>
    </row>
    <row r="319" spans="1:40" s="100" customFormat="1" ht="15.75" customHeight="1" outlineLevel="2" x14ac:dyDescent="0.25">
      <c r="A319" s="96"/>
      <c r="B319" s="800" t="s">
        <v>1873</v>
      </c>
      <c r="C319" s="801"/>
      <c r="D319" s="794" t="s">
        <v>1874</v>
      </c>
      <c r="E319" s="795"/>
      <c r="F319" s="795"/>
      <c r="G319" s="795"/>
      <c r="H319" s="795"/>
      <c r="I319" s="795"/>
      <c r="J319" s="795"/>
      <c r="K319" s="795"/>
      <c r="L319" s="795"/>
      <c r="M319" s="795"/>
      <c r="N319" s="795"/>
      <c r="O319" s="795"/>
      <c r="P319" s="795"/>
      <c r="Q319" s="795"/>
      <c r="R319" s="795"/>
      <c r="S319" s="795"/>
      <c r="T319" s="796"/>
      <c r="U319" s="803"/>
      <c r="V319" s="804"/>
      <c r="W319" s="837"/>
      <c r="X319" s="806"/>
      <c r="Y319" s="807"/>
      <c r="Z319" s="838"/>
      <c r="AA319" s="427"/>
      <c r="AB319" s="256"/>
      <c r="AC319" s="427"/>
      <c r="AD319" s="256"/>
      <c r="AE319" s="235"/>
      <c r="AF319" s="256"/>
      <c r="AG319" s="235"/>
      <c r="AH319" s="256"/>
      <c r="AI319" s="235"/>
      <c r="AJ319" s="257"/>
      <c r="AK319" s="256"/>
      <c r="AL319" s="96"/>
      <c r="AM319" s="101"/>
      <c r="AN319" s="101"/>
    </row>
    <row r="320" spans="1:40" s="100" customFormat="1" ht="15.75" outlineLevel="2" x14ac:dyDescent="0.25">
      <c r="A320" s="96"/>
      <c r="B320" s="721"/>
      <c r="C320" s="809"/>
      <c r="D320" s="814"/>
      <c r="E320" s="815"/>
      <c r="F320" s="815"/>
      <c r="G320" s="815"/>
      <c r="H320" s="815"/>
      <c r="I320" s="815"/>
      <c r="J320" s="815"/>
      <c r="K320" s="815"/>
      <c r="L320" s="815"/>
      <c r="M320" s="815"/>
      <c r="N320" s="815"/>
      <c r="O320" s="815"/>
      <c r="P320" s="815"/>
      <c r="Q320" s="815"/>
      <c r="R320" s="815"/>
      <c r="S320" s="815"/>
      <c r="T320" s="816"/>
      <c r="U320" s="817"/>
      <c r="V320" s="818"/>
      <c r="W320" s="819"/>
      <c r="X320" s="820"/>
      <c r="Y320" s="821"/>
      <c r="Z320" s="822"/>
      <c r="AA320" s="810"/>
      <c r="AB320" s="811"/>
      <c r="AC320" s="810"/>
      <c r="AD320" s="811"/>
      <c r="AE320" s="812"/>
      <c r="AF320" s="811"/>
      <c r="AG320" s="812"/>
      <c r="AH320" s="811"/>
      <c r="AI320" s="812"/>
      <c r="AJ320" s="813"/>
      <c r="AK320" s="811"/>
      <c r="AL320" s="96"/>
      <c r="AM320" s="101"/>
      <c r="AN320" s="101"/>
    </row>
    <row r="321" spans="1:40" s="100" customFormat="1" ht="15.75" customHeight="1" outlineLevel="2" x14ac:dyDescent="0.25">
      <c r="A321" s="96"/>
      <c r="B321" s="721" t="s">
        <v>1875</v>
      </c>
      <c r="C321" s="622"/>
      <c r="D321" s="823" t="s">
        <v>1829</v>
      </c>
      <c r="E321" s="675"/>
      <c r="F321" s="675"/>
      <c r="G321" s="675"/>
      <c r="H321" s="675"/>
      <c r="I321" s="675"/>
      <c r="J321" s="675"/>
      <c r="K321" s="675"/>
      <c r="L321" s="675"/>
      <c r="M321" s="675"/>
      <c r="N321" s="675"/>
      <c r="O321" s="675"/>
      <c r="P321" s="675"/>
      <c r="Q321" s="675"/>
      <c r="R321" s="675"/>
      <c r="S321" s="675"/>
      <c r="T321" s="676"/>
      <c r="U321" s="661" t="s">
        <v>1769</v>
      </c>
      <c r="V321" s="824"/>
      <c r="W321" s="825" t="s">
        <v>39</v>
      </c>
      <c r="X321" s="709"/>
      <c r="Y321" s="771">
        <v>40</v>
      </c>
      <c r="Z321" s="772"/>
      <c r="AA321" s="631"/>
      <c r="AB321" s="623"/>
      <c r="AC321" s="631"/>
      <c r="AD321" s="623"/>
      <c r="AE321" s="634">
        <f t="shared" ref="AE321:AE326" si="83">ROUND(Y321*AA321,2)</f>
        <v>0</v>
      </c>
      <c r="AF321" s="623"/>
      <c r="AG321" s="634">
        <f t="shared" ref="AG321:AG326" si="84">ROUND(Y321*AC321,2)</f>
        <v>0</v>
      </c>
      <c r="AH321" s="623"/>
      <c r="AI321" s="634">
        <f t="shared" ref="AI321:AI323" si="85">AE321+AG321</f>
        <v>0</v>
      </c>
      <c r="AJ321" s="622"/>
      <c r="AK321" s="623"/>
      <c r="AL321" s="96"/>
      <c r="AM321" s="101"/>
      <c r="AN321" s="101"/>
    </row>
    <row r="322" spans="1:40" s="100" customFormat="1" ht="15.75" customHeight="1" outlineLevel="2" x14ac:dyDescent="0.25">
      <c r="A322" s="96"/>
      <c r="B322" s="721" t="s">
        <v>1876</v>
      </c>
      <c r="C322" s="622"/>
      <c r="D322" s="823" t="s">
        <v>1832</v>
      </c>
      <c r="E322" s="675"/>
      <c r="F322" s="675"/>
      <c r="G322" s="675"/>
      <c r="H322" s="675"/>
      <c r="I322" s="675"/>
      <c r="J322" s="675"/>
      <c r="K322" s="675"/>
      <c r="L322" s="675"/>
      <c r="M322" s="675"/>
      <c r="N322" s="675"/>
      <c r="O322" s="675"/>
      <c r="P322" s="675"/>
      <c r="Q322" s="675"/>
      <c r="R322" s="675"/>
      <c r="S322" s="675"/>
      <c r="T322" s="676"/>
      <c r="U322" s="661" t="s">
        <v>1833</v>
      </c>
      <c r="V322" s="824"/>
      <c r="W322" s="825" t="s">
        <v>39</v>
      </c>
      <c r="X322" s="709"/>
      <c r="Y322" s="771">
        <v>30</v>
      </c>
      <c r="Z322" s="772"/>
      <c r="AA322" s="631"/>
      <c r="AB322" s="623"/>
      <c r="AC322" s="631"/>
      <c r="AD322" s="623"/>
      <c r="AE322" s="634">
        <f t="shared" si="83"/>
        <v>0</v>
      </c>
      <c r="AF322" s="623"/>
      <c r="AG322" s="634">
        <f t="shared" si="84"/>
        <v>0</v>
      </c>
      <c r="AH322" s="623"/>
      <c r="AI322" s="634">
        <f t="shared" si="85"/>
        <v>0</v>
      </c>
      <c r="AJ322" s="622"/>
      <c r="AK322" s="623"/>
      <c r="AL322" s="96"/>
      <c r="AM322" s="101"/>
      <c r="AN322" s="101"/>
    </row>
    <row r="323" spans="1:40" s="100" customFormat="1" ht="15.75" customHeight="1" outlineLevel="2" x14ac:dyDescent="0.25">
      <c r="A323" s="96"/>
      <c r="B323" s="721" t="s">
        <v>1877</v>
      </c>
      <c r="C323" s="622"/>
      <c r="D323" s="823" t="s">
        <v>1786</v>
      </c>
      <c r="E323" s="675"/>
      <c r="F323" s="675"/>
      <c r="G323" s="675"/>
      <c r="H323" s="675"/>
      <c r="I323" s="675"/>
      <c r="J323" s="675"/>
      <c r="K323" s="675"/>
      <c r="L323" s="675"/>
      <c r="M323" s="675"/>
      <c r="N323" s="675"/>
      <c r="O323" s="675"/>
      <c r="P323" s="675"/>
      <c r="Q323" s="675"/>
      <c r="R323" s="675"/>
      <c r="S323" s="675"/>
      <c r="T323" s="676"/>
      <c r="U323" s="661" t="s">
        <v>9</v>
      </c>
      <c r="V323" s="824"/>
      <c r="W323" s="825" t="s">
        <v>39</v>
      </c>
      <c r="X323" s="709"/>
      <c r="Y323" s="771">
        <v>30</v>
      </c>
      <c r="Z323" s="772"/>
      <c r="AA323" s="631"/>
      <c r="AB323" s="623"/>
      <c r="AC323" s="631"/>
      <c r="AD323" s="623"/>
      <c r="AE323" s="634">
        <f t="shared" si="83"/>
        <v>0</v>
      </c>
      <c r="AF323" s="623"/>
      <c r="AG323" s="634">
        <f t="shared" si="84"/>
        <v>0</v>
      </c>
      <c r="AH323" s="623"/>
      <c r="AI323" s="634">
        <f t="shared" si="85"/>
        <v>0</v>
      </c>
      <c r="AJ323" s="622"/>
      <c r="AK323" s="623"/>
      <c r="AL323" s="96"/>
      <c r="AM323" s="101"/>
      <c r="AN323" s="101"/>
    </row>
    <row r="324" spans="1:40" s="100" customFormat="1" ht="15.75" customHeight="1" outlineLevel="2" x14ac:dyDescent="0.25">
      <c r="A324" s="96"/>
      <c r="B324" s="721" t="s">
        <v>1878</v>
      </c>
      <c r="C324" s="622"/>
      <c r="D324" s="823" t="s">
        <v>1837</v>
      </c>
      <c r="E324" s="675"/>
      <c r="F324" s="675"/>
      <c r="G324" s="675"/>
      <c r="H324" s="675"/>
      <c r="I324" s="675"/>
      <c r="J324" s="675"/>
      <c r="K324" s="675"/>
      <c r="L324" s="675"/>
      <c r="M324" s="675"/>
      <c r="N324" s="675"/>
      <c r="O324" s="675"/>
      <c r="P324" s="675"/>
      <c r="Q324" s="675"/>
      <c r="R324" s="675"/>
      <c r="S324" s="675"/>
      <c r="T324" s="676"/>
      <c r="U324" s="661" t="s">
        <v>1838</v>
      </c>
      <c r="V324" s="824"/>
      <c r="W324" s="825" t="s">
        <v>1669</v>
      </c>
      <c r="X324" s="709"/>
      <c r="Y324" s="771">
        <v>5</v>
      </c>
      <c r="Z324" s="772"/>
      <c r="AA324" s="631"/>
      <c r="AB324" s="623"/>
      <c r="AC324" s="631"/>
      <c r="AD324" s="623"/>
      <c r="AE324" s="634">
        <f t="shared" si="83"/>
        <v>0</v>
      </c>
      <c r="AF324" s="623"/>
      <c r="AG324" s="634">
        <f t="shared" si="84"/>
        <v>0</v>
      </c>
      <c r="AH324" s="623"/>
      <c r="AI324" s="634">
        <f>AE324+AG324</f>
        <v>0</v>
      </c>
      <c r="AJ324" s="622"/>
      <c r="AK324" s="623"/>
      <c r="AL324" s="96"/>
      <c r="AM324" s="101"/>
      <c r="AN324" s="101"/>
    </row>
    <row r="325" spans="1:40" s="100" customFormat="1" ht="15.75" customHeight="1" outlineLevel="2" x14ac:dyDescent="0.25">
      <c r="A325" s="96"/>
      <c r="B325" s="721" t="s">
        <v>1879</v>
      </c>
      <c r="C325" s="622"/>
      <c r="D325" s="823" t="s">
        <v>1764</v>
      </c>
      <c r="E325" s="675"/>
      <c r="F325" s="675"/>
      <c r="G325" s="675"/>
      <c r="H325" s="675"/>
      <c r="I325" s="675"/>
      <c r="J325" s="675"/>
      <c r="K325" s="675"/>
      <c r="L325" s="675"/>
      <c r="M325" s="675"/>
      <c r="N325" s="675"/>
      <c r="O325" s="675"/>
      <c r="P325" s="675"/>
      <c r="Q325" s="675"/>
      <c r="R325" s="675"/>
      <c r="S325" s="675"/>
      <c r="T325" s="676"/>
      <c r="U325" s="661" t="s">
        <v>9</v>
      </c>
      <c r="V325" s="824"/>
      <c r="W325" s="825" t="s">
        <v>1669</v>
      </c>
      <c r="X325" s="709"/>
      <c r="Y325" s="771">
        <v>1</v>
      </c>
      <c r="Z325" s="772"/>
      <c r="AA325" s="771"/>
      <c r="AB325" s="772"/>
      <c r="AC325" s="631"/>
      <c r="AD325" s="623"/>
      <c r="AE325" s="634">
        <f t="shared" si="83"/>
        <v>0</v>
      </c>
      <c r="AF325" s="623"/>
      <c r="AG325" s="634">
        <f t="shared" si="84"/>
        <v>0</v>
      </c>
      <c r="AH325" s="623"/>
      <c r="AI325" s="634">
        <f t="shared" ref="AI325:AI326" si="86">AE325+AG325</f>
        <v>0</v>
      </c>
      <c r="AJ325" s="622"/>
      <c r="AK325" s="623"/>
      <c r="AL325" s="96"/>
      <c r="AM325" s="101"/>
      <c r="AN325" s="101"/>
    </row>
    <row r="326" spans="1:40" s="100" customFormat="1" ht="15.75" customHeight="1" outlineLevel="2" x14ac:dyDescent="0.25">
      <c r="A326" s="96"/>
      <c r="B326" s="721" t="s">
        <v>1880</v>
      </c>
      <c r="C326" s="622"/>
      <c r="D326" s="823" t="s">
        <v>1841</v>
      </c>
      <c r="E326" s="675"/>
      <c r="F326" s="675"/>
      <c r="G326" s="675"/>
      <c r="H326" s="675"/>
      <c r="I326" s="675"/>
      <c r="J326" s="675"/>
      <c r="K326" s="675"/>
      <c r="L326" s="675"/>
      <c r="M326" s="675"/>
      <c r="N326" s="675"/>
      <c r="O326" s="675"/>
      <c r="P326" s="675"/>
      <c r="Q326" s="675"/>
      <c r="R326" s="675"/>
      <c r="S326" s="675"/>
      <c r="T326" s="676"/>
      <c r="U326" s="661" t="s">
        <v>1842</v>
      </c>
      <c r="V326" s="824"/>
      <c r="W326" s="825" t="s">
        <v>1669</v>
      </c>
      <c r="X326" s="709"/>
      <c r="Y326" s="771">
        <v>7</v>
      </c>
      <c r="Z326" s="772"/>
      <c r="AA326" s="771"/>
      <c r="AB326" s="772"/>
      <c r="AC326" s="631"/>
      <c r="AD326" s="623"/>
      <c r="AE326" s="634">
        <f t="shared" si="83"/>
        <v>0</v>
      </c>
      <c r="AF326" s="623"/>
      <c r="AG326" s="634">
        <f t="shared" si="84"/>
        <v>0</v>
      </c>
      <c r="AH326" s="623"/>
      <c r="AI326" s="634">
        <f t="shared" si="86"/>
        <v>0</v>
      </c>
      <c r="AJ326" s="622"/>
      <c r="AK326" s="623"/>
      <c r="AL326" s="96"/>
      <c r="AM326" s="101"/>
      <c r="AN326" s="101"/>
    </row>
    <row r="327" spans="1:40" s="100" customFormat="1" ht="15.75" outlineLevel="2" x14ac:dyDescent="0.25">
      <c r="A327" s="96"/>
      <c r="B327" s="721"/>
      <c r="C327" s="809"/>
      <c r="D327" s="814"/>
      <c r="E327" s="815"/>
      <c r="F327" s="815"/>
      <c r="G327" s="815"/>
      <c r="H327" s="815"/>
      <c r="I327" s="815"/>
      <c r="J327" s="815"/>
      <c r="K327" s="815"/>
      <c r="L327" s="815"/>
      <c r="M327" s="815"/>
      <c r="N327" s="815"/>
      <c r="O327" s="815"/>
      <c r="P327" s="815"/>
      <c r="Q327" s="815"/>
      <c r="R327" s="815"/>
      <c r="S327" s="815"/>
      <c r="T327" s="816"/>
      <c r="U327" s="817"/>
      <c r="V327" s="818"/>
      <c r="W327" s="819"/>
      <c r="X327" s="820"/>
      <c r="Y327" s="821"/>
      <c r="Z327" s="822"/>
      <c r="AA327" s="810"/>
      <c r="AB327" s="811"/>
      <c r="AC327" s="810"/>
      <c r="AD327" s="811"/>
      <c r="AE327" s="812"/>
      <c r="AF327" s="811"/>
      <c r="AG327" s="812"/>
      <c r="AH327" s="811"/>
      <c r="AI327" s="812"/>
      <c r="AJ327" s="813"/>
      <c r="AK327" s="811"/>
      <c r="AL327" s="96"/>
      <c r="AM327" s="101"/>
      <c r="AN327" s="101"/>
    </row>
    <row r="328" spans="1:40" s="100" customFormat="1" ht="15.75" customHeight="1" outlineLevel="2" x14ac:dyDescent="0.25">
      <c r="A328" s="96"/>
      <c r="B328" s="839" t="s">
        <v>678</v>
      </c>
      <c r="C328" s="840"/>
      <c r="D328" s="794" t="s">
        <v>1881</v>
      </c>
      <c r="E328" s="795"/>
      <c r="F328" s="795"/>
      <c r="G328" s="795"/>
      <c r="H328" s="795"/>
      <c r="I328" s="795"/>
      <c r="J328" s="795"/>
      <c r="K328" s="795"/>
      <c r="L328" s="795"/>
      <c r="M328" s="795"/>
      <c r="N328" s="795"/>
      <c r="O328" s="795"/>
      <c r="P328" s="795"/>
      <c r="Q328" s="795"/>
      <c r="R328" s="795"/>
      <c r="S328" s="795"/>
      <c r="T328" s="796"/>
      <c r="U328" s="437"/>
      <c r="V328" s="438"/>
      <c r="W328" s="439"/>
      <c r="X328" s="440"/>
      <c r="Y328" s="441"/>
      <c r="Z328" s="440"/>
      <c r="AA328" s="442"/>
      <c r="AB328" s="440"/>
      <c r="AC328" s="442"/>
      <c r="AD328" s="440"/>
      <c r="AE328" s="443"/>
      <c r="AF328" s="440"/>
      <c r="AG328" s="443"/>
      <c r="AH328" s="440"/>
      <c r="AI328" s="656">
        <f>SUM(AI329:AK409)</f>
        <v>0</v>
      </c>
      <c r="AJ328" s="622"/>
      <c r="AK328" s="623"/>
      <c r="AL328" s="96"/>
      <c r="AM328" s="101"/>
      <c r="AN328" s="101"/>
    </row>
    <row r="329" spans="1:40" s="100" customFormat="1" ht="15.75" outlineLevel="2" x14ac:dyDescent="0.25">
      <c r="A329" s="96"/>
      <c r="B329" s="721"/>
      <c r="C329" s="809"/>
      <c r="D329" s="814"/>
      <c r="E329" s="815"/>
      <c r="F329" s="815"/>
      <c r="G329" s="815"/>
      <c r="H329" s="815"/>
      <c r="I329" s="815"/>
      <c r="J329" s="815"/>
      <c r="K329" s="815"/>
      <c r="L329" s="815"/>
      <c r="M329" s="815"/>
      <c r="N329" s="815"/>
      <c r="O329" s="815"/>
      <c r="P329" s="815"/>
      <c r="Q329" s="815"/>
      <c r="R329" s="815"/>
      <c r="S329" s="815"/>
      <c r="T329" s="816"/>
      <c r="U329" s="817"/>
      <c r="V329" s="818"/>
      <c r="W329" s="819"/>
      <c r="X329" s="820"/>
      <c r="Y329" s="821"/>
      <c r="Z329" s="822"/>
      <c r="AA329" s="810"/>
      <c r="AB329" s="811"/>
      <c r="AC329" s="810"/>
      <c r="AD329" s="811"/>
      <c r="AE329" s="812"/>
      <c r="AF329" s="811"/>
      <c r="AG329" s="812"/>
      <c r="AH329" s="811"/>
      <c r="AI329" s="812"/>
      <c r="AJ329" s="813"/>
      <c r="AK329" s="811"/>
      <c r="AL329" s="96"/>
      <c r="AM329" s="101"/>
      <c r="AN329" s="101"/>
    </row>
    <row r="330" spans="1:40" s="100" customFormat="1" ht="15.75" customHeight="1" outlineLevel="2" x14ac:dyDescent="0.25">
      <c r="A330" s="96"/>
      <c r="B330" s="839" t="s">
        <v>84</v>
      </c>
      <c r="C330" s="840"/>
      <c r="D330" s="794" t="s">
        <v>312</v>
      </c>
      <c r="E330" s="795"/>
      <c r="F330" s="795"/>
      <c r="G330" s="795"/>
      <c r="H330" s="795"/>
      <c r="I330" s="795"/>
      <c r="J330" s="795"/>
      <c r="K330" s="795"/>
      <c r="L330" s="795"/>
      <c r="M330" s="795"/>
      <c r="N330" s="795"/>
      <c r="O330" s="795"/>
      <c r="P330" s="795"/>
      <c r="Q330" s="795"/>
      <c r="R330" s="795"/>
      <c r="S330" s="795"/>
      <c r="T330" s="796"/>
      <c r="U330" s="803"/>
      <c r="V330" s="804"/>
      <c r="W330" s="837"/>
      <c r="X330" s="806"/>
      <c r="Y330" s="807"/>
      <c r="Z330" s="838"/>
      <c r="AA330" s="442"/>
      <c r="AB330" s="440"/>
      <c r="AC330" s="442"/>
      <c r="AD330" s="440"/>
      <c r="AE330" s="443"/>
      <c r="AF330" s="440"/>
      <c r="AG330" s="443"/>
      <c r="AH330" s="440"/>
      <c r="AI330" s="443"/>
      <c r="AJ330" s="444"/>
      <c r="AK330" s="438"/>
      <c r="AL330" s="96"/>
      <c r="AM330" s="101"/>
      <c r="AN330" s="101"/>
    </row>
    <row r="331" spans="1:40" s="100" customFormat="1" ht="15.75" outlineLevel="2" x14ac:dyDescent="0.25">
      <c r="A331" s="96"/>
      <c r="B331" s="721"/>
      <c r="C331" s="809"/>
      <c r="D331" s="814"/>
      <c r="E331" s="815"/>
      <c r="F331" s="815"/>
      <c r="G331" s="815"/>
      <c r="H331" s="815"/>
      <c r="I331" s="815"/>
      <c r="J331" s="815"/>
      <c r="K331" s="815"/>
      <c r="L331" s="815"/>
      <c r="M331" s="815"/>
      <c r="N331" s="815"/>
      <c r="O331" s="815"/>
      <c r="P331" s="815"/>
      <c r="Q331" s="815"/>
      <c r="R331" s="815"/>
      <c r="S331" s="815"/>
      <c r="T331" s="816"/>
      <c r="U331" s="817"/>
      <c r="V331" s="818"/>
      <c r="W331" s="819"/>
      <c r="X331" s="820"/>
      <c r="Y331" s="821"/>
      <c r="Z331" s="822"/>
      <c r="AA331" s="810"/>
      <c r="AB331" s="811"/>
      <c r="AC331" s="810"/>
      <c r="AD331" s="811"/>
      <c r="AE331" s="812"/>
      <c r="AF331" s="811"/>
      <c r="AG331" s="812"/>
      <c r="AH331" s="811"/>
      <c r="AI331" s="812"/>
      <c r="AJ331" s="813"/>
      <c r="AK331" s="811"/>
      <c r="AL331" s="96"/>
      <c r="AM331" s="101"/>
      <c r="AN331" s="101"/>
    </row>
    <row r="332" spans="1:40" s="100" customFormat="1" ht="15.75" customHeight="1" outlineLevel="2" x14ac:dyDescent="0.25">
      <c r="A332" s="96"/>
      <c r="B332" s="843"/>
      <c r="C332" s="844"/>
      <c r="D332" s="836" t="s">
        <v>1882</v>
      </c>
      <c r="E332" s="787"/>
      <c r="F332" s="787"/>
      <c r="G332" s="787"/>
      <c r="H332" s="787"/>
      <c r="I332" s="787"/>
      <c r="J332" s="787"/>
      <c r="K332" s="787"/>
      <c r="L332" s="787"/>
      <c r="M332" s="787"/>
      <c r="N332" s="787"/>
      <c r="O332" s="787"/>
      <c r="P332" s="787"/>
      <c r="Q332" s="787"/>
      <c r="R332" s="787"/>
      <c r="S332" s="787"/>
      <c r="T332" s="788"/>
      <c r="U332" s="661"/>
      <c r="V332" s="824"/>
      <c r="W332" s="825"/>
      <c r="X332" s="709"/>
      <c r="Y332" s="771"/>
      <c r="Z332" s="772"/>
      <c r="AA332" s="631"/>
      <c r="AB332" s="623"/>
      <c r="AC332" s="631"/>
      <c r="AD332" s="623"/>
      <c r="AE332" s="634">
        <f t="shared" ref="AE332:AE342" si="87">ROUND(Y332*AA332,2)</f>
        <v>0</v>
      </c>
      <c r="AF332" s="623"/>
      <c r="AG332" s="634">
        <f t="shared" ref="AG332:AG342" si="88">ROUND(Y332*AC332,2)</f>
        <v>0</v>
      </c>
      <c r="AH332" s="623"/>
      <c r="AI332" s="634">
        <f t="shared" ref="AI332:AI342" si="89">AE332+AG332</f>
        <v>0</v>
      </c>
      <c r="AJ332" s="622"/>
      <c r="AK332" s="623"/>
      <c r="AL332" s="96"/>
      <c r="AM332" s="101"/>
      <c r="AN332" s="101"/>
    </row>
    <row r="333" spans="1:40" s="100" customFormat="1" ht="15.75" customHeight="1" outlineLevel="2" x14ac:dyDescent="0.25">
      <c r="A333" s="96"/>
      <c r="B333" s="721" t="s">
        <v>1883</v>
      </c>
      <c r="C333" s="842"/>
      <c r="D333" s="823" t="s">
        <v>1884</v>
      </c>
      <c r="E333" s="675"/>
      <c r="F333" s="675"/>
      <c r="G333" s="675"/>
      <c r="H333" s="675"/>
      <c r="I333" s="675"/>
      <c r="J333" s="675"/>
      <c r="K333" s="675"/>
      <c r="L333" s="675"/>
      <c r="M333" s="675"/>
      <c r="N333" s="675"/>
      <c r="O333" s="675"/>
      <c r="P333" s="675"/>
      <c r="Q333" s="675"/>
      <c r="R333" s="675"/>
      <c r="S333" s="675"/>
      <c r="T333" s="676"/>
      <c r="U333" s="661" t="s">
        <v>1885</v>
      </c>
      <c r="V333" s="824"/>
      <c r="W333" s="825" t="s">
        <v>39</v>
      </c>
      <c r="X333" s="709"/>
      <c r="Y333" s="771">
        <v>120</v>
      </c>
      <c r="Z333" s="772"/>
      <c r="AA333" s="631"/>
      <c r="AB333" s="841"/>
      <c r="AC333" s="631"/>
      <c r="AD333" s="841"/>
      <c r="AE333" s="634">
        <f t="shared" si="87"/>
        <v>0</v>
      </c>
      <c r="AF333" s="841"/>
      <c r="AG333" s="634">
        <f t="shared" si="88"/>
        <v>0</v>
      </c>
      <c r="AH333" s="841"/>
      <c r="AI333" s="634">
        <f t="shared" si="89"/>
        <v>0</v>
      </c>
      <c r="AJ333" s="842"/>
      <c r="AK333" s="841"/>
      <c r="AL333" s="96"/>
      <c r="AM333" s="101"/>
      <c r="AN333" s="101"/>
    </row>
    <row r="334" spans="1:40" s="100" customFormat="1" ht="33.950000000000003" customHeight="1" outlineLevel="2" x14ac:dyDescent="0.25">
      <c r="A334" s="96"/>
      <c r="B334" s="721" t="s">
        <v>1886</v>
      </c>
      <c r="C334" s="842"/>
      <c r="D334" s="823" t="s">
        <v>1887</v>
      </c>
      <c r="E334" s="675"/>
      <c r="F334" s="675"/>
      <c r="G334" s="675"/>
      <c r="H334" s="675"/>
      <c r="I334" s="675"/>
      <c r="J334" s="675"/>
      <c r="K334" s="675"/>
      <c r="L334" s="675"/>
      <c r="M334" s="675"/>
      <c r="N334" s="675"/>
      <c r="O334" s="675"/>
      <c r="P334" s="675"/>
      <c r="Q334" s="675"/>
      <c r="R334" s="675"/>
      <c r="S334" s="675"/>
      <c r="T334" s="676"/>
      <c r="U334" s="661" t="s">
        <v>1888</v>
      </c>
      <c r="V334" s="824"/>
      <c r="W334" s="825" t="s">
        <v>39</v>
      </c>
      <c r="X334" s="709"/>
      <c r="Y334" s="771">
        <v>610</v>
      </c>
      <c r="Z334" s="772"/>
      <c r="AA334" s="631"/>
      <c r="AB334" s="841"/>
      <c r="AC334" s="631"/>
      <c r="AD334" s="841"/>
      <c r="AE334" s="634">
        <f t="shared" si="87"/>
        <v>0</v>
      </c>
      <c r="AF334" s="841"/>
      <c r="AG334" s="634">
        <f t="shared" si="88"/>
        <v>0</v>
      </c>
      <c r="AH334" s="841"/>
      <c r="AI334" s="634">
        <f t="shared" si="89"/>
        <v>0</v>
      </c>
      <c r="AJ334" s="842"/>
      <c r="AK334" s="841"/>
      <c r="AL334" s="96"/>
      <c r="AM334" s="101"/>
      <c r="AN334" s="101"/>
    </row>
    <row r="335" spans="1:40" s="100" customFormat="1" ht="15.75" customHeight="1" outlineLevel="2" x14ac:dyDescent="0.25">
      <c r="A335" s="96"/>
      <c r="B335" s="721" t="s">
        <v>1889</v>
      </c>
      <c r="C335" s="842"/>
      <c r="D335" s="823" t="s">
        <v>1744</v>
      </c>
      <c r="E335" s="675"/>
      <c r="F335" s="675"/>
      <c r="G335" s="675"/>
      <c r="H335" s="675"/>
      <c r="I335" s="675"/>
      <c r="J335" s="675"/>
      <c r="K335" s="675"/>
      <c r="L335" s="675"/>
      <c r="M335" s="675"/>
      <c r="N335" s="675"/>
      <c r="O335" s="675"/>
      <c r="P335" s="675"/>
      <c r="Q335" s="675"/>
      <c r="R335" s="675"/>
      <c r="S335" s="675"/>
      <c r="T335" s="676"/>
      <c r="U335" s="661" t="s">
        <v>1890</v>
      </c>
      <c r="V335" s="824"/>
      <c r="W335" s="825" t="s">
        <v>51</v>
      </c>
      <c r="X335" s="709"/>
      <c r="Y335" s="771">
        <f>(0.5*0.7*110)+(0.5*3*580)</f>
        <v>908.5</v>
      </c>
      <c r="Z335" s="772"/>
      <c r="AA335" s="631"/>
      <c r="AB335" s="623"/>
      <c r="AC335" s="631"/>
      <c r="AD335" s="623"/>
      <c r="AE335" s="634">
        <f t="shared" si="87"/>
        <v>0</v>
      </c>
      <c r="AF335" s="623"/>
      <c r="AG335" s="634">
        <f t="shared" si="88"/>
        <v>0</v>
      </c>
      <c r="AH335" s="623"/>
      <c r="AI335" s="634">
        <f t="shared" si="89"/>
        <v>0</v>
      </c>
      <c r="AJ335" s="622"/>
      <c r="AK335" s="623"/>
      <c r="AL335" s="96"/>
      <c r="AM335" s="101"/>
      <c r="AN335" s="101"/>
    </row>
    <row r="336" spans="1:40" s="100" customFormat="1" ht="15.75" customHeight="1" outlineLevel="2" x14ac:dyDescent="0.25">
      <c r="A336" s="96"/>
      <c r="B336" s="721" t="s">
        <v>1891</v>
      </c>
      <c r="C336" s="842"/>
      <c r="D336" s="823" t="s">
        <v>1747</v>
      </c>
      <c r="E336" s="675"/>
      <c r="F336" s="675"/>
      <c r="G336" s="675"/>
      <c r="H336" s="675"/>
      <c r="I336" s="675"/>
      <c r="J336" s="675"/>
      <c r="K336" s="675"/>
      <c r="L336" s="675"/>
      <c r="M336" s="675"/>
      <c r="N336" s="675"/>
      <c r="O336" s="675"/>
      <c r="P336" s="675"/>
      <c r="Q336" s="675"/>
      <c r="R336" s="675"/>
      <c r="S336" s="675"/>
      <c r="T336" s="676"/>
      <c r="U336" s="661" t="s">
        <v>1748</v>
      </c>
      <c r="V336" s="824"/>
      <c r="W336" s="825" t="s">
        <v>51</v>
      </c>
      <c r="X336" s="709"/>
      <c r="Y336" s="771">
        <f>(Y333+Y334)*0.5*0.1</f>
        <v>36.5</v>
      </c>
      <c r="Z336" s="772"/>
      <c r="AA336" s="631"/>
      <c r="AB336" s="623"/>
      <c r="AC336" s="631"/>
      <c r="AD336" s="623"/>
      <c r="AE336" s="634">
        <f t="shared" si="87"/>
        <v>0</v>
      </c>
      <c r="AF336" s="623"/>
      <c r="AG336" s="634">
        <f t="shared" si="88"/>
        <v>0</v>
      </c>
      <c r="AH336" s="623"/>
      <c r="AI336" s="634">
        <f t="shared" si="89"/>
        <v>0</v>
      </c>
      <c r="AJ336" s="622"/>
      <c r="AK336" s="623"/>
      <c r="AL336" s="96"/>
      <c r="AM336" s="101"/>
      <c r="AN336" s="101"/>
    </row>
    <row r="337" spans="1:41" s="100" customFormat="1" ht="15.75" customHeight="1" outlineLevel="2" x14ac:dyDescent="0.25">
      <c r="A337" s="96"/>
      <c r="B337" s="721" t="s">
        <v>1892</v>
      </c>
      <c r="C337" s="842"/>
      <c r="D337" s="823" t="s">
        <v>1750</v>
      </c>
      <c r="E337" s="675"/>
      <c r="F337" s="675"/>
      <c r="G337" s="675"/>
      <c r="H337" s="675"/>
      <c r="I337" s="675"/>
      <c r="J337" s="675"/>
      <c r="K337" s="675"/>
      <c r="L337" s="675"/>
      <c r="M337" s="675"/>
      <c r="N337" s="675"/>
      <c r="O337" s="675"/>
      <c r="P337" s="675"/>
      <c r="Q337" s="675"/>
      <c r="R337" s="675"/>
      <c r="S337" s="675"/>
      <c r="T337" s="676"/>
      <c r="U337" s="661"/>
      <c r="V337" s="824"/>
      <c r="W337" s="825" t="s">
        <v>51</v>
      </c>
      <c r="X337" s="709"/>
      <c r="Y337" s="771">
        <f>Y335-Y336-(110*3.14*(0.05^2))-(580*3.14*(0.075^2))</f>
        <v>860.89224999999999</v>
      </c>
      <c r="Z337" s="772"/>
      <c r="AA337" s="631"/>
      <c r="AB337" s="623"/>
      <c r="AC337" s="631"/>
      <c r="AD337" s="623"/>
      <c r="AE337" s="634">
        <f t="shared" si="87"/>
        <v>0</v>
      </c>
      <c r="AF337" s="623"/>
      <c r="AG337" s="634">
        <f t="shared" si="88"/>
        <v>0</v>
      </c>
      <c r="AH337" s="623"/>
      <c r="AI337" s="634">
        <f>AE337+AG337</f>
        <v>0</v>
      </c>
      <c r="AJ337" s="622"/>
      <c r="AK337" s="623"/>
      <c r="AL337" s="96"/>
      <c r="AM337" s="101"/>
      <c r="AN337" s="101"/>
    </row>
    <row r="338" spans="1:41" s="100" customFormat="1" ht="15.75" customHeight="1" outlineLevel="2" x14ac:dyDescent="0.25">
      <c r="A338" s="96"/>
      <c r="B338" s="721" t="s">
        <v>1893</v>
      </c>
      <c r="C338" s="842"/>
      <c r="D338" s="823" t="s">
        <v>1624</v>
      </c>
      <c r="E338" s="675"/>
      <c r="F338" s="675"/>
      <c r="G338" s="675"/>
      <c r="H338" s="675"/>
      <c r="I338" s="675"/>
      <c r="J338" s="675"/>
      <c r="K338" s="675"/>
      <c r="L338" s="675"/>
      <c r="M338" s="675"/>
      <c r="N338" s="675"/>
      <c r="O338" s="675"/>
      <c r="P338" s="675"/>
      <c r="Q338" s="675"/>
      <c r="R338" s="675"/>
      <c r="S338" s="675"/>
      <c r="T338" s="676"/>
      <c r="U338" s="661"/>
      <c r="V338" s="824"/>
      <c r="W338" s="825" t="s">
        <v>1548</v>
      </c>
      <c r="X338" s="709"/>
      <c r="Y338" s="771">
        <f>Y336*1.4*10</f>
        <v>510.99999999999994</v>
      </c>
      <c r="Z338" s="772"/>
      <c r="AA338" s="631"/>
      <c r="AB338" s="623"/>
      <c r="AC338" s="631"/>
      <c r="AD338" s="623"/>
      <c r="AE338" s="634">
        <f t="shared" si="87"/>
        <v>0</v>
      </c>
      <c r="AF338" s="623"/>
      <c r="AG338" s="634">
        <f t="shared" si="88"/>
        <v>0</v>
      </c>
      <c r="AH338" s="623"/>
      <c r="AI338" s="634">
        <f>AE338+AG338</f>
        <v>0</v>
      </c>
      <c r="AJ338" s="622"/>
      <c r="AK338" s="623"/>
      <c r="AL338" s="96"/>
      <c r="AM338" s="101"/>
      <c r="AN338" s="101"/>
    </row>
    <row r="339" spans="1:41" s="100" customFormat="1" ht="15.75" customHeight="1" outlineLevel="2" x14ac:dyDescent="0.25">
      <c r="A339" s="96"/>
      <c r="B339" s="102"/>
      <c r="C339" s="445"/>
      <c r="D339" s="836" t="s">
        <v>1894</v>
      </c>
      <c r="E339" s="787"/>
      <c r="F339" s="787"/>
      <c r="G339" s="787"/>
      <c r="H339" s="787"/>
      <c r="I339" s="787"/>
      <c r="J339" s="787"/>
      <c r="K339" s="787"/>
      <c r="L339" s="787"/>
      <c r="M339" s="787"/>
      <c r="N339" s="787"/>
      <c r="O339" s="787"/>
      <c r="P339" s="787"/>
      <c r="Q339" s="787"/>
      <c r="R339" s="787"/>
      <c r="S339" s="787"/>
      <c r="T339" s="788"/>
      <c r="U339" s="252"/>
      <c r="V339" s="434"/>
      <c r="W339" s="425"/>
      <c r="X339" s="435"/>
      <c r="Y339" s="426"/>
      <c r="Z339" s="436"/>
      <c r="AA339" s="427"/>
      <c r="AB339" s="446"/>
      <c r="AC339" s="427"/>
      <c r="AD339" s="446"/>
      <c r="AE339" s="235"/>
      <c r="AF339" s="446"/>
      <c r="AG339" s="235"/>
      <c r="AH339" s="446"/>
      <c r="AI339" s="235"/>
      <c r="AJ339" s="445"/>
      <c r="AK339" s="446"/>
      <c r="AL339" s="96"/>
      <c r="AM339" s="101"/>
      <c r="AN339" s="101"/>
    </row>
    <row r="340" spans="1:41" s="100" customFormat="1" ht="15.75" customHeight="1" outlineLevel="2" x14ac:dyDescent="0.25">
      <c r="A340" s="96"/>
      <c r="B340" s="721" t="s">
        <v>1895</v>
      </c>
      <c r="C340" s="842"/>
      <c r="D340" s="823" t="s">
        <v>1896</v>
      </c>
      <c r="E340" s="675"/>
      <c r="F340" s="675"/>
      <c r="G340" s="675"/>
      <c r="H340" s="675"/>
      <c r="I340" s="675"/>
      <c r="J340" s="675"/>
      <c r="K340" s="675"/>
      <c r="L340" s="675"/>
      <c r="M340" s="675"/>
      <c r="N340" s="675"/>
      <c r="O340" s="675"/>
      <c r="P340" s="675"/>
      <c r="Q340" s="675"/>
      <c r="R340" s="675"/>
      <c r="S340" s="675"/>
      <c r="T340" s="676"/>
      <c r="U340" s="661" t="s">
        <v>1897</v>
      </c>
      <c r="V340" s="824"/>
      <c r="W340" s="825" t="s">
        <v>1669</v>
      </c>
      <c r="X340" s="709"/>
      <c r="Y340" s="771">
        <v>2</v>
      </c>
      <c r="Z340" s="772"/>
      <c r="AA340" s="631"/>
      <c r="AB340" s="841"/>
      <c r="AC340" s="631"/>
      <c r="AD340" s="841"/>
      <c r="AE340" s="634">
        <f t="shared" si="87"/>
        <v>0</v>
      </c>
      <c r="AF340" s="841"/>
      <c r="AG340" s="634">
        <f t="shared" si="88"/>
        <v>0</v>
      </c>
      <c r="AH340" s="841"/>
      <c r="AI340" s="634">
        <f t="shared" si="89"/>
        <v>0</v>
      </c>
      <c r="AJ340" s="842"/>
      <c r="AK340" s="841"/>
      <c r="AL340" s="96"/>
      <c r="AM340" s="101"/>
      <c r="AN340" s="101"/>
    </row>
    <row r="341" spans="1:41" s="100" customFormat="1" ht="15.75" customHeight="1" outlineLevel="2" x14ac:dyDescent="0.25">
      <c r="A341" s="96"/>
      <c r="B341" s="721" t="s">
        <v>1898</v>
      </c>
      <c r="C341" s="842"/>
      <c r="D341" s="823" t="s">
        <v>1899</v>
      </c>
      <c r="E341" s="675"/>
      <c r="F341" s="675"/>
      <c r="G341" s="675"/>
      <c r="H341" s="675"/>
      <c r="I341" s="675"/>
      <c r="J341" s="675"/>
      <c r="K341" s="675"/>
      <c r="L341" s="675"/>
      <c r="M341" s="675"/>
      <c r="N341" s="675"/>
      <c r="O341" s="675"/>
      <c r="P341" s="675"/>
      <c r="Q341" s="675"/>
      <c r="R341" s="675"/>
      <c r="S341" s="675"/>
      <c r="T341" s="676"/>
      <c r="U341" s="661" t="s">
        <v>1897</v>
      </c>
      <c r="V341" s="824"/>
      <c r="W341" s="825" t="s">
        <v>1669</v>
      </c>
      <c r="X341" s="709"/>
      <c r="Y341" s="771">
        <f>4+8</f>
        <v>12</v>
      </c>
      <c r="Z341" s="772"/>
      <c r="AA341" s="631"/>
      <c r="AB341" s="623"/>
      <c r="AC341" s="631"/>
      <c r="AD341" s="623"/>
      <c r="AE341" s="634">
        <f t="shared" si="87"/>
        <v>0</v>
      </c>
      <c r="AF341" s="623"/>
      <c r="AG341" s="634">
        <f t="shared" si="88"/>
        <v>0</v>
      </c>
      <c r="AH341" s="623"/>
      <c r="AI341" s="634">
        <f t="shared" si="89"/>
        <v>0</v>
      </c>
      <c r="AJ341" s="622"/>
      <c r="AK341" s="623"/>
      <c r="AL341" s="96"/>
      <c r="AM341" s="101"/>
      <c r="AN341" s="101"/>
    </row>
    <row r="342" spans="1:41" s="100" customFormat="1" ht="15.75" customHeight="1" outlineLevel="2" x14ac:dyDescent="0.25">
      <c r="A342" s="96"/>
      <c r="B342" s="721" t="s">
        <v>1900</v>
      </c>
      <c r="C342" s="842"/>
      <c r="D342" s="823" t="s">
        <v>1901</v>
      </c>
      <c r="E342" s="675"/>
      <c r="F342" s="675"/>
      <c r="G342" s="675"/>
      <c r="H342" s="675"/>
      <c r="I342" s="675"/>
      <c r="J342" s="675"/>
      <c r="K342" s="675"/>
      <c r="L342" s="675"/>
      <c r="M342" s="675"/>
      <c r="N342" s="675"/>
      <c r="O342" s="675"/>
      <c r="P342" s="675"/>
      <c r="Q342" s="675"/>
      <c r="R342" s="675"/>
      <c r="S342" s="675"/>
      <c r="T342" s="676"/>
      <c r="U342" s="661" t="s">
        <v>1897</v>
      </c>
      <c r="V342" s="824"/>
      <c r="W342" s="825" t="s">
        <v>1669</v>
      </c>
      <c r="X342" s="709"/>
      <c r="Y342" s="771">
        <v>4</v>
      </c>
      <c r="Z342" s="772"/>
      <c r="AA342" s="631"/>
      <c r="AB342" s="623"/>
      <c r="AC342" s="631"/>
      <c r="AD342" s="623"/>
      <c r="AE342" s="634">
        <f t="shared" si="87"/>
        <v>0</v>
      </c>
      <c r="AF342" s="623"/>
      <c r="AG342" s="634">
        <f t="shared" si="88"/>
        <v>0</v>
      </c>
      <c r="AH342" s="623"/>
      <c r="AI342" s="634">
        <f t="shared" si="89"/>
        <v>0</v>
      </c>
      <c r="AJ342" s="622"/>
      <c r="AK342" s="623"/>
      <c r="AL342" s="96"/>
      <c r="AM342" s="101"/>
      <c r="AN342" s="101"/>
    </row>
    <row r="343" spans="1:41" s="100" customFormat="1" ht="15.75" customHeight="1" outlineLevel="2" x14ac:dyDescent="0.25">
      <c r="A343" s="96"/>
      <c r="B343" s="721"/>
      <c r="C343" s="622"/>
      <c r="D343" s="836" t="s">
        <v>1902</v>
      </c>
      <c r="E343" s="787"/>
      <c r="F343" s="787"/>
      <c r="G343" s="787"/>
      <c r="H343" s="787"/>
      <c r="I343" s="787"/>
      <c r="J343" s="787"/>
      <c r="K343" s="787"/>
      <c r="L343" s="787"/>
      <c r="M343" s="787"/>
      <c r="N343" s="787"/>
      <c r="O343" s="787"/>
      <c r="P343" s="787"/>
      <c r="Q343" s="787"/>
      <c r="R343" s="787"/>
      <c r="S343" s="787"/>
      <c r="T343" s="788"/>
      <c r="U343" s="661"/>
      <c r="V343" s="824"/>
      <c r="W343" s="825"/>
      <c r="X343" s="709"/>
      <c r="Y343" s="771"/>
      <c r="Z343" s="772"/>
      <c r="AA343" s="631"/>
      <c r="AB343" s="623"/>
      <c r="AC343" s="631"/>
      <c r="AD343" s="623"/>
      <c r="AE343" s="634"/>
      <c r="AF343" s="623"/>
      <c r="AG343" s="634"/>
      <c r="AH343" s="623"/>
      <c r="AI343" s="634"/>
      <c r="AJ343" s="622"/>
      <c r="AK343" s="623"/>
      <c r="AL343" s="96"/>
      <c r="AM343" s="101"/>
      <c r="AN343" s="101"/>
    </row>
    <row r="344" spans="1:41" s="100" customFormat="1" ht="15.75" customHeight="1" outlineLevel="2" x14ac:dyDescent="0.25">
      <c r="A344" s="96"/>
      <c r="B344" s="721" t="s">
        <v>1903</v>
      </c>
      <c r="C344" s="622"/>
      <c r="D344" s="823" t="s">
        <v>1814</v>
      </c>
      <c r="E344" s="675"/>
      <c r="F344" s="675"/>
      <c r="G344" s="675"/>
      <c r="H344" s="675"/>
      <c r="I344" s="675"/>
      <c r="J344" s="675"/>
      <c r="K344" s="675"/>
      <c r="L344" s="675"/>
      <c r="M344" s="675"/>
      <c r="N344" s="675"/>
      <c r="O344" s="675"/>
      <c r="P344" s="675"/>
      <c r="Q344" s="675"/>
      <c r="R344" s="675"/>
      <c r="S344" s="675"/>
      <c r="T344" s="676"/>
      <c r="U344" s="661"/>
      <c r="V344" s="824"/>
      <c r="W344" s="825" t="s">
        <v>51</v>
      </c>
      <c r="X344" s="709"/>
      <c r="Y344" s="771">
        <f>(6*1.6*1.6*0.7)+(4*1.6*1.6*0.85)</f>
        <v>19.456000000000003</v>
      </c>
      <c r="Z344" s="772"/>
      <c r="AA344" s="771"/>
      <c r="AB344" s="772"/>
      <c r="AC344" s="631"/>
      <c r="AD344" s="623"/>
      <c r="AE344" s="634"/>
      <c r="AF344" s="623"/>
      <c r="AG344" s="634"/>
      <c r="AH344" s="623"/>
      <c r="AI344" s="634"/>
      <c r="AJ344" s="622"/>
      <c r="AK344" s="623"/>
      <c r="AL344" s="96"/>
      <c r="AM344" s="101"/>
      <c r="AN344" s="101"/>
      <c r="AO344" s="447"/>
    </row>
    <row r="345" spans="1:41" s="100" customFormat="1" ht="15.75" customHeight="1" outlineLevel="2" x14ac:dyDescent="0.25">
      <c r="A345" s="96"/>
      <c r="B345" s="721" t="s">
        <v>1904</v>
      </c>
      <c r="C345" s="622"/>
      <c r="D345" s="823" t="s">
        <v>1817</v>
      </c>
      <c r="E345" s="675"/>
      <c r="F345" s="675"/>
      <c r="G345" s="675"/>
      <c r="H345" s="675"/>
      <c r="I345" s="675"/>
      <c r="J345" s="675"/>
      <c r="K345" s="675"/>
      <c r="L345" s="675"/>
      <c r="M345" s="675"/>
      <c r="N345" s="675"/>
      <c r="O345" s="675"/>
      <c r="P345" s="675"/>
      <c r="Q345" s="675"/>
      <c r="R345" s="675"/>
      <c r="S345" s="675"/>
      <c r="T345" s="676"/>
      <c r="U345" s="661" t="s">
        <v>1748</v>
      </c>
      <c r="V345" s="824"/>
      <c r="W345" s="825" t="s">
        <v>51</v>
      </c>
      <c r="X345" s="709"/>
      <c r="Y345" s="771">
        <f>(10*0.6*0.6*0.1)</f>
        <v>0.36</v>
      </c>
      <c r="Z345" s="772"/>
      <c r="AA345" s="771"/>
      <c r="AB345" s="772"/>
      <c r="AC345" s="631"/>
      <c r="AD345" s="623"/>
      <c r="AE345" s="634"/>
      <c r="AF345" s="623"/>
      <c r="AG345" s="634"/>
      <c r="AH345" s="623"/>
      <c r="AI345" s="634"/>
      <c r="AJ345" s="622"/>
      <c r="AK345" s="623"/>
      <c r="AL345" s="96"/>
      <c r="AM345" s="101"/>
      <c r="AN345" s="101"/>
    </row>
    <row r="346" spans="1:41" s="100" customFormat="1" ht="15.75" customHeight="1" outlineLevel="2" x14ac:dyDescent="0.25">
      <c r="A346" s="96"/>
      <c r="B346" s="721" t="s">
        <v>1905</v>
      </c>
      <c r="C346" s="622"/>
      <c r="D346" s="823" t="s">
        <v>1820</v>
      </c>
      <c r="E346" s="675"/>
      <c r="F346" s="675"/>
      <c r="G346" s="675"/>
      <c r="H346" s="675"/>
      <c r="I346" s="675"/>
      <c r="J346" s="675"/>
      <c r="K346" s="675"/>
      <c r="L346" s="675"/>
      <c r="M346" s="675"/>
      <c r="N346" s="675"/>
      <c r="O346" s="675"/>
      <c r="P346" s="675"/>
      <c r="Q346" s="675"/>
      <c r="R346" s="675"/>
      <c r="S346" s="675"/>
      <c r="T346" s="676"/>
      <c r="U346" s="661"/>
      <c r="V346" s="824"/>
      <c r="W346" s="825" t="s">
        <v>33</v>
      </c>
      <c r="X346" s="709"/>
      <c r="Y346" s="771">
        <f>(6*4*0.6*0.6)+(4*4*0.75*0.75)</f>
        <v>17.64</v>
      </c>
      <c r="Z346" s="772"/>
      <c r="AA346" s="771"/>
      <c r="AB346" s="772"/>
      <c r="AC346" s="631"/>
      <c r="AD346" s="623"/>
      <c r="AE346" s="634"/>
      <c r="AF346" s="623"/>
      <c r="AG346" s="634"/>
      <c r="AH346" s="623"/>
      <c r="AI346" s="634"/>
      <c r="AJ346" s="622"/>
      <c r="AK346" s="623"/>
      <c r="AL346" s="96"/>
      <c r="AM346" s="101"/>
      <c r="AN346" s="101"/>
    </row>
    <row r="347" spans="1:41" s="100" customFormat="1" ht="15.75" customHeight="1" outlineLevel="2" x14ac:dyDescent="0.25">
      <c r="A347" s="96"/>
      <c r="B347" s="721" t="s">
        <v>1906</v>
      </c>
      <c r="C347" s="622"/>
      <c r="D347" s="823" t="s">
        <v>1823</v>
      </c>
      <c r="E347" s="675"/>
      <c r="F347" s="675"/>
      <c r="G347" s="675"/>
      <c r="H347" s="675"/>
      <c r="I347" s="675"/>
      <c r="J347" s="675"/>
      <c r="K347" s="675"/>
      <c r="L347" s="675"/>
      <c r="M347" s="675"/>
      <c r="N347" s="675"/>
      <c r="O347" s="675"/>
      <c r="P347" s="675"/>
      <c r="Q347" s="675"/>
      <c r="R347" s="675"/>
      <c r="S347" s="675"/>
      <c r="T347" s="676"/>
      <c r="U347" s="661" t="s">
        <v>1907</v>
      </c>
      <c r="V347" s="824"/>
      <c r="W347" s="825" t="s">
        <v>33</v>
      </c>
      <c r="X347" s="709"/>
      <c r="Y347" s="771">
        <f>(0.9*0.9*10)</f>
        <v>8.1000000000000014</v>
      </c>
      <c r="Z347" s="772"/>
      <c r="AA347" s="771"/>
      <c r="AB347" s="772"/>
      <c r="AC347" s="631"/>
      <c r="AD347" s="623"/>
      <c r="AE347" s="634"/>
      <c r="AF347" s="623"/>
      <c r="AG347" s="634"/>
      <c r="AH347" s="623"/>
      <c r="AI347" s="634"/>
      <c r="AJ347" s="622"/>
      <c r="AK347" s="623"/>
      <c r="AL347" s="96"/>
      <c r="AM347" s="101"/>
      <c r="AN347" s="101"/>
    </row>
    <row r="348" spans="1:41" s="100" customFormat="1" ht="15.75" customHeight="1" outlineLevel="2" x14ac:dyDescent="0.25">
      <c r="A348" s="96"/>
      <c r="B348" s="721" t="s">
        <v>1908</v>
      </c>
      <c r="C348" s="622"/>
      <c r="D348" s="823" t="s">
        <v>1750</v>
      </c>
      <c r="E348" s="675"/>
      <c r="F348" s="675"/>
      <c r="G348" s="675"/>
      <c r="H348" s="675"/>
      <c r="I348" s="675"/>
      <c r="J348" s="675"/>
      <c r="K348" s="675"/>
      <c r="L348" s="675"/>
      <c r="M348" s="675"/>
      <c r="N348" s="675"/>
      <c r="O348" s="675"/>
      <c r="P348" s="675"/>
      <c r="Q348" s="675"/>
      <c r="R348" s="675"/>
      <c r="S348" s="675"/>
      <c r="T348" s="676"/>
      <c r="U348" s="661" t="s">
        <v>9</v>
      </c>
      <c r="V348" s="824"/>
      <c r="W348" s="825" t="s">
        <v>51</v>
      </c>
      <c r="X348" s="709"/>
      <c r="Y348" s="771">
        <f>Y346-Y347-(6*0.9*0.9*0.7)-(4*0.9*0.9*0.85)</f>
        <v>3.383999999999999</v>
      </c>
      <c r="Z348" s="772"/>
      <c r="AA348" s="631"/>
      <c r="AB348" s="623"/>
      <c r="AC348" s="631"/>
      <c r="AD348" s="623"/>
      <c r="AE348" s="634">
        <f t="shared" ref="AE348:AE350" si="90">ROUND(Y348*AA348,2)</f>
        <v>0</v>
      </c>
      <c r="AF348" s="623"/>
      <c r="AG348" s="634">
        <f t="shared" ref="AG348:AG350" si="91">ROUND(Y348*AC348,2)</f>
        <v>0</v>
      </c>
      <c r="AH348" s="623"/>
      <c r="AI348" s="634">
        <f>AE348+AG348</f>
        <v>0</v>
      </c>
      <c r="AJ348" s="622"/>
      <c r="AK348" s="623"/>
      <c r="AL348" s="96"/>
      <c r="AM348" s="101"/>
      <c r="AN348" s="101"/>
    </row>
    <row r="349" spans="1:41" s="100" customFormat="1" ht="15.75" customHeight="1" outlineLevel="2" x14ac:dyDescent="0.25">
      <c r="A349" s="96"/>
      <c r="B349" s="721" t="s">
        <v>1909</v>
      </c>
      <c r="C349" s="622"/>
      <c r="D349" s="823" t="s">
        <v>1910</v>
      </c>
      <c r="E349" s="675"/>
      <c r="F349" s="675"/>
      <c r="G349" s="675"/>
      <c r="H349" s="675"/>
      <c r="I349" s="675"/>
      <c r="J349" s="675"/>
      <c r="K349" s="675"/>
      <c r="L349" s="675"/>
      <c r="M349" s="675"/>
      <c r="N349" s="675"/>
      <c r="O349" s="675"/>
      <c r="P349" s="675"/>
      <c r="Q349" s="675"/>
      <c r="R349" s="675"/>
      <c r="S349" s="675"/>
      <c r="T349" s="676"/>
      <c r="U349" s="661" t="s">
        <v>9</v>
      </c>
      <c r="V349" s="824"/>
      <c r="W349" s="825" t="s">
        <v>51</v>
      </c>
      <c r="X349" s="709"/>
      <c r="Y349" s="771">
        <f>(Y344-Y348)*1.4</f>
        <v>22.500800000000002</v>
      </c>
      <c r="Z349" s="772"/>
      <c r="AA349" s="631"/>
      <c r="AB349" s="623"/>
      <c r="AC349" s="631"/>
      <c r="AD349" s="623"/>
      <c r="AE349" s="634">
        <f t="shared" si="90"/>
        <v>0</v>
      </c>
      <c r="AF349" s="623"/>
      <c r="AG349" s="634">
        <f t="shared" si="91"/>
        <v>0</v>
      </c>
      <c r="AH349" s="623"/>
      <c r="AI349" s="634">
        <f>AE349+AG349</f>
        <v>0</v>
      </c>
      <c r="AJ349" s="622"/>
      <c r="AK349" s="623"/>
      <c r="AL349" s="96"/>
      <c r="AM349" s="101"/>
      <c r="AN349" s="101"/>
    </row>
    <row r="350" spans="1:41" s="100" customFormat="1" ht="15.75" customHeight="1" outlineLevel="2" x14ac:dyDescent="0.25">
      <c r="A350" s="96"/>
      <c r="B350" s="721" t="s">
        <v>1911</v>
      </c>
      <c r="C350" s="622"/>
      <c r="D350" s="823" t="s">
        <v>1624</v>
      </c>
      <c r="E350" s="675"/>
      <c r="F350" s="675"/>
      <c r="G350" s="675"/>
      <c r="H350" s="675"/>
      <c r="I350" s="675"/>
      <c r="J350" s="675"/>
      <c r="K350" s="675"/>
      <c r="L350" s="675"/>
      <c r="M350" s="675"/>
      <c r="N350" s="675"/>
      <c r="O350" s="675"/>
      <c r="P350" s="675"/>
      <c r="Q350" s="675"/>
      <c r="R350" s="675"/>
      <c r="S350" s="675"/>
      <c r="T350" s="676"/>
      <c r="U350" s="661"/>
      <c r="V350" s="824"/>
      <c r="W350" s="825" t="s">
        <v>1548</v>
      </c>
      <c r="X350" s="709"/>
      <c r="Y350" s="771">
        <f>Y349*10</f>
        <v>225.00800000000001</v>
      </c>
      <c r="Z350" s="772"/>
      <c r="AA350" s="631"/>
      <c r="AB350" s="623"/>
      <c r="AC350" s="631"/>
      <c r="AD350" s="623"/>
      <c r="AE350" s="634">
        <f t="shared" si="90"/>
        <v>0</v>
      </c>
      <c r="AF350" s="623"/>
      <c r="AG350" s="634">
        <f t="shared" si="91"/>
        <v>0</v>
      </c>
      <c r="AH350" s="623"/>
      <c r="AI350" s="634">
        <f>AE350+AG350</f>
        <v>0</v>
      </c>
      <c r="AJ350" s="622"/>
      <c r="AK350" s="623"/>
      <c r="AL350" s="96"/>
      <c r="AM350" s="101"/>
      <c r="AN350" s="101"/>
    </row>
    <row r="351" spans="1:41" s="100" customFormat="1" ht="15.75" customHeight="1" outlineLevel="2" x14ac:dyDescent="0.25">
      <c r="A351" s="96"/>
      <c r="B351" s="721"/>
      <c r="C351" s="622"/>
      <c r="D351" s="823"/>
      <c r="E351" s="675"/>
      <c r="F351" s="675"/>
      <c r="G351" s="675"/>
      <c r="H351" s="675"/>
      <c r="I351" s="675"/>
      <c r="J351" s="675"/>
      <c r="K351" s="675"/>
      <c r="L351" s="675"/>
      <c r="M351" s="675"/>
      <c r="N351" s="675"/>
      <c r="O351" s="675"/>
      <c r="P351" s="675"/>
      <c r="Q351" s="675"/>
      <c r="R351" s="675"/>
      <c r="S351" s="675"/>
      <c r="T351" s="676"/>
      <c r="U351" s="661"/>
      <c r="V351" s="824"/>
      <c r="W351" s="825"/>
      <c r="X351" s="709"/>
      <c r="Y351" s="771"/>
      <c r="Z351" s="772"/>
      <c r="AA351" s="631"/>
      <c r="AB351" s="623"/>
      <c r="AC351" s="631"/>
      <c r="AD351" s="623"/>
      <c r="AE351" s="634"/>
      <c r="AF351" s="623"/>
      <c r="AG351" s="634"/>
      <c r="AH351" s="623"/>
      <c r="AI351" s="634"/>
      <c r="AJ351" s="622"/>
      <c r="AK351" s="623"/>
      <c r="AL351" s="96"/>
      <c r="AM351" s="101"/>
      <c r="AN351" s="101"/>
    </row>
    <row r="352" spans="1:41" s="100" customFormat="1" ht="15.75" customHeight="1" outlineLevel="2" x14ac:dyDescent="0.25">
      <c r="A352" s="96"/>
      <c r="B352" s="839" t="s">
        <v>86</v>
      </c>
      <c r="C352" s="840"/>
      <c r="D352" s="794" t="s">
        <v>926</v>
      </c>
      <c r="E352" s="795"/>
      <c r="F352" s="795"/>
      <c r="G352" s="795"/>
      <c r="H352" s="795"/>
      <c r="I352" s="795"/>
      <c r="J352" s="795"/>
      <c r="K352" s="795"/>
      <c r="L352" s="795"/>
      <c r="M352" s="795"/>
      <c r="N352" s="795"/>
      <c r="O352" s="795"/>
      <c r="P352" s="795"/>
      <c r="Q352" s="795"/>
      <c r="R352" s="795"/>
      <c r="S352" s="795"/>
      <c r="T352" s="796"/>
      <c r="U352" s="803"/>
      <c r="V352" s="804"/>
      <c r="W352" s="837"/>
      <c r="X352" s="806"/>
      <c r="Y352" s="807"/>
      <c r="Z352" s="838"/>
      <c r="AA352" s="442"/>
      <c r="AB352" s="440"/>
      <c r="AC352" s="442"/>
      <c r="AD352" s="440"/>
      <c r="AE352" s="443"/>
      <c r="AF352" s="440"/>
      <c r="AG352" s="443"/>
      <c r="AH352" s="440"/>
      <c r="AI352" s="443"/>
      <c r="AJ352" s="444"/>
      <c r="AK352" s="438"/>
      <c r="AL352" s="96"/>
      <c r="AM352" s="101"/>
      <c r="AN352" s="101"/>
    </row>
    <row r="353" spans="1:40" s="100" customFormat="1" ht="15.75" outlineLevel="2" x14ac:dyDescent="0.25">
      <c r="A353" s="96"/>
      <c r="B353" s="721"/>
      <c r="C353" s="809"/>
      <c r="D353" s="814"/>
      <c r="E353" s="815"/>
      <c r="F353" s="815"/>
      <c r="G353" s="815"/>
      <c r="H353" s="815"/>
      <c r="I353" s="815"/>
      <c r="J353" s="815"/>
      <c r="K353" s="815"/>
      <c r="L353" s="815"/>
      <c r="M353" s="815"/>
      <c r="N353" s="815"/>
      <c r="O353" s="815"/>
      <c r="P353" s="815"/>
      <c r="Q353" s="815"/>
      <c r="R353" s="815"/>
      <c r="S353" s="815"/>
      <c r="T353" s="816"/>
      <c r="U353" s="817"/>
      <c r="V353" s="818"/>
      <c r="W353" s="819"/>
      <c r="X353" s="820"/>
      <c r="Y353" s="821"/>
      <c r="Z353" s="822"/>
      <c r="AA353" s="810"/>
      <c r="AB353" s="811"/>
      <c r="AC353" s="810"/>
      <c r="AD353" s="811"/>
      <c r="AE353" s="812"/>
      <c r="AF353" s="811"/>
      <c r="AG353" s="812"/>
      <c r="AH353" s="811"/>
      <c r="AI353" s="812"/>
      <c r="AJ353" s="813"/>
      <c r="AK353" s="811"/>
      <c r="AL353" s="96"/>
      <c r="AM353" s="101"/>
      <c r="AN353" s="101"/>
    </row>
    <row r="354" spans="1:40" s="100" customFormat="1" ht="15.75" customHeight="1" outlineLevel="2" x14ac:dyDescent="0.25">
      <c r="A354" s="96"/>
      <c r="B354" s="843" t="s">
        <v>1912</v>
      </c>
      <c r="C354" s="846"/>
      <c r="D354" s="847" t="s">
        <v>1913</v>
      </c>
      <c r="E354" s="848"/>
      <c r="F354" s="848"/>
      <c r="G354" s="848"/>
      <c r="H354" s="848"/>
      <c r="I354" s="848"/>
      <c r="J354" s="848"/>
      <c r="K354" s="848"/>
      <c r="L354" s="848"/>
      <c r="M354" s="848"/>
      <c r="N354" s="848"/>
      <c r="O354" s="848"/>
      <c r="P354" s="848"/>
      <c r="Q354" s="848"/>
      <c r="R354" s="848"/>
      <c r="S354" s="848"/>
      <c r="T354" s="849"/>
      <c r="U354" s="850" t="s">
        <v>1833</v>
      </c>
      <c r="V354" s="851"/>
      <c r="W354" s="852" t="s">
        <v>39</v>
      </c>
      <c r="X354" s="853"/>
      <c r="Y354" s="854">
        <v>12</v>
      </c>
      <c r="Z354" s="855"/>
      <c r="AA354" s="631"/>
      <c r="AB354" s="707"/>
      <c r="AC354" s="631"/>
      <c r="AD354" s="845"/>
      <c r="AE354" s="634">
        <f>ROUND(Y354*AA354,2)</f>
        <v>0</v>
      </c>
      <c r="AF354" s="841"/>
      <c r="AG354" s="634">
        <f t="shared" ref="AG354:AG363" si="92">ROUND(Y354*AC354,2)</f>
        <v>0</v>
      </c>
      <c r="AH354" s="841"/>
      <c r="AI354" s="634">
        <f t="shared" ref="AI354:AI363" si="93">AE354+AG354</f>
        <v>0</v>
      </c>
      <c r="AJ354" s="842"/>
      <c r="AK354" s="841"/>
      <c r="AL354" s="96"/>
      <c r="AM354" s="101"/>
      <c r="AN354" s="101"/>
    </row>
    <row r="355" spans="1:40" s="100" customFormat="1" ht="15.75" customHeight="1" outlineLevel="2" x14ac:dyDescent="0.25">
      <c r="A355" s="96"/>
      <c r="B355" s="843" t="s">
        <v>1914</v>
      </c>
      <c r="C355" s="846"/>
      <c r="D355" s="823" t="s">
        <v>1915</v>
      </c>
      <c r="E355" s="675"/>
      <c r="F355" s="675"/>
      <c r="G355" s="675"/>
      <c r="H355" s="675"/>
      <c r="I355" s="675"/>
      <c r="J355" s="675"/>
      <c r="K355" s="675"/>
      <c r="L355" s="675"/>
      <c r="M355" s="675"/>
      <c r="N355" s="675"/>
      <c r="O355" s="675"/>
      <c r="P355" s="675"/>
      <c r="Q355" s="675"/>
      <c r="R355" s="675"/>
      <c r="S355" s="675"/>
      <c r="T355" s="676"/>
      <c r="U355" s="661" t="s">
        <v>1775</v>
      </c>
      <c r="V355" s="824"/>
      <c r="W355" s="825" t="s">
        <v>39</v>
      </c>
      <c r="X355" s="709"/>
      <c r="Y355" s="771">
        <v>180</v>
      </c>
      <c r="Z355" s="772"/>
      <c r="AA355" s="631"/>
      <c r="AB355" s="845"/>
      <c r="AC355" s="631"/>
      <c r="AD355" s="845"/>
      <c r="AE355" s="634">
        <f t="shared" ref="AE355:AE363" si="94">ROUND(Y355*AA355,2)</f>
        <v>0</v>
      </c>
      <c r="AF355" s="841"/>
      <c r="AG355" s="634">
        <f t="shared" si="92"/>
        <v>0</v>
      </c>
      <c r="AH355" s="841"/>
      <c r="AI355" s="634">
        <f t="shared" si="93"/>
        <v>0</v>
      </c>
      <c r="AJ355" s="842"/>
      <c r="AK355" s="841"/>
      <c r="AL355" s="96"/>
      <c r="AM355" s="101"/>
      <c r="AN355" s="101"/>
    </row>
    <row r="356" spans="1:40" s="100" customFormat="1" ht="15.75" customHeight="1" outlineLevel="2" x14ac:dyDescent="0.25">
      <c r="A356" s="96"/>
      <c r="B356" s="843" t="s">
        <v>1916</v>
      </c>
      <c r="C356" s="846"/>
      <c r="D356" s="823" t="s">
        <v>1917</v>
      </c>
      <c r="E356" s="675"/>
      <c r="F356" s="675"/>
      <c r="G356" s="675"/>
      <c r="H356" s="675"/>
      <c r="I356" s="675"/>
      <c r="J356" s="675"/>
      <c r="K356" s="675"/>
      <c r="L356" s="675"/>
      <c r="M356" s="675"/>
      <c r="N356" s="675"/>
      <c r="O356" s="675"/>
      <c r="P356" s="675"/>
      <c r="Q356" s="675"/>
      <c r="R356" s="675"/>
      <c r="S356" s="675"/>
      <c r="T356" s="676"/>
      <c r="U356" s="661" t="s">
        <v>1781</v>
      </c>
      <c r="V356" s="824"/>
      <c r="W356" s="825" t="s">
        <v>39</v>
      </c>
      <c r="X356" s="709"/>
      <c r="Y356" s="771">
        <v>20</v>
      </c>
      <c r="Z356" s="772"/>
      <c r="AA356" s="631"/>
      <c r="AB356" s="845"/>
      <c r="AC356" s="631"/>
      <c r="AD356" s="845"/>
      <c r="AE356" s="634">
        <f t="shared" si="94"/>
        <v>0</v>
      </c>
      <c r="AF356" s="841"/>
      <c r="AG356" s="634">
        <f t="shared" si="92"/>
        <v>0</v>
      </c>
      <c r="AH356" s="841"/>
      <c r="AI356" s="634">
        <f t="shared" si="93"/>
        <v>0</v>
      </c>
      <c r="AJ356" s="842"/>
      <c r="AK356" s="841"/>
      <c r="AL356" s="96"/>
      <c r="AM356" s="101"/>
      <c r="AN356" s="101"/>
    </row>
    <row r="357" spans="1:40" s="100" customFormat="1" ht="17.45" customHeight="1" outlineLevel="2" x14ac:dyDescent="0.25">
      <c r="A357" s="96"/>
      <c r="B357" s="843" t="s">
        <v>1918</v>
      </c>
      <c r="C357" s="846"/>
      <c r="D357" s="823" t="s">
        <v>1884</v>
      </c>
      <c r="E357" s="675"/>
      <c r="F357" s="675"/>
      <c r="G357" s="675"/>
      <c r="H357" s="675"/>
      <c r="I357" s="675"/>
      <c r="J357" s="675"/>
      <c r="K357" s="675"/>
      <c r="L357" s="675"/>
      <c r="M357" s="675"/>
      <c r="N357" s="675"/>
      <c r="O357" s="675"/>
      <c r="P357" s="675"/>
      <c r="Q357" s="675"/>
      <c r="R357" s="675"/>
      <c r="S357" s="675"/>
      <c r="T357" s="676"/>
      <c r="U357" s="661" t="s">
        <v>1885</v>
      </c>
      <c r="V357" s="824"/>
      <c r="W357" s="825" t="s">
        <v>39</v>
      </c>
      <c r="X357" s="709"/>
      <c r="Y357" s="771">
        <v>50</v>
      </c>
      <c r="Z357" s="772"/>
      <c r="AA357" s="631"/>
      <c r="AB357" s="841"/>
      <c r="AC357" s="631"/>
      <c r="AD357" s="841"/>
      <c r="AE357" s="634">
        <f t="shared" si="94"/>
        <v>0</v>
      </c>
      <c r="AF357" s="841"/>
      <c r="AG357" s="634">
        <f t="shared" si="92"/>
        <v>0</v>
      </c>
      <c r="AH357" s="841"/>
      <c r="AI357" s="634">
        <f t="shared" si="93"/>
        <v>0</v>
      </c>
      <c r="AJ357" s="842"/>
      <c r="AK357" s="841"/>
      <c r="AL357" s="96"/>
      <c r="AM357" s="101"/>
      <c r="AN357" s="101"/>
    </row>
    <row r="358" spans="1:40" s="100" customFormat="1" ht="17.45" customHeight="1" outlineLevel="2" x14ac:dyDescent="0.25">
      <c r="A358" s="96"/>
      <c r="B358" s="843" t="s">
        <v>1919</v>
      </c>
      <c r="C358" s="846"/>
      <c r="D358" s="823" t="s">
        <v>1920</v>
      </c>
      <c r="E358" s="675"/>
      <c r="F358" s="675"/>
      <c r="G358" s="675"/>
      <c r="H358" s="675"/>
      <c r="I358" s="675"/>
      <c r="J358" s="675"/>
      <c r="K358" s="675"/>
      <c r="L358" s="675"/>
      <c r="M358" s="675"/>
      <c r="N358" s="675"/>
      <c r="O358" s="675"/>
      <c r="P358" s="675"/>
      <c r="Q358" s="675"/>
      <c r="R358" s="675"/>
      <c r="S358" s="675"/>
      <c r="T358" s="676"/>
      <c r="U358" s="661" t="s">
        <v>1888</v>
      </c>
      <c r="V358" s="824"/>
      <c r="W358" s="825" t="s">
        <v>39</v>
      </c>
      <c r="X358" s="709"/>
      <c r="Y358" s="771">
        <v>3</v>
      </c>
      <c r="Z358" s="772"/>
      <c r="AA358" s="631"/>
      <c r="AB358" s="841"/>
      <c r="AC358" s="631"/>
      <c r="AD358" s="841"/>
      <c r="AE358" s="634">
        <f t="shared" si="94"/>
        <v>0</v>
      </c>
      <c r="AF358" s="841"/>
      <c r="AG358" s="634">
        <f t="shared" si="92"/>
        <v>0</v>
      </c>
      <c r="AH358" s="841"/>
      <c r="AI358" s="634">
        <f t="shared" si="93"/>
        <v>0</v>
      </c>
      <c r="AJ358" s="842"/>
      <c r="AK358" s="841"/>
      <c r="AL358" s="96"/>
      <c r="AM358" s="101"/>
      <c r="AN358" s="101"/>
    </row>
    <row r="359" spans="1:40" s="1532" customFormat="1" ht="15.75" customHeight="1" outlineLevel="2" x14ac:dyDescent="0.25">
      <c r="A359" s="1561"/>
      <c r="B359" s="1576" t="s">
        <v>1921</v>
      </c>
      <c r="C359" s="1577"/>
      <c r="D359" s="1564" t="s">
        <v>2485</v>
      </c>
      <c r="E359" s="1521"/>
      <c r="F359" s="1521"/>
      <c r="G359" s="1521"/>
      <c r="H359" s="1521"/>
      <c r="I359" s="1521"/>
      <c r="J359" s="1521"/>
      <c r="K359" s="1521"/>
      <c r="L359" s="1521"/>
      <c r="M359" s="1521"/>
      <c r="N359" s="1521"/>
      <c r="O359" s="1521"/>
      <c r="P359" s="1521"/>
      <c r="Q359" s="1521"/>
      <c r="R359" s="1521"/>
      <c r="S359" s="1521"/>
      <c r="T359" s="1522"/>
      <c r="U359" s="1525" t="s">
        <v>2453</v>
      </c>
      <c r="V359" s="1565"/>
      <c r="W359" s="1566" t="s">
        <v>1669</v>
      </c>
      <c r="X359" s="1535"/>
      <c r="Y359" s="1578">
        <v>4</v>
      </c>
      <c r="Z359" s="1579"/>
      <c r="AA359" s="1528"/>
      <c r="AB359" s="1519"/>
      <c r="AC359" s="1528"/>
      <c r="AD359" s="1519"/>
      <c r="AE359" s="1526">
        <f t="shared" si="94"/>
        <v>0</v>
      </c>
      <c r="AF359" s="1580"/>
      <c r="AG359" s="1526">
        <f t="shared" si="92"/>
        <v>0</v>
      </c>
      <c r="AH359" s="1580"/>
      <c r="AI359" s="1526">
        <f t="shared" si="93"/>
        <v>0</v>
      </c>
      <c r="AJ359" s="1581"/>
      <c r="AK359" s="1580"/>
      <c r="AL359" s="1561"/>
      <c r="AM359" s="1531"/>
      <c r="AN359" s="1531"/>
    </row>
    <row r="360" spans="1:40" s="100" customFormat="1" ht="15.75" customHeight="1" outlineLevel="2" x14ac:dyDescent="0.25">
      <c r="A360" s="96"/>
      <c r="B360" s="843" t="s">
        <v>1922</v>
      </c>
      <c r="C360" s="846"/>
      <c r="D360" s="823" t="s">
        <v>1923</v>
      </c>
      <c r="E360" s="675"/>
      <c r="F360" s="675"/>
      <c r="G360" s="675"/>
      <c r="H360" s="675"/>
      <c r="I360" s="675"/>
      <c r="J360" s="675"/>
      <c r="K360" s="675"/>
      <c r="L360" s="675"/>
      <c r="M360" s="675"/>
      <c r="N360" s="675"/>
      <c r="O360" s="675"/>
      <c r="P360" s="675"/>
      <c r="Q360" s="675"/>
      <c r="R360" s="675"/>
      <c r="S360" s="675"/>
      <c r="T360" s="676"/>
      <c r="U360" s="661" t="s">
        <v>1924</v>
      </c>
      <c r="V360" s="824"/>
      <c r="W360" s="825" t="s">
        <v>1669</v>
      </c>
      <c r="X360" s="709"/>
      <c r="Y360" s="771">
        <v>21</v>
      </c>
      <c r="Z360" s="772"/>
      <c r="AA360" s="631"/>
      <c r="AB360" s="623"/>
      <c r="AC360" s="631"/>
      <c r="AD360" s="623"/>
      <c r="AE360" s="634">
        <f t="shared" si="94"/>
        <v>0</v>
      </c>
      <c r="AF360" s="841"/>
      <c r="AG360" s="634">
        <f t="shared" si="92"/>
        <v>0</v>
      </c>
      <c r="AH360" s="841"/>
      <c r="AI360" s="634">
        <f t="shared" si="93"/>
        <v>0</v>
      </c>
      <c r="AJ360" s="842"/>
      <c r="AK360" s="841"/>
      <c r="AL360" s="96"/>
      <c r="AM360" s="101"/>
      <c r="AN360" s="101"/>
    </row>
    <row r="361" spans="1:40" s="100" customFormat="1" ht="15.75" customHeight="1" outlineLevel="2" x14ac:dyDescent="0.25">
      <c r="A361" s="96"/>
      <c r="B361" s="843" t="s">
        <v>1925</v>
      </c>
      <c r="C361" s="846"/>
      <c r="D361" s="823" t="s">
        <v>1926</v>
      </c>
      <c r="E361" s="675"/>
      <c r="F361" s="675"/>
      <c r="G361" s="675"/>
      <c r="H361" s="675"/>
      <c r="I361" s="675"/>
      <c r="J361" s="675"/>
      <c r="K361" s="675"/>
      <c r="L361" s="675"/>
      <c r="M361" s="675"/>
      <c r="N361" s="675"/>
      <c r="O361" s="675"/>
      <c r="P361" s="675"/>
      <c r="Q361" s="675"/>
      <c r="R361" s="675"/>
      <c r="S361" s="675"/>
      <c r="T361" s="676"/>
      <c r="U361" s="661" t="s">
        <v>1927</v>
      </c>
      <c r="V361" s="824"/>
      <c r="W361" s="825" t="s">
        <v>1669</v>
      </c>
      <c r="X361" s="709"/>
      <c r="Y361" s="771">
        <v>7</v>
      </c>
      <c r="Z361" s="772"/>
      <c r="AA361" s="631"/>
      <c r="AB361" s="623"/>
      <c r="AC361" s="631"/>
      <c r="AD361" s="623"/>
      <c r="AE361" s="634">
        <f t="shared" si="94"/>
        <v>0</v>
      </c>
      <c r="AF361" s="841"/>
      <c r="AG361" s="634">
        <f t="shared" si="92"/>
        <v>0</v>
      </c>
      <c r="AH361" s="841"/>
      <c r="AI361" s="634">
        <f t="shared" si="93"/>
        <v>0</v>
      </c>
      <c r="AJ361" s="842"/>
      <c r="AK361" s="841"/>
      <c r="AL361" s="96"/>
      <c r="AM361" s="101"/>
      <c r="AN361" s="101"/>
    </row>
    <row r="362" spans="1:40" s="100" customFormat="1" ht="15.75" customHeight="1" outlineLevel="2" x14ac:dyDescent="0.25">
      <c r="A362" s="96"/>
      <c r="B362" s="843" t="s">
        <v>1928</v>
      </c>
      <c r="C362" s="846"/>
      <c r="D362" s="823" t="s">
        <v>1929</v>
      </c>
      <c r="E362" s="675"/>
      <c r="F362" s="675"/>
      <c r="G362" s="675"/>
      <c r="H362" s="675"/>
      <c r="I362" s="675"/>
      <c r="J362" s="675"/>
      <c r="K362" s="675"/>
      <c r="L362" s="675"/>
      <c r="M362" s="675"/>
      <c r="N362" s="675"/>
      <c r="O362" s="675"/>
      <c r="P362" s="675"/>
      <c r="Q362" s="675"/>
      <c r="R362" s="675"/>
      <c r="S362" s="675"/>
      <c r="T362" s="676"/>
      <c r="U362" s="661" t="s">
        <v>153</v>
      </c>
      <c r="V362" s="824"/>
      <c r="W362" s="825" t="s">
        <v>1669</v>
      </c>
      <c r="X362" s="709"/>
      <c r="Y362" s="771">
        <v>7</v>
      </c>
      <c r="Z362" s="772"/>
      <c r="AA362" s="631"/>
      <c r="AB362" s="623"/>
      <c r="AC362" s="631"/>
      <c r="AD362" s="623"/>
      <c r="AE362" s="634">
        <f t="shared" si="94"/>
        <v>0</v>
      </c>
      <c r="AF362" s="841"/>
      <c r="AG362" s="634">
        <f t="shared" si="92"/>
        <v>0</v>
      </c>
      <c r="AH362" s="841"/>
      <c r="AI362" s="634">
        <f t="shared" si="93"/>
        <v>0</v>
      </c>
      <c r="AJ362" s="842"/>
      <c r="AK362" s="841"/>
      <c r="AL362" s="96"/>
      <c r="AM362" s="101"/>
      <c r="AN362" s="101"/>
    </row>
    <row r="363" spans="1:40" s="100" customFormat="1" ht="15.75" customHeight="1" outlineLevel="2" x14ac:dyDescent="0.25">
      <c r="A363" s="96"/>
      <c r="B363" s="843" t="s">
        <v>1930</v>
      </c>
      <c r="C363" s="846"/>
      <c r="D363" s="823" t="s">
        <v>1931</v>
      </c>
      <c r="E363" s="675"/>
      <c r="F363" s="675"/>
      <c r="G363" s="675"/>
      <c r="H363" s="675"/>
      <c r="I363" s="675"/>
      <c r="J363" s="675"/>
      <c r="K363" s="675"/>
      <c r="L363" s="675"/>
      <c r="M363" s="675"/>
      <c r="N363" s="675"/>
      <c r="O363" s="675"/>
      <c r="P363" s="675"/>
      <c r="Q363" s="675"/>
      <c r="R363" s="675"/>
      <c r="S363" s="675"/>
      <c r="T363" s="676"/>
      <c r="U363" s="661" t="s">
        <v>1765</v>
      </c>
      <c r="V363" s="824"/>
      <c r="W363" s="825" t="s">
        <v>1669</v>
      </c>
      <c r="X363" s="709"/>
      <c r="Y363" s="771">
        <v>21</v>
      </c>
      <c r="Z363" s="772"/>
      <c r="AA363" s="631"/>
      <c r="AB363" s="623"/>
      <c r="AC363" s="631"/>
      <c r="AD363" s="623"/>
      <c r="AE363" s="634">
        <f t="shared" si="94"/>
        <v>0</v>
      </c>
      <c r="AF363" s="841"/>
      <c r="AG363" s="634">
        <f t="shared" si="92"/>
        <v>0</v>
      </c>
      <c r="AH363" s="841"/>
      <c r="AI363" s="634">
        <f t="shared" si="93"/>
        <v>0</v>
      </c>
      <c r="AJ363" s="842"/>
      <c r="AK363" s="841"/>
      <c r="AL363" s="96"/>
      <c r="AM363" s="101"/>
      <c r="AN363" s="101"/>
    </row>
    <row r="364" spans="1:40" s="100" customFormat="1" ht="15.75" customHeight="1" outlineLevel="2" x14ac:dyDescent="0.25">
      <c r="A364" s="96"/>
      <c r="B364" s="721"/>
      <c r="C364" s="622"/>
      <c r="D364" s="823"/>
      <c r="E364" s="675"/>
      <c r="F364" s="675"/>
      <c r="G364" s="675"/>
      <c r="H364" s="675"/>
      <c r="I364" s="675"/>
      <c r="J364" s="675"/>
      <c r="K364" s="675"/>
      <c r="L364" s="675"/>
      <c r="M364" s="675"/>
      <c r="N364" s="675"/>
      <c r="O364" s="675"/>
      <c r="P364" s="675"/>
      <c r="Q364" s="675"/>
      <c r="R364" s="675"/>
      <c r="S364" s="675"/>
      <c r="T364" s="676"/>
      <c r="U364" s="661"/>
      <c r="V364" s="824"/>
      <c r="W364" s="825"/>
      <c r="X364" s="709"/>
      <c r="Y364" s="771"/>
      <c r="Z364" s="772"/>
      <c r="AA364" s="631"/>
      <c r="AB364" s="623"/>
      <c r="AC364" s="631"/>
      <c r="AD364" s="623"/>
      <c r="AE364" s="634"/>
      <c r="AF364" s="623"/>
      <c r="AG364" s="634"/>
      <c r="AH364" s="623"/>
      <c r="AI364" s="634"/>
      <c r="AJ364" s="622"/>
      <c r="AK364" s="623"/>
      <c r="AL364" s="96"/>
      <c r="AM364" s="101"/>
      <c r="AN364" s="101"/>
    </row>
    <row r="365" spans="1:40" s="100" customFormat="1" ht="15.75" customHeight="1" outlineLevel="2" x14ac:dyDescent="0.25">
      <c r="A365" s="96"/>
      <c r="B365" s="839" t="s">
        <v>1932</v>
      </c>
      <c r="C365" s="840"/>
      <c r="D365" s="794" t="s">
        <v>928</v>
      </c>
      <c r="E365" s="795"/>
      <c r="F365" s="795"/>
      <c r="G365" s="795"/>
      <c r="H365" s="795"/>
      <c r="I365" s="795"/>
      <c r="J365" s="795"/>
      <c r="K365" s="795"/>
      <c r="L365" s="795"/>
      <c r="M365" s="795"/>
      <c r="N365" s="795"/>
      <c r="O365" s="795"/>
      <c r="P365" s="795"/>
      <c r="Q365" s="795"/>
      <c r="R365" s="795"/>
      <c r="S365" s="795"/>
      <c r="T365" s="796"/>
      <c r="U365" s="803"/>
      <c r="V365" s="804"/>
      <c r="W365" s="837"/>
      <c r="X365" s="806"/>
      <c r="Y365" s="807"/>
      <c r="Z365" s="838"/>
      <c r="AA365" s="442"/>
      <c r="AB365" s="440"/>
      <c r="AC365" s="442"/>
      <c r="AD365" s="440"/>
      <c r="AE365" s="443"/>
      <c r="AF365" s="440"/>
      <c r="AG365" s="443"/>
      <c r="AH365" s="440"/>
      <c r="AI365" s="443"/>
      <c r="AJ365" s="444"/>
      <c r="AK365" s="438"/>
      <c r="AL365" s="96"/>
      <c r="AM365" s="101"/>
      <c r="AN365" s="101"/>
    </row>
    <row r="366" spans="1:40" s="100" customFormat="1" ht="15.75" outlineLevel="2" x14ac:dyDescent="0.25">
      <c r="A366" s="96"/>
      <c r="B366" s="721"/>
      <c r="C366" s="809"/>
      <c r="D366" s="814"/>
      <c r="E366" s="815"/>
      <c r="F366" s="815"/>
      <c r="G366" s="815"/>
      <c r="H366" s="815"/>
      <c r="I366" s="815"/>
      <c r="J366" s="815"/>
      <c r="K366" s="815"/>
      <c r="L366" s="815"/>
      <c r="M366" s="815"/>
      <c r="N366" s="815"/>
      <c r="O366" s="815"/>
      <c r="P366" s="815"/>
      <c r="Q366" s="815"/>
      <c r="R366" s="815"/>
      <c r="S366" s="815"/>
      <c r="T366" s="816"/>
      <c r="U366" s="817"/>
      <c r="V366" s="818"/>
      <c r="W366" s="819"/>
      <c r="X366" s="820"/>
      <c r="Y366" s="821"/>
      <c r="Z366" s="822"/>
      <c r="AA366" s="810"/>
      <c r="AB366" s="811"/>
      <c r="AC366" s="810"/>
      <c r="AD366" s="811"/>
      <c r="AE366" s="812"/>
      <c r="AF366" s="811"/>
      <c r="AG366" s="812"/>
      <c r="AH366" s="811"/>
      <c r="AI366" s="812"/>
      <c r="AJ366" s="813"/>
      <c r="AK366" s="811"/>
      <c r="AL366" s="96"/>
      <c r="AM366" s="101"/>
      <c r="AN366" s="101"/>
    </row>
    <row r="367" spans="1:40" s="100" customFormat="1" ht="15.75" customHeight="1" outlineLevel="2" x14ac:dyDescent="0.25">
      <c r="A367" s="96"/>
      <c r="B367" s="843" t="s">
        <v>1933</v>
      </c>
      <c r="C367" s="846"/>
      <c r="D367" s="847" t="s">
        <v>1913</v>
      </c>
      <c r="E367" s="848"/>
      <c r="F367" s="848"/>
      <c r="G367" s="848"/>
      <c r="H367" s="848"/>
      <c r="I367" s="848"/>
      <c r="J367" s="848"/>
      <c r="K367" s="848"/>
      <c r="L367" s="848"/>
      <c r="M367" s="848"/>
      <c r="N367" s="848"/>
      <c r="O367" s="848"/>
      <c r="P367" s="848"/>
      <c r="Q367" s="848"/>
      <c r="R367" s="848"/>
      <c r="S367" s="848"/>
      <c r="T367" s="849"/>
      <c r="U367" s="850" t="s">
        <v>1833</v>
      </c>
      <c r="V367" s="851"/>
      <c r="W367" s="852" t="s">
        <v>39</v>
      </c>
      <c r="X367" s="853"/>
      <c r="Y367" s="854">
        <v>6</v>
      </c>
      <c r="Z367" s="855"/>
      <c r="AA367" s="631"/>
      <c r="AB367" s="707"/>
      <c r="AC367" s="631"/>
      <c r="AD367" s="845"/>
      <c r="AE367" s="634">
        <f>ROUND(Y367*AA367,2)</f>
        <v>0</v>
      </c>
      <c r="AF367" s="841"/>
      <c r="AG367" s="634">
        <f t="shared" ref="AG367:AG375" si="95">ROUND(Y367*AC367,2)</f>
        <v>0</v>
      </c>
      <c r="AH367" s="841"/>
      <c r="AI367" s="634">
        <f t="shared" ref="AI367:AI375" si="96">AE367+AG367</f>
        <v>0</v>
      </c>
      <c r="AJ367" s="842"/>
      <c r="AK367" s="841"/>
      <c r="AL367" s="96"/>
      <c r="AM367" s="101"/>
      <c r="AN367" s="101"/>
    </row>
    <row r="368" spans="1:40" s="100" customFormat="1" ht="15.75" customHeight="1" outlineLevel="2" x14ac:dyDescent="0.25">
      <c r="A368" s="96"/>
      <c r="B368" s="843" t="s">
        <v>1934</v>
      </c>
      <c r="C368" s="846"/>
      <c r="D368" s="823" t="s">
        <v>1915</v>
      </c>
      <c r="E368" s="675"/>
      <c r="F368" s="675"/>
      <c r="G368" s="675"/>
      <c r="H368" s="675"/>
      <c r="I368" s="675"/>
      <c r="J368" s="675"/>
      <c r="K368" s="675"/>
      <c r="L368" s="675"/>
      <c r="M368" s="675"/>
      <c r="N368" s="675"/>
      <c r="O368" s="675"/>
      <c r="P368" s="675"/>
      <c r="Q368" s="675"/>
      <c r="R368" s="675"/>
      <c r="S368" s="675"/>
      <c r="T368" s="676"/>
      <c r="U368" s="661" t="s">
        <v>1775</v>
      </c>
      <c r="V368" s="824"/>
      <c r="W368" s="825" t="s">
        <v>39</v>
      </c>
      <c r="X368" s="709"/>
      <c r="Y368" s="771">
        <v>15</v>
      </c>
      <c r="Z368" s="772"/>
      <c r="AA368" s="631"/>
      <c r="AB368" s="845"/>
      <c r="AC368" s="631"/>
      <c r="AD368" s="845"/>
      <c r="AE368" s="634">
        <f t="shared" ref="AE368:AE375" si="97">ROUND(Y368*AA368,2)</f>
        <v>0</v>
      </c>
      <c r="AF368" s="841"/>
      <c r="AG368" s="634">
        <f t="shared" si="95"/>
        <v>0</v>
      </c>
      <c r="AH368" s="841"/>
      <c r="AI368" s="634">
        <f t="shared" si="96"/>
        <v>0</v>
      </c>
      <c r="AJ368" s="842"/>
      <c r="AK368" s="841"/>
      <c r="AL368" s="96"/>
      <c r="AM368" s="101"/>
      <c r="AN368" s="101"/>
    </row>
    <row r="369" spans="1:40" s="100" customFormat="1" ht="15.75" customHeight="1" outlineLevel="2" x14ac:dyDescent="0.25">
      <c r="A369" s="96"/>
      <c r="B369" s="843" t="s">
        <v>1935</v>
      </c>
      <c r="C369" s="846"/>
      <c r="D369" s="823" t="s">
        <v>1917</v>
      </c>
      <c r="E369" s="675"/>
      <c r="F369" s="675"/>
      <c r="G369" s="675"/>
      <c r="H369" s="675"/>
      <c r="I369" s="675"/>
      <c r="J369" s="675"/>
      <c r="K369" s="675"/>
      <c r="L369" s="675"/>
      <c r="M369" s="675"/>
      <c r="N369" s="675"/>
      <c r="O369" s="675"/>
      <c r="P369" s="675"/>
      <c r="Q369" s="675"/>
      <c r="R369" s="675"/>
      <c r="S369" s="675"/>
      <c r="T369" s="676"/>
      <c r="U369" s="661" t="s">
        <v>1781</v>
      </c>
      <c r="V369" s="824"/>
      <c r="W369" s="825" t="s">
        <v>39</v>
      </c>
      <c r="X369" s="709"/>
      <c r="Y369" s="771">
        <v>6</v>
      </c>
      <c r="Z369" s="772"/>
      <c r="AA369" s="631"/>
      <c r="AB369" s="845"/>
      <c r="AC369" s="631"/>
      <c r="AD369" s="845"/>
      <c r="AE369" s="634">
        <f t="shared" si="97"/>
        <v>0</v>
      </c>
      <c r="AF369" s="841"/>
      <c r="AG369" s="634">
        <f t="shared" si="95"/>
        <v>0</v>
      </c>
      <c r="AH369" s="841"/>
      <c r="AI369" s="634">
        <f t="shared" si="96"/>
        <v>0</v>
      </c>
      <c r="AJ369" s="842"/>
      <c r="AK369" s="841"/>
      <c r="AL369" s="96"/>
      <c r="AM369" s="101"/>
      <c r="AN369" s="101"/>
    </row>
    <row r="370" spans="1:40" s="100" customFormat="1" ht="17.45" customHeight="1" outlineLevel="2" x14ac:dyDescent="0.25">
      <c r="A370" s="96"/>
      <c r="B370" s="843" t="s">
        <v>1936</v>
      </c>
      <c r="C370" s="846"/>
      <c r="D370" s="823" t="s">
        <v>1884</v>
      </c>
      <c r="E370" s="675"/>
      <c r="F370" s="675"/>
      <c r="G370" s="675"/>
      <c r="H370" s="675"/>
      <c r="I370" s="675"/>
      <c r="J370" s="675"/>
      <c r="K370" s="675"/>
      <c r="L370" s="675"/>
      <c r="M370" s="675"/>
      <c r="N370" s="675"/>
      <c r="O370" s="675"/>
      <c r="P370" s="675"/>
      <c r="Q370" s="675"/>
      <c r="R370" s="675"/>
      <c r="S370" s="675"/>
      <c r="T370" s="676"/>
      <c r="U370" s="661" t="s">
        <v>1885</v>
      </c>
      <c r="V370" s="824"/>
      <c r="W370" s="825" t="s">
        <v>39</v>
      </c>
      <c r="X370" s="709"/>
      <c r="Y370" s="771">
        <v>25</v>
      </c>
      <c r="Z370" s="772"/>
      <c r="AA370" s="631"/>
      <c r="AB370" s="841"/>
      <c r="AC370" s="631"/>
      <c r="AD370" s="841"/>
      <c r="AE370" s="634">
        <f t="shared" si="97"/>
        <v>0</v>
      </c>
      <c r="AF370" s="841"/>
      <c r="AG370" s="634">
        <f t="shared" si="95"/>
        <v>0</v>
      </c>
      <c r="AH370" s="841"/>
      <c r="AI370" s="634">
        <f t="shared" si="96"/>
        <v>0</v>
      </c>
      <c r="AJ370" s="842"/>
      <c r="AK370" s="841"/>
      <c r="AL370" s="96"/>
      <c r="AM370" s="101"/>
      <c r="AN370" s="101"/>
    </row>
    <row r="371" spans="1:40" s="1532" customFormat="1" ht="15.75" customHeight="1" outlineLevel="2" x14ac:dyDescent="0.25">
      <c r="A371" s="1561"/>
      <c r="B371" s="1576" t="s">
        <v>1937</v>
      </c>
      <c r="C371" s="1577"/>
      <c r="D371" s="1564" t="s">
        <v>2485</v>
      </c>
      <c r="E371" s="1521"/>
      <c r="F371" s="1521"/>
      <c r="G371" s="1521"/>
      <c r="H371" s="1521"/>
      <c r="I371" s="1521"/>
      <c r="J371" s="1521"/>
      <c r="K371" s="1521"/>
      <c r="L371" s="1521"/>
      <c r="M371" s="1521"/>
      <c r="N371" s="1521"/>
      <c r="O371" s="1521"/>
      <c r="P371" s="1521"/>
      <c r="Q371" s="1521"/>
      <c r="R371" s="1521"/>
      <c r="S371" s="1521"/>
      <c r="T371" s="1522"/>
      <c r="U371" s="1525" t="s">
        <v>2453</v>
      </c>
      <c r="V371" s="1565"/>
      <c r="W371" s="1566" t="s">
        <v>1669</v>
      </c>
      <c r="X371" s="1535"/>
      <c r="Y371" s="1578">
        <v>3</v>
      </c>
      <c r="Z371" s="1579"/>
      <c r="AA371" s="1528"/>
      <c r="AB371" s="1519"/>
      <c r="AC371" s="1528"/>
      <c r="AD371" s="1519"/>
      <c r="AE371" s="1526">
        <f t="shared" si="97"/>
        <v>0</v>
      </c>
      <c r="AF371" s="1580"/>
      <c r="AG371" s="1526">
        <f t="shared" si="95"/>
        <v>0</v>
      </c>
      <c r="AH371" s="1580"/>
      <c r="AI371" s="1526">
        <f t="shared" si="96"/>
        <v>0</v>
      </c>
      <c r="AJ371" s="1581"/>
      <c r="AK371" s="1580"/>
      <c r="AL371" s="1561"/>
      <c r="AM371" s="1531"/>
      <c r="AN371" s="1531"/>
    </row>
    <row r="372" spans="1:40" s="100" customFormat="1" ht="15.75" customHeight="1" outlineLevel="2" x14ac:dyDescent="0.25">
      <c r="A372" s="96"/>
      <c r="B372" s="843" t="s">
        <v>1938</v>
      </c>
      <c r="C372" s="846"/>
      <c r="D372" s="823" t="s">
        <v>1923</v>
      </c>
      <c r="E372" s="675"/>
      <c r="F372" s="675"/>
      <c r="G372" s="675"/>
      <c r="H372" s="675"/>
      <c r="I372" s="675"/>
      <c r="J372" s="675"/>
      <c r="K372" s="675"/>
      <c r="L372" s="675"/>
      <c r="M372" s="675"/>
      <c r="N372" s="675"/>
      <c r="O372" s="675"/>
      <c r="P372" s="675"/>
      <c r="Q372" s="675"/>
      <c r="R372" s="675"/>
      <c r="S372" s="675"/>
      <c r="T372" s="676"/>
      <c r="U372" s="661" t="s">
        <v>1924</v>
      </c>
      <c r="V372" s="824"/>
      <c r="W372" s="825" t="s">
        <v>1669</v>
      </c>
      <c r="X372" s="709"/>
      <c r="Y372" s="771">
        <v>2</v>
      </c>
      <c r="Z372" s="772"/>
      <c r="AA372" s="631"/>
      <c r="AB372" s="623"/>
      <c r="AC372" s="631"/>
      <c r="AD372" s="623"/>
      <c r="AE372" s="634">
        <f t="shared" si="97"/>
        <v>0</v>
      </c>
      <c r="AF372" s="841"/>
      <c r="AG372" s="634">
        <f t="shared" si="95"/>
        <v>0</v>
      </c>
      <c r="AH372" s="841"/>
      <c r="AI372" s="634">
        <f t="shared" si="96"/>
        <v>0</v>
      </c>
      <c r="AJ372" s="842"/>
      <c r="AK372" s="841"/>
      <c r="AL372" s="96"/>
      <c r="AM372" s="101"/>
      <c r="AN372" s="101"/>
    </row>
    <row r="373" spans="1:40" s="100" customFormat="1" ht="15.75" customHeight="1" outlineLevel="2" x14ac:dyDescent="0.25">
      <c r="A373" s="96"/>
      <c r="B373" s="843" t="s">
        <v>1939</v>
      </c>
      <c r="C373" s="846"/>
      <c r="D373" s="823" t="s">
        <v>1926</v>
      </c>
      <c r="E373" s="675"/>
      <c r="F373" s="675"/>
      <c r="G373" s="675"/>
      <c r="H373" s="675"/>
      <c r="I373" s="675"/>
      <c r="J373" s="675"/>
      <c r="K373" s="675"/>
      <c r="L373" s="675"/>
      <c r="M373" s="675"/>
      <c r="N373" s="675"/>
      <c r="O373" s="675"/>
      <c r="P373" s="675"/>
      <c r="Q373" s="675"/>
      <c r="R373" s="675"/>
      <c r="S373" s="675"/>
      <c r="T373" s="676"/>
      <c r="U373" s="661" t="s">
        <v>1927</v>
      </c>
      <c r="V373" s="824"/>
      <c r="W373" s="825" t="s">
        <v>1669</v>
      </c>
      <c r="X373" s="709"/>
      <c r="Y373" s="771">
        <v>2</v>
      </c>
      <c r="Z373" s="772"/>
      <c r="AA373" s="631"/>
      <c r="AB373" s="623"/>
      <c r="AC373" s="631"/>
      <c r="AD373" s="623"/>
      <c r="AE373" s="634">
        <f t="shared" si="97"/>
        <v>0</v>
      </c>
      <c r="AF373" s="841"/>
      <c r="AG373" s="634">
        <f t="shared" si="95"/>
        <v>0</v>
      </c>
      <c r="AH373" s="841"/>
      <c r="AI373" s="634">
        <f t="shared" si="96"/>
        <v>0</v>
      </c>
      <c r="AJ373" s="842"/>
      <c r="AK373" s="841"/>
      <c r="AL373" s="96"/>
      <c r="AM373" s="101"/>
      <c r="AN373" s="101"/>
    </row>
    <row r="374" spans="1:40" s="100" customFormat="1" ht="15.75" customHeight="1" outlineLevel="2" x14ac:dyDescent="0.25">
      <c r="A374" s="96"/>
      <c r="B374" s="843" t="s">
        <v>1940</v>
      </c>
      <c r="C374" s="846"/>
      <c r="D374" s="823" t="s">
        <v>1929</v>
      </c>
      <c r="E374" s="675"/>
      <c r="F374" s="675"/>
      <c r="G374" s="675"/>
      <c r="H374" s="675"/>
      <c r="I374" s="675"/>
      <c r="J374" s="675"/>
      <c r="K374" s="675"/>
      <c r="L374" s="675"/>
      <c r="M374" s="675"/>
      <c r="N374" s="675"/>
      <c r="O374" s="675"/>
      <c r="P374" s="675"/>
      <c r="Q374" s="675"/>
      <c r="R374" s="675"/>
      <c r="S374" s="675"/>
      <c r="T374" s="676"/>
      <c r="U374" s="661" t="s">
        <v>153</v>
      </c>
      <c r="V374" s="824"/>
      <c r="W374" s="825" t="s">
        <v>1669</v>
      </c>
      <c r="X374" s="709"/>
      <c r="Y374" s="771">
        <v>2</v>
      </c>
      <c r="Z374" s="772"/>
      <c r="AA374" s="631"/>
      <c r="AB374" s="623"/>
      <c r="AC374" s="631"/>
      <c r="AD374" s="623"/>
      <c r="AE374" s="634">
        <f t="shared" si="97"/>
        <v>0</v>
      </c>
      <c r="AF374" s="841"/>
      <c r="AG374" s="634">
        <f t="shared" si="95"/>
        <v>0</v>
      </c>
      <c r="AH374" s="841"/>
      <c r="AI374" s="634">
        <f t="shared" si="96"/>
        <v>0</v>
      </c>
      <c r="AJ374" s="842"/>
      <c r="AK374" s="841"/>
      <c r="AL374" s="96"/>
      <c r="AM374" s="101"/>
      <c r="AN374" s="101"/>
    </row>
    <row r="375" spans="1:40" s="100" customFormat="1" ht="15.75" customHeight="1" outlineLevel="2" x14ac:dyDescent="0.25">
      <c r="A375" s="96"/>
      <c r="B375" s="843" t="s">
        <v>1941</v>
      </c>
      <c r="C375" s="846"/>
      <c r="D375" s="823" t="s">
        <v>1931</v>
      </c>
      <c r="E375" s="675"/>
      <c r="F375" s="675"/>
      <c r="G375" s="675"/>
      <c r="H375" s="675"/>
      <c r="I375" s="675"/>
      <c r="J375" s="675"/>
      <c r="K375" s="675"/>
      <c r="L375" s="675"/>
      <c r="M375" s="675"/>
      <c r="N375" s="675"/>
      <c r="O375" s="675"/>
      <c r="P375" s="675"/>
      <c r="Q375" s="675"/>
      <c r="R375" s="675"/>
      <c r="S375" s="675"/>
      <c r="T375" s="676"/>
      <c r="U375" s="661" t="s">
        <v>1765</v>
      </c>
      <c r="V375" s="824"/>
      <c r="W375" s="825" t="s">
        <v>1669</v>
      </c>
      <c r="X375" s="709"/>
      <c r="Y375" s="771">
        <v>2</v>
      </c>
      <c r="Z375" s="772"/>
      <c r="AA375" s="631"/>
      <c r="AB375" s="623"/>
      <c r="AC375" s="631"/>
      <c r="AD375" s="623"/>
      <c r="AE375" s="634">
        <f t="shared" si="97"/>
        <v>0</v>
      </c>
      <c r="AF375" s="841"/>
      <c r="AG375" s="634">
        <f t="shared" si="95"/>
        <v>0</v>
      </c>
      <c r="AH375" s="841"/>
      <c r="AI375" s="634">
        <f t="shared" si="96"/>
        <v>0</v>
      </c>
      <c r="AJ375" s="842"/>
      <c r="AK375" s="841"/>
      <c r="AL375" s="96"/>
      <c r="AM375" s="101"/>
      <c r="AN375" s="101"/>
    </row>
    <row r="376" spans="1:40" s="100" customFormat="1" ht="15.75" customHeight="1" outlineLevel="2" x14ac:dyDescent="0.25">
      <c r="A376" s="96"/>
      <c r="B376" s="721"/>
      <c r="C376" s="622"/>
      <c r="D376" s="823"/>
      <c r="E376" s="675"/>
      <c r="F376" s="675"/>
      <c r="G376" s="675"/>
      <c r="H376" s="675"/>
      <c r="I376" s="675"/>
      <c r="J376" s="675"/>
      <c r="K376" s="675"/>
      <c r="L376" s="675"/>
      <c r="M376" s="675"/>
      <c r="N376" s="675"/>
      <c r="O376" s="675"/>
      <c r="P376" s="675"/>
      <c r="Q376" s="675"/>
      <c r="R376" s="675"/>
      <c r="S376" s="675"/>
      <c r="T376" s="676"/>
      <c r="U376" s="661"/>
      <c r="V376" s="824"/>
      <c r="W376" s="825"/>
      <c r="X376" s="709"/>
      <c r="Y376" s="771"/>
      <c r="Z376" s="772"/>
      <c r="AA376" s="631"/>
      <c r="AB376" s="623"/>
      <c r="AC376" s="631"/>
      <c r="AD376" s="623"/>
      <c r="AE376" s="634"/>
      <c r="AF376" s="623"/>
      <c r="AG376" s="634"/>
      <c r="AH376" s="623"/>
      <c r="AI376" s="634"/>
      <c r="AJ376" s="622"/>
      <c r="AK376" s="623"/>
      <c r="AL376" s="96"/>
      <c r="AM376" s="101"/>
      <c r="AN376" s="101"/>
    </row>
    <row r="377" spans="1:40" s="100" customFormat="1" ht="15.75" customHeight="1" outlineLevel="2" x14ac:dyDescent="0.25">
      <c r="A377" s="96"/>
      <c r="B377" s="839" t="s">
        <v>1942</v>
      </c>
      <c r="C377" s="840"/>
      <c r="D377" s="794" t="s">
        <v>929</v>
      </c>
      <c r="E377" s="795"/>
      <c r="F377" s="795"/>
      <c r="G377" s="795"/>
      <c r="H377" s="795"/>
      <c r="I377" s="795"/>
      <c r="J377" s="795"/>
      <c r="K377" s="795"/>
      <c r="L377" s="795"/>
      <c r="M377" s="795"/>
      <c r="N377" s="795"/>
      <c r="O377" s="795"/>
      <c r="P377" s="795"/>
      <c r="Q377" s="795"/>
      <c r="R377" s="795"/>
      <c r="S377" s="795"/>
      <c r="T377" s="796"/>
      <c r="U377" s="803"/>
      <c r="V377" s="804"/>
      <c r="W377" s="837"/>
      <c r="X377" s="806"/>
      <c r="Y377" s="807"/>
      <c r="Z377" s="838"/>
      <c r="AA377" s="442"/>
      <c r="AB377" s="440"/>
      <c r="AC377" s="442"/>
      <c r="AD377" s="440"/>
      <c r="AE377" s="443"/>
      <c r="AF377" s="440"/>
      <c r="AG377" s="443"/>
      <c r="AH377" s="440"/>
      <c r="AI377" s="443"/>
      <c r="AJ377" s="444"/>
      <c r="AK377" s="438"/>
      <c r="AL377" s="96"/>
      <c r="AM377" s="101"/>
      <c r="AN377" s="101"/>
    </row>
    <row r="378" spans="1:40" s="100" customFormat="1" ht="15.75" outlineLevel="2" x14ac:dyDescent="0.25">
      <c r="A378" s="96"/>
      <c r="B378" s="721"/>
      <c r="C378" s="809"/>
      <c r="D378" s="814"/>
      <c r="E378" s="815"/>
      <c r="F378" s="815"/>
      <c r="G378" s="815"/>
      <c r="H378" s="815"/>
      <c r="I378" s="815"/>
      <c r="J378" s="815"/>
      <c r="K378" s="815"/>
      <c r="L378" s="815"/>
      <c r="M378" s="815"/>
      <c r="N378" s="815"/>
      <c r="O378" s="815"/>
      <c r="P378" s="815"/>
      <c r="Q378" s="815"/>
      <c r="R378" s="815"/>
      <c r="S378" s="815"/>
      <c r="T378" s="816"/>
      <c r="U378" s="817"/>
      <c r="V378" s="818"/>
      <c r="W378" s="819"/>
      <c r="X378" s="820"/>
      <c r="Y378" s="821"/>
      <c r="Z378" s="822"/>
      <c r="AA378" s="810"/>
      <c r="AB378" s="811"/>
      <c r="AC378" s="810"/>
      <c r="AD378" s="811"/>
      <c r="AE378" s="812"/>
      <c r="AF378" s="811"/>
      <c r="AG378" s="812"/>
      <c r="AH378" s="811"/>
      <c r="AI378" s="812"/>
      <c r="AJ378" s="813"/>
      <c r="AK378" s="811"/>
      <c r="AL378" s="96"/>
      <c r="AM378" s="101"/>
      <c r="AN378" s="101"/>
    </row>
    <row r="379" spans="1:40" s="100" customFormat="1" ht="15.75" customHeight="1" outlineLevel="2" x14ac:dyDescent="0.25">
      <c r="A379" s="96"/>
      <c r="B379" s="843" t="s">
        <v>1943</v>
      </c>
      <c r="C379" s="846"/>
      <c r="D379" s="847" t="s">
        <v>1913</v>
      </c>
      <c r="E379" s="848"/>
      <c r="F379" s="848"/>
      <c r="G379" s="848"/>
      <c r="H379" s="848"/>
      <c r="I379" s="848"/>
      <c r="J379" s="848"/>
      <c r="K379" s="848"/>
      <c r="L379" s="848"/>
      <c r="M379" s="848"/>
      <c r="N379" s="848"/>
      <c r="O379" s="848"/>
      <c r="P379" s="848"/>
      <c r="Q379" s="848"/>
      <c r="R379" s="848"/>
      <c r="S379" s="848"/>
      <c r="T379" s="849"/>
      <c r="U379" s="850" t="s">
        <v>1833</v>
      </c>
      <c r="V379" s="851"/>
      <c r="W379" s="852" t="s">
        <v>39</v>
      </c>
      <c r="X379" s="853"/>
      <c r="Y379" s="854">
        <v>6</v>
      </c>
      <c r="Z379" s="855"/>
      <c r="AA379" s="631"/>
      <c r="AB379" s="707"/>
      <c r="AC379" s="631"/>
      <c r="AD379" s="845"/>
      <c r="AE379" s="634">
        <f>ROUND(Y379*AA379,2)</f>
        <v>0</v>
      </c>
      <c r="AF379" s="841"/>
      <c r="AG379" s="634">
        <f t="shared" ref="AG379:AG387" si="98">ROUND(Y379*AC379,2)</f>
        <v>0</v>
      </c>
      <c r="AH379" s="841"/>
      <c r="AI379" s="634">
        <f t="shared" ref="AI379:AI387" si="99">AE379+AG379</f>
        <v>0</v>
      </c>
      <c r="AJ379" s="842"/>
      <c r="AK379" s="841"/>
      <c r="AL379" s="96"/>
      <c r="AM379" s="101"/>
      <c r="AN379" s="101"/>
    </row>
    <row r="380" spans="1:40" s="100" customFormat="1" ht="15.75" customHeight="1" outlineLevel="2" x14ac:dyDescent="0.25">
      <c r="A380" s="96"/>
      <c r="B380" s="843" t="s">
        <v>1944</v>
      </c>
      <c r="C380" s="846"/>
      <c r="D380" s="823" t="s">
        <v>1915</v>
      </c>
      <c r="E380" s="675"/>
      <c r="F380" s="675"/>
      <c r="G380" s="675"/>
      <c r="H380" s="675"/>
      <c r="I380" s="675"/>
      <c r="J380" s="675"/>
      <c r="K380" s="675"/>
      <c r="L380" s="675"/>
      <c r="M380" s="675"/>
      <c r="N380" s="675"/>
      <c r="O380" s="675"/>
      <c r="P380" s="675"/>
      <c r="Q380" s="675"/>
      <c r="R380" s="675"/>
      <c r="S380" s="675"/>
      <c r="T380" s="676"/>
      <c r="U380" s="661" t="s">
        <v>1775</v>
      </c>
      <c r="V380" s="824"/>
      <c r="W380" s="825" t="s">
        <v>39</v>
      </c>
      <c r="X380" s="709"/>
      <c r="Y380" s="771">
        <v>30</v>
      </c>
      <c r="Z380" s="772"/>
      <c r="AA380" s="631"/>
      <c r="AB380" s="845"/>
      <c r="AC380" s="631"/>
      <c r="AD380" s="845"/>
      <c r="AE380" s="634">
        <f t="shared" ref="AE380:AE387" si="100">ROUND(Y380*AA380,2)</f>
        <v>0</v>
      </c>
      <c r="AF380" s="841"/>
      <c r="AG380" s="634">
        <f t="shared" si="98"/>
        <v>0</v>
      </c>
      <c r="AH380" s="841"/>
      <c r="AI380" s="634">
        <f t="shared" si="99"/>
        <v>0</v>
      </c>
      <c r="AJ380" s="842"/>
      <c r="AK380" s="841"/>
      <c r="AL380" s="96"/>
      <c r="AM380" s="101"/>
      <c r="AN380" s="101"/>
    </row>
    <row r="381" spans="1:40" s="100" customFormat="1" ht="15.75" customHeight="1" outlineLevel="2" x14ac:dyDescent="0.25">
      <c r="A381" s="96"/>
      <c r="B381" s="843" t="s">
        <v>1945</v>
      </c>
      <c r="C381" s="846"/>
      <c r="D381" s="823" t="s">
        <v>1917</v>
      </c>
      <c r="E381" s="675"/>
      <c r="F381" s="675"/>
      <c r="G381" s="675"/>
      <c r="H381" s="675"/>
      <c r="I381" s="675"/>
      <c r="J381" s="675"/>
      <c r="K381" s="675"/>
      <c r="L381" s="675"/>
      <c r="M381" s="675"/>
      <c r="N381" s="675"/>
      <c r="O381" s="675"/>
      <c r="P381" s="675"/>
      <c r="Q381" s="675"/>
      <c r="R381" s="675"/>
      <c r="S381" s="675"/>
      <c r="T381" s="676"/>
      <c r="U381" s="661" t="s">
        <v>1781</v>
      </c>
      <c r="V381" s="824"/>
      <c r="W381" s="825" t="s">
        <v>39</v>
      </c>
      <c r="X381" s="709"/>
      <c r="Y381" s="771">
        <v>6</v>
      </c>
      <c r="Z381" s="772"/>
      <c r="AA381" s="631"/>
      <c r="AB381" s="845"/>
      <c r="AC381" s="631"/>
      <c r="AD381" s="845"/>
      <c r="AE381" s="634">
        <f t="shared" si="100"/>
        <v>0</v>
      </c>
      <c r="AF381" s="841"/>
      <c r="AG381" s="634">
        <f t="shared" si="98"/>
        <v>0</v>
      </c>
      <c r="AH381" s="841"/>
      <c r="AI381" s="634">
        <f t="shared" si="99"/>
        <v>0</v>
      </c>
      <c r="AJ381" s="842"/>
      <c r="AK381" s="841"/>
      <c r="AL381" s="96"/>
      <c r="AM381" s="101"/>
      <c r="AN381" s="101"/>
    </row>
    <row r="382" spans="1:40" s="100" customFormat="1" ht="17.45" customHeight="1" outlineLevel="2" x14ac:dyDescent="0.25">
      <c r="A382" s="96"/>
      <c r="B382" s="843" t="s">
        <v>1946</v>
      </c>
      <c r="C382" s="846"/>
      <c r="D382" s="823" t="s">
        <v>1884</v>
      </c>
      <c r="E382" s="675"/>
      <c r="F382" s="675"/>
      <c r="G382" s="675"/>
      <c r="H382" s="675"/>
      <c r="I382" s="675"/>
      <c r="J382" s="675"/>
      <c r="K382" s="675"/>
      <c r="L382" s="675"/>
      <c r="M382" s="675"/>
      <c r="N382" s="675"/>
      <c r="O382" s="675"/>
      <c r="P382" s="675"/>
      <c r="Q382" s="675"/>
      <c r="R382" s="675"/>
      <c r="S382" s="675"/>
      <c r="T382" s="676"/>
      <c r="U382" s="661" t="s">
        <v>1885</v>
      </c>
      <c r="V382" s="824"/>
      <c r="W382" s="825" t="s">
        <v>39</v>
      </c>
      <c r="X382" s="709"/>
      <c r="Y382" s="771">
        <v>30</v>
      </c>
      <c r="Z382" s="772"/>
      <c r="AA382" s="631"/>
      <c r="AB382" s="841"/>
      <c r="AC382" s="631"/>
      <c r="AD382" s="841"/>
      <c r="AE382" s="634">
        <f t="shared" si="100"/>
        <v>0</v>
      </c>
      <c r="AF382" s="841"/>
      <c r="AG382" s="634">
        <f t="shared" si="98"/>
        <v>0</v>
      </c>
      <c r="AH382" s="841"/>
      <c r="AI382" s="634">
        <f t="shared" si="99"/>
        <v>0</v>
      </c>
      <c r="AJ382" s="842"/>
      <c r="AK382" s="841"/>
      <c r="AL382" s="96"/>
      <c r="AM382" s="101"/>
      <c r="AN382" s="101"/>
    </row>
    <row r="383" spans="1:40" s="1532" customFormat="1" ht="15.75" customHeight="1" outlineLevel="2" x14ac:dyDescent="0.25">
      <c r="A383" s="1561"/>
      <c r="B383" s="1576" t="s">
        <v>1947</v>
      </c>
      <c r="C383" s="1577"/>
      <c r="D383" s="1564" t="s">
        <v>2485</v>
      </c>
      <c r="E383" s="1521"/>
      <c r="F383" s="1521"/>
      <c r="G383" s="1521"/>
      <c r="H383" s="1521"/>
      <c r="I383" s="1521"/>
      <c r="J383" s="1521"/>
      <c r="K383" s="1521"/>
      <c r="L383" s="1521"/>
      <c r="M383" s="1521"/>
      <c r="N383" s="1521"/>
      <c r="O383" s="1521"/>
      <c r="P383" s="1521"/>
      <c r="Q383" s="1521"/>
      <c r="R383" s="1521"/>
      <c r="S383" s="1521"/>
      <c r="T383" s="1522"/>
      <c r="U383" s="1525" t="s">
        <v>2453</v>
      </c>
      <c r="V383" s="1565"/>
      <c r="W383" s="1566" t="s">
        <v>1669</v>
      </c>
      <c r="X383" s="1535"/>
      <c r="Y383" s="1578">
        <v>4</v>
      </c>
      <c r="Z383" s="1579"/>
      <c r="AA383" s="1528"/>
      <c r="AB383" s="1519"/>
      <c r="AC383" s="1528"/>
      <c r="AD383" s="1519"/>
      <c r="AE383" s="1526">
        <f t="shared" si="100"/>
        <v>0</v>
      </c>
      <c r="AF383" s="1580"/>
      <c r="AG383" s="1526">
        <f t="shared" si="98"/>
        <v>0</v>
      </c>
      <c r="AH383" s="1580"/>
      <c r="AI383" s="1526">
        <f t="shared" si="99"/>
        <v>0</v>
      </c>
      <c r="AJ383" s="1581"/>
      <c r="AK383" s="1580"/>
      <c r="AL383" s="1561"/>
      <c r="AM383" s="1531"/>
      <c r="AN383" s="1531"/>
    </row>
    <row r="384" spans="1:40" s="100" customFormat="1" ht="15.75" customHeight="1" outlineLevel="2" x14ac:dyDescent="0.25">
      <c r="A384" s="96"/>
      <c r="B384" s="843" t="s">
        <v>1948</v>
      </c>
      <c r="C384" s="846"/>
      <c r="D384" s="823" t="s">
        <v>1923</v>
      </c>
      <c r="E384" s="675"/>
      <c r="F384" s="675"/>
      <c r="G384" s="675"/>
      <c r="H384" s="675"/>
      <c r="I384" s="675"/>
      <c r="J384" s="675"/>
      <c r="K384" s="675"/>
      <c r="L384" s="675"/>
      <c r="M384" s="675"/>
      <c r="N384" s="675"/>
      <c r="O384" s="675"/>
      <c r="P384" s="675"/>
      <c r="Q384" s="675"/>
      <c r="R384" s="675"/>
      <c r="S384" s="675"/>
      <c r="T384" s="676"/>
      <c r="U384" s="661" t="s">
        <v>1924</v>
      </c>
      <c r="V384" s="824"/>
      <c r="W384" s="825" t="s">
        <v>1669</v>
      </c>
      <c r="X384" s="709"/>
      <c r="Y384" s="771">
        <v>4</v>
      </c>
      <c r="Z384" s="772"/>
      <c r="AA384" s="631"/>
      <c r="AB384" s="623"/>
      <c r="AC384" s="631"/>
      <c r="AD384" s="623"/>
      <c r="AE384" s="634">
        <f t="shared" si="100"/>
        <v>0</v>
      </c>
      <c r="AF384" s="841"/>
      <c r="AG384" s="634">
        <f t="shared" si="98"/>
        <v>0</v>
      </c>
      <c r="AH384" s="841"/>
      <c r="AI384" s="634">
        <f t="shared" si="99"/>
        <v>0</v>
      </c>
      <c r="AJ384" s="842"/>
      <c r="AK384" s="841"/>
      <c r="AL384" s="96"/>
      <c r="AM384" s="101"/>
      <c r="AN384" s="101"/>
    </row>
    <row r="385" spans="1:40" s="100" customFormat="1" ht="15.75" customHeight="1" outlineLevel="2" x14ac:dyDescent="0.25">
      <c r="A385" s="96"/>
      <c r="B385" s="843" t="s">
        <v>1949</v>
      </c>
      <c r="C385" s="846"/>
      <c r="D385" s="823" t="s">
        <v>1926</v>
      </c>
      <c r="E385" s="675"/>
      <c r="F385" s="675"/>
      <c r="G385" s="675"/>
      <c r="H385" s="675"/>
      <c r="I385" s="675"/>
      <c r="J385" s="675"/>
      <c r="K385" s="675"/>
      <c r="L385" s="675"/>
      <c r="M385" s="675"/>
      <c r="N385" s="675"/>
      <c r="O385" s="675"/>
      <c r="P385" s="675"/>
      <c r="Q385" s="675"/>
      <c r="R385" s="675"/>
      <c r="S385" s="675"/>
      <c r="T385" s="676"/>
      <c r="U385" s="661" t="s">
        <v>1927</v>
      </c>
      <c r="V385" s="824"/>
      <c r="W385" s="825" t="s">
        <v>1669</v>
      </c>
      <c r="X385" s="709"/>
      <c r="Y385" s="771">
        <v>2</v>
      </c>
      <c r="Z385" s="772"/>
      <c r="AA385" s="631"/>
      <c r="AB385" s="623"/>
      <c r="AC385" s="631"/>
      <c r="AD385" s="623"/>
      <c r="AE385" s="634">
        <f t="shared" si="100"/>
        <v>0</v>
      </c>
      <c r="AF385" s="841"/>
      <c r="AG385" s="634">
        <f t="shared" si="98"/>
        <v>0</v>
      </c>
      <c r="AH385" s="841"/>
      <c r="AI385" s="634">
        <f t="shared" si="99"/>
        <v>0</v>
      </c>
      <c r="AJ385" s="842"/>
      <c r="AK385" s="841"/>
      <c r="AL385" s="96"/>
      <c r="AM385" s="101"/>
      <c r="AN385" s="101"/>
    </row>
    <row r="386" spans="1:40" s="100" customFormat="1" ht="15.75" customHeight="1" outlineLevel="2" x14ac:dyDescent="0.25">
      <c r="A386" s="96"/>
      <c r="B386" s="843" t="s">
        <v>1950</v>
      </c>
      <c r="C386" s="846"/>
      <c r="D386" s="823" t="s">
        <v>1929</v>
      </c>
      <c r="E386" s="675"/>
      <c r="F386" s="675"/>
      <c r="G386" s="675"/>
      <c r="H386" s="675"/>
      <c r="I386" s="675"/>
      <c r="J386" s="675"/>
      <c r="K386" s="675"/>
      <c r="L386" s="675"/>
      <c r="M386" s="675"/>
      <c r="N386" s="675"/>
      <c r="O386" s="675"/>
      <c r="P386" s="675"/>
      <c r="Q386" s="675"/>
      <c r="R386" s="675"/>
      <c r="S386" s="675"/>
      <c r="T386" s="676"/>
      <c r="U386" s="661" t="s">
        <v>153</v>
      </c>
      <c r="V386" s="824"/>
      <c r="W386" s="825" t="s">
        <v>1669</v>
      </c>
      <c r="X386" s="709"/>
      <c r="Y386" s="771">
        <v>2</v>
      </c>
      <c r="Z386" s="772"/>
      <c r="AA386" s="631"/>
      <c r="AB386" s="623"/>
      <c r="AC386" s="631"/>
      <c r="AD386" s="623"/>
      <c r="AE386" s="634">
        <f t="shared" si="100"/>
        <v>0</v>
      </c>
      <c r="AF386" s="841"/>
      <c r="AG386" s="634">
        <f t="shared" si="98"/>
        <v>0</v>
      </c>
      <c r="AH386" s="841"/>
      <c r="AI386" s="634">
        <f t="shared" si="99"/>
        <v>0</v>
      </c>
      <c r="AJ386" s="842"/>
      <c r="AK386" s="841"/>
      <c r="AL386" s="96"/>
      <c r="AM386" s="101"/>
      <c r="AN386" s="101"/>
    </row>
    <row r="387" spans="1:40" s="100" customFormat="1" ht="15.75" customHeight="1" outlineLevel="2" x14ac:dyDescent="0.25">
      <c r="A387" s="96"/>
      <c r="B387" s="843" t="s">
        <v>1951</v>
      </c>
      <c r="C387" s="846"/>
      <c r="D387" s="823" t="s">
        <v>1931</v>
      </c>
      <c r="E387" s="675"/>
      <c r="F387" s="675"/>
      <c r="G387" s="675"/>
      <c r="H387" s="675"/>
      <c r="I387" s="675"/>
      <c r="J387" s="675"/>
      <c r="K387" s="675"/>
      <c r="L387" s="675"/>
      <c r="M387" s="675"/>
      <c r="N387" s="675"/>
      <c r="O387" s="675"/>
      <c r="P387" s="675"/>
      <c r="Q387" s="675"/>
      <c r="R387" s="675"/>
      <c r="S387" s="675"/>
      <c r="T387" s="676"/>
      <c r="U387" s="661" t="s">
        <v>1765</v>
      </c>
      <c r="V387" s="824"/>
      <c r="W387" s="825" t="s">
        <v>1669</v>
      </c>
      <c r="X387" s="709"/>
      <c r="Y387" s="771">
        <v>4</v>
      </c>
      <c r="Z387" s="772"/>
      <c r="AA387" s="631"/>
      <c r="AB387" s="623"/>
      <c r="AC387" s="631"/>
      <c r="AD387" s="623"/>
      <c r="AE387" s="634">
        <f t="shared" si="100"/>
        <v>0</v>
      </c>
      <c r="AF387" s="841"/>
      <c r="AG387" s="634">
        <f t="shared" si="98"/>
        <v>0</v>
      </c>
      <c r="AH387" s="841"/>
      <c r="AI387" s="634">
        <f t="shared" si="99"/>
        <v>0</v>
      </c>
      <c r="AJ387" s="842"/>
      <c r="AK387" s="841"/>
      <c r="AL387" s="96"/>
      <c r="AM387" s="101"/>
      <c r="AN387" s="101"/>
    </row>
    <row r="388" spans="1:40" s="100" customFormat="1" ht="15.75" outlineLevel="2" x14ac:dyDescent="0.25">
      <c r="A388" s="96"/>
      <c r="B388" s="721"/>
      <c r="C388" s="809"/>
      <c r="D388" s="814"/>
      <c r="E388" s="815"/>
      <c r="F388" s="815"/>
      <c r="G388" s="815"/>
      <c r="H388" s="815"/>
      <c r="I388" s="815"/>
      <c r="J388" s="815"/>
      <c r="K388" s="815"/>
      <c r="L388" s="815"/>
      <c r="M388" s="815"/>
      <c r="N388" s="815"/>
      <c r="O388" s="815"/>
      <c r="P388" s="815"/>
      <c r="Q388" s="815"/>
      <c r="R388" s="815"/>
      <c r="S388" s="815"/>
      <c r="T388" s="816"/>
      <c r="U388" s="817"/>
      <c r="V388" s="818"/>
      <c r="W388" s="819"/>
      <c r="X388" s="820"/>
      <c r="Y388" s="821"/>
      <c r="Z388" s="822"/>
      <c r="AA388" s="810"/>
      <c r="AB388" s="811"/>
      <c r="AC388" s="810"/>
      <c r="AD388" s="811"/>
      <c r="AE388" s="812"/>
      <c r="AF388" s="811"/>
      <c r="AG388" s="812"/>
      <c r="AH388" s="811"/>
      <c r="AI388" s="812"/>
      <c r="AJ388" s="813"/>
      <c r="AK388" s="811"/>
      <c r="AL388" s="96"/>
      <c r="AM388" s="101"/>
      <c r="AN388" s="101"/>
    </row>
    <row r="389" spans="1:40" s="100" customFormat="1" ht="15.75" customHeight="1" outlineLevel="2" x14ac:dyDescent="0.25">
      <c r="A389" s="96"/>
      <c r="B389" s="839" t="s">
        <v>1952</v>
      </c>
      <c r="C389" s="840"/>
      <c r="D389" s="794" t="s">
        <v>930</v>
      </c>
      <c r="E389" s="795"/>
      <c r="F389" s="795"/>
      <c r="G389" s="795"/>
      <c r="H389" s="795"/>
      <c r="I389" s="795"/>
      <c r="J389" s="795"/>
      <c r="K389" s="795"/>
      <c r="L389" s="795"/>
      <c r="M389" s="795"/>
      <c r="N389" s="795"/>
      <c r="O389" s="795"/>
      <c r="P389" s="795"/>
      <c r="Q389" s="795"/>
      <c r="R389" s="795"/>
      <c r="S389" s="795"/>
      <c r="T389" s="796"/>
      <c r="U389" s="803"/>
      <c r="V389" s="804"/>
      <c r="W389" s="837"/>
      <c r="X389" s="806"/>
      <c r="Y389" s="807"/>
      <c r="Z389" s="838"/>
      <c r="AA389" s="442"/>
      <c r="AB389" s="440"/>
      <c r="AC389" s="442"/>
      <c r="AD389" s="440"/>
      <c r="AE389" s="443"/>
      <c r="AF389" s="440"/>
      <c r="AG389" s="443"/>
      <c r="AH389" s="440"/>
      <c r="AI389" s="443"/>
      <c r="AJ389" s="444"/>
      <c r="AK389" s="438"/>
      <c r="AL389" s="96"/>
      <c r="AM389" s="101"/>
      <c r="AN389" s="101"/>
    </row>
    <row r="390" spans="1:40" s="100" customFormat="1" ht="15.75" outlineLevel="2" x14ac:dyDescent="0.25">
      <c r="A390" s="96"/>
      <c r="B390" s="721"/>
      <c r="C390" s="809"/>
      <c r="D390" s="814"/>
      <c r="E390" s="815"/>
      <c r="F390" s="815"/>
      <c r="G390" s="815"/>
      <c r="H390" s="815"/>
      <c r="I390" s="815"/>
      <c r="J390" s="815"/>
      <c r="K390" s="815"/>
      <c r="L390" s="815"/>
      <c r="M390" s="815"/>
      <c r="N390" s="815"/>
      <c r="O390" s="815"/>
      <c r="P390" s="815"/>
      <c r="Q390" s="815"/>
      <c r="R390" s="815"/>
      <c r="S390" s="815"/>
      <c r="T390" s="816"/>
      <c r="U390" s="817"/>
      <c r="V390" s="818"/>
      <c r="W390" s="819"/>
      <c r="X390" s="820"/>
      <c r="Y390" s="821"/>
      <c r="Z390" s="822"/>
      <c r="AA390" s="810"/>
      <c r="AB390" s="811"/>
      <c r="AC390" s="810"/>
      <c r="AD390" s="811"/>
      <c r="AE390" s="812"/>
      <c r="AF390" s="811"/>
      <c r="AG390" s="812"/>
      <c r="AH390" s="811"/>
      <c r="AI390" s="812"/>
      <c r="AJ390" s="813"/>
      <c r="AK390" s="811"/>
      <c r="AL390" s="96"/>
      <c r="AM390" s="101"/>
      <c r="AN390" s="101"/>
    </row>
    <row r="391" spans="1:40" s="100" customFormat="1" ht="15.75" customHeight="1" outlineLevel="2" x14ac:dyDescent="0.25">
      <c r="A391" s="96"/>
      <c r="B391" s="843" t="s">
        <v>1953</v>
      </c>
      <c r="C391" s="846"/>
      <c r="D391" s="847" t="s">
        <v>1913</v>
      </c>
      <c r="E391" s="848"/>
      <c r="F391" s="848"/>
      <c r="G391" s="848"/>
      <c r="H391" s="848"/>
      <c r="I391" s="848"/>
      <c r="J391" s="848"/>
      <c r="K391" s="848"/>
      <c r="L391" s="848"/>
      <c r="M391" s="848"/>
      <c r="N391" s="848"/>
      <c r="O391" s="848"/>
      <c r="P391" s="848"/>
      <c r="Q391" s="848"/>
      <c r="R391" s="848"/>
      <c r="S391" s="848"/>
      <c r="T391" s="849"/>
      <c r="U391" s="850" t="s">
        <v>1833</v>
      </c>
      <c r="V391" s="851"/>
      <c r="W391" s="852" t="s">
        <v>39</v>
      </c>
      <c r="X391" s="853"/>
      <c r="Y391" s="854">
        <v>3</v>
      </c>
      <c r="Z391" s="855"/>
      <c r="AA391" s="631"/>
      <c r="AB391" s="707"/>
      <c r="AC391" s="631"/>
      <c r="AD391" s="845"/>
      <c r="AE391" s="634">
        <f>ROUND(Y391*AA391,2)</f>
        <v>0</v>
      </c>
      <c r="AF391" s="841"/>
      <c r="AG391" s="634">
        <f t="shared" ref="AG391:AG399" si="101">ROUND(Y391*AC391,2)</f>
        <v>0</v>
      </c>
      <c r="AH391" s="841"/>
      <c r="AI391" s="634">
        <f t="shared" ref="AI391:AI399" si="102">AE391+AG391</f>
        <v>0</v>
      </c>
      <c r="AJ391" s="842"/>
      <c r="AK391" s="841"/>
      <c r="AL391" s="96"/>
      <c r="AM391" s="101"/>
      <c r="AN391" s="101"/>
    </row>
    <row r="392" spans="1:40" s="100" customFormat="1" ht="15.75" customHeight="1" outlineLevel="2" x14ac:dyDescent="0.25">
      <c r="A392" s="96"/>
      <c r="B392" s="843" t="s">
        <v>1954</v>
      </c>
      <c r="C392" s="846"/>
      <c r="D392" s="823" t="s">
        <v>1915</v>
      </c>
      <c r="E392" s="675"/>
      <c r="F392" s="675"/>
      <c r="G392" s="675"/>
      <c r="H392" s="675"/>
      <c r="I392" s="675"/>
      <c r="J392" s="675"/>
      <c r="K392" s="675"/>
      <c r="L392" s="675"/>
      <c r="M392" s="675"/>
      <c r="N392" s="675"/>
      <c r="O392" s="675"/>
      <c r="P392" s="675"/>
      <c r="Q392" s="675"/>
      <c r="R392" s="675"/>
      <c r="S392" s="675"/>
      <c r="T392" s="676"/>
      <c r="U392" s="661" t="s">
        <v>1775</v>
      </c>
      <c r="V392" s="824"/>
      <c r="W392" s="825" t="s">
        <v>39</v>
      </c>
      <c r="X392" s="709"/>
      <c r="Y392" s="771">
        <v>70</v>
      </c>
      <c r="Z392" s="772"/>
      <c r="AA392" s="631"/>
      <c r="AB392" s="845"/>
      <c r="AC392" s="631"/>
      <c r="AD392" s="845"/>
      <c r="AE392" s="634">
        <f t="shared" ref="AE392:AE399" si="103">ROUND(Y392*AA392,2)</f>
        <v>0</v>
      </c>
      <c r="AF392" s="841"/>
      <c r="AG392" s="634">
        <f t="shared" si="101"/>
        <v>0</v>
      </c>
      <c r="AH392" s="841"/>
      <c r="AI392" s="634">
        <f t="shared" si="102"/>
        <v>0</v>
      </c>
      <c r="AJ392" s="842"/>
      <c r="AK392" s="841"/>
      <c r="AL392" s="96"/>
      <c r="AM392" s="101"/>
      <c r="AN392" s="101"/>
    </row>
    <row r="393" spans="1:40" s="100" customFormat="1" ht="15.75" customHeight="1" outlineLevel="2" x14ac:dyDescent="0.25">
      <c r="A393" s="96"/>
      <c r="B393" s="843" t="s">
        <v>1955</v>
      </c>
      <c r="C393" s="846"/>
      <c r="D393" s="823" t="s">
        <v>1917</v>
      </c>
      <c r="E393" s="675"/>
      <c r="F393" s="675"/>
      <c r="G393" s="675"/>
      <c r="H393" s="675"/>
      <c r="I393" s="675"/>
      <c r="J393" s="675"/>
      <c r="K393" s="675"/>
      <c r="L393" s="675"/>
      <c r="M393" s="675"/>
      <c r="N393" s="675"/>
      <c r="O393" s="675"/>
      <c r="P393" s="675"/>
      <c r="Q393" s="675"/>
      <c r="R393" s="675"/>
      <c r="S393" s="675"/>
      <c r="T393" s="676"/>
      <c r="U393" s="661" t="s">
        <v>1781</v>
      </c>
      <c r="V393" s="824"/>
      <c r="W393" s="825" t="s">
        <v>39</v>
      </c>
      <c r="X393" s="709"/>
      <c r="Y393" s="771">
        <v>10</v>
      </c>
      <c r="Z393" s="772"/>
      <c r="AA393" s="631"/>
      <c r="AB393" s="845"/>
      <c r="AC393" s="631"/>
      <c r="AD393" s="845"/>
      <c r="AE393" s="634">
        <f t="shared" si="103"/>
        <v>0</v>
      </c>
      <c r="AF393" s="841"/>
      <c r="AG393" s="634">
        <f t="shared" si="101"/>
        <v>0</v>
      </c>
      <c r="AH393" s="841"/>
      <c r="AI393" s="634">
        <f t="shared" si="102"/>
        <v>0</v>
      </c>
      <c r="AJ393" s="842"/>
      <c r="AK393" s="841"/>
      <c r="AL393" s="96"/>
      <c r="AM393" s="101"/>
      <c r="AN393" s="101"/>
    </row>
    <row r="394" spans="1:40" s="100" customFormat="1" ht="17.45" customHeight="1" outlineLevel="2" x14ac:dyDescent="0.25">
      <c r="A394" s="96"/>
      <c r="B394" s="843" t="s">
        <v>1956</v>
      </c>
      <c r="C394" s="846"/>
      <c r="D394" s="823" t="s">
        <v>1884</v>
      </c>
      <c r="E394" s="675"/>
      <c r="F394" s="675"/>
      <c r="G394" s="675"/>
      <c r="H394" s="675"/>
      <c r="I394" s="675"/>
      <c r="J394" s="675"/>
      <c r="K394" s="675"/>
      <c r="L394" s="675"/>
      <c r="M394" s="675"/>
      <c r="N394" s="675"/>
      <c r="O394" s="675"/>
      <c r="P394" s="675"/>
      <c r="Q394" s="675"/>
      <c r="R394" s="675"/>
      <c r="S394" s="675"/>
      <c r="T394" s="676"/>
      <c r="U394" s="661" t="s">
        <v>1885</v>
      </c>
      <c r="V394" s="824"/>
      <c r="W394" s="825" t="s">
        <v>39</v>
      </c>
      <c r="X394" s="709"/>
      <c r="Y394" s="771">
        <v>35</v>
      </c>
      <c r="Z394" s="772"/>
      <c r="AA394" s="631"/>
      <c r="AB394" s="841"/>
      <c r="AC394" s="631"/>
      <c r="AD394" s="841"/>
      <c r="AE394" s="634">
        <f t="shared" si="103"/>
        <v>0</v>
      </c>
      <c r="AF394" s="841"/>
      <c r="AG394" s="634">
        <f t="shared" si="101"/>
        <v>0</v>
      </c>
      <c r="AH394" s="841"/>
      <c r="AI394" s="634">
        <f t="shared" si="102"/>
        <v>0</v>
      </c>
      <c r="AJ394" s="842"/>
      <c r="AK394" s="841"/>
      <c r="AL394" s="96"/>
      <c r="AM394" s="101"/>
      <c r="AN394" s="101"/>
    </row>
    <row r="395" spans="1:40" s="1532" customFormat="1" ht="15.75" customHeight="1" outlineLevel="2" x14ac:dyDescent="0.25">
      <c r="A395" s="1561"/>
      <c r="B395" s="1576" t="s">
        <v>1957</v>
      </c>
      <c r="C395" s="1577"/>
      <c r="D395" s="1564" t="s">
        <v>2485</v>
      </c>
      <c r="E395" s="1521"/>
      <c r="F395" s="1521"/>
      <c r="G395" s="1521"/>
      <c r="H395" s="1521"/>
      <c r="I395" s="1521"/>
      <c r="J395" s="1521"/>
      <c r="K395" s="1521"/>
      <c r="L395" s="1521"/>
      <c r="M395" s="1521"/>
      <c r="N395" s="1521"/>
      <c r="O395" s="1521"/>
      <c r="P395" s="1521"/>
      <c r="Q395" s="1521"/>
      <c r="R395" s="1521"/>
      <c r="S395" s="1521"/>
      <c r="T395" s="1522"/>
      <c r="U395" s="1525" t="s">
        <v>2453</v>
      </c>
      <c r="V395" s="1565"/>
      <c r="W395" s="1566" t="s">
        <v>1669</v>
      </c>
      <c r="X395" s="1535"/>
      <c r="Y395" s="1578">
        <v>5</v>
      </c>
      <c r="Z395" s="1579"/>
      <c r="AA395" s="1528"/>
      <c r="AB395" s="1519"/>
      <c r="AC395" s="1528"/>
      <c r="AD395" s="1519"/>
      <c r="AE395" s="1526">
        <f t="shared" si="103"/>
        <v>0</v>
      </c>
      <c r="AF395" s="1580"/>
      <c r="AG395" s="1526">
        <f t="shared" si="101"/>
        <v>0</v>
      </c>
      <c r="AH395" s="1580"/>
      <c r="AI395" s="1526">
        <f t="shared" si="102"/>
        <v>0</v>
      </c>
      <c r="AJ395" s="1581"/>
      <c r="AK395" s="1580"/>
      <c r="AL395" s="1561"/>
      <c r="AM395" s="1531"/>
      <c r="AN395" s="1531"/>
    </row>
    <row r="396" spans="1:40" s="100" customFormat="1" ht="15.75" customHeight="1" outlineLevel="2" x14ac:dyDescent="0.25">
      <c r="A396" s="96"/>
      <c r="B396" s="843" t="s">
        <v>1958</v>
      </c>
      <c r="C396" s="846"/>
      <c r="D396" s="823" t="s">
        <v>1923</v>
      </c>
      <c r="E396" s="675"/>
      <c r="F396" s="675"/>
      <c r="G396" s="675"/>
      <c r="H396" s="675"/>
      <c r="I396" s="675"/>
      <c r="J396" s="675"/>
      <c r="K396" s="675"/>
      <c r="L396" s="675"/>
      <c r="M396" s="675"/>
      <c r="N396" s="675"/>
      <c r="O396" s="675"/>
      <c r="P396" s="675"/>
      <c r="Q396" s="675"/>
      <c r="R396" s="675"/>
      <c r="S396" s="675"/>
      <c r="T396" s="676"/>
      <c r="U396" s="661" t="s">
        <v>1924</v>
      </c>
      <c r="V396" s="824"/>
      <c r="W396" s="825" t="s">
        <v>1669</v>
      </c>
      <c r="X396" s="709"/>
      <c r="Y396" s="771">
        <v>10</v>
      </c>
      <c r="Z396" s="772"/>
      <c r="AA396" s="631"/>
      <c r="AB396" s="623"/>
      <c r="AC396" s="631"/>
      <c r="AD396" s="623"/>
      <c r="AE396" s="634">
        <f t="shared" si="103"/>
        <v>0</v>
      </c>
      <c r="AF396" s="841"/>
      <c r="AG396" s="634">
        <f t="shared" si="101"/>
        <v>0</v>
      </c>
      <c r="AH396" s="841"/>
      <c r="AI396" s="634">
        <f t="shared" si="102"/>
        <v>0</v>
      </c>
      <c r="AJ396" s="842"/>
      <c r="AK396" s="841"/>
      <c r="AL396" s="96"/>
      <c r="AM396" s="101"/>
      <c r="AN396" s="101"/>
    </row>
    <row r="397" spans="1:40" s="100" customFormat="1" ht="15.75" customHeight="1" outlineLevel="2" x14ac:dyDescent="0.25">
      <c r="A397" s="96"/>
      <c r="B397" s="843" t="s">
        <v>1959</v>
      </c>
      <c r="C397" s="846"/>
      <c r="D397" s="823" t="s">
        <v>1926</v>
      </c>
      <c r="E397" s="675"/>
      <c r="F397" s="675"/>
      <c r="G397" s="675"/>
      <c r="H397" s="675"/>
      <c r="I397" s="675"/>
      <c r="J397" s="675"/>
      <c r="K397" s="675"/>
      <c r="L397" s="675"/>
      <c r="M397" s="675"/>
      <c r="N397" s="675"/>
      <c r="O397" s="675"/>
      <c r="P397" s="675"/>
      <c r="Q397" s="675"/>
      <c r="R397" s="675"/>
      <c r="S397" s="675"/>
      <c r="T397" s="676"/>
      <c r="U397" s="661" t="s">
        <v>1927</v>
      </c>
      <c r="V397" s="824"/>
      <c r="W397" s="825" t="s">
        <v>1669</v>
      </c>
      <c r="X397" s="709"/>
      <c r="Y397" s="771">
        <v>2</v>
      </c>
      <c r="Z397" s="772"/>
      <c r="AA397" s="631"/>
      <c r="AB397" s="623"/>
      <c r="AC397" s="631"/>
      <c r="AD397" s="623"/>
      <c r="AE397" s="634">
        <f t="shared" si="103"/>
        <v>0</v>
      </c>
      <c r="AF397" s="841"/>
      <c r="AG397" s="634">
        <f t="shared" si="101"/>
        <v>0</v>
      </c>
      <c r="AH397" s="841"/>
      <c r="AI397" s="634">
        <f t="shared" si="102"/>
        <v>0</v>
      </c>
      <c r="AJ397" s="842"/>
      <c r="AK397" s="841"/>
      <c r="AL397" s="96"/>
      <c r="AM397" s="101"/>
      <c r="AN397" s="101"/>
    </row>
    <row r="398" spans="1:40" s="100" customFormat="1" ht="15.75" customHeight="1" outlineLevel="2" x14ac:dyDescent="0.25">
      <c r="A398" s="96"/>
      <c r="B398" s="843" t="s">
        <v>1960</v>
      </c>
      <c r="C398" s="846"/>
      <c r="D398" s="823" t="s">
        <v>1929</v>
      </c>
      <c r="E398" s="675"/>
      <c r="F398" s="675"/>
      <c r="G398" s="675"/>
      <c r="H398" s="675"/>
      <c r="I398" s="675"/>
      <c r="J398" s="675"/>
      <c r="K398" s="675"/>
      <c r="L398" s="675"/>
      <c r="M398" s="675"/>
      <c r="N398" s="675"/>
      <c r="O398" s="675"/>
      <c r="P398" s="675"/>
      <c r="Q398" s="675"/>
      <c r="R398" s="675"/>
      <c r="S398" s="675"/>
      <c r="T398" s="676"/>
      <c r="U398" s="661" t="s">
        <v>153</v>
      </c>
      <c r="V398" s="824"/>
      <c r="W398" s="825" t="s">
        <v>1669</v>
      </c>
      <c r="X398" s="709"/>
      <c r="Y398" s="771">
        <v>2</v>
      </c>
      <c r="Z398" s="772"/>
      <c r="AA398" s="631"/>
      <c r="AB398" s="623"/>
      <c r="AC398" s="631"/>
      <c r="AD398" s="623"/>
      <c r="AE398" s="634">
        <f t="shared" si="103"/>
        <v>0</v>
      </c>
      <c r="AF398" s="841"/>
      <c r="AG398" s="634">
        <f t="shared" si="101"/>
        <v>0</v>
      </c>
      <c r="AH398" s="841"/>
      <c r="AI398" s="634">
        <f t="shared" si="102"/>
        <v>0</v>
      </c>
      <c r="AJ398" s="842"/>
      <c r="AK398" s="841"/>
      <c r="AL398" s="96"/>
      <c r="AM398" s="101"/>
      <c r="AN398" s="101"/>
    </row>
    <row r="399" spans="1:40" s="100" customFormat="1" ht="15.75" customHeight="1" outlineLevel="2" x14ac:dyDescent="0.25">
      <c r="A399" s="96"/>
      <c r="B399" s="843" t="s">
        <v>1961</v>
      </c>
      <c r="C399" s="846"/>
      <c r="D399" s="823" t="s">
        <v>1931</v>
      </c>
      <c r="E399" s="675"/>
      <c r="F399" s="675"/>
      <c r="G399" s="675"/>
      <c r="H399" s="675"/>
      <c r="I399" s="675"/>
      <c r="J399" s="675"/>
      <c r="K399" s="675"/>
      <c r="L399" s="675"/>
      <c r="M399" s="675"/>
      <c r="N399" s="675"/>
      <c r="O399" s="675"/>
      <c r="P399" s="675"/>
      <c r="Q399" s="675"/>
      <c r="R399" s="675"/>
      <c r="S399" s="675"/>
      <c r="T399" s="676"/>
      <c r="U399" s="661" t="s">
        <v>1765</v>
      </c>
      <c r="V399" s="824"/>
      <c r="W399" s="825" t="s">
        <v>1669</v>
      </c>
      <c r="X399" s="709"/>
      <c r="Y399" s="771">
        <v>10</v>
      </c>
      <c r="Z399" s="772"/>
      <c r="AA399" s="631"/>
      <c r="AB399" s="623"/>
      <c r="AC399" s="631"/>
      <c r="AD399" s="623"/>
      <c r="AE399" s="634">
        <f t="shared" si="103"/>
        <v>0</v>
      </c>
      <c r="AF399" s="841"/>
      <c r="AG399" s="634">
        <f t="shared" si="101"/>
        <v>0</v>
      </c>
      <c r="AH399" s="841"/>
      <c r="AI399" s="634">
        <f t="shared" si="102"/>
        <v>0</v>
      </c>
      <c r="AJ399" s="842"/>
      <c r="AK399" s="841"/>
      <c r="AL399" s="96"/>
      <c r="AM399" s="101"/>
      <c r="AN399" s="101"/>
    </row>
    <row r="400" spans="1:40" s="100" customFormat="1" ht="15.75" customHeight="1" outlineLevel="2" x14ac:dyDescent="0.25">
      <c r="A400" s="96"/>
      <c r="B400" s="721"/>
      <c r="C400" s="622"/>
      <c r="D400" s="823"/>
      <c r="E400" s="675"/>
      <c r="F400" s="675"/>
      <c r="G400" s="675"/>
      <c r="H400" s="675"/>
      <c r="I400" s="675"/>
      <c r="J400" s="675"/>
      <c r="K400" s="675"/>
      <c r="L400" s="675"/>
      <c r="M400" s="675"/>
      <c r="N400" s="675"/>
      <c r="O400" s="675"/>
      <c r="P400" s="675"/>
      <c r="Q400" s="675"/>
      <c r="R400" s="675"/>
      <c r="S400" s="675"/>
      <c r="T400" s="676"/>
      <c r="U400" s="661"/>
      <c r="V400" s="824"/>
      <c r="W400" s="825"/>
      <c r="X400" s="709"/>
      <c r="Y400" s="771"/>
      <c r="Z400" s="772"/>
      <c r="AA400" s="631"/>
      <c r="AB400" s="623"/>
      <c r="AC400" s="631"/>
      <c r="AD400" s="623"/>
      <c r="AE400" s="634"/>
      <c r="AF400" s="623"/>
      <c r="AG400" s="634"/>
      <c r="AH400" s="623"/>
      <c r="AI400" s="634"/>
      <c r="AJ400" s="622"/>
      <c r="AK400" s="623"/>
      <c r="AL400" s="96"/>
      <c r="AM400" s="101"/>
      <c r="AN400" s="101"/>
    </row>
    <row r="401" spans="1:40" s="100" customFormat="1" ht="15.75" customHeight="1" outlineLevel="2" x14ac:dyDescent="0.25">
      <c r="A401" s="96"/>
      <c r="B401" s="839" t="s">
        <v>1962</v>
      </c>
      <c r="C401" s="840"/>
      <c r="D401" s="794" t="s">
        <v>1963</v>
      </c>
      <c r="E401" s="795"/>
      <c r="F401" s="795"/>
      <c r="G401" s="795"/>
      <c r="H401" s="795"/>
      <c r="I401" s="795"/>
      <c r="J401" s="795"/>
      <c r="K401" s="795"/>
      <c r="L401" s="795"/>
      <c r="M401" s="795"/>
      <c r="N401" s="795"/>
      <c r="O401" s="795"/>
      <c r="P401" s="795"/>
      <c r="Q401" s="795"/>
      <c r="R401" s="795"/>
      <c r="S401" s="795"/>
      <c r="T401" s="796"/>
      <c r="U401" s="803"/>
      <c r="V401" s="804"/>
      <c r="W401" s="837"/>
      <c r="X401" s="806"/>
      <c r="Y401" s="807"/>
      <c r="Z401" s="838"/>
      <c r="AA401" s="442"/>
      <c r="AB401" s="440"/>
      <c r="AC401" s="442"/>
      <c r="AD401" s="440"/>
      <c r="AE401" s="443"/>
      <c r="AF401" s="440"/>
      <c r="AG401" s="443"/>
      <c r="AH401" s="440"/>
      <c r="AI401" s="443"/>
      <c r="AJ401" s="444"/>
      <c r="AK401" s="438"/>
      <c r="AL401" s="96"/>
      <c r="AM401" s="101"/>
      <c r="AN401" s="101"/>
    </row>
    <row r="402" spans="1:40" s="100" customFormat="1" ht="15.75" outlineLevel="2" x14ac:dyDescent="0.25">
      <c r="A402" s="96"/>
      <c r="B402" s="721"/>
      <c r="C402" s="809"/>
      <c r="D402" s="814"/>
      <c r="E402" s="815"/>
      <c r="F402" s="815"/>
      <c r="G402" s="815"/>
      <c r="H402" s="815"/>
      <c r="I402" s="815"/>
      <c r="J402" s="815"/>
      <c r="K402" s="815"/>
      <c r="L402" s="815"/>
      <c r="M402" s="815"/>
      <c r="N402" s="815"/>
      <c r="O402" s="815"/>
      <c r="P402" s="815"/>
      <c r="Q402" s="815"/>
      <c r="R402" s="815"/>
      <c r="S402" s="815"/>
      <c r="T402" s="816"/>
      <c r="U402" s="817"/>
      <c r="V402" s="818"/>
      <c r="W402" s="819"/>
      <c r="X402" s="820"/>
      <c r="Y402" s="821"/>
      <c r="Z402" s="822"/>
      <c r="AA402" s="810"/>
      <c r="AB402" s="811"/>
      <c r="AC402" s="810"/>
      <c r="AD402" s="811"/>
      <c r="AE402" s="812"/>
      <c r="AF402" s="811"/>
      <c r="AG402" s="812"/>
      <c r="AH402" s="811"/>
      <c r="AI402" s="812"/>
      <c r="AJ402" s="813"/>
      <c r="AK402" s="811"/>
      <c r="AL402" s="96"/>
      <c r="AM402" s="101"/>
      <c r="AN402" s="101"/>
    </row>
    <row r="403" spans="1:40" s="100" customFormat="1" ht="15.75" customHeight="1" outlineLevel="2" x14ac:dyDescent="0.25">
      <c r="A403" s="96"/>
      <c r="B403" s="843" t="s">
        <v>1964</v>
      </c>
      <c r="C403" s="846"/>
      <c r="D403" s="823" t="s">
        <v>1915</v>
      </c>
      <c r="E403" s="675"/>
      <c r="F403" s="675"/>
      <c r="G403" s="675"/>
      <c r="H403" s="675"/>
      <c r="I403" s="675"/>
      <c r="J403" s="675"/>
      <c r="K403" s="675"/>
      <c r="L403" s="675"/>
      <c r="M403" s="675"/>
      <c r="N403" s="675"/>
      <c r="O403" s="675"/>
      <c r="P403" s="675"/>
      <c r="Q403" s="675"/>
      <c r="R403" s="675"/>
      <c r="S403" s="675"/>
      <c r="T403" s="676"/>
      <c r="U403" s="661" t="s">
        <v>1775</v>
      </c>
      <c r="V403" s="824"/>
      <c r="W403" s="825" t="s">
        <v>39</v>
      </c>
      <c r="X403" s="709"/>
      <c r="Y403" s="771">
        <v>10</v>
      </c>
      <c r="Z403" s="772"/>
      <c r="AA403" s="631"/>
      <c r="AB403" s="845"/>
      <c r="AC403" s="631"/>
      <c r="AD403" s="845"/>
      <c r="AE403" s="634">
        <f t="shared" ref="AE403:AE408" si="104">ROUND(Y403*AA403,2)</f>
        <v>0</v>
      </c>
      <c r="AF403" s="841"/>
      <c r="AG403" s="634">
        <f t="shared" ref="AG403:AG408" si="105">ROUND(Y403*AC403,2)</f>
        <v>0</v>
      </c>
      <c r="AH403" s="841"/>
      <c r="AI403" s="634">
        <f t="shared" ref="AI403:AI408" si="106">AE403+AG403</f>
        <v>0</v>
      </c>
      <c r="AJ403" s="842"/>
      <c r="AK403" s="841"/>
      <c r="AL403" s="96"/>
      <c r="AM403" s="101"/>
      <c r="AN403" s="101"/>
    </row>
    <row r="404" spans="1:40" s="100" customFormat="1" ht="15.75" customHeight="1" outlineLevel="2" x14ac:dyDescent="0.25">
      <c r="A404" s="96"/>
      <c r="B404" s="843" t="s">
        <v>1965</v>
      </c>
      <c r="C404" s="846"/>
      <c r="D404" s="823" t="s">
        <v>1917</v>
      </c>
      <c r="E404" s="675"/>
      <c r="F404" s="675"/>
      <c r="G404" s="675"/>
      <c r="H404" s="675"/>
      <c r="I404" s="675"/>
      <c r="J404" s="675"/>
      <c r="K404" s="675"/>
      <c r="L404" s="675"/>
      <c r="M404" s="675"/>
      <c r="N404" s="675"/>
      <c r="O404" s="675"/>
      <c r="P404" s="675"/>
      <c r="Q404" s="675"/>
      <c r="R404" s="675"/>
      <c r="S404" s="675"/>
      <c r="T404" s="676"/>
      <c r="U404" s="661" t="s">
        <v>1781</v>
      </c>
      <c r="V404" s="824"/>
      <c r="W404" s="825" t="s">
        <v>39</v>
      </c>
      <c r="X404" s="709"/>
      <c r="Y404" s="771">
        <v>10</v>
      </c>
      <c r="Z404" s="772"/>
      <c r="AA404" s="631"/>
      <c r="AB404" s="845"/>
      <c r="AC404" s="631"/>
      <c r="AD404" s="845"/>
      <c r="AE404" s="634">
        <f t="shared" si="104"/>
        <v>0</v>
      </c>
      <c r="AF404" s="841"/>
      <c r="AG404" s="634">
        <f t="shared" si="105"/>
        <v>0</v>
      </c>
      <c r="AH404" s="841"/>
      <c r="AI404" s="634">
        <f t="shared" si="106"/>
        <v>0</v>
      </c>
      <c r="AJ404" s="842"/>
      <c r="AK404" s="841"/>
      <c r="AL404" s="96"/>
      <c r="AM404" s="101"/>
      <c r="AN404" s="101"/>
    </row>
    <row r="405" spans="1:40" s="100" customFormat="1" ht="17.45" customHeight="1" outlineLevel="2" x14ac:dyDescent="0.25">
      <c r="A405" s="96"/>
      <c r="B405" s="843" t="s">
        <v>1966</v>
      </c>
      <c r="C405" s="846"/>
      <c r="D405" s="823" t="s">
        <v>1884</v>
      </c>
      <c r="E405" s="675"/>
      <c r="F405" s="675"/>
      <c r="G405" s="675"/>
      <c r="H405" s="675"/>
      <c r="I405" s="675"/>
      <c r="J405" s="675"/>
      <c r="K405" s="675"/>
      <c r="L405" s="675"/>
      <c r="M405" s="675"/>
      <c r="N405" s="675"/>
      <c r="O405" s="675"/>
      <c r="P405" s="675"/>
      <c r="Q405" s="675"/>
      <c r="R405" s="675"/>
      <c r="S405" s="675"/>
      <c r="T405" s="676"/>
      <c r="U405" s="661" t="s">
        <v>1885</v>
      </c>
      <c r="V405" s="824"/>
      <c r="W405" s="825" t="s">
        <v>39</v>
      </c>
      <c r="X405" s="709"/>
      <c r="Y405" s="771">
        <v>10</v>
      </c>
      <c r="Z405" s="772"/>
      <c r="AA405" s="631"/>
      <c r="AB405" s="841"/>
      <c r="AC405" s="631"/>
      <c r="AD405" s="841"/>
      <c r="AE405" s="634">
        <f t="shared" si="104"/>
        <v>0</v>
      </c>
      <c r="AF405" s="841"/>
      <c r="AG405" s="634">
        <f t="shared" si="105"/>
        <v>0</v>
      </c>
      <c r="AH405" s="841"/>
      <c r="AI405" s="634">
        <f t="shared" si="106"/>
        <v>0</v>
      </c>
      <c r="AJ405" s="842"/>
      <c r="AK405" s="841"/>
      <c r="AL405" s="96"/>
      <c r="AM405" s="101"/>
      <c r="AN405" s="101"/>
    </row>
    <row r="406" spans="1:40" s="1532" customFormat="1" ht="15.75" customHeight="1" outlineLevel="2" x14ac:dyDescent="0.25">
      <c r="A406" s="1561"/>
      <c r="B406" s="1576" t="s">
        <v>1967</v>
      </c>
      <c r="C406" s="1577"/>
      <c r="D406" s="1564" t="s">
        <v>2485</v>
      </c>
      <c r="E406" s="1521"/>
      <c r="F406" s="1521"/>
      <c r="G406" s="1521"/>
      <c r="H406" s="1521"/>
      <c r="I406" s="1521"/>
      <c r="J406" s="1521"/>
      <c r="K406" s="1521"/>
      <c r="L406" s="1521"/>
      <c r="M406" s="1521"/>
      <c r="N406" s="1521"/>
      <c r="O406" s="1521"/>
      <c r="P406" s="1521"/>
      <c r="Q406" s="1521"/>
      <c r="R406" s="1521"/>
      <c r="S406" s="1521"/>
      <c r="T406" s="1522"/>
      <c r="U406" s="1525" t="s">
        <v>2453</v>
      </c>
      <c r="V406" s="1565"/>
      <c r="W406" s="1566" t="s">
        <v>1669</v>
      </c>
      <c r="X406" s="1535"/>
      <c r="Y406" s="1578">
        <v>8</v>
      </c>
      <c r="Z406" s="1579"/>
      <c r="AA406" s="1528"/>
      <c r="AB406" s="1519"/>
      <c r="AC406" s="1528"/>
      <c r="AD406" s="1519"/>
      <c r="AE406" s="1526">
        <f t="shared" si="104"/>
        <v>0</v>
      </c>
      <c r="AF406" s="1580"/>
      <c r="AG406" s="1526">
        <f t="shared" si="105"/>
        <v>0</v>
      </c>
      <c r="AH406" s="1580"/>
      <c r="AI406" s="1526">
        <f t="shared" si="106"/>
        <v>0</v>
      </c>
      <c r="AJ406" s="1581"/>
      <c r="AK406" s="1580"/>
      <c r="AL406" s="1561"/>
      <c r="AM406" s="1531"/>
      <c r="AN406" s="1531"/>
    </row>
    <row r="407" spans="1:40" s="100" customFormat="1" ht="15.75" customHeight="1" outlineLevel="2" x14ac:dyDescent="0.25">
      <c r="A407" s="96"/>
      <c r="B407" s="843" t="s">
        <v>1968</v>
      </c>
      <c r="C407" s="846"/>
      <c r="D407" s="823" t="s">
        <v>1969</v>
      </c>
      <c r="E407" s="675"/>
      <c r="F407" s="675"/>
      <c r="G407" s="675"/>
      <c r="H407" s="675"/>
      <c r="I407" s="675"/>
      <c r="J407" s="675"/>
      <c r="K407" s="675"/>
      <c r="L407" s="675"/>
      <c r="M407" s="675"/>
      <c r="N407" s="675"/>
      <c r="O407" s="675"/>
      <c r="P407" s="675"/>
      <c r="Q407" s="675"/>
      <c r="R407" s="675"/>
      <c r="S407" s="675"/>
      <c r="T407" s="676"/>
      <c r="U407" s="661" t="s">
        <v>1924</v>
      </c>
      <c r="V407" s="824"/>
      <c r="W407" s="825" t="s">
        <v>1669</v>
      </c>
      <c r="X407" s="709"/>
      <c r="Y407" s="771">
        <v>5</v>
      </c>
      <c r="Z407" s="772"/>
      <c r="AA407" s="631"/>
      <c r="AB407" s="623"/>
      <c r="AC407" s="631"/>
      <c r="AD407" s="623"/>
      <c r="AE407" s="634">
        <f t="shared" si="104"/>
        <v>0</v>
      </c>
      <c r="AF407" s="841"/>
      <c r="AG407" s="634">
        <f t="shared" si="105"/>
        <v>0</v>
      </c>
      <c r="AH407" s="841"/>
      <c r="AI407" s="634">
        <f t="shared" si="106"/>
        <v>0</v>
      </c>
      <c r="AJ407" s="842"/>
      <c r="AK407" s="841"/>
      <c r="AL407" s="96"/>
      <c r="AM407" s="101"/>
      <c r="AN407" s="101"/>
    </row>
    <row r="408" spans="1:40" s="100" customFormat="1" ht="15.75" customHeight="1" outlineLevel="2" x14ac:dyDescent="0.25">
      <c r="A408" s="96"/>
      <c r="B408" s="843" t="s">
        <v>1970</v>
      </c>
      <c r="C408" s="846"/>
      <c r="D408" s="823" t="s">
        <v>1971</v>
      </c>
      <c r="E408" s="675"/>
      <c r="F408" s="675"/>
      <c r="G408" s="675"/>
      <c r="H408" s="675"/>
      <c r="I408" s="675"/>
      <c r="J408" s="675"/>
      <c r="K408" s="675"/>
      <c r="L408" s="675"/>
      <c r="M408" s="675"/>
      <c r="N408" s="675"/>
      <c r="O408" s="675"/>
      <c r="P408" s="675"/>
      <c r="Q408" s="675"/>
      <c r="R408" s="675"/>
      <c r="S408" s="675"/>
      <c r="T408" s="676"/>
      <c r="U408" s="661" t="s">
        <v>1765</v>
      </c>
      <c r="V408" s="824"/>
      <c r="W408" s="825" t="s">
        <v>1669</v>
      </c>
      <c r="X408" s="709"/>
      <c r="Y408" s="771">
        <v>5</v>
      </c>
      <c r="Z408" s="772"/>
      <c r="AA408" s="631"/>
      <c r="AB408" s="623"/>
      <c r="AC408" s="631"/>
      <c r="AD408" s="623"/>
      <c r="AE408" s="634">
        <f t="shared" si="104"/>
        <v>0</v>
      </c>
      <c r="AF408" s="841"/>
      <c r="AG408" s="634">
        <f t="shared" si="105"/>
        <v>0</v>
      </c>
      <c r="AH408" s="841"/>
      <c r="AI408" s="634">
        <f t="shared" si="106"/>
        <v>0</v>
      </c>
      <c r="AJ408" s="842"/>
      <c r="AK408" s="841"/>
      <c r="AL408" s="96"/>
      <c r="AM408" s="101"/>
      <c r="AN408" s="101"/>
    </row>
    <row r="409" spans="1:40" s="100" customFormat="1" ht="15.75" outlineLevel="2" x14ac:dyDescent="0.25">
      <c r="A409" s="96"/>
      <c r="B409" s="721"/>
      <c r="C409" s="809"/>
      <c r="D409" s="814"/>
      <c r="E409" s="815"/>
      <c r="F409" s="815"/>
      <c r="G409" s="815"/>
      <c r="H409" s="815"/>
      <c r="I409" s="815"/>
      <c r="J409" s="815"/>
      <c r="K409" s="815"/>
      <c r="L409" s="815"/>
      <c r="M409" s="815"/>
      <c r="N409" s="815"/>
      <c r="O409" s="815"/>
      <c r="P409" s="815"/>
      <c r="Q409" s="815"/>
      <c r="R409" s="815"/>
      <c r="S409" s="815"/>
      <c r="T409" s="816"/>
      <c r="U409" s="817"/>
      <c r="V409" s="818"/>
      <c r="W409" s="819"/>
      <c r="X409" s="820"/>
      <c r="Y409" s="821"/>
      <c r="Z409" s="822"/>
      <c r="AA409" s="810"/>
      <c r="AB409" s="811"/>
      <c r="AC409" s="810"/>
      <c r="AD409" s="811"/>
      <c r="AE409" s="812"/>
      <c r="AF409" s="811"/>
      <c r="AG409" s="812"/>
      <c r="AH409" s="811"/>
      <c r="AI409" s="812"/>
      <c r="AJ409" s="813"/>
      <c r="AK409" s="811"/>
      <c r="AL409" s="96"/>
      <c r="AM409" s="101"/>
      <c r="AN409" s="101"/>
    </row>
    <row r="410" spans="1:40" s="100" customFormat="1" ht="15.75" customHeight="1" outlineLevel="2" x14ac:dyDescent="0.25">
      <c r="A410" s="96"/>
      <c r="B410" s="800" t="s">
        <v>1113</v>
      </c>
      <c r="C410" s="801"/>
      <c r="D410" s="794" t="s">
        <v>1972</v>
      </c>
      <c r="E410" s="795"/>
      <c r="F410" s="795"/>
      <c r="G410" s="795"/>
      <c r="H410" s="795"/>
      <c r="I410" s="795"/>
      <c r="J410" s="795"/>
      <c r="K410" s="795"/>
      <c r="L410" s="795"/>
      <c r="M410" s="795"/>
      <c r="N410" s="795"/>
      <c r="O410" s="795"/>
      <c r="P410" s="795"/>
      <c r="Q410" s="795"/>
      <c r="R410" s="795"/>
      <c r="S410" s="795"/>
      <c r="T410" s="796"/>
      <c r="U410" s="423"/>
      <c r="V410" s="424"/>
      <c r="W410" s="425"/>
      <c r="X410" s="256"/>
      <c r="Y410" s="426"/>
      <c r="Z410" s="256"/>
      <c r="AA410" s="427"/>
      <c r="AB410" s="256"/>
      <c r="AC410" s="427"/>
      <c r="AD410" s="256"/>
      <c r="AE410" s="235"/>
      <c r="AF410" s="256"/>
      <c r="AG410" s="235"/>
      <c r="AH410" s="256"/>
      <c r="AI410" s="656">
        <f>SUM(AI411:AK453)</f>
        <v>0</v>
      </c>
      <c r="AJ410" s="622"/>
      <c r="AK410" s="623"/>
      <c r="AL410" s="96"/>
      <c r="AM410" s="101"/>
      <c r="AN410" s="101"/>
    </row>
    <row r="411" spans="1:40" s="100" customFormat="1" ht="15.75" outlineLevel="2" x14ac:dyDescent="0.25">
      <c r="A411" s="96"/>
      <c r="B411" s="721"/>
      <c r="C411" s="809"/>
      <c r="D411" s="814"/>
      <c r="E411" s="815"/>
      <c r="F411" s="815"/>
      <c r="G411" s="815"/>
      <c r="H411" s="815"/>
      <c r="I411" s="815"/>
      <c r="J411" s="815"/>
      <c r="K411" s="815"/>
      <c r="L411" s="815"/>
      <c r="M411" s="815"/>
      <c r="N411" s="815"/>
      <c r="O411" s="815"/>
      <c r="P411" s="815"/>
      <c r="Q411" s="815"/>
      <c r="R411" s="815"/>
      <c r="S411" s="815"/>
      <c r="T411" s="816"/>
      <c r="U411" s="817"/>
      <c r="V411" s="818"/>
      <c r="W411" s="819"/>
      <c r="X411" s="820"/>
      <c r="Y411" s="821"/>
      <c r="Z411" s="822"/>
      <c r="AA411" s="810"/>
      <c r="AB411" s="811"/>
      <c r="AC411" s="810"/>
      <c r="AD411" s="811"/>
      <c r="AE411" s="812"/>
      <c r="AF411" s="811"/>
      <c r="AG411" s="812"/>
      <c r="AH411" s="811"/>
      <c r="AI411" s="812"/>
      <c r="AJ411" s="813"/>
      <c r="AK411" s="811"/>
      <c r="AL411" s="96"/>
      <c r="AM411" s="101"/>
      <c r="AN411" s="101"/>
    </row>
    <row r="412" spans="1:40" s="100" customFormat="1" ht="15.75" customHeight="1" outlineLevel="2" x14ac:dyDescent="0.25">
      <c r="A412" s="96"/>
      <c r="B412" s="800" t="s">
        <v>1151</v>
      </c>
      <c r="C412" s="801"/>
      <c r="D412" s="794" t="s">
        <v>926</v>
      </c>
      <c r="E412" s="795"/>
      <c r="F412" s="795"/>
      <c r="G412" s="795"/>
      <c r="H412" s="795"/>
      <c r="I412" s="795"/>
      <c r="J412" s="795"/>
      <c r="K412" s="795"/>
      <c r="L412" s="795"/>
      <c r="M412" s="795"/>
      <c r="N412" s="795"/>
      <c r="O412" s="795"/>
      <c r="P412" s="795"/>
      <c r="Q412" s="795"/>
      <c r="R412" s="795"/>
      <c r="S412" s="795"/>
      <c r="T412" s="796"/>
      <c r="U412" s="756"/>
      <c r="V412" s="757"/>
      <c r="W412" s="856"/>
      <c r="X412" s="759"/>
      <c r="Y412" s="857"/>
      <c r="Z412" s="858"/>
      <c r="AA412" s="448"/>
      <c r="AB412" s="256"/>
      <c r="AC412" s="427"/>
      <c r="AD412" s="256"/>
      <c r="AE412" s="235"/>
      <c r="AF412" s="256"/>
      <c r="AG412" s="235"/>
      <c r="AH412" s="256"/>
      <c r="AI412" s="235"/>
      <c r="AJ412" s="257"/>
      <c r="AK412" s="256"/>
      <c r="AL412" s="96"/>
      <c r="AM412" s="101"/>
      <c r="AN412" s="101"/>
    </row>
    <row r="413" spans="1:40" s="100" customFormat="1" ht="15.75" customHeight="1" outlineLevel="2" x14ac:dyDescent="0.25">
      <c r="A413" s="96"/>
      <c r="B413" s="721" t="s">
        <v>1973</v>
      </c>
      <c r="C413" s="809"/>
      <c r="D413" s="753" t="s">
        <v>1974</v>
      </c>
      <c r="E413" s="754"/>
      <c r="F413" s="754"/>
      <c r="G413" s="754"/>
      <c r="H413" s="754"/>
      <c r="I413" s="754"/>
      <c r="J413" s="754"/>
      <c r="K413" s="754"/>
      <c r="L413" s="754"/>
      <c r="M413" s="754"/>
      <c r="N413" s="754"/>
      <c r="O413" s="754"/>
      <c r="P413" s="754"/>
      <c r="Q413" s="754"/>
      <c r="R413" s="754"/>
      <c r="S413" s="754"/>
      <c r="T413" s="755"/>
      <c r="U413" s="756" t="s">
        <v>1769</v>
      </c>
      <c r="V413" s="757"/>
      <c r="W413" s="856" t="s">
        <v>39</v>
      </c>
      <c r="X413" s="759"/>
      <c r="Y413" s="771">
        <v>15</v>
      </c>
      <c r="Z413" s="772"/>
      <c r="AA413" s="634"/>
      <c r="AB413" s="705"/>
      <c r="AC413" s="631"/>
      <c r="AD413" s="623"/>
      <c r="AE413" s="634">
        <f t="shared" ref="AE413:AE418" si="107">ROUND(Y413*AA413,2)</f>
        <v>0</v>
      </c>
      <c r="AF413" s="841"/>
      <c r="AG413" s="634">
        <f t="shared" ref="AG413:AG418" si="108">ROUND(Y413*AC413,2)</f>
        <v>0</v>
      </c>
      <c r="AH413" s="841"/>
      <c r="AI413" s="634">
        <f t="shared" ref="AI413:AI418" si="109">AE413+AG413</f>
        <v>0</v>
      </c>
      <c r="AJ413" s="842"/>
      <c r="AK413" s="841"/>
      <c r="AL413" s="96"/>
      <c r="AM413" s="101"/>
      <c r="AN413" s="101"/>
    </row>
    <row r="414" spans="1:40" s="100" customFormat="1" ht="15" customHeight="1" outlineLevel="2" x14ac:dyDescent="0.25">
      <c r="A414" s="96"/>
      <c r="B414" s="721" t="s">
        <v>1975</v>
      </c>
      <c r="C414" s="809"/>
      <c r="D414" s="753" t="s">
        <v>1976</v>
      </c>
      <c r="E414" s="754"/>
      <c r="F414" s="754"/>
      <c r="G414" s="754"/>
      <c r="H414" s="754"/>
      <c r="I414" s="754"/>
      <c r="J414" s="754"/>
      <c r="K414" s="754"/>
      <c r="L414" s="754"/>
      <c r="M414" s="754"/>
      <c r="N414" s="754"/>
      <c r="O414" s="754"/>
      <c r="P414" s="754"/>
      <c r="Q414" s="754"/>
      <c r="R414" s="754"/>
      <c r="S414" s="754"/>
      <c r="T414" s="755"/>
      <c r="U414" s="756" t="s">
        <v>1772</v>
      </c>
      <c r="V414" s="757"/>
      <c r="W414" s="856" t="s">
        <v>39</v>
      </c>
      <c r="X414" s="759"/>
      <c r="Y414" s="771">
        <v>30</v>
      </c>
      <c r="Z414" s="772"/>
      <c r="AA414" s="631"/>
      <c r="AB414" s="623"/>
      <c r="AC414" s="631"/>
      <c r="AD414" s="623"/>
      <c r="AE414" s="634">
        <f t="shared" si="107"/>
        <v>0</v>
      </c>
      <c r="AF414" s="841"/>
      <c r="AG414" s="634">
        <f t="shared" si="108"/>
        <v>0</v>
      </c>
      <c r="AH414" s="841"/>
      <c r="AI414" s="634">
        <f t="shared" si="109"/>
        <v>0</v>
      </c>
      <c r="AJ414" s="842"/>
      <c r="AK414" s="841"/>
      <c r="AL414" s="96"/>
      <c r="AM414" s="101"/>
      <c r="AN414" s="101"/>
    </row>
    <row r="415" spans="1:40" s="100" customFormat="1" ht="15.75" customHeight="1" outlineLevel="2" x14ac:dyDescent="0.25">
      <c r="A415" s="96"/>
      <c r="B415" s="721" t="s">
        <v>1977</v>
      </c>
      <c r="C415" s="809"/>
      <c r="D415" s="753" t="s">
        <v>1978</v>
      </c>
      <c r="E415" s="754"/>
      <c r="F415" s="754"/>
      <c r="G415" s="754"/>
      <c r="H415" s="754"/>
      <c r="I415" s="754"/>
      <c r="J415" s="754"/>
      <c r="K415" s="754"/>
      <c r="L415" s="754"/>
      <c r="M415" s="754"/>
      <c r="N415" s="754"/>
      <c r="O415" s="754"/>
      <c r="P415" s="754"/>
      <c r="Q415" s="754"/>
      <c r="R415" s="754"/>
      <c r="S415" s="754"/>
      <c r="T415" s="755"/>
      <c r="U415" s="756" t="s">
        <v>1833</v>
      </c>
      <c r="V415" s="757"/>
      <c r="W415" s="856" t="s">
        <v>39</v>
      </c>
      <c r="X415" s="759"/>
      <c r="Y415" s="771">
        <f>8*4</f>
        <v>32</v>
      </c>
      <c r="Z415" s="772"/>
      <c r="AA415" s="631"/>
      <c r="AB415" s="623"/>
      <c r="AC415" s="631"/>
      <c r="AD415" s="623"/>
      <c r="AE415" s="634">
        <f t="shared" si="107"/>
        <v>0</v>
      </c>
      <c r="AF415" s="841"/>
      <c r="AG415" s="634">
        <f t="shared" si="108"/>
        <v>0</v>
      </c>
      <c r="AH415" s="841"/>
      <c r="AI415" s="634">
        <f t="shared" si="109"/>
        <v>0</v>
      </c>
      <c r="AJ415" s="842"/>
      <c r="AK415" s="841"/>
      <c r="AL415" s="96"/>
      <c r="AM415" s="101"/>
      <c r="AN415" s="101"/>
    </row>
    <row r="416" spans="1:40" s="100" customFormat="1" ht="15.75" customHeight="1" outlineLevel="2" x14ac:dyDescent="0.25">
      <c r="A416" s="96"/>
      <c r="B416" s="721" t="s">
        <v>1979</v>
      </c>
      <c r="C416" s="809"/>
      <c r="D416" s="753" t="s">
        <v>1980</v>
      </c>
      <c r="E416" s="754"/>
      <c r="F416" s="754"/>
      <c r="G416" s="754"/>
      <c r="H416" s="754"/>
      <c r="I416" s="754"/>
      <c r="J416" s="754"/>
      <c r="K416" s="754"/>
      <c r="L416" s="754"/>
      <c r="M416" s="754"/>
      <c r="N416" s="754"/>
      <c r="O416" s="754"/>
      <c r="P416" s="754"/>
      <c r="Q416" s="754"/>
      <c r="R416" s="754"/>
      <c r="S416" s="754"/>
      <c r="T416" s="755"/>
      <c r="U416" s="756" t="s">
        <v>1981</v>
      </c>
      <c r="V416" s="757"/>
      <c r="W416" s="856" t="s">
        <v>39</v>
      </c>
      <c r="X416" s="759"/>
      <c r="Y416" s="771">
        <f>Y413</f>
        <v>15</v>
      </c>
      <c r="Z416" s="772"/>
      <c r="AA416" s="631"/>
      <c r="AB416" s="623"/>
      <c r="AC416" s="631"/>
      <c r="AD416" s="623"/>
      <c r="AE416" s="634">
        <f t="shared" si="107"/>
        <v>0</v>
      </c>
      <c r="AF416" s="841"/>
      <c r="AG416" s="634">
        <f t="shared" si="108"/>
        <v>0</v>
      </c>
      <c r="AH416" s="841"/>
      <c r="AI416" s="634">
        <f t="shared" si="109"/>
        <v>0</v>
      </c>
      <c r="AJ416" s="842"/>
      <c r="AK416" s="841"/>
      <c r="AL416" s="96"/>
      <c r="AM416" s="101"/>
      <c r="AN416" s="101"/>
    </row>
    <row r="417" spans="1:40" s="100" customFormat="1" ht="15.75" customHeight="1" outlineLevel="2" x14ac:dyDescent="0.25">
      <c r="A417" s="96"/>
      <c r="B417" s="721" t="s">
        <v>1982</v>
      </c>
      <c r="C417" s="809"/>
      <c r="D417" s="753" t="s">
        <v>1983</v>
      </c>
      <c r="E417" s="754"/>
      <c r="F417" s="754"/>
      <c r="G417" s="754"/>
      <c r="H417" s="754"/>
      <c r="I417" s="754"/>
      <c r="J417" s="754"/>
      <c r="K417" s="754"/>
      <c r="L417" s="754"/>
      <c r="M417" s="754"/>
      <c r="N417" s="754"/>
      <c r="O417" s="754"/>
      <c r="P417" s="754"/>
      <c r="Q417" s="754"/>
      <c r="R417" s="754"/>
      <c r="S417" s="754"/>
      <c r="T417" s="755"/>
      <c r="U417" s="756" t="s">
        <v>1984</v>
      </c>
      <c r="V417" s="757"/>
      <c r="W417" s="856" t="s">
        <v>39</v>
      </c>
      <c r="X417" s="759"/>
      <c r="Y417" s="771">
        <f>Y414</f>
        <v>30</v>
      </c>
      <c r="Z417" s="772"/>
      <c r="AA417" s="631"/>
      <c r="AB417" s="623"/>
      <c r="AC417" s="631"/>
      <c r="AD417" s="623"/>
      <c r="AE417" s="634">
        <f t="shared" si="107"/>
        <v>0</v>
      </c>
      <c r="AF417" s="841"/>
      <c r="AG417" s="634">
        <f t="shared" si="108"/>
        <v>0</v>
      </c>
      <c r="AH417" s="841"/>
      <c r="AI417" s="634">
        <f t="shared" si="109"/>
        <v>0</v>
      </c>
      <c r="AJ417" s="842"/>
      <c r="AK417" s="841"/>
      <c r="AL417" s="96"/>
      <c r="AM417" s="101"/>
      <c r="AN417" s="101"/>
    </row>
    <row r="418" spans="1:40" s="100" customFormat="1" ht="15.75" customHeight="1" outlineLevel="2" x14ac:dyDescent="0.25">
      <c r="A418" s="96"/>
      <c r="B418" s="721" t="s">
        <v>1985</v>
      </c>
      <c r="C418" s="809"/>
      <c r="D418" s="753" t="s">
        <v>1986</v>
      </c>
      <c r="E418" s="754"/>
      <c r="F418" s="754"/>
      <c r="G418" s="754"/>
      <c r="H418" s="754"/>
      <c r="I418" s="754"/>
      <c r="J418" s="754"/>
      <c r="K418" s="754"/>
      <c r="L418" s="754"/>
      <c r="M418" s="754"/>
      <c r="N418" s="754"/>
      <c r="O418" s="754"/>
      <c r="P418" s="754"/>
      <c r="Q418" s="754"/>
      <c r="R418" s="754"/>
      <c r="S418" s="754"/>
      <c r="T418" s="755"/>
      <c r="U418" s="756" t="s">
        <v>1987</v>
      </c>
      <c r="V418" s="757"/>
      <c r="W418" s="856" t="s">
        <v>39</v>
      </c>
      <c r="X418" s="759"/>
      <c r="Y418" s="771">
        <f>Y415</f>
        <v>32</v>
      </c>
      <c r="Z418" s="772"/>
      <c r="AA418" s="631"/>
      <c r="AB418" s="623"/>
      <c r="AC418" s="631"/>
      <c r="AD418" s="623"/>
      <c r="AE418" s="634">
        <f t="shared" si="107"/>
        <v>0</v>
      </c>
      <c r="AF418" s="841"/>
      <c r="AG418" s="634">
        <f t="shared" si="108"/>
        <v>0</v>
      </c>
      <c r="AH418" s="841"/>
      <c r="AI418" s="634">
        <f t="shared" si="109"/>
        <v>0</v>
      </c>
      <c r="AJ418" s="842"/>
      <c r="AK418" s="841"/>
      <c r="AL418" s="96"/>
      <c r="AM418" s="101"/>
      <c r="AN418" s="101"/>
    </row>
    <row r="419" spans="1:40" s="100" customFormat="1" ht="15.75" outlineLevel="2" x14ac:dyDescent="0.25">
      <c r="A419" s="96"/>
      <c r="B419" s="721"/>
      <c r="C419" s="809"/>
      <c r="D419" s="814"/>
      <c r="E419" s="815"/>
      <c r="F419" s="815"/>
      <c r="G419" s="815"/>
      <c r="H419" s="815"/>
      <c r="I419" s="815"/>
      <c r="J419" s="815"/>
      <c r="K419" s="815"/>
      <c r="L419" s="815"/>
      <c r="M419" s="815"/>
      <c r="N419" s="815"/>
      <c r="O419" s="815"/>
      <c r="P419" s="815"/>
      <c r="Q419" s="815"/>
      <c r="R419" s="815"/>
      <c r="S419" s="815"/>
      <c r="T419" s="816"/>
      <c r="U419" s="817"/>
      <c r="V419" s="818"/>
      <c r="W419" s="819"/>
      <c r="X419" s="820"/>
      <c r="Y419" s="821"/>
      <c r="Z419" s="822"/>
      <c r="AA419" s="810"/>
      <c r="AB419" s="811"/>
      <c r="AC419" s="810"/>
      <c r="AD419" s="811"/>
      <c r="AE419" s="812"/>
      <c r="AF419" s="811"/>
      <c r="AG419" s="812"/>
      <c r="AH419" s="811"/>
      <c r="AI419" s="812"/>
      <c r="AJ419" s="813"/>
      <c r="AK419" s="811"/>
      <c r="AL419" s="96"/>
      <c r="AM419" s="101"/>
      <c r="AN419" s="101"/>
    </row>
    <row r="420" spans="1:40" s="100" customFormat="1" ht="15.75" customHeight="1" outlineLevel="2" x14ac:dyDescent="0.25">
      <c r="A420" s="96"/>
      <c r="B420" s="800" t="s">
        <v>1988</v>
      </c>
      <c r="C420" s="801"/>
      <c r="D420" s="794" t="s">
        <v>928</v>
      </c>
      <c r="E420" s="795"/>
      <c r="F420" s="795"/>
      <c r="G420" s="795"/>
      <c r="H420" s="795"/>
      <c r="I420" s="795"/>
      <c r="J420" s="795"/>
      <c r="K420" s="795"/>
      <c r="L420" s="795"/>
      <c r="M420" s="795"/>
      <c r="N420" s="795"/>
      <c r="O420" s="795"/>
      <c r="P420" s="795"/>
      <c r="Q420" s="795"/>
      <c r="R420" s="795"/>
      <c r="S420" s="795"/>
      <c r="T420" s="796"/>
      <c r="U420" s="756"/>
      <c r="V420" s="757"/>
      <c r="W420" s="856"/>
      <c r="X420" s="759"/>
      <c r="Y420" s="857"/>
      <c r="Z420" s="858"/>
      <c r="AA420" s="448"/>
      <c r="AB420" s="256"/>
      <c r="AC420" s="427"/>
      <c r="AD420" s="256"/>
      <c r="AE420" s="235"/>
      <c r="AF420" s="256"/>
      <c r="AG420" s="235"/>
      <c r="AH420" s="256"/>
      <c r="AI420" s="235"/>
      <c r="AJ420" s="257"/>
      <c r="AK420" s="256"/>
      <c r="AL420" s="96"/>
      <c r="AM420" s="101"/>
      <c r="AN420" s="101"/>
    </row>
    <row r="421" spans="1:40" s="100" customFormat="1" ht="15.75" customHeight="1" outlineLevel="2" x14ac:dyDescent="0.25">
      <c r="A421" s="96"/>
      <c r="B421" s="721" t="s">
        <v>1989</v>
      </c>
      <c r="C421" s="809"/>
      <c r="D421" s="753" t="s">
        <v>1974</v>
      </c>
      <c r="E421" s="754"/>
      <c r="F421" s="754"/>
      <c r="G421" s="754"/>
      <c r="H421" s="754"/>
      <c r="I421" s="754"/>
      <c r="J421" s="754"/>
      <c r="K421" s="754"/>
      <c r="L421" s="754"/>
      <c r="M421" s="754"/>
      <c r="N421" s="754"/>
      <c r="O421" s="754"/>
      <c r="P421" s="754"/>
      <c r="Q421" s="754"/>
      <c r="R421" s="754"/>
      <c r="S421" s="754"/>
      <c r="T421" s="755"/>
      <c r="U421" s="756" t="s">
        <v>1769</v>
      </c>
      <c r="V421" s="757"/>
      <c r="W421" s="856" t="s">
        <v>39</v>
      </c>
      <c r="X421" s="759"/>
      <c r="Y421" s="771">
        <v>12</v>
      </c>
      <c r="Z421" s="772"/>
      <c r="AA421" s="634"/>
      <c r="AB421" s="705"/>
      <c r="AC421" s="631"/>
      <c r="AD421" s="623"/>
      <c r="AE421" s="634">
        <f t="shared" ref="AE421:AE426" si="110">ROUND(Y421*AA421,2)</f>
        <v>0</v>
      </c>
      <c r="AF421" s="841"/>
      <c r="AG421" s="634">
        <f t="shared" ref="AG421:AG426" si="111">ROUND(Y421*AC421,2)</f>
        <v>0</v>
      </c>
      <c r="AH421" s="841"/>
      <c r="AI421" s="634">
        <f t="shared" ref="AI421:AI426" si="112">AE421+AG421</f>
        <v>0</v>
      </c>
      <c r="AJ421" s="842"/>
      <c r="AK421" s="841"/>
      <c r="AL421" s="96"/>
      <c r="AM421" s="101"/>
      <c r="AN421" s="101"/>
    </row>
    <row r="422" spans="1:40" s="100" customFormat="1" ht="15" customHeight="1" outlineLevel="2" x14ac:dyDescent="0.25">
      <c r="A422" s="96"/>
      <c r="B422" s="721" t="s">
        <v>1990</v>
      </c>
      <c r="C422" s="809"/>
      <c r="D422" s="753" t="s">
        <v>1976</v>
      </c>
      <c r="E422" s="754"/>
      <c r="F422" s="754"/>
      <c r="G422" s="754"/>
      <c r="H422" s="754"/>
      <c r="I422" s="754"/>
      <c r="J422" s="754"/>
      <c r="K422" s="754"/>
      <c r="L422" s="754"/>
      <c r="M422" s="754"/>
      <c r="N422" s="754"/>
      <c r="O422" s="754"/>
      <c r="P422" s="754"/>
      <c r="Q422" s="754"/>
      <c r="R422" s="754"/>
      <c r="S422" s="754"/>
      <c r="T422" s="755"/>
      <c r="U422" s="756" t="s">
        <v>1772</v>
      </c>
      <c r="V422" s="757"/>
      <c r="W422" s="856" t="s">
        <v>39</v>
      </c>
      <c r="X422" s="759"/>
      <c r="Y422" s="771">
        <v>30</v>
      </c>
      <c r="Z422" s="772"/>
      <c r="AA422" s="631"/>
      <c r="AB422" s="623"/>
      <c r="AC422" s="631"/>
      <c r="AD422" s="623"/>
      <c r="AE422" s="634">
        <f t="shared" si="110"/>
        <v>0</v>
      </c>
      <c r="AF422" s="841"/>
      <c r="AG422" s="634">
        <f t="shared" si="111"/>
        <v>0</v>
      </c>
      <c r="AH422" s="841"/>
      <c r="AI422" s="634">
        <f t="shared" si="112"/>
        <v>0</v>
      </c>
      <c r="AJ422" s="842"/>
      <c r="AK422" s="841"/>
      <c r="AL422" s="96"/>
      <c r="AM422" s="101"/>
      <c r="AN422" s="101"/>
    </row>
    <row r="423" spans="1:40" s="100" customFormat="1" ht="15.75" customHeight="1" outlineLevel="2" x14ac:dyDescent="0.25">
      <c r="A423" s="96"/>
      <c r="B423" s="721" t="s">
        <v>1991</v>
      </c>
      <c r="C423" s="809"/>
      <c r="D423" s="753" t="s">
        <v>1978</v>
      </c>
      <c r="E423" s="754"/>
      <c r="F423" s="754"/>
      <c r="G423" s="754"/>
      <c r="H423" s="754"/>
      <c r="I423" s="754"/>
      <c r="J423" s="754"/>
      <c r="K423" s="754"/>
      <c r="L423" s="754"/>
      <c r="M423" s="754"/>
      <c r="N423" s="754"/>
      <c r="O423" s="754"/>
      <c r="P423" s="754"/>
      <c r="Q423" s="754"/>
      <c r="R423" s="754"/>
      <c r="S423" s="754"/>
      <c r="T423" s="755"/>
      <c r="U423" s="756" t="s">
        <v>1833</v>
      </c>
      <c r="V423" s="757"/>
      <c r="W423" s="856" t="s">
        <v>39</v>
      </c>
      <c r="X423" s="759"/>
      <c r="Y423" s="771">
        <v>20</v>
      </c>
      <c r="Z423" s="772"/>
      <c r="AA423" s="631"/>
      <c r="AB423" s="623"/>
      <c r="AC423" s="631"/>
      <c r="AD423" s="623"/>
      <c r="AE423" s="634">
        <f t="shared" si="110"/>
        <v>0</v>
      </c>
      <c r="AF423" s="841"/>
      <c r="AG423" s="634">
        <f t="shared" si="111"/>
        <v>0</v>
      </c>
      <c r="AH423" s="841"/>
      <c r="AI423" s="634">
        <f t="shared" si="112"/>
        <v>0</v>
      </c>
      <c r="AJ423" s="842"/>
      <c r="AK423" s="841"/>
      <c r="AL423" s="96"/>
      <c r="AM423" s="101"/>
      <c r="AN423" s="101"/>
    </row>
    <row r="424" spans="1:40" s="100" customFormat="1" ht="15.75" customHeight="1" outlineLevel="2" x14ac:dyDescent="0.25">
      <c r="A424" s="96"/>
      <c r="B424" s="721" t="s">
        <v>1992</v>
      </c>
      <c r="C424" s="809"/>
      <c r="D424" s="753" t="s">
        <v>1980</v>
      </c>
      <c r="E424" s="754"/>
      <c r="F424" s="754"/>
      <c r="G424" s="754"/>
      <c r="H424" s="754"/>
      <c r="I424" s="754"/>
      <c r="J424" s="754"/>
      <c r="K424" s="754"/>
      <c r="L424" s="754"/>
      <c r="M424" s="754"/>
      <c r="N424" s="754"/>
      <c r="O424" s="754"/>
      <c r="P424" s="754"/>
      <c r="Q424" s="754"/>
      <c r="R424" s="754"/>
      <c r="S424" s="754"/>
      <c r="T424" s="755"/>
      <c r="U424" s="756" t="s">
        <v>1981</v>
      </c>
      <c r="V424" s="757"/>
      <c r="W424" s="856" t="s">
        <v>39</v>
      </c>
      <c r="X424" s="759"/>
      <c r="Y424" s="771">
        <f>Y421</f>
        <v>12</v>
      </c>
      <c r="Z424" s="772"/>
      <c r="AA424" s="631"/>
      <c r="AB424" s="623"/>
      <c r="AC424" s="631"/>
      <c r="AD424" s="623"/>
      <c r="AE424" s="634">
        <f t="shared" si="110"/>
        <v>0</v>
      </c>
      <c r="AF424" s="841"/>
      <c r="AG424" s="634">
        <f t="shared" si="111"/>
        <v>0</v>
      </c>
      <c r="AH424" s="841"/>
      <c r="AI424" s="634">
        <f t="shared" si="112"/>
        <v>0</v>
      </c>
      <c r="AJ424" s="842"/>
      <c r="AK424" s="841"/>
      <c r="AL424" s="96"/>
      <c r="AM424" s="101"/>
      <c r="AN424" s="101"/>
    </row>
    <row r="425" spans="1:40" s="100" customFormat="1" ht="15.75" customHeight="1" outlineLevel="2" x14ac:dyDescent="0.25">
      <c r="A425" s="96"/>
      <c r="B425" s="721" t="s">
        <v>1993</v>
      </c>
      <c r="C425" s="809"/>
      <c r="D425" s="753" t="s">
        <v>1983</v>
      </c>
      <c r="E425" s="754"/>
      <c r="F425" s="754"/>
      <c r="G425" s="754"/>
      <c r="H425" s="754"/>
      <c r="I425" s="754"/>
      <c r="J425" s="754"/>
      <c r="K425" s="754"/>
      <c r="L425" s="754"/>
      <c r="M425" s="754"/>
      <c r="N425" s="754"/>
      <c r="O425" s="754"/>
      <c r="P425" s="754"/>
      <c r="Q425" s="754"/>
      <c r="R425" s="754"/>
      <c r="S425" s="754"/>
      <c r="T425" s="755"/>
      <c r="U425" s="756" t="s">
        <v>1984</v>
      </c>
      <c r="V425" s="757"/>
      <c r="W425" s="856" t="s">
        <v>39</v>
      </c>
      <c r="X425" s="759"/>
      <c r="Y425" s="771">
        <f>Y422</f>
        <v>30</v>
      </c>
      <c r="Z425" s="772"/>
      <c r="AA425" s="631"/>
      <c r="AB425" s="623"/>
      <c r="AC425" s="631"/>
      <c r="AD425" s="623"/>
      <c r="AE425" s="634">
        <f t="shared" si="110"/>
        <v>0</v>
      </c>
      <c r="AF425" s="841"/>
      <c r="AG425" s="634">
        <f t="shared" si="111"/>
        <v>0</v>
      </c>
      <c r="AH425" s="841"/>
      <c r="AI425" s="634">
        <f t="shared" si="112"/>
        <v>0</v>
      </c>
      <c r="AJ425" s="842"/>
      <c r="AK425" s="841"/>
      <c r="AL425" s="96"/>
      <c r="AM425" s="101"/>
      <c r="AN425" s="101"/>
    </row>
    <row r="426" spans="1:40" s="100" customFormat="1" ht="15.75" customHeight="1" outlineLevel="2" x14ac:dyDescent="0.25">
      <c r="A426" s="96"/>
      <c r="B426" s="721" t="s">
        <v>1994</v>
      </c>
      <c r="C426" s="809"/>
      <c r="D426" s="753" t="s">
        <v>1986</v>
      </c>
      <c r="E426" s="754"/>
      <c r="F426" s="754"/>
      <c r="G426" s="754"/>
      <c r="H426" s="754"/>
      <c r="I426" s="754"/>
      <c r="J426" s="754"/>
      <c r="K426" s="754"/>
      <c r="L426" s="754"/>
      <c r="M426" s="754"/>
      <c r="N426" s="754"/>
      <c r="O426" s="754"/>
      <c r="P426" s="754"/>
      <c r="Q426" s="754"/>
      <c r="R426" s="754"/>
      <c r="S426" s="754"/>
      <c r="T426" s="755"/>
      <c r="U426" s="756" t="s">
        <v>1987</v>
      </c>
      <c r="V426" s="757"/>
      <c r="W426" s="856" t="s">
        <v>39</v>
      </c>
      <c r="X426" s="759"/>
      <c r="Y426" s="771">
        <f>Y423</f>
        <v>20</v>
      </c>
      <c r="Z426" s="772"/>
      <c r="AA426" s="631"/>
      <c r="AB426" s="623"/>
      <c r="AC426" s="631"/>
      <c r="AD426" s="623"/>
      <c r="AE426" s="634">
        <f t="shared" si="110"/>
        <v>0</v>
      </c>
      <c r="AF426" s="841"/>
      <c r="AG426" s="634">
        <f t="shared" si="111"/>
        <v>0</v>
      </c>
      <c r="AH426" s="841"/>
      <c r="AI426" s="634">
        <f t="shared" si="112"/>
        <v>0</v>
      </c>
      <c r="AJ426" s="842"/>
      <c r="AK426" s="841"/>
      <c r="AL426" s="96"/>
      <c r="AM426" s="101"/>
      <c r="AN426" s="101"/>
    </row>
    <row r="427" spans="1:40" s="100" customFormat="1" ht="15.75" outlineLevel="2" x14ac:dyDescent="0.25">
      <c r="A427" s="96"/>
      <c r="B427" s="721"/>
      <c r="C427" s="809"/>
      <c r="D427" s="814"/>
      <c r="E427" s="815"/>
      <c r="F427" s="815"/>
      <c r="G427" s="815"/>
      <c r="H427" s="815"/>
      <c r="I427" s="815"/>
      <c r="J427" s="815"/>
      <c r="K427" s="815"/>
      <c r="L427" s="815"/>
      <c r="M427" s="815"/>
      <c r="N427" s="815"/>
      <c r="O427" s="815"/>
      <c r="P427" s="815"/>
      <c r="Q427" s="815"/>
      <c r="R427" s="815"/>
      <c r="S427" s="815"/>
      <c r="T427" s="816"/>
      <c r="U427" s="817"/>
      <c r="V427" s="818"/>
      <c r="W427" s="819"/>
      <c r="X427" s="820"/>
      <c r="Y427" s="821"/>
      <c r="Z427" s="822"/>
      <c r="AA427" s="810"/>
      <c r="AB427" s="811"/>
      <c r="AC427" s="810"/>
      <c r="AD427" s="811"/>
      <c r="AE427" s="812"/>
      <c r="AF427" s="811"/>
      <c r="AG427" s="812"/>
      <c r="AH427" s="811"/>
      <c r="AI427" s="812"/>
      <c r="AJ427" s="813"/>
      <c r="AK427" s="811"/>
      <c r="AL427" s="96"/>
      <c r="AM427" s="101"/>
      <c r="AN427" s="101"/>
    </row>
    <row r="428" spans="1:40" s="100" customFormat="1" ht="15.75" customHeight="1" outlineLevel="2" x14ac:dyDescent="0.25">
      <c r="A428" s="96"/>
      <c r="B428" s="800" t="s">
        <v>1995</v>
      </c>
      <c r="C428" s="801"/>
      <c r="D428" s="794" t="s">
        <v>929</v>
      </c>
      <c r="E428" s="795"/>
      <c r="F428" s="795"/>
      <c r="G428" s="795"/>
      <c r="H428" s="795"/>
      <c r="I428" s="795"/>
      <c r="J428" s="795"/>
      <c r="K428" s="795"/>
      <c r="L428" s="795"/>
      <c r="M428" s="795"/>
      <c r="N428" s="795"/>
      <c r="O428" s="795"/>
      <c r="P428" s="795"/>
      <c r="Q428" s="795"/>
      <c r="R428" s="795"/>
      <c r="S428" s="795"/>
      <c r="T428" s="796"/>
      <c r="U428" s="756"/>
      <c r="V428" s="757"/>
      <c r="W428" s="856"/>
      <c r="X428" s="759"/>
      <c r="Y428" s="857"/>
      <c r="Z428" s="858"/>
      <c r="AA428" s="448"/>
      <c r="AB428" s="256"/>
      <c r="AC428" s="427"/>
      <c r="AD428" s="256"/>
      <c r="AE428" s="235"/>
      <c r="AF428" s="256"/>
      <c r="AG428" s="235"/>
      <c r="AH428" s="256"/>
      <c r="AI428" s="235"/>
      <c r="AJ428" s="257"/>
      <c r="AK428" s="256"/>
      <c r="AL428" s="96"/>
      <c r="AM428" s="101"/>
      <c r="AN428" s="101"/>
    </row>
    <row r="429" spans="1:40" s="100" customFormat="1" ht="15.75" customHeight="1" outlineLevel="2" x14ac:dyDescent="0.25">
      <c r="A429" s="96"/>
      <c r="B429" s="721" t="s">
        <v>1996</v>
      </c>
      <c r="C429" s="809"/>
      <c r="D429" s="753" t="s">
        <v>1974</v>
      </c>
      <c r="E429" s="754"/>
      <c r="F429" s="754"/>
      <c r="G429" s="754"/>
      <c r="H429" s="754"/>
      <c r="I429" s="754"/>
      <c r="J429" s="754"/>
      <c r="K429" s="754"/>
      <c r="L429" s="754"/>
      <c r="M429" s="754"/>
      <c r="N429" s="754"/>
      <c r="O429" s="754"/>
      <c r="P429" s="754"/>
      <c r="Q429" s="754"/>
      <c r="R429" s="754"/>
      <c r="S429" s="754"/>
      <c r="T429" s="755"/>
      <c r="U429" s="756" t="s">
        <v>1769</v>
      </c>
      <c r="V429" s="757"/>
      <c r="W429" s="856" t="s">
        <v>39</v>
      </c>
      <c r="X429" s="759"/>
      <c r="Y429" s="771">
        <v>10</v>
      </c>
      <c r="Z429" s="772"/>
      <c r="AA429" s="634"/>
      <c r="AB429" s="705"/>
      <c r="AC429" s="631"/>
      <c r="AD429" s="623"/>
      <c r="AE429" s="634">
        <f t="shared" ref="AE429:AE434" si="113">ROUND(Y429*AA429,2)</f>
        <v>0</v>
      </c>
      <c r="AF429" s="841"/>
      <c r="AG429" s="634">
        <f t="shared" ref="AG429:AG434" si="114">ROUND(Y429*AC429,2)</f>
        <v>0</v>
      </c>
      <c r="AH429" s="841"/>
      <c r="AI429" s="634">
        <f t="shared" ref="AI429:AI434" si="115">AE429+AG429</f>
        <v>0</v>
      </c>
      <c r="AJ429" s="842"/>
      <c r="AK429" s="841"/>
      <c r="AL429" s="96"/>
      <c r="AM429" s="101"/>
      <c r="AN429" s="101"/>
    </row>
    <row r="430" spans="1:40" s="100" customFormat="1" ht="15" customHeight="1" outlineLevel="2" x14ac:dyDescent="0.25">
      <c r="A430" s="96"/>
      <c r="B430" s="721" t="s">
        <v>1997</v>
      </c>
      <c r="C430" s="809"/>
      <c r="D430" s="753" t="s">
        <v>1976</v>
      </c>
      <c r="E430" s="754"/>
      <c r="F430" s="754"/>
      <c r="G430" s="754"/>
      <c r="H430" s="754"/>
      <c r="I430" s="754"/>
      <c r="J430" s="754"/>
      <c r="K430" s="754"/>
      <c r="L430" s="754"/>
      <c r="M430" s="754"/>
      <c r="N430" s="754"/>
      <c r="O430" s="754"/>
      <c r="P430" s="754"/>
      <c r="Q430" s="754"/>
      <c r="R430" s="754"/>
      <c r="S430" s="754"/>
      <c r="T430" s="755"/>
      <c r="U430" s="756" t="s">
        <v>1772</v>
      </c>
      <c r="V430" s="757"/>
      <c r="W430" s="856" t="s">
        <v>39</v>
      </c>
      <c r="X430" s="759"/>
      <c r="Y430" s="771">
        <v>30</v>
      </c>
      <c r="Z430" s="772"/>
      <c r="AA430" s="631"/>
      <c r="AB430" s="623"/>
      <c r="AC430" s="631"/>
      <c r="AD430" s="623"/>
      <c r="AE430" s="634">
        <f t="shared" si="113"/>
        <v>0</v>
      </c>
      <c r="AF430" s="841"/>
      <c r="AG430" s="634">
        <f t="shared" si="114"/>
        <v>0</v>
      </c>
      <c r="AH430" s="841"/>
      <c r="AI430" s="634">
        <f t="shared" si="115"/>
        <v>0</v>
      </c>
      <c r="AJ430" s="842"/>
      <c r="AK430" s="841"/>
      <c r="AL430" s="96"/>
      <c r="AM430" s="101"/>
      <c r="AN430" s="101"/>
    </row>
    <row r="431" spans="1:40" s="100" customFormat="1" ht="15.75" customHeight="1" outlineLevel="2" x14ac:dyDescent="0.25">
      <c r="A431" s="96"/>
      <c r="B431" s="721" t="s">
        <v>1998</v>
      </c>
      <c r="C431" s="809"/>
      <c r="D431" s="753" t="s">
        <v>1978</v>
      </c>
      <c r="E431" s="754"/>
      <c r="F431" s="754"/>
      <c r="G431" s="754"/>
      <c r="H431" s="754"/>
      <c r="I431" s="754"/>
      <c r="J431" s="754"/>
      <c r="K431" s="754"/>
      <c r="L431" s="754"/>
      <c r="M431" s="754"/>
      <c r="N431" s="754"/>
      <c r="O431" s="754"/>
      <c r="P431" s="754"/>
      <c r="Q431" s="754"/>
      <c r="R431" s="754"/>
      <c r="S431" s="754"/>
      <c r="T431" s="755"/>
      <c r="U431" s="756" t="s">
        <v>1833</v>
      </c>
      <c r="V431" s="757"/>
      <c r="W431" s="856" t="s">
        <v>39</v>
      </c>
      <c r="X431" s="759"/>
      <c r="Y431" s="771">
        <v>18</v>
      </c>
      <c r="Z431" s="772"/>
      <c r="AA431" s="631"/>
      <c r="AB431" s="623"/>
      <c r="AC431" s="631"/>
      <c r="AD431" s="623"/>
      <c r="AE431" s="634">
        <f t="shared" si="113"/>
        <v>0</v>
      </c>
      <c r="AF431" s="841"/>
      <c r="AG431" s="634">
        <f t="shared" si="114"/>
        <v>0</v>
      </c>
      <c r="AH431" s="841"/>
      <c r="AI431" s="634">
        <f t="shared" si="115"/>
        <v>0</v>
      </c>
      <c r="AJ431" s="842"/>
      <c r="AK431" s="841"/>
      <c r="AL431" s="96"/>
      <c r="AM431" s="101"/>
      <c r="AN431" s="101"/>
    </row>
    <row r="432" spans="1:40" s="100" customFormat="1" ht="15.75" customHeight="1" outlineLevel="2" x14ac:dyDescent="0.25">
      <c r="A432" s="96"/>
      <c r="B432" s="721" t="s">
        <v>1999</v>
      </c>
      <c r="C432" s="809"/>
      <c r="D432" s="753" t="s">
        <v>1980</v>
      </c>
      <c r="E432" s="754"/>
      <c r="F432" s="754"/>
      <c r="G432" s="754"/>
      <c r="H432" s="754"/>
      <c r="I432" s="754"/>
      <c r="J432" s="754"/>
      <c r="K432" s="754"/>
      <c r="L432" s="754"/>
      <c r="M432" s="754"/>
      <c r="N432" s="754"/>
      <c r="O432" s="754"/>
      <c r="P432" s="754"/>
      <c r="Q432" s="754"/>
      <c r="R432" s="754"/>
      <c r="S432" s="754"/>
      <c r="T432" s="755"/>
      <c r="U432" s="756" t="s">
        <v>1981</v>
      </c>
      <c r="V432" s="757"/>
      <c r="W432" s="856" t="s">
        <v>39</v>
      </c>
      <c r="X432" s="759"/>
      <c r="Y432" s="771">
        <f>Y429</f>
        <v>10</v>
      </c>
      <c r="Z432" s="772"/>
      <c r="AA432" s="631"/>
      <c r="AB432" s="623"/>
      <c r="AC432" s="631"/>
      <c r="AD432" s="623"/>
      <c r="AE432" s="634">
        <f t="shared" si="113"/>
        <v>0</v>
      </c>
      <c r="AF432" s="841"/>
      <c r="AG432" s="634">
        <f t="shared" si="114"/>
        <v>0</v>
      </c>
      <c r="AH432" s="841"/>
      <c r="AI432" s="634">
        <f t="shared" si="115"/>
        <v>0</v>
      </c>
      <c r="AJ432" s="842"/>
      <c r="AK432" s="841"/>
      <c r="AL432" s="96"/>
      <c r="AM432" s="101"/>
      <c r="AN432" s="101"/>
    </row>
    <row r="433" spans="1:40" s="100" customFormat="1" ht="15.75" customHeight="1" outlineLevel="2" x14ac:dyDescent="0.25">
      <c r="A433" s="96"/>
      <c r="B433" s="721" t="s">
        <v>2000</v>
      </c>
      <c r="C433" s="809"/>
      <c r="D433" s="753" t="s">
        <v>1983</v>
      </c>
      <c r="E433" s="754"/>
      <c r="F433" s="754"/>
      <c r="G433" s="754"/>
      <c r="H433" s="754"/>
      <c r="I433" s="754"/>
      <c r="J433" s="754"/>
      <c r="K433" s="754"/>
      <c r="L433" s="754"/>
      <c r="M433" s="754"/>
      <c r="N433" s="754"/>
      <c r="O433" s="754"/>
      <c r="P433" s="754"/>
      <c r="Q433" s="754"/>
      <c r="R433" s="754"/>
      <c r="S433" s="754"/>
      <c r="T433" s="755"/>
      <c r="U433" s="756" t="s">
        <v>1984</v>
      </c>
      <c r="V433" s="757"/>
      <c r="W433" s="856" t="s">
        <v>39</v>
      </c>
      <c r="X433" s="759"/>
      <c r="Y433" s="771">
        <f>Y430</f>
        <v>30</v>
      </c>
      <c r="Z433" s="772"/>
      <c r="AA433" s="631"/>
      <c r="AB433" s="623"/>
      <c r="AC433" s="631"/>
      <c r="AD433" s="623"/>
      <c r="AE433" s="634">
        <f t="shared" si="113"/>
        <v>0</v>
      </c>
      <c r="AF433" s="841"/>
      <c r="AG433" s="634">
        <f t="shared" si="114"/>
        <v>0</v>
      </c>
      <c r="AH433" s="841"/>
      <c r="AI433" s="634">
        <f t="shared" si="115"/>
        <v>0</v>
      </c>
      <c r="AJ433" s="842"/>
      <c r="AK433" s="841"/>
      <c r="AL433" s="96"/>
      <c r="AM433" s="101"/>
      <c r="AN433" s="101"/>
    </row>
    <row r="434" spans="1:40" s="100" customFormat="1" ht="15.75" customHeight="1" outlineLevel="2" x14ac:dyDescent="0.25">
      <c r="A434" s="96"/>
      <c r="B434" s="721" t="s">
        <v>2001</v>
      </c>
      <c r="C434" s="809"/>
      <c r="D434" s="753" t="s">
        <v>1986</v>
      </c>
      <c r="E434" s="754"/>
      <c r="F434" s="754"/>
      <c r="G434" s="754"/>
      <c r="H434" s="754"/>
      <c r="I434" s="754"/>
      <c r="J434" s="754"/>
      <c r="K434" s="754"/>
      <c r="L434" s="754"/>
      <c r="M434" s="754"/>
      <c r="N434" s="754"/>
      <c r="O434" s="754"/>
      <c r="P434" s="754"/>
      <c r="Q434" s="754"/>
      <c r="R434" s="754"/>
      <c r="S434" s="754"/>
      <c r="T434" s="755"/>
      <c r="U434" s="756" t="s">
        <v>1987</v>
      </c>
      <c r="V434" s="757"/>
      <c r="W434" s="856" t="s">
        <v>39</v>
      </c>
      <c r="X434" s="759"/>
      <c r="Y434" s="771">
        <f>Y431</f>
        <v>18</v>
      </c>
      <c r="Z434" s="772"/>
      <c r="AA434" s="631"/>
      <c r="AB434" s="623"/>
      <c r="AC434" s="631"/>
      <c r="AD434" s="623"/>
      <c r="AE434" s="634">
        <f t="shared" si="113"/>
        <v>0</v>
      </c>
      <c r="AF434" s="841"/>
      <c r="AG434" s="634">
        <f t="shared" si="114"/>
        <v>0</v>
      </c>
      <c r="AH434" s="841"/>
      <c r="AI434" s="634">
        <f t="shared" si="115"/>
        <v>0</v>
      </c>
      <c r="AJ434" s="842"/>
      <c r="AK434" s="841"/>
      <c r="AL434" s="96"/>
      <c r="AM434" s="101"/>
      <c r="AN434" s="101"/>
    </row>
    <row r="435" spans="1:40" s="100" customFormat="1" ht="15.75" outlineLevel="2" x14ac:dyDescent="0.25">
      <c r="A435" s="96"/>
      <c r="B435" s="721"/>
      <c r="C435" s="809"/>
      <c r="D435" s="814"/>
      <c r="E435" s="815"/>
      <c r="F435" s="815"/>
      <c r="G435" s="815"/>
      <c r="H435" s="815"/>
      <c r="I435" s="815"/>
      <c r="J435" s="815"/>
      <c r="K435" s="815"/>
      <c r="L435" s="815"/>
      <c r="M435" s="815"/>
      <c r="N435" s="815"/>
      <c r="O435" s="815"/>
      <c r="P435" s="815"/>
      <c r="Q435" s="815"/>
      <c r="R435" s="815"/>
      <c r="S435" s="815"/>
      <c r="T435" s="816"/>
      <c r="U435" s="817"/>
      <c r="V435" s="818"/>
      <c r="W435" s="819"/>
      <c r="X435" s="820"/>
      <c r="Y435" s="821"/>
      <c r="Z435" s="822"/>
      <c r="AA435" s="810"/>
      <c r="AB435" s="811"/>
      <c r="AC435" s="810"/>
      <c r="AD435" s="811"/>
      <c r="AE435" s="812"/>
      <c r="AF435" s="811"/>
      <c r="AG435" s="812"/>
      <c r="AH435" s="811"/>
      <c r="AI435" s="812"/>
      <c r="AJ435" s="813"/>
      <c r="AK435" s="811"/>
      <c r="AL435" s="96"/>
      <c r="AM435" s="101"/>
      <c r="AN435" s="101"/>
    </row>
    <row r="436" spans="1:40" s="100" customFormat="1" ht="15.75" customHeight="1" outlineLevel="2" x14ac:dyDescent="0.25">
      <c r="A436" s="96"/>
      <c r="B436" s="800" t="s">
        <v>2002</v>
      </c>
      <c r="C436" s="801"/>
      <c r="D436" s="794" t="s">
        <v>930</v>
      </c>
      <c r="E436" s="795"/>
      <c r="F436" s="795"/>
      <c r="G436" s="795"/>
      <c r="H436" s="795"/>
      <c r="I436" s="795"/>
      <c r="J436" s="795"/>
      <c r="K436" s="795"/>
      <c r="L436" s="795"/>
      <c r="M436" s="795"/>
      <c r="N436" s="795"/>
      <c r="O436" s="795"/>
      <c r="P436" s="795"/>
      <c r="Q436" s="795"/>
      <c r="R436" s="795"/>
      <c r="S436" s="795"/>
      <c r="T436" s="796"/>
      <c r="U436" s="756"/>
      <c r="V436" s="757"/>
      <c r="W436" s="856"/>
      <c r="X436" s="759"/>
      <c r="Y436" s="857"/>
      <c r="Z436" s="858"/>
      <c r="AA436" s="448"/>
      <c r="AB436" s="256"/>
      <c r="AC436" s="427"/>
      <c r="AD436" s="256"/>
      <c r="AE436" s="235"/>
      <c r="AF436" s="256"/>
      <c r="AG436" s="235"/>
      <c r="AH436" s="256"/>
      <c r="AI436" s="235"/>
      <c r="AJ436" s="257"/>
      <c r="AK436" s="256"/>
      <c r="AL436" s="96"/>
      <c r="AM436" s="101"/>
      <c r="AN436" s="101"/>
    </row>
    <row r="437" spans="1:40" s="100" customFormat="1" ht="15.75" customHeight="1" outlineLevel="2" x14ac:dyDescent="0.25">
      <c r="A437" s="96"/>
      <c r="B437" s="721" t="s">
        <v>2003</v>
      </c>
      <c r="C437" s="809"/>
      <c r="D437" s="753" t="s">
        <v>1974</v>
      </c>
      <c r="E437" s="754"/>
      <c r="F437" s="754"/>
      <c r="G437" s="754"/>
      <c r="H437" s="754"/>
      <c r="I437" s="754"/>
      <c r="J437" s="754"/>
      <c r="K437" s="754"/>
      <c r="L437" s="754"/>
      <c r="M437" s="754"/>
      <c r="N437" s="754"/>
      <c r="O437" s="754"/>
      <c r="P437" s="754"/>
      <c r="Q437" s="754"/>
      <c r="R437" s="754"/>
      <c r="S437" s="754"/>
      <c r="T437" s="755"/>
      <c r="U437" s="756" t="s">
        <v>1769</v>
      </c>
      <c r="V437" s="757"/>
      <c r="W437" s="856" t="s">
        <v>39</v>
      </c>
      <c r="X437" s="759"/>
      <c r="Y437" s="771">
        <v>20</v>
      </c>
      <c r="Z437" s="772"/>
      <c r="AA437" s="634"/>
      <c r="AB437" s="705"/>
      <c r="AC437" s="631"/>
      <c r="AD437" s="623"/>
      <c r="AE437" s="634">
        <f t="shared" ref="AE437:AE442" si="116">ROUND(Y437*AA437,2)</f>
        <v>0</v>
      </c>
      <c r="AF437" s="841"/>
      <c r="AG437" s="634">
        <f t="shared" ref="AG437:AG442" si="117">ROUND(Y437*AC437,2)</f>
        <v>0</v>
      </c>
      <c r="AH437" s="841"/>
      <c r="AI437" s="634">
        <f t="shared" ref="AI437:AI442" si="118">AE437+AG437</f>
        <v>0</v>
      </c>
      <c r="AJ437" s="842"/>
      <c r="AK437" s="841"/>
      <c r="AL437" s="96"/>
      <c r="AM437" s="101"/>
      <c r="AN437" s="101"/>
    </row>
    <row r="438" spans="1:40" s="100" customFormat="1" ht="15" customHeight="1" outlineLevel="2" x14ac:dyDescent="0.25">
      <c r="A438" s="96"/>
      <c r="B438" s="721" t="s">
        <v>2004</v>
      </c>
      <c r="C438" s="809"/>
      <c r="D438" s="753" t="s">
        <v>1976</v>
      </c>
      <c r="E438" s="754"/>
      <c r="F438" s="754"/>
      <c r="G438" s="754"/>
      <c r="H438" s="754"/>
      <c r="I438" s="754"/>
      <c r="J438" s="754"/>
      <c r="K438" s="754"/>
      <c r="L438" s="754"/>
      <c r="M438" s="754"/>
      <c r="N438" s="754"/>
      <c r="O438" s="754"/>
      <c r="P438" s="754"/>
      <c r="Q438" s="754"/>
      <c r="R438" s="754"/>
      <c r="S438" s="754"/>
      <c r="T438" s="755"/>
      <c r="U438" s="756" t="s">
        <v>1772</v>
      </c>
      <c r="V438" s="757"/>
      <c r="W438" s="856" t="s">
        <v>39</v>
      </c>
      <c r="X438" s="759"/>
      <c r="Y438" s="771">
        <v>55</v>
      </c>
      <c r="Z438" s="772"/>
      <c r="AA438" s="631"/>
      <c r="AB438" s="623"/>
      <c r="AC438" s="631"/>
      <c r="AD438" s="623"/>
      <c r="AE438" s="634">
        <f t="shared" si="116"/>
        <v>0</v>
      </c>
      <c r="AF438" s="841"/>
      <c r="AG438" s="634">
        <f t="shared" si="117"/>
        <v>0</v>
      </c>
      <c r="AH438" s="841"/>
      <c r="AI438" s="634">
        <f t="shared" si="118"/>
        <v>0</v>
      </c>
      <c r="AJ438" s="842"/>
      <c r="AK438" s="841"/>
      <c r="AL438" s="96"/>
      <c r="AM438" s="101"/>
      <c r="AN438" s="101"/>
    </row>
    <row r="439" spans="1:40" s="100" customFormat="1" ht="15.75" customHeight="1" outlineLevel="2" x14ac:dyDescent="0.25">
      <c r="A439" s="96"/>
      <c r="B439" s="721" t="s">
        <v>2005</v>
      </c>
      <c r="C439" s="809"/>
      <c r="D439" s="753" t="s">
        <v>1978</v>
      </c>
      <c r="E439" s="754"/>
      <c r="F439" s="754"/>
      <c r="G439" s="754"/>
      <c r="H439" s="754"/>
      <c r="I439" s="754"/>
      <c r="J439" s="754"/>
      <c r="K439" s="754"/>
      <c r="L439" s="754"/>
      <c r="M439" s="754"/>
      <c r="N439" s="754"/>
      <c r="O439" s="754"/>
      <c r="P439" s="754"/>
      <c r="Q439" s="754"/>
      <c r="R439" s="754"/>
      <c r="S439" s="754"/>
      <c r="T439" s="755"/>
      <c r="U439" s="756" t="s">
        <v>1833</v>
      </c>
      <c r="V439" s="757"/>
      <c r="W439" s="856" t="s">
        <v>39</v>
      </c>
      <c r="X439" s="759"/>
      <c r="Y439" s="771">
        <v>32</v>
      </c>
      <c r="Z439" s="772"/>
      <c r="AA439" s="631"/>
      <c r="AB439" s="623"/>
      <c r="AC439" s="631"/>
      <c r="AD439" s="623"/>
      <c r="AE439" s="634">
        <f t="shared" si="116"/>
        <v>0</v>
      </c>
      <c r="AF439" s="841"/>
      <c r="AG439" s="634">
        <f t="shared" si="117"/>
        <v>0</v>
      </c>
      <c r="AH439" s="841"/>
      <c r="AI439" s="634">
        <f t="shared" si="118"/>
        <v>0</v>
      </c>
      <c r="AJ439" s="842"/>
      <c r="AK439" s="841"/>
      <c r="AL439" s="96"/>
      <c r="AM439" s="101"/>
      <c r="AN439" s="101"/>
    </row>
    <row r="440" spans="1:40" s="100" customFormat="1" ht="15.75" customHeight="1" outlineLevel="2" x14ac:dyDescent="0.25">
      <c r="A440" s="96"/>
      <c r="B440" s="721" t="s">
        <v>2006</v>
      </c>
      <c r="C440" s="809"/>
      <c r="D440" s="753" t="s">
        <v>1980</v>
      </c>
      <c r="E440" s="754"/>
      <c r="F440" s="754"/>
      <c r="G440" s="754"/>
      <c r="H440" s="754"/>
      <c r="I440" s="754"/>
      <c r="J440" s="754"/>
      <c r="K440" s="754"/>
      <c r="L440" s="754"/>
      <c r="M440" s="754"/>
      <c r="N440" s="754"/>
      <c r="O440" s="754"/>
      <c r="P440" s="754"/>
      <c r="Q440" s="754"/>
      <c r="R440" s="754"/>
      <c r="S440" s="754"/>
      <c r="T440" s="755"/>
      <c r="U440" s="756" t="s">
        <v>1981</v>
      </c>
      <c r="V440" s="757"/>
      <c r="W440" s="856" t="s">
        <v>39</v>
      </c>
      <c r="X440" s="759"/>
      <c r="Y440" s="771">
        <f>Y437</f>
        <v>20</v>
      </c>
      <c r="Z440" s="772"/>
      <c r="AA440" s="631"/>
      <c r="AB440" s="623"/>
      <c r="AC440" s="631"/>
      <c r="AD440" s="623"/>
      <c r="AE440" s="634">
        <f t="shared" si="116"/>
        <v>0</v>
      </c>
      <c r="AF440" s="841"/>
      <c r="AG440" s="634">
        <f t="shared" si="117"/>
        <v>0</v>
      </c>
      <c r="AH440" s="841"/>
      <c r="AI440" s="634">
        <f t="shared" si="118"/>
        <v>0</v>
      </c>
      <c r="AJ440" s="842"/>
      <c r="AK440" s="841"/>
      <c r="AL440" s="96"/>
      <c r="AM440" s="101"/>
      <c r="AN440" s="101"/>
    </row>
    <row r="441" spans="1:40" s="100" customFormat="1" ht="15.75" customHeight="1" outlineLevel="2" x14ac:dyDescent="0.25">
      <c r="A441" s="96"/>
      <c r="B441" s="721" t="s">
        <v>2007</v>
      </c>
      <c r="C441" s="809"/>
      <c r="D441" s="753" t="s">
        <v>1983</v>
      </c>
      <c r="E441" s="754"/>
      <c r="F441" s="754"/>
      <c r="G441" s="754"/>
      <c r="H441" s="754"/>
      <c r="I441" s="754"/>
      <c r="J441" s="754"/>
      <c r="K441" s="754"/>
      <c r="L441" s="754"/>
      <c r="M441" s="754"/>
      <c r="N441" s="754"/>
      <c r="O441" s="754"/>
      <c r="P441" s="754"/>
      <c r="Q441" s="754"/>
      <c r="R441" s="754"/>
      <c r="S441" s="754"/>
      <c r="T441" s="755"/>
      <c r="U441" s="756" t="s">
        <v>1984</v>
      </c>
      <c r="V441" s="757"/>
      <c r="W441" s="856" t="s">
        <v>39</v>
      </c>
      <c r="X441" s="759"/>
      <c r="Y441" s="771">
        <f>Y438</f>
        <v>55</v>
      </c>
      <c r="Z441" s="772"/>
      <c r="AA441" s="631"/>
      <c r="AB441" s="623"/>
      <c r="AC441" s="631"/>
      <c r="AD441" s="623"/>
      <c r="AE441" s="634">
        <f t="shared" si="116"/>
        <v>0</v>
      </c>
      <c r="AF441" s="841"/>
      <c r="AG441" s="634">
        <f t="shared" si="117"/>
        <v>0</v>
      </c>
      <c r="AH441" s="841"/>
      <c r="AI441" s="634">
        <f t="shared" si="118"/>
        <v>0</v>
      </c>
      <c r="AJ441" s="842"/>
      <c r="AK441" s="841"/>
      <c r="AL441" s="96"/>
      <c r="AM441" s="101"/>
      <c r="AN441" s="101"/>
    </row>
    <row r="442" spans="1:40" s="100" customFormat="1" ht="15.75" customHeight="1" outlineLevel="2" x14ac:dyDescent="0.25">
      <c r="A442" s="96"/>
      <c r="B442" s="721" t="s">
        <v>2008</v>
      </c>
      <c r="C442" s="809"/>
      <c r="D442" s="753" t="s">
        <v>1986</v>
      </c>
      <c r="E442" s="754"/>
      <c r="F442" s="754"/>
      <c r="G442" s="754"/>
      <c r="H442" s="754"/>
      <c r="I442" s="754"/>
      <c r="J442" s="754"/>
      <c r="K442" s="754"/>
      <c r="L442" s="754"/>
      <c r="M442" s="754"/>
      <c r="N442" s="754"/>
      <c r="O442" s="754"/>
      <c r="P442" s="754"/>
      <c r="Q442" s="754"/>
      <c r="R442" s="754"/>
      <c r="S442" s="754"/>
      <c r="T442" s="755"/>
      <c r="U442" s="756" t="s">
        <v>1987</v>
      </c>
      <c r="V442" s="757"/>
      <c r="W442" s="856" t="s">
        <v>39</v>
      </c>
      <c r="X442" s="759"/>
      <c r="Y442" s="771">
        <f>Y439</f>
        <v>32</v>
      </c>
      <c r="Z442" s="772"/>
      <c r="AA442" s="631"/>
      <c r="AB442" s="623"/>
      <c r="AC442" s="631"/>
      <c r="AD442" s="623"/>
      <c r="AE442" s="634">
        <f t="shared" si="116"/>
        <v>0</v>
      </c>
      <c r="AF442" s="841"/>
      <c r="AG442" s="634">
        <f t="shared" si="117"/>
        <v>0</v>
      </c>
      <c r="AH442" s="841"/>
      <c r="AI442" s="634">
        <f t="shared" si="118"/>
        <v>0</v>
      </c>
      <c r="AJ442" s="842"/>
      <c r="AK442" s="841"/>
      <c r="AL442" s="96"/>
      <c r="AM442" s="101"/>
      <c r="AN442" s="101"/>
    </row>
    <row r="443" spans="1:40" s="100" customFormat="1" ht="15.75" outlineLevel="2" x14ac:dyDescent="0.25">
      <c r="A443" s="96"/>
      <c r="B443" s="721"/>
      <c r="C443" s="809"/>
      <c r="D443" s="814"/>
      <c r="E443" s="815"/>
      <c r="F443" s="815"/>
      <c r="G443" s="815"/>
      <c r="H443" s="815"/>
      <c r="I443" s="815"/>
      <c r="J443" s="815"/>
      <c r="K443" s="815"/>
      <c r="L443" s="815"/>
      <c r="M443" s="815"/>
      <c r="N443" s="815"/>
      <c r="O443" s="815"/>
      <c r="P443" s="815"/>
      <c r="Q443" s="815"/>
      <c r="R443" s="815"/>
      <c r="S443" s="815"/>
      <c r="T443" s="816"/>
      <c r="U443" s="817"/>
      <c r="V443" s="818"/>
      <c r="W443" s="819"/>
      <c r="X443" s="820"/>
      <c r="Y443" s="821"/>
      <c r="Z443" s="822"/>
      <c r="AA443" s="810"/>
      <c r="AB443" s="811"/>
      <c r="AC443" s="810"/>
      <c r="AD443" s="811"/>
      <c r="AE443" s="812"/>
      <c r="AF443" s="811"/>
      <c r="AG443" s="812"/>
      <c r="AH443" s="811"/>
      <c r="AI443" s="812"/>
      <c r="AJ443" s="813"/>
      <c r="AK443" s="811"/>
      <c r="AL443" s="96"/>
      <c r="AM443" s="101"/>
      <c r="AN443" s="101"/>
    </row>
    <row r="444" spans="1:40" s="100" customFormat="1" ht="15.75" customHeight="1" outlineLevel="2" x14ac:dyDescent="0.25">
      <c r="A444" s="96"/>
      <c r="B444" s="800" t="s">
        <v>2009</v>
      </c>
      <c r="C444" s="801"/>
      <c r="D444" s="794" t="s">
        <v>2010</v>
      </c>
      <c r="E444" s="795"/>
      <c r="F444" s="795"/>
      <c r="G444" s="795"/>
      <c r="H444" s="795"/>
      <c r="I444" s="795"/>
      <c r="J444" s="795"/>
      <c r="K444" s="795"/>
      <c r="L444" s="795"/>
      <c r="M444" s="795"/>
      <c r="N444" s="795"/>
      <c r="O444" s="795"/>
      <c r="P444" s="795"/>
      <c r="Q444" s="795"/>
      <c r="R444" s="795"/>
      <c r="S444" s="795"/>
      <c r="T444" s="796"/>
      <c r="U444" s="756"/>
      <c r="V444" s="757"/>
      <c r="W444" s="856"/>
      <c r="X444" s="759"/>
      <c r="Y444" s="771"/>
      <c r="Z444" s="772"/>
      <c r="AA444" s="631"/>
      <c r="AB444" s="623"/>
      <c r="AC444" s="631"/>
      <c r="AD444" s="623"/>
      <c r="AE444" s="634"/>
      <c r="AF444" s="841"/>
      <c r="AG444" s="634"/>
      <c r="AH444" s="841"/>
      <c r="AI444" s="634"/>
      <c r="AJ444" s="842"/>
      <c r="AK444" s="841"/>
      <c r="AL444" s="96"/>
      <c r="AM444" s="101"/>
      <c r="AN444" s="101"/>
    </row>
    <row r="445" spans="1:40" s="100" customFormat="1" ht="18" customHeight="1" outlineLevel="2" x14ac:dyDescent="0.25">
      <c r="A445" s="96"/>
      <c r="B445" s="721" t="s">
        <v>2011</v>
      </c>
      <c r="C445" s="809"/>
      <c r="D445" s="753" t="s">
        <v>1976</v>
      </c>
      <c r="E445" s="754"/>
      <c r="F445" s="754"/>
      <c r="G445" s="754"/>
      <c r="H445" s="754"/>
      <c r="I445" s="754"/>
      <c r="J445" s="754"/>
      <c r="K445" s="754"/>
      <c r="L445" s="754"/>
      <c r="M445" s="754"/>
      <c r="N445" s="754"/>
      <c r="O445" s="754"/>
      <c r="P445" s="754"/>
      <c r="Q445" s="754"/>
      <c r="R445" s="754"/>
      <c r="S445" s="754"/>
      <c r="T445" s="755"/>
      <c r="U445" s="756" t="s">
        <v>1772</v>
      </c>
      <c r="V445" s="757"/>
      <c r="W445" s="856" t="s">
        <v>39</v>
      </c>
      <c r="X445" s="759"/>
      <c r="Y445" s="854">
        <v>60</v>
      </c>
      <c r="Z445" s="855"/>
      <c r="AA445" s="631"/>
      <c r="AB445" s="623"/>
      <c r="AC445" s="631"/>
      <c r="AD445" s="623"/>
      <c r="AE445" s="634">
        <f t="shared" ref="AE445:AE451" si="119">ROUND(Y445*AA445,2)</f>
        <v>0</v>
      </c>
      <c r="AF445" s="841"/>
      <c r="AG445" s="634">
        <f t="shared" ref="AG445:AG453" si="120">ROUND(Y445*AC445,2)</f>
        <v>0</v>
      </c>
      <c r="AH445" s="841"/>
      <c r="AI445" s="634">
        <f t="shared" ref="AI445:AI453" si="121">AE445+AG445</f>
        <v>0</v>
      </c>
      <c r="AJ445" s="842"/>
      <c r="AK445" s="841"/>
      <c r="AL445" s="96"/>
      <c r="AM445" s="101"/>
      <c r="AN445" s="101"/>
    </row>
    <row r="446" spans="1:40" s="100" customFormat="1" ht="15.75" customHeight="1" outlineLevel="2" x14ac:dyDescent="0.25">
      <c r="A446" s="96"/>
      <c r="B446" s="721" t="s">
        <v>2012</v>
      </c>
      <c r="C446" s="809"/>
      <c r="D446" s="823" t="s">
        <v>1915</v>
      </c>
      <c r="E446" s="675"/>
      <c r="F446" s="675"/>
      <c r="G446" s="675"/>
      <c r="H446" s="675"/>
      <c r="I446" s="675"/>
      <c r="J446" s="675"/>
      <c r="K446" s="675"/>
      <c r="L446" s="675"/>
      <c r="M446" s="675"/>
      <c r="N446" s="675"/>
      <c r="O446" s="675"/>
      <c r="P446" s="675"/>
      <c r="Q446" s="675"/>
      <c r="R446" s="675"/>
      <c r="S446" s="675"/>
      <c r="T446" s="676"/>
      <c r="U446" s="661" t="s">
        <v>1775</v>
      </c>
      <c r="V446" s="824"/>
      <c r="W446" s="825" t="s">
        <v>39</v>
      </c>
      <c r="X446" s="709"/>
      <c r="Y446" s="771">
        <v>40</v>
      </c>
      <c r="Z446" s="772"/>
      <c r="AA446" s="631"/>
      <c r="AB446" s="845"/>
      <c r="AC446" s="631"/>
      <c r="AD446" s="845"/>
      <c r="AE446" s="634">
        <f t="shared" si="119"/>
        <v>0</v>
      </c>
      <c r="AF446" s="841"/>
      <c r="AG446" s="634">
        <f t="shared" si="120"/>
        <v>0</v>
      </c>
      <c r="AH446" s="841"/>
      <c r="AI446" s="634">
        <f t="shared" si="121"/>
        <v>0</v>
      </c>
      <c r="AJ446" s="842"/>
      <c r="AK446" s="841"/>
      <c r="AL446" s="96"/>
      <c r="AM446" s="101"/>
      <c r="AN446" s="101"/>
    </row>
    <row r="447" spans="1:40" s="100" customFormat="1" ht="15.75" customHeight="1" outlineLevel="2" x14ac:dyDescent="0.25">
      <c r="A447" s="96"/>
      <c r="B447" s="721" t="s">
        <v>2013</v>
      </c>
      <c r="C447" s="809"/>
      <c r="D447" s="823" t="s">
        <v>1917</v>
      </c>
      <c r="E447" s="675"/>
      <c r="F447" s="675"/>
      <c r="G447" s="675"/>
      <c r="H447" s="675"/>
      <c r="I447" s="675"/>
      <c r="J447" s="675"/>
      <c r="K447" s="675"/>
      <c r="L447" s="675"/>
      <c r="M447" s="675"/>
      <c r="N447" s="675"/>
      <c r="O447" s="675"/>
      <c r="P447" s="675"/>
      <c r="Q447" s="675"/>
      <c r="R447" s="675"/>
      <c r="S447" s="675"/>
      <c r="T447" s="676"/>
      <c r="U447" s="661" t="s">
        <v>1781</v>
      </c>
      <c r="V447" s="824"/>
      <c r="W447" s="825" t="s">
        <v>39</v>
      </c>
      <c r="X447" s="709"/>
      <c r="Y447" s="771">
        <v>40</v>
      </c>
      <c r="Z447" s="772"/>
      <c r="AA447" s="631"/>
      <c r="AB447" s="845"/>
      <c r="AC447" s="631"/>
      <c r="AD447" s="845"/>
      <c r="AE447" s="634">
        <f t="shared" si="119"/>
        <v>0</v>
      </c>
      <c r="AF447" s="841"/>
      <c r="AG447" s="634">
        <f t="shared" si="120"/>
        <v>0</v>
      </c>
      <c r="AH447" s="841"/>
      <c r="AI447" s="634">
        <f t="shared" si="121"/>
        <v>0</v>
      </c>
      <c r="AJ447" s="842"/>
      <c r="AK447" s="841"/>
      <c r="AL447" s="96"/>
      <c r="AM447" s="101"/>
      <c r="AN447" s="101"/>
    </row>
    <row r="448" spans="1:40" s="100" customFormat="1" ht="17.25" customHeight="1" outlineLevel="2" x14ac:dyDescent="0.25">
      <c r="A448" s="96"/>
      <c r="B448" s="721" t="s">
        <v>2014</v>
      </c>
      <c r="C448" s="809"/>
      <c r="D448" s="823" t="s">
        <v>1884</v>
      </c>
      <c r="E448" s="675"/>
      <c r="F448" s="675"/>
      <c r="G448" s="675"/>
      <c r="H448" s="675"/>
      <c r="I448" s="675"/>
      <c r="J448" s="675"/>
      <c r="K448" s="675"/>
      <c r="L448" s="675"/>
      <c r="M448" s="675"/>
      <c r="N448" s="675"/>
      <c r="O448" s="675"/>
      <c r="P448" s="675"/>
      <c r="Q448" s="675"/>
      <c r="R448" s="675"/>
      <c r="S448" s="675"/>
      <c r="T448" s="676"/>
      <c r="U448" s="661" t="s">
        <v>1885</v>
      </c>
      <c r="V448" s="824"/>
      <c r="W448" s="825" t="s">
        <v>39</v>
      </c>
      <c r="X448" s="709"/>
      <c r="Y448" s="771">
        <v>20</v>
      </c>
      <c r="Z448" s="772"/>
      <c r="AA448" s="631"/>
      <c r="AB448" s="841"/>
      <c r="AC448" s="631"/>
      <c r="AD448" s="841"/>
      <c r="AE448" s="634">
        <f t="shared" si="119"/>
        <v>0</v>
      </c>
      <c r="AF448" s="841"/>
      <c r="AG448" s="634">
        <f t="shared" si="120"/>
        <v>0</v>
      </c>
      <c r="AH448" s="841"/>
      <c r="AI448" s="634">
        <f t="shared" si="121"/>
        <v>0</v>
      </c>
      <c r="AJ448" s="842"/>
      <c r="AK448" s="841"/>
      <c r="AL448" s="96"/>
      <c r="AM448" s="101"/>
      <c r="AN448" s="101"/>
    </row>
    <row r="449" spans="1:40" s="100" customFormat="1" ht="18" customHeight="1" outlineLevel="2" x14ac:dyDescent="0.25">
      <c r="A449" s="96"/>
      <c r="B449" s="721" t="s">
        <v>2015</v>
      </c>
      <c r="C449" s="809"/>
      <c r="D449" s="753" t="s">
        <v>2016</v>
      </c>
      <c r="E449" s="754"/>
      <c r="F449" s="754"/>
      <c r="G449" s="754"/>
      <c r="H449" s="754"/>
      <c r="I449" s="754"/>
      <c r="J449" s="754"/>
      <c r="K449" s="754"/>
      <c r="L449" s="754"/>
      <c r="M449" s="754"/>
      <c r="N449" s="754"/>
      <c r="O449" s="754"/>
      <c r="P449" s="754"/>
      <c r="Q449" s="754"/>
      <c r="R449" s="754"/>
      <c r="S449" s="754"/>
      <c r="T449" s="755"/>
      <c r="U449" s="756" t="s">
        <v>153</v>
      </c>
      <c r="V449" s="757"/>
      <c r="W449" s="856" t="s">
        <v>39</v>
      </c>
      <c r="X449" s="759"/>
      <c r="Y449" s="854">
        <f>Y445</f>
        <v>60</v>
      </c>
      <c r="Z449" s="855"/>
      <c r="AA449" s="631"/>
      <c r="AB449" s="623"/>
      <c r="AC449" s="631"/>
      <c r="AD449" s="623"/>
      <c r="AE449" s="634">
        <f t="shared" si="119"/>
        <v>0</v>
      </c>
      <c r="AF449" s="841"/>
      <c r="AG449" s="634">
        <f t="shared" si="120"/>
        <v>0</v>
      </c>
      <c r="AH449" s="841"/>
      <c r="AI449" s="634">
        <f t="shared" si="121"/>
        <v>0</v>
      </c>
      <c r="AJ449" s="842"/>
      <c r="AK449" s="841"/>
      <c r="AL449" s="96"/>
      <c r="AM449" s="101"/>
      <c r="AN449" s="101"/>
    </row>
    <row r="450" spans="1:40" s="100" customFormat="1" ht="18" customHeight="1" outlineLevel="2" x14ac:dyDescent="0.25">
      <c r="A450" s="96"/>
      <c r="B450" s="721" t="s">
        <v>2017</v>
      </c>
      <c r="C450" s="809"/>
      <c r="D450" s="753" t="s">
        <v>2018</v>
      </c>
      <c r="E450" s="754"/>
      <c r="F450" s="754"/>
      <c r="G450" s="754"/>
      <c r="H450" s="754"/>
      <c r="I450" s="754"/>
      <c r="J450" s="754"/>
      <c r="K450" s="754"/>
      <c r="L450" s="754"/>
      <c r="M450" s="754"/>
      <c r="N450" s="754"/>
      <c r="O450" s="754"/>
      <c r="P450" s="754"/>
      <c r="Q450" s="754"/>
      <c r="R450" s="754"/>
      <c r="S450" s="754"/>
      <c r="T450" s="755"/>
      <c r="U450" s="756" t="s">
        <v>1759</v>
      </c>
      <c r="V450" s="757"/>
      <c r="W450" s="856" t="s">
        <v>39</v>
      </c>
      <c r="X450" s="759"/>
      <c r="Y450" s="854">
        <f>Y446</f>
        <v>40</v>
      </c>
      <c r="Z450" s="855"/>
      <c r="AA450" s="631"/>
      <c r="AB450" s="623"/>
      <c r="AC450" s="631"/>
      <c r="AD450" s="623"/>
      <c r="AE450" s="634">
        <f t="shared" si="119"/>
        <v>0</v>
      </c>
      <c r="AF450" s="841"/>
      <c r="AG450" s="634">
        <f t="shared" si="120"/>
        <v>0</v>
      </c>
      <c r="AH450" s="841"/>
      <c r="AI450" s="634">
        <f t="shared" si="121"/>
        <v>0</v>
      </c>
      <c r="AJ450" s="842"/>
      <c r="AK450" s="841"/>
      <c r="AL450" s="96"/>
      <c r="AM450" s="101"/>
      <c r="AN450" s="101"/>
    </row>
    <row r="451" spans="1:40" s="100" customFormat="1" ht="15.75" customHeight="1" outlineLevel="2" x14ac:dyDescent="0.25">
      <c r="A451" s="96"/>
      <c r="B451" s="721" t="s">
        <v>2019</v>
      </c>
      <c r="C451" s="809"/>
      <c r="D451" s="753" t="s">
        <v>2020</v>
      </c>
      <c r="E451" s="754"/>
      <c r="F451" s="754"/>
      <c r="G451" s="754"/>
      <c r="H451" s="754"/>
      <c r="I451" s="754"/>
      <c r="J451" s="754"/>
      <c r="K451" s="754"/>
      <c r="L451" s="754"/>
      <c r="M451" s="754"/>
      <c r="N451" s="754"/>
      <c r="O451" s="754"/>
      <c r="P451" s="754"/>
      <c r="Q451" s="754"/>
      <c r="R451" s="754"/>
      <c r="S451" s="754"/>
      <c r="T451" s="755"/>
      <c r="U451" s="756" t="s">
        <v>2021</v>
      </c>
      <c r="V451" s="757"/>
      <c r="W451" s="856" t="s">
        <v>39</v>
      </c>
      <c r="X451" s="759"/>
      <c r="Y451" s="771">
        <f>Y447</f>
        <v>40</v>
      </c>
      <c r="Z451" s="772"/>
      <c r="AA451" s="631"/>
      <c r="AB451" s="623"/>
      <c r="AC451" s="631"/>
      <c r="AD451" s="623"/>
      <c r="AE451" s="634">
        <f t="shared" si="119"/>
        <v>0</v>
      </c>
      <c r="AF451" s="705"/>
      <c r="AG451" s="634">
        <f t="shared" si="120"/>
        <v>0</v>
      </c>
      <c r="AH451" s="841"/>
      <c r="AI451" s="634">
        <f t="shared" si="121"/>
        <v>0</v>
      </c>
      <c r="AJ451" s="842"/>
      <c r="AK451" s="841"/>
      <c r="AL451" s="96"/>
      <c r="AM451" s="101"/>
      <c r="AN451" s="101"/>
    </row>
    <row r="452" spans="1:40" s="100" customFormat="1" ht="15.75" customHeight="1" outlineLevel="2" x14ac:dyDescent="0.25">
      <c r="A452" s="96"/>
      <c r="B452" s="721" t="s">
        <v>2022</v>
      </c>
      <c r="C452" s="809"/>
      <c r="D452" s="753" t="s">
        <v>2023</v>
      </c>
      <c r="E452" s="754"/>
      <c r="F452" s="754"/>
      <c r="G452" s="754"/>
      <c r="H452" s="754"/>
      <c r="I452" s="754"/>
      <c r="J452" s="754"/>
      <c r="K452" s="754"/>
      <c r="L452" s="754"/>
      <c r="M452" s="754"/>
      <c r="N452" s="754"/>
      <c r="O452" s="754"/>
      <c r="P452" s="754"/>
      <c r="Q452" s="754"/>
      <c r="R452" s="754"/>
      <c r="S452" s="754"/>
      <c r="T452" s="755"/>
      <c r="U452" s="756" t="s">
        <v>2024</v>
      </c>
      <c r="V452" s="757"/>
      <c r="W452" s="856" t="s">
        <v>39</v>
      </c>
      <c r="X452" s="759"/>
      <c r="Y452" s="771">
        <f>Y448</f>
        <v>20</v>
      </c>
      <c r="Z452" s="772"/>
      <c r="AA452" s="631"/>
      <c r="AB452" s="623"/>
      <c r="AC452" s="631"/>
      <c r="AD452" s="623"/>
      <c r="AE452" s="634">
        <f>ROUND(Y452*AA452,2)</f>
        <v>0</v>
      </c>
      <c r="AF452" s="841"/>
      <c r="AG452" s="634">
        <f t="shared" si="120"/>
        <v>0</v>
      </c>
      <c r="AH452" s="841"/>
      <c r="AI452" s="634">
        <f t="shared" si="121"/>
        <v>0</v>
      </c>
      <c r="AJ452" s="842"/>
      <c r="AK452" s="841"/>
      <c r="AL452" s="96"/>
      <c r="AM452" s="101"/>
      <c r="AN452" s="101"/>
    </row>
    <row r="453" spans="1:40" s="1532" customFormat="1" ht="15.75" customHeight="1" outlineLevel="2" x14ac:dyDescent="0.25">
      <c r="A453" s="1561"/>
      <c r="B453" s="1562" t="s">
        <v>2025</v>
      </c>
      <c r="C453" s="1563"/>
      <c r="D453" s="1564" t="s">
        <v>2485</v>
      </c>
      <c r="E453" s="1521"/>
      <c r="F453" s="1521"/>
      <c r="G453" s="1521"/>
      <c r="H453" s="1521"/>
      <c r="I453" s="1521"/>
      <c r="J453" s="1521"/>
      <c r="K453" s="1521"/>
      <c r="L453" s="1521"/>
      <c r="M453" s="1521"/>
      <c r="N453" s="1521"/>
      <c r="O453" s="1521"/>
      <c r="P453" s="1521"/>
      <c r="Q453" s="1521"/>
      <c r="R453" s="1521"/>
      <c r="S453" s="1521"/>
      <c r="T453" s="1522"/>
      <c r="U453" s="1525" t="s">
        <v>2453</v>
      </c>
      <c r="V453" s="1565"/>
      <c r="W453" s="1566" t="s">
        <v>1669</v>
      </c>
      <c r="X453" s="1535"/>
      <c r="Y453" s="1578">
        <v>6</v>
      </c>
      <c r="Z453" s="1579"/>
      <c r="AA453" s="1528"/>
      <c r="AB453" s="1519"/>
      <c r="AC453" s="1528"/>
      <c r="AD453" s="1519"/>
      <c r="AE453" s="1526">
        <f t="shared" ref="AE453" si="122">ROUND(Y453*AA453,2)</f>
        <v>0</v>
      </c>
      <c r="AF453" s="1580"/>
      <c r="AG453" s="1526">
        <f t="shared" si="120"/>
        <v>0</v>
      </c>
      <c r="AH453" s="1580"/>
      <c r="AI453" s="1526">
        <f t="shared" si="121"/>
        <v>0</v>
      </c>
      <c r="AJ453" s="1581"/>
      <c r="AK453" s="1580"/>
      <c r="AL453" s="1561"/>
      <c r="AM453" s="1531"/>
      <c r="AN453" s="1531"/>
    </row>
    <row r="454" spans="1:40" s="100" customFormat="1" ht="15.75" outlineLevel="2" x14ac:dyDescent="0.25">
      <c r="A454" s="96"/>
      <c r="B454" s="721"/>
      <c r="C454" s="809"/>
      <c r="D454" s="814"/>
      <c r="E454" s="815"/>
      <c r="F454" s="815"/>
      <c r="G454" s="815"/>
      <c r="H454" s="815"/>
      <c r="I454" s="815"/>
      <c r="J454" s="815"/>
      <c r="K454" s="815"/>
      <c r="L454" s="815"/>
      <c r="M454" s="815"/>
      <c r="N454" s="815"/>
      <c r="O454" s="815"/>
      <c r="P454" s="815"/>
      <c r="Q454" s="815"/>
      <c r="R454" s="815"/>
      <c r="S454" s="815"/>
      <c r="T454" s="816"/>
      <c r="U454" s="817"/>
      <c r="V454" s="818"/>
      <c r="W454" s="819"/>
      <c r="X454" s="820"/>
      <c r="Y454" s="821"/>
      <c r="Z454" s="822"/>
      <c r="AA454" s="810"/>
      <c r="AB454" s="811"/>
      <c r="AC454" s="810"/>
      <c r="AD454" s="811"/>
      <c r="AE454" s="812"/>
      <c r="AF454" s="811"/>
      <c r="AG454" s="812"/>
      <c r="AH454" s="811"/>
      <c r="AI454" s="812"/>
      <c r="AJ454" s="813"/>
      <c r="AK454" s="811"/>
      <c r="AL454" s="96"/>
      <c r="AM454" s="101"/>
      <c r="AN454" s="101"/>
    </row>
    <row r="455" spans="1:40" s="100" customFormat="1" ht="15.75" customHeight="1" outlineLevel="2" x14ac:dyDescent="0.25">
      <c r="A455" s="96"/>
      <c r="B455" s="800" t="s">
        <v>256</v>
      </c>
      <c r="C455" s="801"/>
      <c r="D455" s="794" t="s">
        <v>2026</v>
      </c>
      <c r="E455" s="795"/>
      <c r="F455" s="795"/>
      <c r="G455" s="795"/>
      <c r="H455" s="795"/>
      <c r="I455" s="795"/>
      <c r="J455" s="795"/>
      <c r="K455" s="795"/>
      <c r="L455" s="795"/>
      <c r="M455" s="795"/>
      <c r="N455" s="795"/>
      <c r="O455" s="795"/>
      <c r="P455" s="795"/>
      <c r="Q455" s="795"/>
      <c r="R455" s="795"/>
      <c r="S455" s="795"/>
      <c r="T455" s="796"/>
      <c r="U455" s="756"/>
      <c r="V455" s="757"/>
      <c r="W455" s="856"/>
      <c r="X455" s="759"/>
      <c r="Y455" s="857"/>
      <c r="Z455" s="858"/>
      <c r="AA455" s="448"/>
      <c r="AB455" s="256"/>
      <c r="AC455" s="427"/>
      <c r="AD455" s="256"/>
      <c r="AE455" s="235"/>
      <c r="AF455" s="256"/>
      <c r="AG455" s="235"/>
      <c r="AH455" s="256"/>
      <c r="AI455" s="656">
        <f>SUM(AI456:AK563)</f>
        <v>0</v>
      </c>
      <c r="AJ455" s="622"/>
      <c r="AK455" s="623"/>
      <c r="AL455" s="96"/>
      <c r="AM455" s="101"/>
      <c r="AN455" s="101"/>
    </row>
    <row r="456" spans="1:40" s="100" customFormat="1" ht="15.75" outlineLevel="2" x14ac:dyDescent="0.25">
      <c r="A456" s="96"/>
      <c r="B456" s="721"/>
      <c r="C456" s="809"/>
      <c r="D456" s="814"/>
      <c r="E456" s="815"/>
      <c r="F456" s="815"/>
      <c r="G456" s="815"/>
      <c r="H456" s="815"/>
      <c r="I456" s="815"/>
      <c r="J456" s="815"/>
      <c r="K456" s="815"/>
      <c r="L456" s="815"/>
      <c r="M456" s="815"/>
      <c r="N456" s="815"/>
      <c r="O456" s="815"/>
      <c r="P456" s="815"/>
      <c r="Q456" s="815"/>
      <c r="R456" s="815"/>
      <c r="S456" s="815"/>
      <c r="T456" s="816"/>
      <c r="U456" s="817"/>
      <c r="V456" s="818"/>
      <c r="W456" s="819"/>
      <c r="X456" s="820"/>
      <c r="Y456" s="821"/>
      <c r="Z456" s="822"/>
      <c r="AA456" s="810"/>
      <c r="AB456" s="811"/>
      <c r="AC456" s="810"/>
      <c r="AD456" s="811"/>
      <c r="AE456" s="812"/>
      <c r="AF456" s="811"/>
      <c r="AG456" s="812"/>
      <c r="AH456" s="811"/>
      <c r="AI456" s="812"/>
      <c r="AJ456" s="813"/>
      <c r="AK456" s="811"/>
      <c r="AL456" s="96"/>
      <c r="AM456" s="101"/>
      <c r="AN456" s="101"/>
    </row>
    <row r="457" spans="1:40" s="100" customFormat="1" ht="15.75" customHeight="1" outlineLevel="2" x14ac:dyDescent="0.25">
      <c r="A457" s="96"/>
      <c r="B457" s="800" t="s">
        <v>1152</v>
      </c>
      <c r="C457" s="801"/>
      <c r="D457" s="859" t="s">
        <v>2027</v>
      </c>
      <c r="E457" s="860"/>
      <c r="F457" s="860"/>
      <c r="G457" s="860"/>
      <c r="H457" s="860"/>
      <c r="I457" s="860"/>
      <c r="J457" s="860"/>
      <c r="K457" s="860"/>
      <c r="L457" s="860"/>
      <c r="M457" s="860"/>
      <c r="N457" s="860"/>
      <c r="O457" s="860"/>
      <c r="P457" s="860"/>
      <c r="Q457" s="860"/>
      <c r="R457" s="860"/>
      <c r="S457" s="860"/>
      <c r="T457" s="861"/>
      <c r="U457" s="420"/>
      <c r="V457" s="421"/>
      <c r="W457" s="439"/>
      <c r="X457" s="449"/>
      <c r="Y457" s="835"/>
      <c r="Z457" s="835"/>
      <c r="AA457" s="448"/>
      <c r="AB457" s="256"/>
      <c r="AC457" s="427"/>
      <c r="AD457" s="256"/>
      <c r="AE457" s="235"/>
      <c r="AF457" s="256"/>
      <c r="AG457" s="235"/>
      <c r="AH457" s="256"/>
      <c r="AI457" s="235"/>
      <c r="AJ457" s="257"/>
      <c r="AK457" s="256"/>
      <c r="AL457" s="96"/>
      <c r="AM457" s="101"/>
      <c r="AN457" s="101"/>
    </row>
    <row r="458" spans="1:40" s="100" customFormat="1" ht="15.75" outlineLevel="2" x14ac:dyDescent="0.25">
      <c r="A458" s="96"/>
      <c r="B458" s="721"/>
      <c r="C458" s="809"/>
      <c r="D458" s="814"/>
      <c r="E458" s="815"/>
      <c r="F458" s="815"/>
      <c r="G458" s="815"/>
      <c r="H458" s="815"/>
      <c r="I458" s="815"/>
      <c r="J458" s="815"/>
      <c r="K458" s="815"/>
      <c r="L458" s="815"/>
      <c r="M458" s="815"/>
      <c r="N458" s="815"/>
      <c r="O458" s="815"/>
      <c r="P458" s="815"/>
      <c r="Q458" s="815"/>
      <c r="R458" s="815"/>
      <c r="S458" s="815"/>
      <c r="T458" s="816"/>
      <c r="U458" s="817"/>
      <c r="V458" s="818"/>
      <c r="W458" s="819"/>
      <c r="X458" s="820"/>
      <c r="Y458" s="821"/>
      <c r="Z458" s="822"/>
      <c r="AA458" s="810"/>
      <c r="AB458" s="811"/>
      <c r="AC458" s="810"/>
      <c r="AD458" s="811"/>
      <c r="AE458" s="812"/>
      <c r="AF458" s="811"/>
      <c r="AG458" s="812"/>
      <c r="AH458" s="811"/>
      <c r="AI458" s="812"/>
      <c r="AJ458" s="813"/>
      <c r="AK458" s="811"/>
      <c r="AL458" s="96"/>
      <c r="AM458" s="101"/>
      <c r="AN458" s="101"/>
    </row>
    <row r="459" spans="1:40" s="100" customFormat="1" ht="15.75" customHeight="1" outlineLevel="2" x14ac:dyDescent="0.25">
      <c r="A459" s="96"/>
      <c r="B459" s="411"/>
      <c r="C459" s="412"/>
      <c r="D459" s="859" t="s">
        <v>2028</v>
      </c>
      <c r="E459" s="860"/>
      <c r="F459" s="860"/>
      <c r="G459" s="860"/>
      <c r="H459" s="860"/>
      <c r="I459" s="860"/>
      <c r="J459" s="860"/>
      <c r="K459" s="860"/>
      <c r="L459" s="860"/>
      <c r="M459" s="860"/>
      <c r="N459" s="860"/>
      <c r="O459" s="860"/>
      <c r="P459" s="860"/>
      <c r="Q459" s="860"/>
      <c r="R459" s="860"/>
      <c r="S459" s="860"/>
      <c r="T459" s="861"/>
      <c r="U459" s="420"/>
      <c r="V459" s="421"/>
      <c r="W459" s="439"/>
      <c r="X459" s="449"/>
      <c r="Y459" s="857"/>
      <c r="Z459" s="858"/>
      <c r="AA459" s="448"/>
      <c r="AB459" s="256"/>
      <c r="AC459" s="427"/>
      <c r="AD459" s="256"/>
      <c r="AE459" s="235"/>
      <c r="AF459" s="256"/>
      <c r="AG459" s="235"/>
      <c r="AH459" s="256"/>
      <c r="AI459" s="235"/>
      <c r="AJ459" s="257"/>
      <c r="AK459" s="256"/>
      <c r="AL459" s="96"/>
      <c r="AM459" s="101"/>
      <c r="AN459" s="101"/>
    </row>
    <row r="460" spans="1:40" s="100" customFormat="1" ht="15" customHeight="1" outlineLevel="2" x14ac:dyDescent="0.25">
      <c r="A460" s="96"/>
      <c r="B460" s="721" t="s">
        <v>2029</v>
      </c>
      <c r="C460" s="809"/>
      <c r="D460" s="753" t="s">
        <v>1976</v>
      </c>
      <c r="E460" s="754"/>
      <c r="F460" s="754"/>
      <c r="G460" s="754"/>
      <c r="H460" s="754"/>
      <c r="I460" s="754"/>
      <c r="J460" s="754"/>
      <c r="K460" s="754"/>
      <c r="L460" s="754"/>
      <c r="M460" s="754"/>
      <c r="N460" s="754"/>
      <c r="O460" s="754"/>
      <c r="P460" s="754"/>
      <c r="Q460" s="754"/>
      <c r="R460" s="754"/>
      <c r="S460" s="754"/>
      <c r="T460" s="755"/>
      <c r="U460" s="756" t="s">
        <v>1772</v>
      </c>
      <c r="V460" s="757"/>
      <c r="W460" s="856" t="s">
        <v>39</v>
      </c>
      <c r="X460" s="759"/>
      <c r="Y460" s="854">
        <v>80</v>
      </c>
      <c r="Z460" s="855"/>
      <c r="AA460" s="631"/>
      <c r="AB460" s="623"/>
      <c r="AC460" s="631"/>
      <c r="AD460" s="623"/>
      <c r="AE460" s="634">
        <f t="shared" ref="AE460:AE475" si="123">ROUND(Y460*AA460,2)</f>
        <v>0</v>
      </c>
      <c r="AF460" s="841"/>
      <c r="AG460" s="634">
        <f t="shared" ref="AG460:AG475" si="124">ROUND(Y460*AC460,2)</f>
        <v>0</v>
      </c>
      <c r="AH460" s="841"/>
      <c r="AI460" s="634">
        <f t="shared" ref="AI460:AI471" si="125">AE460+AG460</f>
        <v>0</v>
      </c>
      <c r="AJ460" s="842"/>
      <c r="AK460" s="841"/>
      <c r="AL460" s="96"/>
      <c r="AM460" s="101"/>
      <c r="AN460" s="101"/>
    </row>
    <row r="461" spans="1:40" s="100" customFormat="1" ht="15" customHeight="1" outlineLevel="2" x14ac:dyDescent="0.25">
      <c r="A461" s="96"/>
      <c r="B461" s="721" t="s">
        <v>2030</v>
      </c>
      <c r="C461" s="809"/>
      <c r="D461" s="753" t="s">
        <v>2031</v>
      </c>
      <c r="E461" s="754"/>
      <c r="F461" s="754"/>
      <c r="G461" s="754"/>
      <c r="H461" s="754"/>
      <c r="I461" s="754"/>
      <c r="J461" s="754"/>
      <c r="K461" s="754"/>
      <c r="L461" s="754"/>
      <c r="M461" s="754"/>
      <c r="N461" s="754"/>
      <c r="O461" s="754"/>
      <c r="P461" s="754"/>
      <c r="Q461" s="754"/>
      <c r="R461" s="754"/>
      <c r="S461" s="754"/>
      <c r="T461" s="755"/>
      <c r="U461" s="756" t="s">
        <v>2032</v>
      </c>
      <c r="V461" s="757"/>
      <c r="W461" s="856" t="s">
        <v>39</v>
      </c>
      <c r="X461" s="759"/>
      <c r="Y461" s="771">
        <v>80</v>
      </c>
      <c r="Z461" s="772"/>
      <c r="AA461" s="631"/>
      <c r="AB461" s="623"/>
      <c r="AC461" s="631"/>
      <c r="AD461" s="623"/>
      <c r="AE461" s="634">
        <f t="shared" si="123"/>
        <v>0</v>
      </c>
      <c r="AF461" s="841"/>
      <c r="AG461" s="634">
        <f t="shared" si="124"/>
        <v>0</v>
      </c>
      <c r="AH461" s="841"/>
      <c r="AI461" s="634">
        <f t="shared" si="125"/>
        <v>0</v>
      </c>
      <c r="AJ461" s="842"/>
      <c r="AK461" s="841"/>
      <c r="AL461" s="96"/>
      <c r="AM461" s="101"/>
      <c r="AN461" s="101"/>
    </row>
    <row r="462" spans="1:40" s="100" customFormat="1" ht="15.75" customHeight="1" outlineLevel="2" x14ac:dyDescent="0.25">
      <c r="A462" s="96"/>
      <c r="B462" s="721" t="s">
        <v>2033</v>
      </c>
      <c r="C462" s="809"/>
      <c r="D462" s="753" t="s">
        <v>2034</v>
      </c>
      <c r="E462" s="754"/>
      <c r="F462" s="754"/>
      <c r="G462" s="754"/>
      <c r="H462" s="754"/>
      <c r="I462" s="754"/>
      <c r="J462" s="754"/>
      <c r="K462" s="754"/>
      <c r="L462" s="754"/>
      <c r="M462" s="754"/>
      <c r="N462" s="754"/>
      <c r="O462" s="754"/>
      <c r="P462" s="754"/>
      <c r="Q462" s="754"/>
      <c r="R462" s="754"/>
      <c r="S462" s="754"/>
      <c r="T462" s="755"/>
      <c r="U462" s="756" t="s">
        <v>1781</v>
      </c>
      <c r="V462" s="757"/>
      <c r="W462" s="856" t="s">
        <v>39</v>
      </c>
      <c r="X462" s="759"/>
      <c r="Y462" s="771">
        <v>50</v>
      </c>
      <c r="Z462" s="772"/>
      <c r="AA462" s="631"/>
      <c r="AB462" s="623"/>
      <c r="AC462" s="631"/>
      <c r="AD462" s="623"/>
      <c r="AE462" s="634">
        <f t="shared" si="123"/>
        <v>0</v>
      </c>
      <c r="AF462" s="841"/>
      <c r="AG462" s="634">
        <f t="shared" si="124"/>
        <v>0</v>
      </c>
      <c r="AH462" s="841"/>
      <c r="AI462" s="634">
        <f t="shared" si="125"/>
        <v>0</v>
      </c>
      <c r="AJ462" s="842"/>
      <c r="AK462" s="841"/>
      <c r="AL462" s="96"/>
      <c r="AM462" s="101"/>
      <c r="AN462" s="101"/>
    </row>
    <row r="463" spans="1:40" s="100" customFormat="1" ht="15" customHeight="1" outlineLevel="2" x14ac:dyDescent="0.25">
      <c r="A463" s="96"/>
      <c r="B463" s="721" t="s">
        <v>2035</v>
      </c>
      <c r="C463" s="809"/>
      <c r="D463" s="753" t="s">
        <v>2036</v>
      </c>
      <c r="E463" s="754"/>
      <c r="F463" s="754"/>
      <c r="G463" s="754"/>
      <c r="H463" s="754"/>
      <c r="I463" s="754"/>
      <c r="J463" s="754"/>
      <c r="K463" s="754"/>
      <c r="L463" s="754"/>
      <c r="M463" s="754"/>
      <c r="N463" s="754"/>
      <c r="O463" s="754"/>
      <c r="P463" s="754"/>
      <c r="Q463" s="754"/>
      <c r="R463" s="754"/>
      <c r="S463" s="754"/>
      <c r="T463" s="755"/>
      <c r="U463" s="756" t="s">
        <v>1775</v>
      </c>
      <c r="V463" s="757"/>
      <c r="W463" s="856" t="s">
        <v>1669</v>
      </c>
      <c r="X463" s="759"/>
      <c r="Y463" s="854">
        <v>4</v>
      </c>
      <c r="Z463" s="855"/>
      <c r="AA463" s="631"/>
      <c r="AB463" s="623"/>
      <c r="AC463" s="631"/>
      <c r="AD463" s="623"/>
      <c r="AE463" s="634">
        <f t="shared" si="123"/>
        <v>0</v>
      </c>
      <c r="AF463" s="841"/>
      <c r="AG463" s="634">
        <f t="shared" si="124"/>
        <v>0</v>
      </c>
      <c r="AH463" s="841"/>
      <c r="AI463" s="634">
        <f t="shared" si="125"/>
        <v>0</v>
      </c>
      <c r="AJ463" s="842"/>
      <c r="AK463" s="841"/>
      <c r="AL463" s="96"/>
      <c r="AM463" s="101"/>
      <c r="AN463" s="101"/>
    </row>
    <row r="464" spans="1:40" s="1532" customFormat="1" ht="15" customHeight="1" outlineLevel="2" x14ac:dyDescent="0.25">
      <c r="A464" s="1561"/>
      <c r="B464" s="1562" t="s">
        <v>2037</v>
      </c>
      <c r="C464" s="1563"/>
      <c r="D464" s="1582" t="s">
        <v>2038</v>
      </c>
      <c r="E464" s="1583"/>
      <c r="F464" s="1583"/>
      <c r="G464" s="1583"/>
      <c r="H464" s="1583"/>
      <c r="I464" s="1583"/>
      <c r="J464" s="1583"/>
      <c r="K464" s="1583"/>
      <c r="L464" s="1583"/>
      <c r="M464" s="1583"/>
      <c r="N464" s="1583"/>
      <c r="O464" s="1583"/>
      <c r="P464" s="1583"/>
      <c r="Q464" s="1583"/>
      <c r="R464" s="1583"/>
      <c r="S464" s="1583"/>
      <c r="T464" s="1584"/>
      <c r="U464" s="1585" t="s">
        <v>1885</v>
      </c>
      <c r="V464" s="1586"/>
      <c r="W464" s="1587" t="s">
        <v>1669</v>
      </c>
      <c r="X464" s="1588"/>
      <c r="Y464" s="1589">
        <v>4</v>
      </c>
      <c r="Z464" s="1590"/>
      <c r="AA464" s="1528"/>
      <c r="AB464" s="1519"/>
      <c r="AC464" s="1528"/>
      <c r="AD464" s="1519"/>
      <c r="AE464" s="1526">
        <f t="shared" si="123"/>
        <v>0</v>
      </c>
      <c r="AF464" s="1580"/>
      <c r="AG464" s="1526">
        <f t="shared" si="124"/>
        <v>0</v>
      </c>
      <c r="AH464" s="1580"/>
      <c r="AI464" s="1526">
        <f t="shared" si="125"/>
        <v>0</v>
      </c>
      <c r="AJ464" s="1581"/>
      <c r="AK464" s="1580"/>
      <c r="AL464" s="1561"/>
      <c r="AM464" s="1531"/>
      <c r="AN464" s="1531"/>
    </row>
    <row r="465" spans="1:40" s="1532" customFormat="1" ht="15.75" customHeight="1" outlineLevel="2" x14ac:dyDescent="0.25">
      <c r="A465" s="1561"/>
      <c r="B465" s="1562" t="s">
        <v>2039</v>
      </c>
      <c r="C465" s="1563"/>
      <c r="D465" s="1567" t="s">
        <v>2040</v>
      </c>
      <c r="E465" s="1568"/>
      <c r="F465" s="1568"/>
      <c r="G465" s="1568"/>
      <c r="H465" s="1568"/>
      <c r="I465" s="1568"/>
      <c r="J465" s="1568"/>
      <c r="K465" s="1568"/>
      <c r="L465" s="1568"/>
      <c r="M465" s="1568"/>
      <c r="N465" s="1568"/>
      <c r="O465" s="1568"/>
      <c r="P465" s="1568"/>
      <c r="Q465" s="1568"/>
      <c r="R465" s="1568"/>
      <c r="S465" s="1568"/>
      <c r="T465" s="1569"/>
      <c r="U465" s="1570" t="s">
        <v>1775</v>
      </c>
      <c r="V465" s="1571"/>
      <c r="W465" s="1591" t="s">
        <v>910</v>
      </c>
      <c r="X465" s="1573"/>
      <c r="Y465" s="1592">
        <v>4</v>
      </c>
      <c r="Z465" s="1593"/>
      <c r="AA465" s="1594"/>
      <c r="AB465" s="1595"/>
      <c r="AC465" s="1594"/>
      <c r="AD465" s="1595"/>
      <c r="AE465" s="1596">
        <f t="shared" si="123"/>
        <v>0</v>
      </c>
      <c r="AF465" s="1597"/>
      <c r="AG465" s="1596">
        <f t="shared" si="124"/>
        <v>0</v>
      </c>
      <c r="AH465" s="1597"/>
      <c r="AI465" s="1596">
        <f t="shared" si="125"/>
        <v>0</v>
      </c>
      <c r="AJ465" s="1598"/>
      <c r="AK465" s="1597"/>
      <c r="AL465" s="1561"/>
      <c r="AM465" s="1531"/>
      <c r="AN465" s="1531"/>
    </row>
    <row r="466" spans="1:40" s="100" customFormat="1" ht="15.75" customHeight="1" outlineLevel="2" x14ac:dyDescent="0.25">
      <c r="A466" s="96"/>
      <c r="B466" s="721" t="s">
        <v>2041</v>
      </c>
      <c r="C466" s="809"/>
      <c r="D466" s="736" t="s">
        <v>2042</v>
      </c>
      <c r="E466" s="737"/>
      <c r="F466" s="737"/>
      <c r="G466" s="737"/>
      <c r="H466" s="737"/>
      <c r="I466" s="737"/>
      <c r="J466" s="737"/>
      <c r="K466" s="737"/>
      <c r="L466" s="737"/>
      <c r="M466" s="737"/>
      <c r="N466" s="737"/>
      <c r="O466" s="737"/>
      <c r="P466" s="737"/>
      <c r="Q466" s="737"/>
      <c r="R466" s="737"/>
      <c r="S466" s="737"/>
      <c r="T466" s="738"/>
      <c r="U466" s="739" t="s">
        <v>9</v>
      </c>
      <c r="V466" s="740"/>
      <c r="W466" s="862" t="s">
        <v>1669</v>
      </c>
      <c r="X466" s="742"/>
      <c r="Y466" s="769">
        <v>2</v>
      </c>
      <c r="Z466" s="770"/>
      <c r="AA466" s="743"/>
      <c r="AB466" s="734"/>
      <c r="AC466" s="743"/>
      <c r="AD466" s="734"/>
      <c r="AE466" s="733">
        <f t="shared" si="123"/>
        <v>0</v>
      </c>
      <c r="AF466" s="761"/>
      <c r="AG466" s="733">
        <f t="shared" si="124"/>
        <v>0</v>
      </c>
      <c r="AH466" s="761"/>
      <c r="AI466" s="733">
        <f t="shared" si="125"/>
        <v>0</v>
      </c>
      <c r="AJ466" s="760"/>
      <c r="AK466" s="761"/>
      <c r="AL466" s="96"/>
      <c r="AM466" s="101"/>
      <c r="AN466" s="101"/>
    </row>
    <row r="467" spans="1:40" s="100" customFormat="1" ht="15.75" customHeight="1" outlineLevel="2" x14ac:dyDescent="0.25">
      <c r="A467" s="96"/>
      <c r="B467" s="721" t="s">
        <v>2043</v>
      </c>
      <c r="C467" s="809"/>
      <c r="D467" s="736" t="s">
        <v>2044</v>
      </c>
      <c r="E467" s="737"/>
      <c r="F467" s="737"/>
      <c r="G467" s="737"/>
      <c r="H467" s="737"/>
      <c r="I467" s="737"/>
      <c r="J467" s="737"/>
      <c r="K467" s="737"/>
      <c r="L467" s="737"/>
      <c r="M467" s="737"/>
      <c r="N467" s="737"/>
      <c r="O467" s="737"/>
      <c r="P467" s="737"/>
      <c r="Q467" s="737"/>
      <c r="R467" s="737"/>
      <c r="S467" s="737"/>
      <c r="T467" s="738"/>
      <c r="U467" s="739" t="s">
        <v>9</v>
      </c>
      <c r="V467" s="740"/>
      <c r="W467" s="862" t="s">
        <v>1669</v>
      </c>
      <c r="X467" s="742"/>
      <c r="Y467" s="769">
        <v>2</v>
      </c>
      <c r="Z467" s="770"/>
      <c r="AA467" s="743"/>
      <c r="AB467" s="734"/>
      <c r="AC467" s="743"/>
      <c r="AD467" s="734"/>
      <c r="AE467" s="733">
        <f t="shared" si="123"/>
        <v>0</v>
      </c>
      <c r="AF467" s="761"/>
      <c r="AG467" s="733">
        <f t="shared" si="124"/>
        <v>0</v>
      </c>
      <c r="AH467" s="761"/>
      <c r="AI467" s="733">
        <f t="shared" si="125"/>
        <v>0</v>
      </c>
      <c r="AJ467" s="760"/>
      <c r="AK467" s="761"/>
      <c r="AL467" s="96"/>
      <c r="AM467" s="101"/>
      <c r="AN467" s="101"/>
    </row>
    <row r="468" spans="1:40" s="100" customFormat="1" ht="15.75" customHeight="1" outlineLevel="2" x14ac:dyDescent="0.25">
      <c r="A468" s="96"/>
      <c r="B468" s="721" t="s">
        <v>2045</v>
      </c>
      <c r="C468" s="809"/>
      <c r="D468" s="736" t="s">
        <v>2046</v>
      </c>
      <c r="E468" s="737"/>
      <c r="F468" s="737"/>
      <c r="G468" s="737"/>
      <c r="H468" s="737"/>
      <c r="I468" s="737"/>
      <c r="J468" s="737"/>
      <c r="K468" s="737"/>
      <c r="L468" s="737"/>
      <c r="M468" s="737"/>
      <c r="N468" s="737"/>
      <c r="O468" s="737"/>
      <c r="P468" s="737"/>
      <c r="Q468" s="737"/>
      <c r="R468" s="737"/>
      <c r="S468" s="737"/>
      <c r="T468" s="738"/>
      <c r="U468" s="739" t="s">
        <v>9</v>
      </c>
      <c r="V468" s="740"/>
      <c r="W468" s="862" t="s">
        <v>1669</v>
      </c>
      <c r="X468" s="742"/>
      <c r="Y468" s="769">
        <v>2</v>
      </c>
      <c r="Z468" s="770"/>
      <c r="AA468" s="743"/>
      <c r="AB468" s="734"/>
      <c r="AC468" s="743"/>
      <c r="AD468" s="734"/>
      <c r="AE468" s="733">
        <f t="shared" si="123"/>
        <v>0</v>
      </c>
      <c r="AF468" s="761"/>
      <c r="AG468" s="733">
        <f t="shared" si="124"/>
        <v>0</v>
      </c>
      <c r="AH468" s="761"/>
      <c r="AI468" s="733">
        <f t="shared" si="125"/>
        <v>0</v>
      </c>
      <c r="AJ468" s="760"/>
      <c r="AK468" s="761"/>
      <c r="AL468" s="96"/>
      <c r="AM468" s="101"/>
      <c r="AN468" s="101"/>
    </row>
    <row r="469" spans="1:40" s="100" customFormat="1" ht="15.75" customHeight="1" outlineLevel="2" x14ac:dyDescent="0.25">
      <c r="A469" s="96"/>
      <c r="B469" s="721" t="s">
        <v>2047</v>
      </c>
      <c r="C469" s="809"/>
      <c r="D469" s="827" t="s">
        <v>2048</v>
      </c>
      <c r="E469" s="763"/>
      <c r="F469" s="763"/>
      <c r="G469" s="763"/>
      <c r="H469" s="763"/>
      <c r="I469" s="763"/>
      <c r="J469" s="763"/>
      <c r="K469" s="763"/>
      <c r="L469" s="763"/>
      <c r="M469" s="763"/>
      <c r="N469" s="763"/>
      <c r="O469" s="763"/>
      <c r="P469" s="763"/>
      <c r="Q469" s="763"/>
      <c r="R469" s="763"/>
      <c r="S469" s="763"/>
      <c r="T469" s="764"/>
      <c r="U469" s="765" t="s">
        <v>1759</v>
      </c>
      <c r="V469" s="863"/>
      <c r="W469" s="829" t="s">
        <v>1669</v>
      </c>
      <c r="X469" s="768"/>
      <c r="Y469" s="769">
        <v>8</v>
      </c>
      <c r="Z469" s="770"/>
      <c r="AA469" s="769"/>
      <c r="AB469" s="770"/>
      <c r="AC469" s="743"/>
      <c r="AD469" s="734"/>
      <c r="AE469" s="733">
        <f t="shared" si="123"/>
        <v>0</v>
      </c>
      <c r="AF469" s="734"/>
      <c r="AG469" s="733">
        <f t="shared" si="124"/>
        <v>0</v>
      </c>
      <c r="AH469" s="734"/>
      <c r="AI469" s="733">
        <f t="shared" si="125"/>
        <v>0</v>
      </c>
      <c r="AJ469" s="735"/>
      <c r="AK469" s="734"/>
      <c r="AL469" s="96"/>
      <c r="AM469" s="101"/>
      <c r="AN469" s="101"/>
    </row>
    <row r="470" spans="1:40" s="100" customFormat="1" ht="15.75" customHeight="1" outlineLevel="2" x14ac:dyDescent="0.25">
      <c r="A470" s="96"/>
      <c r="B470" s="721" t="s">
        <v>2049</v>
      </c>
      <c r="C470" s="809"/>
      <c r="D470" s="832" t="s">
        <v>2050</v>
      </c>
      <c r="E470" s="832"/>
      <c r="F470" s="832"/>
      <c r="G470" s="832"/>
      <c r="H470" s="832"/>
      <c r="I470" s="832"/>
      <c r="J470" s="832"/>
      <c r="K470" s="832"/>
      <c r="L470" s="832"/>
      <c r="M470" s="832"/>
      <c r="N470" s="832"/>
      <c r="O470" s="832"/>
      <c r="P470" s="832"/>
      <c r="Q470" s="832"/>
      <c r="R470" s="832"/>
      <c r="S470" s="832"/>
      <c r="T470" s="832"/>
      <c r="U470" s="833" t="s">
        <v>153</v>
      </c>
      <c r="V470" s="833"/>
      <c r="W470" s="759" t="s">
        <v>1669</v>
      </c>
      <c r="X470" s="865"/>
      <c r="Y470" s="835">
        <v>4</v>
      </c>
      <c r="Z470" s="835"/>
      <c r="AA470" s="775"/>
      <c r="AB470" s="776"/>
      <c r="AC470" s="775"/>
      <c r="AD470" s="776"/>
      <c r="AE470" s="777">
        <f t="shared" si="123"/>
        <v>0</v>
      </c>
      <c r="AF470" s="864"/>
      <c r="AG470" s="777">
        <f t="shared" si="124"/>
        <v>0</v>
      </c>
      <c r="AH470" s="864"/>
      <c r="AI470" s="777">
        <f t="shared" si="125"/>
        <v>0</v>
      </c>
      <c r="AJ470" s="864"/>
      <c r="AK470" s="864"/>
      <c r="AL470" s="96"/>
      <c r="AM470" s="101"/>
      <c r="AN470" s="101"/>
    </row>
    <row r="471" spans="1:40" s="100" customFormat="1" ht="15.75" customHeight="1" outlineLevel="2" x14ac:dyDescent="0.25">
      <c r="A471" s="96"/>
      <c r="B471" s="721" t="s">
        <v>2051</v>
      </c>
      <c r="C471" s="809"/>
      <c r="D471" s="823" t="s">
        <v>2052</v>
      </c>
      <c r="E471" s="675"/>
      <c r="F471" s="675"/>
      <c r="G471" s="675"/>
      <c r="H471" s="675"/>
      <c r="I471" s="675"/>
      <c r="J471" s="675"/>
      <c r="K471" s="675"/>
      <c r="L471" s="675"/>
      <c r="M471" s="675"/>
      <c r="N471" s="675"/>
      <c r="O471" s="675"/>
      <c r="P471" s="675"/>
      <c r="Q471" s="675"/>
      <c r="R471" s="675"/>
      <c r="S471" s="675"/>
      <c r="T471" s="676"/>
      <c r="U471" s="661" t="s">
        <v>2053</v>
      </c>
      <c r="V471" s="824"/>
      <c r="W471" s="825" t="s">
        <v>51</v>
      </c>
      <c r="X471" s="709"/>
      <c r="Y471" s="771">
        <f>50*0.6*0.6</f>
        <v>18</v>
      </c>
      <c r="Z471" s="772"/>
      <c r="AA471" s="631"/>
      <c r="AB471" s="623"/>
      <c r="AC471" s="631"/>
      <c r="AD471" s="623"/>
      <c r="AE471" s="634">
        <f t="shared" si="123"/>
        <v>0</v>
      </c>
      <c r="AF471" s="623"/>
      <c r="AG471" s="634">
        <f t="shared" si="124"/>
        <v>0</v>
      </c>
      <c r="AH471" s="623"/>
      <c r="AI471" s="634">
        <f t="shared" si="125"/>
        <v>0</v>
      </c>
      <c r="AJ471" s="622"/>
      <c r="AK471" s="623"/>
      <c r="AL471" s="96"/>
      <c r="AM471" s="101"/>
      <c r="AN471" s="101"/>
    </row>
    <row r="472" spans="1:40" s="100" customFormat="1" ht="15.75" customHeight="1" outlineLevel="2" x14ac:dyDescent="0.25">
      <c r="A472" s="96"/>
      <c r="B472" s="721" t="s">
        <v>2054</v>
      </c>
      <c r="C472" s="809"/>
      <c r="D472" s="823" t="s">
        <v>1747</v>
      </c>
      <c r="E472" s="675"/>
      <c r="F472" s="675"/>
      <c r="G472" s="675"/>
      <c r="H472" s="675"/>
      <c r="I472" s="675"/>
      <c r="J472" s="675"/>
      <c r="K472" s="675"/>
      <c r="L472" s="675"/>
      <c r="M472" s="675"/>
      <c r="N472" s="675"/>
      <c r="O472" s="675"/>
      <c r="P472" s="675"/>
      <c r="Q472" s="675"/>
      <c r="R472" s="675"/>
      <c r="S472" s="675"/>
      <c r="T472" s="676"/>
      <c r="U472" s="661" t="s">
        <v>1748</v>
      </c>
      <c r="V472" s="824"/>
      <c r="W472" s="825" t="s">
        <v>51</v>
      </c>
      <c r="X472" s="709"/>
      <c r="Y472" s="771">
        <f>50*0.6*0.1</f>
        <v>3</v>
      </c>
      <c r="Z472" s="772"/>
      <c r="AA472" s="631"/>
      <c r="AB472" s="623"/>
      <c r="AC472" s="631"/>
      <c r="AD472" s="623"/>
      <c r="AE472" s="634">
        <f t="shared" si="123"/>
        <v>0</v>
      </c>
      <c r="AF472" s="623"/>
      <c r="AG472" s="634">
        <f t="shared" si="124"/>
        <v>0</v>
      </c>
      <c r="AH472" s="623"/>
      <c r="AI472" s="634">
        <f>AE472+AG472</f>
        <v>0</v>
      </c>
      <c r="AJ472" s="622"/>
      <c r="AK472" s="623"/>
      <c r="AL472" s="96"/>
      <c r="AM472" s="101"/>
      <c r="AN472" s="101"/>
    </row>
    <row r="473" spans="1:40" s="100" customFormat="1" ht="15.75" customHeight="1" outlineLevel="2" x14ac:dyDescent="0.25">
      <c r="A473" s="96"/>
      <c r="B473" s="721" t="s">
        <v>2055</v>
      </c>
      <c r="C473" s="809"/>
      <c r="D473" s="823" t="s">
        <v>1750</v>
      </c>
      <c r="E473" s="675"/>
      <c r="F473" s="675"/>
      <c r="G473" s="675"/>
      <c r="H473" s="675"/>
      <c r="I473" s="675"/>
      <c r="J473" s="675"/>
      <c r="K473" s="675"/>
      <c r="L473" s="675"/>
      <c r="M473" s="675"/>
      <c r="N473" s="675"/>
      <c r="O473" s="675"/>
      <c r="P473" s="675"/>
      <c r="Q473" s="675"/>
      <c r="R473" s="675"/>
      <c r="S473" s="675"/>
      <c r="T473" s="676"/>
      <c r="U473" s="661"/>
      <c r="V473" s="824"/>
      <c r="W473" s="825" t="s">
        <v>51</v>
      </c>
      <c r="X473" s="709"/>
      <c r="Y473" s="771">
        <f>Y471-Y472-(0.2*0.2*50)</f>
        <v>13</v>
      </c>
      <c r="Z473" s="772"/>
      <c r="AA473" s="631"/>
      <c r="AB473" s="623"/>
      <c r="AC473" s="631"/>
      <c r="AD473" s="623"/>
      <c r="AE473" s="634">
        <f t="shared" si="123"/>
        <v>0</v>
      </c>
      <c r="AF473" s="623"/>
      <c r="AG473" s="634">
        <f t="shared" si="124"/>
        <v>0</v>
      </c>
      <c r="AH473" s="623"/>
      <c r="AI473" s="634">
        <f>AE473+AG473</f>
        <v>0</v>
      </c>
      <c r="AJ473" s="622"/>
      <c r="AK473" s="623"/>
      <c r="AL473" s="96"/>
      <c r="AM473" s="101"/>
      <c r="AN473" s="101"/>
    </row>
    <row r="474" spans="1:40" s="100" customFormat="1" ht="15.75" customHeight="1" outlineLevel="2" x14ac:dyDescent="0.25">
      <c r="A474" s="96"/>
      <c r="B474" s="721" t="s">
        <v>2056</v>
      </c>
      <c r="C474" s="809"/>
      <c r="D474" s="823" t="s">
        <v>1623</v>
      </c>
      <c r="E474" s="675"/>
      <c r="F474" s="675"/>
      <c r="G474" s="675"/>
      <c r="H474" s="675"/>
      <c r="I474" s="675"/>
      <c r="J474" s="675"/>
      <c r="K474" s="675"/>
      <c r="L474" s="675"/>
      <c r="M474" s="675"/>
      <c r="N474" s="675"/>
      <c r="O474" s="675"/>
      <c r="P474" s="675"/>
      <c r="Q474" s="675"/>
      <c r="R474" s="675"/>
      <c r="S474" s="675"/>
      <c r="T474" s="676"/>
      <c r="U474" s="661"/>
      <c r="V474" s="824"/>
      <c r="W474" s="825" t="s">
        <v>51</v>
      </c>
      <c r="X474" s="709"/>
      <c r="Y474" s="771">
        <f>(Y471-Y473)*1.4</f>
        <v>7</v>
      </c>
      <c r="Z474" s="772"/>
      <c r="AA474" s="631"/>
      <c r="AB474" s="623"/>
      <c r="AC474" s="631"/>
      <c r="AD474" s="623"/>
      <c r="AE474" s="634">
        <f t="shared" si="123"/>
        <v>0</v>
      </c>
      <c r="AF474" s="623"/>
      <c r="AG474" s="634">
        <f t="shared" si="124"/>
        <v>0</v>
      </c>
      <c r="AH474" s="623"/>
      <c r="AI474" s="634">
        <f>AE474+AG474</f>
        <v>0</v>
      </c>
      <c r="AJ474" s="622"/>
      <c r="AK474" s="623"/>
      <c r="AL474" s="96"/>
      <c r="AM474" s="101"/>
      <c r="AN474" s="101"/>
    </row>
    <row r="475" spans="1:40" s="100" customFormat="1" ht="15.75" customHeight="1" outlineLevel="2" x14ac:dyDescent="0.25">
      <c r="A475" s="96"/>
      <c r="B475" s="721" t="s">
        <v>2057</v>
      </c>
      <c r="C475" s="809"/>
      <c r="D475" s="827" t="s">
        <v>1624</v>
      </c>
      <c r="E475" s="763"/>
      <c r="F475" s="763"/>
      <c r="G475" s="763"/>
      <c r="H475" s="763"/>
      <c r="I475" s="763"/>
      <c r="J475" s="763"/>
      <c r="K475" s="763"/>
      <c r="L475" s="763"/>
      <c r="M475" s="763"/>
      <c r="N475" s="763"/>
      <c r="O475" s="763"/>
      <c r="P475" s="763"/>
      <c r="Q475" s="763"/>
      <c r="R475" s="763"/>
      <c r="S475" s="763"/>
      <c r="T475" s="764"/>
      <c r="U475" s="765"/>
      <c r="V475" s="863"/>
      <c r="W475" s="829" t="s">
        <v>1548</v>
      </c>
      <c r="X475" s="768"/>
      <c r="Y475" s="769">
        <f>Y474*10</f>
        <v>70</v>
      </c>
      <c r="Z475" s="770"/>
      <c r="AA475" s="743"/>
      <c r="AB475" s="734"/>
      <c r="AC475" s="743"/>
      <c r="AD475" s="734"/>
      <c r="AE475" s="733">
        <f t="shared" si="123"/>
        <v>0</v>
      </c>
      <c r="AF475" s="734"/>
      <c r="AG475" s="733">
        <f t="shared" si="124"/>
        <v>0</v>
      </c>
      <c r="AH475" s="734"/>
      <c r="AI475" s="733">
        <f>AE475+AG475</f>
        <v>0</v>
      </c>
      <c r="AJ475" s="735"/>
      <c r="AK475" s="734"/>
      <c r="AL475" s="96"/>
      <c r="AM475" s="101"/>
      <c r="AN475" s="101"/>
    </row>
    <row r="476" spans="1:40" s="100" customFormat="1" ht="15.75" outlineLevel="2" x14ac:dyDescent="0.25">
      <c r="A476" s="96"/>
      <c r="B476" s="721"/>
      <c r="C476" s="809"/>
      <c r="D476" s="814"/>
      <c r="E476" s="815"/>
      <c r="F476" s="815"/>
      <c r="G476" s="815"/>
      <c r="H476" s="815"/>
      <c r="I476" s="815"/>
      <c r="J476" s="815"/>
      <c r="K476" s="815"/>
      <c r="L476" s="815"/>
      <c r="M476" s="815"/>
      <c r="N476" s="815"/>
      <c r="O476" s="815"/>
      <c r="P476" s="815"/>
      <c r="Q476" s="815"/>
      <c r="R476" s="815"/>
      <c r="S476" s="815"/>
      <c r="T476" s="816"/>
      <c r="U476" s="817"/>
      <c r="V476" s="818"/>
      <c r="W476" s="819"/>
      <c r="X476" s="820"/>
      <c r="Y476" s="821"/>
      <c r="Z476" s="822"/>
      <c r="AA476" s="810"/>
      <c r="AB476" s="811"/>
      <c r="AC476" s="810"/>
      <c r="AD476" s="811"/>
      <c r="AE476" s="812"/>
      <c r="AF476" s="811"/>
      <c r="AG476" s="812"/>
      <c r="AH476" s="811"/>
      <c r="AI476" s="812"/>
      <c r="AJ476" s="813"/>
      <c r="AK476" s="811"/>
      <c r="AL476" s="96"/>
      <c r="AM476" s="101"/>
      <c r="AN476" s="101"/>
    </row>
    <row r="477" spans="1:40" s="100" customFormat="1" ht="15.75" customHeight="1" outlineLevel="2" x14ac:dyDescent="0.25">
      <c r="A477" s="96"/>
      <c r="B477" s="450"/>
      <c r="C477" s="451"/>
      <c r="D477" s="866" t="s">
        <v>2058</v>
      </c>
      <c r="E477" s="867"/>
      <c r="F477" s="867"/>
      <c r="G477" s="867"/>
      <c r="H477" s="867"/>
      <c r="I477" s="867"/>
      <c r="J477" s="867"/>
      <c r="K477" s="867"/>
      <c r="L477" s="867"/>
      <c r="M477" s="867"/>
      <c r="N477" s="867"/>
      <c r="O477" s="867"/>
      <c r="P477" s="867"/>
      <c r="Q477" s="867"/>
      <c r="R477" s="867"/>
      <c r="S477" s="867"/>
      <c r="T477" s="868"/>
      <c r="U477" s="452"/>
      <c r="V477" s="421"/>
      <c r="W477" s="439"/>
      <c r="X477" s="453"/>
      <c r="Y477" s="869"/>
      <c r="Z477" s="870"/>
      <c r="AA477" s="454"/>
      <c r="AB477" s="455"/>
      <c r="AC477" s="456"/>
      <c r="AD477" s="455"/>
      <c r="AE477" s="457"/>
      <c r="AF477" s="455"/>
      <c r="AG477" s="457"/>
      <c r="AH477" s="455"/>
      <c r="AI477" s="457"/>
      <c r="AJ477" s="458"/>
      <c r="AK477" s="455"/>
      <c r="AL477" s="96"/>
      <c r="AM477" s="101"/>
      <c r="AN477" s="101"/>
    </row>
    <row r="478" spans="1:40" s="100" customFormat="1" ht="15" customHeight="1" outlineLevel="2" x14ac:dyDescent="0.25">
      <c r="A478" s="96"/>
      <c r="B478" s="721" t="s">
        <v>2059</v>
      </c>
      <c r="C478" s="809"/>
      <c r="D478" s="753" t="s">
        <v>1575</v>
      </c>
      <c r="E478" s="754"/>
      <c r="F478" s="754"/>
      <c r="G478" s="754"/>
      <c r="H478" s="754"/>
      <c r="I478" s="754"/>
      <c r="J478" s="754"/>
      <c r="K478" s="754"/>
      <c r="L478" s="754"/>
      <c r="M478" s="754"/>
      <c r="N478" s="754"/>
      <c r="O478" s="754"/>
      <c r="P478" s="754"/>
      <c r="Q478" s="754"/>
      <c r="R478" s="754"/>
      <c r="S478" s="754"/>
      <c r="T478" s="755"/>
      <c r="U478" s="756"/>
      <c r="V478" s="757"/>
      <c r="W478" s="856" t="s">
        <v>33</v>
      </c>
      <c r="X478" s="759"/>
      <c r="Y478" s="854">
        <f>2.2*2.2</f>
        <v>4.8400000000000007</v>
      </c>
      <c r="Z478" s="855"/>
      <c r="AA478" s="743"/>
      <c r="AB478" s="734"/>
      <c r="AC478" s="743"/>
      <c r="AD478" s="734"/>
      <c r="AE478" s="733">
        <f>ROUND(Y478*AA478,2)</f>
        <v>0</v>
      </c>
      <c r="AF478" s="734"/>
      <c r="AG478" s="733">
        <f>ROUND(Y478*AC478,2)</f>
        <v>0</v>
      </c>
      <c r="AH478" s="734"/>
      <c r="AI478" s="733">
        <f t="shared" ref="AI478:AI502" si="126">AE478+AG478</f>
        <v>0</v>
      </c>
      <c r="AJ478" s="735"/>
      <c r="AK478" s="734"/>
      <c r="AL478" s="96"/>
      <c r="AM478" s="101"/>
      <c r="AN478" s="101"/>
    </row>
    <row r="479" spans="1:40" s="100" customFormat="1" ht="15" customHeight="1" outlineLevel="2" x14ac:dyDescent="0.25">
      <c r="A479" s="96"/>
      <c r="B479" s="721" t="s">
        <v>2060</v>
      </c>
      <c r="C479" s="809"/>
      <c r="D479" s="753" t="s">
        <v>1579</v>
      </c>
      <c r="E479" s="754"/>
      <c r="F479" s="754"/>
      <c r="G479" s="754"/>
      <c r="H479" s="754"/>
      <c r="I479" s="754"/>
      <c r="J479" s="754"/>
      <c r="K479" s="754"/>
      <c r="L479" s="754"/>
      <c r="M479" s="754"/>
      <c r="N479" s="754"/>
      <c r="O479" s="754"/>
      <c r="P479" s="754"/>
      <c r="Q479" s="754"/>
      <c r="R479" s="754"/>
      <c r="S479" s="754"/>
      <c r="T479" s="755"/>
      <c r="U479" s="756"/>
      <c r="V479" s="757"/>
      <c r="W479" s="856" t="s">
        <v>51</v>
      </c>
      <c r="X479" s="759"/>
      <c r="Y479" s="771">
        <f>Y478*0.15</f>
        <v>0.72600000000000009</v>
      </c>
      <c r="Z479" s="772"/>
      <c r="AA479" s="631"/>
      <c r="AB479" s="623"/>
      <c r="AC479" s="743"/>
      <c r="AD479" s="734"/>
      <c r="AE479" s="733">
        <f t="shared" ref="AE479:AE502" si="127">ROUND(Y479*AA479,2)</f>
        <v>0</v>
      </c>
      <c r="AF479" s="734"/>
      <c r="AG479" s="733">
        <f t="shared" ref="AG479:AG502" si="128">ROUND(Y479*AC479,2)</f>
        <v>0</v>
      </c>
      <c r="AH479" s="734"/>
      <c r="AI479" s="733">
        <f t="shared" si="126"/>
        <v>0</v>
      </c>
      <c r="AJ479" s="735"/>
      <c r="AK479" s="734"/>
      <c r="AL479" s="96"/>
      <c r="AM479" s="101"/>
      <c r="AN479" s="101"/>
    </row>
    <row r="480" spans="1:40" s="100" customFormat="1" ht="15.75" customHeight="1" outlineLevel="2" x14ac:dyDescent="0.25">
      <c r="A480" s="96"/>
      <c r="B480" s="721" t="s">
        <v>2061</v>
      </c>
      <c r="C480" s="809"/>
      <c r="D480" s="753" t="s">
        <v>1647</v>
      </c>
      <c r="E480" s="754"/>
      <c r="F480" s="754"/>
      <c r="G480" s="754"/>
      <c r="H480" s="754"/>
      <c r="I480" s="754"/>
      <c r="J480" s="754"/>
      <c r="K480" s="754"/>
      <c r="L480" s="754"/>
      <c r="M480" s="754"/>
      <c r="N480" s="754"/>
      <c r="O480" s="754"/>
      <c r="P480" s="754"/>
      <c r="Q480" s="754"/>
      <c r="R480" s="754"/>
      <c r="S480" s="754"/>
      <c r="T480" s="755"/>
      <c r="U480" s="756"/>
      <c r="V480" s="757"/>
      <c r="W480" s="856" t="s">
        <v>33</v>
      </c>
      <c r="X480" s="759"/>
      <c r="Y480" s="771">
        <f>Y478</f>
        <v>4.8400000000000007</v>
      </c>
      <c r="Z480" s="772"/>
      <c r="AA480" s="743"/>
      <c r="AB480" s="734"/>
      <c r="AC480" s="743"/>
      <c r="AD480" s="734"/>
      <c r="AE480" s="733">
        <f t="shared" si="127"/>
        <v>0</v>
      </c>
      <c r="AF480" s="734"/>
      <c r="AG480" s="733">
        <f t="shared" si="128"/>
        <v>0</v>
      </c>
      <c r="AH480" s="734"/>
      <c r="AI480" s="733">
        <f t="shared" si="126"/>
        <v>0</v>
      </c>
      <c r="AJ480" s="735"/>
      <c r="AK480" s="734"/>
      <c r="AL480" s="96"/>
      <c r="AM480" s="101"/>
      <c r="AN480" s="101"/>
    </row>
    <row r="481" spans="1:40" s="100" customFormat="1" ht="15" customHeight="1" outlineLevel="2" x14ac:dyDescent="0.25">
      <c r="A481" s="96"/>
      <c r="B481" s="721" t="s">
        <v>2062</v>
      </c>
      <c r="C481" s="809"/>
      <c r="D481" s="753" t="s">
        <v>1734</v>
      </c>
      <c r="E481" s="754"/>
      <c r="F481" s="754"/>
      <c r="G481" s="754"/>
      <c r="H481" s="754"/>
      <c r="I481" s="754"/>
      <c r="J481" s="754"/>
      <c r="K481" s="754"/>
      <c r="L481" s="754"/>
      <c r="M481" s="754"/>
      <c r="N481" s="754"/>
      <c r="O481" s="754"/>
      <c r="P481" s="754"/>
      <c r="Q481" s="754"/>
      <c r="R481" s="754"/>
      <c r="S481" s="754"/>
      <c r="T481" s="755"/>
      <c r="U481" s="756"/>
      <c r="V481" s="757"/>
      <c r="W481" s="856" t="s">
        <v>33</v>
      </c>
      <c r="X481" s="759"/>
      <c r="Y481" s="854">
        <f>2.2*4*0.4</f>
        <v>3.5200000000000005</v>
      </c>
      <c r="Z481" s="855"/>
      <c r="AA481" s="743"/>
      <c r="AB481" s="734"/>
      <c r="AC481" s="743"/>
      <c r="AD481" s="734"/>
      <c r="AE481" s="733">
        <f t="shared" si="127"/>
        <v>0</v>
      </c>
      <c r="AF481" s="734"/>
      <c r="AG481" s="733">
        <f t="shared" si="128"/>
        <v>0</v>
      </c>
      <c r="AH481" s="734"/>
      <c r="AI481" s="733">
        <f t="shared" si="126"/>
        <v>0</v>
      </c>
      <c r="AJ481" s="735"/>
      <c r="AK481" s="734"/>
      <c r="AL481" s="96"/>
      <c r="AM481" s="101"/>
      <c r="AN481" s="101"/>
    </row>
    <row r="482" spans="1:40" s="100" customFormat="1" ht="15" customHeight="1" outlineLevel="2" x14ac:dyDescent="0.25">
      <c r="A482" s="96"/>
      <c r="B482" s="721" t="s">
        <v>2063</v>
      </c>
      <c r="C482" s="809"/>
      <c r="D482" s="753" t="s">
        <v>1618</v>
      </c>
      <c r="E482" s="754"/>
      <c r="F482" s="754"/>
      <c r="G482" s="754"/>
      <c r="H482" s="754"/>
      <c r="I482" s="754"/>
      <c r="J482" s="754"/>
      <c r="K482" s="754"/>
      <c r="L482" s="754"/>
      <c r="M482" s="754"/>
      <c r="N482" s="754"/>
      <c r="O482" s="754"/>
      <c r="P482" s="754"/>
      <c r="Q482" s="754"/>
      <c r="R482" s="754"/>
      <c r="S482" s="754"/>
      <c r="T482" s="755"/>
      <c r="U482" s="756"/>
      <c r="V482" s="757"/>
      <c r="W482" s="856" t="s">
        <v>58</v>
      </c>
      <c r="X482" s="759"/>
      <c r="Y482" s="854">
        <v>100</v>
      </c>
      <c r="Z482" s="855"/>
      <c r="AA482" s="743"/>
      <c r="AB482" s="734"/>
      <c r="AC482" s="743"/>
      <c r="AD482" s="734"/>
      <c r="AE482" s="733">
        <f t="shared" si="127"/>
        <v>0</v>
      </c>
      <c r="AF482" s="734"/>
      <c r="AG482" s="733">
        <f t="shared" si="128"/>
        <v>0</v>
      </c>
      <c r="AH482" s="734"/>
      <c r="AI482" s="733">
        <f t="shared" si="126"/>
        <v>0</v>
      </c>
      <c r="AJ482" s="735"/>
      <c r="AK482" s="734"/>
      <c r="AL482" s="96"/>
      <c r="AM482" s="101"/>
      <c r="AN482" s="101"/>
    </row>
    <row r="483" spans="1:40" s="100" customFormat="1" ht="15.75" customHeight="1" outlineLevel="2" x14ac:dyDescent="0.25">
      <c r="A483" s="96"/>
      <c r="B483" s="721" t="s">
        <v>2064</v>
      </c>
      <c r="C483" s="809"/>
      <c r="D483" s="736" t="s">
        <v>1605</v>
      </c>
      <c r="E483" s="737"/>
      <c r="F483" s="737"/>
      <c r="G483" s="737"/>
      <c r="H483" s="737"/>
      <c r="I483" s="737"/>
      <c r="J483" s="737"/>
      <c r="K483" s="737"/>
      <c r="L483" s="737"/>
      <c r="M483" s="737"/>
      <c r="N483" s="737"/>
      <c r="O483" s="737"/>
      <c r="P483" s="737"/>
      <c r="Q483" s="737"/>
      <c r="R483" s="737"/>
      <c r="S483" s="737"/>
      <c r="T483" s="738"/>
      <c r="U483" s="739"/>
      <c r="V483" s="740"/>
      <c r="W483" s="862" t="s">
        <v>58</v>
      </c>
      <c r="X483" s="742"/>
      <c r="Y483" s="854">
        <v>20</v>
      </c>
      <c r="Z483" s="855"/>
      <c r="AA483" s="743"/>
      <c r="AB483" s="734"/>
      <c r="AC483" s="743"/>
      <c r="AD483" s="734"/>
      <c r="AE483" s="733">
        <f t="shared" si="127"/>
        <v>0</v>
      </c>
      <c r="AF483" s="734"/>
      <c r="AG483" s="733">
        <f t="shared" si="128"/>
        <v>0</v>
      </c>
      <c r="AH483" s="734"/>
      <c r="AI483" s="733">
        <f t="shared" si="126"/>
        <v>0</v>
      </c>
      <c r="AJ483" s="735"/>
      <c r="AK483" s="734"/>
      <c r="AL483" s="96"/>
      <c r="AM483" s="101"/>
      <c r="AN483" s="101"/>
    </row>
    <row r="484" spans="1:40" s="100" customFormat="1" ht="15.75" customHeight="1" outlineLevel="2" x14ac:dyDescent="0.25">
      <c r="A484" s="96"/>
      <c r="B484" s="721" t="s">
        <v>2065</v>
      </c>
      <c r="C484" s="809"/>
      <c r="D484" s="736" t="s">
        <v>1643</v>
      </c>
      <c r="E484" s="737"/>
      <c r="F484" s="737"/>
      <c r="G484" s="737"/>
      <c r="H484" s="737"/>
      <c r="I484" s="737"/>
      <c r="J484" s="737"/>
      <c r="K484" s="737"/>
      <c r="L484" s="737"/>
      <c r="M484" s="737"/>
      <c r="N484" s="737"/>
      <c r="O484" s="737"/>
      <c r="P484" s="737"/>
      <c r="Q484" s="737"/>
      <c r="R484" s="737"/>
      <c r="S484" s="737"/>
      <c r="T484" s="738"/>
      <c r="U484" s="739"/>
      <c r="V484" s="740"/>
      <c r="W484" s="862" t="s">
        <v>51</v>
      </c>
      <c r="X484" s="742"/>
      <c r="Y484" s="769">
        <v>1</v>
      </c>
      <c r="Z484" s="770"/>
      <c r="AA484" s="743"/>
      <c r="AB484" s="734"/>
      <c r="AC484" s="743"/>
      <c r="AD484" s="734"/>
      <c r="AE484" s="733">
        <f t="shared" si="127"/>
        <v>0</v>
      </c>
      <c r="AF484" s="734"/>
      <c r="AG484" s="733">
        <f t="shared" si="128"/>
        <v>0</v>
      </c>
      <c r="AH484" s="734"/>
      <c r="AI484" s="733">
        <f t="shared" si="126"/>
        <v>0</v>
      </c>
      <c r="AJ484" s="735"/>
      <c r="AK484" s="734"/>
      <c r="AL484" s="96"/>
      <c r="AM484" s="101"/>
      <c r="AN484" s="101"/>
    </row>
    <row r="485" spans="1:40" s="100" customFormat="1" ht="15.75" customHeight="1" outlineLevel="2" x14ac:dyDescent="0.25">
      <c r="A485" s="96"/>
      <c r="B485" s="721" t="s">
        <v>2066</v>
      </c>
      <c r="C485" s="809"/>
      <c r="D485" s="736" t="s">
        <v>1644</v>
      </c>
      <c r="E485" s="737"/>
      <c r="F485" s="737"/>
      <c r="G485" s="737"/>
      <c r="H485" s="737"/>
      <c r="I485" s="737"/>
      <c r="J485" s="737"/>
      <c r="K485" s="737"/>
      <c r="L485" s="737"/>
      <c r="M485" s="737"/>
      <c r="N485" s="737"/>
      <c r="O485" s="737"/>
      <c r="P485" s="737"/>
      <c r="Q485" s="737"/>
      <c r="R485" s="737"/>
      <c r="S485" s="737"/>
      <c r="T485" s="738"/>
      <c r="U485" s="739"/>
      <c r="V485" s="740"/>
      <c r="W485" s="862" t="s">
        <v>33</v>
      </c>
      <c r="X485" s="742"/>
      <c r="Y485" s="769">
        <f>Y484</f>
        <v>1</v>
      </c>
      <c r="Z485" s="770"/>
      <c r="AA485" s="743"/>
      <c r="AB485" s="734"/>
      <c r="AC485" s="743"/>
      <c r="AD485" s="734"/>
      <c r="AE485" s="733">
        <f t="shared" si="127"/>
        <v>0</v>
      </c>
      <c r="AF485" s="734"/>
      <c r="AG485" s="733">
        <f t="shared" si="128"/>
        <v>0</v>
      </c>
      <c r="AH485" s="734"/>
      <c r="AI485" s="733">
        <f t="shared" si="126"/>
        <v>0</v>
      </c>
      <c r="AJ485" s="735"/>
      <c r="AK485" s="734"/>
      <c r="AL485" s="96"/>
      <c r="AM485" s="101"/>
      <c r="AN485" s="101"/>
    </row>
    <row r="486" spans="1:40" s="100" customFormat="1" ht="15.75" customHeight="1" outlineLevel="2" x14ac:dyDescent="0.25">
      <c r="A486" s="96"/>
      <c r="B486" s="721" t="s">
        <v>2067</v>
      </c>
      <c r="C486" s="809"/>
      <c r="D486" s="736" t="s">
        <v>1648</v>
      </c>
      <c r="E486" s="737"/>
      <c r="F486" s="737"/>
      <c r="G486" s="737"/>
      <c r="H486" s="737"/>
      <c r="I486" s="737"/>
      <c r="J486" s="737"/>
      <c r="K486" s="737"/>
      <c r="L486" s="737"/>
      <c r="M486" s="737"/>
      <c r="N486" s="737"/>
      <c r="O486" s="737"/>
      <c r="P486" s="737"/>
      <c r="Q486" s="737"/>
      <c r="R486" s="737"/>
      <c r="S486" s="737"/>
      <c r="T486" s="738"/>
      <c r="U486" s="739"/>
      <c r="V486" s="740"/>
      <c r="W486" s="862" t="s">
        <v>33</v>
      </c>
      <c r="X486" s="742"/>
      <c r="Y486" s="769">
        <f>2.2*2.2</f>
        <v>4.8400000000000007</v>
      </c>
      <c r="Z486" s="770"/>
      <c r="AA486" s="743"/>
      <c r="AB486" s="734"/>
      <c r="AC486" s="743"/>
      <c r="AD486" s="734"/>
      <c r="AE486" s="733">
        <f t="shared" si="127"/>
        <v>0</v>
      </c>
      <c r="AF486" s="734"/>
      <c r="AG486" s="733">
        <f t="shared" si="128"/>
        <v>0</v>
      </c>
      <c r="AH486" s="734"/>
      <c r="AI486" s="733">
        <f t="shared" si="126"/>
        <v>0</v>
      </c>
      <c r="AJ486" s="760"/>
      <c r="AK486" s="761"/>
      <c r="AL486" s="96"/>
      <c r="AM486" s="101"/>
      <c r="AN486" s="101"/>
    </row>
    <row r="487" spans="1:40" s="100" customFormat="1" ht="15.75" customHeight="1" outlineLevel="2" x14ac:dyDescent="0.25">
      <c r="A487" s="96"/>
      <c r="B487" s="721" t="s">
        <v>2068</v>
      </c>
      <c r="C487" s="809"/>
      <c r="D487" s="827" t="s">
        <v>1649</v>
      </c>
      <c r="E487" s="763"/>
      <c r="F487" s="763"/>
      <c r="G487" s="763"/>
      <c r="H487" s="763"/>
      <c r="I487" s="763"/>
      <c r="J487" s="763"/>
      <c r="K487" s="763"/>
      <c r="L487" s="763"/>
      <c r="M487" s="763"/>
      <c r="N487" s="763"/>
      <c r="O487" s="763"/>
      <c r="P487" s="763"/>
      <c r="Q487" s="763"/>
      <c r="R487" s="763"/>
      <c r="S487" s="763"/>
      <c r="T487" s="764"/>
      <c r="U487" s="765"/>
      <c r="V487" s="863"/>
      <c r="W487" s="829" t="s">
        <v>33</v>
      </c>
      <c r="X487" s="768"/>
      <c r="Y487" s="769">
        <f>2.2*2.2</f>
        <v>4.8400000000000007</v>
      </c>
      <c r="Z487" s="770"/>
      <c r="AA487" s="769"/>
      <c r="AB487" s="770"/>
      <c r="AC487" s="743"/>
      <c r="AD487" s="734"/>
      <c r="AE487" s="733">
        <f t="shared" si="127"/>
        <v>0</v>
      </c>
      <c r="AF487" s="734"/>
      <c r="AG487" s="733">
        <f t="shared" si="128"/>
        <v>0</v>
      </c>
      <c r="AH487" s="734"/>
      <c r="AI487" s="733">
        <f t="shared" si="126"/>
        <v>0</v>
      </c>
      <c r="AJ487" s="735"/>
      <c r="AK487" s="734"/>
      <c r="AL487" s="96"/>
      <c r="AM487" s="101"/>
      <c r="AN487" s="101"/>
    </row>
    <row r="488" spans="1:40" s="100" customFormat="1" ht="15.75" customHeight="1" outlineLevel="2" x14ac:dyDescent="0.25">
      <c r="A488" s="96"/>
      <c r="B488" s="721" t="s">
        <v>2069</v>
      </c>
      <c r="C488" s="809"/>
      <c r="D488" s="832" t="s">
        <v>1606</v>
      </c>
      <c r="E488" s="832"/>
      <c r="F488" s="832"/>
      <c r="G488" s="832"/>
      <c r="H488" s="832"/>
      <c r="I488" s="832"/>
      <c r="J488" s="832"/>
      <c r="K488" s="832"/>
      <c r="L488" s="832"/>
      <c r="M488" s="832"/>
      <c r="N488" s="832"/>
      <c r="O488" s="832"/>
      <c r="P488" s="832"/>
      <c r="Q488" s="832"/>
      <c r="R488" s="832"/>
      <c r="S488" s="832"/>
      <c r="T488" s="832"/>
      <c r="U488" s="833"/>
      <c r="V488" s="833"/>
      <c r="W488" s="759" t="s">
        <v>1607</v>
      </c>
      <c r="X488" s="865"/>
      <c r="Y488" s="769">
        <v>1</v>
      </c>
      <c r="Z488" s="770"/>
      <c r="AA488" s="769"/>
      <c r="AB488" s="770"/>
      <c r="AC488" s="743"/>
      <c r="AD488" s="734"/>
      <c r="AE488" s="733">
        <f t="shared" si="127"/>
        <v>0</v>
      </c>
      <c r="AF488" s="734"/>
      <c r="AG488" s="733">
        <f t="shared" si="128"/>
        <v>0</v>
      </c>
      <c r="AH488" s="734"/>
      <c r="AI488" s="733">
        <f t="shared" si="126"/>
        <v>0</v>
      </c>
      <c r="AJ488" s="735"/>
      <c r="AK488" s="734"/>
      <c r="AL488" s="96"/>
      <c r="AM488" s="101"/>
      <c r="AN488" s="101"/>
    </row>
    <row r="489" spans="1:40" s="100" customFormat="1" ht="15.75" customHeight="1" outlineLevel="2" x14ac:dyDescent="0.25">
      <c r="A489" s="96"/>
      <c r="B489" s="721" t="s">
        <v>2070</v>
      </c>
      <c r="C489" s="809"/>
      <c r="D489" s="832" t="s">
        <v>1608</v>
      </c>
      <c r="E489" s="832"/>
      <c r="F489" s="832"/>
      <c r="G489" s="832"/>
      <c r="H489" s="832"/>
      <c r="I489" s="832"/>
      <c r="J489" s="832"/>
      <c r="K489" s="832"/>
      <c r="L489" s="832"/>
      <c r="M489" s="832"/>
      <c r="N489" s="832"/>
      <c r="O489" s="832"/>
      <c r="P489" s="832"/>
      <c r="Q489" s="832"/>
      <c r="R489" s="832"/>
      <c r="S489" s="832"/>
      <c r="T489" s="832"/>
      <c r="U489" s="833"/>
      <c r="V489" s="833"/>
      <c r="W489" s="759" t="s">
        <v>2071</v>
      </c>
      <c r="X489" s="865"/>
      <c r="Y489" s="769">
        <v>1</v>
      </c>
      <c r="Z489" s="770"/>
      <c r="AA489" s="769"/>
      <c r="AB489" s="770"/>
      <c r="AC489" s="743"/>
      <c r="AD489" s="734"/>
      <c r="AE489" s="733">
        <f t="shared" si="127"/>
        <v>0</v>
      </c>
      <c r="AF489" s="734"/>
      <c r="AG489" s="733">
        <f t="shared" si="128"/>
        <v>0</v>
      </c>
      <c r="AH489" s="734"/>
      <c r="AI489" s="733">
        <f t="shared" si="126"/>
        <v>0</v>
      </c>
      <c r="AJ489" s="735"/>
      <c r="AK489" s="734"/>
      <c r="AL489" s="96"/>
      <c r="AM489" s="101"/>
      <c r="AN489" s="101"/>
    </row>
    <row r="490" spans="1:40" s="100" customFormat="1" ht="15.75" customHeight="1" outlineLevel="2" x14ac:dyDescent="0.25">
      <c r="A490" s="96"/>
      <c r="B490" s="721" t="s">
        <v>2072</v>
      </c>
      <c r="C490" s="809"/>
      <c r="D490" s="823" t="s">
        <v>1610</v>
      </c>
      <c r="E490" s="675"/>
      <c r="F490" s="675"/>
      <c r="G490" s="675"/>
      <c r="H490" s="675"/>
      <c r="I490" s="675"/>
      <c r="J490" s="675"/>
      <c r="K490" s="675"/>
      <c r="L490" s="675"/>
      <c r="M490" s="675"/>
      <c r="N490" s="675"/>
      <c r="O490" s="675"/>
      <c r="P490" s="675"/>
      <c r="Q490" s="675"/>
      <c r="R490" s="675"/>
      <c r="S490" s="675"/>
      <c r="T490" s="676"/>
      <c r="U490" s="661"/>
      <c r="V490" s="824"/>
      <c r="W490" s="825" t="s">
        <v>1669</v>
      </c>
      <c r="X490" s="709"/>
      <c r="Y490" s="771">
        <v>6</v>
      </c>
      <c r="Z490" s="772"/>
      <c r="AA490" s="631"/>
      <c r="AB490" s="623"/>
      <c r="AC490" s="631"/>
      <c r="AD490" s="623"/>
      <c r="AE490" s="733">
        <f t="shared" si="127"/>
        <v>0</v>
      </c>
      <c r="AF490" s="734"/>
      <c r="AG490" s="733">
        <f t="shared" si="128"/>
        <v>0</v>
      </c>
      <c r="AH490" s="734"/>
      <c r="AI490" s="634">
        <f t="shared" si="126"/>
        <v>0</v>
      </c>
      <c r="AJ490" s="622"/>
      <c r="AK490" s="623"/>
      <c r="AL490" s="96"/>
      <c r="AM490" s="101"/>
      <c r="AN490" s="101"/>
    </row>
    <row r="491" spans="1:40" s="100" customFormat="1" ht="15.75" customHeight="1" outlineLevel="2" x14ac:dyDescent="0.25">
      <c r="A491" s="96"/>
      <c r="B491" s="721" t="s">
        <v>2073</v>
      </c>
      <c r="C491" s="809"/>
      <c r="D491" s="823" t="s">
        <v>1658</v>
      </c>
      <c r="E491" s="675"/>
      <c r="F491" s="675"/>
      <c r="G491" s="675"/>
      <c r="H491" s="675"/>
      <c r="I491" s="675"/>
      <c r="J491" s="675"/>
      <c r="K491" s="675"/>
      <c r="L491" s="675"/>
      <c r="M491" s="675"/>
      <c r="N491" s="675"/>
      <c r="O491" s="675"/>
      <c r="P491" s="675"/>
      <c r="Q491" s="675"/>
      <c r="R491" s="675"/>
      <c r="S491" s="675"/>
      <c r="T491" s="676"/>
      <c r="U491" s="661"/>
      <c r="V491" s="824"/>
      <c r="W491" s="825" t="s">
        <v>33</v>
      </c>
      <c r="X491" s="709"/>
      <c r="Y491" s="771">
        <f>8*2.8</f>
        <v>22.4</v>
      </c>
      <c r="Z491" s="772"/>
      <c r="AA491" s="631"/>
      <c r="AB491" s="623"/>
      <c r="AC491" s="631"/>
      <c r="AD491" s="623"/>
      <c r="AE491" s="733">
        <f t="shared" si="127"/>
        <v>0</v>
      </c>
      <c r="AF491" s="734"/>
      <c r="AG491" s="733">
        <f t="shared" si="128"/>
        <v>0</v>
      </c>
      <c r="AH491" s="734"/>
      <c r="AI491" s="634">
        <f t="shared" si="126"/>
        <v>0</v>
      </c>
      <c r="AJ491" s="622"/>
      <c r="AK491" s="623"/>
      <c r="AL491" s="96"/>
      <c r="AM491" s="101"/>
      <c r="AN491" s="101"/>
    </row>
    <row r="492" spans="1:40" s="100" customFormat="1" ht="15.75" customHeight="1" outlineLevel="2" x14ac:dyDescent="0.25">
      <c r="A492" s="96"/>
      <c r="B492" s="721" t="s">
        <v>2074</v>
      </c>
      <c r="C492" s="809"/>
      <c r="D492" s="736" t="s">
        <v>1660</v>
      </c>
      <c r="E492" s="737"/>
      <c r="F492" s="737"/>
      <c r="G492" s="737"/>
      <c r="H492" s="737"/>
      <c r="I492" s="737"/>
      <c r="J492" s="737"/>
      <c r="K492" s="737"/>
      <c r="L492" s="737"/>
      <c r="M492" s="737"/>
      <c r="N492" s="737"/>
      <c r="O492" s="737"/>
      <c r="P492" s="737"/>
      <c r="Q492" s="737"/>
      <c r="R492" s="737"/>
      <c r="S492" s="737"/>
      <c r="T492" s="738"/>
      <c r="U492" s="739"/>
      <c r="V492" s="740"/>
      <c r="W492" s="862" t="s">
        <v>58</v>
      </c>
      <c r="X492" s="742"/>
      <c r="Y492" s="854">
        <v>40</v>
      </c>
      <c r="Z492" s="855"/>
      <c r="AA492" s="743"/>
      <c r="AB492" s="734"/>
      <c r="AC492" s="743"/>
      <c r="AD492" s="734"/>
      <c r="AE492" s="733">
        <f t="shared" si="127"/>
        <v>0</v>
      </c>
      <c r="AF492" s="734"/>
      <c r="AG492" s="733">
        <f t="shared" si="128"/>
        <v>0</v>
      </c>
      <c r="AH492" s="734"/>
      <c r="AI492" s="733">
        <f t="shared" si="126"/>
        <v>0</v>
      </c>
      <c r="AJ492" s="735"/>
      <c r="AK492" s="734"/>
      <c r="AL492" s="96"/>
      <c r="AM492" s="101"/>
      <c r="AN492" s="101"/>
    </row>
    <row r="493" spans="1:40" s="100" customFormat="1" ht="15.75" customHeight="1" outlineLevel="2" x14ac:dyDescent="0.25">
      <c r="A493" s="96"/>
      <c r="B493" s="721" t="s">
        <v>2075</v>
      </c>
      <c r="C493" s="809"/>
      <c r="D493" s="823" t="s">
        <v>1662</v>
      </c>
      <c r="E493" s="675"/>
      <c r="F493" s="675"/>
      <c r="G493" s="675"/>
      <c r="H493" s="675"/>
      <c r="I493" s="675"/>
      <c r="J493" s="675"/>
      <c r="K493" s="675"/>
      <c r="L493" s="675"/>
      <c r="M493" s="675"/>
      <c r="N493" s="675"/>
      <c r="O493" s="675"/>
      <c r="P493" s="675"/>
      <c r="Q493" s="675"/>
      <c r="R493" s="675"/>
      <c r="S493" s="675"/>
      <c r="T493" s="676"/>
      <c r="U493" s="661"/>
      <c r="V493" s="824"/>
      <c r="W493" s="825" t="s">
        <v>51</v>
      </c>
      <c r="X493" s="709"/>
      <c r="Y493" s="771">
        <v>2.5</v>
      </c>
      <c r="Z493" s="772"/>
      <c r="AA493" s="771"/>
      <c r="AB493" s="772"/>
      <c r="AC493" s="743"/>
      <c r="AD493" s="734"/>
      <c r="AE493" s="733">
        <f t="shared" si="127"/>
        <v>0</v>
      </c>
      <c r="AF493" s="734"/>
      <c r="AG493" s="733">
        <f t="shared" si="128"/>
        <v>0</v>
      </c>
      <c r="AH493" s="734"/>
      <c r="AI493" s="733">
        <f t="shared" si="126"/>
        <v>0</v>
      </c>
      <c r="AJ493" s="735"/>
      <c r="AK493" s="734"/>
      <c r="AL493" s="96"/>
      <c r="AM493" s="101"/>
      <c r="AN493" s="101"/>
    </row>
    <row r="494" spans="1:40" s="100" customFormat="1" ht="15.75" customHeight="1" outlineLevel="2" x14ac:dyDescent="0.25">
      <c r="A494" s="96"/>
      <c r="B494" s="721" t="s">
        <v>2076</v>
      </c>
      <c r="C494" s="809"/>
      <c r="D494" s="823" t="s">
        <v>1664</v>
      </c>
      <c r="E494" s="675"/>
      <c r="F494" s="675"/>
      <c r="G494" s="675"/>
      <c r="H494" s="675"/>
      <c r="I494" s="675"/>
      <c r="J494" s="675"/>
      <c r="K494" s="675"/>
      <c r="L494" s="675"/>
      <c r="M494" s="675"/>
      <c r="N494" s="675"/>
      <c r="O494" s="675"/>
      <c r="P494" s="675"/>
      <c r="Q494" s="675"/>
      <c r="R494" s="675"/>
      <c r="S494" s="675"/>
      <c r="T494" s="676"/>
      <c r="U494" s="661"/>
      <c r="V494" s="824"/>
      <c r="W494" s="825" t="s">
        <v>33</v>
      </c>
      <c r="X494" s="709"/>
      <c r="Y494" s="771">
        <f>2.2*2.2</f>
        <v>4.8400000000000007</v>
      </c>
      <c r="Z494" s="772"/>
      <c r="AA494" s="771"/>
      <c r="AB494" s="772"/>
      <c r="AC494" s="743"/>
      <c r="AD494" s="734"/>
      <c r="AE494" s="733">
        <f t="shared" si="127"/>
        <v>0</v>
      </c>
      <c r="AF494" s="734"/>
      <c r="AG494" s="733">
        <f t="shared" si="128"/>
        <v>0</v>
      </c>
      <c r="AH494" s="734"/>
      <c r="AI494" s="733">
        <f t="shared" si="126"/>
        <v>0</v>
      </c>
      <c r="AJ494" s="735"/>
      <c r="AK494" s="734"/>
      <c r="AL494" s="96"/>
      <c r="AM494" s="101"/>
      <c r="AN494" s="101"/>
    </row>
    <row r="495" spans="1:40" s="100" customFormat="1" ht="15.75" customHeight="1" outlineLevel="2" x14ac:dyDescent="0.25">
      <c r="A495" s="96"/>
      <c r="B495" s="721" t="s">
        <v>2077</v>
      </c>
      <c r="C495" s="809"/>
      <c r="D495" s="823" t="s">
        <v>2078</v>
      </c>
      <c r="E495" s="675"/>
      <c r="F495" s="675"/>
      <c r="G495" s="675"/>
      <c r="H495" s="675"/>
      <c r="I495" s="675"/>
      <c r="J495" s="675"/>
      <c r="K495" s="675"/>
      <c r="L495" s="675"/>
      <c r="M495" s="675"/>
      <c r="N495" s="675"/>
      <c r="O495" s="675"/>
      <c r="P495" s="675"/>
      <c r="Q495" s="675"/>
      <c r="R495" s="675"/>
      <c r="S495" s="675"/>
      <c r="T495" s="676"/>
      <c r="U495" s="661"/>
      <c r="V495" s="824"/>
      <c r="W495" s="825" t="s">
        <v>33</v>
      </c>
      <c r="X495" s="709"/>
      <c r="Y495" s="771">
        <f>(2.2*2.2)+(2.2*0.4)</f>
        <v>5.7200000000000006</v>
      </c>
      <c r="Z495" s="772"/>
      <c r="AA495" s="771"/>
      <c r="AB495" s="772"/>
      <c r="AC495" s="743"/>
      <c r="AD495" s="734"/>
      <c r="AE495" s="733">
        <f t="shared" si="127"/>
        <v>0</v>
      </c>
      <c r="AF495" s="734"/>
      <c r="AG495" s="733">
        <f t="shared" si="128"/>
        <v>0</v>
      </c>
      <c r="AH495" s="734"/>
      <c r="AI495" s="733">
        <f t="shared" si="126"/>
        <v>0</v>
      </c>
      <c r="AJ495" s="735"/>
      <c r="AK495" s="734"/>
      <c r="AL495" s="96"/>
      <c r="AM495" s="101"/>
      <c r="AN495" s="101"/>
    </row>
    <row r="496" spans="1:40" s="100" customFormat="1" ht="15.75" customHeight="1" outlineLevel="2" x14ac:dyDescent="0.25">
      <c r="A496" s="96"/>
      <c r="B496" s="721" t="s">
        <v>2079</v>
      </c>
      <c r="C496" s="809"/>
      <c r="D496" s="823" t="s">
        <v>106</v>
      </c>
      <c r="E496" s="675"/>
      <c r="F496" s="675"/>
      <c r="G496" s="675"/>
      <c r="H496" s="675"/>
      <c r="I496" s="675"/>
      <c r="J496" s="675"/>
      <c r="K496" s="675"/>
      <c r="L496" s="675"/>
      <c r="M496" s="675"/>
      <c r="N496" s="675"/>
      <c r="O496" s="675"/>
      <c r="P496" s="675"/>
      <c r="Q496" s="675"/>
      <c r="R496" s="675"/>
      <c r="S496" s="675"/>
      <c r="T496" s="676"/>
      <c r="U496" s="661"/>
      <c r="V496" s="824"/>
      <c r="W496" s="825" t="s">
        <v>33</v>
      </c>
      <c r="X496" s="709"/>
      <c r="Y496" s="771">
        <f>Y491*2</f>
        <v>44.8</v>
      </c>
      <c r="Z496" s="772"/>
      <c r="AA496" s="771"/>
      <c r="AB496" s="789"/>
      <c r="AC496" s="775"/>
      <c r="AD496" s="776"/>
      <c r="AE496" s="733">
        <f t="shared" si="127"/>
        <v>0</v>
      </c>
      <c r="AF496" s="734"/>
      <c r="AG496" s="733">
        <f t="shared" si="128"/>
        <v>0</v>
      </c>
      <c r="AH496" s="734"/>
      <c r="AI496" s="777">
        <f t="shared" si="126"/>
        <v>0</v>
      </c>
      <c r="AJ496" s="776"/>
      <c r="AK496" s="776"/>
      <c r="AL496" s="96"/>
      <c r="AM496" s="101"/>
      <c r="AN496" s="101"/>
    </row>
    <row r="497" spans="1:40" s="100" customFormat="1" ht="15.75" customHeight="1" outlineLevel="2" x14ac:dyDescent="0.25">
      <c r="A497" s="96"/>
      <c r="B497" s="721" t="s">
        <v>2080</v>
      </c>
      <c r="C497" s="809"/>
      <c r="D497" s="823" t="s">
        <v>2081</v>
      </c>
      <c r="E497" s="675"/>
      <c r="F497" s="675"/>
      <c r="G497" s="675"/>
      <c r="H497" s="675"/>
      <c r="I497" s="675"/>
      <c r="J497" s="675"/>
      <c r="K497" s="675"/>
      <c r="L497" s="675"/>
      <c r="M497" s="675"/>
      <c r="N497" s="675"/>
      <c r="O497" s="675"/>
      <c r="P497" s="675"/>
      <c r="Q497" s="675"/>
      <c r="R497" s="675"/>
      <c r="S497" s="675"/>
      <c r="T497" s="676"/>
      <c r="U497" s="661"/>
      <c r="V497" s="824"/>
      <c r="W497" s="825" t="s">
        <v>33</v>
      </c>
      <c r="X497" s="709"/>
      <c r="Y497" s="771">
        <f>Y496</f>
        <v>44.8</v>
      </c>
      <c r="Z497" s="772"/>
      <c r="AA497" s="771"/>
      <c r="AB497" s="789"/>
      <c r="AC497" s="775"/>
      <c r="AD497" s="776"/>
      <c r="AE497" s="733">
        <f t="shared" si="127"/>
        <v>0</v>
      </c>
      <c r="AF497" s="734"/>
      <c r="AG497" s="733">
        <f t="shared" si="128"/>
        <v>0</v>
      </c>
      <c r="AH497" s="734"/>
      <c r="AI497" s="777">
        <f t="shared" si="126"/>
        <v>0</v>
      </c>
      <c r="AJ497" s="776"/>
      <c r="AK497" s="776"/>
      <c r="AL497" s="96"/>
      <c r="AM497" s="101"/>
      <c r="AN497" s="101"/>
    </row>
    <row r="498" spans="1:40" s="100" customFormat="1" ht="15.75" customHeight="1" outlineLevel="2" x14ac:dyDescent="0.25">
      <c r="A498" s="96"/>
      <c r="B498" s="721" t="s">
        <v>2082</v>
      </c>
      <c r="C498" s="809"/>
      <c r="D498" s="823" t="s">
        <v>276</v>
      </c>
      <c r="E498" s="675"/>
      <c r="F498" s="675"/>
      <c r="G498" s="675"/>
      <c r="H498" s="675"/>
      <c r="I498" s="675"/>
      <c r="J498" s="675"/>
      <c r="K498" s="675"/>
      <c r="L498" s="675"/>
      <c r="M498" s="675"/>
      <c r="N498" s="675"/>
      <c r="O498" s="675"/>
      <c r="P498" s="675"/>
      <c r="Q498" s="675"/>
      <c r="R498" s="675"/>
      <c r="S498" s="675"/>
      <c r="T498" s="676"/>
      <c r="U498" s="661"/>
      <c r="V498" s="824"/>
      <c r="W498" s="825" t="s">
        <v>33</v>
      </c>
      <c r="X498" s="709"/>
      <c r="Y498" s="771">
        <f>Y497</f>
        <v>44.8</v>
      </c>
      <c r="Z498" s="772"/>
      <c r="AA498" s="771"/>
      <c r="AB498" s="789"/>
      <c r="AC498" s="775"/>
      <c r="AD498" s="776"/>
      <c r="AE498" s="733">
        <f t="shared" si="127"/>
        <v>0</v>
      </c>
      <c r="AF498" s="734"/>
      <c r="AG498" s="733">
        <f t="shared" si="128"/>
        <v>0</v>
      </c>
      <c r="AH498" s="734"/>
      <c r="AI498" s="777">
        <f t="shared" si="126"/>
        <v>0</v>
      </c>
      <c r="AJ498" s="776"/>
      <c r="AK498" s="776"/>
      <c r="AL498" s="96"/>
      <c r="AM498" s="101"/>
      <c r="AN498" s="101"/>
    </row>
    <row r="499" spans="1:40" s="100" customFormat="1" ht="15.75" customHeight="1" outlineLevel="2" x14ac:dyDescent="0.25">
      <c r="A499" s="96"/>
      <c r="B499" s="721" t="s">
        <v>2083</v>
      </c>
      <c r="C499" s="809"/>
      <c r="D499" s="823" t="s">
        <v>1697</v>
      </c>
      <c r="E499" s="675"/>
      <c r="F499" s="675"/>
      <c r="G499" s="675"/>
      <c r="H499" s="675"/>
      <c r="I499" s="675"/>
      <c r="J499" s="675"/>
      <c r="K499" s="675"/>
      <c r="L499" s="675"/>
      <c r="M499" s="675"/>
      <c r="N499" s="675"/>
      <c r="O499" s="675"/>
      <c r="P499" s="675"/>
      <c r="Q499" s="675"/>
      <c r="R499" s="675"/>
      <c r="S499" s="675"/>
      <c r="T499" s="676"/>
      <c r="U499" s="661"/>
      <c r="V499" s="824"/>
      <c r="W499" s="825" t="s">
        <v>33</v>
      </c>
      <c r="X499" s="709"/>
      <c r="Y499" s="771">
        <f>Y498</f>
        <v>44.8</v>
      </c>
      <c r="Z499" s="772"/>
      <c r="AA499" s="771"/>
      <c r="AB499" s="789"/>
      <c r="AC499" s="775"/>
      <c r="AD499" s="776"/>
      <c r="AE499" s="733">
        <f t="shared" si="127"/>
        <v>0</v>
      </c>
      <c r="AF499" s="734"/>
      <c r="AG499" s="733">
        <f t="shared" si="128"/>
        <v>0</v>
      </c>
      <c r="AH499" s="734"/>
      <c r="AI499" s="777">
        <f t="shared" si="126"/>
        <v>0</v>
      </c>
      <c r="AJ499" s="776"/>
      <c r="AK499" s="776"/>
      <c r="AL499" s="96"/>
      <c r="AM499" s="101"/>
      <c r="AN499" s="101"/>
    </row>
    <row r="500" spans="1:40" s="100" customFormat="1" ht="15.75" customHeight="1" outlineLevel="2" x14ac:dyDescent="0.25">
      <c r="A500" s="96"/>
      <c r="B500" s="721" t="s">
        <v>2084</v>
      </c>
      <c r="C500" s="809"/>
      <c r="D500" s="823" t="s">
        <v>1703</v>
      </c>
      <c r="E500" s="675"/>
      <c r="F500" s="675"/>
      <c r="G500" s="675"/>
      <c r="H500" s="675"/>
      <c r="I500" s="675"/>
      <c r="J500" s="675"/>
      <c r="K500" s="675"/>
      <c r="L500" s="675"/>
      <c r="M500" s="675"/>
      <c r="N500" s="675"/>
      <c r="O500" s="675"/>
      <c r="P500" s="675"/>
      <c r="Q500" s="675"/>
      <c r="R500" s="675"/>
      <c r="S500" s="675"/>
      <c r="T500" s="676"/>
      <c r="U500" s="661" t="s">
        <v>2085</v>
      </c>
      <c r="V500" s="824"/>
      <c r="W500" s="825" t="s">
        <v>33</v>
      </c>
      <c r="X500" s="709"/>
      <c r="Y500" s="771">
        <f>1.6*2.1</f>
        <v>3.3600000000000003</v>
      </c>
      <c r="Z500" s="772"/>
      <c r="AA500" s="775"/>
      <c r="AB500" s="776"/>
      <c r="AC500" s="775"/>
      <c r="AD500" s="776"/>
      <c r="AE500" s="733">
        <f t="shared" si="127"/>
        <v>0</v>
      </c>
      <c r="AF500" s="734"/>
      <c r="AG500" s="733">
        <f t="shared" si="128"/>
        <v>0</v>
      </c>
      <c r="AH500" s="734"/>
      <c r="AI500" s="777">
        <f t="shared" si="126"/>
        <v>0</v>
      </c>
      <c r="AJ500" s="776"/>
      <c r="AK500" s="776"/>
      <c r="AL500" s="96"/>
      <c r="AM500" s="101"/>
      <c r="AN500" s="101"/>
    </row>
    <row r="501" spans="1:40" s="100" customFormat="1" ht="15.75" customHeight="1" outlineLevel="2" x14ac:dyDescent="0.25">
      <c r="A501" s="96"/>
      <c r="B501" s="721" t="s">
        <v>2086</v>
      </c>
      <c r="C501" s="809"/>
      <c r="D501" s="827" t="s">
        <v>1668</v>
      </c>
      <c r="E501" s="763"/>
      <c r="F501" s="763"/>
      <c r="G501" s="763"/>
      <c r="H501" s="763"/>
      <c r="I501" s="763"/>
      <c r="J501" s="763"/>
      <c r="K501" s="763"/>
      <c r="L501" s="763"/>
      <c r="M501" s="763"/>
      <c r="N501" s="763"/>
      <c r="O501" s="763"/>
      <c r="P501" s="763"/>
      <c r="Q501" s="763"/>
      <c r="R501" s="763"/>
      <c r="S501" s="763"/>
      <c r="T501" s="764"/>
      <c r="U501" s="765"/>
      <c r="V501" s="863"/>
      <c r="W501" s="829" t="s">
        <v>1669</v>
      </c>
      <c r="X501" s="768"/>
      <c r="Y501" s="769">
        <v>2</v>
      </c>
      <c r="Z501" s="770"/>
      <c r="AA501" s="773"/>
      <c r="AB501" s="774"/>
      <c r="AC501" s="773"/>
      <c r="AD501" s="774"/>
      <c r="AE501" s="779">
        <f t="shared" si="127"/>
        <v>0</v>
      </c>
      <c r="AF501" s="774"/>
      <c r="AG501" s="779">
        <f t="shared" si="128"/>
        <v>0</v>
      </c>
      <c r="AH501" s="774"/>
      <c r="AI501" s="779">
        <f t="shared" si="126"/>
        <v>0</v>
      </c>
      <c r="AJ501" s="774"/>
      <c r="AK501" s="774"/>
      <c r="AL501" s="96"/>
      <c r="AM501" s="101"/>
      <c r="AN501" s="101"/>
    </row>
    <row r="502" spans="1:40" s="406" customFormat="1" ht="15.75" customHeight="1" outlineLevel="2" x14ac:dyDescent="0.25">
      <c r="A502" s="404"/>
      <c r="B502" s="721" t="s">
        <v>2087</v>
      </c>
      <c r="C502" s="809"/>
      <c r="D502" s="753" t="s">
        <v>1671</v>
      </c>
      <c r="E502" s="754"/>
      <c r="F502" s="754"/>
      <c r="G502" s="754"/>
      <c r="H502" s="754"/>
      <c r="I502" s="754"/>
      <c r="J502" s="754"/>
      <c r="K502" s="754"/>
      <c r="L502" s="754"/>
      <c r="M502" s="754"/>
      <c r="N502" s="754"/>
      <c r="O502" s="754"/>
      <c r="P502" s="754"/>
      <c r="Q502" s="754"/>
      <c r="R502" s="754"/>
      <c r="S502" s="754"/>
      <c r="T502" s="781"/>
      <c r="U502" s="782"/>
      <c r="V502" s="757"/>
      <c r="W502" s="856" t="s">
        <v>39</v>
      </c>
      <c r="X502" s="785"/>
      <c r="Y502" s="892">
        <v>6</v>
      </c>
      <c r="Z502" s="893"/>
      <c r="AA502" s="775"/>
      <c r="AB502" s="776"/>
      <c r="AC502" s="775"/>
      <c r="AD502" s="776"/>
      <c r="AE502" s="777">
        <f t="shared" si="127"/>
        <v>0</v>
      </c>
      <c r="AF502" s="776"/>
      <c r="AG502" s="777">
        <f t="shared" si="128"/>
        <v>0</v>
      </c>
      <c r="AH502" s="776"/>
      <c r="AI502" s="777">
        <f t="shared" si="126"/>
        <v>0</v>
      </c>
      <c r="AJ502" s="776"/>
      <c r="AK502" s="776"/>
      <c r="AL502" s="404"/>
      <c r="AM502" s="405"/>
      <c r="AN502" s="405"/>
    </row>
    <row r="503" spans="1:40" s="100" customFormat="1" ht="15.75" outlineLevel="2" x14ac:dyDescent="0.25">
      <c r="A503" s="96"/>
      <c r="B503" s="721"/>
      <c r="C503" s="809"/>
      <c r="D503" s="814"/>
      <c r="E503" s="815"/>
      <c r="F503" s="815"/>
      <c r="G503" s="815"/>
      <c r="H503" s="815"/>
      <c r="I503" s="815"/>
      <c r="J503" s="815"/>
      <c r="K503" s="815"/>
      <c r="L503" s="815"/>
      <c r="M503" s="815"/>
      <c r="N503" s="815"/>
      <c r="O503" s="815"/>
      <c r="P503" s="815"/>
      <c r="Q503" s="815"/>
      <c r="R503" s="815"/>
      <c r="S503" s="815"/>
      <c r="T503" s="816"/>
      <c r="U503" s="817"/>
      <c r="V503" s="818"/>
      <c r="W503" s="819"/>
      <c r="X503" s="820"/>
      <c r="Y503" s="821"/>
      <c r="Z503" s="822"/>
      <c r="AA503" s="810"/>
      <c r="AB503" s="811"/>
      <c r="AC503" s="810"/>
      <c r="AD503" s="811"/>
      <c r="AE503" s="812"/>
      <c r="AF503" s="811"/>
      <c r="AG503" s="812"/>
      <c r="AH503" s="811"/>
      <c r="AI503" s="812"/>
      <c r="AJ503" s="813"/>
      <c r="AK503" s="811"/>
      <c r="AL503" s="96"/>
      <c r="AM503" s="101"/>
      <c r="AN503" s="101"/>
    </row>
    <row r="504" spans="1:40" s="406" customFormat="1" ht="15.75" customHeight="1" outlineLevel="2" x14ac:dyDescent="0.25">
      <c r="A504" s="404"/>
      <c r="B504" s="871"/>
      <c r="C504" s="872"/>
      <c r="D504" s="866" t="s">
        <v>2088</v>
      </c>
      <c r="E504" s="867"/>
      <c r="F504" s="867"/>
      <c r="G504" s="867"/>
      <c r="H504" s="867"/>
      <c r="I504" s="867"/>
      <c r="J504" s="867"/>
      <c r="K504" s="867"/>
      <c r="L504" s="867"/>
      <c r="M504" s="867"/>
      <c r="N504" s="867"/>
      <c r="O504" s="867"/>
      <c r="P504" s="867"/>
      <c r="Q504" s="867"/>
      <c r="R504" s="867"/>
      <c r="S504" s="867"/>
      <c r="T504" s="868"/>
      <c r="U504" s="884"/>
      <c r="V504" s="885"/>
      <c r="W504" s="886"/>
      <c r="X504" s="887"/>
      <c r="Y504" s="888"/>
      <c r="Z504" s="889"/>
      <c r="AA504" s="881"/>
      <c r="AB504" s="882"/>
      <c r="AC504" s="881"/>
      <c r="AD504" s="882"/>
      <c r="AE504" s="883"/>
      <c r="AF504" s="882"/>
      <c r="AG504" s="883"/>
      <c r="AH504" s="882"/>
      <c r="AI504" s="883"/>
      <c r="AJ504" s="882"/>
      <c r="AK504" s="882"/>
      <c r="AL504" s="404"/>
      <c r="AM504" s="405"/>
      <c r="AN504" s="405"/>
    </row>
    <row r="505" spans="1:40" s="406" customFormat="1" ht="15.75" customHeight="1" outlineLevel="2" x14ac:dyDescent="0.25">
      <c r="A505" s="404"/>
      <c r="B505" s="871" t="s">
        <v>2089</v>
      </c>
      <c r="C505" s="872"/>
      <c r="D505" s="873" t="s">
        <v>2090</v>
      </c>
      <c r="E505" s="873" t="s">
        <v>1624</v>
      </c>
      <c r="F505" s="873" t="s">
        <v>1624</v>
      </c>
      <c r="G505" s="873" t="s">
        <v>1624</v>
      </c>
      <c r="H505" s="873" t="s">
        <v>1624</v>
      </c>
      <c r="I505" s="873" t="s">
        <v>1624</v>
      </c>
      <c r="J505" s="873" t="s">
        <v>1624</v>
      </c>
      <c r="K505" s="873" t="s">
        <v>1624</v>
      </c>
      <c r="L505" s="873" t="s">
        <v>1624</v>
      </c>
      <c r="M505" s="873" t="s">
        <v>1624</v>
      </c>
      <c r="N505" s="873" t="s">
        <v>1624</v>
      </c>
      <c r="O505" s="873" t="s">
        <v>1624</v>
      </c>
      <c r="P505" s="873" t="s">
        <v>1624</v>
      </c>
      <c r="Q505" s="873" t="s">
        <v>1624</v>
      </c>
      <c r="R505" s="873" t="s">
        <v>1624</v>
      </c>
      <c r="S505" s="873" t="s">
        <v>1624</v>
      </c>
      <c r="T505" s="873" t="s">
        <v>1624</v>
      </c>
      <c r="U505" s="874" t="s">
        <v>9</v>
      </c>
      <c r="V505" s="874"/>
      <c r="W505" s="875" t="s">
        <v>1669</v>
      </c>
      <c r="X505" s="876" t="s">
        <v>2091</v>
      </c>
      <c r="Y505" s="877">
        <v>1</v>
      </c>
      <c r="Z505" s="878"/>
      <c r="AA505" s="879"/>
      <c r="AB505" s="880"/>
      <c r="AC505" s="775"/>
      <c r="AD505" s="776"/>
      <c r="AE505" s="777">
        <f t="shared" ref="AE505:AE509" si="129">ROUND(Y505*AA505,2)</f>
        <v>0</v>
      </c>
      <c r="AF505" s="776"/>
      <c r="AG505" s="777">
        <f t="shared" ref="AG505:AG509" si="130">ROUND(Y505*AC505,2)</f>
        <v>0</v>
      </c>
      <c r="AH505" s="776"/>
      <c r="AI505" s="777">
        <f>AE505+AG505</f>
        <v>0</v>
      </c>
      <c r="AJ505" s="776"/>
      <c r="AK505" s="776"/>
      <c r="AL505" s="404"/>
      <c r="AM505" s="405"/>
      <c r="AN505" s="405"/>
    </row>
    <row r="506" spans="1:40" s="406" customFormat="1" ht="15.75" customHeight="1" outlineLevel="2" x14ac:dyDescent="0.25">
      <c r="A506" s="404"/>
      <c r="B506" s="871" t="s">
        <v>2092</v>
      </c>
      <c r="C506" s="872"/>
      <c r="D506" s="873" t="s">
        <v>2093</v>
      </c>
      <c r="E506" s="873" t="s">
        <v>1624</v>
      </c>
      <c r="F506" s="873" t="s">
        <v>1624</v>
      </c>
      <c r="G506" s="873" t="s">
        <v>1624</v>
      </c>
      <c r="H506" s="873" t="s">
        <v>1624</v>
      </c>
      <c r="I506" s="873" t="s">
        <v>1624</v>
      </c>
      <c r="J506" s="873" t="s">
        <v>1624</v>
      </c>
      <c r="K506" s="873" t="s">
        <v>1624</v>
      </c>
      <c r="L506" s="873" t="s">
        <v>1624</v>
      </c>
      <c r="M506" s="873" t="s">
        <v>1624</v>
      </c>
      <c r="N506" s="873" t="s">
        <v>1624</v>
      </c>
      <c r="O506" s="873" t="s">
        <v>1624</v>
      </c>
      <c r="P506" s="873" t="s">
        <v>1624</v>
      </c>
      <c r="Q506" s="873" t="s">
        <v>1624</v>
      </c>
      <c r="R506" s="873" t="s">
        <v>1624</v>
      </c>
      <c r="S506" s="873" t="s">
        <v>1624</v>
      </c>
      <c r="T506" s="873" t="s">
        <v>1624</v>
      </c>
      <c r="U506" s="874" t="s">
        <v>9</v>
      </c>
      <c r="V506" s="874"/>
      <c r="W506" s="875" t="s">
        <v>1669</v>
      </c>
      <c r="X506" s="876" t="s">
        <v>2091</v>
      </c>
      <c r="Y506" s="877">
        <v>1</v>
      </c>
      <c r="Z506" s="878"/>
      <c r="AA506" s="879"/>
      <c r="AB506" s="880"/>
      <c r="AC506" s="775"/>
      <c r="AD506" s="776"/>
      <c r="AE506" s="777">
        <f t="shared" si="129"/>
        <v>0</v>
      </c>
      <c r="AF506" s="776"/>
      <c r="AG506" s="777">
        <f t="shared" si="130"/>
        <v>0</v>
      </c>
      <c r="AH506" s="776"/>
      <c r="AI506" s="777">
        <f t="shared" ref="AI506:AI509" si="131">AE506+AG506</f>
        <v>0</v>
      </c>
      <c r="AJ506" s="776"/>
      <c r="AK506" s="776"/>
      <c r="AL506" s="404"/>
      <c r="AM506" s="405"/>
      <c r="AN506" s="405"/>
    </row>
    <row r="507" spans="1:40" s="406" customFormat="1" ht="15.75" customHeight="1" outlineLevel="2" x14ac:dyDescent="0.25">
      <c r="A507" s="404"/>
      <c r="B507" s="871" t="s">
        <v>2094</v>
      </c>
      <c r="C507" s="872"/>
      <c r="D507" s="873" t="s">
        <v>2095</v>
      </c>
      <c r="E507" s="873" t="s">
        <v>1624</v>
      </c>
      <c r="F507" s="873" t="s">
        <v>1624</v>
      </c>
      <c r="G507" s="873" t="s">
        <v>1624</v>
      </c>
      <c r="H507" s="873" t="s">
        <v>1624</v>
      </c>
      <c r="I507" s="873" t="s">
        <v>1624</v>
      </c>
      <c r="J507" s="873" t="s">
        <v>1624</v>
      </c>
      <c r="K507" s="873" t="s">
        <v>1624</v>
      </c>
      <c r="L507" s="873" t="s">
        <v>1624</v>
      </c>
      <c r="M507" s="873" t="s">
        <v>1624</v>
      </c>
      <c r="N507" s="873" t="s">
        <v>1624</v>
      </c>
      <c r="O507" s="873" t="s">
        <v>1624</v>
      </c>
      <c r="P507" s="873" t="s">
        <v>1624</v>
      </c>
      <c r="Q507" s="873" t="s">
        <v>1624</v>
      </c>
      <c r="R507" s="873" t="s">
        <v>1624</v>
      </c>
      <c r="S507" s="873" t="s">
        <v>1624</v>
      </c>
      <c r="T507" s="873" t="s">
        <v>1624</v>
      </c>
      <c r="U507" s="874" t="s">
        <v>9</v>
      </c>
      <c r="V507" s="874"/>
      <c r="W507" s="875" t="s">
        <v>39</v>
      </c>
      <c r="X507" s="876" t="s">
        <v>2091</v>
      </c>
      <c r="Y507" s="877">
        <v>20</v>
      </c>
      <c r="Z507" s="878"/>
      <c r="AA507" s="879"/>
      <c r="AB507" s="880"/>
      <c r="AC507" s="775"/>
      <c r="AD507" s="776"/>
      <c r="AE507" s="777">
        <f t="shared" si="129"/>
        <v>0</v>
      </c>
      <c r="AF507" s="776"/>
      <c r="AG507" s="777">
        <f t="shared" si="130"/>
        <v>0</v>
      </c>
      <c r="AH507" s="776"/>
      <c r="AI507" s="777">
        <f t="shared" si="131"/>
        <v>0</v>
      </c>
      <c r="AJ507" s="776"/>
      <c r="AK507" s="776"/>
      <c r="AL507" s="404"/>
      <c r="AM507" s="405"/>
      <c r="AN507" s="405"/>
    </row>
    <row r="508" spans="1:40" s="406" customFormat="1" ht="15.75" customHeight="1" outlineLevel="2" x14ac:dyDescent="0.25">
      <c r="A508" s="404"/>
      <c r="B508" s="871" t="s">
        <v>2096</v>
      </c>
      <c r="C508" s="872"/>
      <c r="D508" s="873" t="s">
        <v>2097</v>
      </c>
      <c r="E508" s="873"/>
      <c r="F508" s="873"/>
      <c r="G508" s="873"/>
      <c r="H508" s="873"/>
      <c r="I508" s="873"/>
      <c r="J508" s="873"/>
      <c r="K508" s="873"/>
      <c r="L508" s="873"/>
      <c r="M508" s="873"/>
      <c r="N508" s="873"/>
      <c r="O508" s="873"/>
      <c r="P508" s="873"/>
      <c r="Q508" s="873"/>
      <c r="R508" s="873"/>
      <c r="S508" s="873"/>
      <c r="T508" s="873"/>
      <c r="U508" s="874" t="s">
        <v>9</v>
      </c>
      <c r="V508" s="874"/>
      <c r="W508" s="875" t="s">
        <v>39</v>
      </c>
      <c r="X508" s="876" t="s">
        <v>2091</v>
      </c>
      <c r="Y508" s="877">
        <f>60+(100*3)</f>
        <v>360</v>
      </c>
      <c r="Z508" s="878"/>
      <c r="AA508" s="879"/>
      <c r="AB508" s="880"/>
      <c r="AC508" s="775"/>
      <c r="AD508" s="776"/>
      <c r="AE508" s="777">
        <f t="shared" si="129"/>
        <v>0</v>
      </c>
      <c r="AF508" s="776"/>
      <c r="AG508" s="777">
        <f t="shared" si="130"/>
        <v>0</v>
      </c>
      <c r="AH508" s="776"/>
      <c r="AI508" s="777">
        <f t="shared" si="131"/>
        <v>0</v>
      </c>
      <c r="AJ508" s="776"/>
      <c r="AK508" s="776"/>
      <c r="AL508" s="404"/>
      <c r="AM508" s="405"/>
      <c r="AN508" s="405"/>
    </row>
    <row r="509" spans="1:40" s="406" customFormat="1" ht="15.75" customHeight="1" outlineLevel="2" x14ac:dyDescent="0.25">
      <c r="A509" s="404"/>
      <c r="B509" s="871" t="s">
        <v>2098</v>
      </c>
      <c r="C509" s="872"/>
      <c r="D509" s="873" t="s">
        <v>2099</v>
      </c>
      <c r="E509" s="873" t="s">
        <v>1624</v>
      </c>
      <c r="F509" s="873" t="s">
        <v>1624</v>
      </c>
      <c r="G509" s="873" t="s">
        <v>1624</v>
      </c>
      <c r="H509" s="873" t="s">
        <v>1624</v>
      </c>
      <c r="I509" s="873" t="s">
        <v>1624</v>
      </c>
      <c r="J509" s="873" t="s">
        <v>1624</v>
      </c>
      <c r="K509" s="873" t="s">
        <v>1624</v>
      </c>
      <c r="L509" s="873" t="s">
        <v>1624</v>
      </c>
      <c r="M509" s="873" t="s">
        <v>1624</v>
      </c>
      <c r="N509" s="873" t="s">
        <v>1624</v>
      </c>
      <c r="O509" s="873" t="s">
        <v>1624</v>
      </c>
      <c r="P509" s="873" t="s">
        <v>1624</v>
      </c>
      <c r="Q509" s="873" t="s">
        <v>1624</v>
      </c>
      <c r="R509" s="873" t="s">
        <v>1624</v>
      </c>
      <c r="S509" s="873" t="s">
        <v>1624</v>
      </c>
      <c r="T509" s="873" t="s">
        <v>1624</v>
      </c>
      <c r="U509" s="874" t="s">
        <v>9</v>
      </c>
      <c r="V509" s="874"/>
      <c r="W509" s="875" t="s">
        <v>39</v>
      </c>
      <c r="X509" s="876" t="s">
        <v>2091</v>
      </c>
      <c r="Y509" s="877">
        <f>20+(100*1)</f>
        <v>120</v>
      </c>
      <c r="Z509" s="878"/>
      <c r="AA509" s="879"/>
      <c r="AB509" s="880"/>
      <c r="AC509" s="775"/>
      <c r="AD509" s="776"/>
      <c r="AE509" s="777">
        <f t="shared" si="129"/>
        <v>0</v>
      </c>
      <c r="AF509" s="776"/>
      <c r="AG509" s="777">
        <f t="shared" si="130"/>
        <v>0</v>
      </c>
      <c r="AH509" s="776"/>
      <c r="AI509" s="777">
        <f t="shared" si="131"/>
        <v>0</v>
      </c>
      <c r="AJ509" s="776"/>
      <c r="AK509" s="776"/>
      <c r="AL509" s="404"/>
      <c r="AM509" s="405"/>
      <c r="AN509" s="405"/>
    </row>
    <row r="510" spans="1:40" s="100" customFormat="1" ht="15.75" outlineLevel="2" x14ac:dyDescent="0.25">
      <c r="A510" s="96"/>
      <c r="B510" s="721"/>
      <c r="C510" s="809"/>
      <c r="D510" s="814"/>
      <c r="E510" s="815"/>
      <c r="F510" s="815"/>
      <c r="G510" s="815"/>
      <c r="H510" s="815"/>
      <c r="I510" s="815"/>
      <c r="J510" s="815"/>
      <c r="K510" s="815"/>
      <c r="L510" s="815"/>
      <c r="M510" s="815"/>
      <c r="N510" s="815"/>
      <c r="O510" s="815"/>
      <c r="P510" s="815"/>
      <c r="Q510" s="815"/>
      <c r="R510" s="815"/>
      <c r="S510" s="815"/>
      <c r="T510" s="816"/>
      <c r="U510" s="817"/>
      <c r="V510" s="818"/>
      <c r="W510" s="819"/>
      <c r="X510" s="820"/>
      <c r="Y510" s="821"/>
      <c r="Z510" s="822"/>
      <c r="AA510" s="810"/>
      <c r="AB510" s="811"/>
      <c r="AC510" s="810"/>
      <c r="AD510" s="811"/>
      <c r="AE510" s="812"/>
      <c r="AF510" s="811"/>
      <c r="AG510" s="812"/>
      <c r="AH510" s="811"/>
      <c r="AI510" s="812"/>
      <c r="AJ510" s="813"/>
      <c r="AK510" s="811"/>
      <c r="AL510" s="96"/>
      <c r="AM510" s="101"/>
      <c r="AN510" s="101"/>
    </row>
    <row r="511" spans="1:40" s="100" customFormat="1" ht="15.75" customHeight="1" outlineLevel="2" x14ac:dyDescent="0.25">
      <c r="A511" s="96"/>
      <c r="B511" s="890" t="s">
        <v>2100</v>
      </c>
      <c r="C511" s="891"/>
      <c r="D511" s="859" t="s">
        <v>2101</v>
      </c>
      <c r="E511" s="860"/>
      <c r="F511" s="860"/>
      <c r="G511" s="860"/>
      <c r="H511" s="860"/>
      <c r="I511" s="860"/>
      <c r="J511" s="860"/>
      <c r="K511" s="860"/>
      <c r="L511" s="860"/>
      <c r="M511" s="860"/>
      <c r="N511" s="860"/>
      <c r="O511" s="860"/>
      <c r="P511" s="860"/>
      <c r="Q511" s="860"/>
      <c r="R511" s="860"/>
      <c r="S511" s="860"/>
      <c r="T511" s="861"/>
      <c r="U511" s="420"/>
      <c r="V511" s="421"/>
      <c r="W511" s="439"/>
      <c r="X511" s="449"/>
      <c r="Y511" s="835"/>
      <c r="Z511" s="835"/>
      <c r="AA511" s="448"/>
      <c r="AB511" s="256"/>
      <c r="AC511" s="427"/>
      <c r="AD511" s="256"/>
      <c r="AE511" s="235"/>
      <c r="AF511" s="256"/>
      <c r="AG511" s="235"/>
      <c r="AH511" s="256"/>
      <c r="AI511" s="235"/>
      <c r="AJ511" s="257"/>
      <c r="AK511" s="256"/>
      <c r="AL511" s="96"/>
      <c r="AM511" s="101"/>
      <c r="AN511" s="101"/>
    </row>
    <row r="512" spans="1:40" s="100" customFormat="1" ht="15.75" outlineLevel="2" x14ac:dyDescent="0.25">
      <c r="A512" s="96"/>
      <c r="B512" s="721"/>
      <c r="C512" s="809"/>
      <c r="D512" s="814"/>
      <c r="E512" s="815"/>
      <c r="F512" s="815"/>
      <c r="G512" s="815"/>
      <c r="H512" s="815"/>
      <c r="I512" s="815"/>
      <c r="J512" s="815"/>
      <c r="K512" s="815"/>
      <c r="L512" s="815"/>
      <c r="M512" s="815"/>
      <c r="N512" s="815"/>
      <c r="O512" s="815"/>
      <c r="P512" s="815"/>
      <c r="Q512" s="815"/>
      <c r="R512" s="815"/>
      <c r="S512" s="815"/>
      <c r="T512" s="816"/>
      <c r="U512" s="817"/>
      <c r="V512" s="818"/>
      <c r="W512" s="819"/>
      <c r="X512" s="820"/>
      <c r="Y512" s="821"/>
      <c r="Z512" s="822"/>
      <c r="AA512" s="810"/>
      <c r="AB512" s="811"/>
      <c r="AC512" s="810"/>
      <c r="AD512" s="811"/>
      <c r="AE512" s="812"/>
      <c r="AF512" s="811"/>
      <c r="AG512" s="812"/>
      <c r="AH512" s="811"/>
      <c r="AI512" s="812"/>
      <c r="AJ512" s="813"/>
      <c r="AK512" s="811"/>
      <c r="AL512" s="96"/>
      <c r="AM512" s="101"/>
      <c r="AN512" s="101"/>
    </row>
    <row r="513" spans="1:40" s="100" customFormat="1" ht="15.75" customHeight="1" outlineLevel="2" x14ac:dyDescent="0.25">
      <c r="A513" s="96"/>
      <c r="B513" s="411"/>
      <c r="C513" s="412"/>
      <c r="D513" s="859" t="s">
        <v>2028</v>
      </c>
      <c r="E513" s="860"/>
      <c r="F513" s="860"/>
      <c r="G513" s="860"/>
      <c r="H513" s="860"/>
      <c r="I513" s="860"/>
      <c r="J513" s="860"/>
      <c r="K513" s="860"/>
      <c r="L513" s="860"/>
      <c r="M513" s="860"/>
      <c r="N513" s="860"/>
      <c r="O513" s="860"/>
      <c r="P513" s="860"/>
      <c r="Q513" s="860"/>
      <c r="R513" s="860"/>
      <c r="S513" s="860"/>
      <c r="T513" s="861"/>
      <c r="U513" s="420"/>
      <c r="V513" s="421"/>
      <c r="W513" s="439"/>
      <c r="X513" s="449"/>
      <c r="Y513" s="857"/>
      <c r="Z513" s="858"/>
      <c r="AA513" s="448"/>
      <c r="AB513" s="256"/>
      <c r="AC513" s="427"/>
      <c r="AD513" s="256"/>
      <c r="AE513" s="235"/>
      <c r="AF513" s="256"/>
      <c r="AG513" s="235"/>
      <c r="AH513" s="256"/>
      <c r="AI513" s="235"/>
      <c r="AJ513" s="257"/>
      <c r="AK513" s="256"/>
      <c r="AL513" s="96"/>
      <c r="AM513" s="101"/>
      <c r="AN513" s="101"/>
    </row>
    <row r="514" spans="1:40" s="100" customFormat="1" ht="15" customHeight="1" outlineLevel="2" x14ac:dyDescent="0.25">
      <c r="A514" s="96"/>
      <c r="B514" s="871" t="s">
        <v>2102</v>
      </c>
      <c r="C514" s="872"/>
      <c r="D514" s="753" t="s">
        <v>1976</v>
      </c>
      <c r="E514" s="754"/>
      <c r="F514" s="754"/>
      <c r="G514" s="754"/>
      <c r="H514" s="754"/>
      <c r="I514" s="754"/>
      <c r="J514" s="754"/>
      <c r="K514" s="754"/>
      <c r="L514" s="754"/>
      <c r="M514" s="754"/>
      <c r="N514" s="754"/>
      <c r="O514" s="754"/>
      <c r="P514" s="754"/>
      <c r="Q514" s="754"/>
      <c r="R514" s="754"/>
      <c r="S514" s="754"/>
      <c r="T514" s="755"/>
      <c r="U514" s="756" t="s">
        <v>1772</v>
      </c>
      <c r="V514" s="757"/>
      <c r="W514" s="856" t="s">
        <v>39</v>
      </c>
      <c r="X514" s="759"/>
      <c r="Y514" s="854">
        <v>80</v>
      </c>
      <c r="Z514" s="855"/>
      <c r="AA514" s="631"/>
      <c r="AB514" s="623"/>
      <c r="AC514" s="631"/>
      <c r="AD514" s="623"/>
      <c r="AE514" s="634">
        <f t="shared" ref="AE514:AE529" si="132">ROUND(Y514*AA514,2)</f>
        <v>0</v>
      </c>
      <c r="AF514" s="841"/>
      <c r="AG514" s="634">
        <f t="shared" ref="AG514:AG529" si="133">ROUND(Y514*AC514,2)</f>
        <v>0</v>
      </c>
      <c r="AH514" s="841"/>
      <c r="AI514" s="634">
        <f t="shared" ref="AI514:AI525" si="134">AE514+AG514</f>
        <v>0</v>
      </c>
      <c r="AJ514" s="842"/>
      <c r="AK514" s="841"/>
      <c r="AL514" s="96"/>
      <c r="AM514" s="101"/>
      <c r="AN514" s="101"/>
    </row>
    <row r="515" spans="1:40" s="100" customFormat="1" ht="15" customHeight="1" outlineLevel="2" x14ac:dyDescent="0.25">
      <c r="A515" s="96"/>
      <c r="B515" s="871" t="s">
        <v>2103</v>
      </c>
      <c r="C515" s="872"/>
      <c r="D515" s="753" t="s">
        <v>1974</v>
      </c>
      <c r="E515" s="754"/>
      <c r="F515" s="754"/>
      <c r="G515" s="754"/>
      <c r="H515" s="754"/>
      <c r="I515" s="754"/>
      <c r="J515" s="754"/>
      <c r="K515" s="754"/>
      <c r="L515" s="754"/>
      <c r="M515" s="754"/>
      <c r="N515" s="754"/>
      <c r="O515" s="754"/>
      <c r="P515" s="754"/>
      <c r="Q515" s="754"/>
      <c r="R515" s="754"/>
      <c r="S515" s="754"/>
      <c r="T515" s="755"/>
      <c r="U515" s="756" t="s">
        <v>1769</v>
      </c>
      <c r="V515" s="757"/>
      <c r="W515" s="856" t="s">
        <v>39</v>
      </c>
      <c r="X515" s="759"/>
      <c r="Y515" s="854">
        <v>80</v>
      </c>
      <c r="Z515" s="855"/>
      <c r="AA515" s="631"/>
      <c r="AB515" s="623"/>
      <c r="AC515" s="631"/>
      <c r="AD515" s="623"/>
      <c r="AE515" s="634">
        <f t="shared" si="132"/>
        <v>0</v>
      </c>
      <c r="AF515" s="841"/>
      <c r="AG515" s="634">
        <f t="shared" si="133"/>
        <v>0</v>
      </c>
      <c r="AH515" s="841"/>
      <c r="AI515" s="634">
        <f t="shared" si="134"/>
        <v>0</v>
      </c>
      <c r="AJ515" s="842"/>
      <c r="AK515" s="841"/>
      <c r="AL515" s="96"/>
      <c r="AM515" s="101"/>
      <c r="AN515" s="101"/>
    </row>
    <row r="516" spans="1:40" s="100" customFormat="1" ht="15.75" customHeight="1" outlineLevel="2" x14ac:dyDescent="0.25">
      <c r="A516" s="96"/>
      <c r="B516" s="871" t="s">
        <v>2104</v>
      </c>
      <c r="C516" s="872"/>
      <c r="D516" s="753" t="s">
        <v>2034</v>
      </c>
      <c r="E516" s="754"/>
      <c r="F516" s="754"/>
      <c r="G516" s="754"/>
      <c r="H516" s="754"/>
      <c r="I516" s="754"/>
      <c r="J516" s="754"/>
      <c r="K516" s="754"/>
      <c r="L516" s="754"/>
      <c r="M516" s="754"/>
      <c r="N516" s="754"/>
      <c r="O516" s="754"/>
      <c r="P516" s="754"/>
      <c r="Q516" s="754"/>
      <c r="R516" s="754"/>
      <c r="S516" s="754"/>
      <c r="T516" s="755"/>
      <c r="U516" s="756" t="s">
        <v>1781</v>
      </c>
      <c r="V516" s="757"/>
      <c r="W516" s="856" t="s">
        <v>39</v>
      </c>
      <c r="X516" s="759"/>
      <c r="Y516" s="771">
        <v>50</v>
      </c>
      <c r="Z516" s="772"/>
      <c r="AA516" s="631"/>
      <c r="AB516" s="623"/>
      <c r="AC516" s="631"/>
      <c r="AD516" s="623"/>
      <c r="AE516" s="634">
        <f t="shared" si="132"/>
        <v>0</v>
      </c>
      <c r="AF516" s="841"/>
      <c r="AG516" s="634">
        <f t="shared" si="133"/>
        <v>0</v>
      </c>
      <c r="AH516" s="841"/>
      <c r="AI516" s="634">
        <f t="shared" si="134"/>
        <v>0</v>
      </c>
      <c r="AJ516" s="842"/>
      <c r="AK516" s="841"/>
      <c r="AL516" s="96"/>
      <c r="AM516" s="101"/>
      <c r="AN516" s="101"/>
    </row>
    <row r="517" spans="1:40" s="100" customFormat="1" ht="15" customHeight="1" outlineLevel="2" x14ac:dyDescent="0.25">
      <c r="A517" s="96"/>
      <c r="B517" s="871" t="s">
        <v>2105</v>
      </c>
      <c r="C517" s="872"/>
      <c r="D517" s="753" t="s">
        <v>2036</v>
      </c>
      <c r="E517" s="754"/>
      <c r="F517" s="754"/>
      <c r="G517" s="754"/>
      <c r="H517" s="754"/>
      <c r="I517" s="754"/>
      <c r="J517" s="754"/>
      <c r="K517" s="754"/>
      <c r="L517" s="754"/>
      <c r="M517" s="754"/>
      <c r="N517" s="754"/>
      <c r="O517" s="754"/>
      <c r="P517" s="754"/>
      <c r="Q517" s="754"/>
      <c r="R517" s="754"/>
      <c r="S517" s="754"/>
      <c r="T517" s="755"/>
      <c r="U517" s="756" t="s">
        <v>1775</v>
      </c>
      <c r="V517" s="757"/>
      <c r="W517" s="856" t="s">
        <v>1669</v>
      </c>
      <c r="X517" s="759"/>
      <c r="Y517" s="854">
        <v>4</v>
      </c>
      <c r="Z517" s="855"/>
      <c r="AA517" s="631"/>
      <c r="AB517" s="623"/>
      <c r="AC517" s="631"/>
      <c r="AD517" s="623"/>
      <c r="AE517" s="634">
        <f t="shared" si="132"/>
        <v>0</v>
      </c>
      <c r="AF517" s="841"/>
      <c r="AG517" s="634">
        <f t="shared" si="133"/>
        <v>0</v>
      </c>
      <c r="AH517" s="841"/>
      <c r="AI517" s="634">
        <f t="shared" si="134"/>
        <v>0</v>
      </c>
      <c r="AJ517" s="842"/>
      <c r="AK517" s="841"/>
      <c r="AL517" s="96"/>
      <c r="AM517" s="101"/>
      <c r="AN517" s="101"/>
    </row>
    <row r="518" spans="1:40" s="100" customFormat="1" ht="15" customHeight="1" outlineLevel="2" x14ac:dyDescent="0.25">
      <c r="A518" s="96"/>
      <c r="B518" s="871" t="s">
        <v>2106</v>
      </c>
      <c r="C518" s="872"/>
      <c r="D518" s="753" t="s">
        <v>2038</v>
      </c>
      <c r="E518" s="754"/>
      <c r="F518" s="754"/>
      <c r="G518" s="754"/>
      <c r="H518" s="754"/>
      <c r="I518" s="754"/>
      <c r="J518" s="754"/>
      <c r="K518" s="754"/>
      <c r="L518" s="754"/>
      <c r="M518" s="754"/>
      <c r="N518" s="754"/>
      <c r="O518" s="754"/>
      <c r="P518" s="754"/>
      <c r="Q518" s="754"/>
      <c r="R518" s="754"/>
      <c r="S518" s="754"/>
      <c r="T518" s="755"/>
      <c r="U518" s="756" t="s">
        <v>1885</v>
      </c>
      <c r="V518" s="757"/>
      <c r="W518" s="856" t="s">
        <v>1669</v>
      </c>
      <c r="X518" s="759"/>
      <c r="Y518" s="854">
        <v>4</v>
      </c>
      <c r="Z518" s="855"/>
      <c r="AA518" s="631"/>
      <c r="AB518" s="623"/>
      <c r="AC518" s="631"/>
      <c r="AD518" s="623"/>
      <c r="AE518" s="634">
        <f t="shared" si="132"/>
        <v>0</v>
      </c>
      <c r="AF518" s="841"/>
      <c r="AG518" s="634">
        <f t="shared" si="133"/>
        <v>0</v>
      </c>
      <c r="AH518" s="841"/>
      <c r="AI518" s="634">
        <f t="shared" si="134"/>
        <v>0</v>
      </c>
      <c r="AJ518" s="842"/>
      <c r="AK518" s="841"/>
      <c r="AL518" s="96"/>
      <c r="AM518" s="101"/>
      <c r="AN518" s="101"/>
    </row>
    <row r="519" spans="1:40" s="100" customFormat="1" ht="15.75" customHeight="1" outlineLevel="2" x14ac:dyDescent="0.25">
      <c r="A519" s="96"/>
      <c r="B519" s="871" t="s">
        <v>2107</v>
      </c>
      <c r="C519" s="872"/>
      <c r="D519" s="736" t="s">
        <v>2040</v>
      </c>
      <c r="E519" s="737"/>
      <c r="F519" s="737"/>
      <c r="G519" s="737"/>
      <c r="H519" s="737"/>
      <c r="I519" s="737"/>
      <c r="J519" s="737"/>
      <c r="K519" s="737"/>
      <c r="L519" s="737"/>
      <c r="M519" s="737"/>
      <c r="N519" s="737"/>
      <c r="O519" s="737"/>
      <c r="P519" s="737"/>
      <c r="Q519" s="737"/>
      <c r="R519" s="737"/>
      <c r="S519" s="737"/>
      <c r="T519" s="738"/>
      <c r="U519" s="739" t="s">
        <v>1775</v>
      </c>
      <c r="V519" s="740"/>
      <c r="W519" s="862" t="s">
        <v>39</v>
      </c>
      <c r="X519" s="742"/>
      <c r="Y519" s="769">
        <v>4</v>
      </c>
      <c r="Z519" s="770"/>
      <c r="AA519" s="743"/>
      <c r="AB519" s="734"/>
      <c r="AC519" s="743"/>
      <c r="AD519" s="734"/>
      <c r="AE519" s="733">
        <f t="shared" si="132"/>
        <v>0</v>
      </c>
      <c r="AF519" s="761"/>
      <c r="AG519" s="733">
        <f t="shared" si="133"/>
        <v>0</v>
      </c>
      <c r="AH519" s="761"/>
      <c r="AI519" s="733">
        <f t="shared" si="134"/>
        <v>0</v>
      </c>
      <c r="AJ519" s="760"/>
      <c r="AK519" s="761"/>
      <c r="AL519" s="96"/>
      <c r="AM519" s="101"/>
      <c r="AN519" s="101"/>
    </row>
    <row r="520" spans="1:40" s="100" customFormat="1" ht="15.75" customHeight="1" outlineLevel="2" x14ac:dyDescent="0.25">
      <c r="A520" s="96"/>
      <c r="B520" s="871" t="s">
        <v>2108</v>
      </c>
      <c r="C520" s="872"/>
      <c r="D520" s="736" t="s">
        <v>2042</v>
      </c>
      <c r="E520" s="737"/>
      <c r="F520" s="737"/>
      <c r="G520" s="737"/>
      <c r="H520" s="737"/>
      <c r="I520" s="737"/>
      <c r="J520" s="737"/>
      <c r="K520" s="737"/>
      <c r="L520" s="737"/>
      <c r="M520" s="737"/>
      <c r="N520" s="737"/>
      <c r="O520" s="737"/>
      <c r="P520" s="737"/>
      <c r="Q520" s="737"/>
      <c r="R520" s="737"/>
      <c r="S520" s="737"/>
      <c r="T520" s="738"/>
      <c r="U520" s="739" t="s">
        <v>9</v>
      </c>
      <c r="V520" s="740"/>
      <c r="W520" s="862" t="s">
        <v>1669</v>
      </c>
      <c r="X520" s="742"/>
      <c r="Y520" s="769">
        <v>2</v>
      </c>
      <c r="Z520" s="770"/>
      <c r="AA520" s="743"/>
      <c r="AB520" s="734"/>
      <c r="AC520" s="743"/>
      <c r="AD520" s="734"/>
      <c r="AE520" s="733">
        <f t="shared" si="132"/>
        <v>0</v>
      </c>
      <c r="AF520" s="761"/>
      <c r="AG520" s="733">
        <f t="shared" si="133"/>
        <v>0</v>
      </c>
      <c r="AH520" s="761"/>
      <c r="AI520" s="733">
        <f t="shared" si="134"/>
        <v>0</v>
      </c>
      <c r="AJ520" s="760"/>
      <c r="AK520" s="761"/>
      <c r="AL520" s="96"/>
      <c r="AM520" s="101"/>
      <c r="AN520" s="101"/>
    </row>
    <row r="521" spans="1:40" s="100" customFormat="1" ht="15.75" customHeight="1" outlineLevel="2" x14ac:dyDescent="0.25">
      <c r="A521" s="96"/>
      <c r="B521" s="871" t="s">
        <v>2109</v>
      </c>
      <c r="C521" s="872"/>
      <c r="D521" s="736" t="s">
        <v>2110</v>
      </c>
      <c r="E521" s="737"/>
      <c r="F521" s="737"/>
      <c r="G521" s="737"/>
      <c r="H521" s="737"/>
      <c r="I521" s="737"/>
      <c r="J521" s="737"/>
      <c r="K521" s="737"/>
      <c r="L521" s="737"/>
      <c r="M521" s="737"/>
      <c r="N521" s="737"/>
      <c r="O521" s="737"/>
      <c r="P521" s="737"/>
      <c r="Q521" s="737"/>
      <c r="R521" s="737"/>
      <c r="S521" s="737"/>
      <c r="T521" s="738"/>
      <c r="U521" s="739" t="s">
        <v>9</v>
      </c>
      <c r="V521" s="740"/>
      <c r="W521" s="862" t="s">
        <v>1669</v>
      </c>
      <c r="X521" s="742"/>
      <c r="Y521" s="769">
        <v>2</v>
      </c>
      <c r="Z521" s="770"/>
      <c r="AA521" s="743"/>
      <c r="AB521" s="734"/>
      <c r="AC521" s="743"/>
      <c r="AD521" s="734"/>
      <c r="AE521" s="733">
        <f t="shared" si="132"/>
        <v>0</v>
      </c>
      <c r="AF521" s="761"/>
      <c r="AG521" s="733">
        <f t="shared" si="133"/>
        <v>0</v>
      </c>
      <c r="AH521" s="761"/>
      <c r="AI521" s="733">
        <f>AE521+AG521</f>
        <v>0</v>
      </c>
      <c r="AJ521" s="760"/>
      <c r="AK521" s="761"/>
      <c r="AL521" s="96"/>
      <c r="AM521" s="101"/>
      <c r="AN521" s="101"/>
    </row>
    <row r="522" spans="1:40" s="100" customFormat="1" ht="15.75" customHeight="1" outlineLevel="2" x14ac:dyDescent="0.25">
      <c r="A522" s="96"/>
      <c r="B522" s="871" t="s">
        <v>2111</v>
      </c>
      <c r="C522" s="872"/>
      <c r="D522" s="736" t="s">
        <v>2046</v>
      </c>
      <c r="E522" s="737"/>
      <c r="F522" s="737"/>
      <c r="G522" s="737"/>
      <c r="H522" s="737"/>
      <c r="I522" s="737"/>
      <c r="J522" s="737"/>
      <c r="K522" s="737"/>
      <c r="L522" s="737"/>
      <c r="M522" s="737"/>
      <c r="N522" s="737"/>
      <c r="O522" s="737"/>
      <c r="P522" s="737"/>
      <c r="Q522" s="737"/>
      <c r="R522" s="737"/>
      <c r="S522" s="737"/>
      <c r="T522" s="738"/>
      <c r="U522" s="739" t="s">
        <v>9</v>
      </c>
      <c r="V522" s="740"/>
      <c r="W522" s="862" t="s">
        <v>1669</v>
      </c>
      <c r="X522" s="742"/>
      <c r="Y522" s="769">
        <v>2</v>
      </c>
      <c r="Z522" s="770"/>
      <c r="AA522" s="743"/>
      <c r="AB522" s="734"/>
      <c r="AC522" s="743"/>
      <c r="AD522" s="734"/>
      <c r="AE522" s="733">
        <f t="shared" si="132"/>
        <v>0</v>
      </c>
      <c r="AF522" s="761"/>
      <c r="AG522" s="733">
        <f t="shared" si="133"/>
        <v>0</v>
      </c>
      <c r="AH522" s="761"/>
      <c r="AI522" s="733">
        <f t="shared" si="134"/>
        <v>0</v>
      </c>
      <c r="AJ522" s="760"/>
      <c r="AK522" s="761"/>
      <c r="AL522" s="96"/>
      <c r="AM522" s="101"/>
      <c r="AN522" s="101"/>
    </row>
    <row r="523" spans="1:40" s="100" customFormat="1" ht="15.75" customHeight="1" outlineLevel="2" x14ac:dyDescent="0.25">
      <c r="A523" s="96"/>
      <c r="B523" s="871" t="s">
        <v>2112</v>
      </c>
      <c r="C523" s="872"/>
      <c r="D523" s="827" t="s">
        <v>1809</v>
      </c>
      <c r="E523" s="763"/>
      <c r="F523" s="763"/>
      <c r="G523" s="763"/>
      <c r="H523" s="763"/>
      <c r="I523" s="763"/>
      <c r="J523" s="763"/>
      <c r="K523" s="763"/>
      <c r="L523" s="763"/>
      <c r="M523" s="763"/>
      <c r="N523" s="763"/>
      <c r="O523" s="763"/>
      <c r="P523" s="763"/>
      <c r="Q523" s="763"/>
      <c r="R523" s="763"/>
      <c r="S523" s="763"/>
      <c r="T523" s="764"/>
      <c r="U523" s="765" t="s">
        <v>152</v>
      </c>
      <c r="V523" s="863"/>
      <c r="W523" s="829" t="s">
        <v>1669</v>
      </c>
      <c r="X523" s="768"/>
      <c r="Y523" s="769">
        <v>4</v>
      </c>
      <c r="Z523" s="770"/>
      <c r="AA523" s="769"/>
      <c r="AB523" s="770"/>
      <c r="AC523" s="743"/>
      <c r="AD523" s="734"/>
      <c r="AE523" s="733">
        <f t="shared" si="132"/>
        <v>0</v>
      </c>
      <c r="AF523" s="734"/>
      <c r="AG523" s="733">
        <f t="shared" si="133"/>
        <v>0</v>
      </c>
      <c r="AH523" s="734"/>
      <c r="AI523" s="733">
        <f t="shared" si="134"/>
        <v>0</v>
      </c>
      <c r="AJ523" s="735"/>
      <c r="AK523" s="734"/>
      <c r="AL523" s="96"/>
      <c r="AM523" s="101"/>
      <c r="AN523" s="101"/>
    </row>
    <row r="524" spans="1:40" s="100" customFormat="1" ht="15.75" customHeight="1" outlineLevel="2" x14ac:dyDescent="0.25">
      <c r="A524" s="96"/>
      <c r="B524" s="871" t="s">
        <v>2113</v>
      </c>
      <c r="C524" s="872"/>
      <c r="D524" s="832" t="s">
        <v>2050</v>
      </c>
      <c r="E524" s="832"/>
      <c r="F524" s="832"/>
      <c r="G524" s="832"/>
      <c r="H524" s="832"/>
      <c r="I524" s="832"/>
      <c r="J524" s="832"/>
      <c r="K524" s="832"/>
      <c r="L524" s="832"/>
      <c r="M524" s="832"/>
      <c r="N524" s="832"/>
      <c r="O524" s="832"/>
      <c r="P524" s="832"/>
      <c r="Q524" s="832"/>
      <c r="R524" s="832"/>
      <c r="S524" s="832"/>
      <c r="T524" s="832"/>
      <c r="U524" s="833" t="s">
        <v>153</v>
      </c>
      <c r="V524" s="833"/>
      <c r="W524" s="759" t="s">
        <v>1669</v>
      </c>
      <c r="X524" s="865"/>
      <c r="Y524" s="835">
        <v>8</v>
      </c>
      <c r="Z524" s="835"/>
      <c r="AA524" s="775"/>
      <c r="AB524" s="776"/>
      <c r="AC524" s="775"/>
      <c r="AD524" s="776"/>
      <c r="AE524" s="777">
        <f t="shared" si="132"/>
        <v>0</v>
      </c>
      <c r="AF524" s="864"/>
      <c r="AG524" s="777">
        <f t="shared" si="133"/>
        <v>0</v>
      </c>
      <c r="AH524" s="864"/>
      <c r="AI524" s="777">
        <f t="shared" si="134"/>
        <v>0</v>
      </c>
      <c r="AJ524" s="864"/>
      <c r="AK524" s="864"/>
      <c r="AL524" s="96"/>
      <c r="AM524" s="101"/>
      <c r="AN524" s="101"/>
    </row>
    <row r="525" spans="1:40" s="100" customFormat="1" ht="15.75" customHeight="1" outlineLevel="2" x14ac:dyDescent="0.25">
      <c r="A525" s="96"/>
      <c r="B525" s="871" t="s">
        <v>2114</v>
      </c>
      <c r="C525" s="872"/>
      <c r="D525" s="823" t="s">
        <v>2052</v>
      </c>
      <c r="E525" s="675"/>
      <c r="F525" s="675"/>
      <c r="G525" s="675"/>
      <c r="H525" s="675"/>
      <c r="I525" s="675"/>
      <c r="J525" s="675"/>
      <c r="K525" s="675"/>
      <c r="L525" s="675"/>
      <c r="M525" s="675"/>
      <c r="N525" s="675"/>
      <c r="O525" s="675"/>
      <c r="P525" s="675"/>
      <c r="Q525" s="675"/>
      <c r="R525" s="675"/>
      <c r="S525" s="675"/>
      <c r="T525" s="676"/>
      <c r="U525" s="661" t="s">
        <v>2053</v>
      </c>
      <c r="V525" s="824"/>
      <c r="W525" s="825" t="s">
        <v>51</v>
      </c>
      <c r="X525" s="709"/>
      <c r="Y525" s="771">
        <f>50*0.6*0.6</f>
        <v>18</v>
      </c>
      <c r="Z525" s="772"/>
      <c r="AA525" s="631"/>
      <c r="AB525" s="623"/>
      <c r="AC525" s="631"/>
      <c r="AD525" s="623"/>
      <c r="AE525" s="634">
        <f t="shared" si="132"/>
        <v>0</v>
      </c>
      <c r="AF525" s="623"/>
      <c r="AG525" s="634">
        <f t="shared" si="133"/>
        <v>0</v>
      </c>
      <c r="AH525" s="623"/>
      <c r="AI525" s="634">
        <f t="shared" si="134"/>
        <v>0</v>
      </c>
      <c r="AJ525" s="622"/>
      <c r="AK525" s="623"/>
      <c r="AL525" s="96"/>
      <c r="AM525" s="101"/>
      <c r="AN525" s="101"/>
    </row>
    <row r="526" spans="1:40" s="100" customFormat="1" ht="15.75" customHeight="1" outlineLevel="2" x14ac:dyDescent="0.25">
      <c r="A526" s="96"/>
      <c r="B526" s="871" t="s">
        <v>2115</v>
      </c>
      <c r="C526" s="872"/>
      <c r="D526" s="823" t="s">
        <v>1747</v>
      </c>
      <c r="E526" s="675"/>
      <c r="F526" s="675"/>
      <c r="G526" s="675"/>
      <c r="H526" s="675"/>
      <c r="I526" s="675"/>
      <c r="J526" s="675"/>
      <c r="K526" s="675"/>
      <c r="L526" s="675"/>
      <c r="M526" s="675"/>
      <c r="N526" s="675"/>
      <c r="O526" s="675"/>
      <c r="P526" s="675"/>
      <c r="Q526" s="675"/>
      <c r="R526" s="675"/>
      <c r="S526" s="675"/>
      <c r="T526" s="676"/>
      <c r="U526" s="661" t="s">
        <v>1748</v>
      </c>
      <c r="V526" s="824"/>
      <c r="W526" s="825" t="s">
        <v>51</v>
      </c>
      <c r="X526" s="709"/>
      <c r="Y526" s="771">
        <f>50*0.6*0.1</f>
        <v>3</v>
      </c>
      <c r="Z526" s="772"/>
      <c r="AA526" s="631"/>
      <c r="AB526" s="623"/>
      <c r="AC526" s="631"/>
      <c r="AD526" s="623"/>
      <c r="AE526" s="634">
        <f t="shared" si="132"/>
        <v>0</v>
      </c>
      <c r="AF526" s="623"/>
      <c r="AG526" s="634">
        <f t="shared" si="133"/>
        <v>0</v>
      </c>
      <c r="AH526" s="623"/>
      <c r="AI526" s="634">
        <f>AE526+AG526</f>
        <v>0</v>
      </c>
      <c r="AJ526" s="622"/>
      <c r="AK526" s="623"/>
      <c r="AL526" s="96"/>
      <c r="AM526" s="101"/>
      <c r="AN526" s="101"/>
    </row>
    <row r="527" spans="1:40" s="100" customFormat="1" ht="15.75" customHeight="1" outlineLevel="2" x14ac:dyDescent="0.25">
      <c r="A527" s="96"/>
      <c r="B527" s="871" t="s">
        <v>2116</v>
      </c>
      <c r="C527" s="872"/>
      <c r="D527" s="823" t="s">
        <v>1750</v>
      </c>
      <c r="E527" s="675"/>
      <c r="F527" s="675"/>
      <c r="G527" s="675"/>
      <c r="H527" s="675"/>
      <c r="I527" s="675"/>
      <c r="J527" s="675"/>
      <c r="K527" s="675"/>
      <c r="L527" s="675"/>
      <c r="M527" s="675"/>
      <c r="N527" s="675"/>
      <c r="O527" s="675"/>
      <c r="P527" s="675"/>
      <c r="Q527" s="675"/>
      <c r="R527" s="675"/>
      <c r="S527" s="675"/>
      <c r="T527" s="676"/>
      <c r="U527" s="661"/>
      <c r="V527" s="824"/>
      <c r="W527" s="825" t="s">
        <v>51</v>
      </c>
      <c r="X527" s="709"/>
      <c r="Y527" s="771">
        <f>Y525-Y526-(0.2*0.2*50)</f>
        <v>13</v>
      </c>
      <c r="Z527" s="772"/>
      <c r="AA527" s="631"/>
      <c r="AB527" s="623"/>
      <c r="AC527" s="631"/>
      <c r="AD527" s="623"/>
      <c r="AE527" s="634">
        <f t="shared" si="132"/>
        <v>0</v>
      </c>
      <c r="AF527" s="623"/>
      <c r="AG527" s="634">
        <f t="shared" si="133"/>
        <v>0</v>
      </c>
      <c r="AH527" s="623"/>
      <c r="AI527" s="634">
        <f>AE527+AG527</f>
        <v>0</v>
      </c>
      <c r="AJ527" s="622"/>
      <c r="AK527" s="623"/>
      <c r="AL527" s="96"/>
      <c r="AM527" s="101"/>
      <c r="AN527" s="101"/>
    </row>
    <row r="528" spans="1:40" s="100" customFormat="1" ht="15.75" customHeight="1" outlineLevel="2" x14ac:dyDescent="0.25">
      <c r="A528" s="96"/>
      <c r="B528" s="871" t="s">
        <v>2117</v>
      </c>
      <c r="C528" s="872"/>
      <c r="D528" s="823" t="s">
        <v>1623</v>
      </c>
      <c r="E528" s="675"/>
      <c r="F528" s="675"/>
      <c r="G528" s="675"/>
      <c r="H528" s="675"/>
      <c r="I528" s="675"/>
      <c r="J528" s="675"/>
      <c r="K528" s="675"/>
      <c r="L528" s="675"/>
      <c r="M528" s="675"/>
      <c r="N528" s="675"/>
      <c r="O528" s="675"/>
      <c r="P528" s="675"/>
      <c r="Q528" s="675"/>
      <c r="R528" s="675"/>
      <c r="S528" s="675"/>
      <c r="T528" s="676"/>
      <c r="U528" s="661"/>
      <c r="V528" s="824"/>
      <c r="W528" s="825" t="s">
        <v>51</v>
      </c>
      <c r="X528" s="709"/>
      <c r="Y528" s="771">
        <f>(Y525-Y527)*1.4</f>
        <v>7</v>
      </c>
      <c r="Z528" s="772"/>
      <c r="AA528" s="631"/>
      <c r="AB528" s="623"/>
      <c r="AC528" s="631"/>
      <c r="AD528" s="623"/>
      <c r="AE528" s="634">
        <f t="shared" si="132"/>
        <v>0</v>
      </c>
      <c r="AF528" s="623"/>
      <c r="AG528" s="634">
        <f t="shared" si="133"/>
        <v>0</v>
      </c>
      <c r="AH528" s="623"/>
      <c r="AI528" s="634">
        <f>AE528+AG528</f>
        <v>0</v>
      </c>
      <c r="AJ528" s="622"/>
      <c r="AK528" s="623"/>
      <c r="AL528" s="96"/>
      <c r="AM528" s="101"/>
      <c r="AN528" s="101"/>
    </row>
    <row r="529" spans="1:40" s="100" customFormat="1" ht="15.75" customHeight="1" outlineLevel="2" x14ac:dyDescent="0.25">
      <c r="A529" s="96"/>
      <c r="B529" s="871" t="s">
        <v>2118</v>
      </c>
      <c r="C529" s="872"/>
      <c r="D529" s="827" t="s">
        <v>1624</v>
      </c>
      <c r="E529" s="763"/>
      <c r="F529" s="763"/>
      <c r="G529" s="763"/>
      <c r="H529" s="763"/>
      <c r="I529" s="763"/>
      <c r="J529" s="763"/>
      <c r="K529" s="763"/>
      <c r="L529" s="763"/>
      <c r="M529" s="763"/>
      <c r="N529" s="763"/>
      <c r="O529" s="763"/>
      <c r="P529" s="763"/>
      <c r="Q529" s="763"/>
      <c r="R529" s="763"/>
      <c r="S529" s="763"/>
      <c r="T529" s="764"/>
      <c r="U529" s="765"/>
      <c r="V529" s="863"/>
      <c r="W529" s="829" t="s">
        <v>1548</v>
      </c>
      <c r="X529" s="768"/>
      <c r="Y529" s="769">
        <f>Y528*10</f>
        <v>70</v>
      </c>
      <c r="Z529" s="770"/>
      <c r="AA529" s="743"/>
      <c r="AB529" s="734"/>
      <c r="AC529" s="743"/>
      <c r="AD529" s="734"/>
      <c r="AE529" s="733">
        <f t="shared" si="132"/>
        <v>0</v>
      </c>
      <c r="AF529" s="734"/>
      <c r="AG529" s="733">
        <f t="shared" si="133"/>
        <v>0</v>
      </c>
      <c r="AH529" s="734"/>
      <c r="AI529" s="733">
        <f>AE529+AG529</f>
        <v>0</v>
      </c>
      <c r="AJ529" s="735"/>
      <c r="AK529" s="734"/>
      <c r="AL529" s="96"/>
      <c r="AM529" s="101"/>
      <c r="AN529" s="101"/>
    </row>
    <row r="530" spans="1:40" s="100" customFormat="1" ht="15.75" outlineLevel="2" x14ac:dyDescent="0.25">
      <c r="A530" s="96"/>
      <c r="B530" s="721"/>
      <c r="C530" s="809"/>
      <c r="D530" s="814"/>
      <c r="E530" s="815"/>
      <c r="F530" s="815"/>
      <c r="G530" s="815"/>
      <c r="H530" s="815"/>
      <c r="I530" s="815"/>
      <c r="J530" s="815"/>
      <c r="K530" s="815"/>
      <c r="L530" s="815"/>
      <c r="M530" s="815"/>
      <c r="N530" s="815"/>
      <c r="O530" s="815"/>
      <c r="P530" s="815"/>
      <c r="Q530" s="815"/>
      <c r="R530" s="815"/>
      <c r="S530" s="815"/>
      <c r="T530" s="816"/>
      <c r="U530" s="817"/>
      <c r="V530" s="818"/>
      <c r="W530" s="819"/>
      <c r="X530" s="820"/>
      <c r="Y530" s="821"/>
      <c r="Z530" s="822"/>
      <c r="AA530" s="810"/>
      <c r="AB530" s="811"/>
      <c r="AC530" s="810"/>
      <c r="AD530" s="811"/>
      <c r="AE530" s="812"/>
      <c r="AF530" s="811"/>
      <c r="AG530" s="812"/>
      <c r="AH530" s="811"/>
      <c r="AI530" s="812"/>
      <c r="AJ530" s="813"/>
      <c r="AK530" s="811"/>
      <c r="AL530" s="96"/>
      <c r="AM530" s="101"/>
      <c r="AN530" s="101"/>
    </row>
    <row r="531" spans="1:40" s="100" customFormat="1" ht="15.75" customHeight="1" outlineLevel="2" x14ac:dyDescent="0.25">
      <c r="A531" s="96"/>
      <c r="B531" s="450"/>
      <c r="C531" s="451"/>
      <c r="D531" s="866" t="s">
        <v>2058</v>
      </c>
      <c r="E531" s="867"/>
      <c r="F531" s="867"/>
      <c r="G531" s="867"/>
      <c r="H531" s="867"/>
      <c r="I531" s="867"/>
      <c r="J531" s="867"/>
      <c r="K531" s="867"/>
      <c r="L531" s="867"/>
      <c r="M531" s="867"/>
      <c r="N531" s="867"/>
      <c r="O531" s="867"/>
      <c r="P531" s="867"/>
      <c r="Q531" s="867"/>
      <c r="R531" s="867"/>
      <c r="S531" s="867"/>
      <c r="T531" s="868"/>
      <c r="U531" s="452"/>
      <c r="V531" s="459"/>
      <c r="W531" s="460"/>
      <c r="X531" s="453"/>
      <c r="Y531" s="869"/>
      <c r="Z531" s="870"/>
      <c r="AA531" s="454"/>
      <c r="AB531" s="455"/>
      <c r="AC531" s="456"/>
      <c r="AD531" s="455"/>
      <c r="AE531" s="457"/>
      <c r="AF531" s="455"/>
      <c r="AG531" s="457"/>
      <c r="AH531" s="455"/>
      <c r="AI531" s="457"/>
      <c r="AJ531" s="458"/>
      <c r="AK531" s="455"/>
      <c r="AL531" s="96"/>
      <c r="AM531" s="101"/>
      <c r="AN531" s="101"/>
    </row>
    <row r="532" spans="1:40" s="100" customFormat="1" ht="15" customHeight="1" outlineLevel="2" x14ac:dyDescent="0.25">
      <c r="A532" s="96"/>
      <c r="B532" s="871" t="s">
        <v>2119</v>
      </c>
      <c r="C532" s="872"/>
      <c r="D532" s="753" t="s">
        <v>1575</v>
      </c>
      <c r="E532" s="754"/>
      <c r="F532" s="754"/>
      <c r="G532" s="754"/>
      <c r="H532" s="754"/>
      <c r="I532" s="754"/>
      <c r="J532" s="754"/>
      <c r="K532" s="754"/>
      <c r="L532" s="754"/>
      <c r="M532" s="754"/>
      <c r="N532" s="754"/>
      <c r="O532" s="754"/>
      <c r="P532" s="754"/>
      <c r="Q532" s="754"/>
      <c r="R532" s="754"/>
      <c r="S532" s="754"/>
      <c r="T532" s="755"/>
      <c r="U532" s="756"/>
      <c r="V532" s="757"/>
      <c r="W532" s="856" t="s">
        <v>33</v>
      </c>
      <c r="X532" s="759"/>
      <c r="Y532" s="854">
        <f>2.2*2.2</f>
        <v>4.8400000000000007</v>
      </c>
      <c r="Z532" s="855"/>
      <c r="AA532" s="743"/>
      <c r="AB532" s="734"/>
      <c r="AC532" s="743"/>
      <c r="AD532" s="734"/>
      <c r="AE532" s="733">
        <f>ROUND(Y532*AA532,2)</f>
        <v>0</v>
      </c>
      <c r="AF532" s="734"/>
      <c r="AG532" s="733">
        <f>ROUND(Y532*AC532,2)</f>
        <v>0</v>
      </c>
      <c r="AH532" s="734"/>
      <c r="AI532" s="733">
        <f t="shared" ref="AI532:AI556" si="135">AE532+AG532</f>
        <v>0</v>
      </c>
      <c r="AJ532" s="735"/>
      <c r="AK532" s="734"/>
      <c r="AL532" s="96"/>
      <c r="AM532" s="101"/>
      <c r="AN532" s="101"/>
    </row>
    <row r="533" spans="1:40" s="100" customFormat="1" ht="15" customHeight="1" outlineLevel="2" x14ac:dyDescent="0.25">
      <c r="A533" s="96"/>
      <c r="B533" s="871" t="s">
        <v>2120</v>
      </c>
      <c r="C533" s="872"/>
      <c r="D533" s="753" t="s">
        <v>1579</v>
      </c>
      <c r="E533" s="754"/>
      <c r="F533" s="754"/>
      <c r="G533" s="754"/>
      <c r="H533" s="754"/>
      <c r="I533" s="754"/>
      <c r="J533" s="754"/>
      <c r="K533" s="754"/>
      <c r="L533" s="754"/>
      <c r="M533" s="754"/>
      <c r="N533" s="754"/>
      <c r="O533" s="754"/>
      <c r="P533" s="754"/>
      <c r="Q533" s="754"/>
      <c r="R533" s="754"/>
      <c r="S533" s="754"/>
      <c r="T533" s="755"/>
      <c r="U533" s="756"/>
      <c r="V533" s="757"/>
      <c r="W533" s="856" t="s">
        <v>51</v>
      </c>
      <c r="X533" s="759"/>
      <c r="Y533" s="771">
        <f>Y532*0.15</f>
        <v>0.72600000000000009</v>
      </c>
      <c r="Z533" s="772"/>
      <c r="AA533" s="631"/>
      <c r="AB533" s="623"/>
      <c r="AC533" s="743"/>
      <c r="AD533" s="734"/>
      <c r="AE533" s="733">
        <f t="shared" ref="AE533:AE556" si="136">ROUND(Y533*AA533,2)</f>
        <v>0</v>
      </c>
      <c r="AF533" s="734"/>
      <c r="AG533" s="733">
        <f t="shared" ref="AG533:AG556" si="137">ROUND(Y533*AC533,2)</f>
        <v>0</v>
      </c>
      <c r="AH533" s="734"/>
      <c r="AI533" s="733">
        <f t="shared" si="135"/>
        <v>0</v>
      </c>
      <c r="AJ533" s="735"/>
      <c r="AK533" s="734"/>
      <c r="AL533" s="96"/>
      <c r="AM533" s="101"/>
      <c r="AN533" s="101"/>
    </row>
    <row r="534" spans="1:40" s="100" customFormat="1" ht="15.75" customHeight="1" outlineLevel="2" x14ac:dyDescent="0.25">
      <c r="A534" s="96"/>
      <c r="B534" s="871" t="s">
        <v>2121</v>
      </c>
      <c r="C534" s="872"/>
      <c r="D534" s="753" t="s">
        <v>1647</v>
      </c>
      <c r="E534" s="754"/>
      <c r="F534" s="754"/>
      <c r="G534" s="754"/>
      <c r="H534" s="754"/>
      <c r="I534" s="754"/>
      <c r="J534" s="754"/>
      <c r="K534" s="754"/>
      <c r="L534" s="754"/>
      <c r="M534" s="754"/>
      <c r="N534" s="754"/>
      <c r="O534" s="754"/>
      <c r="P534" s="754"/>
      <c r="Q534" s="754"/>
      <c r="R534" s="754"/>
      <c r="S534" s="754"/>
      <c r="T534" s="755"/>
      <c r="U534" s="756"/>
      <c r="V534" s="757"/>
      <c r="W534" s="856" t="s">
        <v>33</v>
      </c>
      <c r="X534" s="759"/>
      <c r="Y534" s="771">
        <f>Y532</f>
        <v>4.8400000000000007</v>
      </c>
      <c r="Z534" s="772"/>
      <c r="AA534" s="743"/>
      <c r="AB534" s="734"/>
      <c r="AC534" s="743"/>
      <c r="AD534" s="734"/>
      <c r="AE534" s="733">
        <f t="shared" si="136"/>
        <v>0</v>
      </c>
      <c r="AF534" s="734"/>
      <c r="AG534" s="733">
        <f t="shared" si="137"/>
        <v>0</v>
      </c>
      <c r="AH534" s="734"/>
      <c r="AI534" s="733">
        <f t="shared" si="135"/>
        <v>0</v>
      </c>
      <c r="AJ534" s="735"/>
      <c r="AK534" s="734"/>
      <c r="AL534" s="96"/>
      <c r="AM534" s="101"/>
      <c r="AN534" s="101"/>
    </row>
    <row r="535" spans="1:40" s="100" customFormat="1" ht="15" customHeight="1" outlineLevel="2" x14ac:dyDescent="0.25">
      <c r="A535" s="96"/>
      <c r="B535" s="871" t="s">
        <v>2122</v>
      </c>
      <c r="C535" s="872"/>
      <c r="D535" s="753" t="s">
        <v>1734</v>
      </c>
      <c r="E535" s="754"/>
      <c r="F535" s="754"/>
      <c r="G535" s="754"/>
      <c r="H535" s="754"/>
      <c r="I535" s="754"/>
      <c r="J535" s="754"/>
      <c r="K535" s="754"/>
      <c r="L535" s="754"/>
      <c r="M535" s="754"/>
      <c r="N535" s="754"/>
      <c r="O535" s="754"/>
      <c r="P535" s="754"/>
      <c r="Q535" s="754"/>
      <c r="R535" s="754"/>
      <c r="S535" s="754"/>
      <c r="T535" s="755"/>
      <c r="U535" s="756"/>
      <c r="V535" s="757"/>
      <c r="W535" s="856" t="s">
        <v>33</v>
      </c>
      <c r="X535" s="759"/>
      <c r="Y535" s="854">
        <f>2.2*4*0.4</f>
        <v>3.5200000000000005</v>
      </c>
      <c r="Z535" s="855"/>
      <c r="AA535" s="743"/>
      <c r="AB535" s="734"/>
      <c r="AC535" s="743"/>
      <c r="AD535" s="734"/>
      <c r="AE535" s="733">
        <f t="shared" si="136"/>
        <v>0</v>
      </c>
      <c r="AF535" s="734"/>
      <c r="AG535" s="733">
        <f t="shared" si="137"/>
        <v>0</v>
      </c>
      <c r="AH535" s="734"/>
      <c r="AI535" s="733">
        <f t="shared" si="135"/>
        <v>0</v>
      </c>
      <c r="AJ535" s="735"/>
      <c r="AK535" s="734"/>
      <c r="AL535" s="96"/>
      <c r="AM535" s="101"/>
      <c r="AN535" s="101"/>
    </row>
    <row r="536" spans="1:40" s="100" customFormat="1" ht="15" customHeight="1" outlineLevel="2" x14ac:dyDescent="0.25">
      <c r="A536" s="96"/>
      <c r="B536" s="871" t="s">
        <v>2123</v>
      </c>
      <c r="C536" s="872"/>
      <c r="D536" s="753" t="s">
        <v>1618</v>
      </c>
      <c r="E536" s="754"/>
      <c r="F536" s="754"/>
      <c r="G536" s="754"/>
      <c r="H536" s="754"/>
      <c r="I536" s="754"/>
      <c r="J536" s="754"/>
      <c r="K536" s="754"/>
      <c r="L536" s="754"/>
      <c r="M536" s="754"/>
      <c r="N536" s="754"/>
      <c r="O536" s="754"/>
      <c r="P536" s="754"/>
      <c r="Q536" s="754"/>
      <c r="R536" s="754"/>
      <c r="S536" s="754"/>
      <c r="T536" s="755"/>
      <c r="U536" s="756"/>
      <c r="V536" s="757"/>
      <c r="W536" s="856" t="s">
        <v>58</v>
      </c>
      <c r="X536" s="759"/>
      <c r="Y536" s="854">
        <v>100</v>
      </c>
      <c r="Z536" s="855"/>
      <c r="AA536" s="743"/>
      <c r="AB536" s="734"/>
      <c r="AC536" s="743"/>
      <c r="AD536" s="734"/>
      <c r="AE536" s="733">
        <f t="shared" si="136"/>
        <v>0</v>
      </c>
      <c r="AF536" s="734"/>
      <c r="AG536" s="733">
        <f t="shared" si="137"/>
        <v>0</v>
      </c>
      <c r="AH536" s="734"/>
      <c r="AI536" s="733">
        <f t="shared" si="135"/>
        <v>0</v>
      </c>
      <c r="AJ536" s="735"/>
      <c r="AK536" s="734"/>
      <c r="AL536" s="96"/>
      <c r="AM536" s="101"/>
      <c r="AN536" s="101"/>
    </row>
    <row r="537" spans="1:40" s="100" customFormat="1" ht="15.75" customHeight="1" outlineLevel="2" x14ac:dyDescent="0.25">
      <c r="A537" s="96"/>
      <c r="B537" s="871" t="s">
        <v>2124</v>
      </c>
      <c r="C537" s="872"/>
      <c r="D537" s="736" t="s">
        <v>1605</v>
      </c>
      <c r="E537" s="737"/>
      <c r="F537" s="737"/>
      <c r="G537" s="737"/>
      <c r="H537" s="737"/>
      <c r="I537" s="737"/>
      <c r="J537" s="737"/>
      <c r="K537" s="737"/>
      <c r="L537" s="737"/>
      <c r="M537" s="737"/>
      <c r="N537" s="737"/>
      <c r="O537" s="737"/>
      <c r="P537" s="737"/>
      <c r="Q537" s="737"/>
      <c r="R537" s="737"/>
      <c r="S537" s="737"/>
      <c r="T537" s="738"/>
      <c r="U537" s="739"/>
      <c r="V537" s="740"/>
      <c r="W537" s="862" t="s">
        <v>58</v>
      </c>
      <c r="X537" s="742"/>
      <c r="Y537" s="854">
        <v>20</v>
      </c>
      <c r="Z537" s="855"/>
      <c r="AA537" s="743"/>
      <c r="AB537" s="734"/>
      <c r="AC537" s="743"/>
      <c r="AD537" s="734"/>
      <c r="AE537" s="733">
        <f t="shared" si="136"/>
        <v>0</v>
      </c>
      <c r="AF537" s="734"/>
      <c r="AG537" s="733">
        <f t="shared" si="137"/>
        <v>0</v>
      </c>
      <c r="AH537" s="734"/>
      <c r="AI537" s="733">
        <f t="shared" si="135"/>
        <v>0</v>
      </c>
      <c r="AJ537" s="735"/>
      <c r="AK537" s="734"/>
      <c r="AL537" s="96"/>
      <c r="AM537" s="101"/>
      <c r="AN537" s="101"/>
    </row>
    <row r="538" spans="1:40" s="100" customFormat="1" ht="15.75" customHeight="1" outlineLevel="2" x14ac:dyDescent="0.25">
      <c r="A538" s="96"/>
      <c r="B538" s="871" t="s">
        <v>2125</v>
      </c>
      <c r="C538" s="872"/>
      <c r="D538" s="736" t="s">
        <v>1643</v>
      </c>
      <c r="E538" s="737"/>
      <c r="F538" s="737"/>
      <c r="G538" s="737"/>
      <c r="H538" s="737"/>
      <c r="I538" s="737"/>
      <c r="J538" s="737"/>
      <c r="K538" s="737"/>
      <c r="L538" s="737"/>
      <c r="M538" s="737"/>
      <c r="N538" s="737"/>
      <c r="O538" s="737"/>
      <c r="P538" s="737"/>
      <c r="Q538" s="737"/>
      <c r="R538" s="737"/>
      <c r="S538" s="737"/>
      <c r="T538" s="738"/>
      <c r="U538" s="739"/>
      <c r="V538" s="740"/>
      <c r="W538" s="862" t="s">
        <v>51</v>
      </c>
      <c r="X538" s="742"/>
      <c r="Y538" s="769">
        <v>1</v>
      </c>
      <c r="Z538" s="770"/>
      <c r="AA538" s="743"/>
      <c r="AB538" s="734"/>
      <c r="AC538" s="743"/>
      <c r="AD538" s="734"/>
      <c r="AE538" s="733">
        <f t="shared" si="136"/>
        <v>0</v>
      </c>
      <c r="AF538" s="734"/>
      <c r="AG538" s="733">
        <f t="shared" si="137"/>
        <v>0</v>
      </c>
      <c r="AH538" s="734"/>
      <c r="AI538" s="733">
        <f t="shared" si="135"/>
        <v>0</v>
      </c>
      <c r="AJ538" s="735"/>
      <c r="AK538" s="734"/>
      <c r="AL538" s="96"/>
      <c r="AM538" s="101"/>
      <c r="AN538" s="101"/>
    </row>
    <row r="539" spans="1:40" s="100" customFormat="1" ht="15.75" customHeight="1" outlineLevel="2" x14ac:dyDescent="0.25">
      <c r="A539" s="96"/>
      <c r="B539" s="871" t="s">
        <v>2126</v>
      </c>
      <c r="C539" s="872"/>
      <c r="D539" s="736" t="s">
        <v>1644</v>
      </c>
      <c r="E539" s="737"/>
      <c r="F539" s="737"/>
      <c r="G539" s="737"/>
      <c r="H539" s="737"/>
      <c r="I539" s="737"/>
      <c r="J539" s="737"/>
      <c r="K539" s="737"/>
      <c r="L539" s="737"/>
      <c r="M539" s="737"/>
      <c r="N539" s="737"/>
      <c r="O539" s="737"/>
      <c r="P539" s="737"/>
      <c r="Q539" s="737"/>
      <c r="R539" s="737"/>
      <c r="S539" s="737"/>
      <c r="T539" s="738"/>
      <c r="U539" s="739"/>
      <c r="V539" s="740"/>
      <c r="W539" s="862" t="s">
        <v>33</v>
      </c>
      <c r="X539" s="742"/>
      <c r="Y539" s="769">
        <f>Y538</f>
        <v>1</v>
      </c>
      <c r="Z539" s="770"/>
      <c r="AA539" s="743"/>
      <c r="AB539" s="734"/>
      <c r="AC539" s="743"/>
      <c r="AD539" s="734"/>
      <c r="AE539" s="733">
        <f t="shared" si="136"/>
        <v>0</v>
      </c>
      <c r="AF539" s="734"/>
      <c r="AG539" s="733">
        <f t="shared" si="137"/>
        <v>0</v>
      </c>
      <c r="AH539" s="734"/>
      <c r="AI539" s="733">
        <f t="shared" si="135"/>
        <v>0</v>
      </c>
      <c r="AJ539" s="735"/>
      <c r="AK539" s="734"/>
      <c r="AL539" s="96"/>
      <c r="AM539" s="101"/>
      <c r="AN539" s="101"/>
    </row>
    <row r="540" spans="1:40" s="100" customFormat="1" ht="15.75" customHeight="1" outlineLevel="2" x14ac:dyDescent="0.25">
      <c r="A540" s="96"/>
      <c r="B540" s="871" t="s">
        <v>2127</v>
      </c>
      <c r="C540" s="872"/>
      <c r="D540" s="736" t="s">
        <v>1648</v>
      </c>
      <c r="E540" s="737"/>
      <c r="F540" s="737"/>
      <c r="G540" s="737"/>
      <c r="H540" s="737"/>
      <c r="I540" s="737"/>
      <c r="J540" s="737"/>
      <c r="K540" s="737"/>
      <c r="L540" s="737"/>
      <c r="M540" s="737"/>
      <c r="N540" s="737"/>
      <c r="O540" s="737"/>
      <c r="P540" s="737"/>
      <c r="Q540" s="737"/>
      <c r="R540" s="737"/>
      <c r="S540" s="737"/>
      <c r="T540" s="738"/>
      <c r="U540" s="739"/>
      <c r="V540" s="740"/>
      <c r="W540" s="862" t="s">
        <v>33</v>
      </c>
      <c r="X540" s="742"/>
      <c r="Y540" s="769">
        <f>2.2*2.2</f>
        <v>4.8400000000000007</v>
      </c>
      <c r="Z540" s="770"/>
      <c r="AA540" s="743"/>
      <c r="AB540" s="734"/>
      <c r="AC540" s="743"/>
      <c r="AD540" s="734"/>
      <c r="AE540" s="733">
        <f t="shared" si="136"/>
        <v>0</v>
      </c>
      <c r="AF540" s="734"/>
      <c r="AG540" s="733">
        <f t="shared" si="137"/>
        <v>0</v>
      </c>
      <c r="AH540" s="734"/>
      <c r="AI540" s="733">
        <f t="shared" si="135"/>
        <v>0</v>
      </c>
      <c r="AJ540" s="760"/>
      <c r="AK540" s="761"/>
      <c r="AL540" s="96"/>
      <c r="AM540" s="101"/>
      <c r="AN540" s="101"/>
    </row>
    <row r="541" spans="1:40" s="100" customFormat="1" ht="15.75" customHeight="1" outlineLevel="2" x14ac:dyDescent="0.25">
      <c r="A541" s="96"/>
      <c r="B541" s="871" t="s">
        <v>2128</v>
      </c>
      <c r="C541" s="872"/>
      <c r="D541" s="827" t="s">
        <v>1649</v>
      </c>
      <c r="E541" s="763"/>
      <c r="F541" s="763"/>
      <c r="G541" s="763"/>
      <c r="H541" s="763"/>
      <c r="I541" s="763"/>
      <c r="J541" s="763"/>
      <c r="K541" s="763"/>
      <c r="L541" s="763"/>
      <c r="M541" s="763"/>
      <c r="N541" s="763"/>
      <c r="O541" s="763"/>
      <c r="P541" s="763"/>
      <c r="Q541" s="763"/>
      <c r="R541" s="763"/>
      <c r="S541" s="763"/>
      <c r="T541" s="764"/>
      <c r="U541" s="765"/>
      <c r="V541" s="863"/>
      <c r="W541" s="829" t="s">
        <v>33</v>
      </c>
      <c r="X541" s="768"/>
      <c r="Y541" s="769">
        <f>2.2*2.2</f>
        <v>4.8400000000000007</v>
      </c>
      <c r="Z541" s="770"/>
      <c r="AA541" s="769"/>
      <c r="AB541" s="770"/>
      <c r="AC541" s="743"/>
      <c r="AD541" s="734"/>
      <c r="AE541" s="733">
        <f t="shared" si="136"/>
        <v>0</v>
      </c>
      <c r="AF541" s="734"/>
      <c r="AG541" s="733">
        <f t="shared" si="137"/>
        <v>0</v>
      </c>
      <c r="AH541" s="734"/>
      <c r="AI541" s="733">
        <f t="shared" si="135"/>
        <v>0</v>
      </c>
      <c r="AJ541" s="735"/>
      <c r="AK541" s="734"/>
      <c r="AL541" s="96"/>
      <c r="AM541" s="101"/>
      <c r="AN541" s="101"/>
    </row>
    <row r="542" spans="1:40" s="100" customFormat="1" ht="15.75" customHeight="1" outlineLevel="2" x14ac:dyDescent="0.25">
      <c r="A542" s="96"/>
      <c r="B542" s="871" t="s">
        <v>2129</v>
      </c>
      <c r="C542" s="872"/>
      <c r="D542" s="832" t="s">
        <v>1606</v>
      </c>
      <c r="E542" s="832"/>
      <c r="F542" s="832"/>
      <c r="G542" s="832"/>
      <c r="H542" s="832"/>
      <c r="I542" s="832"/>
      <c r="J542" s="832"/>
      <c r="K542" s="832"/>
      <c r="L542" s="832"/>
      <c r="M542" s="832"/>
      <c r="N542" s="832"/>
      <c r="O542" s="832"/>
      <c r="P542" s="832"/>
      <c r="Q542" s="832"/>
      <c r="R542" s="832"/>
      <c r="S542" s="832"/>
      <c r="T542" s="832"/>
      <c r="U542" s="833"/>
      <c r="V542" s="833"/>
      <c r="W542" s="759" t="s">
        <v>1607</v>
      </c>
      <c r="X542" s="865"/>
      <c r="Y542" s="769">
        <v>1</v>
      </c>
      <c r="Z542" s="770"/>
      <c r="AA542" s="769"/>
      <c r="AB542" s="770"/>
      <c r="AC542" s="743"/>
      <c r="AD542" s="734"/>
      <c r="AE542" s="733">
        <f t="shared" si="136"/>
        <v>0</v>
      </c>
      <c r="AF542" s="734"/>
      <c r="AG542" s="733">
        <f t="shared" si="137"/>
        <v>0</v>
      </c>
      <c r="AH542" s="734"/>
      <c r="AI542" s="733">
        <f t="shared" si="135"/>
        <v>0</v>
      </c>
      <c r="AJ542" s="735"/>
      <c r="AK542" s="734"/>
      <c r="AL542" s="96"/>
      <c r="AM542" s="101"/>
      <c r="AN542" s="101"/>
    </row>
    <row r="543" spans="1:40" s="100" customFormat="1" ht="15.75" customHeight="1" outlineLevel="2" x14ac:dyDescent="0.25">
      <c r="A543" s="96"/>
      <c r="B543" s="871" t="s">
        <v>2130</v>
      </c>
      <c r="C543" s="872"/>
      <c r="D543" s="832" t="s">
        <v>1608</v>
      </c>
      <c r="E543" s="832"/>
      <c r="F543" s="832"/>
      <c r="G543" s="832"/>
      <c r="H543" s="832"/>
      <c r="I543" s="832"/>
      <c r="J543" s="832"/>
      <c r="K543" s="832"/>
      <c r="L543" s="832"/>
      <c r="M543" s="832"/>
      <c r="N543" s="832"/>
      <c r="O543" s="832"/>
      <c r="P543" s="832"/>
      <c r="Q543" s="832"/>
      <c r="R543" s="832"/>
      <c r="S543" s="832"/>
      <c r="T543" s="832"/>
      <c r="U543" s="833"/>
      <c r="V543" s="833"/>
      <c r="W543" s="759" t="s">
        <v>2071</v>
      </c>
      <c r="X543" s="865"/>
      <c r="Y543" s="769">
        <v>1</v>
      </c>
      <c r="Z543" s="770"/>
      <c r="AA543" s="769"/>
      <c r="AB543" s="770"/>
      <c r="AC543" s="743"/>
      <c r="AD543" s="734"/>
      <c r="AE543" s="733">
        <f t="shared" si="136"/>
        <v>0</v>
      </c>
      <c r="AF543" s="734"/>
      <c r="AG543" s="733">
        <f t="shared" si="137"/>
        <v>0</v>
      </c>
      <c r="AH543" s="734"/>
      <c r="AI543" s="733">
        <f t="shared" si="135"/>
        <v>0</v>
      </c>
      <c r="AJ543" s="735"/>
      <c r="AK543" s="734"/>
      <c r="AL543" s="96"/>
      <c r="AM543" s="101"/>
      <c r="AN543" s="101"/>
    </row>
    <row r="544" spans="1:40" s="100" customFormat="1" ht="15.75" customHeight="1" outlineLevel="2" x14ac:dyDescent="0.25">
      <c r="A544" s="96"/>
      <c r="B544" s="871" t="s">
        <v>2131</v>
      </c>
      <c r="C544" s="872"/>
      <c r="D544" s="823" t="s">
        <v>1610</v>
      </c>
      <c r="E544" s="675"/>
      <c r="F544" s="675"/>
      <c r="G544" s="675"/>
      <c r="H544" s="675"/>
      <c r="I544" s="675"/>
      <c r="J544" s="675"/>
      <c r="K544" s="675"/>
      <c r="L544" s="675"/>
      <c r="M544" s="675"/>
      <c r="N544" s="675"/>
      <c r="O544" s="675"/>
      <c r="P544" s="675"/>
      <c r="Q544" s="675"/>
      <c r="R544" s="675"/>
      <c r="S544" s="675"/>
      <c r="T544" s="676"/>
      <c r="U544" s="661"/>
      <c r="V544" s="824"/>
      <c r="W544" s="825" t="s">
        <v>1669</v>
      </c>
      <c r="X544" s="709"/>
      <c r="Y544" s="771">
        <v>6</v>
      </c>
      <c r="Z544" s="772"/>
      <c r="AA544" s="631"/>
      <c r="AB544" s="623"/>
      <c r="AC544" s="631"/>
      <c r="AD544" s="623"/>
      <c r="AE544" s="733">
        <f t="shared" si="136"/>
        <v>0</v>
      </c>
      <c r="AF544" s="734"/>
      <c r="AG544" s="733">
        <f t="shared" si="137"/>
        <v>0</v>
      </c>
      <c r="AH544" s="734"/>
      <c r="AI544" s="634">
        <f t="shared" si="135"/>
        <v>0</v>
      </c>
      <c r="AJ544" s="622"/>
      <c r="AK544" s="623"/>
      <c r="AL544" s="96"/>
      <c r="AM544" s="101"/>
      <c r="AN544" s="101"/>
    </row>
    <row r="545" spans="1:40" s="100" customFormat="1" ht="15.75" customHeight="1" outlineLevel="2" x14ac:dyDescent="0.25">
      <c r="A545" s="96"/>
      <c r="B545" s="871" t="s">
        <v>2132</v>
      </c>
      <c r="C545" s="872"/>
      <c r="D545" s="823" t="s">
        <v>1658</v>
      </c>
      <c r="E545" s="675"/>
      <c r="F545" s="675"/>
      <c r="G545" s="675"/>
      <c r="H545" s="675"/>
      <c r="I545" s="675"/>
      <c r="J545" s="675"/>
      <c r="K545" s="675"/>
      <c r="L545" s="675"/>
      <c r="M545" s="675"/>
      <c r="N545" s="675"/>
      <c r="O545" s="675"/>
      <c r="P545" s="675"/>
      <c r="Q545" s="675"/>
      <c r="R545" s="675"/>
      <c r="S545" s="675"/>
      <c r="T545" s="676"/>
      <c r="U545" s="661"/>
      <c r="V545" s="824"/>
      <c r="W545" s="825" t="s">
        <v>33</v>
      </c>
      <c r="X545" s="709"/>
      <c r="Y545" s="771">
        <f>8*2.8</f>
        <v>22.4</v>
      </c>
      <c r="Z545" s="772"/>
      <c r="AA545" s="631"/>
      <c r="AB545" s="623"/>
      <c r="AC545" s="631"/>
      <c r="AD545" s="623"/>
      <c r="AE545" s="733">
        <f t="shared" si="136"/>
        <v>0</v>
      </c>
      <c r="AF545" s="734"/>
      <c r="AG545" s="733">
        <f t="shared" si="137"/>
        <v>0</v>
      </c>
      <c r="AH545" s="734"/>
      <c r="AI545" s="634">
        <f t="shared" si="135"/>
        <v>0</v>
      </c>
      <c r="AJ545" s="622"/>
      <c r="AK545" s="623"/>
      <c r="AL545" s="96"/>
      <c r="AM545" s="101"/>
      <c r="AN545" s="101"/>
    </row>
    <row r="546" spans="1:40" s="100" customFormat="1" ht="15.75" customHeight="1" outlineLevel="2" x14ac:dyDescent="0.25">
      <c r="A546" s="96"/>
      <c r="B546" s="871" t="s">
        <v>2133</v>
      </c>
      <c r="C546" s="872"/>
      <c r="D546" s="736" t="s">
        <v>1660</v>
      </c>
      <c r="E546" s="737"/>
      <c r="F546" s="737"/>
      <c r="G546" s="737"/>
      <c r="H546" s="737"/>
      <c r="I546" s="737"/>
      <c r="J546" s="737"/>
      <c r="K546" s="737"/>
      <c r="L546" s="737"/>
      <c r="M546" s="737"/>
      <c r="N546" s="737"/>
      <c r="O546" s="737"/>
      <c r="P546" s="737"/>
      <c r="Q546" s="737"/>
      <c r="R546" s="737"/>
      <c r="S546" s="737"/>
      <c r="T546" s="738"/>
      <c r="U546" s="739"/>
      <c r="V546" s="740"/>
      <c r="W546" s="862" t="s">
        <v>58</v>
      </c>
      <c r="X546" s="742"/>
      <c r="Y546" s="854">
        <v>40</v>
      </c>
      <c r="Z546" s="855"/>
      <c r="AA546" s="743"/>
      <c r="AB546" s="734"/>
      <c r="AC546" s="743"/>
      <c r="AD546" s="734"/>
      <c r="AE546" s="733">
        <f t="shared" si="136"/>
        <v>0</v>
      </c>
      <c r="AF546" s="734"/>
      <c r="AG546" s="733">
        <f t="shared" si="137"/>
        <v>0</v>
      </c>
      <c r="AH546" s="734"/>
      <c r="AI546" s="733">
        <f t="shared" si="135"/>
        <v>0</v>
      </c>
      <c r="AJ546" s="735"/>
      <c r="AK546" s="734"/>
      <c r="AL546" s="96"/>
      <c r="AM546" s="101"/>
      <c r="AN546" s="101"/>
    </row>
    <row r="547" spans="1:40" s="100" customFormat="1" ht="15.75" customHeight="1" outlineLevel="2" x14ac:dyDescent="0.25">
      <c r="A547" s="96"/>
      <c r="B547" s="871" t="s">
        <v>2134</v>
      </c>
      <c r="C547" s="872"/>
      <c r="D547" s="823" t="s">
        <v>1662</v>
      </c>
      <c r="E547" s="675"/>
      <c r="F547" s="675"/>
      <c r="G547" s="675"/>
      <c r="H547" s="675"/>
      <c r="I547" s="675"/>
      <c r="J547" s="675"/>
      <c r="K547" s="675"/>
      <c r="L547" s="675"/>
      <c r="M547" s="675"/>
      <c r="N547" s="675"/>
      <c r="O547" s="675"/>
      <c r="P547" s="675"/>
      <c r="Q547" s="675"/>
      <c r="R547" s="675"/>
      <c r="S547" s="675"/>
      <c r="T547" s="676"/>
      <c r="U547" s="661"/>
      <c r="V547" s="824"/>
      <c r="W547" s="825" t="s">
        <v>51</v>
      </c>
      <c r="X547" s="709"/>
      <c r="Y547" s="771">
        <v>2.5</v>
      </c>
      <c r="Z547" s="772"/>
      <c r="AA547" s="771"/>
      <c r="AB547" s="772"/>
      <c r="AC547" s="743"/>
      <c r="AD547" s="734"/>
      <c r="AE547" s="733">
        <f t="shared" si="136"/>
        <v>0</v>
      </c>
      <c r="AF547" s="734"/>
      <c r="AG547" s="733">
        <f t="shared" si="137"/>
        <v>0</v>
      </c>
      <c r="AH547" s="734"/>
      <c r="AI547" s="733">
        <f t="shared" si="135"/>
        <v>0</v>
      </c>
      <c r="AJ547" s="735"/>
      <c r="AK547" s="734"/>
      <c r="AL547" s="96"/>
      <c r="AM547" s="101"/>
      <c r="AN547" s="101"/>
    </row>
    <row r="548" spans="1:40" s="100" customFormat="1" ht="15.75" customHeight="1" outlineLevel="2" x14ac:dyDescent="0.25">
      <c r="A548" s="96"/>
      <c r="B548" s="871" t="s">
        <v>2135</v>
      </c>
      <c r="C548" s="872"/>
      <c r="D548" s="823" t="s">
        <v>1664</v>
      </c>
      <c r="E548" s="675"/>
      <c r="F548" s="675"/>
      <c r="G548" s="675"/>
      <c r="H548" s="675"/>
      <c r="I548" s="675"/>
      <c r="J548" s="675"/>
      <c r="K548" s="675"/>
      <c r="L548" s="675"/>
      <c r="M548" s="675"/>
      <c r="N548" s="675"/>
      <c r="O548" s="675"/>
      <c r="P548" s="675"/>
      <c r="Q548" s="675"/>
      <c r="R548" s="675"/>
      <c r="S548" s="675"/>
      <c r="T548" s="676"/>
      <c r="U548" s="661"/>
      <c r="V548" s="824"/>
      <c r="W548" s="825" t="s">
        <v>33</v>
      </c>
      <c r="X548" s="709"/>
      <c r="Y548" s="771">
        <f>2.2*2.2</f>
        <v>4.8400000000000007</v>
      </c>
      <c r="Z548" s="772"/>
      <c r="AA548" s="771"/>
      <c r="AB548" s="772"/>
      <c r="AC548" s="743"/>
      <c r="AD548" s="734"/>
      <c r="AE548" s="733">
        <f t="shared" si="136"/>
        <v>0</v>
      </c>
      <c r="AF548" s="734"/>
      <c r="AG548" s="733">
        <f t="shared" si="137"/>
        <v>0</v>
      </c>
      <c r="AH548" s="734"/>
      <c r="AI548" s="733">
        <f t="shared" si="135"/>
        <v>0</v>
      </c>
      <c r="AJ548" s="735"/>
      <c r="AK548" s="734"/>
      <c r="AL548" s="96"/>
      <c r="AM548" s="101"/>
      <c r="AN548" s="101"/>
    </row>
    <row r="549" spans="1:40" s="100" customFormat="1" ht="15.75" customHeight="1" outlineLevel="2" x14ac:dyDescent="0.25">
      <c r="A549" s="96"/>
      <c r="B549" s="871" t="s">
        <v>2136</v>
      </c>
      <c r="C549" s="872"/>
      <c r="D549" s="823" t="s">
        <v>2078</v>
      </c>
      <c r="E549" s="675"/>
      <c r="F549" s="675"/>
      <c r="G549" s="675"/>
      <c r="H549" s="675"/>
      <c r="I549" s="675"/>
      <c r="J549" s="675"/>
      <c r="K549" s="675"/>
      <c r="L549" s="675"/>
      <c r="M549" s="675"/>
      <c r="N549" s="675"/>
      <c r="O549" s="675"/>
      <c r="P549" s="675"/>
      <c r="Q549" s="675"/>
      <c r="R549" s="675"/>
      <c r="S549" s="675"/>
      <c r="T549" s="676"/>
      <c r="U549" s="661"/>
      <c r="V549" s="824"/>
      <c r="W549" s="825" t="s">
        <v>33</v>
      </c>
      <c r="X549" s="709"/>
      <c r="Y549" s="771">
        <f>(2.2*2.2)+(2.2*0.4)</f>
        <v>5.7200000000000006</v>
      </c>
      <c r="Z549" s="772"/>
      <c r="AA549" s="771"/>
      <c r="AB549" s="772"/>
      <c r="AC549" s="743"/>
      <c r="AD549" s="734"/>
      <c r="AE549" s="733">
        <f t="shared" si="136"/>
        <v>0</v>
      </c>
      <c r="AF549" s="734"/>
      <c r="AG549" s="733">
        <f t="shared" si="137"/>
        <v>0</v>
      </c>
      <c r="AH549" s="734"/>
      <c r="AI549" s="733">
        <f t="shared" si="135"/>
        <v>0</v>
      </c>
      <c r="AJ549" s="735"/>
      <c r="AK549" s="734"/>
      <c r="AL549" s="96"/>
      <c r="AM549" s="101"/>
      <c r="AN549" s="101"/>
    </row>
    <row r="550" spans="1:40" s="100" customFormat="1" ht="15.75" customHeight="1" outlineLevel="2" x14ac:dyDescent="0.25">
      <c r="A550" s="96"/>
      <c r="B550" s="871" t="s">
        <v>2137</v>
      </c>
      <c r="C550" s="872"/>
      <c r="D550" s="823" t="s">
        <v>106</v>
      </c>
      <c r="E550" s="675"/>
      <c r="F550" s="675"/>
      <c r="G550" s="675"/>
      <c r="H550" s="675"/>
      <c r="I550" s="675"/>
      <c r="J550" s="675"/>
      <c r="K550" s="675"/>
      <c r="L550" s="675"/>
      <c r="M550" s="675"/>
      <c r="N550" s="675"/>
      <c r="O550" s="675"/>
      <c r="P550" s="675"/>
      <c r="Q550" s="675"/>
      <c r="R550" s="675"/>
      <c r="S550" s="675"/>
      <c r="T550" s="676"/>
      <c r="U550" s="661"/>
      <c r="V550" s="824"/>
      <c r="W550" s="825" t="s">
        <v>33</v>
      </c>
      <c r="X550" s="709"/>
      <c r="Y550" s="771">
        <f>Y545*2</f>
        <v>44.8</v>
      </c>
      <c r="Z550" s="772"/>
      <c r="AA550" s="771"/>
      <c r="AB550" s="789"/>
      <c r="AC550" s="775"/>
      <c r="AD550" s="776"/>
      <c r="AE550" s="733">
        <f t="shared" si="136"/>
        <v>0</v>
      </c>
      <c r="AF550" s="734"/>
      <c r="AG550" s="733">
        <f t="shared" si="137"/>
        <v>0</v>
      </c>
      <c r="AH550" s="734"/>
      <c r="AI550" s="777">
        <f t="shared" si="135"/>
        <v>0</v>
      </c>
      <c r="AJ550" s="776"/>
      <c r="AK550" s="776"/>
      <c r="AL550" s="96"/>
      <c r="AM550" s="101"/>
      <c r="AN550" s="101"/>
    </row>
    <row r="551" spans="1:40" s="100" customFormat="1" ht="15.75" customHeight="1" outlineLevel="2" x14ac:dyDescent="0.25">
      <c r="A551" s="96"/>
      <c r="B551" s="871" t="s">
        <v>2138</v>
      </c>
      <c r="C551" s="872"/>
      <c r="D551" s="823" t="s">
        <v>2081</v>
      </c>
      <c r="E551" s="675"/>
      <c r="F551" s="675"/>
      <c r="G551" s="675"/>
      <c r="H551" s="675"/>
      <c r="I551" s="675"/>
      <c r="J551" s="675"/>
      <c r="K551" s="675"/>
      <c r="L551" s="675"/>
      <c r="M551" s="675"/>
      <c r="N551" s="675"/>
      <c r="O551" s="675"/>
      <c r="P551" s="675"/>
      <c r="Q551" s="675"/>
      <c r="R551" s="675"/>
      <c r="S551" s="675"/>
      <c r="T551" s="676"/>
      <c r="U551" s="661"/>
      <c r="V551" s="824"/>
      <c r="W551" s="825" t="s">
        <v>33</v>
      </c>
      <c r="X551" s="709"/>
      <c r="Y551" s="771">
        <f>Y550</f>
        <v>44.8</v>
      </c>
      <c r="Z551" s="772"/>
      <c r="AA551" s="771"/>
      <c r="AB551" s="789"/>
      <c r="AC551" s="775"/>
      <c r="AD551" s="776"/>
      <c r="AE551" s="733">
        <f t="shared" si="136"/>
        <v>0</v>
      </c>
      <c r="AF551" s="734"/>
      <c r="AG551" s="733">
        <f t="shared" si="137"/>
        <v>0</v>
      </c>
      <c r="AH551" s="734"/>
      <c r="AI551" s="777">
        <f t="shared" si="135"/>
        <v>0</v>
      </c>
      <c r="AJ551" s="776"/>
      <c r="AK551" s="776"/>
      <c r="AL551" s="96"/>
      <c r="AM551" s="101"/>
      <c r="AN551" s="101"/>
    </row>
    <row r="552" spans="1:40" s="100" customFormat="1" ht="15.75" customHeight="1" outlineLevel="2" x14ac:dyDescent="0.25">
      <c r="A552" s="96"/>
      <c r="B552" s="871" t="s">
        <v>2139</v>
      </c>
      <c r="C552" s="872"/>
      <c r="D552" s="823" t="s">
        <v>276</v>
      </c>
      <c r="E552" s="675"/>
      <c r="F552" s="675"/>
      <c r="G552" s="675"/>
      <c r="H552" s="675"/>
      <c r="I552" s="675"/>
      <c r="J552" s="675"/>
      <c r="K552" s="675"/>
      <c r="L552" s="675"/>
      <c r="M552" s="675"/>
      <c r="N552" s="675"/>
      <c r="O552" s="675"/>
      <c r="P552" s="675"/>
      <c r="Q552" s="675"/>
      <c r="R552" s="675"/>
      <c r="S552" s="675"/>
      <c r="T552" s="676"/>
      <c r="U552" s="661"/>
      <c r="V552" s="824"/>
      <c r="W552" s="825" t="s">
        <v>33</v>
      </c>
      <c r="X552" s="709"/>
      <c r="Y552" s="771">
        <f>Y551</f>
        <v>44.8</v>
      </c>
      <c r="Z552" s="772"/>
      <c r="AA552" s="771"/>
      <c r="AB552" s="789"/>
      <c r="AC552" s="775"/>
      <c r="AD552" s="776"/>
      <c r="AE552" s="733">
        <f t="shared" si="136"/>
        <v>0</v>
      </c>
      <c r="AF552" s="734"/>
      <c r="AG552" s="733">
        <f t="shared" si="137"/>
        <v>0</v>
      </c>
      <c r="AH552" s="734"/>
      <c r="AI552" s="777">
        <f t="shared" si="135"/>
        <v>0</v>
      </c>
      <c r="AJ552" s="776"/>
      <c r="AK552" s="776"/>
      <c r="AL552" s="96"/>
      <c r="AM552" s="101"/>
      <c r="AN552" s="101"/>
    </row>
    <row r="553" spans="1:40" s="100" customFormat="1" ht="15.75" customHeight="1" outlineLevel="2" x14ac:dyDescent="0.25">
      <c r="A553" s="96"/>
      <c r="B553" s="871" t="s">
        <v>2140</v>
      </c>
      <c r="C553" s="872"/>
      <c r="D553" s="823" t="s">
        <v>1697</v>
      </c>
      <c r="E553" s="675"/>
      <c r="F553" s="675"/>
      <c r="G553" s="675"/>
      <c r="H553" s="675"/>
      <c r="I553" s="675"/>
      <c r="J553" s="675"/>
      <c r="K553" s="675"/>
      <c r="L553" s="675"/>
      <c r="M553" s="675"/>
      <c r="N553" s="675"/>
      <c r="O553" s="675"/>
      <c r="P553" s="675"/>
      <c r="Q553" s="675"/>
      <c r="R553" s="675"/>
      <c r="S553" s="675"/>
      <c r="T553" s="676"/>
      <c r="U553" s="661"/>
      <c r="V553" s="824"/>
      <c r="W553" s="825" t="s">
        <v>33</v>
      </c>
      <c r="X553" s="709"/>
      <c r="Y553" s="771">
        <f>Y552</f>
        <v>44.8</v>
      </c>
      <c r="Z553" s="772"/>
      <c r="AA553" s="771"/>
      <c r="AB553" s="789"/>
      <c r="AC553" s="775"/>
      <c r="AD553" s="776"/>
      <c r="AE553" s="733">
        <f t="shared" si="136"/>
        <v>0</v>
      </c>
      <c r="AF553" s="734"/>
      <c r="AG553" s="733">
        <f t="shared" si="137"/>
        <v>0</v>
      </c>
      <c r="AH553" s="734"/>
      <c r="AI553" s="777">
        <f t="shared" si="135"/>
        <v>0</v>
      </c>
      <c r="AJ553" s="776"/>
      <c r="AK553" s="776"/>
      <c r="AL553" s="96"/>
      <c r="AM553" s="101"/>
      <c r="AN553" s="101"/>
    </row>
    <row r="554" spans="1:40" s="100" customFormat="1" ht="15.75" customHeight="1" outlineLevel="2" x14ac:dyDescent="0.25">
      <c r="A554" s="96"/>
      <c r="B554" s="871" t="s">
        <v>2141</v>
      </c>
      <c r="C554" s="872"/>
      <c r="D554" s="823" t="s">
        <v>1703</v>
      </c>
      <c r="E554" s="675"/>
      <c r="F554" s="675"/>
      <c r="G554" s="675"/>
      <c r="H554" s="675"/>
      <c r="I554" s="675"/>
      <c r="J554" s="675"/>
      <c r="K554" s="675"/>
      <c r="L554" s="675"/>
      <c r="M554" s="675"/>
      <c r="N554" s="675"/>
      <c r="O554" s="675"/>
      <c r="P554" s="675"/>
      <c r="Q554" s="675"/>
      <c r="R554" s="675"/>
      <c r="S554" s="675"/>
      <c r="T554" s="676"/>
      <c r="U554" s="661" t="s">
        <v>2085</v>
      </c>
      <c r="V554" s="824"/>
      <c r="W554" s="825" t="s">
        <v>33</v>
      </c>
      <c r="X554" s="709"/>
      <c r="Y554" s="771">
        <f>1.6*2.1</f>
        <v>3.3600000000000003</v>
      </c>
      <c r="Z554" s="772"/>
      <c r="AA554" s="775"/>
      <c r="AB554" s="776"/>
      <c r="AC554" s="775"/>
      <c r="AD554" s="776"/>
      <c r="AE554" s="733">
        <f t="shared" si="136"/>
        <v>0</v>
      </c>
      <c r="AF554" s="734"/>
      <c r="AG554" s="733">
        <f t="shared" si="137"/>
        <v>0</v>
      </c>
      <c r="AH554" s="734"/>
      <c r="AI554" s="777">
        <f t="shared" si="135"/>
        <v>0</v>
      </c>
      <c r="AJ554" s="776"/>
      <c r="AK554" s="776"/>
      <c r="AL554" s="96"/>
      <c r="AM554" s="101"/>
      <c r="AN554" s="101"/>
    </row>
    <row r="555" spans="1:40" s="100" customFormat="1" ht="15.75" customHeight="1" outlineLevel="2" x14ac:dyDescent="0.25">
      <c r="A555" s="96"/>
      <c r="B555" s="871" t="s">
        <v>2142</v>
      </c>
      <c r="C555" s="872"/>
      <c r="D555" s="827" t="s">
        <v>1668</v>
      </c>
      <c r="E555" s="763"/>
      <c r="F555" s="763"/>
      <c r="G555" s="763"/>
      <c r="H555" s="763"/>
      <c r="I555" s="763"/>
      <c r="J555" s="763"/>
      <c r="K555" s="763"/>
      <c r="L555" s="763"/>
      <c r="M555" s="763"/>
      <c r="N555" s="763"/>
      <c r="O555" s="763"/>
      <c r="P555" s="763"/>
      <c r="Q555" s="763"/>
      <c r="R555" s="763"/>
      <c r="S555" s="763"/>
      <c r="T555" s="764"/>
      <c r="U555" s="765"/>
      <c r="V555" s="863"/>
      <c r="W555" s="829" t="s">
        <v>1669</v>
      </c>
      <c r="X555" s="768"/>
      <c r="Y555" s="769">
        <v>2</v>
      </c>
      <c r="Z555" s="770"/>
      <c r="AA555" s="773"/>
      <c r="AB555" s="774"/>
      <c r="AC555" s="773"/>
      <c r="AD555" s="774"/>
      <c r="AE555" s="779">
        <f t="shared" si="136"/>
        <v>0</v>
      </c>
      <c r="AF555" s="774"/>
      <c r="AG555" s="779">
        <f t="shared" si="137"/>
        <v>0</v>
      </c>
      <c r="AH555" s="774"/>
      <c r="AI555" s="779">
        <f t="shared" si="135"/>
        <v>0</v>
      </c>
      <c r="AJ555" s="774"/>
      <c r="AK555" s="774"/>
      <c r="AL555" s="96"/>
      <c r="AM555" s="101"/>
      <c r="AN555" s="101"/>
    </row>
    <row r="556" spans="1:40" s="406" customFormat="1" ht="15.75" customHeight="1" outlineLevel="2" x14ac:dyDescent="0.25">
      <c r="A556" s="404"/>
      <c r="B556" s="871" t="s">
        <v>2143</v>
      </c>
      <c r="C556" s="872"/>
      <c r="D556" s="753" t="s">
        <v>1671</v>
      </c>
      <c r="E556" s="754"/>
      <c r="F556" s="754"/>
      <c r="G556" s="754"/>
      <c r="H556" s="754"/>
      <c r="I556" s="754"/>
      <c r="J556" s="754"/>
      <c r="K556" s="754"/>
      <c r="L556" s="754"/>
      <c r="M556" s="754"/>
      <c r="N556" s="754"/>
      <c r="O556" s="754"/>
      <c r="P556" s="754"/>
      <c r="Q556" s="754"/>
      <c r="R556" s="754"/>
      <c r="S556" s="754"/>
      <c r="T556" s="781"/>
      <c r="U556" s="782"/>
      <c r="V556" s="757"/>
      <c r="W556" s="856" t="s">
        <v>39</v>
      </c>
      <c r="X556" s="785"/>
      <c r="Y556" s="892">
        <v>6</v>
      </c>
      <c r="Z556" s="893"/>
      <c r="AA556" s="775"/>
      <c r="AB556" s="776"/>
      <c r="AC556" s="775"/>
      <c r="AD556" s="776"/>
      <c r="AE556" s="777">
        <f t="shared" si="136"/>
        <v>0</v>
      </c>
      <c r="AF556" s="776"/>
      <c r="AG556" s="777">
        <f t="shared" si="137"/>
        <v>0</v>
      </c>
      <c r="AH556" s="776"/>
      <c r="AI556" s="777">
        <f t="shared" si="135"/>
        <v>0</v>
      </c>
      <c r="AJ556" s="776"/>
      <c r="AK556" s="776"/>
      <c r="AL556" s="404"/>
      <c r="AM556" s="405"/>
      <c r="AN556" s="405"/>
    </row>
    <row r="557" spans="1:40" s="100" customFormat="1" ht="15.75" outlineLevel="2" x14ac:dyDescent="0.25">
      <c r="A557" s="96"/>
      <c r="B557" s="721"/>
      <c r="C557" s="809"/>
      <c r="D557" s="814"/>
      <c r="E557" s="815"/>
      <c r="F557" s="815"/>
      <c r="G557" s="815"/>
      <c r="H557" s="815"/>
      <c r="I557" s="815"/>
      <c r="J557" s="815"/>
      <c r="K557" s="815"/>
      <c r="L557" s="815"/>
      <c r="M557" s="815"/>
      <c r="N557" s="815"/>
      <c r="O557" s="815"/>
      <c r="P557" s="815"/>
      <c r="Q557" s="815"/>
      <c r="R557" s="815"/>
      <c r="S557" s="815"/>
      <c r="T557" s="816"/>
      <c r="U557" s="817"/>
      <c r="V557" s="818"/>
      <c r="W557" s="819"/>
      <c r="X557" s="820"/>
      <c r="Y557" s="821"/>
      <c r="Z557" s="822"/>
      <c r="AA557" s="810"/>
      <c r="AB557" s="811"/>
      <c r="AC557" s="810"/>
      <c r="AD557" s="811"/>
      <c r="AE557" s="812"/>
      <c r="AF557" s="811"/>
      <c r="AG557" s="812"/>
      <c r="AH557" s="811"/>
      <c r="AI557" s="812"/>
      <c r="AJ557" s="813"/>
      <c r="AK557" s="811"/>
      <c r="AL557" s="96"/>
      <c r="AM557" s="101"/>
      <c r="AN557" s="101"/>
    </row>
    <row r="558" spans="1:40" s="406" customFormat="1" ht="15.75" customHeight="1" outlineLevel="2" x14ac:dyDescent="0.25">
      <c r="A558" s="404"/>
      <c r="B558" s="871"/>
      <c r="C558" s="872"/>
      <c r="D558" s="859" t="s">
        <v>2088</v>
      </c>
      <c r="E558" s="860"/>
      <c r="F558" s="860"/>
      <c r="G558" s="860"/>
      <c r="H558" s="860"/>
      <c r="I558" s="860"/>
      <c r="J558" s="860"/>
      <c r="K558" s="860"/>
      <c r="L558" s="860"/>
      <c r="M558" s="860"/>
      <c r="N558" s="860"/>
      <c r="O558" s="860"/>
      <c r="P558" s="860"/>
      <c r="Q558" s="860"/>
      <c r="R558" s="860"/>
      <c r="S558" s="860"/>
      <c r="T558" s="861"/>
      <c r="U558" s="782"/>
      <c r="V558" s="757"/>
      <c r="W558" s="856"/>
      <c r="X558" s="785"/>
      <c r="Y558" s="892"/>
      <c r="Z558" s="893"/>
      <c r="AA558" s="775"/>
      <c r="AB558" s="776"/>
      <c r="AC558" s="775"/>
      <c r="AD558" s="776"/>
      <c r="AE558" s="777"/>
      <c r="AF558" s="776"/>
      <c r="AG558" s="777"/>
      <c r="AH558" s="776"/>
      <c r="AI558" s="777"/>
      <c r="AJ558" s="776"/>
      <c r="AK558" s="776"/>
      <c r="AL558" s="404"/>
      <c r="AM558" s="405"/>
      <c r="AN558" s="405"/>
    </row>
    <row r="559" spans="1:40" s="406" customFormat="1" ht="30.75" customHeight="1" outlineLevel="2" x14ac:dyDescent="0.25">
      <c r="A559" s="404"/>
      <c r="B559" s="871" t="s">
        <v>2144</v>
      </c>
      <c r="C559" s="872"/>
      <c r="D559" s="873" t="s">
        <v>2090</v>
      </c>
      <c r="E559" s="873" t="s">
        <v>1624</v>
      </c>
      <c r="F559" s="873" t="s">
        <v>1624</v>
      </c>
      <c r="G559" s="873" t="s">
        <v>1624</v>
      </c>
      <c r="H559" s="873" t="s">
        <v>1624</v>
      </c>
      <c r="I559" s="873" t="s">
        <v>1624</v>
      </c>
      <c r="J559" s="873" t="s">
        <v>1624</v>
      </c>
      <c r="K559" s="873" t="s">
        <v>1624</v>
      </c>
      <c r="L559" s="873" t="s">
        <v>1624</v>
      </c>
      <c r="M559" s="873" t="s">
        <v>1624</v>
      </c>
      <c r="N559" s="873" t="s">
        <v>1624</v>
      </c>
      <c r="O559" s="873" t="s">
        <v>1624</v>
      </c>
      <c r="P559" s="873" t="s">
        <v>1624</v>
      </c>
      <c r="Q559" s="873" t="s">
        <v>1624</v>
      </c>
      <c r="R559" s="873" t="s">
        <v>1624</v>
      </c>
      <c r="S559" s="873" t="s">
        <v>1624</v>
      </c>
      <c r="T559" s="873" t="s">
        <v>1624</v>
      </c>
      <c r="U559" s="874" t="s">
        <v>9</v>
      </c>
      <c r="V559" s="874"/>
      <c r="W559" s="875" t="s">
        <v>1669</v>
      </c>
      <c r="X559" s="876" t="s">
        <v>2091</v>
      </c>
      <c r="Y559" s="877">
        <v>1</v>
      </c>
      <c r="Z559" s="878"/>
      <c r="AA559" s="879"/>
      <c r="AB559" s="880"/>
      <c r="AC559" s="775"/>
      <c r="AD559" s="776"/>
      <c r="AE559" s="777">
        <f t="shared" ref="AE559:AE563" si="138">ROUND(Y559*AA559,2)</f>
        <v>0</v>
      </c>
      <c r="AF559" s="776"/>
      <c r="AG559" s="777">
        <f t="shared" ref="AG559:AG563" si="139">ROUND(Y559*AC559,2)</f>
        <v>0</v>
      </c>
      <c r="AH559" s="776"/>
      <c r="AI559" s="777">
        <f>AE559+AG559</f>
        <v>0</v>
      </c>
      <c r="AJ559" s="776"/>
      <c r="AK559" s="776"/>
      <c r="AL559" s="404"/>
      <c r="AM559" s="405"/>
      <c r="AN559" s="405"/>
    </row>
    <row r="560" spans="1:40" s="406" customFormat="1" ht="15.75" customHeight="1" outlineLevel="2" x14ac:dyDescent="0.25">
      <c r="A560" s="404"/>
      <c r="B560" s="871" t="s">
        <v>2145</v>
      </c>
      <c r="C560" s="872"/>
      <c r="D560" s="873" t="s">
        <v>2093</v>
      </c>
      <c r="E560" s="873" t="s">
        <v>1624</v>
      </c>
      <c r="F560" s="873" t="s">
        <v>1624</v>
      </c>
      <c r="G560" s="873" t="s">
        <v>1624</v>
      </c>
      <c r="H560" s="873" t="s">
        <v>1624</v>
      </c>
      <c r="I560" s="873" t="s">
        <v>1624</v>
      </c>
      <c r="J560" s="873" t="s">
        <v>1624</v>
      </c>
      <c r="K560" s="873" t="s">
        <v>1624</v>
      </c>
      <c r="L560" s="873" t="s">
        <v>1624</v>
      </c>
      <c r="M560" s="873" t="s">
        <v>1624</v>
      </c>
      <c r="N560" s="873" t="s">
        <v>1624</v>
      </c>
      <c r="O560" s="873" t="s">
        <v>1624</v>
      </c>
      <c r="P560" s="873" t="s">
        <v>1624</v>
      </c>
      <c r="Q560" s="873" t="s">
        <v>1624</v>
      </c>
      <c r="R560" s="873" t="s">
        <v>1624</v>
      </c>
      <c r="S560" s="873" t="s">
        <v>1624</v>
      </c>
      <c r="T560" s="873" t="s">
        <v>1624</v>
      </c>
      <c r="U560" s="874" t="s">
        <v>9</v>
      </c>
      <c r="V560" s="874"/>
      <c r="W560" s="875" t="s">
        <v>1669</v>
      </c>
      <c r="X560" s="876" t="s">
        <v>2091</v>
      </c>
      <c r="Y560" s="877">
        <v>1</v>
      </c>
      <c r="Z560" s="878"/>
      <c r="AA560" s="879"/>
      <c r="AB560" s="880"/>
      <c r="AC560" s="775"/>
      <c r="AD560" s="776"/>
      <c r="AE560" s="777">
        <f t="shared" si="138"/>
        <v>0</v>
      </c>
      <c r="AF560" s="776"/>
      <c r="AG560" s="777">
        <f t="shared" si="139"/>
        <v>0</v>
      </c>
      <c r="AH560" s="776"/>
      <c r="AI560" s="777">
        <f t="shared" ref="AI560:AI563" si="140">AE560+AG560</f>
        <v>0</v>
      </c>
      <c r="AJ560" s="776"/>
      <c r="AK560" s="776"/>
      <c r="AL560" s="404"/>
      <c r="AM560" s="405"/>
      <c r="AN560" s="405"/>
    </row>
    <row r="561" spans="1:40" s="406" customFormat="1" ht="15.75" customHeight="1" outlineLevel="2" x14ac:dyDescent="0.25">
      <c r="A561" s="404"/>
      <c r="B561" s="871" t="s">
        <v>2146</v>
      </c>
      <c r="C561" s="872"/>
      <c r="D561" s="873" t="s">
        <v>2095</v>
      </c>
      <c r="E561" s="873" t="s">
        <v>1624</v>
      </c>
      <c r="F561" s="873" t="s">
        <v>1624</v>
      </c>
      <c r="G561" s="873" t="s">
        <v>1624</v>
      </c>
      <c r="H561" s="873" t="s">
        <v>1624</v>
      </c>
      <c r="I561" s="873" t="s">
        <v>1624</v>
      </c>
      <c r="J561" s="873" t="s">
        <v>1624</v>
      </c>
      <c r="K561" s="873" t="s">
        <v>1624</v>
      </c>
      <c r="L561" s="873" t="s">
        <v>1624</v>
      </c>
      <c r="M561" s="873" t="s">
        <v>1624</v>
      </c>
      <c r="N561" s="873" t="s">
        <v>1624</v>
      </c>
      <c r="O561" s="873" t="s">
        <v>1624</v>
      </c>
      <c r="P561" s="873" t="s">
        <v>1624</v>
      </c>
      <c r="Q561" s="873" t="s">
        <v>1624</v>
      </c>
      <c r="R561" s="873" t="s">
        <v>1624</v>
      </c>
      <c r="S561" s="873" t="s">
        <v>1624</v>
      </c>
      <c r="T561" s="873" t="s">
        <v>1624</v>
      </c>
      <c r="U561" s="874" t="s">
        <v>9</v>
      </c>
      <c r="V561" s="874"/>
      <c r="W561" s="875" t="s">
        <v>39</v>
      </c>
      <c r="X561" s="876" t="s">
        <v>2091</v>
      </c>
      <c r="Y561" s="877">
        <v>20</v>
      </c>
      <c r="Z561" s="878"/>
      <c r="AA561" s="879"/>
      <c r="AB561" s="880"/>
      <c r="AC561" s="775"/>
      <c r="AD561" s="776"/>
      <c r="AE561" s="777">
        <f t="shared" si="138"/>
        <v>0</v>
      </c>
      <c r="AF561" s="776"/>
      <c r="AG561" s="777">
        <f t="shared" si="139"/>
        <v>0</v>
      </c>
      <c r="AH561" s="776"/>
      <c r="AI561" s="777">
        <f t="shared" si="140"/>
        <v>0</v>
      </c>
      <c r="AJ561" s="776"/>
      <c r="AK561" s="776"/>
      <c r="AL561" s="404"/>
      <c r="AM561" s="405"/>
      <c r="AN561" s="405"/>
    </row>
    <row r="562" spans="1:40" s="406" customFormat="1" ht="33" customHeight="1" outlineLevel="2" x14ac:dyDescent="0.25">
      <c r="A562" s="404"/>
      <c r="B562" s="871" t="s">
        <v>2147</v>
      </c>
      <c r="C562" s="872"/>
      <c r="D562" s="873" t="s">
        <v>2097</v>
      </c>
      <c r="E562" s="873"/>
      <c r="F562" s="873"/>
      <c r="G562" s="873"/>
      <c r="H562" s="873"/>
      <c r="I562" s="873"/>
      <c r="J562" s="873"/>
      <c r="K562" s="873"/>
      <c r="L562" s="873"/>
      <c r="M562" s="873"/>
      <c r="N562" s="873"/>
      <c r="O562" s="873"/>
      <c r="P562" s="873"/>
      <c r="Q562" s="873"/>
      <c r="R562" s="873"/>
      <c r="S562" s="873"/>
      <c r="T562" s="873"/>
      <c r="U562" s="874" t="s">
        <v>9</v>
      </c>
      <c r="V562" s="874"/>
      <c r="W562" s="875" t="s">
        <v>39</v>
      </c>
      <c r="X562" s="876" t="s">
        <v>2091</v>
      </c>
      <c r="Y562" s="877">
        <f>60+(150*3)</f>
        <v>510</v>
      </c>
      <c r="Z562" s="878"/>
      <c r="AA562" s="879"/>
      <c r="AB562" s="880"/>
      <c r="AC562" s="775"/>
      <c r="AD562" s="776"/>
      <c r="AE562" s="777">
        <f t="shared" si="138"/>
        <v>0</v>
      </c>
      <c r="AF562" s="776"/>
      <c r="AG562" s="777">
        <f t="shared" si="139"/>
        <v>0</v>
      </c>
      <c r="AH562" s="776"/>
      <c r="AI562" s="777">
        <f t="shared" si="140"/>
        <v>0</v>
      </c>
      <c r="AJ562" s="776"/>
      <c r="AK562" s="776"/>
      <c r="AL562" s="404"/>
      <c r="AM562" s="405"/>
      <c r="AN562" s="405"/>
    </row>
    <row r="563" spans="1:40" s="406" customFormat="1" ht="33" customHeight="1" outlineLevel="2" x14ac:dyDescent="0.25">
      <c r="A563" s="404"/>
      <c r="B563" s="871" t="s">
        <v>2148</v>
      </c>
      <c r="C563" s="872"/>
      <c r="D563" s="873" t="s">
        <v>2099</v>
      </c>
      <c r="E563" s="873" t="s">
        <v>1624</v>
      </c>
      <c r="F563" s="873" t="s">
        <v>1624</v>
      </c>
      <c r="G563" s="873" t="s">
        <v>1624</v>
      </c>
      <c r="H563" s="873" t="s">
        <v>1624</v>
      </c>
      <c r="I563" s="873" t="s">
        <v>1624</v>
      </c>
      <c r="J563" s="873" t="s">
        <v>1624</v>
      </c>
      <c r="K563" s="873" t="s">
        <v>1624</v>
      </c>
      <c r="L563" s="873" t="s">
        <v>1624</v>
      </c>
      <c r="M563" s="873" t="s">
        <v>1624</v>
      </c>
      <c r="N563" s="873" t="s">
        <v>1624</v>
      </c>
      <c r="O563" s="873" t="s">
        <v>1624</v>
      </c>
      <c r="P563" s="873" t="s">
        <v>1624</v>
      </c>
      <c r="Q563" s="873" t="s">
        <v>1624</v>
      </c>
      <c r="R563" s="873" t="s">
        <v>1624</v>
      </c>
      <c r="S563" s="873" t="s">
        <v>1624</v>
      </c>
      <c r="T563" s="873" t="s">
        <v>1624</v>
      </c>
      <c r="U563" s="874" t="s">
        <v>9</v>
      </c>
      <c r="V563" s="874"/>
      <c r="W563" s="875" t="s">
        <v>39</v>
      </c>
      <c r="X563" s="876" t="s">
        <v>2091</v>
      </c>
      <c r="Y563" s="877">
        <f>20+(150*1)</f>
        <v>170</v>
      </c>
      <c r="Z563" s="878"/>
      <c r="AA563" s="879"/>
      <c r="AB563" s="880"/>
      <c r="AC563" s="775"/>
      <c r="AD563" s="776"/>
      <c r="AE563" s="777">
        <f t="shared" si="138"/>
        <v>0</v>
      </c>
      <c r="AF563" s="776"/>
      <c r="AG563" s="777">
        <f t="shared" si="139"/>
        <v>0</v>
      </c>
      <c r="AH563" s="776"/>
      <c r="AI563" s="777">
        <f t="shared" si="140"/>
        <v>0</v>
      </c>
      <c r="AJ563" s="776"/>
      <c r="AK563" s="776"/>
      <c r="AL563" s="404"/>
      <c r="AM563" s="405"/>
      <c r="AN563" s="405"/>
    </row>
    <row r="564" spans="1:40" s="100" customFormat="1" ht="15.75" outlineLevel="2" x14ac:dyDescent="0.25">
      <c r="A564" s="96"/>
      <c r="B564" s="721"/>
      <c r="C564" s="809"/>
      <c r="D564" s="814"/>
      <c r="E564" s="815"/>
      <c r="F564" s="815"/>
      <c r="G564" s="815"/>
      <c r="H564" s="815"/>
      <c r="I564" s="815"/>
      <c r="J564" s="815"/>
      <c r="K564" s="815"/>
      <c r="L564" s="815"/>
      <c r="M564" s="815"/>
      <c r="N564" s="815"/>
      <c r="O564" s="815"/>
      <c r="P564" s="815"/>
      <c r="Q564" s="815"/>
      <c r="R564" s="815"/>
      <c r="S564" s="815"/>
      <c r="T564" s="816"/>
      <c r="U564" s="817"/>
      <c r="V564" s="818"/>
      <c r="W564" s="819"/>
      <c r="X564" s="820"/>
      <c r="Y564" s="821"/>
      <c r="Z564" s="822"/>
      <c r="AA564" s="810"/>
      <c r="AB564" s="811"/>
      <c r="AC564" s="810"/>
      <c r="AD564" s="811"/>
      <c r="AE564" s="812"/>
      <c r="AF564" s="811"/>
      <c r="AG564" s="812"/>
      <c r="AH564" s="811"/>
      <c r="AI564" s="812"/>
      <c r="AJ564" s="813"/>
      <c r="AK564" s="811"/>
      <c r="AL564" s="96"/>
      <c r="AM564" s="101"/>
      <c r="AN564" s="101"/>
    </row>
    <row r="565" spans="1:40" s="100" customFormat="1" ht="18.75" customHeight="1" outlineLevel="2" x14ac:dyDescent="0.25">
      <c r="A565" s="96"/>
      <c r="B565" s="800" t="s">
        <v>1231</v>
      </c>
      <c r="C565" s="801"/>
      <c r="D565" s="897" t="s">
        <v>2149</v>
      </c>
      <c r="E565" s="898"/>
      <c r="F565" s="898"/>
      <c r="G565" s="898"/>
      <c r="H565" s="898"/>
      <c r="I565" s="898"/>
      <c r="J565" s="898"/>
      <c r="K565" s="898"/>
      <c r="L565" s="898"/>
      <c r="M565" s="898"/>
      <c r="N565" s="898"/>
      <c r="O565" s="898"/>
      <c r="P565" s="898"/>
      <c r="Q565" s="898"/>
      <c r="R565" s="898"/>
      <c r="S565" s="898"/>
      <c r="T565" s="899"/>
      <c r="U565" s="756"/>
      <c r="V565" s="757"/>
      <c r="W565" s="856"/>
      <c r="X565" s="759"/>
      <c r="Y565" s="857"/>
      <c r="Z565" s="858"/>
      <c r="AA565" s="448"/>
      <c r="AB565" s="461"/>
      <c r="AC565" s="427"/>
      <c r="AD565" s="461"/>
      <c r="AE565" s="235"/>
      <c r="AF565" s="461"/>
      <c r="AG565" s="235"/>
      <c r="AH565" s="461"/>
      <c r="AI565" s="656">
        <f>SUM(AI566:AK612)</f>
        <v>0</v>
      </c>
      <c r="AJ565" s="622"/>
      <c r="AK565" s="623"/>
      <c r="AL565" s="96"/>
      <c r="AM565" s="101"/>
      <c r="AN565" s="101"/>
    </row>
    <row r="566" spans="1:40" s="100" customFormat="1" ht="15.75" outlineLevel="2" x14ac:dyDescent="0.25">
      <c r="A566" s="96"/>
      <c r="B566" s="721"/>
      <c r="C566" s="809"/>
      <c r="D566" s="814"/>
      <c r="E566" s="815"/>
      <c r="F566" s="815"/>
      <c r="G566" s="815"/>
      <c r="H566" s="815"/>
      <c r="I566" s="815"/>
      <c r="J566" s="815"/>
      <c r="K566" s="815"/>
      <c r="L566" s="815"/>
      <c r="M566" s="815"/>
      <c r="N566" s="815"/>
      <c r="O566" s="815"/>
      <c r="P566" s="815"/>
      <c r="Q566" s="815"/>
      <c r="R566" s="815"/>
      <c r="S566" s="815"/>
      <c r="T566" s="816"/>
      <c r="U566" s="817"/>
      <c r="V566" s="818"/>
      <c r="W566" s="819"/>
      <c r="X566" s="820"/>
      <c r="Y566" s="821"/>
      <c r="Z566" s="822"/>
      <c r="AA566" s="810"/>
      <c r="AB566" s="811"/>
      <c r="AC566" s="810"/>
      <c r="AD566" s="811"/>
      <c r="AE566" s="812"/>
      <c r="AF566" s="811"/>
      <c r="AG566" s="812"/>
      <c r="AH566" s="811"/>
      <c r="AI566" s="812"/>
      <c r="AJ566" s="813"/>
      <c r="AK566" s="811"/>
      <c r="AL566" s="96"/>
      <c r="AM566" s="101"/>
      <c r="AN566" s="101"/>
    </row>
    <row r="567" spans="1:40" s="100" customFormat="1" ht="15.75" customHeight="1" outlineLevel="2" x14ac:dyDescent="0.25">
      <c r="A567" s="96"/>
      <c r="B567" s="800"/>
      <c r="C567" s="801"/>
      <c r="D567" s="897" t="s">
        <v>2150</v>
      </c>
      <c r="E567" s="898"/>
      <c r="F567" s="898"/>
      <c r="G567" s="898"/>
      <c r="H567" s="898"/>
      <c r="I567" s="898"/>
      <c r="J567" s="898"/>
      <c r="K567" s="898"/>
      <c r="L567" s="898"/>
      <c r="M567" s="898"/>
      <c r="N567" s="898"/>
      <c r="O567" s="898"/>
      <c r="P567" s="898"/>
      <c r="Q567" s="898"/>
      <c r="R567" s="898"/>
      <c r="S567" s="898"/>
      <c r="T567" s="899"/>
      <c r="U567" s="756"/>
      <c r="V567" s="757"/>
      <c r="W567" s="856"/>
      <c r="X567" s="759"/>
      <c r="Y567" s="857"/>
      <c r="Z567" s="858"/>
      <c r="AA567" s="448"/>
      <c r="AB567" s="461"/>
      <c r="AC567" s="427"/>
      <c r="AD567" s="461"/>
      <c r="AE567" s="235"/>
      <c r="AF567" s="461"/>
      <c r="AG567" s="235"/>
      <c r="AH567" s="461"/>
      <c r="AI567" s="235"/>
      <c r="AJ567" s="233"/>
      <c r="AK567" s="461"/>
      <c r="AL567" s="96"/>
      <c r="AM567" s="101"/>
      <c r="AN567" s="101"/>
    </row>
    <row r="568" spans="1:40" s="100" customFormat="1" ht="15.75" customHeight="1" outlineLevel="2" x14ac:dyDescent="0.25">
      <c r="A568" s="96"/>
      <c r="B568" s="721" t="s">
        <v>2151</v>
      </c>
      <c r="C568" s="809"/>
      <c r="D568" s="736" t="s">
        <v>2152</v>
      </c>
      <c r="E568" s="737"/>
      <c r="F568" s="737"/>
      <c r="G568" s="737"/>
      <c r="H568" s="737"/>
      <c r="I568" s="737"/>
      <c r="J568" s="737"/>
      <c r="K568" s="737"/>
      <c r="L568" s="737"/>
      <c r="M568" s="737"/>
      <c r="N568" s="737"/>
      <c r="O568" s="737"/>
      <c r="P568" s="737"/>
      <c r="Q568" s="737"/>
      <c r="R568" s="737"/>
      <c r="S568" s="737"/>
      <c r="T568" s="738"/>
      <c r="U568" s="739"/>
      <c r="V568" s="740"/>
      <c r="W568" s="862" t="s">
        <v>39</v>
      </c>
      <c r="X568" s="742"/>
      <c r="Y568" s="769">
        <v>1300</v>
      </c>
      <c r="Z568" s="770"/>
      <c r="AA568" s="743"/>
      <c r="AB568" s="894"/>
      <c r="AC568" s="743"/>
      <c r="AD568" s="894"/>
      <c r="AE568" s="733">
        <f t="shared" ref="AE568:AE573" si="141">ROUND(Y568*AA568,2)</f>
        <v>0</v>
      </c>
      <c r="AF568" s="894"/>
      <c r="AG568" s="733">
        <f t="shared" ref="AG568:AG573" si="142">ROUND(Y568*AC568,2)</f>
        <v>0</v>
      </c>
      <c r="AH568" s="894"/>
      <c r="AI568" s="733">
        <f t="shared" ref="AI568:AI571" si="143">AE568+AG568</f>
        <v>0</v>
      </c>
      <c r="AJ568" s="895"/>
      <c r="AK568" s="896"/>
      <c r="AL568" s="96"/>
      <c r="AM568" s="101"/>
      <c r="AN568" s="101"/>
    </row>
    <row r="569" spans="1:40" s="100" customFormat="1" ht="15.75" customHeight="1" outlineLevel="2" x14ac:dyDescent="0.25">
      <c r="A569" s="96"/>
      <c r="B569" s="721" t="s">
        <v>2153</v>
      </c>
      <c r="C569" s="809"/>
      <c r="D569" s="736" t="s">
        <v>1648</v>
      </c>
      <c r="E569" s="737"/>
      <c r="F569" s="737"/>
      <c r="G569" s="737"/>
      <c r="H569" s="737"/>
      <c r="I569" s="737"/>
      <c r="J569" s="737"/>
      <c r="K569" s="737"/>
      <c r="L569" s="737"/>
      <c r="M569" s="737"/>
      <c r="N569" s="737"/>
      <c r="O569" s="737"/>
      <c r="P569" s="737"/>
      <c r="Q569" s="737"/>
      <c r="R569" s="737"/>
      <c r="S569" s="737"/>
      <c r="T569" s="738"/>
      <c r="U569" s="739"/>
      <c r="V569" s="740"/>
      <c r="W569" s="862" t="s">
        <v>33</v>
      </c>
      <c r="X569" s="742"/>
      <c r="Y569" s="769">
        <f>(1300*1.4)</f>
        <v>1819.9999999999998</v>
      </c>
      <c r="Z569" s="770"/>
      <c r="AA569" s="743"/>
      <c r="AB569" s="894"/>
      <c r="AC569" s="743"/>
      <c r="AD569" s="894"/>
      <c r="AE569" s="733">
        <f t="shared" si="141"/>
        <v>0</v>
      </c>
      <c r="AF569" s="894"/>
      <c r="AG569" s="733">
        <f t="shared" si="142"/>
        <v>0</v>
      </c>
      <c r="AH569" s="894"/>
      <c r="AI569" s="733">
        <f t="shared" si="143"/>
        <v>0</v>
      </c>
      <c r="AJ569" s="895"/>
      <c r="AK569" s="896"/>
      <c r="AL569" s="96"/>
      <c r="AM569" s="101"/>
      <c r="AN569" s="101"/>
    </row>
    <row r="570" spans="1:40" s="100" customFormat="1" ht="15.75" customHeight="1" outlineLevel="2" x14ac:dyDescent="0.25">
      <c r="A570" s="96"/>
      <c r="B570" s="721" t="s">
        <v>2154</v>
      </c>
      <c r="C570" s="809"/>
      <c r="D570" s="900" t="s">
        <v>2155</v>
      </c>
      <c r="E570" s="901"/>
      <c r="F570" s="901"/>
      <c r="G570" s="901"/>
      <c r="H570" s="901"/>
      <c r="I570" s="901"/>
      <c r="J570" s="901"/>
      <c r="K570" s="901"/>
      <c r="L570" s="901"/>
      <c r="M570" s="901"/>
      <c r="N570" s="901"/>
      <c r="O570" s="901"/>
      <c r="P570" s="901"/>
      <c r="Q570" s="901"/>
      <c r="R570" s="901"/>
      <c r="S570" s="901"/>
      <c r="T570" s="902"/>
      <c r="U570" s="756"/>
      <c r="V570" s="757"/>
      <c r="W570" s="856" t="s">
        <v>51</v>
      </c>
      <c r="X570" s="759"/>
      <c r="Y570" s="857">
        <f>(1300*0.3*0.3)</f>
        <v>117</v>
      </c>
      <c r="Z570" s="858"/>
      <c r="AA570" s="743"/>
      <c r="AB570" s="894"/>
      <c r="AC570" s="743"/>
      <c r="AD570" s="894"/>
      <c r="AE570" s="733">
        <f t="shared" si="141"/>
        <v>0</v>
      </c>
      <c r="AF570" s="894"/>
      <c r="AG570" s="733">
        <f t="shared" si="142"/>
        <v>0</v>
      </c>
      <c r="AH570" s="894"/>
      <c r="AI570" s="733">
        <f t="shared" si="143"/>
        <v>0</v>
      </c>
      <c r="AJ570" s="895"/>
      <c r="AK570" s="896"/>
      <c r="AL570" s="96"/>
      <c r="AM570" s="101"/>
      <c r="AN570" s="101"/>
    </row>
    <row r="571" spans="1:40" s="100" customFormat="1" ht="15.75" customHeight="1" outlineLevel="2" x14ac:dyDescent="0.25">
      <c r="A571" s="96"/>
      <c r="B571" s="721" t="s">
        <v>2156</v>
      </c>
      <c r="C571" s="809"/>
      <c r="D571" s="823" t="s">
        <v>1744</v>
      </c>
      <c r="E571" s="675"/>
      <c r="F571" s="675"/>
      <c r="G571" s="675"/>
      <c r="H571" s="675"/>
      <c r="I571" s="675"/>
      <c r="J571" s="675"/>
      <c r="K571" s="675"/>
      <c r="L571" s="675"/>
      <c r="M571" s="675"/>
      <c r="N571" s="675"/>
      <c r="O571" s="675"/>
      <c r="P571" s="675"/>
      <c r="Q571" s="675"/>
      <c r="R571" s="675"/>
      <c r="S571" s="675"/>
      <c r="T571" s="676"/>
      <c r="U571" s="661"/>
      <c r="V571" s="824"/>
      <c r="W571" s="825" t="s">
        <v>51</v>
      </c>
      <c r="X571" s="709"/>
      <c r="Y571" s="771">
        <f>(1300*0.9*0.45)</f>
        <v>526.5</v>
      </c>
      <c r="Z571" s="772"/>
      <c r="AA571" s="631"/>
      <c r="AB571" s="903"/>
      <c r="AC571" s="631"/>
      <c r="AD571" s="903"/>
      <c r="AE571" s="634">
        <f t="shared" si="141"/>
        <v>0</v>
      </c>
      <c r="AF571" s="903"/>
      <c r="AG571" s="634">
        <f t="shared" si="142"/>
        <v>0</v>
      </c>
      <c r="AH571" s="903"/>
      <c r="AI571" s="634">
        <f t="shared" si="143"/>
        <v>0</v>
      </c>
      <c r="AJ571" s="904"/>
      <c r="AK571" s="903"/>
      <c r="AL571" s="96"/>
      <c r="AM571" s="101"/>
      <c r="AN571" s="101"/>
    </row>
    <row r="572" spans="1:40" s="100" customFormat="1" ht="15.75" customHeight="1" outlineLevel="2" x14ac:dyDescent="0.25">
      <c r="A572" s="96"/>
      <c r="B572" s="721" t="s">
        <v>2157</v>
      </c>
      <c r="C572" s="809"/>
      <c r="D572" s="823" t="s">
        <v>1750</v>
      </c>
      <c r="E572" s="675"/>
      <c r="F572" s="675"/>
      <c r="G572" s="675"/>
      <c r="H572" s="675"/>
      <c r="I572" s="675"/>
      <c r="J572" s="675"/>
      <c r="K572" s="675"/>
      <c r="L572" s="675"/>
      <c r="M572" s="675"/>
      <c r="N572" s="675"/>
      <c r="O572" s="675"/>
      <c r="P572" s="675"/>
      <c r="Q572" s="675"/>
      <c r="R572" s="675"/>
      <c r="S572" s="675"/>
      <c r="T572" s="676"/>
      <c r="U572" s="661"/>
      <c r="V572" s="824"/>
      <c r="W572" s="825" t="s">
        <v>51</v>
      </c>
      <c r="X572" s="709"/>
      <c r="Y572" s="771">
        <f>Y571-Y570</f>
        <v>409.5</v>
      </c>
      <c r="Z572" s="772"/>
      <c r="AA572" s="631"/>
      <c r="AB572" s="903"/>
      <c r="AC572" s="631"/>
      <c r="AD572" s="903"/>
      <c r="AE572" s="634">
        <f t="shared" si="141"/>
        <v>0</v>
      </c>
      <c r="AF572" s="903"/>
      <c r="AG572" s="634">
        <f t="shared" si="142"/>
        <v>0</v>
      </c>
      <c r="AH572" s="903"/>
      <c r="AI572" s="634">
        <f>AE572+AG572</f>
        <v>0</v>
      </c>
      <c r="AJ572" s="904"/>
      <c r="AK572" s="903"/>
      <c r="AL572" s="96"/>
      <c r="AM572" s="101"/>
      <c r="AN572" s="101"/>
    </row>
    <row r="573" spans="1:40" s="100" customFormat="1" ht="15.75" customHeight="1" outlineLevel="2" x14ac:dyDescent="0.25">
      <c r="A573" s="96"/>
      <c r="B573" s="721" t="s">
        <v>2158</v>
      </c>
      <c r="C573" s="809"/>
      <c r="D573" s="823" t="s">
        <v>1624</v>
      </c>
      <c r="E573" s="675"/>
      <c r="F573" s="675"/>
      <c r="G573" s="675"/>
      <c r="H573" s="675"/>
      <c r="I573" s="675"/>
      <c r="J573" s="675"/>
      <c r="K573" s="675"/>
      <c r="L573" s="675"/>
      <c r="M573" s="675"/>
      <c r="N573" s="675"/>
      <c r="O573" s="675"/>
      <c r="P573" s="675"/>
      <c r="Q573" s="675"/>
      <c r="R573" s="675"/>
      <c r="S573" s="675"/>
      <c r="T573" s="676"/>
      <c r="U573" s="661"/>
      <c r="V573" s="824"/>
      <c r="W573" s="825" t="s">
        <v>1548</v>
      </c>
      <c r="X573" s="709"/>
      <c r="Y573" s="771">
        <f>((Y571-Y572)*1.4*10)</f>
        <v>1637.9999999999998</v>
      </c>
      <c r="Z573" s="772"/>
      <c r="AA573" s="631"/>
      <c r="AB573" s="903"/>
      <c r="AC573" s="631"/>
      <c r="AD573" s="903"/>
      <c r="AE573" s="634">
        <f t="shared" si="141"/>
        <v>0</v>
      </c>
      <c r="AF573" s="903"/>
      <c r="AG573" s="634">
        <f t="shared" si="142"/>
        <v>0</v>
      </c>
      <c r="AH573" s="903"/>
      <c r="AI573" s="634">
        <f>AE573+AG573</f>
        <v>0</v>
      </c>
      <c r="AJ573" s="904"/>
      <c r="AK573" s="903"/>
      <c r="AL573" s="96"/>
      <c r="AM573" s="101"/>
      <c r="AN573" s="101"/>
    </row>
    <row r="574" spans="1:40" s="100" customFormat="1" ht="15.75" outlineLevel="2" x14ac:dyDescent="0.25">
      <c r="A574" s="96"/>
      <c r="B574" s="721"/>
      <c r="C574" s="809"/>
      <c r="D574" s="814"/>
      <c r="E574" s="815"/>
      <c r="F574" s="815"/>
      <c r="G574" s="815"/>
      <c r="H574" s="815"/>
      <c r="I574" s="815"/>
      <c r="J574" s="815"/>
      <c r="K574" s="815"/>
      <c r="L574" s="815"/>
      <c r="M574" s="815"/>
      <c r="N574" s="815"/>
      <c r="O574" s="815"/>
      <c r="P574" s="815"/>
      <c r="Q574" s="815"/>
      <c r="R574" s="815"/>
      <c r="S574" s="815"/>
      <c r="T574" s="816"/>
      <c r="U574" s="817"/>
      <c r="V574" s="818"/>
      <c r="W574" s="819"/>
      <c r="X574" s="820"/>
      <c r="Y574" s="821"/>
      <c r="Z574" s="822"/>
      <c r="AA574" s="810"/>
      <c r="AB574" s="811"/>
      <c r="AC574" s="810"/>
      <c r="AD574" s="811"/>
      <c r="AE574" s="812"/>
      <c r="AF574" s="811"/>
      <c r="AG574" s="812"/>
      <c r="AH574" s="811"/>
      <c r="AI574" s="812"/>
      <c r="AJ574" s="813"/>
      <c r="AK574" s="811"/>
      <c r="AL574" s="96"/>
      <c r="AM574" s="101"/>
      <c r="AN574" s="101"/>
    </row>
    <row r="575" spans="1:40" s="100" customFormat="1" ht="15.75" customHeight="1" outlineLevel="2" x14ac:dyDescent="0.25">
      <c r="A575" s="96"/>
      <c r="B575" s="721"/>
      <c r="C575" s="809"/>
      <c r="D575" s="897" t="s">
        <v>2159</v>
      </c>
      <c r="E575" s="898"/>
      <c r="F575" s="898"/>
      <c r="G575" s="898"/>
      <c r="H575" s="898"/>
      <c r="I575" s="898"/>
      <c r="J575" s="898"/>
      <c r="K575" s="898"/>
      <c r="L575" s="898"/>
      <c r="M575" s="898"/>
      <c r="N575" s="898"/>
      <c r="O575" s="898"/>
      <c r="P575" s="898"/>
      <c r="Q575" s="898"/>
      <c r="R575" s="898"/>
      <c r="S575" s="898"/>
      <c r="T575" s="899"/>
      <c r="U575" s="661"/>
      <c r="V575" s="824"/>
      <c r="W575" s="825"/>
      <c r="X575" s="709"/>
      <c r="Y575" s="771"/>
      <c r="Z575" s="772"/>
      <c r="AA575" s="631"/>
      <c r="AB575" s="903"/>
      <c r="AC575" s="631"/>
      <c r="AD575" s="903"/>
      <c r="AE575" s="634"/>
      <c r="AF575" s="903"/>
      <c r="AG575" s="634"/>
      <c r="AH575" s="903"/>
      <c r="AI575" s="634"/>
      <c r="AJ575" s="904"/>
      <c r="AK575" s="903"/>
      <c r="AL575" s="96"/>
      <c r="AM575" s="101"/>
      <c r="AN575" s="101"/>
    </row>
    <row r="576" spans="1:40" s="100" customFormat="1" ht="15.75" customHeight="1" outlineLevel="2" x14ac:dyDescent="0.25">
      <c r="A576" s="96"/>
      <c r="B576" s="721" t="s">
        <v>2160</v>
      </c>
      <c r="C576" s="809"/>
      <c r="D576" s="736" t="s">
        <v>1648</v>
      </c>
      <c r="E576" s="737"/>
      <c r="F576" s="737"/>
      <c r="G576" s="737"/>
      <c r="H576" s="737"/>
      <c r="I576" s="737"/>
      <c r="J576" s="737"/>
      <c r="K576" s="737"/>
      <c r="L576" s="737"/>
      <c r="M576" s="737"/>
      <c r="N576" s="737"/>
      <c r="O576" s="737"/>
      <c r="P576" s="737"/>
      <c r="Q576" s="737"/>
      <c r="R576" s="737"/>
      <c r="S576" s="737"/>
      <c r="T576" s="738"/>
      <c r="U576" s="739"/>
      <c r="V576" s="740"/>
      <c r="W576" s="862" t="s">
        <v>33</v>
      </c>
      <c r="X576" s="742"/>
      <c r="Y576" s="769">
        <f>106*1.4*1.2</f>
        <v>178.07999999999996</v>
      </c>
      <c r="Z576" s="770"/>
      <c r="AA576" s="743"/>
      <c r="AB576" s="894"/>
      <c r="AC576" s="743"/>
      <c r="AD576" s="894"/>
      <c r="AE576" s="733">
        <f t="shared" ref="AE576:AE577" si="144">ROUND(Y576*AA576,2)</f>
        <v>0</v>
      </c>
      <c r="AF576" s="894"/>
      <c r="AG576" s="733">
        <f t="shared" ref="AG576:AG581" si="145">ROUND(Y576*AC576,2)</f>
        <v>0</v>
      </c>
      <c r="AH576" s="894"/>
      <c r="AI576" s="733">
        <f t="shared" ref="AI576:AI580" si="146">AE576+AG576</f>
        <v>0</v>
      </c>
      <c r="AJ576" s="895"/>
      <c r="AK576" s="896"/>
      <c r="AL576" s="96"/>
      <c r="AM576" s="101"/>
      <c r="AN576" s="101"/>
    </row>
    <row r="577" spans="1:40" s="100" customFormat="1" ht="15.75" customHeight="1" outlineLevel="2" x14ac:dyDescent="0.25">
      <c r="A577" s="96"/>
      <c r="B577" s="721" t="s">
        <v>2161</v>
      </c>
      <c r="C577" s="809"/>
      <c r="D577" s="900" t="s">
        <v>2162</v>
      </c>
      <c r="E577" s="901"/>
      <c r="F577" s="901"/>
      <c r="G577" s="901"/>
      <c r="H577" s="901"/>
      <c r="I577" s="901"/>
      <c r="J577" s="901"/>
      <c r="K577" s="901"/>
      <c r="L577" s="901"/>
      <c r="M577" s="901"/>
      <c r="N577" s="901"/>
      <c r="O577" s="901"/>
      <c r="P577" s="901"/>
      <c r="Q577" s="901"/>
      <c r="R577" s="901"/>
      <c r="S577" s="901"/>
      <c r="T577" s="902"/>
      <c r="U577" s="756"/>
      <c r="V577" s="757"/>
      <c r="W577" s="856" t="s">
        <v>51</v>
      </c>
      <c r="X577" s="759"/>
      <c r="Y577" s="857">
        <f>(106*0.3*0.3*0.1)</f>
        <v>0.95399999999999996</v>
      </c>
      <c r="Z577" s="858"/>
      <c r="AA577" s="743"/>
      <c r="AB577" s="894"/>
      <c r="AC577" s="743"/>
      <c r="AD577" s="894"/>
      <c r="AE577" s="733">
        <f t="shared" si="144"/>
        <v>0</v>
      </c>
      <c r="AF577" s="894"/>
      <c r="AG577" s="733">
        <f t="shared" si="145"/>
        <v>0</v>
      </c>
      <c r="AH577" s="894"/>
      <c r="AI577" s="733">
        <f t="shared" si="146"/>
        <v>0</v>
      </c>
      <c r="AJ577" s="895"/>
      <c r="AK577" s="896"/>
      <c r="AL577" s="96"/>
      <c r="AM577" s="101"/>
      <c r="AN577" s="101"/>
    </row>
    <row r="578" spans="1:40" s="100" customFormat="1" ht="15.75" customHeight="1" outlineLevel="2" x14ac:dyDescent="0.25">
      <c r="A578" s="96"/>
      <c r="B578" s="721" t="s">
        <v>2163</v>
      </c>
      <c r="C578" s="809"/>
      <c r="D578" s="900" t="s">
        <v>2164</v>
      </c>
      <c r="E578" s="901"/>
      <c r="F578" s="901"/>
      <c r="G578" s="901"/>
      <c r="H578" s="901"/>
      <c r="I578" s="901"/>
      <c r="J578" s="901"/>
      <c r="K578" s="901"/>
      <c r="L578" s="901"/>
      <c r="M578" s="901"/>
      <c r="N578" s="901"/>
      <c r="O578" s="901"/>
      <c r="P578" s="901"/>
      <c r="Q578" s="901"/>
      <c r="R578" s="901"/>
      <c r="S578" s="901"/>
      <c r="T578" s="902"/>
      <c r="U578" s="756"/>
      <c r="V578" s="757"/>
      <c r="W578" s="856" t="s">
        <v>51</v>
      </c>
      <c r="X578" s="759"/>
      <c r="Y578" s="857">
        <f>(106*0.3*0.3*0.4)</f>
        <v>3.8159999999999998</v>
      </c>
      <c r="Z578" s="858"/>
      <c r="AA578" s="743"/>
      <c r="AB578" s="894"/>
      <c r="AC578" s="743"/>
      <c r="AD578" s="894"/>
      <c r="AE578" s="733">
        <f>ROUND(Y578*AA578,2)</f>
        <v>0</v>
      </c>
      <c r="AF578" s="894"/>
      <c r="AG578" s="733">
        <f t="shared" si="145"/>
        <v>0</v>
      </c>
      <c r="AH578" s="894"/>
      <c r="AI578" s="733">
        <f t="shared" si="146"/>
        <v>0</v>
      </c>
      <c r="AJ578" s="895"/>
      <c r="AK578" s="896"/>
      <c r="AL578" s="96"/>
      <c r="AM578" s="101"/>
      <c r="AN578" s="101"/>
    </row>
    <row r="579" spans="1:40" s="100" customFormat="1" ht="15.75" customHeight="1" outlineLevel="2" x14ac:dyDescent="0.25">
      <c r="A579" s="96"/>
      <c r="B579" s="721" t="s">
        <v>2165</v>
      </c>
      <c r="C579" s="809"/>
      <c r="D579" s="900" t="s">
        <v>2166</v>
      </c>
      <c r="E579" s="901"/>
      <c r="F579" s="901"/>
      <c r="G579" s="901"/>
      <c r="H579" s="901"/>
      <c r="I579" s="901"/>
      <c r="J579" s="901"/>
      <c r="K579" s="901"/>
      <c r="L579" s="901"/>
      <c r="M579" s="901"/>
      <c r="N579" s="901"/>
      <c r="O579" s="901"/>
      <c r="P579" s="901"/>
      <c r="Q579" s="901"/>
      <c r="R579" s="901"/>
      <c r="S579" s="901"/>
      <c r="T579" s="902"/>
      <c r="U579" s="756"/>
      <c r="V579" s="757"/>
      <c r="W579" s="856" t="s">
        <v>51</v>
      </c>
      <c r="X579" s="759"/>
      <c r="Y579" s="857">
        <f>106*0.3*0.3*0.4</f>
        <v>3.8159999999999998</v>
      </c>
      <c r="Z579" s="858"/>
      <c r="AA579" s="743"/>
      <c r="AB579" s="894"/>
      <c r="AC579" s="743"/>
      <c r="AD579" s="894"/>
      <c r="AE579" s="733">
        <f>ROUND(Y579*AA579,2)</f>
        <v>0</v>
      </c>
      <c r="AF579" s="894"/>
      <c r="AG579" s="733">
        <f t="shared" si="145"/>
        <v>0</v>
      </c>
      <c r="AH579" s="894"/>
      <c r="AI579" s="733">
        <f t="shared" si="146"/>
        <v>0</v>
      </c>
      <c r="AJ579" s="895"/>
      <c r="AK579" s="896"/>
      <c r="AL579" s="96"/>
      <c r="AM579" s="101"/>
      <c r="AN579" s="101"/>
    </row>
    <row r="580" spans="1:40" s="100" customFormat="1" ht="15.75" customHeight="1" outlineLevel="2" x14ac:dyDescent="0.25">
      <c r="A580" s="96"/>
      <c r="B580" s="721" t="s">
        <v>2167</v>
      </c>
      <c r="C580" s="809"/>
      <c r="D580" s="823" t="s">
        <v>1744</v>
      </c>
      <c r="E580" s="675"/>
      <c r="F580" s="675"/>
      <c r="G580" s="675"/>
      <c r="H580" s="675"/>
      <c r="I580" s="675"/>
      <c r="J580" s="675"/>
      <c r="K580" s="675"/>
      <c r="L580" s="675"/>
      <c r="M580" s="675"/>
      <c r="N580" s="675"/>
      <c r="O580" s="675"/>
      <c r="P580" s="675"/>
      <c r="Q580" s="675"/>
      <c r="R580" s="675"/>
      <c r="S580" s="675"/>
      <c r="T580" s="676"/>
      <c r="U580" s="661"/>
      <c r="V580" s="824"/>
      <c r="W580" s="825" t="s">
        <v>51</v>
      </c>
      <c r="X580" s="709"/>
      <c r="Y580" s="771">
        <f>106*0.9*0.9*1.3</f>
        <v>111.61800000000002</v>
      </c>
      <c r="Z580" s="772"/>
      <c r="AA580" s="631"/>
      <c r="AB580" s="623"/>
      <c r="AC580" s="631"/>
      <c r="AD580" s="623"/>
      <c r="AE580" s="634">
        <f t="shared" ref="AE580:AE581" si="147">ROUND(Y580*AA580,2)</f>
        <v>0</v>
      </c>
      <c r="AF580" s="623"/>
      <c r="AG580" s="634">
        <f t="shared" si="145"/>
        <v>0</v>
      </c>
      <c r="AH580" s="623"/>
      <c r="AI580" s="634">
        <f t="shared" si="146"/>
        <v>0</v>
      </c>
      <c r="AJ580" s="622"/>
      <c r="AK580" s="623"/>
      <c r="AL580" s="96"/>
      <c r="AM580" s="101"/>
      <c r="AN580" s="101"/>
    </row>
    <row r="581" spans="1:40" s="100" customFormat="1" ht="15.75" customHeight="1" outlineLevel="2" x14ac:dyDescent="0.25">
      <c r="A581" s="96"/>
      <c r="B581" s="721" t="s">
        <v>2168</v>
      </c>
      <c r="C581" s="809"/>
      <c r="D581" s="823" t="s">
        <v>1750</v>
      </c>
      <c r="E581" s="675"/>
      <c r="F581" s="675"/>
      <c r="G581" s="675"/>
      <c r="H581" s="675"/>
      <c r="I581" s="675"/>
      <c r="J581" s="675"/>
      <c r="K581" s="675"/>
      <c r="L581" s="675"/>
      <c r="M581" s="675"/>
      <c r="N581" s="675"/>
      <c r="O581" s="675"/>
      <c r="P581" s="675"/>
      <c r="Q581" s="675"/>
      <c r="R581" s="675"/>
      <c r="S581" s="675"/>
      <c r="T581" s="676"/>
      <c r="U581" s="661"/>
      <c r="V581" s="824"/>
      <c r="W581" s="825" t="s">
        <v>51</v>
      </c>
      <c r="X581" s="709"/>
      <c r="Y581" s="857">
        <f>Y580-(0.3*0.3*1.2*106)</f>
        <v>100.17000000000002</v>
      </c>
      <c r="Z581" s="858"/>
      <c r="AA581" s="631"/>
      <c r="AB581" s="623"/>
      <c r="AC581" s="631"/>
      <c r="AD581" s="623"/>
      <c r="AE581" s="634">
        <f t="shared" si="147"/>
        <v>0</v>
      </c>
      <c r="AF581" s="623"/>
      <c r="AG581" s="634">
        <f t="shared" si="145"/>
        <v>0</v>
      </c>
      <c r="AH581" s="623"/>
      <c r="AI581" s="634">
        <f>AE581+AG581</f>
        <v>0</v>
      </c>
      <c r="AJ581" s="622"/>
      <c r="AK581" s="623"/>
      <c r="AL581" s="96"/>
      <c r="AM581" s="101"/>
      <c r="AN581" s="101"/>
    </row>
    <row r="582" spans="1:40" s="100" customFormat="1" ht="15.75" outlineLevel="2" x14ac:dyDescent="0.25">
      <c r="A582" s="96"/>
      <c r="B582" s="721"/>
      <c r="C582" s="809"/>
      <c r="D582" s="814"/>
      <c r="E582" s="815"/>
      <c r="F582" s="815"/>
      <c r="G582" s="815"/>
      <c r="H582" s="815"/>
      <c r="I582" s="815"/>
      <c r="J582" s="815"/>
      <c r="K582" s="815"/>
      <c r="L582" s="815"/>
      <c r="M582" s="815"/>
      <c r="N582" s="815"/>
      <c r="O582" s="815"/>
      <c r="P582" s="815"/>
      <c r="Q582" s="815"/>
      <c r="R582" s="815"/>
      <c r="S582" s="815"/>
      <c r="T582" s="816"/>
      <c r="U582" s="817"/>
      <c r="V582" s="818"/>
      <c r="W582" s="819"/>
      <c r="X582" s="820"/>
      <c r="Y582" s="821"/>
      <c r="Z582" s="822"/>
      <c r="AA582" s="810"/>
      <c r="AB582" s="811"/>
      <c r="AC582" s="810"/>
      <c r="AD582" s="811"/>
      <c r="AE582" s="812"/>
      <c r="AF582" s="811"/>
      <c r="AG582" s="812"/>
      <c r="AH582" s="811"/>
      <c r="AI582" s="812"/>
      <c r="AJ582" s="813"/>
      <c r="AK582" s="811"/>
      <c r="AL582" s="96"/>
      <c r="AM582" s="101"/>
      <c r="AN582" s="101"/>
    </row>
    <row r="583" spans="1:40" s="100" customFormat="1" ht="15.75" customHeight="1" outlineLevel="2" x14ac:dyDescent="0.25">
      <c r="A583" s="96"/>
      <c r="B583" s="411"/>
      <c r="C583" s="412"/>
      <c r="D583" s="897" t="s">
        <v>2169</v>
      </c>
      <c r="E583" s="898"/>
      <c r="F583" s="898"/>
      <c r="G583" s="898"/>
      <c r="H583" s="898"/>
      <c r="I583" s="898"/>
      <c r="J583" s="898"/>
      <c r="K583" s="898"/>
      <c r="L583" s="898"/>
      <c r="M583" s="898"/>
      <c r="N583" s="898"/>
      <c r="O583" s="898"/>
      <c r="P583" s="898"/>
      <c r="Q583" s="898"/>
      <c r="R583" s="898"/>
      <c r="S583" s="898"/>
      <c r="T583" s="899"/>
      <c r="U583" s="420"/>
      <c r="V583" s="421"/>
      <c r="W583" s="825"/>
      <c r="X583" s="709"/>
      <c r="Y583" s="771"/>
      <c r="Z583" s="772"/>
      <c r="AA583" s="448"/>
      <c r="AB583" s="256"/>
      <c r="AC583" s="427"/>
      <c r="AD583" s="256"/>
      <c r="AE583" s="235"/>
      <c r="AF583" s="256"/>
      <c r="AG583" s="235"/>
      <c r="AH583" s="256"/>
      <c r="AI583" s="235"/>
      <c r="AJ583" s="257"/>
      <c r="AK583" s="256"/>
      <c r="AL583" s="96"/>
      <c r="AM583" s="101"/>
      <c r="AN583" s="101"/>
    </row>
    <row r="584" spans="1:40" s="100" customFormat="1" ht="15.75" customHeight="1" outlineLevel="2" x14ac:dyDescent="0.25">
      <c r="A584" s="96"/>
      <c r="B584" s="721" t="s">
        <v>2170</v>
      </c>
      <c r="C584" s="809"/>
      <c r="D584" s="823" t="s">
        <v>2171</v>
      </c>
      <c r="E584" s="675"/>
      <c r="F584" s="675"/>
      <c r="G584" s="675"/>
      <c r="H584" s="675"/>
      <c r="I584" s="675"/>
      <c r="J584" s="675"/>
      <c r="K584" s="675"/>
      <c r="L584" s="675"/>
      <c r="M584" s="675"/>
      <c r="N584" s="675"/>
      <c r="O584" s="675"/>
      <c r="P584" s="675"/>
      <c r="Q584" s="675"/>
      <c r="R584" s="675"/>
      <c r="S584" s="675"/>
      <c r="T584" s="676"/>
      <c r="U584" s="661"/>
      <c r="V584" s="824"/>
      <c r="W584" s="825" t="s">
        <v>39</v>
      </c>
      <c r="X584" s="709"/>
      <c r="Y584" s="857">
        <v>40</v>
      </c>
      <c r="Z584" s="858"/>
      <c r="AA584" s="631"/>
      <c r="AB584" s="623"/>
      <c r="AC584" s="631"/>
      <c r="AD584" s="623"/>
      <c r="AE584" s="634">
        <f t="shared" ref="AE584:AE591" si="148">ROUND(Y584*AA584,2)</f>
        <v>0</v>
      </c>
      <c r="AF584" s="623"/>
      <c r="AG584" s="634">
        <f t="shared" ref="AG584:AG591" si="149">ROUND(Y584*AC584,2)</f>
        <v>0</v>
      </c>
      <c r="AH584" s="623"/>
      <c r="AI584" s="634">
        <f>AE584+AG584</f>
        <v>0</v>
      </c>
      <c r="AJ584" s="622"/>
      <c r="AK584" s="623"/>
      <c r="AL584" s="96"/>
      <c r="AM584" s="101"/>
      <c r="AN584" s="101"/>
    </row>
    <row r="585" spans="1:40" s="100" customFormat="1" ht="15.75" customHeight="1" outlineLevel="2" x14ac:dyDescent="0.25">
      <c r="A585" s="96"/>
      <c r="B585" s="721" t="s">
        <v>2172</v>
      </c>
      <c r="C585" s="809"/>
      <c r="D585" s="823" t="s">
        <v>2173</v>
      </c>
      <c r="E585" s="675"/>
      <c r="F585" s="675"/>
      <c r="G585" s="675"/>
      <c r="H585" s="675"/>
      <c r="I585" s="675"/>
      <c r="J585" s="675"/>
      <c r="K585" s="675"/>
      <c r="L585" s="675"/>
      <c r="M585" s="675"/>
      <c r="N585" s="675"/>
      <c r="O585" s="675"/>
      <c r="P585" s="675"/>
      <c r="Q585" s="675"/>
      <c r="R585" s="675"/>
      <c r="S585" s="675"/>
      <c r="T585" s="676"/>
      <c r="U585" s="661"/>
      <c r="V585" s="824"/>
      <c r="W585" s="825" t="s">
        <v>33</v>
      </c>
      <c r="X585" s="709"/>
      <c r="Y585" s="857">
        <f>Y584*0.2</f>
        <v>8</v>
      </c>
      <c r="Z585" s="858"/>
      <c r="AA585" s="631"/>
      <c r="AB585" s="623"/>
      <c r="AC585" s="631"/>
      <c r="AD585" s="623"/>
      <c r="AE585" s="634">
        <f t="shared" si="148"/>
        <v>0</v>
      </c>
      <c r="AF585" s="623"/>
      <c r="AG585" s="634">
        <f t="shared" si="149"/>
        <v>0</v>
      </c>
      <c r="AH585" s="623"/>
      <c r="AI585" s="634">
        <f>AE585+AG585</f>
        <v>0</v>
      </c>
      <c r="AJ585" s="622"/>
      <c r="AK585" s="623"/>
      <c r="AL585" s="96"/>
      <c r="AM585" s="101"/>
      <c r="AN585" s="101"/>
    </row>
    <row r="586" spans="1:40" s="100" customFormat="1" ht="15.75" customHeight="1" outlineLevel="2" x14ac:dyDescent="0.25">
      <c r="A586" s="96"/>
      <c r="B586" s="721" t="s">
        <v>2174</v>
      </c>
      <c r="C586" s="809"/>
      <c r="D586" s="823" t="s">
        <v>2175</v>
      </c>
      <c r="E586" s="675"/>
      <c r="F586" s="675"/>
      <c r="G586" s="675"/>
      <c r="H586" s="675"/>
      <c r="I586" s="675"/>
      <c r="J586" s="675"/>
      <c r="K586" s="675"/>
      <c r="L586" s="675"/>
      <c r="M586" s="675"/>
      <c r="N586" s="675"/>
      <c r="O586" s="675"/>
      <c r="P586" s="675"/>
      <c r="Q586" s="675"/>
      <c r="R586" s="675"/>
      <c r="S586" s="675"/>
      <c r="T586" s="676"/>
      <c r="U586" s="661"/>
      <c r="V586" s="824"/>
      <c r="W586" s="825" t="s">
        <v>39</v>
      </c>
      <c r="X586" s="709"/>
      <c r="Y586" s="857">
        <v>150</v>
      </c>
      <c r="Z586" s="858"/>
      <c r="AA586" s="631"/>
      <c r="AB586" s="623"/>
      <c r="AC586" s="631"/>
      <c r="AD586" s="623"/>
      <c r="AE586" s="634">
        <f t="shared" si="148"/>
        <v>0</v>
      </c>
      <c r="AF586" s="623"/>
      <c r="AG586" s="634">
        <f t="shared" si="149"/>
        <v>0</v>
      </c>
      <c r="AH586" s="623"/>
      <c r="AI586" s="634">
        <f>AE586+AG586</f>
        <v>0</v>
      </c>
      <c r="AJ586" s="622"/>
      <c r="AK586" s="623"/>
      <c r="AL586" s="96"/>
      <c r="AM586" s="101"/>
      <c r="AN586" s="101"/>
    </row>
    <row r="587" spans="1:40" s="100" customFormat="1" ht="15.75" customHeight="1" outlineLevel="2" x14ac:dyDescent="0.25">
      <c r="A587" s="96"/>
      <c r="B587" s="721" t="s">
        <v>2176</v>
      </c>
      <c r="C587" s="809"/>
      <c r="D587" s="823" t="s">
        <v>2052</v>
      </c>
      <c r="E587" s="675"/>
      <c r="F587" s="675"/>
      <c r="G587" s="675"/>
      <c r="H587" s="675"/>
      <c r="I587" s="675"/>
      <c r="J587" s="675"/>
      <c r="K587" s="675"/>
      <c r="L587" s="675"/>
      <c r="M587" s="675"/>
      <c r="N587" s="675"/>
      <c r="O587" s="675"/>
      <c r="P587" s="675"/>
      <c r="Q587" s="675"/>
      <c r="R587" s="675"/>
      <c r="S587" s="675"/>
      <c r="T587" s="676"/>
      <c r="U587" s="661" t="s">
        <v>2177</v>
      </c>
      <c r="V587" s="824"/>
      <c r="W587" s="825" t="s">
        <v>51</v>
      </c>
      <c r="X587" s="709"/>
      <c r="Y587" s="771">
        <f>150*0.6*0.6</f>
        <v>54</v>
      </c>
      <c r="Z587" s="772"/>
      <c r="AA587" s="631"/>
      <c r="AB587" s="623"/>
      <c r="AC587" s="631"/>
      <c r="AD587" s="623"/>
      <c r="AE587" s="634">
        <f t="shared" si="148"/>
        <v>0</v>
      </c>
      <c r="AF587" s="623"/>
      <c r="AG587" s="634">
        <f t="shared" si="149"/>
        <v>0</v>
      </c>
      <c r="AH587" s="623"/>
      <c r="AI587" s="634">
        <f t="shared" ref="AI587" si="150">AE587+AG587</f>
        <v>0</v>
      </c>
      <c r="AJ587" s="622"/>
      <c r="AK587" s="623"/>
      <c r="AL587" s="96"/>
      <c r="AM587" s="101"/>
      <c r="AN587" s="101"/>
    </row>
    <row r="588" spans="1:40" s="100" customFormat="1" ht="15.75" customHeight="1" outlineLevel="2" x14ac:dyDescent="0.25">
      <c r="A588" s="96"/>
      <c r="B588" s="721" t="s">
        <v>2178</v>
      </c>
      <c r="C588" s="809"/>
      <c r="D588" s="823" t="s">
        <v>1747</v>
      </c>
      <c r="E588" s="675"/>
      <c r="F588" s="675"/>
      <c r="G588" s="675"/>
      <c r="H588" s="675"/>
      <c r="I588" s="675"/>
      <c r="J588" s="675"/>
      <c r="K588" s="675"/>
      <c r="L588" s="675"/>
      <c r="M588" s="675"/>
      <c r="N588" s="675"/>
      <c r="O588" s="675"/>
      <c r="P588" s="675"/>
      <c r="Q588" s="675"/>
      <c r="R588" s="675"/>
      <c r="S588" s="675"/>
      <c r="T588" s="676"/>
      <c r="U588" s="661" t="s">
        <v>1748</v>
      </c>
      <c r="V588" s="824"/>
      <c r="W588" s="825" t="s">
        <v>51</v>
      </c>
      <c r="X588" s="709"/>
      <c r="Y588" s="771">
        <f>150*0.6*0.1</f>
        <v>9</v>
      </c>
      <c r="Z588" s="772"/>
      <c r="AA588" s="631"/>
      <c r="AB588" s="623"/>
      <c r="AC588" s="631"/>
      <c r="AD588" s="623"/>
      <c r="AE588" s="634">
        <f t="shared" si="148"/>
        <v>0</v>
      </c>
      <c r="AF588" s="623"/>
      <c r="AG588" s="634">
        <f t="shared" si="149"/>
        <v>0</v>
      </c>
      <c r="AH588" s="623"/>
      <c r="AI588" s="634">
        <f>AE588+AG588</f>
        <v>0</v>
      </c>
      <c r="AJ588" s="622"/>
      <c r="AK588" s="623"/>
      <c r="AL588" s="96"/>
      <c r="AM588" s="101"/>
      <c r="AN588" s="101"/>
    </row>
    <row r="589" spans="1:40" s="100" customFormat="1" ht="15.75" customHeight="1" outlineLevel="2" x14ac:dyDescent="0.25">
      <c r="A589" s="96"/>
      <c r="B589" s="721" t="s">
        <v>2179</v>
      </c>
      <c r="C589" s="809"/>
      <c r="D589" s="823" t="s">
        <v>1750</v>
      </c>
      <c r="E589" s="675"/>
      <c r="F589" s="675"/>
      <c r="G589" s="675"/>
      <c r="H589" s="675"/>
      <c r="I589" s="675"/>
      <c r="J589" s="675"/>
      <c r="K589" s="675"/>
      <c r="L589" s="675"/>
      <c r="M589" s="675"/>
      <c r="N589" s="675"/>
      <c r="O589" s="675"/>
      <c r="P589" s="675"/>
      <c r="Q589" s="675"/>
      <c r="R589" s="675"/>
      <c r="S589" s="675"/>
      <c r="T589" s="676"/>
      <c r="U589" s="661"/>
      <c r="V589" s="824"/>
      <c r="W589" s="825" t="s">
        <v>51</v>
      </c>
      <c r="X589" s="709"/>
      <c r="Y589" s="771">
        <f>Y587-Y588-(0.1*0.1*150)</f>
        <v>43.5</v>
      </c>
      <c r="Z589" s="772"/>
      <c r="AA589" s="631"/>
      <c r="AB589" s="623"/>
      <c r="AC589" s="631"/>
      <c r="AD589" s="623"/>
      <c r="AE589" s="634">
        <f t="shared" si="148"/>
        <v>0</v>
      </c>
      <c r="AF589" s="623"/>
      <c r="AG589" s="634">
        <f t="shared" si="149"/>
        <v>0</v>
      </c>
      <c r="AH589" s="623"/>
      <c r="AI589" s="634">
        <f>AE589+AG589</f>
        <v>0</v>
      </c>
      <c r="AJ589" s="622"/>
      <c r="AK589" s="623"/>
      <c r="AL589" s="96"/>
      <c r="AM589" s="101"/>
      <c r="AN589" s="101"/>
    </row>
    <row r="590" spans="1:40" s="100" customFormat="1" ht="15.75" customHeight="1" outlineLevel="2" x14ac:dyDescent="0.25">
      <c r="A590" s="96"/>
      <c r="B590" s="721" t="s">
        <v>2180</v>
      </c>
      <c r="C590" s="809"/>
      <c r="D590" s="823" t="s">
        <v>1623</v>
      </c>
      <c r="E590" s="675"/>
      <c r="F590" s="675"/>
      <c r="G590" s="675"/>
      <c r="H590" s="675"/>
      <c r="I590" s="675"/>
      <c r="J590" s="675"/>
      <c r="K590" s="675"/>
      <c r="L590" s="675"/>
      <c r="M590" s="675"/>
      <c r="N590" s="675"/>
      <c r="O590" s="675"/>
      <c r="P590" s="675"/>
      <c r="Q590" s="675"/>
      <c r="R590" s="675"/>
      <c r="S590" s="675"/>
      <c r="T590" s="676"/>
      <c r="U590" s="661"/>
      <c r="V590" s="824"/>
      <c r="W590" s="825" t="s">
        <v>51</v>
      </c>
      <c r="X590" s="709"/>
      <c r="Y590" s="771">
        <f>(Y587-Y589)*1.4</f>
        <v>14.7</v>
      </c>
      <c r="Z590" s="772"/>
      <c r="AA590" s="631"/>
      <c r="AB590" s="623"/>
      <c r="AC590" s="631"/>
      <c r="AD590" s="623"/>
      <c r="AE590" s="634">
        <f t="shared" si="148"/>
        <v>0</v>
      </c>
      <c r="AF590" s="623"/>
      <c r="AG590" s="634">
        <f t="shared" si="149"/>
        <v>0</v>
      </c>
      <c r="AH590" s="623"/>
      <c r="AI590" s="634">
        <f>AE590+AG590</f>
        <v>0</v>
      </c>
      <c r="AJ590" s="622"/>
      <c r="AK590" s="623"/>
      <c r="AL590" s="96"/>
      <c r="AM590" s="101"/>
      <c r="AN590" s="101"/>
    </row>
    <row r="591" spans="1:40" s="100" customFormat="1" ht="15.75" customHeight="1" outlineLevel="2" x14ac:dyDescent="0.25">
      <c r="A591" s="96"/>
      <c r="B591" s="721" t="s">
        <v>2181</v>
      </c>
      <c r="C591" s="809"/>
      <c r="D591" s="827" t="s">
        <v>1624</v>
      </c>
      <c r="E591" s="763"/>
      <c r="F591" s="763"/>
      <c r="G591" s="763"/>
      <c r="H591" s="763"/>
      <c r="I591" s="763"/>
      <c r="J591" s="763"/>
      <c r="K591" s="763"/>
      <c r="L591" s="763"/>
      <c r="M591" s="763"/>
      <c r="N591" s="763"/>
      <c r="O591" s="763"/>
      <c r="P591" s="763"/>
      <c r="Q591" s="763"/>
      <c r="R591" s="763"/>
      <c r="S591" s="763"/>
      <c r="T591" s="764"/>
      <c r="U591" s="765"/>
      <c r="V591" s="863"/>
      <c r="W591" s="829" t="s">
        <v>1548</v>
      </c>
      <c r="X591" s="768"/>
      <c r="Y591" s="769">
        <f>Y590*10</f>
        <v>147</v>
      </c>
      <c r="Z591" s="770"/>
      <c r="AA591" s="743"/>
      <c r="AB591" s="734"/>
      <c r="AC591" s="743"/>
      <c r="AD591" s="734"/>
      <c r="AE591" s="733">
        <f t="shared" si="148"/>
        <v>0</v>
      </c>
      <c r="AF591" s="734"/>
      <c r="AG591" s="733">
        <f t="shared" si="149"/>
        <v>0</v>
      </c>
      <c r="AH591" s="734"/>
      <c r="AI591" s="733">
        <f>AE591+AG591</f>
        <v>0</v>
      </c>
      <c r="AJ591" s="735"/>
      <c r="AK591" s="734"/>
      <c r="AL591" s="96"/>
      <c r="AM591" s="101"/>
      <c r="AN591" s="101"/>
    </row>
    <row r="592" spans="1:40" s="100" customFormat="1" ht="15.75" outlineLevel="2" x14ac:dyDescent="0.25">
      <c r="A592" s="96"/>
      <c r="B592" s="721"/>
      <c r="C592" s="809"/>
      <c r="D592" s="814"/>
      <c r="E592" s="815"/>
      <c r="F592" s="815"/>
      <c r="G592" s="815"/>
      <c r="H592" s="815"/>
      <c r="I592" s="815"/>
      <c r="J592" s="815"/>
      <c r="K592" s="815"/>
      <c r="L592" s="815"/>
      <c r="M592" s="815"/>
      <c r="N592" s="815"/>
      <c r="O592" s="815"/>
      <c r="P592" s="815"/>
      <c r="Q592" s="815"/>
      <c r="R592" s="815"/>
      <c r="S592" s="815"/>
      <c r="T592" s="816"/>
      <c r="U592" s="817"/>
      <c r="V592" s="818"/>
      <c r="W592" s="819"/>
      <c r="X592" s="820"/>
      <c r="Y592" s="821"/>
      <c r="Z592" s="822"/>
      <c r="AA592" s="810"/>
      <c r="AB592" s="811"/>
      <c r="AC592" s="810"/>
      <c r="AD592" s="811"/>
      <c r="AE592" s="812"/>
      <c r="AF592" s="811"/>
      <c r="AG592" s="812"/>
      <c r="AH592" s="811"/>
      <c r="AI592" s="812"/>
      <c r="AJ592" s="813"/>
      <c r="AK592" s="811"/>
      <c r="AL592" s="96"/>
      <c r="AM592" s="101"/>
      <c r="AN592" s="101"/>
    </row>
    <row r="593" spans="1:41" s="100" customFormat="1" ht="15.75" customHeight="1" outlineLevel="2" x14ac:dyDescent="0.25">
      <c r="A593" s="96"/>
      <c r="B593" s="721"/>
      <c r="C593" s="622"/>
      <c r="D593" s="836" t="s">
        <v>1902</v>
      </c>
      <c r="E593" s="787"/>
      <c r="F593" s="787"/>
      <c r="G593" s="787"/>
      <c r="H593" s="787"/>
      <c r="I593" s="787"/>
      <c r="J593" s="787"/>
      <c r="K593" s="787"/>
      <c r="L593" s="787"/>
      <c r="M593" s="787"/>
      <c r="N593" s="787"/>
      <c r="O593" s="787"/>
      <c r="P593" s="787"/>
      <c r="Q593" s="787"/>
      <c r="R593" s="787"/>
      <c r="S593" s="787"/>
      <c r="T593" s="788"/>
      <c r="U593" s="661"/>
      <c r="V593" s="824"/>
      <c r="W593" s="825"/>
      <c r="X593" s="709"/>
      <c r="Y593" s="854"/>
      <c r="Z593" s="855"/>
      <c r="AA593" s="631"/>
      <c r="AB593" s="623"/>
      <c r="AC593" s="631"/>
      <c r="AD593" s="623"/>
      <c r="AE593" s="634"/>
      <c r="AF593" s="623"/>
      <c r="AG593" s="634"/>
      <c r="AH593" s="623"/>
      <c r="AI593" s="634"/>
      <c r="AJ593" s="622"/>
      <c r="AK593" s="623"/>
      <c r="AL593" s="96"/>
      <c r="AM593" s="101"/>
      <c r="AN593" s="101"/>
    </row>
    <row r="594" spans="1:41" s="100" customFormat="1" ht="15.75" customHeight="1" outlineLevel="2" x14ac:dyDescent="0.25">
      <c r="A594" s="96"/>
      <c r="B594" s="721" t="s">
        <v>2182</v>
      </c>
      <c r="C594" s="622"/>
      <c r="D594" s="823" t="s">
        <v>1814</v>
      </c>
      <c r="E594" s="675"/>
      <c r="F594" s="675"/>
      <c r="G594" s="675"/>
      <c r="H594" s="675"/>
      <c r="I594" s="675"/>
      <c r="J594" s="675"/>
      <c r="K594" s="675"/>
      <c r="L594" s="675"/>
      <c r="M594" s="675"/>
      <c r="N594" s="675"/>
      <c r="O594" s="675"/>
      <c r="P594" s="675"/>
      <c r="Q594" s="675"/>
      <c r="R594" s="675"/>
      <c r="S594" s="675"/>
      <c r="T594" s="676"/>
      <c r="U594" s="661"/>
      <c r="V594" s="824"/>
      <c r="W594" s="825" t="s">
        <v>51</v>
      </c>
      <c r="X594" s="709"/>
      <c r="Y594" s="771">
        <f>(5*1.6*1.6*0.7)</f>
        <v>8.9599999999999991</v>
      </c>
      <c r="Z594" s="772"/>
      <c r="AA594" s="771"/>
      <c r="AB594" s="772"/>
      <c r="AC594" s="631"/>
      <c r="AD594" s="623"/>
      <c r="AE594" s="634"/>
      <c r="AF594" s="623"/>
      <c r="AG594" s="634"/>
      <c r="AH594" s="623"/>
      <c r="AI594" s="634"/>
      <c r="AJ594" s="622"/>
      <c r="AK594" s="623"/>
      <c r="AL594" s="96"/>
      <c r="AM594" s="101"/>
      <c r="AN594" s="101"/>
      <c r="AO594" s="447"/>
    </row>
    <row r="595" spans="1:41" s="100" customFormat="1" ht="15.75" customHeight="1" outlineLevel="2" x14ac:dyDescent="0.25">
      <c r="A595" s="96"/>
      <c r="B595" s="721" t="s">
        <v>2183</v>
      </c>
      <c r="C595" s="622"/>
      <c r="D595" s="823" t="s">
        <v>1817</v>
      </c>
      <c r="E595" s="675"/>
      <c r="F595" s="675"/>
      <c r="G595" s="675"/>
      <c r="H595" s="675"/>
      <c r="I595" s="675"/>
      <c r="J595" s="675"/>
      <c r="K595" s="675"/>
      <c r="L595" s="675"/>
      <c r="M595" s="675"/>
      <c r="N595" s="675"/>
      <c r="O595" s="675"/>
      <c r="P595" s="675"/>
      <c r="Q595" s="675"/>
      <c r="R595" s="675"/>
      <c r="S595" s="675"/>
      <c r="T595" s="676"/>
      <c r="U595" s="661" t="s">
        <v>1748</v>
      </c>
      <c r="V595" s="824"/>
      <c r="W595" s="825" t="s">
        <v>51</v>
      </c>
      <c r="X595" s="709"/>
      <c r="Y595" s="771">
        <f>(5*0.6*0.6*0.1)</f>
        <v>0.18</v>
      </c>
      <c r="Z595" s="772"/>
      <c r="AA595" s="771"/>
      <c r="AB595" s="772"/>
      <c r="AC595" s="631"/>
      <c r="AD595" s="623"/>
      <c r="AE595" s="634"/>
      <c r="AF595" s="623"/>
      <c r="AG595" s="634"/>
      <c r="AH595" s="623"/>
      <c r="AI595" s="634"/>
      <c r="AJ595" s="622"/>
      <c r="AK595" s="623"/>
      <c r="AL595" s="96"/>
      <c r="AM595" s="101"/>
      <c r="AN595" s="101"/>
    </row>
    <row r="596" spans="1:41" s="100" customFormat="1" ht="15.75" customHeight="1" outlineLevel="2" x14ac:dyDescent="0.25">
      <c r="A596" s="96"/>
      <c r="B596" s="721" t="s">
        <v>2184</v>
      </c>
      <c r="C596" s="622"/>
      <c r="D596" s="823" t="s">
        <v>1820</v>
      </c>
      <c r="E596" s="675"/>
      <c r="F596" s="675"/>
      <c r="G596" s="675"/>
      <c r="H596" s="675"/>
      <c r="I596" s="675"/>
      <c r="J596" s="675"/>
      <c r="K596" s="675"/>
      <c r="L596" s="675"/>
      <c r="M596" s="675"/>
      <c r="N596" s="675"/>
      <c r="O596" s="675"/>
      <c r="P596" s="675"/>
      <c r="Q596" s="675"/>
      <c r="R596" s="675"/>
      <c r="S596" s="675"/>
      <c r="T596" s="676"/>
      <c r="U596" s="661"/>
      <c r="V596" s="824"/>
      <c r="W596" s="825" t="s">
        <v>33</v>
      </c>
      <c r="X596" s="709"/>
      <c r="Y596" s="771">
        <f>(5*4*0.6*0.6)</f>
        <v>7.1999999999999993</v>
      </c>
      <c r="Z596" s="772"/>
      <c r="AA596" s="771"/>
      <c r="AB596" s="772"/>
      <c r="AC596" s="631"/>
      <c r="AD596" s="623"/>
      <c r="AE596" s="634"/>
      <c r="AF596" s="623"/>
      <c r="AG596" s="634"/>
      <c r="AH596" s="623"/>
      <c r="AI596" s="634"/>
      <c r="AJ596" s="622"/>
      <c r="AK596" s="623"/>
      <c r="AL596" s="96"/>
      <c r="AM596" s="101"/>
      <c r="AN596" s="101"/>
    </row>
    <row r="597" spans="1:41" s="100" customFormat="1" ht="15.75" customHeight="1" outlineLevel="2" x14ac:dyDescent="0.25">
      <c r="A597" s="96"/>
      <c r="B597" s="721" t="s">
        <v>2185</v>
      </c>
      <c r="C597" s="622"/>
      <c r="D597" s="823" t="s">
        <v>1823</v>
      </c>
      <c r="E597" s="675"/>
      <c r="F597" s="675"/>
      <c r="G597" s="675"/>
      <c r="H597" s="675"/>
      <c r="I597" s="675"/>
      <c r="J597" s="675"/>
      <c r="K597" s="675"/>
      <c r="L597" s="675"/>
      <c r="M597" s="675"/>
      <c r="N597" s="675"/>
      <c r="O597" s="675"/>
      <c r="P597" s="675"/>
      <c r="Q597" s="675"/>
      <c r="R597" s="675"/>
      <c r="S597" s="675"/>
      <c r="T597" s="676"/>
      <c r="U597" s="661" t="s">
        <v>1907</v>
      </c>
      <c r="V597" s="824"/>
      <c r="W597" s="825" t="s">
        <v>33</v>
      </c>
      <c r="X597" s="709"/>
      <c r="Y597" s="771">
        <f>(0.9*0.9*5)</f>
        <v>4.0500000000000007</v>
      </c>
      <c r="Z597" s="772"/>
      <c r="AA597" s="771"/>
      <c r="AB597" s="772"/>
      <c r="AC597" s="631"/>
      <c r="AD597" s="623"/>
      <c r="AE597" s="634"/>
      <c r="AF597" s="623"/>
      <c r="AG597" s="634"/>
      <c r="AH597" s="623"/>
      <c r="AI597" s="634"/>
      <c r="AJ597" s="622"/>
      <c r="AK597" s="623"/>
      <c r="AL597" s="96"/>
      <c r="AM597" s="101"/>
      <c r="AN597" s="101"/>
    </row>
    <row r="598" spans="1:41" s="100" customFormat="1" ht="15.75" customHeight="1" outlineLevel="2" x14ac:dyDescent="0.25">
      <c r="A598" s="96"/>
      <c r="B598" s="721" t="s">
        <v>2186</v>
      </c>
      <c r="C598" s="622"/>
      <c r="D598" s="823" t="s">
        <v>1750</v>
      </c>
      <c r="E598" s="675"/>
      <c r="F598" s="675"/>
      <c r="G598" s="675"/>
      <c r="H598" s="675"/>
      <c r="I598" s="675"/>
      <c r="J598" s="675"/>
      <c r="K598" s="675"/>
      <c r="L598" s="675"/>
      <c r="M598" s="675"/>
      <c r="N598" s="675"/>
      <c r="O598" s="675"/>
      <c r="P598" s="675"/>
      <c r="Q598" s="675"/>
      <c r="R598" s="675"/>
      <c r="S598" s="675"/>
      <c r="T598" s="676"/>
      <c r="U598" s="661" t="s">
        <v>9</v>
      </c>
      <c r="V598" s="824"/>
      <c r="W598" s="825" t="s">
        <v>51</v>
      </c>
      <c r="X598" s="709"/>
      <c r="Y598" s="771">
        <f>Y594-(5*0.9*0.9*0.7)</f>
        <v>6.125</v>
      </c>
      <c r="Z598" s="772"/>
      <c r="AA598" s="631"/>
      <c r="AB598" s="623"/>
      <c r="AC598" s="631"/>
      <c r="AD598" s="623"/>
      <c r="AE598" s="634">
        <f t="shared" ref="AE598:AE600" si="151">ROUND(Y598*AA598,2)</f>
        <v>0</v>
      </c>
      <c r="AF598" s="623"/>
      <c r="AG598" s="634">
        <f t="shared" ref="AG598:AG600" si="152">ROUND(Y598*AC598,2)</f>
        <v>0</v>
      </c>
      <c r="AH598" s="623"/>
      <c r="AI598" s="634">
        <f>AE598+AG598</f>
        <v>0</v>
      </c>
      <c r="AJ598" s="622"/>
      <c r="AK598" s="623"/>
      <c r="AL598" s="96"/>
      <c r="AM598" s="101"/>
      <c r="AN598" s="101"/>
    </row>
    <row r="599" spans="1:41" s="100" customFormat="1" ht="15.75" customHeight="1" outlineLevel="2" x14ac:dyDescent="0.25">
      <c r="A599" s="96"/>
      <c r="B599" s="721" t="s">
        <v>2187</v>
      </c>
      <c r="C599" s="622"/>
      <c r="D599" s="823" t="s">
        <v>1910</v>
      </c>
      <c r="E599" s="675"/>
      <c r="F599" s="675"/>
      <c r="G599" s="675"/>
      <c r="H599" s="675"/>
      <c r="I599" s="675"/>
      <c r="J599" s="675"/>
      <c r="K599" s="675"/>
      <c r="L599" s="675"/>
      <c r="M599" s="675"/>
      <c r="N599" s="675"/>
      <c r="O599" s="675"/>
      <c r="P599" s="675"/>
      <c r="Q599" s="675"/>
      <c r="R599" s="675"/>
      <c r="S599" s="675"/>
      <c r="T599" s="676"/>
      <c r="U599" s="661" t="s">
        <v>9</v>
      </c>
      <c r="V599" s="824"/>
      <c r="W599" s="825" t="s">
        <v>51</v>
      </c>
      <c r="X599" s="709"/>
      <c r="Y599" s="771">
        <f>(Y594-Y598)*1.4</f>
        <v>3.9689999999999985</v>
      </c>
      <c r="Z599" s="772"/>
      <c r="AA599" s="631"/>
      <c r="AB599" s="623"/>
      <c r="AC599" s="631"/>
      <c r="AD599" s="623"/>
      <c r="AE599" s="634">
        <f t="shared" si="151"/>
        <v>0</v>
      </c>
      <c r="AF599" s="623"/>
      <c r="AG599" s="634">
        <f t="shared" si="152"/>
        <v>0</v>
      </c>
      <c r="AH599" s="623"/>
      <c r="AI599" s="634">
        <f>AE599+AG599</f>
        <v>0</v>
      </c>
      <c r="AJ599" s="622"/>
      <c r="AK599" s="623"/>
      <c r="AL599" s="96"/>
      <c r="AM599" s="101"/>
      <c r="AN599" s="101"/>
    </row>
    <row r="600" spans="1:41" s="100" customFormat="1" ht="15.75" customHeight="1" outlineLevel="2" x14ac:dyDescent="0.25">
      <c r="A600" s="96"/>
      <c r="B600" s="721" t="s">
        <v>2188</v>
      </c>
      <c r="C600" s="622"/>
      <c r="D600" s="823" t="s">
        <v>1624</v>
      </c>
      <c r="E600" s="675"/>
      <c r="F600" s="675"/>
      <c r="G600" s="675"/>
      <c r="H600" s="675"/>
      <c r="I600" s="675"/>
      <c r="J600" s="675"/>
      <c r="K600" s="675"/>
      <c r="L600" s="675"/>
      <c r="M600" s="675"/>
      <c r="N600" s="675"/>
      <c r="O600" s="675"/>
      <c r="P600" s="675"/>
      <c r="Q600" s="675"/>
      <c r="R600" s="675"/>
      <c r="S600" s="675"/>
      <c r="T600" s="676"/>
      <c r="U600" s="661"/>
      <c r="V600" s="824"/>
      <c r="W600" s="825" t="s">
        <v>1548</v>
      </c>
      <c r="X600" s="709"/>
      <c r="Y600" s="769">
        <f>Y599*10</f>
        <v>39.689999999999984</v>
      </c>
      <c r="Z600" s="770"/>
      <c r="AA600" s="631"/>
      <c r="AB600" s="623"/>
      <c r="AC600" s="631"/>
      <c r="AD600" s="623"/>
      <c r="AE600" s="634">
        <f t="shared" si="151"/>
        <v>0</v>
      </c>
      <c r="AF600" s="623"/>
      <c r="AG600" s="634">
        <f t="shared" si="152"/>
        <v>0</v>
      </c>
      <c r="AH600" s="623"/>
      <c r="AI600" s="634">
        <f>AE600+AG600</f>
        <v>0</v>
      </c>
      <c r="AJ600" s="622"/>
      <c r="AK600" s="623"/>
      <c r="AL600" s="96"/>
      <c r="AM600" s="101"/>
      <c r="AN600" s="101"/>
    </row>
    <row r="601" spans="1:41" s="100" customFormat="1" ht="15.75" outlineLevel="2" x14ac:dyDescent="0.25">
      <c r="A601" s="96"/>
      <c r="B601" s="721"/>
      <c r="C601" s="809"/>
      <c r="D601" s="814"/>
      <c r="E601" s="815"/>
      <c r="F601" s="815"/>
      <c r="G601" s="815"/>
      <c r="H601" s="815"/>
      <c r="I601" s="815"/>
      <c r="J601" s="815"/>
      <c r="K601" s="815"/>
      <c r="L601" s="815"/>
      <c r="M601" s="815"/>
      <c r="N601" s="815"/>
      <c r="O601" s="815"/>
      <c r="P601" s="815"/>
      <c r="Q601" s="815"/>
      <c r="R601" s="815"/>
      <c r="S601" s="815"/>
      <c r="T601" s="816"/>
      <c r="U601" s="817"/>
      <c r="V601" s="818"/>
      <c r="W601" s="819"/>
      <c r="X601" s="820"/>
      <c r="Y601" s="821"/>
      <c r="Z601" s="822"/>
      <c r="AA601" s="810"/>
      <c r="AB601" s="811"/>
      <c r="AC601" s="810"/>
      <c r="AD601" s="811"/>
      <c r="AE601" s="812"/>
      <c r="AF601" s="811"/>
      <c r="AG601" s="812"/>
      <c r="AH601" s="811"/>
      <c r="AI601" s="812"/>
      <c r="AJ601" s="813"/>
      <c r="AK601" s="811"/>
      <c r="AL601" s="96"/>
      <c r="AM601" s="101"/>
      <c r="AN601" s="101"/>
    </row>
    <row r="602" spans="1:41" s="100" customFormat="1" ht="15.75" customHeight="1" outlineLevel="2" x14ac:dyDescent="0.25">
      <c r="A602" s="96"/>
      <c r="B602" s="102"/>
      <c r="C602" s="422"/>
      <c r="D602" s="836" t="s">
        <v>2189</v>
      </c>
      <c r="E602" s="787"/>
      <c r="F602" s="787"/>
      <c r="G602" s="787"/>
      <c r="H602" s="787"/>
      <c r="I602" s="787"/>
      <c r="J602" s="787"/>
      <c r="K602" s="787"/>
      <c r="L602" s="787"/>
      <c r="M602" s="787"/>
      <c r="N602" s="787"/>
      <c r="O602" s="787"/>
      <c r="P602" s="787"/>
      <c r="Q602" s="787"/>
      <c r="R602" s="787"/>
      <c r="S602" s="787"/>
      <c r="T602" s="788"/>
      <c r="U602" s="413"/>
      <c r="V602" s="414"/>
      <c r="W602" s="415"/>
      <c r="X602" s="415"/>
      <c r="Y602" s="835"/>
      <c r="Z602" s="835"/>
      <c r="AA602" s="462"/>
      <c r="AB602" s="242"/>
      <c r="AC602" s="419"/>
      <c r="AD602" s="242"/>
      <c r="AE602" s="241"/>
      <c r="AF602" s="242"/>
      <c r="AG602" s="241"/>
      <c r="AH602" s="242"/>
      <c r="AI602" s="241"/>
      <c r="AJ602" s="243"/>
      <c r="AK602" s="242"/>
      <c r="AL602" s="96"/>
      <c r="AM602" s="101"/>
      <c r="AN602" s="101"/>
    </row>
    <row r="603" spans="1:41" s="100" customFormat="1" ht="15.75" customHeight="1" outlineLevel="2" x14ac:dyDescent="0.25">
      <c r="A603" s="96"/>
      <c r="B603" s="721" t="s">
        <v>2190</v>
      </c>
      <c r="C603" s="809"/>
      <c r="D603" s="823" t="s">
        <v>2191</v>
      </c>
      <c r="E603" s="675"/>
      <c r="F603" s="675"/>
      <c r="G603" s="675"/>
      <c r="H603" s="675"/>
      <c r="I603" s="675"/>
      <c r="J603" s="675"/>
      <c r="K603" s="675"/>
      <c r="L603" s="675"/>
      <c r="M603" s="675"/>
      <c r="N603" s="675"/>
      <c r="O603" s="675"/>
      <c r="P603" s="675"/>
      <c r="Q603" s="675"/>
      <c r="R603" s="675"/>
      <c r="S603" s="675"/>
      <c r="T603" s="676"/>
      <c r="U603" s="413"/>
      <c r="V603" s="414"/>
      <c r="W603" s="825" t="s">
        <v>51</v>
      </c>
      <c r="X603" s="709"/>
      <c r="Y603" s="854">
        <f>((1.3*0.1*1.5)+(6*0.1*0.4))*5</f>
        <v>2.1750000000000003</v>
      </c>
      <c r="Z603" s="855"/>
      <c r="AA603" s="631"/>
      <c r="AB603" s="623"/>
      <c r="AC603" s="631"/>
      <c r="AD603" s="623"/>
      <c r="AE603" s="634">
        <f t="shared" ref="AE603:AE612" si="153">ROUND(Y603*AA603,2)</f>
        <v>0</v>
      </c>
      <c r="AF603" s="623"/>
      <c r="AG603" s="634">
        <f t="shared" ref="AG603:AG612" si="154">ROUND(Y603*AC603,2)</f>
        <v>0</v>
      </c>
      <c r="AH603" s="623"/>
      <c r="AI603" s="634">
        <f>AE603+AG603</f>
        <v>0</v>
      </c>
      <c r="AJ603" s="622"/>
      <c r="AK603" s="623"/>
      <c r="AL603" s="96"/>
      <c r="AM603" s="101"/>
      <c r="AN603" s="101"/>
    </row>
    <row r="604" spans="1:41" s="100" customFormat="1" ht="15.75" customHeight="1" outlineLevel="2" x14ac:dyDescent="0.25">
      <c r="A604" s="96"/>
      <c r="B604" s="721" t="s">
        <v>2192</v>
      </c>
      <c r="C604" s="809"/>
      <c r="D604" s="823" t="s">
        <v>1615</v>
      </c>
      <c r="E604" s="675"/>
      <c r="F604" s="675"/>
      <c r="G604" s="675"/>
      <c r="H604" s="675"/>
      <c r="I604" s="675"/>
      <c r="J604" s="675"/>
      <c r="K604" s="675"/>
      <c r="L604" s="675"/>
      <c r="M604" s="675"/>
      <c r="N604" s="675"/>
      <c r="O604" s="675"/>
      <c r="P604" s="675"/>
      <c r="Q604" s="675"/>
      <c r="R604" s="675"/>
      <c r="S604" s="675"/>
      <c r="T604" s="676"/>
      <c r="U604" s="413"/>
      <c r="V604" s="414"/>
      <c r="W604" s="825" t="s">
        <v>51</v>
      </c>
      <c r="X604" s="709"/>
      <c r="Y604" s="854">
        <f>1.5*1.5*0.05*5</f>
        <v>0.5625</v>
      </c>
      <c r="Z604" s="855"/>
      <c r="AA604" s="631"/>
      <c r="AB604" s="623"/>
      <c r="AC604" s="631"/>
      <c r="AD604" s="623"/>
      <c r="AE604" s="634">
        <f t="shared" si="153"/>
        <v>0</v>
      </c>
      <c r="AF604" s="623"/>
      <c r="AG604" s="634">
        <f t="shared" si="154"/>
        <v>0</v>
      </c>
      <c r="AH604" s="623"/>
      <c r="AI604" s="634">
        <f>AE604+AG604</f>
        <v>0</v>
      </c>
      <c r="AJ604" s="622"/>
      <c r="AK604" s="623"/>
      <c r="AL604" s="96"/>
      <c r="AM604" s="101"/>
      <c r="AN604" s="101"/>
    </row>
    <row r="605" spans="1:41" s="100" customFormat="1" ht="15.75" customHeight="1" outlineLevel="2" x14ac:dyDescent="0.25">
      <c r="A605" s="96"/>
      <c r="B605" s="721" t="s">
        <v>2193</v>
      </c>
      <c r="C605" s="809"/>
      <c r="D605" s="823" t="s">
        <v>1734</v>
      </c>
      <c r="E605" s="675"/>
      <c r="F605" s="675"/>
      <c r="G605" s="675"/>
      <c r="H605" s="675"/>
      <c r="I605" s="675"/>
      <c r="J605" s="675"/>
      <c r="K605" s="675"/>
      <c r="L605" s="675"/>
      <c r="M605" s="675"/>
      <c r="N605" s="675"/>
      <c r="O605" s="675"/>
      <c r="P605" s="675"/>
      <c r="Q605" s="675"/>
      <c r="R605" s="675"/>
      <c r="S605" s="675"/>
      <c r="T605" s="676"/>
      <c r="U605" s="413"/>
      <c r="V605" s="414"/>
      <c r="W605" s="825" t="s">
        <v>33</v>
      </c>
      <c r="X605" s="709"/>
      <c r="Y605" s="771">
        <f>0.4*12</f>
        <v>4.8000000000000007</v>
      </c>
      <c r="Z605" s="772"/>
      <c r="AA605" s="631"/>
      <c r="AB605" s="623"/>
      <c r="AC605" s="631"/>
      <c r="AD605" s="623"/>
      <c r="AE605" s="634">
        <f t="shared" si="153"/>
        <v>0</v>
      </c>
      <c r="AF605" s="623"/>
      <c r="AG605" s="634">
        <f t="shared" si="154"/>
        <v>0</v>
      </c>
      <c r="AH605" s="623"/>
      <c r="AI605" s="634">
        <f>AE605+AG605</f>
        <v>0</v>
      </c>
      <c r="AJ605" s="622"/>
      <c r="AK605" s="623"/>
      <c r="AL605" s="96"/>
      <c r="AM605" s="101"/>
      <c r="AN605" s="101"/>
    </row>
    <row r="606" spans="1:41" s="100" customFormat="1" ht="15.75" customHeight="1" outlineLevel="2" x14ac:dyDescent="0.25">
      <c r="A606" s="96"/>
      <c r="B606" s="721" t="s">
        <v>2194</v>
      </c>
      <c r="C606" s="809"/>
      <c r="D606" s="823" t="s">
        <v>1735</v>
      </c>
      <c r="E606" s="675"/>
      <c r="F606" s="675"/>
      <c r="G606" s="675"/>
      <c r="H606" s="675"/>
      <c r="I606" s="675"/>
      <c r="J606" s="675"/>
      <c r="K606" s="675"/>
      <c r="L606" s="675"/>
      <c r="M606" s="675"/>
      <c r="N606" s="675"/>
      <c r="O606" s="675"/>
      <c r="P606" s="675"/>
      <c r="Q606" s="675"/>
      <c r="R606" s="675"/>
      <c r="S606" s="675"/>
      <c r="T606" s="676"/>
      <c r="U606" s="413"/>
      <c r="V606" s="414"/>
      <c r="W606" s="825" t="s">
        <v>58</v>
      </c>
      <c r="X606" s="709"/>
      <c r="Y606" s="771">
        <v>5</v>
      </c>
      <c r="Z606" s="772"/>
      <c r="AA606" s="631"/>
      <c r="AB606" s="623"/>
      <c r="AC606" s="631"/>
      <c r="AD606" s="623"/>
      <c r="AE606" s="634">
        <f t="shared" si="153"/>
        <v>0</v>
      </c>
      <c r="AF606" s="623"/>
      <c r="AG606" s="634">
        <f t="shared" si="154"/>
        <v>0</v>
      </c>
      <c r="AH606" s="623"/>
      <c r="AI606" s="634">
        <f>AE606+AG606</f>
        <v>0</v>
      </c>
      <c r="AJ606" s="622"/>
      <c r="AK606" s="623"/>
      <c r="AL606" s="96"/>
      <c r="AM606" s="101"/>
      <c r="AN606" s="101"/>
    </row>
    <row r="607" spans="1:41" s="100" customFormat="1" ht="15.75" customHeight="1" outlineLevel="2" x14ac:dyDescent="0.25">
      <c r="A607" s="96"/>
      <c r="B607" s="721" t="s">
        <v>2195</v>
      </c>
      <c r="C607" s="809"/>
      <c r="D607" s="823" t="s">
        <v>1736</v>
      </c>
      <c r="E607" s="675"/>
      <c r="F607" s="675"/>
      <c r="G607" s="675"/>
      <c r="H607" s="675"/>
      <c r="I607" s="675"/>
      <c r="J607" s="675"/>
      <c r="K607" s="675"/>
      <c r="L607" s="675"/>
      <c r="M607" s="675"/>
      <c r="N607" s="675"/>
      <c r="O607" s="675"/>
      <c r="P607" s="675"/>
      <c r="Q607" s="675"/>
      <c r="R607" s="675"/>
      <c r="S607" s="675"/>
      <c r="T607" s="675"/>
      <c r="U607" s="420"/>
      <c r="V607" s="421"/>
      <c r="W607" s="825" t="s">
        <v>58</v>
      </c>
      <c r="X607" s="709"/>
      <c r="Y607" s="771">
        <v>100</v>
      </c>
      <c r="Z607" s="772"/>
      <c r="AA607" s="631"/>
      <c r="AB607" s="623"/>
      <c r="AC607" s="631"/>
      <c r="AD607" s="623"/>
      <c r="AE607" s="634">
        <f t="shared" si="153"/>
        <v>0</v>
      </c>
      <c r="AF607" s="623"/>
      <c r="AG607" s="634">
        <f t="shared" si="154"/>
        <v>0</v>
      </c>
      <c r="AH607" s="623"/>
      <c r="AI607" s="634">
        <f>AE607+AG607</f>
        <v>0</v>
      </c>
      <c r="AJ607" s="622"/>
      <c r="AK607" s="623"/>
      <c r="AL607" s="96"/>
      <c r="AM607" s="101"/>
      <c r="AN607" s="101"/>
    </row>
    <row r="608" spans="1:41" s="100" customFormat="1" ht="15.75" customHeight="1" outlineLevel="2" x14ac:dyDescent="0.25">
      <c r="A608" s="96"/>
      <c r="B608" s="721" t="s">
        <v>2196</v>
      </c>
      <c r="C608" s="809"/>
      <c r="D608" s="823" t="s">
        <v>2052</v>
      </c>
      <c r="E608" s="675"/>
      <c r="F608" s="675"/>
      <c r="G608" s="675"/>
      <c r="H608" s="675"/>
      <c r="I608" s="675"/>
      <c r="J608" s="675"/>
      <c r="K608" s="675"/>
      <c r="L608" s="675"/>
      <c r="M608" s="675"/>
      <c r="N608" s="675"/>
      <c r="O608" s="675"/>
      <c r="P608" s="675"/>
      <c r="Q608" s="675"/>
      <c r="R608" s="675"/>
      <c r="S608" s="675"/>
      <c r="T608" s="676"/>
      <c r="U608" s="661"/>
      <c r="V608" s="824"/>
      <c r="W608" s="825" t="s">
        <v>51</v>
      </c>
      <c r="X608" s="709"/>
      <c r="Y608" s="771">
        <f>5*2.5*2.5*0.45</f>
        <v>14.0625</v>
      </c>
      <c r="Z608" s="772"/>
      <c r="AA608" s="631"/>
      <c r="AB608" s="623"/>
      <c r="AC608" s="631"/>
      <c r="AD608" s="623"/>
      <c r="AE608" s="634">
        <f t="shared" si="153"/>
        <v>0</v>
      </c>
      <c r="AF608" s="623"/>
      <c r="AG608" s="634">
        <f t="shared" si="154"/>
        <v>0</v>
      </c>
      <c r="AH608" s="623"/>
      <c r="AI608" s="634">
        <f t="shared" ref="AI608" si="155">AE608+AG608</f>
        <v>0</v>
      </c>
      <c r="AJ608" s="622"/>
      <c r="AK608" s="623"/>
      <c r="AL608" s="96"/>
      <c r="AM608" s="101"/>
      <c r="AN608" s="101"/>
    </row>
    <row r="609" spans="1:41" s="100" customFormat="1" ht="15.75" outlineLevel="2" x14ac:dyDescent="0.25">
      <c r="A609" s="96"/>
      <c r="B609" s="721" t="s">
        <v>2197</v>
      </c>
      <c r="C609" s="809"/>
      <c r="D609" s="823" t="s">
        <v>1750</v>
      </c>
      <c r="E609" s="675"/>
      <c r="F609" s="675"/>
      <c r="G609" s="675"/>
      <c r="H609" s="675"/>
      <c r="I609" s="675"/>
      <c r="J609" s="675"/>
      <c r="K609" s="675"/>
      <c r="L609" s="675"/>
      <c r="M609" s="675"/>
      <c r="N609" s="675"/>
      <c r="O609" s="675"/>
      <c r="P609" s="675"/>
      <c r="Q609" s="675"/>
      <c r="R609" s="675"/>
      <c r="S609" s="675"/>
      <c r="T609" s="676"/>
      <c r="U609" s="661"/>
      <c r="V609" s="824"/>
      <c r="W609" s="825" t="s">
        <v>51</v>
      </c>
      <c r="X609" s="709"/>
      <c r="Y609" s="771">
        <f>Y608-(5*1.5*1.5*0.5)</f>
        <v>8.4375</v>
      </c>
      <c r="Z609" s="772"/>
      <c r="AA609" s="631"/>
      <c r="AB609" s="623"/>
      <c r="AC609" s="631"/>
      <c r="AD609" s="623"/>
      <c r="AE609" s="634">
        <f t="shared" si="153"/>
        <v>0</v>
      </c>
      <c r="AF609" s="623"/>
      <c r="AG609" s="634">
        <f t="shared" si="154"/>
        <v>0</v>
      </c>
      <c r="AH609" s="623"/>
      <c r="AI609" s="634">
        <f>AE609+AG609</f>
        <v>0</v>
      </c>
      <c r="AJ609" s="622"/>
      <c r="AK609" s="623"/>
      <c r="AL609" s="96"/>
      <c r="AM609" s="101"/>
      <c r="AN609" s="101"/>
    </row>
    <row r="610" spans="1:41" s="100" customFormat="1" ht="15.75" outlineLevel="2" x14ac:dyDescent="0.25">
      <c r="A610" s="96"/>
      <c r="B610" s="721" t="s">
        <v>2198</v>
      </c>
      <c r="C610" s="809"/>
      <c r="D610" s="823" t="s">
        <v>1623</v>
      </c>
      <c r="E610" s="675"/>
      <c r="F610" s="675"/>
      <c r="G610" s="675"/>
      <c r="H610" s="675"/>
      <c r="I610" s="675"/>
      <c r="J610" s="675"/>
      <c r="K610" s="675"/>
      <c r="L610" s="675"/>
      <c r="M610" s="675"/>
      <c r="N610" s="675"/>
      <c r="O610" s="675"/>
      <c r="P610" s="675"/>
      <c r="Q610" s="675"/>
      <c r="R610" s="675"/>
      <c r="S610" s="675"/>
      <c r="T610" s="676"/>
      <c r="U610" s="661"/>
      <c r="V610" s="824"/>
      <c r="W610" s="825" t="s">
        <v>51</v>
      </c>
      <c r="X610" s="709"/>
      <c r="Y610" s="771">
        <f>Y608-Y609</f>
        <v>5.625</v>
      </c>
      <c r="Z610" s="772"/>
      <c r="AA610" s="631"/>
      <c r="AB610" s="623"/>
      <c r="AC610" s="631"/>
      <c r="AD610" s="623"/>
      <c r="AE610" s="634">
        <f t="shared" si="153"/>
        <v>0</v>
      </c>
      <c r="AF610" s="623"/>
      <c r="AG610" s="634">
        <f t="shared" si="154"/>
        <v>0</v>
      </c>
      <c r="AH610" s="623"/>
      <c r="AI610" s="634">
        <f>AE610+AG610</f>
        <v>0</v>
      </c>
      <c r="AJ610" s="622"/>
      <c r="AK610" s="623"/>
      <c r="AL610" s="96"/>
      <c r="AM610" s="101"/>
      <c r="AN610" s="101"/>
    </row>
    <row r="611" spans="1:41" s="100" customFormat="1" ht="15.75" outlineLevel="2" x14ac:dyDescent="0.25">
      <c r="A611" s="96"/>
      <c r="B611" s="721" t="s">
        <v>2199</v>
      </c>
      <c r="C611" s="809"/>
      <c r="D611" s="827" t="s">
        <v>1624</v>
      </c>
      <c r="E611" s="763"/>
      <c r="F611" s="763"/>
      <c r="G611" s="763"/>
      <c r="H611" s="763"/>
      <c r="I611" s="763"/>
      <c r="J611" s="763"/>
      <c r="K611" s="763"/>
      <c r="L611" s="763"/>
      <c r="M611" s="763"/>
      <c r="N611" s="763"/>
      <c r="O611" s="763"/>
      <c r="P611" s="763"/>
      <c r="Q611" s="763"/>
      <c r="R611" s="763"/>
      <c r="S611" s="763"/>
      <c r="T611" s="764"/>
      <c r="U611" s="765"/>
      <c r="V611" s="863"/>
      <c r="W611" s="829" t="s">
        <v>1548</v>
      </c>
      <c r="X611" s="768"/>
      <c r="Y611" s="769">
        <f>Y610*10</f>
        <v>56.25</v>
      </c>
      <c r="Z611" s="770"/>
      <c r="AA611" s="743"/>
      <c r="AB611" s="734"/>
      <c r="AC611" s="743"/>
      <c r="AD611" s="734"/>
      <c r="AE611" s="733">
        <f t="shared" si="153"/>
        <v>0</v>
      </c>
      <c r="AF611" s="734"/>
      <c r="AG611" s="733">
        <f t="shared" si="154"/>
        <v>0</v>
      </c>
      <c r="AH611" s="734"/>
      <c r="AI611" s="733">
        <f>AE611+AG611</f>
        <v>0</v>
      </c>
      <c r="AJ611" s="735"/>
      <c r="AK611" s="734"/>
      <c r="AL611" s="96"/>
      <c r="AM611" s="101"/>
      <c r="AN611" s="101"/>
    </row>
    <row r="612" spans="1:41" s="100" customFormat="1" ht="15.75" outlineLevel="2" x14ac:dyDescent="0.25">
      <c r="A612" s="96"/>
      <c r="B612" s="721" t="s">
        <v>2200</v>
      </c>
      <c r="C612" s="809"/>
      <c r="D612" s="827" t="s">
        <v>2201</v>
      </c>
      <c r="E612" s="763"/>
      <c r="F612" s="763"/>
      <c r="G612" s="763"/>
      <c r="H612" s="763"/>
      <c r="I612" s="763"/>
      <c r="J612" s="763"/>
      <c r="K612" s="763"/>
      <c r="L612" s="763"/>
      <c r="M612" s="763"/>
      <c r="N612" s="763"/>
      <c r="O612" s="763"/>
      <c r="P612" s="763"/>
      <c r="Q612" s="763"/>
      <c r="R612" s="763"/>
      <c r="S612" s="763"/>
      <c r="T612" s="764"/>
      <c r="U612" s="765"/>
      <c r="V612" s="863"/>
      <c r="W612" s="829" t="s">
        <v>51</v>
      </c>
      <c r="X612" s="768"/>
      <c r="Y612" s="769">
        <f>5*1.3*1.3*0.3</f>
        <v>2.5350000000000001</v>
      </c>
      <c r="Z612" s="770"/>
      <c r="AA612" s="743"/>
      <c r="AB612" s="734"/>
      <c r="AC612" s="743"/>
      <c r="AD612" s="734"/>
      <c r="AE612" s="733">
        <f t="shared" si="153"/>
        <v>0</v>
      </c>
      <c r="AF612" s="734"/>
      <c r="AG612" s="733">
        <f t="shared" si="154"/>
        <v>0</v>
      </c>
      <c r="AH612" s="734"/>
      <c r="AI612" s="733">
        <f>AE612+AG612</f>
        <v>0</v>
      </c>
      <c r="AJ612" s="735"/>
      <c r="AK612" s="734"/>
      <c r="AL612" s="96"/>
      <c r="AM612" s="101"/>
      <c r="AN612" s="101"/>
    </row>
    <row r="613" spans="1:41" s="100" customFormat="1" ht="15.75" outlineLevel="2" x14ac:dyDescent="0.25">
      <c r="A613" s="96"/>
      <c r="B613" s="721"/>
      <c r="C613" s="809"/>
      <c r="D613" s="814"/>
      <c r="E613" s="815"/>
      <c r="F613" s="815"/>
      <c r="G613" s="815"/>
      <c r="H613" s="815"/>
      <c r="I613" s="815"/>
      <c r="J613" s="815"/>
      <c r="K613" s="815"/>
      <c r="L613" s="815"/>
      <c r="M613" s="815"/>
      <c r="N613" s="815"/>
      <c r="O613" s="815"/>
      <c r="P613" s="815"/>
      <c r="Q613" s="815"/>
      <c r="R613" s="815"/>
      <c r="S613" s="815"/>
      <c r="T613" s="816"/>
      <c r="U613" s="817"/>
      <c r="V613" s="818"/>
      <c r="W613" s="819"/>
      <c r="X613" s="820"/>
      <c r="Y613" s="821"/>
      <c r="Z613" s="822"/>
      <c r="AA613" s="810"/>
      <c r="AB613" s="811"/>
      <c r="AC613" s="810"/>
      <c r="AD613" s="811"/>
      <c r="AE613" s="812"/>
      <c r="AF613" s="811"/>
      <c r="AG613" s="812"/>
      <c r="AH613" s="811"/>
      <c r="AI613" s="812"/>
      <c r="AJ613" s="813"/>
      <c r="AK613" s="811"/>
      <c r="AL613" s="96"/>
      <c r="AM613" s="101"/>
      <c r="AN613" s="101"/>
    </row>
    <row r="614" spans="1:41" s="100" customFormat="1" ht="15.75" outlineLevel="2" x14ac:dyDescent="0.25">
      <c r="A614" s="96"/>
      <c r="B614" s="800" t="s">
        <v>1232</v>
      </c>
      <c r="C614" s="801"/>
      <c r="D614" s="906" t="s">
        <v>2202</v>
      </c>
      <c r="E614" s="907"/>
      <c r="F614" s="907"/>
      <c r="G614" s="907"/>
      <c r="H614" s="907"/>
      <c r="I614" s="907"/>
      <c r="J614" s="907"/>
      <c r="K614" s="907"/>
      <c r="L614" s="907"/>
      <c r="M614" s="907"/>
      <c r="N614" s="907"/>
      <c r="O614" s="907"/>
      <c r="P614" s="907"/>
      <c r="Q614" s="907"/>
      <c r="R614" s="907"/>
      <c r="S614" s="907"/>
      <c r="T614" s="908"/>
      <c r="U614" s="413"/>
      <c r="V614" s="414"/>
      <c r="W614" s="415"/>
      <c r="X614" s="416"/>
      <c r="Y614" s="417"/>
      <c r="Z614" s="418"/>
      <c r="AA614" s="419"/>
      <c r="AB614" s="242"/>
      <c r="AC614" s="419"/>
      <c r="AD614" s="242"/>
      <c r="AE614" s="241"/>
      <c r="AF614" s="242"/>
      <c r="AG614" s="241"/>
      <c r="AH614" s="242"/>
      <c r="AI614" s="656">
        <f>SUM(AI615:AK634)</f>
        <v>0</v>
      </c>
      <c r="AJ614" s="622"/>
      <c r="AK614" s="623"/>
      <c r="AL614" s="96"/>
      <c r="AM614" s="101"/>
      <c r="AN614" s="101"/>
    </row>
    <row r="615" spans="1:41" s="100" customFormat="1" ht="15.75" outlineLevel="2" x14ac:dyDescent="0.25">
      <c r="A615" s="96"/>
      <c r="B615" s="721"/>
      <c r="C615" s="809"/>
      <c r="D615" s="814"/>
      <c r="E615" s="815"/>
      <c r="F615" s="815"/>
      <c r="G615" s="815"/>
      <c r="H615" s="815"/>
      <c r="I615" s="815"/>
      <c r="J615" s="815"/>
      <c r="K615" s="815"/>
      <c r="L615" s="815"/>
      <c r="M615" s="815"/>
      <c r="N615" s="815"/>
      <c r="O615" s="815"/>
      <c r="P615" s="815"/>
      <c r="Q615" s="815"/>
      <c r="R615" s="815"/>
      <c r="S615" s="815"/>
      <c r="T615" s="816"/>
      <c r="U615" s="817"/>
      <c r="V615" s="818"/>
      <c r="W615" s="819"/>
      <c r="X615" s="820"/>
      <c r="Y615" s="821"/>
      <c r="Z615" s="822"/>
      <c r="AA615" s="810"/>
      <c r="AB615" s="811"/>
      <c r="AC615" s="810"/>
      <c r="AD615" s="811"/>
      <c r="AE615" s="812"/>
      <c r="AF615" s="811"/>
      <c r="AG615" s="812"/>
      <c r="AH615" s="811"/>
      <c r="AI615" s="812"/>
      <c r="AJ615" s="813"/>
      <c r="AK615" s="811"/>
      <c r="AL615" s="96"/>
      <c r="AM615" s="101"/>
      <c r="AN615" s="101"/>
    </row>
    <row r="616" spans="1:41" s="100" customFormat="1" ht="15.75" outlineLevel="2" x14ac:dyDescent="0.25">
      <c r="A616" s="96"/>
      <c r="B616" s="411"/>
      <c r="C616" s="412"/>
      <c r="D616" s="909" t="s">
        <v>2203</v>
      </c>
      <c r="E616" s="910"/>
      <c r="F616" s="910"/>
      <c r="G616" s="910"/>
      <c r="H616" s="910"/>
      <c r="I616" s="910"/>
      <c r="J616" s="910"/>
      <c r="K616" s="910"/>
      <c r="L616" s="910"/>
      <c r="M616" s="910"/>
      <c r="N616" s="910"/>
      <c r="O616" s="910"/>
      <c r="P616" s="910"/>
      <c r="Q616" s="910"/>
      <c r="R616" s="910"/>
      <c r="S616" s="910"/>
      <c r="T616" s="911"/>
      <c r="U616" s="413"/>
      <c r="V616" s="414"/>
      <c r="W616" s="415"/>
      <c r="X616" s="416"/>
      <c r="Y616" s="417"/>
      <c r="Z616" s="418"/>
      <c r="AA616" s="419"/>
      <c r="AB616" s="242"/>
      <c r="AC616" s="419"/>
      <c r="AD616" s="242"/>
      <c r="AE616" s="241"/>
      <c r="AF616" s="242"/>
      <c r="AG616" s="241"/>
      <c r="AH616" s="242"/>
      <c r="AI616" s="241"/>
      <c r="AJ616" s="243"/>
      <c r="AK616" s="242"/>
      <c r="AL616" s="96"/>
      <c r="AM616" s="101"/>
      <c r="AN616" s="101"/>
    </row>
    <row r="617" spans="1:41" s="100" customFormat="1" ht="15.75" customHeight="1" outlineLevel="2" x14ac:dyDescent="0.25">
      <c r="A617" s="96"/>
      <c r="B617" s="721" t="s">
        <v>2204</v>
      </c>
      <c r="C617" s="905"/>
      <c r="D617" s="823" t="s">
        <v>1814</v>
      </c>
      <c r="E617" s="675"/>
      <c r="F617" s="675"/>
      <c r="G617" s="675"/>
      <c r="H617" s="675"/>
      <c r="I617" s="675"/>
      <c r="J617" s="675"/>
      <c r="K617" s="675"/>
      <c r="L617" s="675"/>
      <c r="M617" s="675"/>
      <c r="N617" s="675"/>
      <c r="O617" s="675"/>
      <c r="P617" s="675"/>
      <c r="Q617" s="675"/>
      <c r="R617" s="675"/>
      <c r="S617" s="675"/>
      <c r="T617" s="676"/>
      <c r="U617" s="661"/>
      <c r="V617" s="824"/>
      <c r="W617" s="825" t="s">
        <v>51</v>
      </c>
      <c r="X617" s="709"/>
      <c r="Y617" s="771">
        <f>11*2.1*1.5*1</f>
        <v>34.650000000000006</v>
      </c>
      <c r="Z617" s="772"/>
      <c r="AA617" s="771"/>
      <c r="AB617" s="772"/>
      <c r="AC617" s="743"/>
      <c r="AD617" s="734"/>
      <c r="AE617" s="733">
        <f t="shared" ref="AE617:AE625" si="156">ROUND(Y617*AA617,2)</f>
        <v>0</v>
      </c>
      <c r="AF617" s="734"/>
      <c r="AG617" s="733">
        <f t="shared" ref="AG617:AG625" si="157">ROUND(Y617*AC617,2)</f>
        <v>0</v>
      </c>
      <c r="AH617" s="734"/>
      <c r="AI617" s="733">
        <f t="shared" ref="AI617:AI625" si="158">AE617+AG617</f>
        <v>0</v>
      </c>
      <c r="AJ617" s="735"/>
      <c r="AK617" s="734"/>
      <c r="AL617" s="96"/>
      <c r="AM617" s="101"/>
      <c r="AN617" s="101"/>
      <c r="AO617" s="447"/>
    </row>
    <row r="618" spans="1:41" s="100" customFormat="1" ht="15.75" customHeight="1" outlineLevel="2" x14ac:dyDescent="0.25">
      <c r="A618" s="96"/>
      <c r="B618" s="721" t="s">
        <v>2205</v>
      </c>
      <c r="C618" s="905"/>
      <c r="D618" s="823" t="s">
        <v>1817</v>
      </c>
      <c r="E618" s="675"/>
      <c r="F618" s="675"/>
      <c r="G618" s="675"/>
      <c r="H618" s="675"/>
      <c r="I618" s="675"/>
      <c r="J618" s="675"/>
      <c r="K618" s="675"/>
      <c r="L618" s="675"/>
      <c r="M618" s="675"/>
      <c r="N618" s="675"/>
      <c r="O618" s="675"/>
      <c r="P618" s="675"/>
      <c r="Q618" s="675"/>
      <c r="R618" s="675"/>
      <c r="S618" s="675"/>
      <c r="T618" s="676"/>
      <c r="U618" s="661" t="s">
        <v>1748</v>
      </c>
      <c r="V618" s="824"/>
      <c r="W618" s="825" t="s">
        <v>51</v>
      </c>
      <c r="X618" s="709"/>
      <c r="Y618" s="771">
        <f>11*1.1*0.5*0.1</f>
        <v>0.60500000000000009</v>
      </c>
      <c r="Z618" s="772"/>
      <c r="AA618" s="771"/>
      <c r="AB618" s="772"/>
      <c r="AC618" s="743"/>
      <c r="AD618" s="734"/>
      <c r="AE618" s="733">
        <f t="shared" si="156"/>
        <v>0</v>
      </c>
      <c r="AF618" s="734"/>
      <c r="AG618" s="733">
        <f t="shared" si="157"/>
        <v>0</v>
      </c>
      <c r="AH618" s="734"/>
      <c r="AI618" s="733">
        <f t="shared" si="158"/>
        <v>0</v>
      </c>
      <c r="AJ618" s="735"/>
      <c r="AK618" s="734"/>
      <c r="AL618" s="96"/>
      <c r="AM618" s="101"/>
      <c r="AN618" s="101"/>
    </row>
    <row r="619" spans="1:41" s="100" customFormat="1" ht="15.75" customHeight="1" outlineLevel="2" x14ac:dyDescent="0.25">
      <c r="A619" s="96"/>
      <c r="B619" s="721" t="s">
        <v>2206</v>
      </c>
      <c r="C619" s="905"/>
      <c r="D619" s="823" t="s">
        <v>1820</v>
      </c>
      <c r="E619" s="675"/>
      <c r="F619" s="675"/>
      <c r="G619" s="675"/>
      <c r="H619" s="675"/>
      <c r="I619" s="675"/>
      <c r="J619" s="675"/>
      <c r="K619" s="675"/>
      <c r="L619" s="675"/>
      <c r="M619" s="675"/>
      <c r="N619" s="675"/>
      <c r="O619" s="675"/>
      <c r="P619" s="675"/>
      <c r="Q619" s="675"/>
      <c r="R619" s="675"/>
      <c r="S619" s="675"/>
      <c r="T619" s="676"/>
      <c r="U619" s="661"/>
      <c r="V619" s="824"/>
      <c r="W619" s="825" t="s">
        <v>33</v>
      </c>
      <c r="X619" s="709"/>
      <c r="Y619" s="771">
        <f>11*((2*1.1*0.9)+(2*0.5*0.9))</f>
        <v>31.680000000000003</v>
      </c>
      <c r="Z619" s="772"/>
      <c r="AA619" s="771"/>
      <c r="AB619" s="772"/>
      <c r="AC619" s="743"/>
      <c r="AD619" s="734"/>
      <c r="AE619" s="733">
        <f t="shared" si="156"/>
        <v>0</v>
      </c>
      <c r="AF619" s="734"/>
      <c r="AG619" s="733">
        <f t="shared" si="157"/>
        <v>0</v>
      </c>
      <c r="AH619" s="734"/>
      <c r="AI619" s="733">
        <f t="shared" si="158"/>
        <v>0</v>
      </c>
      <c r="AJ619" s="735"/>
      <c r="AK619" s="734"/>
      <c r="AL619" s="96"/>
      <c r="AM619" s="101"/>
      <c r="AN619" s="101"/>
    </row>
    <row r="620" spans="1:41" s="100" customFormat="1" ht="15.75" customHeight="1" outlineLevel="2" x14ac:dyDescent="0.25">
      <c r="A620" s="96"/>
      <c r="B620" s="721" t="s">
        <v>2207</v>
      </c>
      <c r="C620" s="905"/>
      <c r="D620" s="823" t="s">
        <v>1823</v>
      </c>
      <c r="E620" s="675"/>
      <c r="F620" s="675"/>
      <c r="G620" s="675"/>
      <c r="H620" s="675"/>
      <c r="I620" s="675"/>
      <c r="J620" s="675"/>
      <c r="K620" s="675"/>
      <c r="L620" s="675"/>
      <c r="M620" s="675"/>
      <c r="N620" s="675"/>
      <c r="O620" s="675"/>
      <c r="P620" s="675"/>
      <c r="Q620" s="675"/>
      <c r="R620" s="675"/>
      <c r="S620" s="675"/>
      <c r="T620" s="676"/>
      <c r="U620" s="661" t="s">
        <v>1907</v>
      </c>
      <c r="V620" s="824"/>
      <c r="W620" s="825" t="s">
        <v>33</v>
      </c>
      <c r="X620" s="709"/>
      <c r="Y620" s="771">
        <f>11*1.3*1.3</f>
        <v>18.59</v>
      </c>
      <c r="Z620" s="772"/>
      <c r="AA620" s="771"/>
      <c r="AB620" s="772"/>
      <c r="AC620" s="743"/>
      <c r="AD620" s="734"/>
      <c r="AE620" s="733">
        <f t="shared" si="156"/>
        <v>0</v>
      </c>
      <c r="AF620" s="734"/>
      <c r="AG620" s="733">
        <f t="shared" si="157"/>
        <v>0</v>
      </c>
      <c r="AH620" s="734"/>
      <c r="AI620" s="733">
        <f t="shared" si="158"/>
        <v>0</v>
      </c>
      <c r="AJ620" s="735"/>
      <c r="AK620" s="734"/>
      <c r="AL620" s="96"/>
      <c r="AM620" s="101"/>
      <c r="AN620" s="101"/>
    </row>
    <row r="621" spans="1:41" s="100" customFormat="1" ht="15.75" customHeight="1" outlineLevel="2" x14ac:dyDescent="0.25">
      <c r="A621" s="96"/>
      <c r="B621" s="721" t="s">
        <v>2208</v>
      </c>
      <c r="C621" s="905"/>
      <c r="D621" s="823" t="s">
        <v>1750</v>
      </c>
      <c r="E621" s="675"/>
      <c r="F621" s="675"/>
      <c r="G621" s="675"/>
      <c r="H621" s="675"/>
      <c r="I621" s="675"/>
      <c r="J621" s="675"/>
      <c r="K621" s="675"/>
      <c r="L621" s="675"/>
      <c r="M621" s="675"/>
      <c r="N621" s="675"/>
      <c r="O621" s="675"/>
      <c r="P621" s="675"/>
      <c r="Q621" s="675"/>
      <c r="R621" s="675"/>
      <c r="S621" s="675"/>
      <c r="T621" s="676"/>
      <c r="U621" s="661" t="s">
        <v>9</v>
      </c>
      <c r="V621" s="824"/>
      <c r="W621" s="825" t="s">
        <v>51</v>
      </c>
      <c r="X621" s="709"/>
      <c r="Y621" s="771">
        <f>Y617-(11*1.3*1.3*1)</f>
        <v>16.060000000000006</v>
      </c>
      <c r="Z621" s="772"/>
      <c r="AA621" s="631"/>
      <c r="AB621" s="623"/>
      <c r="AC621" s="631"/>
      <c r="AD621" s="623"/>
      <c r="AE621" s="634">
        <f t="shared" si="156"/>
        <v>0</v>
      </c>
      <c r="AF621" s="623"/>
      <c r="AG621" s="634">
        <f t="shared" si="157"/>
        <v>0</v>
      </c>
      <c r="AH621" s="623"/>
      <c r="AI621" s="634">
        <f t="shared" si="158"/>
        <v>0</v>
      </c>
      <c r="AJ621" s="622"/>
      <c r="AK621" s="623"/>
      <c r="AL621" s="96"/>
      <c r="AM621" s="101"/>
      <c r="AN621" s="101"/>
    </row>
    <row r="622" spans="1:41" s="100" customFormat="1" ht="15.75" customHeight="1" outlineLevel="2" x14ac:dyDescent="0.25">
      <c r="A622" s="96"/>
      <c r="B622" s="721" t="s">
        <v>2209</v>
      </c>
      <c r="C622" s="905"/>
      <c r="D622" s="823" t="s">
        <v>1910</v>
      </c>
      <c r="E622" s="675"/>
      <c r="F622" s="675"/>
      <c r="G622" s="675"/>
      <c r="H622" s="675"/>
      <c r="I622" s="675"/>
      <c r="J622" s="675"/>
      <c r="K622" s="675"/>
      <c r="L622" s="675"/>
      <c r="M622" s="675"/>
      <c r="N622" s="675"/>
      <c r="O622" s="675"/>
      <c r="P622" s="675"/>
      <c r="Q622" s="675"/>
      <c r="R622" s="675"/>
      <c r="S622" s="675"/>
      <c r="T622" s="676"/>
      <c r="U622" s="661" t="s">
        <v>9</v>
      </c>
      <c r="V622" s="824"/>
      <c r="W622" s="825" t="s">
        <v>51</v>
      </c>
      <c r="X622" s="709"/>
      <c r="Y622" s="771">
        <f>(Y617-Y621)*1.4</f>
        <v>26.026</v>
      </c>
      <c r="Z622" s="772"/>
      <c r="AA622" s="631"/>
      <c r="AB622" s="623"/>
      <c r="AC622" s="631"/>
      <c r="AD622" s="623"/>
      <c r="AE622" s="634">
        <f t="shared" si="156"/>
        <v>0</v>
      </c>
      <c r="AF622" s="623"/>
      <c r="AG622" s="634">
        <f t="shared" si="157"/>
        <v>0</v>
      </c>
      <c r="AH622" s="623"/>
      <c r="AI622" s="634">
        <f t="shared" si="158"/>
        <v>0</v>
      </c>
      <c r="AJ622" s="622"/>
      <c r="AK622" s="623"/>
      <c r="AL622" s="96"/>
      <c r="AM622" s="101"/>
      <c r="AN622" s="101"/>
    </row>
    <row r="623" spans="1:41" s="100" customFormat="1" ht="15.75" customHeight="1" outlineLevel="2" x14ac:dyDescent="0.25">
      <c r="A623" s="96"/>
      <c r="B623" s="721" t="s">
        <v>2210</v>
      </c>
      <c r="C623" s="905"/>
      <c r="D623" s="823" t="s">
        <v>1624</v>
      </c>
      <c r="E623" s="675"/>
      <c r="F623" s="675"/>
      <c r="G623" s="675"/>
      <c r="H623" s="675"/>
      <c r="I623" s="675"/>
      <c r="J623" s="675"/>
      <c r="K623" s="675"/>
      <c r="L623" s="675"/>
      <c r="M623" s="675"/>
      <c r="N623" s="675"/>
      <c r="O623" s="675"/>
      <c r="P623" s="675"/>
      <c r="Q623" s="675"/>
      <c r="R623" s="675"/>
      <c r="S623" s="675"/>
      <c r="T623" s="676"/>
      <c r="U623" s="661"/>
      <c r="V623" s="824"/>
      <c r="W623" s="825" t="s">
        <v>1548</v>
      </c>
      <c r="X623" s="709"/>
      <c r="Y623" s="769">
        <f>Y622*10</f>
        <v>260.26</v>
      </c>
      <c r="Z623" s="770"/>
      <c r="AA623" s="631"/>
      <c r="AB623" s="623"/>
      <c r="AC623" s="631"/>
      <c r="AD623" s="623"/>
      <c r="AE623" s="634">
        <f t="shared" si="156"/>
        <v>0</v>
      </c>
      <c r="AF623" s="623"/>
      <c r="AG623" s="634">
        <f t="shared" si="157"/>
        <v>0</v>
      </c>
      <c r="AH623" s="623"/>
      <c r="AI623" s="634">
        <f t="shared" si="158"/>
        <v>0</v>
      </c>
      <c r="AJ623" s="622"/>
      <c r="AK623" s="623"/>
      <c r="AL623" s="96"/>
      <c r="AM623" s="101"/>
      <c r="AN623" s="101"/>
    </row>
    <row r="624" spans="1:41" s="100" customFormat="1" ht="15.75" outlineLevel="2" x14ac:dyDescent="0.25">
      <c r="A624" s="96"/>
      <c r="B624" s="721" t="s">
        <v>2211</v>
      </c>
      <c r="C624" s="905"/>
      <c r="D624" s="827" t="s">
        <v>2212</v>
      </c>
      <c r="E624" s="763"/>
      <c r="F624" s="763"/>
      <c r="G624" s="763"/>
      <c r="H624" s="763"/>
      <c r="I624" s="763"/>
      <c r="J624" s="763"/>
      <c r="K624" s="763"/>
      <c r="L624" s="763"/>
      <c r="M624" s="763"/>
      <c r="N624" s="763"/>
      <c r="O624" s="763"/>
      <c r="P624" s="763"/>
      <c r="Q624" s="763"/>
      <c r="R624" s="763"/>
      <c r="S624" s="763"/>
      <c r="T624" s="764"/>
      <c r="U624" s="661"/>
      <c r="V624" s="824"/>
      <c r="W624" s="825" t="s">
        <v>1669</v>
      </c>
      <c r="X624" s="709"/>
      <c r="Y624" s="769">
        <v>11</v>
      </c>
      <c r="Z624" s="770"/>
      <c r="AA624" s="631"/>
      <c r="AB624" s="623"/>
      <c r="AC624" s="631"/>
      <c r="AD624" s="623"/>
      <c r="AE624" s="634">
        <f t="shared" si="156"/>
        <v>0</v>
      </c>
      <c r="AF624" s="623"/>
      <c r="AG624" s="634">
        <f t="shared" si="157"/>
        <v>0</v>
      </c>
      <c r="AH624" s="623"/>
      <c r="AI624" s="634">
        <f t="shared" si="158"/>
        <v>0</v>
      </c>
      <c r="AJ624" s="622"/>
      <c r="AK624" s="623"/>
      <c r="AL624" s="96"/>
      <c r="AM624" s="101"/>
      <c r="AN624" s="101"/>
    </row>
    <row r="625" spans="1:45" s="100" customFormat="1" ht="15.75" outlineLevel="2" x14ac:dyDescent="0.25">
      <c r="A625" s="96"/>
      <c r="B625" s="721" t="s">
        <v>2213</v>
      </c>
      <c r="C625" s="905"/>
      <c r="D625" s="827" t="s">
        <v>2214</v>
      </c>
      <c r="E625" s="763"/>
      <c r="F625" s="763"/>
      <c r="G625" s="763"/>
      <c r="H625" s="763"/>
      <c r="I625" s="763"/>
      <c r="J625" s="763"/>
      <c r="K625" s="763"/>
      <c r="L625" s="763"/>
      <c r="M625" s="763"/>
      <c r="N625" s="763"/>
      <c r="O625" s="763"/>
      <c r="P625" s="763"/>
      <c r="Q625" s="763"/>
      <c r="R625" s="763"/>
      <c r="S625" s="763"/>
      <c r="T625" s="764"/>
      <c r="U625" s="413"/>
      <c r="V625" s="414"/>
      <c r="W625" s="825" t="s">
        <v>51</v>
      </c>
      <c r="X625" s="709"/>
      <c r="Y625" s="771">
        <f>0.15*0.15*2*11</f>
        <v>0.495</v>
      </c>
      <c r="Z625" s="772"/>
      <c r="AA625" s="634"/>
      <c r="AB625" s="705"/>
      <c r="AC625" s="631"/>
      <c r="AD625" s="623"/>
      <c r="AE625" s="634">
        <f t="shared" si="156"/>
        <v>0</v>
      </c>
      <c r="AF625" s="623"/>
      <c r="AG625" s="634">
        <f t="shared" si="157"/>
        <v>0</v>
      </c>
      <c r="AH625" s="623"/>
      <c r="AI625" s="634">
        <f t="shared" si="158"/>
        <v>0</v>
      </c>
      <c r="AJ625" s="622"/>
      <c r="AK625" s="623"/>
      <c r="AL625" s="96"/>
      <c r="AM625" s="101"/>
      <c r="AN625" s="101"/>
    </row>
    <row r="626" spans="1:45" s="100" customFormat="1" ht="15.75" outlineLevel="2" x14ac:dyDescent="0.25">
      <c r="A626" s="96"/>
      <c r="B626" s="721"/>
      <c r="C626" s="809"/>
      <c r="D626" s="814"/>
      <c r="E626" s="815"/>
      <c r="F626" s="815"/>
      <c r="G626" s="815"/>
      <c r="H626" s="815"/>
      <c r="I626" s="815"/>
      <c r="J626" s="815"/>
      <c r="K626" s="815"/>
      <c r="L626" s="815"/>
      <c r="M626" s="815"/>
      <c r="N626" s="815"/>
      <c r="O626" s="815"/>
      <c r="P626" s="815"/>
      <c r="Q626" s="815"/>
      <c r="R626" s="815"/>
      <c r="S626" s="815"/>
      <c r="T626" s="816"/>
      <c r="U626" s="817"/>
      <c r="V626" s="818"/>
      <c r="W626" s="819"/>
      <c r="X626" s="820"/>
      <c r="Y626" s="821"/>
      <c r="Z626" s="822"/>
      <c r="AA626" s="810"/>
      <c r="AB626" s="811"/>
      <c r="AC626" s="810"/>
      <c r="AD626" s="811"/>
      <c r="AE626" s="812"/>
      <c r="AF626" s="811"/>
      <c r="AG626" s="812"/>
      <c r="AH626" s="811"/>
      <c r="AI626" s="812"/>
      <c r="AJ626" s="813"/>
      <c r="AK626" s="811"/>
      <c r="AL626" s="96"/>
      <c r="AM626" s="101"/>
      <c r="AN626" s="101"/>
    </row>
    <row r="627" spans="1:45" s="100" customFormat="1" ht="15.75" outlineLevel="2" x14ac:dyDescent="0.25">
      <c r="A627" s="96"/>
      <c r="B627" s="411"/>
      <c r="C627" s="412"/>
      <c r="D627" s="909" t="s">
        <v>2215</v>
      </c>
      <c r="E627" s="910"/>
      <c r="F627" s="910"/>
      <c r="G627" s="910"/>
      <c r="H627" s="910"/>
      <c r="I627" s="910"/>
      <c r="J627" s="910"/>
      <c r="K627" s="910"/>
      <c r="L627" s="910"/>
      <c r="M627" s="910"/>
      <c r="N627" s="910"/>
      <c r="O627" s="910"/>
      <c r="P627" s="910"/>
      <c r="Q627" s="910"/>
      <c r="R627" s="910"/>
      <c r="S627" s="910"/>
      <c r="T627" s="911"/>
      <c r="U627" s="413"/>
      <c r="V627" s="414"/>
      <c r="W627" s="415"/>
      <c r="X627" s="416"/>
      <c r="Y627" s="417"/>
      <c r="Z627" s="418"/>
      <c r="AA627" s="419"/>
      <c r="AB627" s="242"/>
      <c r="AC627" s="419"/>
      <c r="AD627" s="242"/>
      <c r="AE627" s="241"/>
      <c r="AF627" s="242"/>
      <c r="AG627" s="241"/>
      <c r="AH627" s="242"/>
      <c r="AI627" s="241"/>
      <c r="AJ627" s="243"/>
      <c r="AK627" s="242"/>
      <c r="AL627" s="96"/>
      <c r="AM627" s="101"/>
      <c r="AN627" s="101"/>
    </row>
    <row r="628" spans="1:45" s="100" customFormat="1" ht="15.75" outlineLevel="2" x14ac:dyDescent="0.25">
      <c r="A628" s="96"/>
      <c r="B628" s="721"/>
      <c r="C628" s="809"/>
      <c r="D628" s="814"/>
      <c r="E628" s="815"/>
      <c r="F628" s="815"/>
      <c r="G628" s="815"/>
      <c r="H628" s="815"/>
      <c r="I628" s="815"/>
      <c r="J628" s="815"/>
      <c r="K628" s="815"/>
      <c r="L628" s="815"/>
      <c r="M628" s="815"/>
      <c r="N628" s="815"/>
      <c r="O628" s="815"/>
      <c r="P628" s="815"/>
      <c r="Q628" s="815"/>
      <c r="R628" s="815"/>
      <c r="S628" s="815"/>
      <c r="T628" s="816"/>
      <c r="U628" s="817"/>
      <c r="V628" s="818"/>
      <c r="W628" s="819"/>
      <c r="X628" s="820"/>
      <c r="Y628" s="821"/>
      <c r="Z628" s="822"/>
      <c r="AA628" s="810"/>
      <c r="AB628" s="811"/>
      <c r="AC628" s="810"/>
      <c r="AD628" s="811"/>
      <c r="AE628" s="812"/>
      <c r="AF628" s="811"/>
      <c r="AG628" s="812"/>
      <c r="AH628" s="811"/>
      <c r="AI628" s="812"/>
      <c r="AJ628" s="813"/>
      <c r="AK628" s="811"/>
      <c r="AL628" s="96"/>
      <c r="AM628" s="101"/>
      <c r="AN628" s="101"/>
    </row>
    <row r="629" spans="1:45" s="100" customFormat="1" ht="15.75" customHeight="1" outlineLevel="2" x14ac:dyDescent="0.25">
      <c r="A629" s="96"/>
      <c r="B629" s="721" t="s">
        <v>2216</v>
      </c>
      <c r="C629" s="809"/>
      <c r="D629" s="823" t="s">
        <v>2217</v>
      </c>
      <c r="E629" s="675"/>
      <c r="F629" s="675"/>
      <c r="G629" s="675"/>
      <c r="H629" s="675"/>
      <c r="I629" s="675"/>
      <c r="J629" s="675"/>
      <c r="K629" s="675"/>
      <c r="L629" s="675"/>
      <c r="M629" s="675"/>
      <c r="N629" s="675"/>
      <c r="O629" s="675"/>
      <c r="P629" s="675"/>
      <c r="Q629" s="675"/>
      <c r="R629" s="675"/>
      <c r="S629" s="675"/>
      <c r="T629" s="676"/>
      <c r="U629" s="661"/>
      <c r="V629" s="824"/>
      <c r="W629" s="825" t="s">
        <v>39</v>
      </c>
      <c r="X629" s="709"/>
      <c r="Y629" s="771">
        <v>300</v>
      </c>
      <c r="Z629" s="772"/>
      <c r="AA629" s="631"/>
      <c r="AB629" s="903"/>
      <c r="AC629" s="631"/>
      <c r="AD629" s="903"/>
      <c r="AE629" s="634">
        <f t="shared" ref="AE629:AE634" si="159">ROUND(Y629*AA629,2)</f>
        <v>0</v>
      </c>
      <c r="AF629" s="903"/>
      <c r="AG629" s="634">
        <f t="shared" ref="AG629:AG634" si="160">ROUND(Y629*AC629,2)</f>
        <v>0</v>
      </c>
      <c r="AH629" s="903"/>
      <c r="AI629" s="634">
        <f t="shared" ref="AI629:AI630" si="161">AE629+AG629</f>
        <v>0</v>
      </c>
      <c r="AJ629" s="904"/>
      <c r="AK629" s="903"/>
      <c r="AL629" s="96"/>
      <c r="AM629" s="101"/>
      <c r="AN629" s="101"/>
    </row>
    <row r="630" spans="1:45" s="100" customFormat="1" ht="15.75" customHeight="1" outlineLevel="2" x14ac:dyDescent="0.25">
      <c r="A630" s="96"/>
      <c r="B630" s="721" t="s">
        <v>2218</v>
      </c>
      <c r="C630" s="809"/>
      <c r="D630" s="823" t="s">
        <v>1744</v>
      </c>
      <c r="E630" s="675"/>
      <c r="F630" s="675"/>
      <c r="G630" s="675"/>
      <c r="H630" s="675"/>
      <c r="I630" s="675"/>
      <c r="J630" s="675"/>
      <c r="K630" s="675"/>
      <c r="L630" s="675"/>
      <c r="M630" s="675"/>
      <c r="N630" s="675"/>
      <c r="O630" s="675"/>
      <c r="P630" s="675"/>
      <c r="Q630" s="675"/>
      <c r="R630" s="675"/>
      <c r="S630" s="675"/>
      <c r="T630" s="676"/>
      <c r="U630" s="661"/>
      <c r="V630" s="824"/>
      <c r="W630" s="825" t="s">
        <v>51</v>
      </c>
      <c r="X630" s="709"/>
      <c r="Y630" s="771">
        <f>700*0.6*0.6</f>
        <v>252</v>
      </c>
      <c r="Z630" s="772"/>
      <c r="AA630" s="631"/>
      <c r="AB630" s="903"/>
      <c r="AC630" s="631"/>
      <c r="AD630" s="903"/>
      <c r="AE630" s="634">
        <f t="shared" si="159"/>
        <v>0</v>
      </c>
      <c r="AF630" s="903"/>
      <c r="AG630" s="634">
        <f t="shared" si="160"/>
        <v>0</v>
      </c>
      <c r="AH630" s="903"/>
      <c r="AI630" s="634">
        <f t="shared" si="161"/>
        <v>0</v>
      </c>
      <c r="AJ630" s="904"/>
      <c r="AK630" s="903"/>
      <c r="AL630" s="96"/>
      <c r="AM630" s="101"/>
      <c r="AN630" s="101"/>
    </row>
    <row r="631" spans="1:45" s="100" customFormat="1" ht="15.75" customHeight="1" outlineLevel="2" x14ac:dyDescent="0.25">
      <c r="A631" s="96"/>
      <c r="B631" s="721" t="s">
        <v>2219</v>
      </c>
      <c r="C631" s="809"/>
      <c r="D631" s="823" t="s">
        <v>1750</v>
      </c>
      <c r="E631" s="675"/>
      <c r="F631" s="675"/>
      <c r="G631" s="675"/>
      <c r="H631" s="675"/>
      <c r="I631" s="675"/>
      <c r="J631" s="675"/>
      <c r="K631" s="675"/>
      <c r="L631" s="675"/>
      <c r="M631" s="675"/>
      <c r="N631" s="675"/>
      <c r="O631" s="675"/>
      <c r="P631" s="675"/>
      <c r="Q631" s="675"/>
      <c r="R631" s="675"/>
      <c r="S631" s="675"/>
      <c r="T631" s="676"/>
      <c r="U631" s="661"/>
      <c r="V631" s="824"/>
      <c r="W631" s="825" t="s">
        <v>51</v>
      </c>
      <c r="X631" s="709"/>
      <c r="Y631" s="771">
        <f>Y630-Y633</f>
        <v>208.25</v>
      </c>
      <c r="Z631" s="772"/>
      <c r="AA631" s="631"/>
      <c r="AB631" s="903"/>
      <c r="AC631" s="631"/>
      <c r="AD631" s="903"/>
      <c r="AE631" s="634">
        <f t="shared" si="159"/>
        <v>0</v>
      </c>
      <c r="AF631" s="903"/>
      <c r="AG631" s="634">
        <f t="shared" si="160"/>
        <v>0</v>
      </c>
      <c r="AH631" s="903"/>
      <c r="AI631" s="634">
        <f>AE631+AG631</f>
        <v>0</v>
      </c>
      <c r="AJ631" s="904"/>
      <c r="AK631" s="903"/>
      <c r="AL631" s="96"/>
      <c r="AM631" s="101"/>
      <c r="AN631" s="101"/>
    </row>
    <row r="632" spans="1:45" s="100" customFormat="1" ht="15.75" customHeight="1" outlineLevel="2" x14ac:dyDescent="0.25">
      <c r="A632" s="96"/>
      <c r="B632" s="721" t="s">
        <v>2220</v>
      </c>
      <c r="C632" s="809"/>
      <c r="D632" s="823" t="s">
        <v>1624</v>
      </c>
      <c r="E632" s="675"/>
      <c r="F632" s="675"/>
      <c r="G632" s="675"/>
      <c r="H632" s="675"/>
      <c r="I632" s="675"/>
      <c r="J632" s="675"/>
      <c r="K632" s="675"/>
      <c r="L632" s="675"/>
      <c r="M632" s="675"/>
      <c r="N632" s="675"/>
      <c r="O632" s="675"/>
      <c r="P632" s="675"/>
      <c r="Q632" s="675"/>
      <c r="R632" s="675"/>
      <c r="S632" s="675"/>
      <c r="T632" s="676"/>
      <c r="U632" s="661"/>
      <c r="V632" s="824"/>
      <c r="W632" s="825" t="s">
        <v>1548</v>
      </c>
      <c r="X632" s="709"/>
      <c r="Y632" s="771">
        <f>(Y630-Y631)*10</f>
        <v>437.5</v>
      </c>
      <c r="Z632" s="772"/>
      <c r="AA632" s="631"/>
      <c r="AB632" s="903"/>
      <c r="AC632" s="631"/>
      <c r="AD632" s="903"/>
      <c r="AE632" s="634">
        <f t="shared" si="159"/>
        <v>0</v>
      </c>
      <c r="AF632" s="903"/>
      <c r="AG632" s="634">
        <f t="shared" si="160"/>
        <v>0</v>
      </c>
      <c r="AH632" s="903"/>
      <c r="AI632" s="634">
        <f>AE632+AG632</f>
        <v>0</v>
      </c>
      <c r="AJ632" s="904"/>
      <c r="AK632" s="903"/>
      <c r="AL632" s="96"/>
      <c r="AM632" s="101"/>
      <c r="AN632" s="101"/>
    </row>
    <row r="633" spans="1:45" s="100" customFormat="1" ht="15.75" customHeight="1" outlineLevel="2" x14ac:dyDescent="0.25">
      <c r="A633" s="96"/>
      <c r="B633" s="721" t="s">
        <v>2221</v>
      </c>
      <c r="C633" s="809"/>
      <c r="D633" s="823" t="s">
        <v>2222</v>
      </c>
      <c r="E633" s="675"/>
      <c r="F633" s="675"/>
      <c r="G633" s="675"/>
      <c r="H633" s="675"/>
      <c r="I633" s="675"/>
      <c r="J633" s="675"/>
      <c r="K633" s="675"/>
      <c r="L633" s="675"/>
      <c r="M633" s="675"/>
      <c r="N633" s="675"/>
      <c r="O633" s="675"/>
      <c r="P633" s="675"/>
      <c r="Q633" s="675"/>
      <c r="R633" s="675"/>
      <c r="S633" s="675"/>
      <c r="T633" s="676"/>
      <c r="U633" s="661" t="s">
        <v>2223</v>
      </c>
      <c r="V633" s="824"/>
      <c r="W633" s="825" t="s">
        <v>51</v>
      </c>
      <c r="X633" s="709"/>
      <c r="Y633" s="771">
        <f>700*0.25*0.25</f>
        <v>43.75</v>
      </c>
      <c r="Z633" s="772"/>
      <c r="AA633" s="631"/>
      <c r="AB633" s="623"/>
      <c r="AC633" s="631"/>
      <c r="AD633" s="623"/>
      <c r="AE633" s="634">
        <f t="shared" si="159"/>
        <v>0</v>
      </c>
      <c r="AF633" s="623"/>
      <c r="AG633" s="634">
        <f t="shared" si="160"/>
        <v>0</v>
      </c>
      <c r="AH633" s="623"/>
      <c r="AI633" s="634">
        <f>AE633+AG633</f>
        <v>0</v>
      </c>
      <c r="AJ633" s="622"/>
      <c r="AK633" s="623"/>
      <c r="AL633" s="96"/>
      <c r="AM633" s="101"/>
      <c r="AN633" s="101"/>
    </row>
    <row r="634" spans="1:45" s="100" customFormat="1" ht="15.75" customHeight="1" outlineLevel="2" x14ac:dyDescent="0.25">
      <c r="A634" s="96"/>
      <c r="B634" s="721" t="s">
        <v>2224</v>
      </c>
      <c r="C634" s="809"/>
      <c r="D634" s="823" t="s">
        <v>2521</v>
      </c>
      <c r="E634" s="675"/>
      <c r="F634" s="675"/>
      <c r="G634" s="675"/>
      <c r="H634" s="675"/>
      <c r="I634" s="675"/>
      <c r="J634" s="675"/>
      <c r="K634" s="675"/>
      <c r="L634" s="675"/>
      <c r="M634" s="675"/>
      <c r="N634" s="675"/>
      <c r="O634" s="675"/>
      <c r="P634" s="675"/>
      <c r="Q634" s="675"/>
      <c r="R634" s="675"/>
      <c r="S634" s="675"/>
      <c r="T634" s="676"/>
      <c r="U634" s="661" t="s">
        <v>2223</v>
      </c>
      <c r="V634" s="824"/>
      <c r="W634" s="825" t="s">
        <v>1669</v>
      </c>
      <c r="X634" s="709"/>
      <c r="Y634" s="771">
        <v>255</v>
      </c>
      <c r="Z634" s="772"/>
      <c r="AA634" s="631"/>
      <c r="AB634" s="623"/>
      <c r="AC634" s="631"/>
      <c r="AD634" s="623"/>
      <c r="AE634" s="634">
        <f t="shared" si="159"/>
        <v>0</v>
      </c>
      <c r="AF634" s="623"/>
      <c r="AG634" s="634">
        <f t="shared" si="160"/>
        <v>0</v>
      </c>
      <c r="AH634" s="623"/>
      <c r="AI634" s="634">
        <f>AE634+AG634</f>
        <v>0</v>
      </c>
      <c r="AJ634" s="622"/>
      <c r="AK634" s="623"/>
      <c r="AL634" s="96"/>
      <c r="AM634" s="101"/>
      <c r="AN634" s="101"/>
    </row>
    <row r="635" spans="1:45" s="100" customFormat="1" ht="15.75" customHeight="1" outlineLevel="2" x14ac:dyDescent="0.25">
      <c r="A635" s="96"/>
      <c r="B635" s="102"/>
      <c r="C635" s="422"/>
      <c r="D635" s="463"/>
      <c r="E635" s="464"/>
      <c r="F635" s="464"/>
      <c r="G635" s="464"/>
      <c r="H635" s="464"/>
      <c r="I635" s="464"/>
      <c r="J635" s="464"/>
      <c r="K635" s="464"/>
      <c r="L635" s="464"/>
      <c r="M635" s="464"/>
      <c r="N635" s="464"/>
      <c r="O635" s="464"/>
      <c r="P635" s="464"/>
      <c r="Q635" s="464"/>
      <c r="R635" s="464"/>
      <c r="S635" s="464"/>
      <c r="T635" s="465"/>
      <c r="U635" s="413"/>
      <c r="V635" s="414"/>
      <c r="W635" s="415"/>
      <c r="X635" s="416"/>
      <c r="Y635" s="417"/>
      <c r="Z635" s="418"/>
      <c r="AA635" s="419"/>
      <c r="AB635" s="242"/>
      <c r="AC635" s="419"/>
      <c r="AD635" s="242"/>
      <c r="AE635" s="241"/>
      <c r="AF635" s="242"/>
      <c r="AG635" s="241"/>
      <c r="AH635" s="242"/>
      <c r="AI635" s="241"/>
      <c r="AJ635" s="243"/>
      <c r="AK635" s="242"/>
      <c r="AL635" s="96"/>
      <c r="AM635" s="101"/>
      <c r="AN635" s="101"/>
    </row>
    <row r="636" spans="1:45" ht="18" customHeight="1" x14ac:dyDescent="0.25">
      <c r="A636" s="41"/>
      <c r="B636" s="680"/>
      <c r="C636" s="589"/>
      <c r="D636" s="681" t="s">
        <v>52</v>
      </c>
      <c r="E636" s="597"/>
      <c r="F636" s="597"/>
      <c r="G636" s="597"/>
      <c r="H636" s="597"/>
      <c r="I636" s="597"/>
      <c r="J636" s="597"/>
      <c r="K636" s="597"/>
      <c r="L636" s="597"/>
      <c r="M636" s="597"/>
      <c r="N636" s="597"/>
      <c r="O636" s="597"/>
      <c r="P636" s="597"/>
      <c r="Q636" s="597"/>
      <c r="R636" s="597"/>
      <c r="S636" s="597"/>
      <c r="T636" s="597"/>
      <c r="U636" s="339"/>
      <c r="V636" s="340"/>
      <c r="W636" s="340"/>
      <c r="X636" s="340"/>
      <c r="Y636" s="341"/>
      <c r="Z636" s="341"/>
      <c r="AA636" s="348"/>
      <c r="AB636" s="348"/>
      <c r="AC636" s="348"/>
      <c r="AD636" s="348"/>
      <c r="AE636" s="54"/>
      <c r="AF636" s="55"/>
      <c r="AG636" s="54"/>
      <c r="AH636" s="55"/>
      <c r="AI636" s="647">
        <f>SUM(AI14:AK634)/3</f>
        <v>0</v>
      </c>
      <c r="AJ636" s="597"/>
      <c r="AK636" s="589"/>
      <c r="AL636" s="41"/>
      <c r="AM636" s="51"/>
      <c r="AN636" s="51"/>
      <c r="AO636" s="41"/>
      <c r="AP636" s="41"/>
      <c r="AQ636" s="41"/>
      <c r="AR636" s="41"/>
      <c r="AS636" s="41"/>
    </row>
    <row r="637" spans="1:45" ht="18" customHeight="1" x14ac:dyDescent="0.25">
      <c r="A637" s="2"/>
      <c r="B637" s="345"/>
      <c r="C637" s="345"/>
      <c r="D637" s="2"/>
      <c r="E637" s="2"/>
      <c r="F637" s="2"/>
      <c r="G637" s="2"/>
      <c r="H637" s="2"/>
      <c r="I637" s="2"/>
      <c r="J637" s="2"/>
      <c r="K637" s="2"/>
      <c r="L637" s="2"/>
      <c r="M637" s="2"/>
      <c r="N637" s="2"/>
      <c r="O637" s="2"/>
      <c r="P637" s="2"/>
      <c r="Q637" s="2"/>
      <c r="R637" s="2"/>
      <c r="S637" s="2"/>
      <c r="T637" s="2"/>
      <c r="U637" s="2"/>
      <c r="V637" s="2"/>
      <c r="W637" s="2"/>
      <c r="X637" s="2"/>
      <c r="Y637" s="9"/>
      <c r="Z637" s="9"/>
      <c r="AA637" s="2"/>
      <c r="AB637" s="2"/>
      <c r="AC637" s="2"/>
      <c r="AD637" s="2"/>
      <c r="AE637" s="2"/>
      <c r="AF637" s="2"/>
      <c r="AG637" s="2"/>
      <c r="AH637" s="2"/>
      <c r="AI637" s="2"/>
      <c r="AJ637" s="2"/>
      <c r="AK637" s="2"/>
      <c r="AL637" s="2"/>
      <c r="AM637" s="2"/>
      <c r="AN637" s="2"/>
      <c r="AO637" s="2"/>
      <c r="AP637" s="2"/>
      <c r="AQ637" s="2"/>
      <c r="AR637" s="2"/>
      <c r="AS637" s="2"/>
    </row>
    <row r="638" spans="1:45"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9"/>
      <c r="Z638" s="9"/>
      <c r="AA638" s="9"/>
      <c r="AB638" s="9"/>
      <c r="AC638" s="9"/>
      <c r="AD638" s="9"/>
      <c r="AE638" s="9"/>
      <c r="AF638" s="9"/>
      <c r="AG638" s="9"/>
      <c r="AH638" s="9"/>
      <c r="AI638" s="9"/>
      <c r="AJ638" s="9"/>
      <c r="AK638" s="9"/>
      <c r="AL638" s="2"/>
      <c r="AM638" s="2"/>
      <c r="AN638" s="2"/>
      <c r="AO638" s="2"/>
      <c r="AP638" s="2"/>
      <c r="AQ638" s="2"/>
      <c r="AR638" s="2"/>
      <c r="AS638" s="2"/>
    </row>
    <row r="639" spans="1:45"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9"/>
      <c r="Z639" s="9"/>
      <c r="AA639" s="9"/>
      <c r="AB639" s="9"/>
      <c r="AC639" s="9"/>
      <c r="AD639" s="9"/>
      <c r="AE639" s="9"/>
      <c r="AF639" s="9"/>
      <c r="AG639" s="9"/>
      <c r="AH639" s="9"/>
      <c r="AI639" s="9"/>
      <c r="AJ639" s="9"/>
      <c r="AK639" s="9"/>
      <c r="AL639" s="2"/>
      <c r="AM639" s="2"/>
      <c r="AN639" s="2"/>
      <c r="AO639" s="2"/>
      <c r="AP639" s="2"/>
      <c r="AQ639" s="2"/>
      <c r="AR639" s="2"/>
      <c r="AS639" s="2"/>
    </row>
    <row r="640" spans="1:45"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9"/>
      <c r="Z640" s="9"/>
      <c r="AA640" s="9"/>
      <c r="AB640" s="9"/>
      <c r="AC640" s="9"/>
      <c r="AD640" s="9"/>
      <c r="AE640" s="9"/>
      <c r="AF640" s="9"/>
      <c r="AG640" s="9"/>
      <c r="AH640" s="9"/>
      <c r="AI640" s="9"/>
      <c r="AJ640" s="9"/>
      <c r="AK640" s="9"/>
      <c r="AL640" s="2"/>
      <c r="AM640" s="2"/>
      <c r="AN640" s="2"/>
      <c r="AO640" s="2"/>
      <c r="AP640" s="2"/>
      <c r="AQ640" s="2"/>
      <c r="AR640" s="2"/>
      <c r="AS640" s="2"/>
    </row>
    <row r="641" spans="1:45"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9"/>
      <c r="Z641" s="9"/>
      <c r="AA641" s="9"/>
      <c r="AB641" s="9"/>
      <c r="AC641" s="9"/>
      <c r="AD641" s="9"/>
      <c r="AE641" s="9"/>
      <c r="AF641" s="9"/>
      <c r="AG641" s="9"/>
      <c r="AH641" s="9"/>
      <c r="AI641" s="9"/>
      <c r="AJ641" s="9"/>
      <c r="AK641" s="9"/>
      <c r="AL641" s="2"/>
      <c r="AM641" s="2"/>
      <c r="AN641" s="2"/>
      <c r="AO641" s="2"/>
      <c r="AP641" s="2"/>
      <c r="AQ641" s="2"/>
      <c r="AR641" s="2"/>
      <c r="AS641" s="2"/>
    </row>
    <row r="642" spans="1:45"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9"/>
      <c r="Z642" s="9"/>
      <c r="AA642" s="9"/>
      <c r="AB642" s="9"/>
      <c r="AC642" s="9"/>
      <c r="AD642" s="9"/>
      <c r="AE642" s="9"/>
      <c r="AF642" s="9"/>
      <c r="AG642" s="9"/>
      <c r="AH642" s="9"/>
      <c r="AI642" s="9"/>
      <c r="AJ642" s="9"/>
      <c r="AK642" s="9"/>
      <c r="AL642" s="2"/>
      <c r="AM642" s="2"/>
      <c r="AN642" s="2"/>
      <c r="AO642" s="2"/>
      <c r="AP642" s="2"/>
      <c r="AQ642" s="2"/>
      <c r="AR642" s="2"/>
      <c r="AS642" s="2"/>
    </row>
    <row r="643" spans="1:45"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9"/>
      <c r="Z643" s="9"/>
      <c r="AA643" s="9"/>
      <c r="AB643" s="9"/>
      <c r="AC643" s="9"/>
      <c r="AD643" s="9"/>
      <c r="AE643" s="9"/>
      <c r="AF643" s="9"/>
      <c r="AG643" s="9"/>
      <c r="AH643" s="9"/>
      <c r="AI643" s="9"/>
      <c r="AJ643" s="9"/>
      <c r="AK643" s="9"/>
      <c r="AL643" s="2"/>
      <c r="AM643" s="2"/>
      <c r="AN643" s="2"/>
      <c r="AO643" s="2"/>
      <c r="AP643" s="2"/>
      <c r="AQ643" s="2"/>
      <c r="AR643" s="2"/>
      <c r="AS643" s="2"/>
    </row>
    <row r="644" spans="1:45"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9"/>
      <c r="Z644" s="9"/>
      <c r="AA644" s="9"/>
      <c r="AB644" s="9"/>
      <c r="AC644" s="9"/>
      <c r="AD644" s="9"/>
      <c r="AE644" s="9"/>
      <c r="AF644" s="9"/>
      <c r="AG644" s="9"/>
      <c r="AH644" s="9"/>
      <c r="AI644" s="9"/>
      <c r="AJ644" s="9"/>
      <c r="AK644" s="9"/>
      <c r="AL644" s="2"/>
      <c r="AM644" s="2"/>
      <c r="AN644" s="2"/>
      <c r="AO644" s="2"/>
      <c r="AP644" s="2"/>
      <c r="AQ644" s="2"/>
      <c r="AR644" s="2"/>
      <c r="AS644" s="2"/>
    </row>
    <row r="645" spans="1:45"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9"/>
      <c r="Z645" s="9"/>
      <c r="AA645" s="9"/>
      <c r="AB645" s="9"/>
      <c r="AC645" s="9"/>
      <c r="AD645" s="9"/>
      <c r="AE645" s="9"/>
      <c r="AF645" s="9"/>
      <c r="AG645" s="9"/>
      <c r="AH645" s="9"/>
      <c r="AI645" s="9"/>
      <c r="AJ645" s="9"/>
      <c r="AK645" s="9"/>
      <c r="AL645" s="2"/>
      <c r="AM645" s="2"/>
      <c r="AN645" s="2"/>
      <c r="AO645" s="2"/>
      <c r="AP645" s="2"/>
      <c r="AQ645" s="2"/>
      <c r="AR645" s="2"/>
      <c r="AS645" s="2"/>
    </row>
    <row r="646" spans="1:45"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9"/>
      <c r="Z646" s="9"/>
      <c r="AA646" s="9"/>
      <c r="AB646" s="9"/>
      <c r="AC646" s="9"/>
      <c r="AD646" s="9"/>
      <c r="AE646" s="9"/>
      <c r="AF646" s="9"/>
      <c r="AG646" s="9"/>
      <c r="AH646" s="9"/>
      <c r="AI646" s="9"/>
      <c r="AJ646" s="9"/>
      <c r="AK646" s="9"/>
      <c r="AL646" s="2"/>
      <c r="AM646" s="2"/>
      <c r="AN646" s="2"/>
      <c r="AO646" s="2"/>
      <c r="AP646" s="2"/>
      <c r="AQ646" s="2"/>
      <c r="AR646" s="2"/>
      <c r="AS646" s="2"/>
    </row>
    <row r="647" spans="1:45"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9"/>
      <c r="Z647" s="9"/>
      <c r="AA647" s="9"/>
      <c r="AB647" s="9"/>
      <c r="AC647" s="9"/>
      <c r="AD647" s="9"/>
      <c r="AE647" s="9"/>
      <c r="AF647" s="9"/>
      <c r="AG647" s="9"/>
      <c r="AH647" s="9"/>
      <c r="AI647" s="9"/>
      <c r="AJ647" s="9"/>
      <c r="AK647" s="9"/>
      <c r="AL647" s="2"/>
      <c r="AM647" s="2"/>
      <c r="AN647" s="2"/>
      <c r="AO647" s="2"/>
      <c r="AP647" s="2"/>
      <c r="AQ647" s="2"/>
      <c r="AR647" s="2"/>
      <c r="AS647" s="2"/>
    </row>
    <row r="648" spans="1:45"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9"/>
      <c r="Z648" s="9"/>
      <c r="AA648" s="9"/>
      <c r="AB648" s="9"/>
      <c r="AC648" s="9"/>
      <c r="AD648" s="9"/>
      <c r="AE648" s="9"/>
      <c r="AF648" s="9"/>
      <c r="AG648" s="9"/>
      <c r="AH648" s="9"/>
      <c r="AI648" s="9"/>
      <c r="AJ648" s="9"/>
      <c r="AK648" s="9"/>
      <c r="AL648" s="2"/>
      <c r="AM648" s="2"/>
      <c r="AN648" s="2"/>
      <c r="AO648" s="2"/>
      <c r="AP648" s="2"/>
      <c r="AQ648" s="2"/>
      <c r="AR648" s="2"/>
      <c r="AS648" s="2"/>
    </row>
    <row r="649" spans="1:45"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9"/>
      <c r="Z649" s="9"/>
      <c r="AA649" s="9"/>
      <c r="AB649" s="9"/>
      <c r="AC649" s="9"/>
      <c r="AD649" s="9"/>
      <c r="AE649" s="9"/>
      <c r="AF649" s="9"/>
      <c r="AG649" s="9"/>
      <c r="AH649" s="9"/>
      <c r="AI649" s="9"/>
      <c r="AJ649" s="9"/>
      <c r="AK649" s="9"/>
      <c r="AL649" s="2"/>
      <c r="AM649" s="2"/>
      <c r="AN649" s="2"/>
      <c r="AO649" s="2"/>
      <c r="AP649" s="2"/>
      <c r="AQ649" s="2"/>
      <c r="AR649" s="2"/>
      <c r="AS649" s="2"/>
    </row>
    <row r="650" spans="1:45"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9"/>
      <c r="Z650" s="9"/>
      <c r="AA650" s="9"/>
      <c r="AB650" s="9"/>
      <c r="AC650" s="9"/>
      <c r="AD650" s="9"/>
      <c r="AE650" s="9"/>
      <c r="AF650" s="9"/>
      <c r="AG650" s="9"/>
      <c r="AH650" s="9"/>
      <c r="AI650" s="9"/>
      <c r="AJ650" s="9"/>
      <c r="AK650" s="9"/>
      <c r="AL650" s="2"/>
      <c r="AM650" s="2"/>
      <c r="AN650" s="2"/>
      <c r="AO650" s="2"/>
      <c r="AP650" s="2"/>
      <c r="AQ650" s="2"/>
      <c r="AR650" s="2"/>
      <c r="AS650" s="2"/>
    </row>
    <row r="651" spans="1:45"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9"/>
      <c r="Z651" s="9"/>
      <c r="AA651" s="9"/>
      <c r="AB651" s="9"/>
      <c r="AC651" s="9"/>
      <c r="AD651" s="9"/>
      <c r="AE651" s="9"/>
      <c r="AF651" s="9"/>
      <c r="AG651" s="9"/>
      <c r="AH651" s="9"/>
      <c r="AI651" s="9"/>
      <c r="AJ651" s="9"/>
      <c r="AK651" s="9"/>
      <c r="AL651" s="2"/>
      <c r="AM651" s="2"/>
      <c r="AN651" s="2"/>
      <c r="AO651" s="2"/>
      <c r="AP651" s="2"/>
      <c r="AQ651" s="2"/>
      <c r="AR651" s="2"/>
      <c r="AS651" s="2"/>
    </row>
    <row r="652" spans="1:45"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9"/>
      <c r="Z652" s="9"/>
      <c r="AA652" s="9"/>
      <c r="AB652" s="9"/>
      <c r="AC652" s="9"/>
      <c r="AD652" s="9"/>
      <c r="AE652" s="9"/>
      <c r="AF652" s="9"/>
      <c r="AG652" s="9"/>
      <c r="AH652" s="9"/>
      <c r="AI652" s="9"/>
      <c r="AJ652" s="9"/>
      <c r="AK652" s="9"/>
      <c r="AL652" s="2"/>
      <c r="AM652" s="2"/>
      <c r="AN652" s="2"/>
      <c r="AO652" s="2"/>
      <c r="AP652" s="2"/>
      <c r="AQ652" s="2"/>
      <c r="AR652" s="2"/>
      <c r="AS652" s="2"/>
    </row>
    <row r="653" spans="1:45"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9"/>
      <c r="Z653" s="9"/>
      <c r="AA653" s="9"/>
      <c r="AB653" s="9"/>
      <c r="AC653" s="9"/>
      <c r="AD653" s="9"/>
      <c r="AE653" s="9"/>
      <c r="AF653" s="9"/>
      <c r="AG653" s="9"/>
      <c r="AH653" s="9"/>
      <c r="AI653" s="9"/>
      <c r="AJ653" s="9"/>
      <c r="AK653" s="9"/>
      <c r="AL653" s="2"/>
      <c r="AM653" s="2"/>
      <c r="AN653" s="2"/>
      <c r="AO653" s="2"/>
      <c r="AP653" s="2"/>
      <c r="AQ653" s="2"/>
      <c r="AR653" s="2"/>
      <c r="AS653" s="2"/>
    </row>
    <row r="654" spans="1:45"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9"/>
      <c r="Z654" s="9"/>
      <c r="AA654" s="9"/>
      <c r="AB654" s="9"/>
      <c r="AC654" s="9"/>
      <c r="AD654" s="9"/>
      <c r="AE654" s="9"/>
      <c r="AF654" s="9"/>
      <c r="AG654" s="9"/>
      <c r="AH654" s="9"/>
      <c r="AI654" s="9"/>
      <c r="AJ654" s="9"/>
      <c r="AK654" s="9"/>
      <c r="AL654" s="2"/>
      <c r="AM654" s="2"/>
      <c r="AN654" s="2"/>
      <c r="AO654" s="2"/>
      <c r="AP654" s="2"/>
      <c r="AQ654" s="2"/>
      <c r="AR654" s="2"/>
      <c r="AS654" s="2"/>
    </row>
    <row r="655" spans="1:45"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9"/>
      <c r="Z655" s="9"/>
      <c r="AA655" s="9"/>
      <c r="AB655" s="9"/>
      <c r="AC655" s="9"/>
      <c r="AD655" s="9"/>
      <c r="AE655" s="9"/>
      <c r="AF655" s="9"/>
      <c r="AG655" s="9"/>
      <c r="AH655" s="9"/>
      <c r="AI655" s="9"/>
      <c r="AJ655" s="9"/>
      <c r="AK655" s="9"/>
      <c r="AL655" s="2"/>
      <c r="AM655" s="2"/>
      <c r="AN655" s="2"/>
      <c r="AO655" s="2"/>
      <c r="AP655" s="2"/>
      <c r="AQ655" s="2"/>
      <c r="AR655" s="2"/>
      <c r="AS655" s="2"/>
    </row>
    <row r="656" spans="1:45"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9"/>
      <c r="Z656" s="9"/>
      <c r="AA656" s="9"/>
      <c r="AB656" s="9"/>
      <c r="AC656" s="9"/>
      <c r="AD656" s="9"/>
      <c r="AE656" s="9"/>
      <c r="AF656" s="9"/>
      <c r="AG656" s="9"/>
      <c r="AH656" s="9"/>
      <c r="AI656" s="9"/>
      <c r="AJ656" s="9"/>
      <c r="AK656" s="9"/>
      <c r="AL656" s="2"/>
      <c r="AM656" s="2"/>
      <c r="AN656" s="2"/>
      <c r="AO656" s="2"/>
      <c r="AP656" s="2"/>
      <c r="AQ656" s="2"/>
      <c r="AR656" s="2"/>
      <c r="AS656" s="2"/>
    </row>
    <row r="657" spans="1:45"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9"/>
      <c r="Z657" s="9"/>
      <c r="AA657" s="9"/>
      <c r="AB657" s="9"/>
      <c r="AC657" s="9"/>
      <c r="AD657" s="9"/>
      <c r="AE657" s="9"/>
      <c r="AF657" s="9"/>
      <c r="AG657" s="9"/>
      <c r="AH657" s="9"/>
      <c r="AI657" s="9"/>
      <c r="AJ657" s="9"/>
      <c r="AK657" s="9"/>
      <c r="AL657" s="2"/>
      <c r="AM657" s="2"/>
      <c r="AN657" s="2"/>
      <c r="AO657" s="2"/>
      <c r="AP657" s="2"/>
      <c r="AQ657" s="2"/>
      <c r="AR657" s="2"/>
      <c r="AS657" s="2"/>
    </row>
    <row r="658" spans="1:45"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9"/>
      <c r="Z658" s="9"/>
      <c r="AA658" s="9"/>
      <c r="AB658" s="9"/>
      <c r="AC658" s="9"/>
      <c r="AD658" s="9"/>
      <c r="AE658" s="9"/>
      <c r="AF658" s="9"/>
      <c r="AG658" s="9"/>
      <c r="AH658" s="9"/>
      <c r="AI658" s="9"/>
      <c r="AJ658" s="9"/>
      <c r="AK658" s="9"/>
      <c r="AL658" s="2"/>
      <c r="AM658" s="2"/>
      <c r="AN658" s="2"/>
      <c r="AO658" s="2"/>
      <c r="AP658" s="2"/>
      <c r="AQ658" s="2"/>
      <c r="AR658" s="2"/>
      <c r="AS658" s="2"/>
    </row>
    <row r="659" spans="1:45"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9"/>
      <c r="Z659" s="9"/>
      <c r="AA659" s="9"/>
      <c r="AB659" s="9"/>
      <c r="AC659" s="9"/>
      <c r="AD659" s="9"/>
      <c r="AE659" s="9"/>
      <c r="AF659" s="9"/>
      <c r="AG659" s="9"/>
      <c r="AH659" s="9"/>
      <c r="AI659" s="9"/>
      <c r="AJ659" s="9"/>
      <c r="AK659" s="9"/>
      <c r="AL659" s="2"/>
      <c r="AM659" s="2"/>
      <c r="AN659" s="2"/>
      <c r="AO659" s="2"/>
      <c r="AP659" s="2"/>
      <c r="AQ659" s="2"/>
      <c r="AR659" s="2"/>
      <c r="AS659" s="2"/>
    </row>
    <row r="660" spans="1:45"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9"/>
      <c r="Z660" s="9"/>
      <c r="AA660" s="9"/>
      <c r="AB660" s="9"/>
      <c r="AC660" s="9"/>
      <c r="AD660" s="9"/>
      <c r="AE660" s="9"/>
      <c r="AF660" s="9"/>
      <c r="AG660" s="9"/>
      <c r="AH660" s="9"/>
      <c r="AI660" s="9"/>
      <c r="AJ660" s="9"/>
      <c r="AK660" s="9"/>
      <c r="AL660" s="2"/>
      <c r="AM660" s="2"/>
      <c r="AN660" s="2"/>
      <c r="AO660" s="2"/>
      <c r="AP660" s="2"/>
      <c r="AQ660" s="2"/>
      <c r="AR660" s="2"/>
      <c r="AS660" s="2"/>
    </row>
    <row r="661" spans="1:45"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9"/>
      <c r="Z661" s="9"/>
      <c r="AA661" s="9"/>
      <c r="AB661" s="9"/>
      <c r="AC661" s="9"/>
      <c r="AD661" s="9"/>
      <c r="AE661" s="9"/>
      <c r="AF661" s="9"/>
      <c r="AG661" s="9"/>
      <c r="AH661" s="9"/>
      <c r="AI661" s="9"/>
      <c r="AJ661" s="9"/>
      <c r="AK661" s="9"/>
      <c r="AL661" s="2"/>
      <c r="AM661" s="2"/>
      <c r="AN661" s="2"/>
      <c r="AO661" s="2"/>
      <c r="AP661" s="2"/>
      <c r="AQ661" s="2"/>
      <c r="AR661" s="2"/>
      <c r="AS661" s="2"/>
    </row>
    <row r="662" spans="1:45"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9"/>
      <c r="Z662" s="9"/>
      <c r="AA662" s="9"/>
      <c r="AB662" s="9"/>
      <c r="AC662" s="9"/>
      <c r="AD662" s="9"/>
      <c r="AE662" s="9"/>
      <c r="AF662" s="9"/>
      <c r="AG662" s="9"/>
      <c r="AH662" s="9"/>
      <c r="AI662" s="9"/>
      <c r="AJ662" s="9"/>
      <c r="AK662" s="9"/>
      <c r="AL662" s="2"/>
      <c r="AM662" s="2"/>
      <c r="AN662" s="2"/>
      <c r="AO662" s="2"/>
      <c r="AP662" s="2"/>
      <c r="AQ662" s="2"/>
      <c r="AR662" s="2"/>
      <c r="AS662" s="2"/>
    </row>
    <row r="663" spans="1:45"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9"/>
      <c r="Z663" s="9"/>
      <c r="AA663" s="9"/>
      <c r="AB663" s="9"/>
      <c r="AC663" s="9"/>
      <c r="AD663" s="9"/>
      <c r="AE663" s="9"/>
      <c r="AF663" s="9"/>
      <c r="AG663" s="9"/>
      <c r="AH663" s="9"/>
      <c r="AI663" s="9"/>
      <c r="AJ663" s="9"/>
      <c r="AK663" s="9"/>
      <c r="AL663" s="2"/>
      <c r="AM663" s="2"/>
      <c r="AN663" s="2"/>
      <c r="AO663" s="2"/>
      <c r="AP663" s="2"/>
      <c r="AQ663" s="2"/>
      <c r="AR663" s="2"/>
      <c r="AS663" s="2"/>
    </row>
    <row r="664" spans="1:45"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9"/>
      <c r="Z664" s="9"/>
      <c r="AA664" s="9"/>
      <c r="AB664" s="9"/>
      <c r="AC664" s="9"/>
      <c r="AD664" s="9"/>
      <c r="AE664" s="9"/>
      <c r="AF664" s="9"/>
      <c r="AG664" s="9"/>
      <c r="AH664" s="9"/>
      <c r="AI664" s="9"/>
      <c r="AJ664" s="9"/>
      <c r="AK664" s="9"/>
      <c r="AL664" s="2"/>
      <c r="AM664" s="2"/>
      <c r="AN664" s="2"/>
      <c r="AO664" s="2"/>
      <c r="AP664" s="2"/>
      <c r="AQ664" s="2"/>
      <c r="AR664" s="2"/>
      <c r="AS664" s="2"/>
    </row>
    <row r="665" spans="1:45"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9"/>
      <c r="Z665" s="9"/>
      <c r="AA665" s="9"/>
      <c r="AB665" s="9"/>
      <c r="AC665" s="9"/>
      <c r="AD665" s="9"/>
      <c r="AE665" s="9"/>
      <c r="AF665" s="9"/>
      <c r="AG665" s="9"/>
      <c r="AH665" s="9"/>
      <c r="AI665" s="9"/>
      <c r="AJ665" s="9"/>
      <c r="AK665" s="9"/>
      <c r="AL665" s="2"/>
      <c r="AM665" s="2"/>
      <c r="AN665" s="2"/>
      <c r="AO665" s="2"/>
      <c r="AP665" s="2"/>
      <c r="AQ665" s="2"/>
      <c r="AR665" s="2"/>
      <c r="AS665" s="2"/>
    </row>
    <row r="666" spans="1:45"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9"/>
      <c r="Z666" s="9"/>
      <c r="AA666" s="9"/>
      <c r="AB666" s="9"/>
      <c r="AC666" s="9"/>
      <c r="AD666" s="9"/>
      <c r="AE666" s="9"/>
      <c r="AF666" s="9"/>
      <c r="AG666" s="9"/>
      <c r="AH666" s="9"/>
      <c r="AI666" s="9"/>
      <c r="AJ666" s="9"/>
      <c r="AK666" s="9"/>
      <c r="AL666" s="2"/>
      <c r="AM666" s="2"/>
      <c r="AN666" s="2"/>
      <c r="AO666" s="2"/>
      <c r="AP666" s="2"/>
      <c r="AQ666" s="2"/>
      <c r="AR666" s="2"/>
      <c r="AS666" s="2"/>
    </row>
    <row r="667" spans="1:45"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9"/>
      <c r="Z667" s="9"/>
      <c r="AA667" s="9"/>
      <c r="AB667" s="9"/>
      <c r="AC667" s="9"/>
      <c r="AD667" s="9"/>
      <c r="AE667" s="9"/>
      <c r="AF667" s="9"/>
      <c r="AG667" s="9"/>
      <c r="AH667" s="9"/>
      <c r="AI667" s="9"/>
      <c r="AJ667" s="9"/>
      <c r="AK667" s="9"/>
      <c r="AL667" s="2"/>
      <c r="AM667" s="2"/>
      <c r="AN667" s="2"/>
      <c r="AO667" s="2"/>
      <c r="AP667" s="2"/>
      <c r="AQ667" s="2"/>
      <c r="AR667" s="2"/>
      <c r="AS667" s="2"/>
    </row>
    <row r="668" spans="1:45"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9"/>
      <c r="Z668" s="9"/>
      <c r="AA668" s="9"/>
      <c r="AB668" s="9"/>
      <c r="AC668" s="9"/>
      <c r="AD668" s="9"/>
      <c r="AE668" s="9"/>
      <c r="AF668" s="9"/>
      <c r="AG668" s="9"/>
      <c r="AH668" s="9"/>
      <c r="AI668" s="9"/>
      <c r="AJ668" s="9"/>
      <c r="AK668" s="9"/>
      <c r="AL668" s="2"/>
      <c r="AM668" s="2"/>
      <c r="AN668" s="2"/>
      <c r="AO668" s="2"/>
      <c r="AP668" s="2"/>
      <c r="AQ668" s="2"/>
      <c r="AR668" s="2"/>
      <c r="AS668" s="2"/>
    </row>
    <row r="669" spans="1:45"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9"/>
      <c r="Z669" s="9"/>
      <c r="AA669" s="9"/>
      <c r="AB669" s="9"/>
      <c r="AC669" s="9"/>
      <c r="AD669" s="9"/>
      <c r="AE669" s="9"/>
      <c r="AF669" s="9"/>
      <c r="AG669" s="9"/>
      <c r="AH669" s="9"/>
      <c r="AI669" s="9"/>
      <c r="AJ669" s="9"/>
      <c r="AK669" s="9"/>
      <c r="AL669" s="2"/>
      <c r="AM669" s="2"/>
      <c r="AN669" s="2"/>
      <c r="AO669" s="2"/>
      <c r="AP669" s="2"/>
      <c r="AQ669" s="2"/>
      <c r="AR669" s="2"/>
      <c r="AS669" s="2"/>
    </row>
    <row r="670" spans="1:45"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9"/>
      <c r="Z670" s="9"/>
      <c r="AA670" s="9"/>
      <c r="AB670" s="9"/>
      <c r="AC670" s="9"/>
      <c r="AD670" s="9"/>
      <c r="AE670" s="9"/>
      <c r="AF670" s="9"/>
      <c r="AG670" s="9"/>
      <c r="AH670" s="9"/>
      <c r="AI670" s="9"/>
      <c r="AJ670" s="9"/>
      <c r="AK670" s="9"/>
      <c r="AL670" s="2"/>
      <c r="AM670" s="2"/>
      <c r="AN670" s="2"/>
      <c r="AO670" s="2"/>
      <c r="AP670" s="2"/>
      <c r="AQ670" s="2"/>
      <c r="AR670" s="2"/>
      <c r="AS670" s="2"/>
    </row>
    <row r="671" spans="1:45"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9"/>
      <c r="Z671" s="9"/>
      <c r="AA671" s="9"/>
      <c r="AB671" s="9"/>
      <c r="AC671" s="9"/>
      <c r="AD671" s="9"/>
      <c r="AE671" s="9"/>
      <c r="AF671" s="9"/>
      <c r="AG671" s="9"/>
      <c r="AH671" s="9"/>
      <c r="AI671" s="9"/>
      <c r="AJ671" s="9"/>
      <c r="AK671" s="9"/>
      <c r="AL671" s="2"/>
      <c r="AM671" s="2"/>
      <c r="AN671" s="2"/>
      <c r="AO671" s="2"/>
      <c r="AP671" s="2"/>
      <c r="AQ671" s="2"/>
      <c r="AR671" s="2"/>
      <c r="AS671" s="2"/>
    </row>
    <row r="672" spans="1:45"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9"/>
      <c r="Z672" s="9"/>
      <c r="AA672" s="9"/>
      <c r="AB672" s="9"/>
      <c r="AC672" s="9"/>
      <c r="AD672" s="9"/>
      <c r="AE672" s="9"/>
      <c r="AF672" s="9"/>
      <c r="AG672" s="9"/>
      <c r="AH672" s="9"/>
      <c r="AI672" s="9"/>
      <c r="AJ672" s="9"/>
      <c r="AK672" s="9"/>
      <c r="AL672" s="2"/>
      <c r="AM672" s="2"/>
      <c r="AN672" s="2"/>
      <c r="AO672" s="2"/>
      <c r="AP672" s="2"/>
      <c r="AQ672" s="2"/>
      <c r="AR672" s="2"/>
      <c r="AS672" s="2"/>
    </row>
    <row r="673" spans="1:45"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9"/>
      <c r="Z673" s="9"/>
      <c r="AA673" s="9"/>
      <c r="AB673" s="9"/>
      <c r="AC673" s="9"/>
      <c r="AD673" s="9"/>
      <c r="AE673" s="9"/>
      <c r="AF673" s="9"/>
      <c r="AG673" s="9"/>
      <c r="AH673" s="9"/>
      <c r="AI673" s="9"/>
      <c r="AJ673" s="9"/>
      <c r="AK673" s="9"/>
      <c r="AL673" s="2"/>
      <c r="AM673" s="2"/>
      <c r="AN673" s="2"/>
      <c r="AO673" s="2"/>
      <c r="AP673" s="2"/>
      <c r="AQ673" s="2"/>
      <c r="AR673" s="2"/>
      <c r="AS673" s="2"/>
    </row>
    <row r="674" spans="1:45"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9"/>
      <c r="Z674" s="9"/>
      <c r="AA674" s="9"/>
      <c r="AB674" s="9"/>
      <c r="AC674" s="9"/>
      <c r="AD674" s="9"/>
      <c r="AE674" s="9"/>
      <c r="AF674" s="9"/>
      <c r="AG674" s="9"/>
      <c r="AH674" s="9"/>
      <c r="AI674" s="9"/>
      <c r="AJ674" s="9"/>
      <c r="AK674" s="9"/>
      <c r="AL674" s="2"/>
      <c r="AM674" s="2"/>
      <c r="AN674" s="2"/>
      <c r="AO674" s="2"/>
      <c r="AP674" s="2"/>
      <c r="AQ674" s="2"/>
      <c r="AR674" s="2"/>
      <c r="AS674" s="2"/>
    </row>
    <row r="675" spans="1:45"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9"/>
      <c r="Z675" s="9"/>
      <c r="AA675" s="9"/>
      <c r="AB675" s="9"/>
      <c r="AC675" s="9"/>
      <c r="AD675" s="9"/>
      <c r="AE675" s="9"/>
      <c r="AF675" s="9"/>
      <c r="AG675" s="9"/>
      <c r="AH675" s="9"/>
      <c r="AI675" s="9"/>
      <c r="AJ675" s="9"/>
      <c r="AK675" s="9"/>
      <c r="AL675" s="2"/>
      <c r="AM675" s="2"/>
      <c r="AN675" s="2"/>
      <c r="AO675" s="2"/>
      <c r="AP675" s="2"/>
      <c r="AQ675" s="2"/>
      <c r="AR675" s="2"/>
      <c r="AS675" s="2"/>
    </row>
    <row r="676" spans="1:45"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9"/>
      <c r="Z676" s="9"/>
      <c r="AA676" s="9"/>
      <c r="AB676" s="9"/>
      <c r="AC676" s="9"/>
      <c r="AD676" s="9"/>
      <c r="AE676" s="9"/>
      <c r="AF676" s="9"/>
      <c r="AG676" s="9"/>
      <c r="AH676" s="9"/>
      <c r="AI676" s="9"/>
      <c r="AJ676" s="9"/>
      <c r="AK676" s="9"/>
      <c r="AL676" s="2"/>
      <c r="AM676" s="2"/>
      <c r="AN676" s="2"/>
      <c r="AO676" s="2"/>
      <c r="AP676" s="2"/>
      <c r="AQ676" s="2"/>
      <c r="AR676" s="2"/>
      <c r="AS676" s="2"/>
    </row>
    <row r="677" spans="1:45"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9"/>
      <c r="Z677" s="9"/>
      <c r="AA677" s="9"/>
      <c r="AB677" s="9"/>
      <c r="AC677" s="9"/>
      <c r="AD677" s="9"/>
      <c r="AE677" s="9"/>
      <c r="AF677" s="9"/>
      <c r="AG677" s="9"/>
      <c r="AH677" s="9"/>
      <c r="AI677" s="9"/>
      <c r="AJ677" s="9"/>
      <c r="AK677" s="9"/>
      <c r="AL677" s="2"/>
      <c r="AM677" s="2"/>
      <c r="AN677" s="2"/>
      <c r="AO677" s="2"/>
      <c r="AP677" s="2"/>
      <c r="AQ677" s="2"/>
      <c r="AR677" s="2"/>
      <c r="AS677" s="2"/>
    </row>
    <row r="678" spans="1:45"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9"/>
      <c r="Z678" s="9"/>
      <c r="AA678" s="9"/>
      <c r="AB678" s="9"/>
      <c r="AC678" s="9"/>
      <c r="AD678" s="9"/>
      <c r="AE678" s="9"/>
      <c r="AF678" s="9"/>
      <c r="AG678" s="9"/>
      <c r="AH678" s="9"/>
      <c r="AI678" s="9"/>
      <c r="AJ678" s="9"/>
      <c r="AK678" s="9"/>
      <c r="AL678" s="2"/>
      <c r="AM678" s="2"/>
      <c r="AN678" s="2"/>
      <c r="AO678" s="2"/>
      <c r="AP678" s="2"/>
      <c r="AQ678" s="2"/>
      <c r="AR678" s="2"/>
      <c r="AS678" s="2"/>
    </row>
    <row r="679" spans="1:45"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9"/>
      <c r="Z679" s="9"/>
      <c r="AA679" s="9"/>
      <c r="AB679" s="9"/>
      <c r="AC679" s="9"/>
      <c r="AD679" s="9"/>
      <c r="AE679" s="9"/>
      <c r="AF679" s="9"/>
      <c r="AG679" s="9"/>
      <c r="AH679" s="9"/>
      <c r="AI679" s="9"/>
      <c r="AJ679" s="9"/>
      <c r="AK679" s="9"/>
      <c r="AL679" s="2"/>
      <c r="AM679" s="2"/>
      <c r="AN679" s="2"/>
      <c r="AO679" s="2"/>
      <c r="AP679" s="2"/>
      <c r="AQ679" s="2"/>
      <c r="AR679" s="2"/>
      <c r="AS679" s="2"/>
    </row>
    <row r="680" spans="1:45"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9"/>
      <c r="Z680" s="9"/>
      <c r="AA680" s="9"/>
      <c r="AB680" s="9"/>
      <c r="AC680" s="9"/>
      <c r="AD680" s="9"/>
      <c r="AE680" s="9"/>
      <c r="AF680" s="9"/>
      <c r="AG680" s="9"/>
      <c r="AH680" s="9"/>
      <c r="AI680" s="9"/>
      <c r="AJ680" s="9"/>
      <c r="AK680" s="9"/>
      <c r="AL680" s="2"/>
      <c r="AM680" s="2"/>
      <c r="AN680" s="2"/>
      <c r="AO680" s="2"/>
      <c r="AP680" s="2"/>
      <c r="AQ680" s="2"/>
      <c r="AR680" s="2"/>
      <c r="AS680" s="2"/>
    </row>
    <row r="681" spans="1:45"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9"/>
      <c r="Z681" s="9"/>
      <c r="AA681" s="9"/>
      <c r="AB681" s="9"/>
      <c r="AC681" s="9"/>
      <c r="AD681" s="9"/>
      <c r="AE681" s="9"/>
      <c r="AF681" s="9"/>
      <c r="AG681" s="9"/>
      <c r="AH681" s="9"/>
      <c r="AI681" s="9"/>
      <c r="AJ681" s="9"/>
      <c r="AK681" s="9"/>
      <c r="AL681" s="2"/>
      <c r="AM681" s="2"/>
      <c r="AN681" s="2"/>
      <c r="AO681" s="2"/>
      <c r="AP681" s="2"/>
      <c r="AQ681" s="2"/>
      <c r="AR681" s="2"/>
      <c r="AS681" s="2"/>
    </row>
    <row r="682" spans="1:45"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9"/>
      <c r="Z682" s="9"/>
      <c r="AA682" s="9"/>
      <c r="AB682" s="9"/>
      <c r="AC682" s="9"/>
      <c r="AD682" s="9"/>
      <c r="AE682" s="9"/>
      <c r="AF682" s="9"/>
      <c r="AG682" s="9"/>
      <c r="AH682" s="9"/>
      <c r="AI682" s="9"/>
      <c r="AJ682" s="9"/>
      <c r="AK682" s="9"/>
      <c r="AL682" s="2"/>
      <c r="AM682" s="2"/>
      <c r="AN682" s="2"/>
      <c r="AO682" s="2"/>
      <c r="AP682" s="2"/>
      <c r="AQ682" s="2"/>
      <c r="AR682" s="2"/>
      <c r="AS682" s="2"/>
    </row>
    <row r="683" spans="1:45"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9"/>
      <c r="Z683" s="9"/>
      <c r="AA683" s="9"/>
      <c r="AB683" s="9"/>
      <c r="AC683" s="9"/>
      <c r="AD683" s="9"/>
      <c r="AE683" s="9"/>
      <c r="AF683" s="9"/>
      <c r="AG683" s="9"/>
      <c r="AH683" s="9"/>
      <c r="AI683" s="9"/>
      <c r="AJ683" s="9"/>
      <c r="AK683" s="9"/>
      <c r="AL683" s="2"/>
      <c r="AM683" s="2"/>
      <c r="AN683" s="2"/>
      <c r="AO683" s="2"/>
      <c r="AP683" s="2"/>
      <c r="AQ683" s="2"/>
      <c r="AR683" s="2"/>
      <c r="AS683" s="2"/>
    </row>
    <row r="684" spans="1:45"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9"/>
      <c r="Z684" s="9"/>
      <c r="AA684" s="9"/>
      <c r="AB684" s="9"/>
      <c r="AC684" s="9"/>
      <c r="AD684" s="9"/>
      <c r="AE684" s="9"/>
      <c r="AF684" s="9"/>
      <c r="AG684" s="9"/>
      <c r="AH684" s="9"/>
      <c r="AI684" s="9"/>
      <c r="AJ684" s="9"/>
      <c r="AK684" s="9"/>
      <c r="AL684" s="2"/>
      <c r="AM684" s="2"/>
      <c r="AN684" s="2"/>
      <c r="AO684" s="2"/>
      <c r="AP684" s="2"/>
      <c r="AQ684" s="2"/>
      <c r="AR684" s="2"/>
      <c r="AS684" s="2"/>
    </row>
    <row r="685" spans="1:45"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9"/>
      <c r="Z685" s="9"/>
      <c r="AA685" s="9"/>
      <c r="AB685" s="9"/>
      <c r="AC685" s="9"/>
      <c r="AD685" s="9"/>
      <c r="AE685" s="9"/>
      <c r="AF685" s="9"/>
      <c r="AG685" s="9"/>
      <c r="AH685" s="9"/>
      <c r="AI685" s="9"/>
      <c r="AJ685" s="9"/>
      <c r="AK685" s="9"/>
      <c r="AL685" s="2"/>
      <c r="AM685" s="2"/>
      <c r="AN685" s="2"/>
      <c r="AO685" s="2"/>
      <c r="AP685" s="2"/>
      <c r="AQ685" s="2"/>
      <c r="AR685" s="2"/>
      <c r="AS685" s="2"/>
    </row>
    <row r="686" spans="1:45"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9"/>
      <c r="Z686" s="9"/>
      <c r="AA686" s="9"/>
      <c r="AB686" s="9"/>
      <c r="AC686" s="9"/>
      <c r="AD686" s="9"/>
      <c r="AE686" s="9"/>
      <c r="AF686" s="9"/>
      <c r="AG686" s="9"/>
      <c r="AH686" s="9"/>
      <c r="AI686" s="9"/>
      <c r="AJ686" s="9"/>
      <c r="AK686" s="9"/>
      <c r="AL686" s="2"/>
      <c r="AM686" s="2"/>
      <c r="AN686" s="2"/>
      <c r="AO686" s="2"/>
      <c r="AP686" s="2"/>
      <c r="AQ686" s="2"/>
      <c r="AR686" s="2"/>
      <c r="AS686" s="2"/>
    </row>
    <row r="687" spans="1:45"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9"/>
      <c r="Z687" s="9"/>
      <c r="AA687" s="9"/>
      <c r="AB687" s="9"/>
      <c r="AC687" s="9"/>
      <c r="AD687" s="9"/>
      <c r="AE687" s="9"/>
      <c r="AF687" s="9"/>
      <c r="AG687" s="9"/>
      <c r="AH687" s="9"/>
      <c r="AI687" s="9"/>
      <c r="AJ687" s="9"/>
      <c r="AK687" s="9"/>
      <c r="AL687" s="2"/>
      <c r="AM687" s="2"/>
      <c r="AN687" s="2"/>
      <c r="AO687" s="2"/>
      <c r="AP687" s="2"/>
      <c r="AQ687" s="2"/>
      <c r="AR687" s="2"/>
      <c r="AS687" s="2"/>
    </row>
    <row r="688" spans="1:45"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9"/>
      <c r="Z688" s="9"/>
      <c r="AA688" s="9"/>
      <c r="AB688" s="9"/>
      <c r="AC688" s="9"/>
      <c r="AD688" s="9"/>
      <c r="AE688" s="9"/>
      <c r="AF688" s="9"/>
      <c r="AG688" s="9"/>
      <c r="AH688" s="9"/>
      <c r="AI688" s="9"/>
      <c r="AJ688" s="9"/>
      <c r="AK688" s="9"/>
      <c r="AL688" s="2"/>
      <c r="AM688" s="2"/>
      <c r="AN688" s="2"/>
      <c r="AO688" s="2"/>
      <c r="AP688" s="2"/>
      <c r="AQ688" s="2"/>
      <c r="AR688" s="2"/>
      <c r="AS688" s="2"/>
    </row>
    <row r="689" spans="1:45"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9"/>
      <c r="Z689" s="9"/>
      <c r="AA689" s="9"/>
      <c r="AB689" s="9"/>
      <c r="AC689" s="9"/>
      <c r="AD689" s="9"/>
      <c r="AE689" s="9"/>
      <c r="AF689" s="9"/>
      <c r="AG689" s="9"/>
      <c r="AH689" s="9"/>
      <c r="AI689" s="9"/>
      <c r="AJ689" s="9"/>
      <c r="AK689" s="9"/>
      <c r="AL689" s="2"/>
      <c r="AM689" s="2"/>
      <c r="AN689" s="2"/>
      <c r="AO689" s="2"/>
      <c r="AP689" s="2"/>
      <c r="AQ689" s="2"/>
      <c r="AR689" s="2"/>
      <c r="AS689" s="2"/>
    </row>
    <row r="690" spans="1:45"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9"/>
      <c r="Z690" s="9"/>
      <c r="AA690" s="9"/>
      <c r="AB690" s="9"/>
      <c r="AC690" s="9"/>
      <c r="AD690" s="9"/>
      <c r="AE690" s="9"/>
      <c r="AF690" s="9"/>
      <c r="AG690" s="9"/>
      <c r="AH690" s="9"/>
      <c r="AI690" s="9"/>
      <c r="AJ690" s="9"/>
      <c r="AK690" s="9"/>
      <c r="AL690" s="2"/>
      <c r="AM690" s="2"/>
      <c r="AN690" s="2"/>
      <c r="AO690" s="2"/>
      <c r="AP690" s="2"/>
      <c r="AQ690" s="2"/>
      <c r="AR690" s="2"/>
      <c r="AS690" s="2"/>
    </row>
    <row r="691" spans="1:45"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9"/>
      <c r="Z691" s="9"/>
      <c r="AA691" s="9"/>
      <c r="AB691" s="9"/>
      <c r="AC691" s="9"/>
      <c r="AD691" s="9"/>
      <c r="AE691" s="9"/>
      <c r="AF691" s="9"/>
      <c r="AG691" s="9"/>
      <c r="AH691" s="9"/>
      <c r="AI691" s="9"/>
      <c r="AJ691" s="9"/>
      <c r="AK691" s="9"/>
      <c r="AL691" s="2"/>
      <c r="AM691" s="2"/>
      <c r="AN691" s="2"/>
      <c r="AO691" s="2"/>
      <c r="AP691" s="2"/>
      <c r="AQ691" s="2"/>
      <c r="AR691" s="2"/>
      <c r="AS691" s="2"/>
    </row>
    <row r="692" spans="1:45"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9"/>
      <c r="Z692" s="9"/>
      <c r="AA692" s="9"/>
      <c r="AB692" s="9"/>
      <c r="AC692" s="9"/>
      <c r="AD692" s="9"/>
      <c r="AE692" s="9"/>
      <c r="AF692" s="9"/>
      <c r="AG692" s="9"/>
      <c r="AH692" s="9"/>
      <c r="AI692" s="9"/>
      <c r="AJ692" s="9"/>
      <c r="AK692" s="9"/>
      <c r="AL692" s="2"/>
      <c r="AM692" s="2"/>
      <c r="AN692" s="2"/>
      <c r="AO692" s="2"/>
      <c r="AP692" s="2"/>
      <c r="AQ692" s="2"/>
      <c r="AR692" s="2"/>
      <c r="AS692" s="2"/>
    </row>
    <row r="693" spans="1:45"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9"/>
      <c r="Z693" s="9"/>
      <c r="AA693" s="9"/>
      <c r="AB693" s="9"/>
      <c r="AC693" s="9"/>
      <c r="AD693" s="9"/>
      <c r="AE693" s="9"/>
      <c r="AF693" s="9"/>
      <c r="AG693" s="9"/>
      <c r="AH693" s="9"/>
      <c r="AI693" s="9"/>
      <c r="AJ693" s="9"/>
      <c r="AK693" s="9"/>
      <c r="AL693" s="2"/>
      <c r="AM693" s="2"/>
      <c r="AN693" s="2"/>
      <c r="AO693" s="2"/>
      <c r="AP693" s="2"/>
      <c r="AQ693" s="2"/>
      <c r="AR693" s="2"/>
      <c r="AS693" s="2"/>
    </row>
    <row r="694" spans="1:45"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9"/>
      <c r="Z694" s="9"/>
      <c r="AA694" s="9"/>
      <c r="AB694" s="9"/>
      <c r="AC694" s="9"/>
      <c r="AD694" s="9"/>
      <c r="AE694" s="9"/>
      <c r="AF694" s="9"/>
      <c r="AG694" s="9"/>
      <c r="AH694" s="9"/>
      <c r="AI694" s="9"/>
      <c r="AJ694" s="9"/>
      <c r="AK694" s="9"/>
      <c r="AL694" s="2"/>
      <c r="AM694" s="2"/>
      <c r="AN694" s="2"/>
      <c r="AO694" s="2"/>
      <c r="AP694" s="2"/>
      <c r="AQ694" s="2"/>
      <c r="AR694" s="2"/>
      <c r="AS694" s="2"/>
    </row>
    <row r="695" spans="1:45"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9"/>
      <c r="Z695" s="9"/>
      <c r="AA695" s="9"/>
      <c r="AB695" s="9"/>
      <c r="AC695" s="9"/>
      <c r="AD695" s="9"/>
      <c r="AE695" s="9"/>
      <c r="AF695" s="9"/>
      <c r="AG695" s="9"/>
      <c r="AH695" s="9"/>
      <c r="AI695" s="9"/>
      <c r="AJ695" s="9"/>
      <c r="AK695" s="9"/>
      <c r="AL695" s="2"/>
      <c r="AM695" s="2"/>
      <c r="AN695" s="2"/>
      <c r="AO695" s="2"/>
      <c r="AP695" s="2"/>
      <c r="AQ695" s="2"/>
      <c r="AR695" s="2"/>
      <c r="AS695" s="2"/>
    </row>
    <row r="696" spans="1:45"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9"/>
      <c r="Z696" s="9"/>
      <c r="AA696" s="9"/>
      <c r="AB696" s="9"/>
      <c r="AC696" s="9"/>
      <c r="AD696" s="9"/>
      <c r="AE696" s="9"/>
      <c r="AF696" s="9"/>
      <c r="AG696" s="9"/>
      <c r="AH696" s="9"/>
      <c r="AI696" s="9"/>
      <c r="AJ696" s="9"/>
      <c r="AK696" s="9"/>
      <c r="AL696" s="2"/>
      <c r="AM696" s="2"/>
      <c r="AN696" s="2"/>
      <c r="AO696" s="2"/>
      <c r="AP696" s="2"/>
      <c r="AQ696" s="2"/>
      <c r="AR696" s="2"/>
      <c r="AS696" s="2"/>
    </row>
    <row r="697" spans="1:45"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9"/>
      <c r="Z697" s="9"/>
      <c r="AA697" s="9"/>
      <c r="AB697" s="9"/>
      <c r="AC697" s="9"/>
      <c r="AD697" s="9"/>
      <c r="AE697" s="9"/>
      <c r="AF697" s="9"/>
      <c r="AG697" s="9"/>
      <c r="AH697" s="9"/>
      <c r="AI697" s="9"/>
      <c r="AJ697" s="9"/>
      <c r="AK697" s="9"/>
      <c r="AL697" s="2"/>
      <c r="AM697" s="2"/>
      <c r="AN697" s="2"/>
      <c r="AO697" s="2"/>
      <c r="AP697" s="2"/>
      <c r="AQ697" s="2"/>
      <c r="AR697" s="2"/>
      <c r="AS697" s="2"/>
    </row>
    <row r="698" spans="1:45"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9"/>
      <c r="Z698" s="9"/>
      <c r="AA698" s="9"/>
      <c r="AB698" s="9"/>
      <c r="AC698" s="9"/>
      <c r="AD698" s="9"/>
      <c r="AE698" s="9"/>
      <c r="AF698" s="9"/>
      <c r="AG698" s="9"/>
      <c r="AH698" s="9"/>
      <c r="AI698" s="9"/>
      <c r="AJ698" s="9"/>
      <c r="AK698" s="9"/>
      <c r="AL698" s="2"/>
      <c r="AM698" s="2"/>
      <c r="AN698" s="2"/>
      <c r="AO698" s="2"/>
      <c r="AP698" s="2"/>
      <c r="AQ698" s="2"/>
      <c r="AR698" s="2"/>
      <c r="AS698" s="2"/>
    </row>
    <row r="699" spans="1:45"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9"/>
      <c r="Z699" s="9"/>
      <c r="AA699" s="9"/>
      <c r="AB699" s="9"/>
      <c r="AC699" s="9"/>
      <c r="AD699" s="9"/>
      <c r="AE699" s="9"/>
      <c r="AF699" s="9"/>
      <c r="AG699" s="9"/>
      <c r="AH699" s="9"/>
      <c r="AI699" s="9"/>
      <c r="AJ699" s="9"/>
      <c r="AK699" s="9"/>
      <c r="AL699" s="2"/>
      <c r="AM699" s="2"/>
      <c r="AN699" s="2"/>
      <c r="AO699" s="2"/>
      <c r="AP699" s="2"/>
      <c r="AQ699" s="2"/>
      <c r="AR699" s="2"/>
      <c r="AS699" s="2"/>
    </row>
    <row r="700" spans="1:45"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9"/>
      <c r="Z700" s="9"/>
      <c r="AA700" s="9"/>
      <c r="AB700" s="9"/>
      <c r="AC700" s="9"/>
      <c r="AD700" s="9"/>
      <c r="AE700" s="9"/>
      <c r="AF700" s="9"/>
      <c r="AG700" s="9"/>
      <c r="AH700" s="9"/>
      <c r="AI700" s="9"/>
      <c r="AJ700" s="9"/>
      <c r="AK700" s="9"/>
      <c r="AL700" s="2"/>
      <c r="AM700" s="2"/>
      <c r="AN700" s="2"/>
      <c r="AO700" s="2"/>
      <c r="AP700" s="2"/>
      <c r="AQ700" s="2"/>
      <c r="AR700" s="2"/>
      <c r="AS700" s="2"/>
    </row>
    <row r="701" spans="1:45"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9"/>
      <c r="Z701" s="9"/>
      <c r="AA701" s="9"/>
      <c r="AB701" s="9"/>
      <c r="AC701" s="9"/>
      <c r="AD701" s="9"/>
      <c r="AE701" s="9"/>
      <c r="AF701" s="9"/>
      <c r="AG701" s="9"/>
      <c r="AH701" s="9"/>
      <c r="AI701" s="9"/>
      <c r="AJ701" s="9"/>
      <c r="AK701" s="9"/>
      <c r="AL701" s="2"/>
      <c r="AM701" s="2"/>
      <c r="AN701" s="2"/>
      <c r="AO701" s="2"/>
      <c r="AP701" s="2"/>
      <c r="AQ701" s="2"/>
      <c r="AR701" s="2"/>
      <c r="AS701" s="2"/>
    </row>
    <row r="702" spans="1:45"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9"/>
      <c r="Z702" s="9"/>
      <c r="AA702" s="9"/>
      <c r="AB702" s="9"/>
      <c r="AC702" s="9"/>
      <c r="AD702" s="9"/>
      <c r="AE702" s="9"/>
      <c r="AF702" s="9"/>
      <c r="AG702" s="9"/>
      <c r="AH702" s="9"/>
      <c r="AI702" s="9"/>
      <c r="AJ702" s="9"/>
      <c r="AK702" s="9"/>
      <c r="AL702" s="2"/>
      <c r="AM702" s="2"/>
      <c r="AN702" s="2"/>
      <c r="AO702" s="2"/>
      <c r="AP702" s="2"/>
      <c r="AQ702" s="2"/>
      <c r="AR702" s="2"/>
      <c r="AS702" s="2"/>
    </row>
    <row r="703" spans="1:45"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9"/>
      <c r="Z703" s="9"/>
      <c r="AA703" s="9"/>
      <c r="AB703" s="9"/>
      <c r="AC703" s="9"/>
      <c r="AD703" s="9"/>
      <c r="AE703" s="9"/>
      <c r="AF703" s="9"/>
      <c r="AG703" s="9"/>
      <c r="AH703" s="9"/>
      <c r="AI703" s="9"/>
      <c r="AJ703" s="9"/>
      <c r="AK703" s="9"/>
      <c r="AL703" s="2"/>
      <c r="AM703" s="2"/>
      <c r="AN703" s="2"/>
      <c r="AO703" s="2"/>
      <c r="AP703" s="2"/>
      <c r="AQ703" s="2"/>
      <c r="AR703" s="2"/>
      <c r="AS703" s="2"/>
    </row>
    <row r="704" spans="1:45"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9"/>
      <c r="Z704" s="9"/>
      <c r="AA704" s="9"/>
      <c r="AB704" s="9"/>
      <c r="AC704" s="9"/>
      <c r="AD704" s="9"/>
      <c r="AE704" s="9"/>
      <c r="AF704" s="9"/>
      <c r="AG704" s="9"/>
      <c r="AH704" s="9"/>
      <c r="AI704" s="9"/>
      <c r="AJ704" s="9"/>
      <c r="AK704" s="9"/>
      <c r="AL704" s="2"/>
      <c r="AM704" s="2"/>
      <c r="AN704" s="2"/>
      <c r="AO704" s="2"/>
      <c r="AP704" s="2"/>
      <c r="AQ704" s="2"/>
      <c r="AR704" s="2"/>
      <c r="AS704" s="2"/>
    </row>
    <row r="705" spans="1:45"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9"/>
      <c r="Z705" s="9"/>
      <c r="AA705" s="9"/>
      <c r="AB705" s="9"/>
      <c r="AC705" s="9"/>
      <c r="AD705" s="9"/>
      <c r="AE705" s="9"/>
      <c r="AF705" s="9"/>
      <c r="AG705" s="9"/>
      <c r="AH705" s="9"/>
      <c r="AI705" s="9"/>
      <c r="AJ705" s="9"/>
      <c r="AK705" s="9"/>
      <c r="AL705" s="2"/>
      <c r="AM705" s="2"/>
      <c r="AN705" s="2"/>
      <c r="AO705" s="2"/>
      <c r="AP705" s="2"/>
      <c r="AQ705" s="2"/>
      <c r="AR705" s="2"/>
      <c r="AS705" s="2"/>
    </row>
    <row r="706" spans="1:45"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9"/>
      <c r="Z706" s="9"/>
      <c r="AA706" s="9"/>
      <c r="AB706" s="9"/>
      <c r="AC706" s="9"/>
      <c r="AD706" s="9"/>
      <c r="AE706" s="9"/>
      <c r="AF706" s="9"/>
      <c r="AG706" s="9"/>
      <c r="AH706" s="9"/>
      <c r="AI706" s="9"/>
      <c r="AJ706" s="9"/>
      <c r="AK706" s="9"/>
      <c r="AL706" s="2"/>
      <c r="AM706" s="2"/>
      <c r="AN706" s="2"/>
      <c r="AO706" s="2"/>
      <c r="AP706" s="2"/>
      <c r="AQ706" s="2"/>
      <c r="AR706" s="2"/>
      <c r="AS706" s="2"/>
    </row>
    <row r="707" spans="1:45"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9"/>
      <c r="Z707" s="9"/>
      <c r="AA707" s="9"/>
      <c r="AB707" s="9"/>
      <c r="AC707" s="9"/>
      <c r="AD707" s="9"/>
      <c r="AE707" s="9"/>
      <c r="AF707" s="9"/>
      <c r="AG707" s="9"/>
      <c r="AH707" s="9"/>
      <c r="AI707" s="9"/>
      <c r="AJ707" s="9"/>
      <c r="AK707" s="9"/>
      <c r="AL707" s="2"/>
      <c r="AM707" s="2"/>
      <c r="AN707" s="2"/>
      <c r="AO707" s="2"/>
      <c r="AP707" s="2"/>
      <c r="AQ707" s="2"/>
      <c r="AR707" s="2"/>
      <c r="AS707" s="2"/>
    </row>
    <row r="708" spans="1:45"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9"/>
      <c r="Z708" s="9"/>
      <c r="AA708" s="9"/>
      <c r="AB708" s="9"/>
      <c r="AC708" s="9"/>
      <c r="AD708" s="9"/>
      <c r="AE708" s="9"/>
      <c r="AF708" s="9"/>
      <c r="AG708" s="9"/>
      <c r="AH708" s="9"/>
      <c r="AI708" s="9"/>
      <c r="AJ708" s="9"/>
      <c r="AK708" s="9"/>
      <c r="AL708" s="2"/>
      <c r="AM708" s="2"/>
      <c r="AN708" s="2"/>
      <c r="AO708" s="2"/>
      <c r="AP708" s="2"/>
      <c r="AQ708" s="2"/>
      <c r="AR708" s="2"/>
      <c r="AS708" s="2"/>
    </row>
    <row r="709" spans="1:45"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9"/>
      <c r="Z709" s="9"/>
      <c r="AA709" s="9"/>
      <c r="AB709" s="9"/>
      <c r="AC709" s="9"/>
      <c r="AD709" s="9"/>
      <c r="AE709" s="9"/>
      <c r="AF709" s="9"/>
      <c r="AG709" s="9"/>
      <c r="AH709" s="9"/>
      <c r="AI709" s="9"/>
      <c r="AJ709" s="9"/>
      <c r="AK709" s="9"/>
      <c r="AL709" s="2"/>
      <c r="AM709" s="2"/>
      <c r="AN709" s="2"/>
      <c r="AO709" s="2"/>
      <c r="AP709" s="2"/>
      <c r="AQ709" s="2"/>
      <c r="AR709" s="2"/>
      <c r="AS709" s="2"/>
    </row>
    <row r="710" spans="1:45"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9"/>
      <c r="Z710" s="9"/>
      <c r="AA710" s="9"/>
      <c r="AB710" s="9"/>
      <c r="AC710" s="9"/>
      <c r="AD710" s="9"/>
      <c r="AE710" s="9"/>
      <c r="AF710" s="9"/>
      <c r="AG710" s="9"/>
      <c r="AH710" s="9"/>
      <c r="AI710" s="9"/>
      <c r="AJ710" s="9"/>
      <c r="AK710" s="9"/>
      <c r="AL710" s="2"/>
      <c r="AM710" s="2"/>
      <c r="AN710" s="2"/>
      <c r="AO710" s="2"/>
      <c r="AP710" s="2"/>
      <c r="AQ710" s="2"/>
      <c r="AR710" s="2"/>
      <c r="AS710" s="2"/>
    </row>
    <row r="711" spans="1:45"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9"/>
      <c r="Z711" s="9"/>
      <c r="AA711" s="9"/>
      <c r="AB711" s="9"/>
      <c r="AC711" s="9"/>
      <c r="AD711" s="9"/>
      <c r="AE711" s="9"/>
      <c r="AF711" s="9"/>
      <c r="AG711" s="9"/>
      <c r="AH711" s="9"/>
      <c r="AI711" s="9"/>
      <c r="AJ711" s="9"/>
      <c r="AK711" s="9"/>
      <c r="AL711" s="2"/>
      <c r="AM711" s="2"/>
      <c r="AN711" s="2"/>
      <c r="AO711" s="2"/>
      <c r="AP711" s="2"/>
      <c r="AQ711" s="2"/>
      <c r="AR711" s="2"/>
      <c r="AS711" s="2"/>
    </row>
    <row r="712" spans="1:45"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9"/>
      <c r="Z712" s="9"/>
      <c r="AA712" s="9"/>
      <c r="AB712" s="9"/>
      <c r="AC712" s="9"/>
      <c r="AD712" s="9"/>
      <c r="AE712" s="9"/>
      <c r="AF712" s="9"/>
      <c r="AG712" s="9"/>
      <c r="AH712" s="9"/>
      <c r="AI712" s="9"/>
      <c r="AJ712" s="9"/>
      <c r="AK712" s="9"/>
      <c r="AL712" s="2"/>
      <c r="AM712" s="2"/>
      <c r="AN712" s="2"/>
      <c r="AO712" s="2"/>
      <c r="AP712" s="2"/>
      <c r="AQ712" s="2"/>
      <c r="AR712" s="2"/>
      <c r="AS712" s="2"/>
    </row>
    <row r="713" spans="1:45"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9"/>
      <c r="Z713" s="9"/>
      <c r="AA713" s="9"/>
      <c r="AB713" s="9"/>
      <c r="AC713" s="9"/>
      <c r="AD713" s="9"/>
      <c r="AE713" s="9"/>
      <c r="AF713" s="9"/>
      <c r="AG713" s="9"/>
      <c r="AH713" s="9"/>
      <c r="AI713" s="9"/>
      <c r="AJ713" s="9"/>
      <c r="AK713" s="9"/>
      <c r="AL713" s="2"/>
      <c r="AM713" s="2"/>
      <c r="AN713" s="2"/>
      <c r="AO713" s="2"/>
      <c r="AP713" s="2"/>
      <c r="AQ713" s="2"/>
      <c r="AR713" s="2"/>
      <c r="AS713" s="2"/>
    </row>
    <row r="714" spans="1:45"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9"/>
      <c r="Z714" s="9"/>
      <c r="AA714" s="9"/>
      <c r="AB714" s="9"/>
      <c r="AC714" s="9"/>
      <c r="AD714" s="9"/>
      <c r="AE714" s="9"/>
      <c r="AF714" s="9"/>
      <c r="AG714" s="9"/>
      <c r="AH714" s="9"/>
      <c r="AI714" s="9"/>
      <c r="AJ714" s="9"/>
      <c r="AK714" s="9"/>
      <c r="AL714" s="2"/>
      <c r="AM714" s="2"/>
      <c r="AN714" s="2"/>
      <c r="AO714" s="2"/>
      <c r="AP714" s="2"/>
      <c r="AQ714" s="2"/>
      <c r="AR714" s="2"/>
      <c r="AS714" s="2"/>
    </row>
    <row r="715" spans="1:45"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9"/>
      <c r="Z715" s="9"/>
      <c r="AA715" s="9"/>
      <c r="AB715" s="9"/>
      <c r="AC715" s="9"/>
      <c r="AD715" s="9"/>
      <c r="AE715" s="9"/>
      <c r="AF715" s="9"/>
      <c r="AG715" s="9"/>
      <c r="AH715" s="9"/>
      <c r="AI715" s="9"/>
      <c r="AJ715" s="9"/>
      <c r="AK715" s="9"/>
      <c r="AL715" s="2"/>
      <c r="AM715" s="2"/>
      <c r="AN715" s="2"/>
      <c r="AO715" s="2"/>
      <c r="AP715" s="2"/>
      <c r="AQ715" s="2"/>
      <c r="AR715" s="2"/>
      <c r="AS715" s="2"/>
    </row>
    <row r="716" spans="1:45"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9"/>
      <c r="Z716" s="9"/>
      <c r="AA716" s="9"/>
      <c r="AB716" s="9"/>
      <c r="AC716" s="9"/>
      <c r="AD716" s="9"/>
      <c r="AE716" s="9"/>
      <c r="AF716" s="9"/>
      <c r="AG716" s="9"/>
      <c r="AH716" s="9"/>
      <c r="AI716" s="9"/>
      <c r="AJ716" s="9"/>
      <c r="AK716" s="9"/>
      <c r="AL716" s="2"/>
      <c r="AM716" s="2"/>
      <c r="AN716" s="2"/>
      <c r="AO716" s="2"/>
      <c r="AP716" s="2"/>
      <c r="AQ716" s="2"/>
      <c r="AR716" s="2"/>
      <c r="AS716" s="2"/>
    </row>
    <row r="717" spans="1:45"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9"/>
      <c r="Z717" s="9"/>
      <c r="AA717" s="9"/>
      <c r="AB717" s="9"/>
      <c r="AC717" s="9"/>
      <c r="AD717" s="9"/>
      <c r="AE717" s="9"/>
      <c r="AF717" s="9"/>
      <c r="AG717" s="9"/>
      <c r="AH717" s="9"/>
      <c r="AI717" s="9"/>
      <c r="AJ717" s="9"/>
      <c r="AK717" s="9"/>
      <c r="AL717" s="2"/>
      <c r="AM717" s="2"/>
      <c r="AN717" s="2"/>
      <c r="AO717" s="2"/>
      <c r="AP717" s="2"/>
      <c r="AQ717" s="2"/>
      <c r="AR717" s="2"/>
      <c r="AS717" s="2"/>
    </row>
    <row r="718" spans="1:45"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9"/>
      <c r="Z718" s="9"/>
      <c r="AA718" s="9"/>
      <c r="AB718" s="9"/>
      <c r="AC718" s="9"/>
      <c r="AD718" s="9"/>
      <c r="AE718" s="9"/>
      <c r="AF718" s="9"/>
      <c r="AG718" s="9"/>
      <c r="AH718" s="9"/>
      <c r="AI718" s="9"/>
      <c r="AJ718" s="9"/>
      <c r="AK718" s="9"/>
      <c r="AL718" s="2"/>
      <c r="AM718" s="2"/>
      <c r="AN718" s="2"/>
      <c r="AO718" s="2"/>
      <c r="AP718" s="2"/>
      <c r="AQ718" s="2"/>
      <c r="AR718" s="2"/>
      <c r="AS718" s="2"/>
    </row>
    <row r="719" spans="1:45"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9"/>
      <c r="Z719" s="9"/>
      <c r="AA719" s="9"/>
      <c r="AB719" s="9"/>
      <c r="AC719" s="9"/>
      <c r="AD719" s="9"/>
      <c r="AE719" s="9"/>
      <c r="AF719" s="9"/>
      <c r="AG719" s="9"/>
      <c r="AH719" s="9"/>
      <c r="AI719" s="9"/>
      <c r="AJ719" s="9"/>
      <c r="AK719" s="9"/>
      <c r="AL719" s="2"/>
      <c r="AM719" s="2"/>
      <c r="AN719" s="2"/>
      <c r="AO719" s="2"/>
      <c r="AP719" s="2"/>
      <c r="AQ719" s="2"/>
      <c r="AR719" s="2"/>
      <c r="AS719" s="2"/>
    </row>
    <row r="720" spans="1:45"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9"/>
      <c r="Z720" s="9"/>
      <c r="AA720" s="9"/>
      <c r="AB720" s="9"/>
      <c r="AC720" s="9"/>
      <c r="AD720" s="9"/>
      <c r="AE720" s="9"/>
      <c r="AF720" s="9"/>
      <c r="AG720" s="9"/>
      <c r="AH720" s="9"/>
      <c r="AI720" s="9"/>
      <c r="AJ720" s="9"/>
      <c r="AK720" s="9"/>
      <c r="AL720" s="2"/>
      <c r="AM720" s="2"/>
      <c r="AN720" s="2"/>
      <c r="AO720" s="2"/>
      <c r="AP720" s="2"/>
      <c r="AQ720" s="2"/>
      <c r="AR720" s="2"/>
      <c r="AS720" s="2"/>
    </row>
    <row r="721" spans="1:45"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9"/>
      <c r="Z721" s="9"/>
      <c r="AA721" s="9"/>
      <c r="AB721" s="9"/>
      <c r="AC721" s="9"/>
      <c r="AD721" s="9"/>
      <c r="AE721" s="9"/>
      <c r="AF721" s="9"/>
      <c r="AG721" s="9"/>
      <c r="AH721" s="9"/>
      <c r="AI721" s="9"/>
      <c r="AJ721" s="9"/>
      <c r="AK721" s="9"/>
      <c r="AL721" s="2"/>
      <c r="AM721" s="2"/>
      <c r="AN721" s="2"/>
      <c r="AO721" s="2"/>
      <c r="AP721" s="2"/>
      <c r="AQ721" s="2"/>
      <c r="AR721" s="2"/>
      <c r="AS721" s="2"/>
    </row>
    <row r="722" spans="1:45"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9"/>
      <c r="Z722" s="9"/>
      <c r="AA722" s="9"/>
      <c r="AB722" s="9"/>
      <c r="AC722" s="9"/>
      <c r="AD722" s="9"/>
      <c r="AE722" s="9"/>
      <c r="AF722" s="9"/>
      <c r="AG722" s="9"/>
      <c r="AH722" s="9"/>
      <c r="AI722" s="9"/>
      <c r="AJ722" s="9"/>
      <c r="AK722" s="9"/>
      <c r="AL722" s="2"/>
      <c r="AM722" s="2"/>
      <c r="AN722" s="2"/>
      <c r="AO722" s="2"/>
      <c r="AP722" s="2"/>
      <c r="AQ722" s="2"/>
      <c r="AR722" s="2"/>
      <c r="AS722" s="2"/>
    </row>
    <row r="723" spans="1:45"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9"/>
      <c r="Z723" s="9"/>
      <c r="AA723" s="9"/>
      <c r="AB723" s="9"/>
      <c r="AC723" s="9"/>
      <c r="AD723" s="9"/>
      <c r="AE723" s="9"/>
      <c r="AF723" s="9"/>
      <c r="AG723" s="9"/>
      <c r="AH723" s="9"/>
      <c r="AI723" s="9"/>
      <c r="AJ723" s="9"/>
      <c r="AK723" s="9"/>
      <c r="AL723" s="2"/>
      <c r="AM723" s="2"/>
      <c r="AN723" s="2"/>
      <c r="AO723" s="2"/>
      <c r="AP723" s="2"/>
      <c r="AQ723" s="2"/>
      <c r="AR723" s="2"/>
      <c r="AS723" s="2"/>
    </row>
    <row r="724" spans="1:45"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9"/>
      <c r="Z724" s="9"/>
      <c r="AA724" s="9"/>
      <c r="AB724" s="9"/>
      <c r="AC724" s="9"/>
      <c r="AD724" s="9"/>
      <c r="AE724" s="9"/>
      <c r="AF724" s="9"/>
      <c r="AG724" s="9"/>
      <c r="AH724" s="9"/>
      <c r="AI724" s="9"/>
      <c r="AJ724" s="9"/>
      <c r="AK724" s="9"/>
      <c r="AL724" s="2"/>
      <c r="AM724" s="2"/>
      <c r="AN724" s="2"/>
      <c r="AO724" s="2"/>
      <c r="AP724" s="2"/>
      <c r="AQ724" s="2"/>
      <c r="AR724" s="2"/>
      <c r="AS724" s="2"/>
    </row>
    <row r="725" spans="1:45"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9"/>
      <c r="Z725" s="9"/>
      <c r="AA725" s="9"/>
      <c r="AB725" s="9"/>
      <c r="AC725" s="9"/>
      <c r="AD725" s="9"/>
      <c r="AE725" s="9"/>
      <c r="AF725" s="9"/>
      <c r="AG725" s="9"/>
      <c r="AH725" s="9"/>
      <c r="AI725" s="9"/>
      <c r="AJ725" s="9"/>
      <c r="AK725" s="9"/>
      <c r="AL725" s="2"/>
      <c r="AM725" s="2"/>
      <c r="AN725" s="2"/>
      <c r="AO725" s="2"/>
      <c r="AP725" s="2"/>
      <c r="AQ725" s="2"/>
      <c r="AR725" s="2"/>
      <c r="AS725" s="2"/>
    </row>
    <row r="726" spans="1:45"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9"/>
      <c r="Z726" s="9"/>
      <c r="AA726" s="9"/>
      <c r="AB726" s="9"/>
      <c r="AC726" s="9"/>
      <c r="AD726" s="9"/>
      <c r="AE726" s="9"/>
      <c r="AF726" s="9"/>
      <c r="AG726" s="9"/>
      <c r="AH726" s="9"/>
      <c r="AI726" s="9"/>
      <c r="AJ726" s="9"/>
      <c r="AK726" s="9"/>
      <c r="AL726" s="2"/>
      <c r="AM726" s="2"/>
      <c r="AN726" s="2"/>
      <c r="AO726" s="2"/>
      <c r="AP726" s="2"/>
      <c r="AQ726" s="2"/>
      <c r="AR726" s="2"/>
      <c r="AS726" s="2"/>
    </row>
    <row r="727" spans="1:45"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9"/>
      <c r="Z727" s="9"/>
      <c r="AA727" s="9"/>
      <c r="AB727" s="9"/>
      <c r="AC727" s="9"/>
      <c r="AD727" s="9"/>
      <c r="AE727" s="9"/>
      <c r="AF727" s="9"/>
      <c r="AG727" s="9"/>
      <c r="AH727" s="9"/>
      <c r="AI727" s="9"/>
      <c r="AJ727" s="9"/>
      <c r="AK727" s="9"/>
      <c r="AL727" s="2"/>
      <c r="AM727" s="2"/>
      <c r="AN727" s="2"/>
      <c r="AO727" s="2"/>
      <c r="AP727" s="2"/>
      <c r="AQ727" s="2"/>
      <c r="AR727" s="2"/>
      <c r="AS727" s="2"/>
    </row>
    <row r="728" spans="1:45"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9"/>
      <c r="Z728" s="9"/>
      <c r="AA728" s="9"/>
      <c r="AB728" s="9"/>
      <c r="AC728" s="9"/>
      <c r="AD728" s="9"/>
      <c r="AE728" s="9"/>
      <c r="AF728" s="9"/>
      <c r="AG728" s="9"/>
      <c r="AH728" s="9"/>
      <c r="AI728" s="9"/>
      <c r="AJ728" s="9"/>
      <c r="AK728" s="9"/>
      <c r="AL728" s="2"/>
      <c r="AM728" s="2"/>
      <c r="AN728" s="2"/>
      <c r="AO728" s="2"/>
      <c r="AP728" s="2"/>
      <c r="AQ728" s="2"/>
      <c r="AR728" s="2"/>
      <c r="AS728" s="2"/>
    </row>
    <row r="729" spans="1:45"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9"/>
      <c r="Z729" s="9"/>
      <c r="AA729" s="9"/>
      <c r="AB729" s="9"/>
      <c r="AC729" s="9"/>
      <c r="AD729" s="9"/>
      <c r="AE729" s="9"/>
      <c r="AF729" s="9"/>
      <c r="AG729" s="9"/>
      <c r="AH729" s="9"/>
      <c r="AI729" s="9"/>
      <c r="AJ729" s="9"/>
      <c r="AK729" s="9"/>
      <c r="AL729" s="2"/>
      <c r="AM729" s="2"/>
      <c r="AN729" s="2"/>
      <c r="AO729" s="2"/>
      <c r="AP729" s="2"/>
      <c r="AQ729" s="2"/>
      <c r="AR729" s="2"/>
      <c r="AS729" s="2"/>
    </row>
    <row r="730" spans="1:45"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9"/>
      <c r="Z730" s="9"/>
      <c r="AA730" s="9"/>
      <c r="AB730" s="9"/>
      <c r="AC730" s="9"/>
      <c r="AD730" s="9"/>
      <c r="AE730" s="9"/>
      <c r="AF730" s="9"/>
      <c r="AG730" s="9"/>
      <c r="AH730" s="9"/>
      <c r="AI730" s="9"/>
      <c r="AJ730" s="9"/>
      <c r="AK730" s="9"/>
      <c r="AL730" s="2"/>
      <c r="AM730" s="2"/>
      <c r="AN730" s="2"/>
      <c r="AO730" s="2"/>
      <c r="AP730" s="2"/>
      <c r="AQ730" s="2"/>
      <c r="AR730" s="2"/>
      <c r="AS730" s="2"/>
    </row>
    <row r="731" spans="1:45"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9"/>
      <c r="Z731" s="9"/>
      <c r="AA731" s="9"/>
      <c r="AB731" s="9"/>
      <c r="AC731" s="9"/>
      <c r="AD731" s="9"/>
      <c r="AE731" s="9"/>
      <c r="AF731" s="9"/>
      <c r="AG731" s="9"/>
      <c r="AH731" s="9"/>
      <c r="AI731" s="9"/>
      <c r="AJ731" s="9"/>
      <c r="AK731" s="9"/>
      <c r="AL731" s="2"/>
      <c r="AM731" s="2"/>
      <c r="AN731" s="2"/>
      <c r="AO731" s="2"/>
      <c r="AP731" s="2"/>
      <c r="AQ731" s="2"/>
      <c r="AR731" s="2"/>
      <c r="AS731" s="2"/>
    </row>
    <row r="732" spans="1:45"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9"/>
      <c r="Z732" s="9"/>
      <c r="AA732" s="9"/>
      <c r="AB732" s="9"/>
      <c r="AC732" s="9"/>
      <c r="AD732" s="9"/>
      <c r="AE732" s="9"/>
      <c r="AF732" s="9"/>
      <c r="AG732" s="9"/>
      <c r="AH732" s="9"/>
      <c r="AI732" s="9"/>
      <c r="AJ732" s="9"/>
      <c r="AK732" s="9"/>
      <c r="AL732" s="2"/>
      <c r="AM732" s="2"/>
      <c r="AN732" s="2"/>
      <c r="AO732" s="2"/>
      <c r="AP732" s="2"/>
      <c r="AQ732" s="2"/>
      <c r="AR732" s="2"/>
      <c r="AS732" s="2"/>
    </row>
    <row r="733" spans="1:45"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9"/>
      <c r="Z733" s="9"/>
      <c r="AA733" s="9"/>
      <c r="AB733" s="9"/>
      <c r="AC733" s="9"/>
      <c r="AD733" s="9"/>
      <c r="AE733" s="9"/>
      <c r="AF733" s="9"/>
      <c r="AG733" s="9"/>
      <c r="AH733" s="9"/>
      <c r="AI733" s="9"/>
      <c r="AJ733" s="9"/>
      <c r="AK733" s="9"/>
      <c r="AL733" s="2"/>
      <c r="AM733" s="2"/>
      <c r="AN733" s="2"/>
      <c r="AO733" s="2"/>
      <c r="AP733" s="2"/>
      <c r="AQ733" s="2"/>
      <c r="AR733" s="2"/>
      <c r="AS733" s="2"/>
    </row>
    <row r="734" spans="1:45"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9"/>
      <c r="Z734" s="9"/>
      <c r="AA734" s="9"/>
      <c r="AB734" s="9"/>
      <c r="AC734" s="9"/>
      <c r="AD734" s="9"/>
      <c r="AE734" s="9"/>
      <c r="AF734" s="9"/>
      <c r="AG734" s="9"/>
      <c r="AH734" s="9"/>
      <c r="AI734" s="9"/>
      <c r="AJ734" s="9"/>
      <c r="AK734" s="9"/>
      <c r="AL734" s="2"/>
      <c r="AM734" s="2"/>
      <c r="AN734" s="2"/>
      <c r="AO734" s="2"/>
      <c r="AP734" s="2"/>
      <c r="AQ734" s="2"/>
      <c r="AR734" s="2"/>
      <c r="AS734" s="2"/>
    </row>
    <row r="735" spans="1:45"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9"/>
      <c r="Z735" s="9"/>
      <c r="AA735" s="9"/>
      <c r="AB735" s="9"/>
      <c r="AC735" s="9"/>
      <c r="AD735" s="9"/>
      <c r="AE735" s="9"/>
      <c r="AF735" s="9"/>
      <c r="AG735" s="9"/>
      <c r="AH735" s="9"/>
      <c r="AI735" s="9"/>
      <c r="AJ735" s="9"/>
      <c r="AK735" s="9"/>
      <c r="AL735" s="2"/>
      <c r="AM735" s="2"/>
      <c r="AN735" s="2"/>
      <c r="AO735" s="2"/>
      <c r="AP735" s="2"/>
      <c r="AQ735" s="2"/>
      <c r="AR735" s="2"/>
      <c r="AS735" s="2"/>
    </row>
    <row r="736" spans="1:45"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9"/>
      <c r="Z736" s="9"/>
      <c r="AA736" s="9"/>
      <c r="AB736" s="9"/>
      <c r="AC736" s="9"/>
      <c r="AD736" s="9"/>
      <c r="AE736" s="9"/>
      <c r="AF736" s="9"/>
      <c r="AG736" s="9"/>
      <c r="AH736" s="9"/>
      <c r="AI736" s="9"/>
      <c r="AJ736" s="9"/>
      <c r="AK736" s="9"/>
      <c r="AL736" s="2"/>
      <c r="AM736" s="2"/>
      <c r="AN736" s="2"/>
      <c r="AO736" s="2"/>
      <c r="AP736" s="2"/>
      <c r="AQ736" s="2"/>
      <c r="AR736" s="2"/>
      <c r="AS736" s="2"/>
    </row>
    <row r="737" spans="1:45"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9"/>
      <c r="Z737" s="9"/>
      <c r="AA737" s="9"/>
      <c r="AB737" s="9"/>
      <c r="AC737" s="9"/>
      <c r="AD737" s="9"/>
      <c r="AE737" s="9"/>
      <c r="AF737" s="9"/>
      <c r="AG737" s="9"/>
      <c r="AH737" s="9"/>
      <c r="AI737" s="9"/>
      <c r="AJ737" s="9"/>
      <c r="AK737" s="9"/>
      <c r="AL737" s="2"/>
      <c r="AM737" s="2"/>
      <c r="AN737" s="2"/>
      <c r="AO737" s="2"/>
      <c r="AP737" s="2"/>
      <c r="AQ737" s="2"/>
      <c r="AR737" s="2"/>
      <c r="AS737" s="2"/>
    </row>
    <row r="738" spans="1:45"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9"/>
      <c r="Z738" s="9"/>
      <c r="AA738" s="9"/>
      <c r="AB738" s="9"/>
      <c r="AC738" s="9"/>
      <c r="AD738" s="9"/>
      <c r="AE738" s="9"/>
      <c r="AF738" s="9"/>
      <c r="AG738" s="9"/>
      <c r="AH738" s="9"/>
      <c r="AI738" s="9"/>
      <c r="AJ738" s="9"/>
      <c r="AK738" s="9"/>
      <c r="AL738" s="2"/>
      <c r="AM738" s="2"/>
      <c r="AN738" s="2"/>
      <c r="AO738" s="2"/>
      <c r="AP738" s="2"/>
      <c r="AQ738" s="2"/>
      <c r="AR738" s="2"/>
      <c r="AS738" s="2"/>
    </row>
    <row r="739" spans="1:45"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9"/>
      <c r="Z739" s="9"/>
      <c r="AA739" s="9"/>
      <c r="AB739" s="9"/>
      <c r="AC739" s="9"/>
      <c r="AD739" s="9"/>
      <c r="AE739" s="9"/>
      <c r="AF739" s="9"/>
      <c r="AG739" s="9"/>
      <c r="AH739" s="9"/>
      <c r="AI739" s="9"/>
      <c r="AJ739" s="9"/>
      <c r="AK739" s="9"/>
      <c r="AL739" s="2"/>
      <c r="AM739" s="2"/>
      <c r="AN739" s="2"/>
      <c r="AO739" s="2"/>
      <c r="AP739" s="2"/>
      <c r="AQ739" s="2"/>
      <c r="AR739" s="2"/>
      <c r="AS739" s="2"/>
    </row>
    <row r="740" spans="1:45"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9"/>
      <c r="Z740" s="9"/>
      <c r="AA740" s="9"/>
      <c r="AB740" s="9"/>
      <c r="AC740" s="9"/>
      <c r="AD740" s="9"/>
      <c r="AE740" s="9"/>
      <c r="AF740" s="9"/>
      <c r="AG740" s="9"/>
      <c r="AH740" s="9"/>
      <c r="AI740" s="9"/>
      <c r="AJ740" s="9"/>
      <c r="AK740" s="9"/>
      <c r="AL740" s="2"/>
      <c r="AM740" s="2"/>
      <c r="AN740" s="2"/>
      <c r="AO740" s="2"/>
      <c r="AP740" s="2"/>
      <c r="AQ740" s="2"/>
      <c r="AR740" s="2"/>
      <c r="AS740" s="2"/>
    </row>
    <row r="741" spans="1:45"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9"/>
      <c r="Z741" s="9"/>
      <c r="AA741" s="9"/>
      <c r="AB741" s="9"/>
      <c r="AC741" s="9"/>
      <c r="AD741" s="9"/>
      <c r="AE741" s="9"/>
      <c r="AF741" s="9"/>
      <c r="AG741" s="9"/>
      <c r="AH741" s="9"/>
      <c r="AI741" s="9"/>
      <c r="AJ741" s="9"/>
      <c r="AK741" s="9"/>
      <c r="AL741" s="2"/>
      <c r="AM741" s="2"/>
      <c r="AN741" s="2"/>
      <c r="AO741" s="2"/>
      <c r="AP741" s="2"/>
      <c r="AQ741" s="2"/>
      <c r="AR741" s="2"/>
      <c r="AS741" s="2"/>
    </row>
    <row r="742" spans="1:45"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9"/>
      <c r="Z742" s="9"/>
      <c r="AA742" s="9"/>
      <c r="AB742" s="9"/>
      <c r="AC742" s="9"/>
      <c r="AD742" s="9"/>
      <c r="AE742" s="9"/>
      <c r="AF742" s="9"/>
      <c r="AG742" s="9"/>
      <c r="AH742" s="9"/>
      <c r="AI742" s="9"/>
      <c r="AJ742" s="9"/>
      <c r="AK742" s="9"/>
      <c r="AL742" s="2"/>
      <c r="AM742" s="2"/>
      <c r="AN742" s="2"/>
      <c r="AO742" s="2"/>
      <c r="AP742" s="2"/>
      <c r="AQ742" s="2"/>
      <c r="AR742" s="2"/>
      <c r="AS742" s="2"/>
    </row>
    <row r="743" spans="1:45"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9"/>
      <c r="Z743" s="9"/>
      <c r="AA743" s="9"/>
      <c r="AB743" s="9"/>
      <c r="AC743" s="9"/>
      <c r="AD743" s="9"/>
      <c r="AE743" s="9"/>
      <c r="AF743" s="9"/>
      <c r="AG743" s="9"/>
      <c r="AH743" s="9"/>
      <c r="AI743" s="9"/>
      <c r="AJ743" s="9"/>
      <c r="AK743" s="9"/>
      <c r="AL743" s="2"/>
      <c r="AM743" s="2"/>
      <c r="AN743" s="2"/>
      <c r="AO743" s="2"/>
      <c r="AP743" s="2"/>
      <c r="AQ743" s="2"/>
      <c r="AR743" s="2"/>
      <c r="AS743" s="2"/>
    </row>
    <row r="744" spans="1:45"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9"/>
      <c r="Z744" s="9"/>
      <c r="AA744" s="9"/>
      <c r="AB744" s="9"/>
      <c r="AC744" s="9"/>
      <c r="AD744" s="9"/>
      <c r="AE744" s="9"/>
      <c r="AF744" s="9"/>
      <c r="AG744" s="9"/>
      <c r="AH744" s="9"/>
      <c r="AI744" s="9"/>
      <c r="AJ744" s="9"/>
      <c r="AK744" s="9"/>
      <c r="AL744" s="2"/>
      <c r="AM744" s="2"/>
      <c r="AN744" s="2"/>
      <c r="AO744" s="2"/>
      <c r="AP744" s="2"/>
      <c r="AQ744" s="2"/>
      <c r="AR744" s="2"/>
      <c r="AS744" s="2"/>
    </row>
    <row r="745" spans="1:45"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9"/>
      <c r="Z745" s="9"/>
      <c r="AA745" s="9"/>
      <c r="AB745" s="9"/>
      <c r="AC745" s="9"/>
      <c r="AD745" s="9"/>
      <c r="AE745" s="9"/>
      <c r="AF745" s="9"/>
      <c r="AG745" s="9"/>
      <c r="AH745" s="9"/>
      <c r="AI745" s="9"/>
      <c r="AJ745" s="9"/>
      <c r="AK745" s="9"/>
      <c r="AL745" s="2"/>
      <c r="AM745" s="2"/>
      <c r="AN745" s="2"/>
      <c r="AO745" s="2"/>
      <c r="AP745" s="2"/>
      <c r="AQ745" s="2"/>
      <c r="AR745" s="2"/>
      <c r="AS745" s="2"/>
    </row>
    <row r="746" spans="1:45"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9"/>
      <c r="Z746" s="9"/>
      <c r="AA746" s="9"/>
      <c r="AB746" s="9"/>
      <c r="AC746" s="9"/>
      <c r="AD746" s="9"/>
      <c r="AE746" s="9"/>
      <c r="AF746" s="9"/>
      <c r="AG746" s="9"/>
      <c r="AH746" s="9"/>
      <c r="AI746" s="9"/>
      <c r="AJ746" s="9"/>
      <c r="AK746" s="9"/>
      <c r="AL746" s="2"/>
      <c r="AM746" s="2"/>
      <c r="AN746" s="2"/>
      <c r="AO746" s="2"/>
      <c r="AP746" s="2"/>
      <c r="AQ746" s="2"/>
      <c r="AR746" s="2"/>
      <c r="AS746" s="2"/>
    </row>
    <row r="747" spans="1:45"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9"/>
      <c r="Z747" s="9"/>
      <c r="AA747" s="9"/>
      <c r="AB747" s="9"/>
      <c r="AC747" s="9"/>
      <c r="AD747" s="9"/>
      <c r="AE747" s="9"/>
      <c r="AF747" s="9"/>
      <c r="AG747" s="9"/>
      <c r="AH747" s="9"/>
      <c r="AI747" s="9"/>
      <c r="AJ747" s="9"/>
      <c r="AK747" s="9"/>
      <c r="AL747" s="2"/>
      <c r="AM747" s="2"/>
      <c r="AN747" s="2"/>
      <c r="AO747" s="2"/>
      <c r="AP747" s="2"/>
      <c r="AQ747" s="2"/>
      <c r="AR747" s="2"/>
      <c r="AS747" s="2"/>
    </row>
    <row r="748" spans="1:45"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9"/>
      <c r="Z748" s="9"/>
      <c r="AA748" s="9"/>
      <c r="AB748" s="9"/>
      <c r="AC748" s="9"/>
      <c r="AD748" s="9"/>
      <c r="AE748" s="9"/>
      <c r="AF748" s="9"/>
      <c r="AG748" s="9"/>
      <c r="AH748" s="9"/>
      <c r="AI748" s="9"/>
      <c r="AJ748" s="9"/>
      <c r="AK748" s="9"/>
      <c r="AL748" s="2"/>
      <c r="AM748" s="2"/>
      <c r="AN748" s="2"/>
      <c r="AO748" s="2"/>
      <c r="AP748" s="2"/>
      <c r="AQ748" s="2"/>
      <c r="AR748" s="2"/>
      <c r="AS748" s="2"/>
    </row>
    <row r="749" spans="1:45"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9"/>
      <c r="Z749" s="9"/>
      <c r="AA749" s="9"/>
      <c r="AB749" s="9"/>
      <c r="AC749" s="9"/>
      <c r="AD749" s="9"/>
      <c r="AE749" s="9"/>
      <c r="AF749" s="9"/>
      <c r="AG749" s="9"/>
      <c r="AH749" s="9"/>
      <c r="AI749" s="9"/>
      <c r="AJ749" s="9"/>
      <c r="AK749" s="9"/>
      <c r="AL749" s="2"/>
      <c r="AM749" s="2"/>
      <c r="AN749" s="2"/>
      <c r="AO749" s="2"/>
      <c r="AP749" s="2"/>
      <c r="AQ749" s="2"/>
      <c r="AR749" s="2"/>
      <c r="AS749" s="2"/>
    </row>
    <row r="750" spans="1:45"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9"/>
      <c r="Z750" s="9"/>
      <c r="AA750" s="9"/>
      <c r="AB750" s="9"/>
      <c r="AC750" s="9"/>
      <c r="AD750" s="9"/>
      <c r="AE750" s="9"/>
      <c r="AF750" s="9"/>
      <c r="AG750" s="9"/>
      <c r="AH750" s="9"/>
      <c r="AI750" s="9"/>
      <c r="AJ750" s="9"/>
      <c r="AK750" s="9"/>
      <c r="AL750" s="2"/>
      <c r="AM750" s="2"/>
      <c r="AN750" s="2"/>
      <c r="AO750" s="2"/>
      <c r="AP750" s="2"/>
      <c r="AQ750" s="2"/>
      <c r="AR750" s="2"/>
      <c r="AS750" s="2"/>
    </row>
    <row r="751" spans="1:45"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9"/>
      <c r="Z751" s="9"/>
      <c r="AA751" s="9"/>
      <c r="AB751" s="9"/>
      <c r="AC751" s="9"/>
      <c r="AD751" s="9"/>
      <c r="AE751" s="9"/>
      <c r="AF751" s="9"/>
      <c r="AG751" s="9"/>
      <c r="AH751" s="9"/>
      <c r="AI751" s="9"/>
      <c r="AJ751" s="9"/>
      <c r="AK751" s="9"/>
      <c r="AL751" s="2"/>
      <c r="AM751" s="2"/>
      <c r="AN751" s="2"/>
      <c r="AO751" s="2"/>
      <c r="AP751" s="2"/>
      <c r="AQ751" s="2"/>
      <c r="AR751" s="2"/>
      <c r="AS751" s="2"/>
    </row>
    <row r="752" spans="1:45"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9"/>
      <c r="Z752" s="9"/>
      <c r="AA752" s="9"/>
      <c r="AB752" s="9"/>
      <c r="AC752" s="9"/>
      <c r="AD752" s="9"/>
      <c r="AE752" s="9"/>
      <c r="AF752" s="9"/>
      <c r="AG752" s="9"/>
      <c r="AH752" s="9"/>
      <c r="AI752" s="9"/>
      <c r="AJ752" s="9"/>
      <c r="AK752" s="9"/>
      <c r="AL752" s="2"/>
      <c r="AM752" s="2"/>
      <c r="AN752" s="2"/>
      <c r="AO752" s="2"/>
      <c r="AP752" s="2"/>
      <c r="AQ752" s="2"/>
      <c r="AR752" s="2"/>
      <c r="AS752" s="2"/>
    </row>
    <row r="753" spans="1:45"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9"/>
      <c r="Z753" s="9"/>
      <c r="AA753" s="9"/>
      <c r="AB753" s="9"/>
      <c r="AC753" s="9"/>
      <c r="AD753" s="9"/>
      <c r="AE753" s="9"/>
      <c r="AF753" s="9"/>
      <c r="AG753" s="9"/>
      <c r="AH753" s="9"/>
      <c r="AI753" s="9"/>
      <c r="AJ753" s="9"/>
      <c r="AK753" s="9"/>
      <c r="AL753" s="2"/>
      <c r="AM753" s="2"/>
      <c r="AN753" s="2"/>
      <c r="AO753" s="2"/>
      <c r="AP753" s="2"/>
      <c r="AQ753" s="2"/>
      <c r="AR753" s="2"/>
      <c r="AS753" s="2"/>
    </row>
    <row r="754" spans="1:45"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9"/>
      <c r="Z754" s="9"/>
      <c r="AA754" s="9"/>
      <c r="AB754" s="9"/>
      <c r="AC754" s="9"/>
      <c r="AD754" s="9"/>
      <c r="AE754" s="9"/>
      <c r="AF754" s="9"/>
      <c r="AG754" s="9"/>
      <c r="AH754" s="9"/>
      <c r="AI754" s="9"/>
      <c r="AJ754" s="9"/>
      <c r="AK754" s="9"/>
      <c r="AL754" s="2"/>
      <c r="AM754" s="2"/>
      <c r="AN754" s="2"/>
      <c r="AO754" s="2"/>
      <c r="AP754" s="2"/>
      <c r="AQ754" s="2"/>
      <c r="AR754" s="2"/>
      <c r="AS754" s="2"/>
    </row>
    <row r="755" spans="1:45"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9"/>
      <c r="Z755" s="9"/>
      <c r="AA755" s="9"/>
      <c r="AB755" s="9"/>
      <c r="AC755" s="9"/>
      <c r="AD755" s="9"/>
      <c r="AE755" s="9"/>
      <c r="AF755" s="9"/>
      <c r="AG755" s="9"/>
      <c r="AH755" s="9"/>
      <c r="AI755" s="9"/>
      <c r="AJ755" s="9"/>
      <c r="AK755" s="9"/>
      <c r="AL755" s="2"/>
      <c r="AM755" s="2"/>
      <c r="AN755" s="2"/>
      <c r="AO755" s="2"/>
      <c r="AP755" s="2"/>
      <c r="AQ755" s="2"/>
      <c r="AR755" s="2"/>
      <c r="AS755" s="2"/>
    </row>
    <row r="756" spans="1:45"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9"/>
      <c r="Z756" s="9"/>
      <c r="AA756" s="9"/>
      <c r="AB756" s="9"/>
      <c r="AC756" s="9"/>
      <c r="AD756" s="9"/>
      <c r="AE756" s="9"/>
      <c r="AF756" s="9"/>
      <c r="AG756" s="9"/>
      <c r="AH756" s="9"/>
      <c r="AI756" s="9"/>
      <c r="AJ756" s="9"/>
      <c r="AK756" s="9"/>
      <c r="AL756" s="2"/>
      <c r="AM756" s="2"/>
      <c r="AN756" s="2"/>
      <c r="AO756" s="2"/>
      <c r="AP756" s="2"/>
      <c r="AQ756" s="2"/>
      <c r="AR756" s="2"/>
      <c r="AS756" s="2"/>
    </row>
    <row r="757" spans="1:45"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9"/>
      <c r="Z757" s="9"/>
      <c r="AA757" s="9"/>
      <c r="AB757" s="9"/>
      <c r="AC757" s="9"/>
      <c r="AD757" s="9"/>
      <c r="AE757" s="9"/>
      <c r="AF757" s="9"/>
      <c r="AG757" s="9"/>
      <c r="AH757" s="9"/>
      <c r="AI757" s="9"/>
      <c r="AJ757" s="9"/>
      <c r="AK757" s="9"/>
      <c r="AL757" s="2"/>
      <c r="AM757" s="2"/>
      <c r="AN757" s="2"/>
      <c r="AO757" s="2"/>
      <c r="AP757" s="2"/>
      <c r="AQ757" s="2"/>
      <c r="AR757" s="2"/>
      <c r="AS757" s="2"/>
    </row>
    <row r="758" spans="1:45"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9"/>
      <c r="Z758" s="9"/>
      <c r="AA758" s="9"/>
      <c r="AB758" s="9"/>
      <c r="AC758" s="9"/>
      <c r="AD758" s="9"/>
      <c r="AE758" s="9"/>
      <c r="AF758" s="9"/>
      <c r="AG758" s="9"/>
      <c r="AH758" s="9"/>
      <c r="AI758" s="9"/>
      <c r="AJ758" s="9"/>
      <c r="AK758" s="9"/>
      <c r="AL758" s="2"/>
      <c r="AM758" s="2"/>
      <c r="AN758" s="2"/>
      <c r="AO758" s="2"/>
      <c r="AP758" s="2"/>
      <c r="AQ758" s="2"/>
      <c r="AR758" s="2"/>
      <c r="AS758" s="2"/>
    </row>
    <row r="759" spans="1:45"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9"/>
      <c r="Z759" s="9"/>
      <c r="AA759" s="9"/>
      <c r="AB759" s="9"/>
      <c r="AC759" s="9"/>
      <c r="AD759" s="9"/>
      <c r="AE759" s="9"/>
      <c r="AF759" s="9"/>
      <c r="AG759" s="9"/>
      <c r="AH759" s="9"/>
      <c r="AI759" s="9"/>
      <c r="AJ759" s="9"/>
      <c r="AK759" s="9"/>
      <c r="AL759" s="2"/>
      <c r="AM759" s="2"/>
      <c r="AN759" s="2"/>
      <c r="AO759" s="2"/>
      <c r="AP759" s="2"/>
      <c r="AQ759" s="2"/>
      <c r="AR759" s="2"/>
      <c r="AS759" s="2"/>
    </row>
    <row r="760" spans="1:45"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9"/>
      <c r="Z760" s="9"/>
      <c r="AA760" s="9"/>
      <c r="AB760" s="9"/>
      <c r="AC760" s="9"/>
      <c r="AD760" s="9"/>
      <c r="AE760" s="9"/>
      <c r="AF760" s="9"/>
      <c r="AG760" s="9"/>
      <c r="AH760" s="9"/>
      <c r="AI760" s="9"/>
      <c r="AJ760" s="9"/>
      <c r="AK760" s="9"/>
      <c r="AL760" s="2"/>
      <c r="AM760" s="2"/>
      <c r="AN760" s="2"/>
      <c r="AO760" s="2"/>
      <c r="AP760" s="2"/>
      <c r="AQ760" s="2"/>
      <c r="AR760" s="2"/>
      <c r="AS760" s="2"/>
    </row>
    <row r="761" spans="1:45"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9"/>
      <c r="Z761" s="9"/>
      <c r="AA761" s="9"/>
      <c r="AB761" s="9"/>
      <c r="AC761" s="9"/>
      <c r="AD761" s="9"/>
      <c r="AE761" s="9"/>
      <c r="AF761" s="9"/>
      <c r="AG761" s="9"/>
      <c r="AH761" s="9"/>
      <c r="AI761" s="9"/>
      <c r="AJ761" s="9"/>
      <c r="AK761" s="9"/>
      <c r="AL761" s="2"/>
      <c r="AM761" s="2"/>
      <c r="AN761" s="2"/>
      <c r="AO761" s="2"/>
      <c r="AP761" s="2"/>
      <c r="AQ761" s="2"/>
      <c r="AR761" s="2"/>
      <c r="AS761" s="2"/>
    </row>
    <row r="762" spans="1:45"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9"/>
      <c r="Z762" s="9"/>
      <c r="AA762" s="9"/>
      <c r="AB762" s="9"/>
      <c r="AC762" s="9"/>
      <c r="AD762" s="9"/>
      <c r="AE762" s="9"/>
      <c r="AF762" s="9"/>
      <c r="AG762" s="9"/>
      <c r="AH762" s="9"/>
      <c r="AI762" s="9"/>
      <c r="AJ762" s="9"/>
      <c r="AK762" s="9"/>
      <c r="AL762" s="2"/>
      <c r="AM762" s="2"/>
      <c r="AN762" s="2"/>
      <c r="AO762" s="2"/>
      <c r="AP762" s="2"/>
      <c r="AQ762" s="2"/>
      <c r="AR762" s="2"/>
      <c r="AS762" s="2"/>
    </row>
    <row r="763" spans="1:45"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9"/>
      <c r="Z763" s="9"/>
      <c r="AA763" s="9"/>
      <c r="AB763" s="9"/>
      <c r="AC763" s="9"/>
      <c r="AD763" s="9"/>
      <c r="AE763" s="9"/>
      <c r="AF763" s="9"/>
      <c r="AG763" s="9"/>
      <c r="AH763" s="9"/>
      <c r="AI763" s="9"/>
      <c r="AJ763" s="9"/>
      <c r="AK763" s="9"/>
      <c r="AL763" s="2"/>
      <c r="AM763" s="2"/>
      <c r="AN763" s="2"/>
      <c r="AO763" s="2"/>
      <c r="AP763" s="2"/>
      <c r="AQ763" s="2"/>
      <c r="AR763" s="2"/>
      <c r="AS763" s="2"/>
    </row>
    <row r="764" spans="1:45"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9"/>
      <c r="Z764" s="9"/>
      <c r="AA764" s="9"/>
      <c r="AB764" s="9"/>
      <c r="AC764" s="9"/>
      <c r="AD764" s="9"/>
      <c r="AE764" s="9"/>
      <c r="AF764" s="9"/>
      <c r="AG764" s="9"/>
      <c r="AH764" s="9"/>
      <c r="AI764" s="9"/>
      <c r="AJ764" s="9"/>
      <c r="AK764" s="9"/>
      <c r="AL764" s="2"/>
      <c r="AM764" s="2"/>
      <c r="AN764" s="2"/>
      <c r="AO764" s="2"/>
      <c r="AP764" s="2"/>
      <c r="AQ764" s="2"/>
      <c r="AR764" s="2"/>
      <c r="AS764" s="2"/>
    </row>
    <row r="765" spans="1:45"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9"/>
      <c r="Z765" s="9"/>
      <c r="AA765" s="9"/>
      <c r="AB765" s="9"/>
      <c r="AC765" s="9"/>
      <c r="AD765" s="9"/>
      <c r="AE765" s="9"/>
      <c r="AF765" s="9"/>
      <c r="AG765" s="9"/>
      <c r="AH765" s="9"/>
      <c r="AI765" s="9"/>
      <c r="AJ765" s="9"/>
      <c r="AK765" s="9"/>
      <c r="AL765" s="2"/>
      <c r="AM765" s="2"/>
      <c r="AN765" s="2"/>
      <c r="AO765" s="2"/>
      <c r="AP765" s="2"/>
      <c r="AQ765" s="2"/>
      <c r="AR765" s="2"/>
      <c r="AS765" s="2"/>
    </row>
    <row r="766" spans="1:45"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9"/>
      <c r="Z766" s="9"/>
      <c r="AA766" s="9"/>
      <c r="AB766" s="9"/>
      <c r="AC766" s="9"/>
      <c r="AD766" s="9"/>
      <c r="AE766" s="9"/>
      <c r="AF766" s="9"/>
      <c r="AG766" s="9"/>
      <c r="AH766" s="9"/>
      <c r="AI766" s="9"/>
      <c r="AJ766" s="9"/>
      <c r="AK766" s="9"/>
      <c r="AL766" s="2"/>
      <c r="AM766" s="2"/>
      <c r="AN766" s="2"/>
      <c r="AO766" s="2"/>
      <c r="AP766" s="2"/>
      <c r="AQ766" s="2"/>
      <c r="AR766" s="2"/>
      <c r="AS766" s="2"/>
    </row>
    <row r="767" spans="1:45"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9"/>
      <c r="Z767" s="9"/>
      <c r="AA767" s="9"/>
      <c r="AB767" s="9"/>
      <c r="AC767" s="9"/>
      <c r="AD767" s="9"/>
      <c r="AE767" s="9"/>
      <c r="AF767" s="9"/>
      <c r="AG767" s="9"/>
      <c r="AH767" s="9"/>
      <c r="AI767" s="9"/>
      <c r="AJ767" s="9"/>
      <c r="AK767" s="9"/>
      <c r="AL767" s="2"/>
      <c r="AM767" s="2"/>
      <c r="AN767" s="2"/>
      <c r="AO767" s="2"/>
      <c r="AP767" s="2"/>
      <c r="AQ767" s="2"/>
      <c r="AR767" s="2"/>
      <c r="AS767" s="2"/>
    </row>
    <row r="768" spans="1:45"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9"/>
      <c r="Z768" s="9"/>
      <c r="AA768" s="9"/>
      <c r="AB768" s="9"/>
      <c r="AC768" s="9"/>
      <c r="AD768" s="9"/>
      <c r="AE768" s="9"/>
      <c r="AF768" s="9"/>
      <c r="AG768" s="9"/>
      <c r="AH768" s="9"/>
      <c r="AI768" s="9"/>
      <c r="AJ768" s="9"/>
      <c r="AK768" s="9"/>
      <c r="AL768" s="2"/>
      <c r="AM768" s="2"/>
      <c r="AN768" s="2"/>
      <c r="AO768" s="2"/>
      <c r="AP768" s="2"/>
      <c r="AQ768" s="2"/>
      <c r="AR768" s="2"/>
      <c r="AS768" s="2"/>
    </row>
    <row r="769" spans="1:45"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9"/>
      <c r="Z769" s="9"/>
      <c r="AA769" s="9"/>
      <c r="AB769" s="9"/>
      <c r="AC769" s="9"/>
      <c r="AD769" s="9"/>
      <c r="AE769" s="9"/>
      <c r="AF769" s="9"/>
      <c r="AG769" s="9"/>
      <c r="AH769" s="9"/>
      <c r="AI769" s="9"/>
      <c r="AJ769" s="9"/>
      <c r="AK769" s="9"/>
      <c r="AL769" s="2"/>
      <c r="AM769" s="2"/>
      <c r="AN769" s="2"/>
      <c r="AO769" s="2"/>
      <c r="AP769" s="2"/>
      <c r="AQ769" s="2"/>
      <c r="AR769" s="2"/>
      <c r="AS769" s="2"/>
    </row>
    <row r="770" spans="1:45"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9"/>
      <c r="Z770" s="9"/>
      <c r="AA770" s="9"/>
      <c r="AB770" s="9"/>
      <c r="AC770" s="9"/>
      <c r="AD770" s="9"/>
      <c r="AE770" s="9"/>
      <c r="AF770" s="9"/>
      <c r="AG770" s="9"/>
      <c r="AH770" s="9"/>
      <c r="AI770" s="9"/>
      <c r="AJ770" s="9"/>
      <c r="AK770" s="9"/>
      <c r="AL770" s="2"/>
      <c r="AM770" s="2"/>
      <c r="AN770" s="2"/>
      <c r="AO770" s="2"/>
      <c r="AP770" s="2"/>
      <c r="AQ770" s="2"/>
      <c r="AR770" s="2"/>
      <c r="AS770" s="2"/>
    </row>
    <row r="771" spans="1:45"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9"/>
      <c r="Z771" s="9"/>
      <c r="AA771" s="9"/>
      <c r="AB771" s="9"/>
      <c r="AC771" s="9"/>
      <c r="AD771" s="9"/>
      <c r="AE771" s="9"/>
      <c r="AF771" s="9"/>
      <c r="AG771" s="9"/>
      <c r="AH771" s="9"/>
      <c r="AI771" s="9"/>
      <c r="AJ771" s="9"/>
      <c r="AK771" s="9"/>
      <c r="AL771" s="2"/>
      <c r="AM771" s="2"/>
      <c r="AN771" s="2"/>
      <c r="AO771" s="2"/>
      <c r="AP771" s="2"/>
      <c r="AQ771" s="2"/>
      <c r="AR771" s="2"/>
      <c r="AS771" s="2"/>
    </row>
    <row r="772" spans="1:45"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9"/>
      <c r="Z772" s="9"/>
      <c r="AA772" s="9"/>
      <c r="AB772" s="9"/>
      <c r="AC772" s="9"/>
      <c r="AD772" s="9"/>
      <c r="AE772" s="9"/>
      <c r="AF772" s="9"/>
      <c r="AG772" s="9"/>
      <c r="AH772" s="9"/>
      <c r="AI772" s="9"/>
      <c r="AJ772" s="9"/>
      <c r="AK772" s="9"/>
      <c r="AL772" s="2"/>
      <c r="AM772" s="2"/>
      <c r="AN772" s="2"/>
      <c r="AO772" s="2"/>
      <c r="AP772" s="2"/>
      <c r="AQ772" s="2"/>
      <c r="AR772" s="2"/>
      <c r="AS772" s="2"/>
    </row>
    <row r="773" spans="1:45" ht="18"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9"/>
      <c r="Z773" s="9"/>
      <c r="AA773" s="9"/>
      <c r="AB773" s="9"/>
      <c r="AC773" s="9"/>
      <c r="AD773" s="9"/>
      <c r="AE773" s="9"/>
      <c r="AF773" s="9"/>
      <c r="AG773" s="9"/>
      <c r="AH773" s="9"/>
      <c r="AI773" s="9"/>
      <c r="AJ773" s="9"/>
      <c r="AK773" s="9"/>
      <c r="AL773" s="2"/>
      <c r="AM773" s="2"/>
      <c r="AN773" s="2"/>
      <c r="AO773" s="2"/>
      <c r="AP773" s="2"/>
      <c r="AQ773" s="2"/>
      <c r="AR773" s="2"/>
      <c r="AS773" s="2"/>
    </row>
    <row r="774" spans="1:45" ht="18"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9"/>
      <c r="Z774" s="9"/>
      <c r="AA774" s="9"/>
      <c r="AB774" s="9"/>
      <c r="AC774" s="9"/>
      <c r="AD774" s="9"/>
      <c r="AE774" s="9"/>
      <c r="AF774" s="9"/>
      <c r="AG774" s="9"/>
      <c r="AH774" s="9"/>
      <c r="AI774" s="9"/>
      <c r="AJ774" s="9"/>
      <c r="AK774" s="9"/>
      <c r="AL774" s="2"/>
      <c r="AM774" s="2"/>
      <c r="AN774" s="2"/>
      <c r="AO774" s="2"/>
      <c r="AP774" s="2"/>
      <c r="AQ774" s="2"/>
      <c r="AR774" s="2"/>
      <c r="AS774" s="2"/>
    </row>
    <row r="775" spans="1:45" ht="18"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9"/>
      <c r="Z775" s="9"/>
      <c r="AA775" s="9"/>
      <c r="AB775" s="9"/>
      <c r="AC775" s="9"/>
      <c r="AD775" s="9"/>
      <c r="AE775" s="9"/>
      <c r="AF775" s="9"/>
      <c r="AG775" s="9"/>
      <c r="AH775" s="9"/>
      <c r="AI775" s="9"/>
      <c r="AJ775" s="9"/>
      <c r="AK775" s="9"/>
      <c r="AL775" s="2"/>
      <c r="AM775" s="2"/>
      <c r="AN775" s="2"/>
      <c r="AO775" s="2"/>
      <c r="AP775" s="2"/>
      <c r="AQ775" s="2"/>
      <c r="AR775" s="2"/>
      <c r="AS775" s="2"/>
    </row>
    <row r="776" spans="1:45" ht="18"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9"/>
      <c r="Z776" s="9"/>
      <c r="AA776" s="9"/>
      <c r="AB776" s="9"/>
      <c r="AC776" s="9"/>
      <c r="AD776" s="9"/>
      <c r="AE776" s="9"/>
      <c r="AF776" s="9"/>
      <c r="AG776" s="9"/>
      <c r="AH776" s="9"/>
      <c r="AI776" s="9"/>
      <c r="AJ776" s="9"/>
      <c r="AK776" s="9"/>
      <c r="AL776" s="2"/>
      <c r="AM776" s="2"/>
      <c r="AN776" s="2"/>
      <c r="AO776" s="2"/>
      <c r="AP776" s="2"/>
      <c r="AQ776" s="2"/>
      <c r="AR776" s="2"/>
      <c r="AS776" s="2"/>
    </row>
    <row r="777" spans="1:45" ht="18"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9"/>
      <c r="Z777" s="9"/>
      <c r="AA777" s="9"/>
      <c r="AB777" s="9"/>
      <c r="AC777" s="9"/>
      <c r="AD777" s="9"/>
      <c r="AE777" s="9"/>
      <c r="AF777" s="9"/>
      <c r="AG777" s="9"/>
      <c r="AH777" s="9"/>
      <c r="AI777" s="9"/>
      <c r="AJ777" s="9"/>
      <c r="AK777" s="9"/>
      <c r="AL777" s="2"/>
      <c r="AM777" s="2"/>
      <c r="AN777" s="2"/>
      <c r="AO777" s="2"/>
      <c r="AP777" s="2"/>
      <c r="AQ777" s="2"/>
      <c r="AR777" s="2"/>
      <c r="AS777" s="2"/>
    </row>
    <row r="778" spans="1:45" ht="18"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9"/>
      <c r="Z778" s="9"/>
      <c r="AA778" s="9"/>
      <c r="AB778" s="9"/>
      <c r="AC778" s="9"/>
      <c r="AD778" s="9"/>
      <c r="AE778" s="9"/>
      <c r="AF778" s="9"/>
      <c r="AG778" s="9"/>
      <c r="AH778" s="9"/>
      <c r="AI778" s="9"/>
      <c r="AJ778" s="9"/>
      <c r="AK778" s="9"/>
      <c r="AL778" s="2"/>
      <c r="AM778" s="2"/>
      <c r="AN778" s="2"/>
      <c r="AO778" s="2"/>
      <c r="AP778" s="2"/>
      <c r="AQ778" s="2"/>
      <c r="AR778" s="2"/>
      <c r="AS778" s="2"/>
    </row>
    <row r="779" spans="1:45" ht="18"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9"/>
      <c r="Z779" s="9"/>
      <c r="AA779" s="9"/>
      <c r="AB779" s="9"/>
      <c r="AC779" s="9"/>
      <c r="AD779" s="9"/>
      <c r="AE779" s="9"/>
      <c r="AF779" s="9"/>
      <c r="AG779" s="9"/>
      <c r="AH779" s="9"/>
      <c r="AI779" s="9"/>
      <c r="AJ779" s="9"/>
      <c r="AK779" s="9"/>
      <c r="AL779" s="2"/>
      <c r="AM779" s="2"/>
      <c r="AN779" s="2"/>
      <c r="AO779" s="2"/>
      <c r="AP779" s="2"/>
      <c r="AQ779" s="2"/>
      <c r="AR779" s="2"/>
      <c r="AS779" s="2"/>
    </row>
    <row r="780" spans="1:45" ht="18"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9"/>
      <c r="Z780" s="9"/>
      <c r="AA780" s="9"/>
      <c r="AB780" s="9"/>
      <c r="AC780" s="9"/>
      <c r="AD780" s="9"/>
      <c r="AE780" s="9"/>
      <c r="AF780" s="9"/>
      <c r="AG780" s="9"/>
      <c r="AH780" s="9"/>
      <c r="AI780" s="9"/>
      <c r="AJ780" s="9"/>
      <c r="AK780" s="9"/>
      <c r="AL780" s="2"/>
      <c r="AM780" s="2"/>
      <c r="AN780" s="2"/>
      <c r="AO780" s="2"/>
      <c r="AP780" s="2"/>
      <c r="AQ780" s="2"/>
      <c r="AR780" s="2"/>
      <c r="AS780" s="2"/>
    </row>
    <row r="781" spans="1:45" ht="18"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9"/>
      <c r="Z781" s="9"/>
      <c r="AA781" s="9"/>
      <c r="AB781" s="9"/>
      <c r="AC781" s="9"/>
      <c r="AD781" s="9"/>
      <c r="AE781" s="9"/>
      <c r="AF781" s="9"/>
      <c r="AG781" s="9"/>
      <c r="AH781" s="9"/>
      <c r="AI781" s="9"/>
      <c r="AJ781" s="9"/>
      <c r="AK781" s="9"/>
      <c r="AL781" s="2"/>
      <c r="AM781" s="2"/>
      <c r="AN781" s="2"/>
      <c r="AO781" s="2"/>
      <c r="AP781" s="2"/>
      <c r="AQ781" s="2"/>
      <c r="AR781" s="2"/>
      <c r="AS781" s="2"/>
    </row>
    <row r="782" spans="1:45" ht="18"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9"/>
      <c r="Z782" s="9"/>
      <c r="AA782" s="9"/>
      <c r="AB782" s="9"/>
      <c r="AC782" s="9"/>
      <c r="AD782" s="9"/>
      <c r="AE782" s="9"/>
      <c r="AF782" s="9"/>
      <c r="AG782" s="9"/>
      <c r="AH782" s="9"/>
      <c r="AI782" s="9"/>
      <c r="AJ782" s="9"/>
      <c r="AK782" s="9"/>
      <c r="AL782" s="2"/>
      <c r="AM782" s="2"/>
      <c r="AN782" s="2"/>
      <c r="AO782" s="2"/>
      <c r="AP782" s="2"/>
      <c r="AQ782" s="2"/>
      <c r="AR782" s="2"/>
      <c r="AS782" s="2"/>
    </row>
    <row r="783" spans="1:45" ht="18"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9"/>
      <c r="Z783" s="9"/>
      <c r="AA783" s="9"/>
      <c r="AB783" s="9"/>
      <c r="AC783" s="9"/>
      <c r="AD783" s="9"/>
      <c r="AE783" s="9"/>
      <c r="AF783" s="9"/>
      <c r="AG783" s="9"/>
      <c r="AH783" s="9"/>
      <c r="AI783" s="9"/>
      <c r="AJ783" s="9"/>
      <c r="AK783" s="9"/>
      <c r="AL783" s="2"/>
      <c r="AM783" s="2"/>
      <c r="AN783" s="2"/>
      <c r="AO783" s="2"/>
      <c r="AP783" s="2"/>
      <c r="AQ783" s="2"/>
      <c r="AR783" s="2"/>
      <c r="AS783" s="2"/>
    </row>
    <row r="784" spans="1:45" ht="18"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9"/>
      <c r="Z784" s="9"/>
      <c r="AA784" s="9"/>
      <c r="AB784" s="9"/>
      <c r="AC784" s="9"/>
      <c r="AD784" s="9"/>
      <c r="AE784" s="9"/>
      <c r="AF784" s="9"/>
      <c r="AG784" s="9"/>
      <c r="AH784" s="9"/>
      <c r="AI784" s="9"/>
      <c r="AJ784" s="9"/>
      <c r="AK784" s="9"/>
      <c r="AL784" s="2"/>
      <c r="AM784" s="2"/>
      <c r="AN784" s="2"/>
      <c r="AO784" s="2"/>
      <c r="AP784" s="2"/>
      <c r="AQ784" s="2"/>
      <c r="AR784" s="2"/>
      <c r="AS784" s="2"/>
    </row>
    <row r="785" spans="1:45" ht="18"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9"/>
      <c r="Z785" s="9"/>
      <c r="AA785" s="9"/>
      <c r="AB785" s="9"/>
      <c r="AC785" s="9"/>
      <c r="AD785" s="9"/>
      <c r="AE785" s="9"/>
      <c r="AF785" s="9"/>
      <c r="AG785" s="9"/>
      <c r="AH785" s="9"/>
      <c r="AI785" s="9"/>
      <c r="AJ785" s="9"/>
      <c r="AK785" s="9"/>
      <c r="AL785" s="2"/>
      <c r="AM785" s="2"/>
      <c r="AN785" s="2"/>
      <c r="AO785" s="2"/>
      <c r="AP785" s="2"/>
      <c r="AQ785" s="2"/>
      <c r="AR785" s="2"/>
      <c r="AS785" s="2"/>
    </row>
    <row r="786" spans="1:45" ht="18"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9"/>
      <c r="Z786" s="9"/>
      <c r="AA786" s="9"/>
      <c r="AB786" s="9"/>
      <c r="AC786" s="9"/>
      <c r="AD786" s="9"/>
      <c r="AE786" s="9"/>
      <c r="AF786" s="9"/>
      <c r="AG786" s="9"/>
      <c r="AH786" s="9"/>
      <c r="AI786" s="9"/>
      <c r="AJ786" s="9"/>
      <c r="AK786" s="9"/>
      <c r="AL786" s="2"/>
      <c r="AM786" s="2"/>
      <c r="AN786" s="2"/>
      <c r="AO786" s="2"/>
      <c r="AP786" s="2"/>
      <c r="AQ786" s="2"/>
      <c r="AR786" s="2"/>
      <c r="AS786" s="2"/>
    </row>
    <row r="787" spans="1:45" ht="18"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9"/>
      <c r="Z787" s="9"/>
      <c r="AA787" s="9"/>
      <c r="AB787" s="9"/>
      <c r="AC787" s="9"/>
      <c r="AD787" s="9"/>
      <c r="AE787" s="9"/>
      <c r="AF787" s="9"/>
      <c r="AG787" s="9"/>
      <c r="AH787" s="9"/>
      <c r="AI787" s="9"/>
      <c r="AJ787" s="9"/>
      <c r="AK787" s="9"/>
      <c r="AL787" s="2"/>
      <c r="AM787" s="2"/>
      <c r="AN787" s="2"/>
      <c r="AO787" s="2"/>
      <c r="AP787" s="2"/>
      <c r="AQ787" s="2"/>
      <c r="AR787" s="2"/>
      <c r="AS787" s="2"/>
    </row>
    <row r="788" spans="1:45" ht="18"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9"/>
      <c r="Z788" s="9"/>
      <c r="AA788" s="9"/>
      <c r="AB788" s="9"/>
      <c r="AC788" s="9"/>
      <c r="AD788" s="9"/>
      <c r="AE788" s="9"/>
      <c r="AF788" s="9"/>
      <c r="AG788" s="9"/>
      <c r="AH788" s="9"/>
      <c r="AI788" s="9"/>
      <c r="AJ788" s="9"/>
      <c r="AK788" s="9"/>
      <c r="AL788" s="2"/>
      <c r="AM788" s="2"/>
      <c r="AN788" s="2"/>
      <c r="AO788" s="2"/>
      <c r="AP788" s="2"/>
      <c r="AQ788" s="2"/>
      <c r="AR788" s="2"/>
      <c r="AS788" s="2"/>
    </row>
    <row r="789" spans="1:45" ht="18"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9"/>
      <c r="Z789" s="9"/>
      <c r="AA789" s="9"/>
      <c r="AB789" s="9"/>
      <c r="AC789" s="9"/>
      <c r="AD789" s="9"/>
      <c r="AE789" s="9"/>
      <c r="AF789" s="9"/>
      <c r="AG789" s="9"/>
      <c r="AH789" s="9"/>
      <c r="AI789" s="9"/>
      <c r="AJ789" s="9"/>
      <c r="AK789" s="9"/>
      <c r="AL789" s="2"/>
      <c r="AM789" s="2"/>
      <c r="AN789" s="2"/>
      <c r="AO789" s="2"/>
      <c r="AP789" s="2"/>
      <c r="AQ789" s="2"/>
      <c r="AR789" s="2"/>
      <c r="AS789" s="2"/>
    </row>
    <row r="790" spans="1:45" ht="18"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9"/>
      <c r="Z790" s="9"/>
      <c r="AA790" s="9"/>
      <c r="AB790" s="9"/>
      <c r="AC790" s="9"/>
      <c r="AD790" s="9"/>
      <c r="AE790" s="9"/>
      <c r="AF790" s="9"/>
      <c r="AG790" s="9"/>
      <c r="AH790" s="9"/>
      <c r="AI790" s="9"/>
      <c r="AJ790" s="9"/>
      <c r="AK790" s="9"/>
      <c r="AL790" s="2"/>
      <c r="AM790" s="2"/>
      <c r="AN790" s="2"/>
      <c r="AO790" s="2"/>
      <c r="AP790" s="2"/>
      <c r="AQ790" s="2"/>
      <c r="AR790" s="2"/>
      <c r="AS790" s="2"/>
    </row>
    <row r="791" spans="1:45" ht="18"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9"/>
      <c r="Z791" s="9"/>
      <c r="AA791" s="9"/>
      <c r="AB791" s="9"/>
      <c r="AC791" s="9"/>
      <c r="AD791" s="9"/>
      <c r="AE791" s="9"/>
      <c r="AF791" s="9"/>
      <c r="AG791" s="9"/>
      <c r="AH791" s="9"/>
      <c r="AI791" s="9"/>
      <c r="AJ791" s="9"/>
      <c r="AK791" s="9"/>
      <c r="AL791" s="2"/>
      <c r="AM791" s="2"/>
      <c r="AN791" s="2"/>
      <c r="AO791" s="2"/>
      <c r="AP791" s="2"/>
      <c r="AQ791" s="2"/>
      <c r="AR791" s="2"/>
      <c r="AS791" s="2"/>
    </row>
    <row r="792" spans="1:45" ht="18"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9"/>
      <c r="Z792" s="9"/>
      <c r="AA792" s="9"/>
      <c r="AB792" s="9"/>
      <c r="AC792" s="9"/>
      <c r="AD792" s="9"/>
      <c r="AE792" s="9"/>
      <c r="AF792" s="9"/>
      <c r="AG792" s="9"/>
      <c r="AH792" s="9"/>
      <c r="AI792" s="9"/>
      <c r="AJ792" s="9"/>
      <c r="AK792" s="9"/>
      <c r="AL792" s="2"/>
      <c r="AM792" s="2"/>
      <c r="AN792" s="2"/>
      <c r="AO792" s="2"/>
      <c r="AP792" s="2"/>
      <c r="AQ792" s="2"/>
      <c r="AR792" s="2"/>
      <c r="AS792" s="2"/>
    </row>
    <row r="793" spans="1:45" ht="18"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9"/>
      <c r="Z793" s="9"/>
      <c r="AA793" s="9"/>
      <c r="AB793" s="9"/>
      <c r="AC793" s="9"/>
      <c r="AD793" s="9"/>
      <c r="AE793" s="9"/>
      <c r="AF793" s="9"/>
      <c r="AG793" s="9"/>
      <c r="AH793" s="9"/>
      <c r="AI793" s="9"/>
      <c r="AJ793" s="9"/>
      <c r="AK793" s="9"/>
      <c r="AL793" s="2"/>
      <c r="AM793" s="2"/>
      <c r="AN793" s="2"/>
      <c r="AO793" s="2"/>
      <c r="AP793" s="2"/>
      <c r="AQ793" s="2"/>
      <c r="AR793" s="2"/>
      <c r="AS793" s="2"/>
    </row>
    <row r="794" spans="1:45" ht="18"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9"/>
      <c r="Z794" s="9"/>
      <c r="AA794" s="9"/>
      <c r="AB794" s="9"/>
      <c r="AC794" s="9"/>
      <c r="AD794" s="9"/>
      <c r="AE794" s="9"/>
      <c r="AF794" s="9"/>
      <c r="AG794" s="9"/>
      <c r="AH794" s="9"/>
      <c r="AI794" s="9"/>
      <c r="AJ794" s="9"/>
      <c r="AK794" s="9"/>
      <c r="AL794" s="2"/>
      <c r="AM794" s="2"/>
      <c r="AN794" s="2"/>
      <c r="AO794" s="2"/>
      <c r="AP794" s="2"/>
      <c r="AQ794" s="2"/>
      <c r="AR794" s="2"/>
      <c r="AS794" s="2"/>
    </row>
    <row r="795" spans="1:45" ht="18"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9"/>
      <c r="Z795" s="9"/>
      <c r="AA795" s="9"/>
      <c r="AB795" s="9"/>
      <c r="AC795" s="9"/>
      <c r="AD795" s="9"/>
      <c r="AE795" s="9"/>
      <c r="AF795" s="9"/>
      <c r="AG795" s="9"/>
      <c r="AH795" s="9"/>
      <c r="AI795" s="9"/>
      <c r="AJ795" s="9"/>
      <c r="AK795" s="9"/>
      <c r="AL795" s="2"/>
      <c r="AM795" s="2"/>
      <c r="AN795" s="2"/>
      <c r="AO795" s="2"/>
      <c r="AP795" s="2"/>
      <c r="AQ795" s="2"/>
      <c r="AR795" s="2"/>
      <c r="AS795" s="2"/>
    </row>
    <row r="796" spans="1:45" ht="18"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9"/>
      <c r="Z796" s="9"/>
      <c r="AA796" s="9"/>
      <c r="AB796" s="9"/>
      <c r="AC796" s="9"/>
      <c r="AD796" s="9"/>
      <c r="AE796" s="9"/>
      <c r="AF796" s="9"/>
      <c r="AG796" s="9"/>
      <c r="AH796" s="9"/>
      <c r="AI796" s="9"/>
      <c r="AJ796" s="9"/>
      <c r="AK796" s="9"/>
      <c r="AL796" s="2"/>
      <c r="AM796" s="2"/>
      <c r="AN796" s="2"/>
      <c r="AO796" s="2"/>
      <c r="AP796" s="2"/>
      <c r="AQ796" s="2"/>
      <c r="AR796" s="2"/>
      <c r="AS796" s="2"/>
    </row>
    <row r="797" spans="1:45" ht="18"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9"/>
      <c r="Z797" s="9"/>
      <c r="AA797" s="9"/>
      <c r="AB797" s="9"/>
      <c r="AC797" s="9"/>
      <c r="AD797" s="9"/>
      <c r="AE797" s="9"/>
      <c r="AF797" s="9"/>
      <c r="AG797" s="9"/>
      <c r="AH797" s="9"/>
      <c r="AI797" s="9"/>
      <c r="AJ797" s="9"/>
      <c r="AK797" s="9"/>
      <c r="AL797" s="2"/>
      <c r="AM797" s="2"/>
      <c r="AN797" s="2"/>
      <c r="AO797" s="2"/>
      <c r="AP797" s="2"/>
      <c r="AQ797" s="2"/>
      <c r="AR797" s="2"/>
      <c r="AS797" s="2"/>
    </row>
    <row r="798" spans="1:45" ht="18"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9"/>
      <c r="Z798" s="9"/>
      <c r="AA798" s="9"/>
      <c r="AB798" s="9"/>
      <c r="AC798" s="9"/>
      <c r="AD798" s="9"/>
      <c r="AE798" s="9"/>
      <c r="AF798" s="9"/>
      <c r="AG798" s="9"/>
      <c r="AH798" s="9"/>
      <c r="AI798" s="9"/>
      <c r="AJ798" s="9"/>
      <c r="AK798" s="9"/>
      <c r="AL798" s="2"/>
      <c r="AM798" s="2"/>
      <c r="AN798" s="2"/>
      <c r="AO798" s="2"/>
      <c r="AP798" s="2"/>
      <c r="AQ798" s="2"/>
      <c r="AR798" s="2"/>
      <c r="AS798" s="2"/>
    </row>
    <row r="799" spans="1:45" ht="18"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9"/>
      <c r="Z799" s="9"/>
      <c r="AA799" s="9"/>
      <c r="AB799" s="9"/>
      <c r="AC799" s="9"/>
      <c r="AD799" s="9"/>
      <c r="AE799" s="9"/>
      <c r="AF799" s="9"/>
      <c r="AG799" s="9"/>
      <c r="AH799" s="9"/>
      <c r="AI799" s="9"/>
      <c r="AJ799" s="9"/>
      <c r="AK799" s="9"/>
      <c r="AL799" s="2"/>
      <c r="AM799" s="2"/>
      <c r="AN799" s="2"/>
      <c r="AO799" s="2"/>
      <c r="AP799" s="2"/>
      <c r="AQ799" s="2"/>
      <c r="AR799" s="2"/>
      <c r="AS799" s="2"/>
    </row>
    <row r="800" spans="1:45" ht="18"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9"/>
      <c r="Z800" s="9"/>
      <c r="AA800" s="9"/>
      <c r="AB800" s="9"/>
      <c r="AC800" s="9"/>
      <c r="AD800" s="9"/>
      <c r="AE800" s="9"/>
      <c r="AF800" s="9"/>
      <c r="AG800" s="9"/>
      <c r="AH800" s="9"/>
      <c r="AI800" s="9"/>
      <c r="AJ800" s="9"/>
      <c r="AK800" s="9"/>
      <c r="AL800" s="2"/>
      <c r="AM800" s="2"/>
      <c r="AN800" s="2"/>
      <c r="AO800" s="2"/>
      <c r="AP800" s="2"/>
      <c r="AQ800" s="2"/>
      <c r="AR800" s="2"/>
      <c r="AS800" s="2"/>
    </row>
    <row r="801" spans="1:45" ht="18"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9"/>
      <c r="Z801" s="9"/>
      <c r="AA801" s="9"/>
      <c r="AB801" s="9"/>
      <c r="AC801" s="9"/>
      <c r="AD801" s="9"/>
      <c r="AE801" s="9"/>
      <c r="AF801" s="9"/>
      <c r="AG801" s="9"/>
      <c r="AH801" s="9"/>
      <c r="AI801" s="9"/>
      <c r="AJ801" s="9"/>
      <c r="AK801" s="9"/>
      <c r="AL801" s="2"/>
      <c r="AM801" s="2"/>
      <c r="AN801" s="2"/>
      <c r="AO801" s="2"/>
      <c r="AP801" s="2"/>
      <c r="AQ801" s="2"/>
      <c r="AR801" s="2"/>
      <c r="AS801" s="2"/>
    </row>
    <row r="802" spans="1:45" ht="18"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9"/>
      <c r="Z802" s="9"/>
      <c r="AA802" s="9"/>
      <c r="AB802" s="9"/>
      <c r="AC802" s="9"/>
      <c r="AD802" s="9"/>
      <c r="AE802" s="9"/>
      <c r="AF802" s="9"/>
      <c r="AG802" s="9"/>
      <c r="AH802" s="9"/>
      <c r="AI802" s="9"/>
      <c r="AJ802" s="9"/>
      <c r="AK802" s="9"/>
      <c r="AL802" s="2"/>
      <c r="AM802" s="2"/>
      <c r="AN802" s="2"/>
      <c r="AO802" s="2"/>
      <c r="AP802" s="2"/>
      <c r="AQ802" s="2"/>
      <c r="AR802" s="2"/>
      <c r="AS802" s="2"/>
    </row>
    <row r="803" spans="1:45" ht="18"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9"/>
      <c r="Z803" s="9"/>
      <c r="AA803" s="9"/>
      <c r="AB803" s="9"/>
      <c r="AC803" s="9"/>
      <c r="AD803" s="9"/>
      <c r="AE803" s="9"/>
      <c r="AF803" s="9"/>
      <c r="AG803" s="9"/>
      <c r="AH803" s="9"/>
      <c r="AI803" s="9"/>
      <c r="AJ803" s="9"/>
      <c r="AK803" s="9"/>
      <c r="AL803" s="2"/>
      <c r="AM803" s="2"/>
      <c r="AN803" s="2"/>
      <c r="AO803" s="2"/>
      <c r="AP803" s="2"/>
      <c r="AQ803" s="2"/>
      <c r="AR803" s="2"/>
      <c r="AS803" s="2"/>
    </row>
    <row r="804" spans="1:45" ht="18"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9"/>
      <c r="Z804" s="9"/>
      <c r="AA804" s="9"/>
      <c r="AB804" s="9"/>
      <c r="AC804" s="9"/>
      <c r="AD804" s="9"/>
      <c r="AE804" s="9"/>
      <c r="AF804" s="9"/>
      <c r="AG804" s="9"/>
      <c r="AH804" s="9"/>
      <c r="AI804" s="9"/>
      <c r="AJ804" s="9"/>
      <c r="AK804" s="9"/>
      <c r="AL804" s="2"/>
      <c r="AM804" s="2"/>
      <c r="AN804" s="2"/>
      <c r="AO804" s="2"/>
      <c r="AP804" s="2"/>
      <c r="AQ804" s="2"/>
      <c r="AR804" s="2"/>
      <c r="AS804" s="2"/>
    </row>
    <row r="805" spans="1:45" ht="18"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9"/>
      <c r="Z805" s="9"/>
      <c r="AA805" s="9"/>
      <c r="AB805" s="9"/>
      <c r="AC805" s="9"/>
      <c r="AD805" s="9"/>
      <c r="AE805" s="9"/>
      <c r="AF805" s="9"/>
      <c r="AG805" s="9"/>
      <c r="AH805" s="9"/>
      <c r="AI805" s="9"/>
      <c r="AJ805" s="9"/>
      <c r="AK805" s="9"/>
      <c r="AL805" s="2"/>
      <c r="AM805" s="2"/>
      <c r="AN805" s="2"/>
      <c r="AO805" s="2"/>
      <c r="AP805" s="2"/>
      <c r="AQ805" s="2"/>
      <c r="AR805" s="2"/>
      <c r="AS805" s="2"/>
    </row>
    <row r="806" spans="1:45" ht="18"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9"/>
      <c r="Z806" s="9"/>
      <c r="AA806" s="9"/>
      <c r="AB806" s="9"/>
      <c r="AC806" s="9"/>
      <c r="AD806" s="9"/>
      <c r="AE806" s="9"/>
      <c r="AF806" s="9"/>
      <c r="AG806" s="9"/>
      <c r="AH806" s="9"/>
      <c r="AI806" s="9"/>
      <c r="AJ806" s="9"/>
      <c r="AK806" s="9"/>
      <c r="AL806" s="2"/>
      <c r="AM806" s="2"/>
      <c r="AN806" s="2"/>
      <c r="AO806" s="2"/>
      <c r="AP806" s="2"/>
      <c r="AQ806" s="2"/>
      <c r="AR806" s="2"/>
      <c r="AS806" s="2"/>
    </row>
    <row r="807" spans="1:45" ht="18"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9"/>
      <c r="Z807" s="9"/>
      <c r="AA807" s="9"/>
      <c r="AB807" s="9"/>
      <c r="AC807" s="9"/>
      <c r="AD807" s="9"/>
      <c r="AE807" s="9"/>
      <c r="AF807" s="9"/>
      <c r="AG807" s="9"/>
      <c r="AH807" s="9"/>
      <c r="AI807" s="9"/>
      <c r="AJ807" s="9"/>
      <c r="AK807" s="9"/>
      <c r="AL807" s="2"/>
      <c r="AM807" s="2"/>
      <c r="AN807" s="2"/>
      <c r="AO807" s="2"/>
      <c r="AP807" s="2"/>
      <c r="AQ807" s="2"/>
      <c r="AR807" s="2"/>
      <c r="AS807" s="2"/>
    </row>
    <row r="808" spans="1:45" ht="18"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9"/>
      <c r="Z808" s="9"/>
      <c r="AA808" s="9"/>
      <c r="AB808" s="9"/>
      <c r="AC808" s="9"/>
      <c r="AD808" s="9"/>
      <c r="AE808" s="9"/>
      <c r="AF808" s="9"/>
      <c r="AG808" s="9"/>
      <c r="AH808" s="9"/>
      <c r="AI808" s="9"/>
      <c r="AJ808" s="9"/>
      <c r="AK808" s="9"/>
      <c r="AL808" s="2"/>
      <c r="AM808" s="2"/>
      <c r="AN808" s="2"/>
      <c r="AO808" s="2"/>
      <c r="AP808" s="2"/>
      <c r="AQ808" s="2"/>
      <c r="AR808" s="2"/>
      <c r="AS808" s="2"/>
    </row>
    <row r="809" spans="1:45" ht="18"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9"/>
      <c r="Z809" s="9"/>
      <c r="AA809" s="9"/>
      <c r="AB809" s="9"/>
      <c r="AC809" s="9"/>
      <c r="AD809" s="9"/>
      <c r="AE809" s="9"/>
      <c r="AF809" s="9"/>
      <c r="AG809" s="9"/>
      <c r="AH809" s="9"/>
      <c r="AI809" s="9"/>
      <c r="AJ809" s="9"/>
      <c r="AK809" s="9"/>
      <c r="AL809" s="2"/>
      <c r="AM809" s="2"/>
      <c r="AN809" s="2"/>
      <c r="AO809" s="2"/>
      <c r="AP809" s="2"/>
      <c r="AQ809" s="2"/>
      <c r="AR809" s="2"/>
      <c r="AS809" s="2"/>
    </row>
    <row r="810" spans="1:45" ht="18"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9"/>
      <c r="Z810" s="9"/>
      <c r="AA810" s="9"/>
      <c r="AB810" s="9"/>
      <c r="AC810" s="9"/>
      <c r="AD810" s="9"/>
      <c r="AE810" s="9"/>
      <c r="AF810" s="9"/>
      <c r="AG810" s="9"/>
      <c r="AH810" s="9"/>
      <c r="AI810" s="9"/>
      <c r="AJ810" s="9"/>
      <c r="AK810" s="9"/>
      <c r="AL810" s="2"/>
      <c r="AM810" s="2"/>
      <c r="AN810" s="2"/>
      <c r="AO810" s="2"/>
      <c r="AP810" s="2"/>
      <c r="AQ810" s="2"/>
      <c r="AR810" s="2"/>
      <c r="AS810" s="2"/>
    </row>
    <row r="811" spans="1:45" ht="18"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9"/>
      <c r="Z811" s="9"/>
      <c r="AA811" s="9"/>
      <c r="AB811" s="9"/>
      <c r="AC811" s="9"/>
      <c r="AD811" s="9"/>
      <c r="AE811" s="9"/>
      <c r="AF811" s="9"/>
      <c r="AG811" s="9"/>
      <c r="AH811" s="9"/>
      <c r="AI811" s="9"/>
      <c r="AJ811" s="9"/>
      <c r="AK811" s="9"/>
      <c r="AL811" s="2"/>
      <c r="AM811" s="2"/>
      <c r="AN811" s="2"/>
      <c r="AO811" s="2"/>
      <c r="AP811" s="2"/>
      <c r="AQ811" s="2"/>
      <c r="AR811" s="2"/>
      <c r="AS811" s="2"/>
    </row>
    <row r="812" spans="1:45" ht="18"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9"/>
      <c r="Z812" s="9"/>
      <c r="AA812" s="9"/>
      <c r="AB812" s="9"/>
      <c r="AC812" s="9"/>
      <c r="AD812" s="9"/>
      <c r="AE812" s="9"/>
      <c r="AF812" s="9"/>
      <c r="AG812" s="9"/>
      <c r="AH812" s="9"/>
      <c r="AI812" s="9"/>
      <c r="AJ812" s="9"/>
      <c r="AK812" s="9"/>
      <c r="AL812" s="2"/>
      <c r="AM812" s="2"/>
      <c r="AN812" s="2"/>
      <c r="AO812" s="2"/>
      <c r="AP812" s="2"/>
      <c r="AQ812" s="2"/>
      <c r="AR812" s="2"/>
      <c r="AS812" s="2"/>
    </row>
    <row r="813" spans="1:45" ht="18"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9"/>
      <c r="Z813" s="9"/>
      <c r="AA813" s="9"/>
      <c r="AB813" s="9"/>
      <c r="AC813" s="9"/>
      <c r="AD813" s="9"/>
      <c r="AE813" s="9"/>
      <c r="AF813" s="9"/>
      <c r="AG813" s="9"/>
      <c r="AH813" s="9"/>
      <c r="AI813" s="9"/>
      <c r="AJ813" s="9"/>
      <c r="AK813" s="9"/>
      <c r="AL813" s="2"/>
      <c r="AM813" s="2"/>
      <c r="AN813" s="2"/>
      <c r="AO813" s="2"/>
      <c r="AP813" s="2"/>
      <c r="AQ813" s="2"/>
      <c r="AR813" s="2"/>
      <c r="AS813" s="2"/>
    </row>
    <row r="814" spans="1:45" ht="18"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9"/>
      <c r="Z814" s="9"/>
      <c r="AA814" s="9"/>
      <c r="AB814" s="9"/>
      <c r="AC814" s="9"/>
      <c r="AD814" s="9"/>
      <c r="AE814" s="9"/>
      <c r="AF814" s="9"/>
      <c r="AG814" s="9"/>
      <c r="AH814" s="9"/>
      <c r="AI814" s="9"/>
      <c r="AJ814" s="9"/>
      <c r="AK814" s="9"/>
      <c r="AL814" s="2"/>
      <c r="AM814" s="2"/>
      <c r="AN814" s="2"/>
      <c r="AO814" s="2"/>
      <c r="AP814" s="2"/>
      <c r="AQ814" s="2"/>
      <c r="AR814" s="2"/>
      <c r="AS814" s="2"/>
    </row>
    <row r="815" spans="1:45" ht="18"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9"/>
      <c r="Z815" s="9"/>
      <c r="AA815" s="9"/>
      <c r="AB815" s="9"/>
      <c r="AC815" s="9"/>
      <c r="AD815" s="9"/>
      <c r="AE815" s="9"/>
      <c r="AF815" s="9"/>
      <c r="AG815" s="9"/>
      <c r="AH815" s="9"/>
      <c r="AI815" s="9"/>
      <c r="AJ815" s="9"/>
      <c r="AK815" s="9"/>
      <c r="AL815" s="2"/>
      <c r="AM815" s="2"/>
      <c r="AN815" s="2"/>
      <c r="AO815" s="2"/>
      <c r="AP815" s="2"/>
      <c r="AQ815" s="2"/>
      <c r="AR815" s="2"/>
      <c r="AS815" s="2"/>
    </row>
    <row r="816" spans="1:45" ht="18"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9"/>
      <c r="Z816" s="9"/>
      <c r="AA816" s="9"/>
      <c r="AB816" s="9"/>
      <c r="AC816" s="9"/>
      <c r="AD816" s="9"/>
      <c r="AE816" s="9"/>
      <c r="AF816" s="9"/>
      <c r="AG816" s="9"/>
      <c r="AH816" s="9"/>
      <c r="AI816" s="9"/>
      <c r="AJ816" s="9"/>
      <c r="AK816" s="9"/>
      <c r="AL816" s="2"/>
      <c r="AM816" s="2"/>
      <c r="AN816" s="2"/>
      <c r="AO816" s="2"/>
      <c r="AP816" s="2"/>
      <c r="AQ816" s="2"/>
      <c r="AR816" s="2"/>
      <c r="AS816" s="2"/>
    </row>
    <row r="817" spans="1:45" ht="18"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9"/>
      <c r="Z817" s="9"/>
      <c r="AA817" s="9"/>
      <c r="AB817" s="9"/>
      <c r="AC817" s="9"/>
      <c r="AD817" s="9"/>
      <c r="AE817" s="9"/>
      <c r="AF817" s="9"/>
      <c r="AG817" s="9"/>
      <c r="AH817" s="9"/>
      <c r="AI817" s="9"/>
      <c r="AJ817" s="9"/>
      <c r="AK817" s="9"/>
      <c r="AL817" s="2"/>
      <c r="AM817" s="2"/>
      <c r="AN817" s="2"/>
      <c r="AO817" s="2"/>
      <c r="AP817" s="2"/>
      <c r="AQ817" s="2"/>
      <c r="AR817" s="2"/>
      <c r="AS817" s="2"/>
    </row>
    <row r="818" spans="1:45" ht="18"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9"/>
      <c r="Z818" s="9"/>
      <c r="AA818" s="9"/>
      <c r="AB818" s="9"/>
      <c r="AC818" s="9"/>
      <c r="AD818" s="9"/>
      <c r="AE818" s="9"/>
      <c r="AF818" s="9"/>
      <c r="AG818" s="9"/>
      <c r="AH818" s="9"/>
      <c r="AI818" s="9"/>
      <c r="AJ818" s="9"/>
      <c r="AK818" s="9"/>
      <c r="AL818" s="2"/>
      <c r="AM818" s="2"/>
      <c r="AN818" s="2"/>
      <c r="AO818" s="2"/>
      <c r="AP818" s="2"/>
      <c r="AQ818" s="2"/>
      <c r="AR818" s="2"/>
      <c r="AS818" s="2"/>
    </row>
    <row r="819" spans="1:45" ht="18"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9"/>
      <c r="Z819" s="9"/>
      <c r="AA819" s="9"/>
      <c r="AB819" s="9"/>
      <c r="AC819" s="9"/>
      <c r="AD819" s="9"/>
      <c r="AE819" s="9"/>
      <c r="AF819" s="9"/>
      <c r="AG819" s="9"/>
      <c r="AH819" s="9"/>
      <c r="AI819" s="9"/>
      <c r="AJ819" s="9"/>
      <c r="AK819" s="9"/>
      <c r="AL819" s="2"/>
      <c r="AM819" s="2"/>
      <c r="AN819" s="2"/>
      <c r="AO819" s="2"/>
      <c r="AP819" s="2"/>
      <c r="AQ819" s="2"/>
      <c r="AR819" s="2"/>
      <c r="AS819" s="2"/>
    </row>
    <row r="820" spans="1:45" ht="18"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9"/>
      <c r="Z820" s="9"/>
      <c r="AA820" s="9"/>
      <c r="AB820" s="9"/>
      <c r="AC820" s="9"/>
      <c r="AD820" s="9"/>
      <c r="AE820" s="9"/>
      <c r="AF820" s="9"/>
      <c r="AG820" s="9"/>
      <c r="AH820" s="9"/>
      <c r="AI820" s="9"/>
      <c r="AJ820" s="9"/>
      <c r="AK820" s="9"/>
      <c r="AL820" s="2"/>
      <c r="AM820" s="2"/>
      <c r="AN820" s="2"/>
      <c r="AO820" s="2"/>
      <c r="AP820" s="2"/>
      <c r="AQ820" s="2"/>
      <c r="AR820" s="2"/>
      <c r="AS820" s="2"/>
    </row>
    <row r="821" spans="1:45" ht="18"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9"/>
      <c r="Z821" s="9"/>
      <c r="AA821" s="9"/>
      <c r="AB821" s="9"/>
      <c r="AC821" s="9"/>
      <c r="AD821" s="9"/>
      <c r="AE821" s="9"/>
      <c r="AF821" s="9"/>
      <c r="AG821" s="9"/>
      <c r="AH821" s="9"/>
      <c r="AI821" s="9"/>
      <c r="AJ821" s="9"/>
      <c r="AK821" s="9"/>
      <c r="AL821" s="2"/>
      <c r="AM821" s="2"/>
      <c r="AN821" s="2"/>
      <c r="AO821" s="2"/>
      <c r="AP821" s="2"/>
      <c r="AQ821" s="2"/>
      <c r="AR821" s="2"/>
      <c r="AS821" s="2"/>
    </row>
    <row r="822" spans="1:45" ht="18"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9"/>
      <c r="Z822" s="9"/>
      <c r="AA822" s="9"/>
      <c r="AB822" s="9"/>
      <c r="AC822" s="9"/>
      <c r="AD822" s="9"/>
      <c r="AE822" s="9"/>
      <c r="AF822" s="9"/>
      <c r="AG822" s="9"/>
      <c r="AH822" s="9"/>
      <c r="AI822" s="9"/>
      <c r="AJ822" s="9"/>
      <c r="AK822" s="9"/>
      <c r="AL822" s="2"/>
      <c r="AM822" s="2"/>
      <c r="AN822" s="2"/>
      <c r="AO822" s="2"/>
      <c r="AP822" s="2"/>
      <c r="AQ822" s="2"/>
      <c r="AR822" s="2"/>
      <c r="AS822" s="2"/>
    </row>
    <row r="823" spans="1:45" ht="18"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9"/>
      <c r="Z823" s="9"/>
      <c r="AA823" s="9"/>
      <c r="AB823" s="9"/>
      <c r="AC823" s="9"/>
      <c r="AD823" s="9"/>
      <c r="AE823" s="9"/>
      <c r="AF823" s="9"/>
      <c r="AG823" s="9"/>
      <c r="AH823" s="9"/>
      <c r="AI823" s="9"/>
      <c r="AJ823" s="9"/>
      <c r="AK823" s="9"/>
      <c r="AL823" s="2"/>
      <c r="AM823" s="2"/>
      <c r="AN823" s="2"/>
      <c r="AO823" s="2"/>
      <c r="AP823" s="2"/>
      <c r="AQ823" s="2"/>
      <c r="AR823" s="2"/>
      <c r="AS823" s="2"/>
    </row>
    <row r="824" spans="1:45" ht="18"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9"/>
      <c r="Z824" s="9"/>
      <c r="AA824" s="9"/>
      <c r="AB824" s="9"/>
      <c r="AC824" s="9"/>
      <c r="AD824" s="9"/>
      <c r="AE824" s="9"/>
      <c r="AF824" s="9"/>
      <c r="AG824" s="9"/>
      <c r="AH824" s="9"/>
      <c r="AI824" s="9"/>
      <c r="AJ824" s="9"/>
      <c r="AK824" s="9"/>
      <c r="AL824" s="2"/>
      <c r="AM824" s="2"/>
      <c r="AN824" s="2"/>
      <c r="AO824" s="2"/>
      <c r="AP824" s="2"/>
      <c r="AQ824" s="2"/>
      <c r="AR824" s="2"/>
      <c r="AS824" s="2"/>
    </row>
    <row r="825" spans="1:45" ht="18"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9"/>
      <c r="Z825" s="9"/>
      <c r="AA825" s="9"/>
      <c r="AB825" s="9"/>
      <c r="AC825" s="9"/>
      <c r="AD825" s="9"/>
      <c r="AE825" s="9"/>
      <c r="AF825" s="9"/>
      <c r="AG825" s="9"/>
      <c r="AH825" s="9"/>
      <c r="AI825" s="9"/>
      <c r="AJ825" s="9"/>
      <c r="AK825" s="9"/>
      <c r="AL825" s="2"/>
      <c r="AM825" s="2"/>
      <c r="AN825" s="2"/>
      <c r="AO825" s="2"/>
      <c r="AP825" s="2"/>
      <c r="AQ825" s="2"/>
      <c r="AR825" s="2"/>
      <c r="AS825" s="2"/>
    </row>
    <row r="826" spans="1:45" ht="18"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9"/>
      <c r="Z826" s="9"/>
      <c r="AA826" s="9"/>
      <c r="AB826" s="9"/>
      <c r="AC826" s="9"/>
      <c r="AD826" s="9"/>
      <c r="AE826" s="9"/>
      <c r="AF826" s="9"/>
      <c r="AG826" s="9"/>
      <c r="AH826" s="9"/>
      <c r="AI826" s="9"/>
      <c r="AJ826" s="9"/>
      <c r="AK826" s="9"/>
      <c r="AL826" s="2"/>
      <c r="AM826" s="2"/>
      <c r="AN826" s="2"/>
      <c r="AO826" s="2"/>
      <c r="AP826" s="2"/>
      <c r="AQ826" s="2"/>
      <c r="AR826" s="2"/>
      <c r="AS826" s="2"/>
    </row>
    <row r="827" spans="1:45" ht="18"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9"/>
      <c r="Z827" s="9"/>
      <c r="AA827" s="9"/>
      <c r="AB827" s="9"/>
      <c r="AC827" s="9"/>
      <c r="AD827" s="9"/>
      <c r="AE827" s="9"/>
      <c r="AF827" s="9"/>
      <c r="AG827" s="9"/>
      <c r="AH827" s="9"/>
      <c r="AI827" s="9"/>
      <c r="AJ827" s="9"/>
      <c r="AK827" s="9"/>
      <c r="AL827" s="2"/>
      <c r="AM827" s="2"/>
      <c r="AN827" s="2"/>
      <c r="AO827" s="2"/>
      <c r="AP827" s="2"/>
      <c r="AQ827" s="2"/>
      <c r="AR827" s="2"/>
      <c r="AS827" s="2"/>
    </row>
    <row r="828" spans="1:45" ht="18"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9"/>
      <c r="Z828" s="9"/>
      <c r="AA828" s="9"/>
      <c r="AB828" s="9"/>
      <c r="AC828" s="9"/>
      <c r="AD828" s="9"/>
      <c r="AE828" s="9"/>
      <c r="AF828" s="9"/>
      <c r="AG828" s="9"/>
      <c r="AH828" s="9"/>
      <c r="AI828" s="9"/>
      <c r="AJ828" s="9"/>
      <c r="AK828" s="9"/>
      <c r="AL828" s="2"/>
      <c r="AM828" s="2"/>
      <c r="AN828" s="2"/>
      <c r="AO828" s="2"/>
      <c r="AP828" s="2"/>
      <c r="AQ828" s="2"/>
      <c r="AR828" s="2"/>
      <c r="AS828" s="2"/>
    </row>
    <row r="829" spans="1:45" ht="18"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9"/>
      <c r="Z829" s="9"/>
      <c r="AA829" s="9"/>
      <c r="AB829" s="9"/>
      <c r="AC829" s="9"/>
      <c r="AD829" s="9"/>
      <c r="AE829" s="9"/>
      <c r="AF829" s="9"/>
      <c r="AG829" s="9"/>
      <c r="AH829" s="9"/>
      <c r="AI829" s="9"/>
      <c r="AJ829" s="9"/>
      <c r="AK829" s="9"/>
      <c r="AL829" s="2"/>
      <c r="AM829" s="2"/>
      <c r="AN829" s="2"/>
      <c r="AO829" s="2"/>
      <c r="AP829" s="2"/>
      <c r="AQ829" s="2"/>
      <c r="AR829" s="2"/>
      <c r="AS829" s="2"/>
    </row>
    <row r="830" spans="1:45" ht="18"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9"/>
      <c r="Z830" s="9"/>
      <c r="AA830" s="9"/>
      <c r="AB830" s="9"/>
      <c r="AC830" s="9"/>
      <c r="AD830" s="9"/>
      <c r="AE830" s="9"/>
      <c r="AF830" s="9"/>
      <c r="AG830" s="9"/>
      <c r="AH830" s="9"/>
      <c r="AI830" s="9"/>
      <c r="AJ830" s="9"/>
      <c r="AK830" s="9"/>
      <c r="AL830" s="2"/>
      <c r="AM830" s="2"/>
      <c r="AN830" s="2"/>
      <c r="AO830" s="2"/>
      <c r="AP830" s="2"/>
      <c r="AQ830" s="2"/>
      <c r="AR830" s="2"/>
      <c r="AS830" s="2"/>
    </row>
    <row r="831" spans="1:45" ht="18"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9"/>
      <c r="Z831" s="9"/>
      <c r="AA831" s="9"/>
      <c r="AB831" s="9"/>
      <c r="AC831" s="9"/>
      <c r="AD831" s="9"/>
      <c r="AE831" s="9"/>
      <c r="AF831" s="9"/>
      <c r="AG831" s="9"/>
      <c r="AH831" s="9"/>
      <c r="AI831" s="9"/>
      <c r="AJ831" s="9"/>
      <c r="AK831" s="9"/>
      <c r="AL831" s="2"/>
      <c r="AM831" s="2"/>
      <c r="AN831" s="2"/>
      <c r="AO831" s="2"/>
      <c r="AP831" s="2"/>
      <c r="AQ831" s="2"/>
      <c r="AR831" s="2"/>
      <c r="AS831" s="2"/>
    </row>
    <row r="832" spans="1:45" ht="18"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9"/>
      <c r="Z832" s="9"/>
      <c r="AA832" s="9"/>
      <c r="AB832" s="9"/>
      <c r="AC832" s="9"/>
      <c r="AD832" s="9"/>
      <c r="AE832" s="9"/>
      <c r="AF832" s="9"/>
      <c r="AG832" s="9"/>
      <c r="AH832" s="9"/>
      <c r="AI832" s="9"/>
      <c r="AJ832" s="9"/>
      <c r="AK832" s="9"/>
      <c r="AL832" s="2"/>
      <c r="AM832" s="2"/>
      <c r="AN832" s="2"/>
      <c r="AO832" s="2"/>
      <c r="AP832" s="2"/>
      <c r="AQ832" s="2"/>
      <c r="AR832" s="2"/>
      <c r="AS832" s="2"/>
    </row>
    <row r="833" spans="1:45" ht="18"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9"/>
      <c r="Z833" s="9"/>
      <c r="AA833" s="9"/>
      <c r="AB833" s="9"/>
      <c r="AC833" s="9"/>
      <c r="AD833" s="9"/>
      <c r="AE833" s="9"/>
      <c r="AF833" s="9"/>
      <c r="AG833" s="9"/>
      <c r="AH833" s="9"/>
      <c r="AI833" s="9"/>
      <c r="AJ833" s="9"/>
      <c r="AK833" s="9"/>
      <c r="AL833" s="2"/>
      <c r="AM833" s="2"/>
      <c r="AN833" s="2"/>
      <c r="AO833" s="2"/>
      <c r="AP833" s="2"/>
      <c r="AQ833" s="2"/>
      <c r="AR833" s="2"/>
      <c r="AS833" s="2"/>
    </row>
    <row r="834" spans="1:45" ht="18"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9"/>
      <c r="Z834" s="9"/>
      <c r="AA834" s="9"/>
      <c r="AB834" s="9"/>
      <c r="AC834" s="9"/>
      <c r="AD834" s="9"/>
      <c r="AE834" s="9"/>
      <c r="AF834" s="9"/>
      <c r="AG834" s="9"/>
      <c r="AH834" s="9"/>
      <c r="AI834" s="9"/>
      <c r="AJ834" s="9"/>
      <c r="AK834" s="9"/>
      <c r="AL834" s="2"/>
      <c r="AM834" s="2"/>
      <c r="AN834" s="2"/>
      <c r="AO834" s="2"/>
      <c r="AP834" s="2"/>
      <c r="AQ834" s="2"/>
      <c r="AR834" s="2"/>
      <c r="AS834" s="2"/>
    </row>
    <row r="835" spans="1:45" ht="18"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9"/>
      <c r="Z835" s="9"/>
      <c r="AA835" s="9"/>
      <c r="AB835" s="9"/>
      <c r="AC835" s="9"/>
      <c r="AD835" s="9"/>
      <c r="AE835" s="9"/>
      <c r="AF835" s="9"/>
      <c r="AG835" s="9"/>
      <c r="AH835" s="9"/>
      <c r="AI835" s="9"/>
      <c r="AJ835" s="9"/>
      <c r="AK835" s="9"/>
      <c r="AL835" s="2"/>
      <c r="AM835" s="2"/>
      <c r="AN835" s="2"/>
      <c r="AO835" s="2"/>
      <c r="AP835" s="2"/>
      <c r="AQ835" s="2"/>
      <c r="AR835" s="2"/>
      <c r="AS835" s="2"/>
    </row>
    <row r="836" spans="1:45" ht="18"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9"/>
      <c r="Z836" s="9"/>
      <c r="AA836" s="9"/>
      <c r="AB836" s="9"/>
      <c r="AC836" s="9"/>
      <c r="AD836" s="9"/>
      <c r="AE836" s="9"/>
      <c r="AF836" s="9"/>
      <c r="AG836" s="9"/>
      <c r="AH836" s="9"/>
      <c r="AI836" s="9"/>
      <c r="AJ836" s="9"/>
      <c r="AK836" s="9"/>
      <c r="AL836" s="2"/>
      <c r="AM836" s="2"/>
      <c r="AN836" s="2"/>
      <c r="AO836" s="2"/>
      <c r="AP836" s="2"/>
      <c r="AQ836" s="2"/>
      <c r="AR836" s="2"/>
      <c r="AS836" s="2"/>
    </row>
    <row r="837" spans="1:45" ht="18"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9"/>
      <c r="Z837" s="9"/>
      <c r="AA837" s="9"/>
      <c r="AB837" s="9"/>
      <c r="AC837" s="9"/>
      <c r="AD837" s="9"/>
      <c r="AE837" s="9"/>
      <c r="AF837" s="9"/>
      <c r="AG837" s="9"/>
      <c r="AH837" s="9"/>
      <c r="AI837" s="9"/>
      <c r="AJ837" s="9"/>
      <c r="AK837" s="9"/>
      <c r="AL837" s="2"/>
      <c r="AM837" s="2"/>
      <c r="AN837" s="2"/>
      <c r="AO837" s="2"/>
      <c r="AP837" s="2"/>
      <c r="AQ837" s="2"/>
      <c r="AR837" s="2"/>
      <c r="AS837" s="2"/>
    </row>
    <row r="838" spans="1:45" ht="18"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9"/>
      <c r="Z838" s="9"/>
      <c r="AA838" s="9"/>
      <c r="AB838" s="9"/>
      <c r="AC838" s="9"/>
      <c r="AD838" s="9"/>
      <c r="AE838" s="9"/>
      <c r="AF838" s="9"/>
      <c r="AG838" s="9"/>
      <c r="AH838" s="9"/>
      <c r="AI838" s="9"/>
      <c r="AJ838" s="9"/>
      <c r="AK838" s="9"/>
      <c r="AL838" s="2"/>
      <c r="AM838" s="2"/>
      <c r="AN838" s="2"/>
      <c r="AO838" s="2"/>
      <c r="AP838" s="2"/>
      <c r="AQ838" s="2"/>
      <c r="AR838" s="2"/>
      <c r="AS838" s="2"/>
    </row>
    <row r="839" spans="1:45" ht="18"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9"/>
      <c r="Z839" s="9"/>
      <c r="AA839" s="9"/>
      <c r="AB839" s="9"/>
      <c r="AC839" s="9"/>
      <c r="AD839" s="9"/>
      <c r="AE839" s="9"/>
      <c r="AF839" s="9"/>
      <c r="AG839" s="9"/>
      <c r="AH839" s="9"/>
      <c r="AI839" s="9"/>
      <c r="AJ839" s="9"/>
      <c r="AK839" s="9"/>
      <c r="AL839" s="2"/>
      <c r="AM839" s="2"/>
      <c r="AN839" s="2"/>
      <c r="AO839" s="2"/>
      <c r="AP839" s="2"/>
      <c r="AQ839" s="2"/>
      <c r="AR839" s="2"/>
      <c r="AS839" s="2"/>
    </row>
    <row r="840" spans="1:45" ht="18"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9"/>
      <c r="Z840" s="9"/>
      <c r="AA840" s="9"/>
      <c r="AB840" s="9"/>
      <c r="AC840" s="9"/>
      <c r="AD840" s="9"/>
      <c r="AE840" s="9"/>
      <c r="AF840" s="9"/>
      <c r="AG840" s="9"/>
      <c r="AH840" s="9"/>
      <c r="AI840" s="9"/>
      <c r="AJ840" s="9"/>
      <c r="AK840" s="9"/>
      <c r="AL840" s="2"/>
      <c r="AM840" s="2"/>
      <c r="AN840" s="2"/>
      <c r="AO840" s="2"/>
      <c r="AP840" s="2"/>
      <c r="AQ840" s="2"/>
      <c r="AR840" s="2"/>
      <c r="AS840" s="2"/>
    </row>
    <row r="841" spans="1:45" ht="18"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9"/>
      <c r="Z841" s="9"/>
      <c r="AA841" s="9"/>
      <c r="AB841" s="9"/>
      <c r="AC841" s="9"/>
      <c r="AD841" s="9"/>
      <c r="AE841" s="9"/>
      <c r="AF841" s="9"/>
      <c r="AG841" s="9"/>
      <c r="AH841" s="9"/>
      <c r="AI841" s="9"/>
      <c r="AJ841" s="9"/>
      <c r="AK841" s="9"/>
      <c r="AL841" s="2"/>
      <c r="AM841" s="2"/>
      <c r="AN841" s="2"/>
      <c r="AO841" s="2"/>
      <c r="AP841" s="2"/>
      <c r="AQ841" s="2"/>
      <c r="AR841" s="2"/>
      <c r="AS841" s="2"/>
    </row>
    <row r="842" spans="1:45" ht="18"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9"/>
      <c r="Z842" s="9"/>
      <c r="AA842" s="9"/>
      <c r="AB842" s="9"/>
      <c r="AC842" s="9"/>
      <c r="AD842" s="9"/>
      <c r="AE842" s="9"/>
      <c r="AF842" s="9"/>
      <c r="AG842" s="9"/>
      <c r="AH842" s="9"/>
      <c r="AI842" s="9"/>
      <c r="AJ842" s="9"/>
      <c r="AK842" s="9"/>
      <c r="AL842" s="2"/>
      <c r="AM842" s="2"/>
      <c r="AN842" s="2"/>
      <c r="AO842" s="2"/>
      <c r="AP842" s="2"/>
      <c r="AQ842" s="2"/>
      <c r="AR842" s="2"/>
      <c r="AS842" s="2"/>
    </row>
    <row r="843" spans="1:45" ht="18"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9"/>
      <c r="Z843" s="9"/>
      <c r="AA843" s="9"/>
      <c r="AB843" s="9"/>
      <c r="AC843" s="9"/>
      <c r="AD843" s="9"/>
      <c r="AE843" s="9"/>
      <c r="AF843" s="9"/>
      <c r="AG843" s="9"/>
      <c r="AH843" s="9"/>
      <c r="AI843" s="9"/>
      <c r="AJ843" s="9"/>
      <c r="AK843" s="9"/>
      <c r="AL843" s="2"/>
      <c r="AM843" s="2"/>
      <c r="AN843" s="2"/>
      <c r="AO843" s="2"/>
      <c r="AP843" s="2"/>
      <c r="AQ843" s="2"/>
      <c r="AR843" s="2"/>
      <c r="AS843" s="2"/>
    </row>
    <row r="844" spans="1:45" ht="18"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9"/>
      <c r="Z844" s="9"/>
      <c r="AA844" s="9"/>
      <c r="AB844" s="9"/>
      <c r="AC844" s="9"/>
      <c r="AD844" s="9"/>
      <c r="AE844" s="9"/>
      <c r="AF844" s="9"/>
      <c r="AG844" s="9"/>
      <c r="AH844" s="9"/>
      <c r="AI844" s="9"/>
      <c r="AJ844" s="9"/>
      <c r="AK844" s="9"/>
      <c r="AL844" s="2"/>
      <c r="AM844" s="2"/>
      <c r="AN844" s="2"/>
      <c r="AO844" s="2"/>
      <c r="AP844" s="2"/>
      <c r="AQ844" s="2"/>
      <c r="AR844" s="2"/>
      <c r="AS844" s="2"/>
    </row>
    <row r="845" spans="1:45" ht="18"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9"/>
      <c r="Z845" s="9"/>
      <c r="AA845" s="9"/>
      <c r="AB845" s="9"/>
      <c r="AC845" s="9"/>
      <c r="AD845" s="9"/>
      <c r="AE845" s="9"/>
      <c r="AF845" s="9"/>
      <c r="AG845" s="9"/>
      <c r="AH845" s="9"/>
      <c r="AI845" s="9"/>
      <c r="AJ845" s="9"/>
      <c r="AK845" s="9"/>
      <c r="AL845" s="2"/>
      <c r="AM845" s="2"/>
      <c r="AN845" s="2"/>
      <c r="AO845" s="2"/>
      <c r="AP845" s="2"/>
      <c r="AQ845" s="2"/>
      <c r="AR845" s="2"/>
      <c r="AS845" s="2"/>
    </row>
    <row r="846" spans="1:45" ht="18"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9"/>
      <c r="Z846" s="9"/>
      <c r="AA846" s="9"/>
      <c r="AB846" s="9"/>
      <c r="AC846" s="9"/>
      <c r="AD846" s="9"/>
      <c r="AE846" s="9"/>
      <c r="AF846" s="9"/>
      <c r="AG846" s="9"/>
      <c r="AH846" s="9"/>
      <c r="AI846" s="9"/>
      <c r="AJ846" s="9"/>
      <c r="AK846" s="9"/>
      <c r="AL846" s="2"/>
      <c r="AM846" s="2"/>
      <c r="AN846" s="2"/>
      <c r="AO846" s="2"/>
      <c r="AP846" s="2"/>
      <c r="AQ846" s="2"/>
      <c r="AR846" s="2"/>
      <c r="AS846" s="2"/>
    </row>
    <row r="847" spans="1:45" ht="18"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9"/>
      <c r="Z847" s="9"/>
      <c r="AA847" s="9"/>
      <c r="AB847" s="9"/>
      <c r="AC847" s="9"/>
      <c r="AD847" s="9"/>
      <c r="AE847" s="9"/>
      <c r="AF847" s="9"/>
      <c r="AG847" s="9"/>
      <c r="AH847" s="9"/>
      <c r="AI847" s="9"/>
      <c r="AJ847" s="9"/>
      <c r="AK847" s="9"/>
      <c r="AL847" s="2"/>
      <c r="AM847" s="2"/>
      <c r="AN847" s="2"/>
      <c r="AO847" s="2"/>
      <c r="AP847" s="2"/>
      <c r="AQ847" s="2"/>
      <c r="AR847" s="2"/>
      <c r="AS847" s="2"/>
    </row>
    <row r="848" spans="1:45" ht="18"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9"/>
      <c r="Z848" s="9"/>
      <c r="AA848" s="9"/>
      <c r="AB848" s="9"/>
      <c r="AC848" s="9"/>
      <c r="AD848" s="9"/>
      <c r="AE848" s="9"/>
      <c r="AF848" s="9"/>
      <c r="AG848" s="9"/>
      <c r="AH848" s="9"/>
      <c r="AI848" s="9"/>
      <c r="AJ848" s="9"/>
      <c r="AK848" s="9"/>
      <c r="AL848" s="2"/>
      <c r="AM848" s="2"/>
      <c r="AN848" s="2"/>
      <c r="AO848" s="2"/>
      <c r="AP848" s="2"/>
      <c r="AQ848" s="2"/>
      <c r="AR848" s="2"/>
      <c r="AS848" s="2"/>
    </row>
    <row r="849" spans="1:45" ht="18"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9"/>
      <c r="Z849" s="9"/>
      <c r="AA849" s="9"/>
      <c r="AB849" s="9"/>
      <c r="AC849" s="9"/>
      <c r="AD849" s="9"/>
      <c r="AE849" s="9"/>
      <c r="AF849" s="9"/>
      <c r="AG849" s="9"/>
      <c r="AH849" s="9"/>
      <c r="AI849" s="9"/>
      <c r="AJ849" s="9"/>
      <c r="AK849" s="9"/>
      <c r="AL849" s="2"/>
      <c r="AM849" s="2"/>
      <c r="AN849" s="2"/>
      <c r="AO849" s="2"/>
      <c r="AP849" s="2"/>
      <c r="AQ849" s="2"/>
      <c r="AR849" s="2"/>
      <c r="AS849" s="2"/>
    </row>
    <row r="850" spans="1:45" ht="18"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9"/>
      <c r="Z850" s="9"/>
      <c r="AA850" s="9"/>
      <c r="AB850" s="9"/>
      <c r="AC850" s="9"/>
      <c r="AD850" s="9"/>
      <c r="AE850" s="9"/>
      <c r="AF850" s="9"/>
      <c r="AG850" s="9"/>
      <c r="AH850" s="9"/>
      <c r="AI850" s="9"/>
      <c r="AJ850" s="9"/>
      <c r="AK850" s="9"/>
      <c r="AL850" s="2"/>
      <c r="AM850" s="2"/>
      <c r="AN850" s="2"/>
      <c r="AO850" s="2"/>
      <c r="AP850" s="2"/>
      <c r="AQ850" s="2"/>
      <c r="AR850" s="2"/>
      <c r="AS850" s="2"/>
    </row>
    <row r="851" spans="1:45" ht="18"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9"/>
      <c r="Z851" s="9"/>
      <c r="AA851" s="9"/>
      <c r="AB851" s="9"/>
      <c r="AC851" s="9"/>
      <c r="AD851" s="9"/>
      <c r="AE851" s="9"/>
      <c r="AF851" s="9"/>
      <c r="AG851" s="9"/>
      <c r="AH851" s="9"/>
      <c r="AI851" s="9"/>
      <c r="AJ851" s="9"/>
      <c r="AK851" s="9"/>
      <c r="AL851" s="2"/>
      <c r="AM851" s="2"/>
      <c r="AN851" s="2"/>
      <c r="AO851" s="2"/>
      <c r="AP851" s="2"/>
      <c r="AQ851" s="2"/>
      <c r="AR851" s="2"/>
      <c r="AS851" s="2"/>
    </row>
    <row r="852" spans="1:45" ht="18"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9"/>
      <c r="Z852" s="9"/>
      <c r="AA852" s="9"/>
      <c r="AB852" s="9"/>
      <c r="AC852" s="9"/>
      <c r="AD852" s="9"/>
      <c r="AE852" s="9"/>
      <c r="AF852" s="9"/>
      <c r="AG852" s="9"/>
      <c r="AH852" s="9"/>
      <c r="AI852" s="9"/>
      <c r="AJ852" s="9"/>
      <c r="AK852" s="9"/>
      <c r="AL852" s="2"/>
      <c r="AM852" s="2"/>
      <c r="AN852" s="2"/>
      <c r="AO852" s="2"/>
      <c r="AP852" s="2"/>
      <c r="AQ852" s="2"/>
      <c r="AR852" s="2"/>
      <c r="AS852" s="2"/>
    </row>
    <row r="853" spans="1:45" ht="18"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9"/>
      <c r="Z853" s="9"/>
      <c r="AA853" s="9"/>
      <c r="AB853" s="9"/>
      <c r="AC853" s="9"/>
      <c r="AD853" s="9"/>
      <c r="AE853" s="9"/>
      <c r="AF853" s="9"/>
      <c r="AG853" s="9"/>
      <c r="AH853" s="9"/>
      <c r="AI853" s="9"/>
      <c r="AJ853" s="9"/>
      <c r="AK853" s="9"/>
      <c r="AL853" s="2"/>
      <c r="AM853" s="2"/>
      <c r="AN853" s="2"/>
      <c r="AO853" s="2"/>
      <c r="AP853" s="2"/>
      <c r="AQ853" s="2"/>
      <c r="AR853" s="2"/>
      <c r="AS853" s="2"/>
    </row>
    <row r="854" spans="1:45" ht="18"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9"/>
      <c r="Z854" s="9"/>
      <c r="AA854" s="9"/>
      <c r="AB854" s="9"/>
      <c r="AC854" s="9"/>
      <c r="AD854" s="9"/>
      <c r="AE854" s="9"/>
      <c r="AF854" s="9"/>
      <c r="AG854" s="9"/>
      <c r="AH854" s="9"/>
      <c r="AI854" s="9"/>
      <c r="AJ854" s="9"/>
      <c r="AK854" s="9"/>
      <c r="AL854" s="2"/>
      <c r="AM854" s="2"/>
      <c r="AN854" s="2"/>
      <c r="AO854" s="2"/>
      <c r="AP854" s="2"/>
      <c r="AQ854" s="2"/>
      <c r="AR854" s="2"/>
      <c r="AS854" s="2"/>
    </row>
    <row r="855" spans="1:45" ht="18"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9"/>
      <c r="Z855" s="9"/>
      <c r="AA855" s="9"/>
      <c r="AB855" s="9"/>
      <c r="AC855" s="9"/>
      <c r="AD855" s="9"/>
      <c r="AE855" s="9"/>
      <c r="AF855" s="9"/>
      <c r="AG855" s="9"/>
      <c r="AH855" s="9"/>
      <c r="AI855" s="9"/>
      <c r="AJ855" s="9"/>
      <c r="AK855" s="9"/>
      <c r="AL855" s="2"/>
      <c r="AM855" s="2"/>
      <c r="AN855" s="2"/>
      <c r="AO855" s="2"/>
      <c r="AP855" s="2"/>
      <c r="AQ855" s="2"/>
      <c r="AR855" s="2"/>
      <c r="AS855" s="2"/>
    </row>
    <row r="856" spans="1:45" ht="18"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9"/>
      <c r="Z856" s="9"/>
      <c r="AA856" s="9"/>
      <c r="AB856" s="9"/>
      <c r="AC856" s="9"/>
      <c r="AD856" s="9"/>
      <c r="AE856" s="9"/>
      <c r="AF856" s="9"/>
      <c r="AG856" s="9"/>
      <c r="AH856" s="9"/>
      <c r="AI856" s="9"/>
      <c r="AJ856" s="9"/>
      <c r="AK856" s="9"/>
      <c r="AL856" s="2"/>
      <c r="AM856" s="2"/>
      <c r="AN856" s="2"/>
      <c r="AO856" s="2"/>
      <c r="AP856" s="2"/>
      <c r="AQ856" s="2"/>
      <c r="AR856" s="2"/>
      <c r="AS856" s="2"/>
    </row>
    <row r="857" spans="1:45" ht="18"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9"/>
      <c r="Z857" s="9"/>
      <c r="AA857" s="9"/>
      <c r="AB857" s="9"/>
      <c r="AC857" s="9"/>
      <c r="AD857" s="9"/>
      <c r="AE857" s="9"/>
      <c r="AF857" s="9"/>
      <c r="AG857" s="9"/>
      <c r="AH857" s="9"/>
      <c r="AI857" s="9"/>
      <c r="AJ857" s="9"/>
      <c r="AK857" s="9"/>
      <c r="AL857" s="2"/>
      <c r="AM857" s="2"/>
      <c r="AN857" s="2"/>
      <c r="AO857" s="2"/>
      <c r="AP857" s="2"/>
      <c r="AQ857" s="2"/>
      <c r="AR857" s="2"/>
      <c r="AS857" s="2"/>
    </row>
    <row r="858" spans="1:45" ht="18"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9"/>
      <c r="Z858" s="9"/>
      <c r="AA858" s="9"/>
      <c r="AB858" s="9"/>
      <c r="AC858" s="9"/>
      <c r="AD858" s="9"/>
      <c r="AE858" s="9"/>
      <c r="AF858" s="9"/>
      <c r="AG858" s="9"/>
      <c r="AH858" s="9"/>
      <c r="AI858" s="9"/>
      <c r="AJ858" s="9"/>
      <c r="AK858" s="9"/>
      <c r="AL858" s="2"/>
      <c r="AM858" s="2"/>
      <c r="AN858" s="2"/>
      <c r="AO858" s="2"/>
      <c r="AP858" s="2"/>
      <c r="AQ858" s="2"/>
      <c r="AR858" s="2"/>
      <c r="AS858" s="2"/>
    </row>
    <row r="859" spans="1:45" ht="18"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9"/>
      <c r="Z859" s="9"/>
      <c r="AA859" s="9"/>
      <c r="AB859" s="9"/>
      <c r="AC859" s="9"/>
      <c r="AD859" s="9"/>
      <c r="AE859" s="9"/>
      <c r="AF859" s="9"/>
      <c r="AG859" s="9"/>
      <c r="AH859" s="9"/>
      <c r="AI859" s="9"/>
      <c r="AJ859" s="9"/>
      <c r="AK859" s="9"/>
      <c r="AL859" s="2"/>
      <c r="AM859" s="2"/>
      <c r="AN859" s="2"/>
      <c r="AO859" s="2"/>
      <c r="AP859" s="2"/>
      <c r="AQ859" s="2"/>
      <c r="AR859" s="2"/>
      <c r="AS859" s="2"/>
    </row>
    <row r="860" spans="1:45" ht="18"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9"/>
      <c r="Z860" s="9"/>
      <c r="AA860" s="9"/>
      <c r="AB860" s="9"/>
      <c r="AC860" s="9"/>
      <c r="AD860" s="9"/>
      <c r="AE860" s="9"/>
      <c r="AF860" s="9"/>
      <c r="AG860" s="9"/>
      <c r="AH860" s="9"/>
      <c r="AI860" s="9"/>
      <c r="AJ860" s="9"/>
      <c r="AK860" s="9"/>
      <c r="AL860" s="2"/>
      <c r="AM860" s="2"/>
      <c r="AN860" s="2"/>
      <c r="AO860" s="2"/>
      <c r="AP860" s="2"/>
      <c r="AQ860" s="2"/>
      <c r="AR860" s="2"/>
      <c r="AS860" s="2"/>
    </row>
    <row r="861" spans="1:45" ht="18"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9"/>
      <c r="Z861" s="9"/>
      <c r="AA861" s="9"/>
      <c r="AB861" s="9"/>
      <c r="AC861" s="9"/>
      <c r="AD861" s="9"/>
      <c r="AE861" s="9"/>
      <c r="AF861" s="9"/>
      <c r="AG861" s="9"/>
      <c r="AH861" s="9"/>
      <c r="AI861" s="9"/>
      <c r="AJ861" s="9"/>
      <c r="AK861" s="9"/>
      <c r="AL861" s="2"/>
      <c r="AM861" s="2"/>
      <c r="AN861" s="2"/>
      <c r="AO861" s="2"/>
      <c r="AP861" s="2"/>
      <c r="AQ861" s="2"/>
      <c r="AR861" s="2"/>
      <c r="AS861" s="2"/>
    </row>
    <row r="862" spans="1:45" ht="18"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9"/>
      <c r="Z862" s="9"/>
      <c r="AA862" s="9"/>
      <c r="AB862" s="9"/>
      <c r="AC862" s="9"/>
      <c r="AD862" s="9"/>
      <c r="AE862" s="9"/>
      <c r="AF862" s="9"/>
      <c r="AG862" s="9"/>
      <c r="AH862" s="9"/>
      <c r="AI862" s="9"/>
      <c r="AJ862" s="9"/>
      <c r="AK862" s="9"/>
      <c r="AL862" s="2"/>
      <c r="AM862" s="2"/>
      <c r="AN862" s="2"/>
      <c r="AO862" s="2"/>
      <c r="AP862" s="2"/>
      <c r="AQ862" s="2"/>
      <c r="AR862" s="2"/>
      <c r="AS862" s="2"/>
    </row>
    <row r="863" spans="1:45" ht="18"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9"/>
      <c r="Z863" s="9"/>
      <c r="AA863" s="9"/>
      <c r="AB863" s="9"/>
      <c r="AC863" s="9"/>
      <c r="AD863" s="9"/>
      <c r="AE863" s="9"/>
      <c r="AF863" s="9"/>
      <c r="AG863" s="9"/>
      <c r="AH863" s="9"/>
      <c r="AI863" s="9"/>
      <c r="AJ863" s="9"/>
      <c r="AK863" s="9"/>
      <c r="AL863" s="2"/>
      <c r="AM863" s="2"/>
      <c r="AN863" s="2"/>
      <c r="AO863" s="2"/>
      <c r="AP863" s="2"/>
      <c r="AQ863" s="2"/>
      <c r="AR863" s="2"/>
      <c r="AS863" s="2"/>
    </row>
    <row r="864" spans="1:45" ht="18"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9"/>
      <c r="Z864" s="9"/>
      <c r="AA864" s="9"/>
      <c r="AB864" s="9"/>
      <c r="AC864" s="9"/>
      <c r="AD864" s="9"/>
      <c r="AE864" s="9"/>
      <c r="AF864" s="9"/>
      <c r="AG864" s="9"/>
      <c r="AH864" s="9"/>
      <c r="AI864" s="9"/>
      <c r="AJ864" s="9"/>
      <c r="AK864" s="9"/>
      <c r="AL864" s="2"/>
      <c r="AM864" s="2"/>
      <c r="AN864" s="2"/>
      <c r="AO864" s="2"/>
      <c r="AP864" s="2"/>
      <c r="AQ864" s="2"/>
      <c r="AR864" s="2"/>
      <c r="AS864" s="2"/>
    </row>
    <row r="865" spans="1:45" ht="18"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9"/>
      <c r="Z865" s="9"/>
      <c r="AA865" s="9"/>
      <c r="AB865" s="9"/>
      <c r="AC865" s="9"/>
      <c r="AD865" s="9"/>
      <c r="AE865" s="9"/>
      <c r="AF865" s="9"/>
      <c r="AG865" s="9"/>
      <c r="AH865" s="9"/>
      <c r="AI865" s="9"/>
      <c r="AJ865" s="9"/>
      <c r="AK865" s="9"/>
      <c r="AL865" s="2"/>
      <c r="AM865" s="2"/>
      <c r="AN865" s="2"/>
      <c r="AO865" s="2"/>
      <c r="AP865" s="2"/>
      <c r="AQ865" s="2"/>
      <c r="AR865" s="2"/>
      <c r="AS865" s="2"/>
    </row>
    <row r="866" spans="1:45" ht="18"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9"/>
      <c r="Z866" s="9"/>
      <c r="AA866" s="9"/>
      <c r="AB866" s="9"/>
      <c r="AC866" s="9"/>
      <c r="AD866" s="9"/>
      <c r="AE866" s="9"/>
      <c r="AF866" s="9"/>
      <c r="AG866" s="9"/>
      <c r="AH866" s="9"/>
      <c r="AI866" s="9"/>
      <c r="AJ866" s="9"/>
      <c r="AK866" s="9"/>
      <c r="AL866" s="2"/>
      <c r="AM866" s="2"/>
      <c r="AN866" s="2"/>
      <c r="AO866" s="2"/>
      <c r="AP866" s="2"/>
      <c r="AQ866" s="2"/>
      <c r="AR866" s="2"/>
      <c r="AS866" s="2"/>
    </row>
    <row r="867" spans="1:45" ht="18"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9"/>
      <c r="Z867" s="9"/>
      <c r="AA867" s="9"/>
      <c r="AB867" s="9"/>
      <c r="AC867" s="9"/>
      <c r="AD867" s="9"/>
      <c r="AE867" s="9"/>
      <c r="AF867" s="9"/>
      <c r="AG867" s="9"/>
      <c r="AH867" s="9"/>
      <c r="AI867" s="9"/>
      <c r="AJ867" s="9"/>
      <c r="AK867" s="9"/>
      <c r="AL867" s="2"/>
      <c r="AM867" s="2"/>
      <c r="AN867" s="2"/>
      <c r="AO867" s="2"/>
      <c r="AP867" s="2"/>
      <c r="AQ867" s="2"/>
      <c r="AR867" s="2"/>
      <c r="AS867" s="2"/>
    </row>
    <row r="868" spans="1:45" ht="18"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9"/>
      <c r="Z868" s="9"/>
      <c r="AA868" s="9"/>
      <c r="AB868" s="9"/>
      <c r="AC868" s="9"/>
      <c r="AD868" s="9"/>
      <c r="AE868" s="9"/>
      <c r="AF868" s="9"/>
      <c r="AG868" s="9"/>
      <c r="AH868" s="9"/>
      <c r="AI868" s="9"/>
      <c r="AJ868" s="9"/>
      <c r="AK868" s="9"/>
      <c r="AL868" s="2"/>
      <c r="AM868" s="2"/>
      <c r="AN868" s="2"/>
      <c r="AO868" s="2"/>
      <c r="AP868" s="2"/>
      <c r="AQ868" s="2"/>
      <c r="AR868" s="2"/>
      <c r="AS868" s="2"/>
    </row>
    <row r="869" spans="1:45" ht="18"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9"/>
      <c r="Z869" s="9"/>
      <c r="AA869" s="9"/>
      <c r="AB869" s="9"/>
      <c r="AC869" s="9"/>
      <c r="AD869" s="9"/>
      <c r="AE869" s="9"/>
      <c r="AF869" s="9"/>
      <c r="AG869" s="9"/>
      <c r="AH869" s="9"/>
      <c r="AI869" s="9"/>
      <c r="AJ869" s="9"/>
      <c r="AK869" s="9"/>
      <c r="AL869" s="2"/>
      <c r="AM869" s="2"/>
      <c r="AN869" s="2"/>
      <c r="AO869" s="2"/>
      <c r="AP869" s="2"/>
      <c r="AQ869" s="2"/>
      <c r="AR869" s="2"/>
      <c r="AS869" s="2"/>
    </row>
    <row r="870" spans="1:45" ht="18"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9"/>
      <c r="Z870" s="9"/>
      <c r="AA870" s="9"/>
      <c r="AB870" s="9"/>
      <c r="AC870" s="9"/>
      <c r="AD870" s="9"/>
      <c r="AE870" s="9"/>
      <c r="AF870" s="9"/>
      <c r="AG870" s="9"/>
      <c r="AH870" s="9"/>
      <c r="AI870" s="9"/>
      <c r="AJ870" s="9"/>
      <c r="AK870" s="9"/>
      <c r="AL870" s="2"/>
      <c r="AM870" s="2"/>
      <c r="AN870" s="2"/>
      <c r="AO870" s="2"/>
      <c r="AP870" s="2"/>
      <c r="AQ870" s="2"/>
      <c r="AR870" s="2"/>
      <c r="AS870" s="2"/>
    </row>
    <row r="871" spans="1:45" ht="18"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9"/>
      <c r="Z871" s="9"/>
      <c r="AA871" s="9"/>
      <c r="AB871" s="9"/>
      <c r="AC871" s="9"/>
      <c r="AD871" s="9"/>
      <c r="AE871" s="9"/>
      <c r="AF871" s="9"/>
      <c r="AG871" s="9"/>
      <c r="AH871" s="9"/>
      <c r="AI871" s="9"/>
      <c r="AJ871" s="9"/>
      <c r="AK871" s="9"/>
      <c r="AL871" s="2"/>
      <c r="AM871" s="2"/>
      <c r="AN871" s="2"/>
      <c r="AO871" s="2"/>
      <c r="AP871" s="2"/>
      <c r="AQ871" s="2"/>
      <c r="AR871" s="2"/>
      <c r="AS871" s="2"/>
    </row>
    <row r="872" spans="1:45" ht="18"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9"/>
      <c r="Z872" s="9"/>
      <c r="AA872" s="9"/>
      <c r="AB872" s="9"/>
      <c r="AC872" s="9"/>
      <c r="AD872" s="9"/>
      <c r="AE872" s="9"/>
      <c r="AF872" s="9"/>
      <c r="AG872" s="9"/>
      <c r="AH872" s="9"/>
      <c r="AI872" s="9"/>
      <c r="AJ872" s="9"/>
      <c r="AK872" s="9"/>
      <c r="AL872" s="2"/>
      <c r="AM872" s="2"/>
      <c r="AN872" s="2"/>
      <c r="AO872" s="2"/>
      <c r="AP872" s="2"/>
      <c r="AQ872" s="2"/>
      <c r="AR872" s="2"/>
      <c r="AS872" s="2"/>
    </row>
    <row r="873" spans="1:45" ht="18"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9"/>
      <c r="Z873" s="9"/>
      <c r="AA873" s="9"/>
      <c r="AB873" s="9"/>
      <c r="AC873" s="9"/>
      <c r="AD873" s="9"/>
      <c r="AE873" s="9"/>
      <c r="AF873" s="9"/>
      <c r="AG873" s="9"/>
      <c r="AH873" s="9"/>
      <c r="AI873" s="9"/>
      <c r="AJ873" s="9"/>
      <c r="AK873" s="9"/>
      <c r="AL873" s="2"/>
      <c r="AM873" s="2"/>
      <c r="AN873" s="2"/>
      <c r="AO873" s="2"/>
      <c r="AP873" s="2"/>
      <c r="AQ873" s="2"/>
      <c r="AR873" s="2"/>
      <c r="AS873" s="2"/>
    </row>
    <row r="874" spans="1:45" ht="18"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9"/>
      <c r="Z874" s="9"/>
      <c r="AA874" s="9"/>
      <c r="AB874" s="9"/>
      <c r="AC874" s="9"/>
      <c r="AD874" s="9"/>
      <c r="AE874" s="9"/>
      <c r="AF874" s="9"/>
      <c r="AG874" s="9"/>
      <c r="AH874" s="9"/>
      <c r="AI874" s="9"/>
      <c r="AJ874" s="9"/>
      <c r="AK874" s="9"/>
      <c r="AL874" s="2"/>
      <c r="AM874" s="2"/>
      <c r="AN874" s="2"/>
      <c r="AO874" s="2"/>
      <c r="AP874" s="2"/>
      <c r="AQ874" s="2"/>
      <c r="AR874" s="2"/>
      <c r="AS874" s="2"/>
    </row>
    <row r="875" spans="1:45" ht="18"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9"/>
      <c r="Z875" s="9"/>
      <c r="AA875" s="9"/>
      <c r="AB875" s="9"/>
      <c r="AC875" s="9"/>
      <c r="AD875" s="9"/>
      <c r="AE875" s="9"/>
      <c r="AF875" s="9"/>
      <c r="AG875" s="9"/>
      <c r="AH875" s="9"/>
      <c r="AI875" s="9"/>
      <c r="AJ875" s="9"/>
      <c r="AK875" s="9"/>
      <c r="AL875" s="2"/>
      <c r="AM875" s="2"/>
      <c r="AN875" s="2"/>
      <c r="AO875" s="2"/>
      <c r="AP875" s="2"/>
      <c r="AQ875" s="2"/>
      <c r="AR875" s="2"/>
      <c r="AS875" s="2"/>
    </row>
    <row r="876" spans="1:45" ht="18"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9"/>
      <c r="Z876" s="9"/>
      <c r="AA876" s="9"/>
      <c r="AB876" s="9"/>
      <c r="AC876" s="9"/>
      <c r="AD876" s="9"/>
      <c r="AE876" s="9"/>
      <c r="AF876" s="9"/>
      <c r="AG876" s="9"/>
      <c r="AH876" s="9"/>
      <c r="AI876" s="9"/>
      <c r="AJ876" s="9"/>
      <c r="AK876" s="9"/>
      <c r="AL876" s="2"/>
      <c r="AM876" s="2"/>
      <c r="AN876" s="2"/>
      <c r="AO876" s="2"/>
      <c r="AP876" s="2"/>
      <c r="AQ876" s="2"/>
      <c r="AR876" s="2"/>
      <c r="AS876" s="2"/>
    </row>
    <row r="877" spans="1:45" ht="18"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9"/>
      <c r="Z877" s="9"/>
      <c r="AA877" s="9"/>
      <c r="AB877" s="9"/>
      <c r="AC877" s="9"/>
      <c r="AD877" s="9"/>
      <c r="AE877" s="9"/>
      <c r="AF877" s="9"/>
      <c r="AG877" s="9"/>
      <c r="AH877" s="9"/>
      <c r="AI877" s="9"/>
      <c r="AJ877" s="9"/>
      <c r="AK877" s="9"/>
      <c r="AL877" s="2"/>
      <c r="AM877" s="2"/>
      <c r="AN877" s="2"/>
      <c r="AO877" s="2"/>
      <c r="AP877" s="2"/>
      <c r="AQ877" s="2"/>
      <c r="AR877" s="2"/>
      <c r="AS877" s="2"/>
    </row>
    <row r="878" spans="1:45" ht="18"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9"/>
      <c r="Z878" s="9"/>
      <c r="AA878" s="9"/>
      <c r="AB878" s="9"/>
      <c r="AC878" s="9"/>
      <c r="AD878" s="9"/>
      <c r="AE878" s="9"/>
      <c r="AF878" s="9"/>
      <c r="AG878" s="9"/>
      <c r="AH878" s="9"/>
      <c r="AI878" s="9"/>
      <c r="AJ878" s="9"/>
      <c r="AK878" s="9"/>
      <c r="AL878" s="2"/>
      <c r="AM878" s="2"/>
      <c r="AN878" s="2"/>
      <c r="AO878" s="2"/>
      <c r="AP878" s="2"/>
      <c r="AQ878" s="2"/>
      <c r="AR878" s="2"/>
      <c r="AS878" s="2"/>
    </row>
    <row r="879" spans="1:45" ht="18"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9"/>
      <c r="Z879" s="9"/>
      <c r="AA879" s="9"/>
      <c r="AB879" s="9"/>
      <c r="AC879" s="9"/>
      <c r="AD879" s="9"/>
      <c r="AE879" s="9"/>
      <c r="AF879" s="9"/>
      <c r="AG879" s="9"/>
      <c r="AH879" s="9"/>
      <c r="AI879" s="9"/>
      <c r="AJ879" s="9"/>
      <c r="AK879" s="9"/>
      <c r="AL879" s="2"/>
      <c r="AM879" s="2"/>
      <c r="AN879" s="2"/>
      <c r="AO879" s="2"/>
      <c r="AP879" s="2"/>
      <c r="AQ879" s="2"/>
      <c r="AR879" s="2"/>
      <c r="AS879" s="2"/>
    </row>
    <row r="880" spans="1:45" ht="18"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9"/>
      <c r="Z880" s="9"/>
      <c r="AA880" s="9"/>
      <c r="AB880" s="9"/>
      <c r="AC880" s="9"/>
      <c r="AD880" s="9"/>
      <c r="AE880" s="9"/>
      <c r="AF880" s="9"/>
      <c r="AG880" s="9"/>
      <c r="AH880" s="9"/>
      <c r="AI880" s="9"/>
      <c r="AJ880" s="9"/>
      <c r="AK880" s="9"/>
      <c r="AL880" s="2"/>
      <c r="AM880" s="2"/>
      <c r="AN880" s="2"/>
      <c r="AO880" s="2"/>
      <c r="AP880" s="2"/>
      <c r="AQ880" s="2"/>
      <c r="AR880" s="2"/>
      <c r="AS880" s="2"/>
    </row>
    <row r="881" spans="1:45" ht="18"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9"/>
      <c r="Z881" s="9"/>
      <c r="AA881" s="9"/>
      <c r="AB881" s="9"/>
      <c r="AC881" s="9"/>
      <c r="AD881" s="9"/>
      <c r="AE881" s="9"/>
      <c r="AF881" s="9"/>
      <c r="AG881" s="9"/>
      <c r="AH881" s="9"/>
      <c r="AI881" s="9"/>
      <c r="AJ881" s="9"/>
      <c r="AK881" s="9"/>
      <c r="AL881" s="2"/>
      <c r="AM881" s="2"/>
      <c r="AN881" s="2"/>
      <c r="AO881" s="2"/>
      <c r="AP881" s="2"/>
      <c r="AQ881" s="2"/>
      <c r="AR881" s="2"/>
      <c r="AS881" s="2"/>
    </row>
    <row r="882" spans="1:45" ht="18"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9"/>
      <c r="Z882" s="9"/>
      <c r="AA882" s="9"/>
      <c r="AB882" s="9"/>
      <c r="AC882" s="9"/>
      <c r="AD882" s="9"/>
      <c r="AE882" s="9"/>
      <c r="AF882" s="9"/>
      <c r="AG882" s="9"/>
      <c r="AH882" s="9"/>
      <c r="AI882" s="9"/>
      <c r="AJ882" s="9"/>
      <c r="AK882" s="9"/>
      <c r="AL882" s="2"/>
      <c r="AM882" s="2"/>
      <c r="AN882" s="2"/>
      <c r="AO882" s="2"/>
      <c r="AP882" s="2"/>
      <c r="AQ882" s="2"/>
      <c r="AR882" s="2"/>
      <c r="AS882" s="2"/>
    </row>
    <row r="883" spans="1:45" ht="18"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9"/>
      <c r="Z883" s="9"/>
      <c r="AA883" s="9"/>
      <c r="AB883" s="9"/>
      <c r="AC883" s="9"/>
      <c r="AD883" s="9"/>
      <c r="AE883" s="9"/>
      <c r="AF883" s="9"/>
      <c r="AG883" s="9"/>
      <c r="AH883" s="9"/>
      <c r="AI883" s="9"/>
      <c r="AJ883" s="9"/>
      <c r="AK883" s="9"/>
      <c r="AL883" s="2"/>
      <c r="AM883" s="2"/>
      <c r="AN883" s="2"/>
      <c r="AO883" s="2"/>
      <c r="AP883" s="2"/>
      <c r="AQ883" s="2"/>
      <c r="AR883" s="2"/>
      <c r="AS883" s="2"/>
    </row>
    <row r="884" spans="1:45" ht="18"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9"/>
      <c r="Z884" s="9"/>
      <c r="AA884" s="9"/>
      <c r="AB884" s="9"/>
      <c r="AC884" s="9"/>
      <c r="AD884" s="9"/>
      <c r="AE884" s="9"/>
      <c r="AF884" s="9"/>
      <c r="AG884" s="9"/>
      <c r="AH884" s="9"/>
      <c r="AI884" s="9"/>
      <c r="AJ884" s="9"/>
      <c r="AK884" s="9"/>
      <c r="AL884" s="2"/>
      <c r="AM884" s="2"/>
      <c r="AN884" s="2"/>
      <c r="AO884" s="2"/>
      <c r="AP884" s="2"/>
      <c r="AQ884" s="2"/>
      <c r="AR884" s="2"/>
      <c r="AS884" s="2"/>
    </row>
    <row r="885" spans="1:45" ht="18"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9"/>
      <c r="Z885" s="9"/>
      <c r="AA885" s="9"/>
      <c r="AB885" s="9"/>
      <c r="AC885" s="9"/>
      <c r="AD885" s="9"/>
      <c r="AE885" s="9"/>
      <c r="AF885" s="9"/>
      <c r="AG885" s="9"/>
      <c r="AH885" s="9"/>
      <c r="AI885" s="9"/>
      <c r="AJ885" s="9"/>
      <c r="AK885" s="9"/>
      <c r="AL885" s="2"/>
      <c r="AM885" s="2"/>
      <c r="AN885" s="2"/>
      <c r="AO885" s="2"/>
      <c r="AP885" s="2"/>
      <c r="AQ885" s="2"/>
      <c r="AR885" s="2"/>
      <c r="AS885" s="2"/>
    </row>
    <row r="886" spans="1:45" ht="18"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9"/>
      <c r="Z886" s="9"/>
      <c r="AA886" s="9"/>
      <c r="AB886" s="9"/>
      <c r="AC886" s="9"/>
      <c r="AD886" s="9"/>
      <c r="AE886" s="9"/>
      <c r="AF886" s="9"/>
      <c r="AG886" s="9"/>
      <c r="AH886" s="9"/>
      <c r="AI886" s="9"/>
      <c r="AJ886" s="9"/>
      <c r="AK886" s="9"/>
      <c r="AL886" s="2"/>
      <c r="AM886" s="2"/>
      <c r="AN886" s="2"/>
      <c r="AO886" s="2"/>
      <c r="AP886" s="2"/>
      <c r="AQ886" s="2"/>
      <c r="AR886" s="2"/>
      <c r="AS886" s="2"/>
    </row>
    <row r="887" spans="1:45" ht="18"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9"/>
      <c r="Z887" s="9"/>
      <c r="AA887" s="9"/>
      <c r="AB887" s="9"/>
      <c r="AC887" s="9"/>
      <c r="AD887" s="9"/>
      <c r="AE887" s="9"/>
      <c r="AF887" s="9"/>
      <c r="AG887" s="9"/>
      <c r="AH887" s="9"/>
      <c r="AI887" s="9"/>
      <c r="AJ887" s="9"/>
      <c r="AK887" s="9"/>
      <c r="AL887" s="2"/>
      <c r="AM887" s="2"/>
      <c r="AN887" s="2"/>
      <c r="AO887" s="2"/>
      <c r="AP887" s="2"/>
      <c r="AQ887" s="2"/>
      <c r="AR887" s="2"/>
      <c r="AS887" s="2"/>
    </row>
    <row r="888" spans="1:45" ht="18"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9"/>
      <c r="Z888" s="9"/>
      <c r="AA888" s="9"/>
      <c r="AB888" s="9"/>
      <c r="AC888" s="9"/>
      <c r="AD888" s="9"/>
      <c r="AE888" s="9"/>
      <c r="AF888" s="9"/>
      <c r="AG888" s="9"/>
      <c r="AH888" s="9"/>
      <c r="AI888" s="9"/>
      <c r="AJ888" s="9"/>
      <c r="AK888" s="9"/>
      <c r="AL888" s="2"/>
      <c r="AM888" s="2"/>
      <c r="AN888" s="2"/>
      <c r="AO888" s="2"/>
      <c r="AP888" s="2"/>
      <c r="AQ888" s="2"/>
      <c r="AR888" s="2"/>
      <c r="AS888" s="2"/>
    </row>
    <row r="889" spans="1:45" ht="18"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9"/>
      <c r="Z889" s="9"/>
      <c r="AA889" s="9"/>
      <c r="AB889" s="9"/>
      <c r="AC889" s="9"/>
      <c r="AD889" s="9"/>
      <c r="AE889" s="9"/>
      <c r="AF889" s="9"/>
      <c r="AG889" s="9"/>
      <c r="AH889" s="9"/>
      <c r="AI889" s="9"/>
      <c r="AJ889" s="9"/>
      <c r="AK889" s="9"/>
      <c r="AL889" s="2"/>
      <c r="AM889" s="2"/>
      <c r="AN889" s="2"/>
      <c r="AO889" s="2"/>
      <c r="AP889" s="2"/>
      <c r="AQ889" s="2"/>
      <c r="AR889" s="2"/>
      <c r="AS889" s="2"/>
    </row>
    <row r="890" spans="1:45" ht="18"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9"/>
      <c r="Z890" s="9"/>
      <c r="AA890" s="9"/>
      <c r="AB890" s="9"/>
      <c r="AC890" s="9"/>
      <c r="AD890" s="9"/>
      <c r="AE890" s="9"/>
      <c r="AF890" s="9"/>
      <c r="AG890" s="9"/>
      <c r="AH890" s="9"/>
      <c r="AI890" s="9"/>
      <c r="AJ890" s="9"/>
      <c r="AK890" s="9"/>
      <c r="AL890" s="2"/>
      <c r="AM890" s="2"/>
      <c r="AN890" s="2"/>
      <c r="AO890" s="2"/>
      <c r="AP890" s="2"/>
      <c r="AQ890" s="2"/>
      <c r="AR890" s="2"/>
      <c r="AS890" s="2"/>
    </row>
    <row r="891" spans="1:45" ht="18"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9"/>
      <c r="Z891" s="9"/>
      <c r="AA891" s="9"/>
      <c r="AB891" s="9"/>
      <c r="AC891" s="9"/>
      <c r="AD891" s="9"/>
      <c r="AE891" s="9"/>
      <c r="AF891" s="9"/>
      <c r="AG891" s="9"/>
      <c r="AH891" s="9"/>
      <c r="AI891" s="9"/>
      <c r="AJ891" s="9"/>
      <c r="AK891" s="9"/>
      <c r="AL891" s="2"/>
      <c r="AM891" s="2"/>
      <c r="AN891" s="2"/>
      <c r="AO891" s="2"/>
      <c r="AP891" s="2"/>
      <c r="AQ891" s="2"/>
      <c r="AR891" s="2"/>
      <c r="AS891" s="2"/>
    </row>
    <row r="892" spans="1:45" ht="18"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9"/>
      <c r="Z892" s="9"/>
      <c r="AA892" s="9"/>
      <c r="AB892" s="9"/>
      <c r="AC892" s="9"/>
      <c r="AD892" s="9"/>
      <c r="AE892" s="9"/>
      <c r="AF892" s="9"/>
      <c r="AG892" s="9"/>
      <c r="AH892" s="9"/>
      <c r="AI892" s="9"/>
      <c r="AJ892" s="9"/>
      <c r="AK892" s="9"/>
      <c r="AL892" s="2"/>
      <c r="AM892" s="2"/>
      <c r="AN892" s="2"/>
      <c r="AO892" s="2"/>
      <c r="AP892" s="2"/>
      <c r="AQ892" s="2"/>
      <c r="AR892" s="2"/>
      <c r="AS892" s="2"/>
    </row>
    <row r="893" spans="1:45" ht="18"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9"/>
      <c r="Z893" s="9"/>
      <c r="AA893" s="9"/>
      <c r="AB893" s="9"/>
      <c r="AC893" s="9"/>
      <c r="AD893" s="9"/>
      <c r="AE893" s="9"/>
      <c r="AF893" s="9"/>
      <c r="AG893" s="9"/>
      <c r="AH893" s="9"/>
      <c r="AI893" s="9"/>
      <c r="AJ893" s="9"/>
      <c r="AK893" s="9"/>
      <c r="AL893" s="2"/>
      <c r="AM893" s="2"/>
      <c r="AN893" s="2"/>
      <c r="AO893" s="2"/>
      <c r="AP893" s="2"/>
      <c r="AQ893" s="2"/>
      <c r="AR893" s="2"/>
      <c r="AS893" s="2"/>
    </row>
    <row r="894" spans="1:45" ht="18"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9"/>
      <c r="Z894" s="9"/>
      <c r="AA894" s="9"/>
      <c r="AB894" s="9"/>
      <c r="AC894" s="9"/>
      <c r="AD894" s="9"/>
      <c r="AE894" s="9"/>
      <c r="AF894" s="9"/>
      <c r="AG894" s="9"/>
      <c r="AH894" s="9"/>
      <c r="AI894" s="9"/>
      <c r="AJ894" s="9"/>
      <c r="AK894" s="9"/>
      <c r="AL894" s="2"/>
      <c r="AM894" s="2"/>
      <c r="AN894" s="2"/>
      <c r="AO894" s="2"/>
      <c r="AP894" s="2"/>
      <c r="AQ894" s="2"/>
      <c r="AR894" s="2"/>
      <c r="AS894" s="2"/>
    </row>
    <row r="895" spans="1:45" ht="18"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9"/>
      <c r="Z895" s="9"/>
      <c r="AA895" s="9"/>
      <c r="AB895" s="9"/>
      <c r="AC895" s="9"/>
      <c r="AD895" s="9"/>
      <c r="AE895" s="9"/>
      <c r="AF895" s="9"/>
      <c r="AG895" s="9"/>
      <c r="AH895" s="9"/>
      <c r="AI895" s="9"/>
      <c r="AJ895" s="9"/>
      <c r="AK895" s="9"/>
      <c r="AL895" s="2"/>
      <c r="AM895" s="2"/>
      <c r="AN895" s="2"/>
      <c r="AO895" s="2"/>
      <c r="AP895" s="2"/>
      <c r="AQ895" s="2"/>
      <c r="AR895" s="2"/>
      <c r="AS895" s="2"/>
    </row>
    <row r="896" spans="1:45" ht="18"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9"/>
      <c r="Z896" s="9"/>
      <c r="AA896" s="9"/>
      <c r="AB896" s="9"/>
      <c r="AC896" s="9"/>
      <c r="AD896" s="9"/>
      <c r="AE896" s="9"/>
      <c r="AF896" s="9"/>
      <c r="AG896" s="9"/>
      <c r="AH896" s="9"/>
      <c r="AI896" s="9"/>
      <c r="AJ896" s="9"/>
      <c r="AK896" s="9"/>
      <c r="AL896" s="2"/>
      <c r="AM896" s="2"/>
      <c r="AN896" s="2"/>
      <c r="AO896" s="2"/>
      <c r="AP896" s="2"/>
      <c r="AQ896" s="2"/>
      <c r="AR896" s="2"/>
      <c r="AS896" s="2"/>
    </row>
    <row r="897" spans="1:45" ht="18"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9"/>
      <c r="Z897" s="9"/>
      <c r="AA897" s="9"/>
      <c r="AB897" s="9"/>
      <c r="AC897" s="9"/>
      <c r="AD897" s="9"/>
      <c r="AE897" s="9"/>
      <c r="AF897" s="9"/>
      <c r="AG897" s="9"/>
      <c r="AH897" s="9"/>
      <c r="AI897" s="9"/>
      <c r="AJ897" s="9"/>
      <c r="AK897" s="9"/>
      <c r="AL897" s="2"/>
      <c r="AM897" s="2"/>
      <c r="AN897" s="2"/>
      <c r="AO897" s="2"/>
      <c r="AP897" s="2"/>
      <c r="AQ897" s="2"/>
      <c r="AR897" s="2"/>
      <c r="AS897" s="2"/>
    </row>
    <row r="898" spans="1:45" ht="18"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9"/>
      <c r="Z898" s="9"/>
      <c r="AA898" s="9"/>
      <c r="AB898" s="9"/>
      <c r="AC898" s="9"/>
      <c r="AD898" s="9"/>
      <c r="AE898" s="9"/>
      <c r="AF898" s="9"/>
      <c r="AG898" s="9"/>
      <c r="AH898" s="9"/>
      <c r="AI898" s="9"/>
      <c r="AJ898" s="9"/>
      <c r="AK898" s="9"/>
      <c r="AL898" s="2"/>
      <c r="AM898" s="2"/>
      <c r="AN898" s="2"/>
      <c r="AO898" s="2"/>
      <c r="AP898" s="2"/>
      <c r="AQ898" s="2"/>
      <c r="AR898" s="2"/>
      <c r="AS898" s="2"/>
    </row>
    <row r="899" spans="1:45" ht="18"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9"/>
      <c r="Z899" s="9"/>
      <c r="AA899" s="9"/>
      <c r="AB899" s="9"/>
      <c r="AC899" s="9"/>
      <c r="AD899" s="9"/>
      <c r="AE899" s="9"/>
      <c r="AF899" s="9"/>
      <c r="AG899" s="9"/>
      <c r="AH899" s="9"/>
      <c r="AI899" s="9"/>
      <c r="AJ899" s="9"/>
      <c r="AK899" s="9"/>
      <c r="AL899" s="2"/>
      <c r="AM899" s="2"/>
      <c r="AN899" s="2"/>
      <c r="AO899" s="2"/>
      <c r="AP899" s="2"/>
      <c r="AQ899" s="2"/>
      <c r="AR899" s="2"/>
      <c r="AS899" s="2"/>
    </row>
    <row r="900" spans="1:45" ht="18"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9"/>
      <c r="Z900" s="9"/>
      <c r="AA900" s="9"/>
      <c r="AB900" s="9"/>
      <c r="AC900" s="9"/>
      <c r="AD900" s="9"/>
      <c r="AE900" s="9"/>
      <c r="AF900" s="9"/>
      <c r="AG900" s="9"/>
      <c r="AH900" s="9"/>
      <c r="AI900" s="9"/>
      <c r="AJ900" s="9"/>
      <c r="AK900" s="9"/>
      <c r="AL900" s="2"/>
      <c r="AM900" s="2"/>
      <c r="AN900" s="2"/>
      <c r="AO900" s="2"/>
      <c r="AP900" s="2"/>
      <c r="AQ900" s="2"/>
      <c r="AR900" s="2"/>
      <c r="AS900" s="2"/>
    </row>
    <row r="901" spans="1:45" ht="18"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9"/>
      <c r="Z901" s="9"/>
      <c r="AA901" s="9"/>
      <c r="AB901" s="9"/>
      <c r="AC901" s="9"/>
      <c r="AD901" s="9"/>
      <c r="AE901" s="9"/>
      <c r="AF901" s="9"/>
      <c r="AG901" s="9"/>
      <c r="AH901" s="9"/>
      <c r="AI901" s="9"/>
      <c r="AJ901" s="9"/>
      <c r="AK901" s="9"/>
      <c r="AL901" s="2"/>
      <c r="AM901" s="2"/>
      <c r="AN901" s="2"/>
      <c r="AO901" s="2"/>
      <c r="AP901" s="2"/>
      <c r="AQ901" s="2"/>
      <c r="AR901" s="2"/>
      <c r="AS901" s="2"/>
    </row>
    <row r="902" spans="1:45" ht="18"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9"/>
      <c r="Z902" s="9"/>
      <c r="AA902" s="9"/>
      <c r="AB902" s="9"/>
      <c r="AC902" s="9"/>
      <c r="AD902" s="9"/>
      <c r="AE902" s="9"/>
      <c r="AF902" s="9"/>
      <c r="AG902" s="9"/>
      <c r="AH902" s="9"/>
      <c r="AI902" s="9"/>
      <c r="AJ902" s="9"/>
      <c r="AK902" s="9"/>
      <c r="AL902" s="2"/>
      <c r="AM902" s="2"/>
      <c r="AN902" s="2"/>
      <c r="AO902" s="2"/>
      <c r="AP902" s="2"/>
      <c r="AQ902" s="2"/>
      <c r="AR902" s="2"/>
      <c r="AS902" s="2"/>
    </row>
    <row r="903" spans="1:45" ht="18"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9"/>
      <c r="Z903" s="9"/>
      <c r="AA903" s="9"/>
      <c r="AB903" s="9"/>
      <c r="AC903" s="9"/>
      <c r="AD903" s="9"/>
      <c r="AE903" s="9"/>
      <c r="AF903" s="9"/>
      <c r="AG903" s="9"/>
      <c r="AH903" s="9"/>
      <c r="AI903" s="9"/>
      <c r="AJ903" s="9"/>
      <c r="AK903" s="9"/>
      <c r="AL903" s="2"/>
      <c r="AM903" s="2"/>
      <c r="AN903" s="2"/>
      <c r="AO903" s="2"/>
      <c r="AP903" s="2"/>
      <c r="AQ903" s="2"/>
      <c r="AR903" s="2"/>
      <c r="AS903" s="2"/>
    </row>
    <row r="904" spans="1:45" ht="18"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9"/>
      <c r="Z904" s="9"/>
      <c r="AA904" s="9"/>
      <c r="AB904" s="9"/>
      <c r="AC904" s="9"/>
      <c r="AD904" s="9"/>
      <c r="AE904" s="9"/>
      <c r="AF904" s="9"/>
      <c r="AG904" s="9"/>
      <c r="AH904" s="9"/>
      <c r="AI904" s="9"/>
      <c r="AJ904" s="9"/>
      <c r="AK904" s="9"/>
      <c r="AL904" s="2"/>
      <c r="AM904" s="2"/>
      <c r="AN904" s="2"/>
      <c r="AO904" s="2"/>
      <c r="AP904" s="2"/>
      <c r="AQ904" s="2"/>
      <c r="AR904" s="2"/>
      <c r="AS904" s="2"/>
    </row>
    <row r="905" spans="1:45" ht="18"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9"/>
      <c r="Z905" s="9"/>
      <c r="AA905" s="9"/>
      <c r="AB905" s="9"/>
      <c r="AC905" s="9"/>
      <c r="AD905" s="9"/>
      <c r="AE905" s="9"/>
      <c r="AF905" s="9"/>
      <c r="AG905" s="9"/>
      <c r="AH905" s="9"/>
      <c r="AI905" s="9"/>
      <c r="AJ905" s="9"/>
      <c r="AK905" s="9"/>
      <c r="AL905" s="2"/>
      <c r="AM905" s="2"/>
      <c r="AN905" s="2"/>
      <c r="AO905" s="2"/>
      <c r="AP905" s="2"/>
      <c r="AQ905" s="2"/>
      <c r="AR905" s="2"/>
      <c r="AS905" s="2"/>
    </row>
    <row r="906" spans="1:45" ht="18"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9"/>
      <c r="Z906" s="9"/>
      <c r="AA906" s="9"/>
      <c r="AB906" s="9"/>
      <c r="AC906" s="9"/>
      <c r="AD906" s="9"/>
      <c r="AE906" s="9"/>
      <c r="AF906" s="9"/>
      <c r="AG906" s="9"/>
      <c r="AH906" s="9"/>
      <c r="AI906" s="9"/>
      <c r="AJ906" s="9"/>
      <c r="AK906" s="9"/>
      <c r="AL906" s="2"/>
      <c r="AM906" s="2"/>
      <c r="AN906" s="2"/>
      <c r="AO906" s="2"/>
      <c r="AP906" s="2"/>
      <c r="AQ906" s="2"/>
      <c r="AR906" s="2"/>
      <c r="AS906" s="2"/>
    </row>
    <row r="907" spans="1:45" ht="18"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9"/>
      <c r="Z907" s="9"/>
      <c r="AA907" s="9"/>
      <c r="AB907" s="9"/>
      <c r="AC907" s="9"/>
      <c r="AD907" s="9"/>
      <c r="AE907" s="9"/>
      <c r="AF907" s="9"/>
      <c r="AG907" s="9"/>
      <c r="AH907" s="9"/>
      <c r="AI907" s="9"/>
      <c r="AJ907" s="9"/>
      <c r="AK907" s="9"/>
      <c r="AL907" s="2"/>
      <c r="AM907" s="2"/>
      <c r="AN907" s="2"/>
      <c r="AO907" s="2"/>
      <c r="AP907" s="2"/>
      <c r="AQ907" s="2"/>
      <c r="AR907" s="2"/>
      <c r="AS907" s="2"/>
    </row>
    <row r="908" spans="1:45" ht="18"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9"/>
      <c r="Z908" s="9"/>
      <c r="AA908" s="9"/>
      <c r="AB908" s="9"/>
      <c r="AC908" s="9"/>
      <c r="AD908" s="9"/>
      <c r="AE908" s="9"/>
      <c r="AF908" s="9"/>
      <c r="AG908" s="9"/>
      <c r="AH908" s="9"/>
      <c r="AI908" s="9"/>
      <c r="AJ908" s="9"/>
      <c r="AK908" s="9"/>
      <c r="AL908" s="2"/>
      <c r="AM908" s="2"/>
      <c r="AN908" s="2"/>
      <c r="AO908" s="2"/>
      <c r="AP908" s="2"/>
      <c r="AQ908" s="2"/>
      <c r="AR908" s="2"/>
      <c r="AS908" s="2"/>
    </row>
    <row r="909" spans="1:45" ht="18"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9"/>
      <c r="Z909" s="9"/>
      <c r="AA909" s="9"/>
      <c r="AB909" s="9"/>
      <c r="AC909" s="9"/>
      <c r="AD909" s="9"/>
      <c r="AE909" s="9"/>
      <c r="AF909" s="9"/>
      <c r="AG909" s="9"/>
      <c r="AH909" s="9"/>
      <c r="AI909" s="9"/>
      <c r="AJ909" s="9"/>
      <c r="AK909" s="9"/>
      <c r="AL909" s="2"/>
      <c r="AM909" s="2"/>
      <c r="AN909" s="2"/>
      <c r="AO909" s="2"/>
      <c r="AP909" s="2"/>
      <c r="AQ909" s="2"/>
      <c r="AR909" s="2"/>
      <c r="AS909" s="2"/>
    </row>
    <row r="910" spans="1:45" ht="18"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9"/>
      <c r="Z910" s="9"/>
      <c r="AA910" s="9"/>
      <c r="AB910" s="9"/>
      <c r="AC910" s="9"/>
      <c r="AD910" s="9"/>
      <c r="AE910" s="9"/>
      <c r="AF910" s="9"/>
      <c r="AG910" s="9"/>
      <c r="AH910" s="9"/>
      <c r="AI910" s="9"/>
      <c r="AJ910" s="9"/>
      <c r="AK910" s="9"/>
      <c r="AL910" s="2"/>
      <c r="AM910" s="2"/>
      <c r="AN910" s="2"/>
      <c r="AO910" s="2"/>
      <c r="AP910" s="2"/>
      <c r="AQ910" s="2"/>
      <c r="AR910" s="2"/>
      <c r="AS910" s="2"/>
    </row>
    <row r="911" spans="1:45" ht="18"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9"/>
      <c r="Z911" s="9"/>
      <c r="AA911" s="9"/>
      <c r="AB911" s="9"/>
      <c r="AC911" s="9"/>
      <c r="AD911" s="9"/>
      <c r="AE911" s="9"/>
      <c r="AF911" s="9"/>
      <c r="AG911" s="9"/>
      <c r="AH911" s="9"/>
      <c r="AI911" s="9"/>
      <c r="AJ911" s="9"/>
      <c r="AK911" s="9"/>
      <c r="AL911" s="2"/>
      <c r="AM911" s="2"/>
      <c r="AN911" s="2"/>
      <c r="AO911" s="2"/>
      <c r="AP911" s="2"/>
      <c r="AQ911" s="2"/>
      <c r="AR911" s="2"/>
      <c r="AS911" s="2"/>
    </row>
    <row r="912" spans="1:45" ht="18"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9"/>
      <c r="Z912" s="9"/>
      <c r="AA912" s="9"/>
      <c r="AB912" s="9"/>
      <c r="AC912" s="9"/>
      <c r="AD912" s="9"/>
      <c r="AE912" s="9"/>
      <c r="AF912" s="9"/>
      <c r="AG912" s="9"/>
      <c r="AH912" s="9"/>
      <c r="AI912" s="9"/>
      <c r="AJ912" s="9"/>
      <c r="AK912" s="9"/>
      <c r="AL912" s="2"/>
      <c r="AM912" s="2"/>
      <c r="AN912" s="2"/>
      <c r="AO912" s="2"/>
      <c r="AP912" s="2"/>
      <c r="AQ912" s="2"/>
      <c r="AR912" s="2"/>
      <c r="AS912" s="2"/>
    </row>
    <row r="913" spans="1:45" ht="18"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9"/>
      <c r="Z913" s="9"/>
      <c r="AA913" s="9"/>
      <c r="AB913" s="9"/>
      <c r="AC913" s="9"/>
      <c r="AD913" s="9"/>
      <c r="AE913" s="9"/>
      <c r="AF913" s="9"/>
      <c r="AG913" s="9"/>
      <c r="AH913" s="9"/>
      <c r="AI913" s="9"/>
      <c r="AJ913" s="9"/>
      <c r="AK913" s="9"/>
      <c r="AL913" s="2"/>
      <c r="AM913" s="2"/>
      <c r="AN913" s="2"/>
      <c r="AO913" s="2"/>
      <c r="AP913" s="2"/>
      <c r="AQ913" s="2"/>
      <c r="AR913" s="2"/>
      <c r="AS913" s="2"/>
    </row>
    <row r="914" spans="1:45" ht="18"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9"/>
      <c r="Z914" s="9"/>
      <c r="AA914" s="9"/>
      <c r="AB914" s="9"/>
      <c r="AC914" s="9"/>
      <c r="AD914" s="9"/>
      <c r="AE914" s="9"/>
      <c r="AF914" s="9"/>
      <c r="AG914" s="9"/>
      <c r="AH914" s="9"/>
      <c r="AI914" s="9"/>
      <c r="AJ914" s="9"/>
      <c r="AK914" s="9"/>
      <c r="AL914" s="2"/>
      <c r="AM914" s="2"/>
      <c r="AN914" s="2"/>
      <c r="AO914" s="2"/>
      <c r="AP914" s="2"/>
      <c r="AQ914" s="2"/>
      <c r="AR914" s="2"/>
      <c r="AS914" s="2"/>
    </row>
    <row r="915" spans="1:45" ht="18"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9"/>
      <c r="Z915" s="9"/>
      <c r="AA915" s="9"/>
      <c r="AB915" s="9"/>
      <c r="AC915" s="9"/>
      <c r="AD915" s="9"/>
      <c r="AE915" s="9"/>
      <c r="AF915" s="9"/>
      <c r="AG915" s="9"/>
      <c r="AH915" s="9"/>
      <c r="AI915" s="9"/>
      <c r="AJ915" s="9"/>
      <c r="AK915" s="9"/>
      <c r="AL915" s="2"/>
      <c r="AM915" s="2"/>
      <c r="AN915" s="2"/>
      <c r="AO915" s="2"/>
      <c r="AP915" s="2"/>
      <c r="AQ915" s="2"/>
      <c r="AR915" s="2"/>
      <c r="AS915" s="2"/>
    </row>
    <row r="916" spans="1:45" ht="18"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9"/>
      <c r="Z916" s="9"/>
      <c r="AA916" s="9"/>
      <c r="AB916" s="9"/>
      <c r="AC916" s="9"/>
      <c r="AD916" s="9"/>
      <c r="AE916" s="9"/>
      <c r="AF916" s="9"/>
      <c r="AG916" s="9"/>
      <c r="AH916" s="9"/>
      <c r="AI916" s="9"/>
      <c r="AJ916" s="9"/>
      <c r="AK916" s="9"/>
      <c r="AL916" s="2"/>
      <c r="AM916" s="2"/>
      <c r="AN916" s="2"/>
      <c r="AO916" s="2"/>
      <c r="AP916" s="2"/>
      <c r="AQ916" s="2"/>
      <c r="AR916" s="2"/>
      <c r="AS916" s="2"/>
    </row>
    <row r="917" spans="1:45" ht="18"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9"/>
      <c r="Z917" s="9"/>
      <c r="AA917" s="9"/>
      <c r="AB917" s="9"/>
      <c r="AC917" s="9"/>
      <c r="AD917" s="9"/>
      <c r="AE917" s="9"/>
      <c r="AF917" s="9"/>
      <c r="AG917" s="9"/>
      <c r="AH917" s="9"/>
      <c r="AI917" s="9"/>
      <c r="AJ917" s="9"/>
      <c r="AK917" s="9"/>
      <c r="AL917" s="2"/>
      <c r="AM917" s="2"/>
      <c r="AN917" s="2"/>
      <c r="AO917" s="2"/>
      <c r="AP917" s="2"/>
      <c r="AQ917" s="2"/>
      <c r="AR917" s="2"/>
      <c r="AS917" s="2"/>
    </row>
    <row r="918" spans="1:45" ht="18"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9"/>
      <c r="Z918" s="9"/>
      <c r="AA918" s="9"/>
      <c r="AB918" s="9"/>
      <c r="AC918" s="9"/>
      <c r="AD918" s="9"/>
      <c r="AE918" s="9"/>
      <c r="AF918" s="9"/>
      <c r="AG918" s="9"/>
      <c r="AH918" s="9"/>
      <c r="AI918" s="9"/>
      <c r="AJ918" s="9"/>
      <c r="AK918" s="9"/>
      <c r="AL918" s="2"/>
      <c r="AM918" s="2"/>
      <c r="AN918" s="2"/>
      <c r="AO918" s="2"/>
      <c r="AP918" s="2"/>
      <c r="AQ918" s="2"/>
      <c r="AR918" s="2"/>
      <c r="AS918" s="2"/>
    </row>
    <row r="919" spans="1:45" ht="18"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9"/>
      <c r="Z919" s="9"/>
      <c r="AA919" s="9"/>
      <c r="AB919" s="9"/>
      <c r="AC919" s="9"/>
      <c r="AD919" s="9"/>
      <c r="AE919" s="9"/>
      <c r="AF919" s="9"/>
      <c r="AG919" s="9"/>
      <c r="AH919" s="9"/>
      <c r="AI919" s="9"/>
      <c r="AJ919" s="9"/>
      <c r="AK919" s="9"/>
      <c r="AL919" s="2"/>
      <c r="AM919" s="2"/>
      <c r="AN919" s="2"/>
      <c r="AO919" s="2"/>
      <c r="AP919" s="2"/>
      <c r="AQ919" s="2"/>
      <c r="AR919" s="2"/>
      <c r="AS919" s="2"/>
    </row>
    <row r="920" spans="1:45" ht="18"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9"/>
      <c r="Z920" s="9"/>
      <c r="AA920" s="9"/>
      <c r="AB920" s="9"/>
      <c r="AC920" s="9"/>
      <c r="AD920" s="9"/>
      <c r="AE920" s="9"/>
      <c r="AF920" s="9"/>
      <c r="AG920" s="9"/>
      <c r="AH920" s="9"/>
      <c r="AI920" s="9"/>
      <c r="AJ920" s="9"/>
      <c r="AK920" s="9"/>
      <c r="AL920" s="2"/>
      <c r="AM920" s="2"/>
      <c r="AN920" s="2"/>
      <c r="AO920" s="2"/>
      <c r="AP920" s="2"/>
      <c r="AQ920" s="2"/>
      <c r="AR920" s="2"/>
      <c r="AS920" s="2"/>
    </row>
    <row r="921" spans="1:45" ht="18"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9"/>
      <c r="Z921" s="9"/>
      <c r="AA921" s="9"/>
      <c r="AB921" s="9"/>
      <c r="AC921" s="9"/>
      <c r="AD921" s="9"/>
      <c r="AE921" s="9"/>
      <c r="AF921" s="9"/>
      <c r="AG921" s="9"/>
      <c r="AH921" s="9"/>
      <c r="AI921" s="9"/>
      <c r="AJ921" s="9"/>
      <c r="AK921" s="9"/>
      <c r="AL921" s="2"/>
      <c r="AM921" s="2"/>
      <c r="AN921" s="2"/>
      <c r="AO921" s="2"/>
      <c r="AP921" s="2"/>
      <c r="AQ921" s="2"/>
      <c r="AR921" s="2"/>
      <c r="AS921" s="2"/>
    </row>
    <row r="922" spans="1:45" ht="18"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9"/>
      <c r="Z922" s="9"/>
      <c r="AA922" s="9"/>
      <c r="AB922" s="9"/>
      <c r="AC922" s="9"/>
      <c r="AD922" s="9"/>
      <c r="AE922" s="9"/>
      <c r="AF922" s="9"/>
      <c r="AG922" s="9"/>
      <c r="AH922" s="9"/>
      <c r="AI922" s="9"/>
      <c r="AJ922" s="9"/>
      <c r="AK922" s="9"/>
      <c r="AL922" s="2"/>
      <c r="AM922" s="2"/>
      <c r="AN922" s="2"/>
      <c r="AO922" s="2"/>
      <c r="AP922" s="2"/>
      <c r="AQ922" s="2"/>
      <c r="AR922" s="2"/>
      <c r="AS922" s="2"/>
    </row>
    <row r="923" spans="1:45" ht="18"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9"/>
      <c r="Z923" s="9"/>
      <c r="AA923" s="9"/>
      <c r="AB923" s="9"/>
      <c r="AC923" s="9"/>
      <c r="AD923" s="9"/>
      <c r="AE923" s="9"/>
      <c r="AF923" s="9"/>
      <c r="AG923" s="9"/>
      <c r="AH923" s="9"/>
      <c r="AI923" s="9"/>
      <c r="AJ923" s="9"/>
      <c r="AK923" s="9"/>
      <c r="AL923" s="2"/>
      <c r="AM923" s="2"/>
      <c r="AN923" s="2"/>
      <c r="AO923" s="2"/>
      <c r="AP923" s="2"/>
      <c r="AQ923" s="2"/>
      <c r="AR923" s="2"/>
      <c r="AS923" s="2"/>
    </row>
    <row r="924" spans="1:45" ht="18"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9"/>
      <c r="Z924" s="9"/>
      <c r="AA924" s="9"/>
      <c r="AB924" s="9"/>
      <c r="AC924" s="9"/>
      <c r="AD924" s="9"/>
      <c r="AE924" s="9"/>
      <c r="AF924" s="9"/>
      <c r="AG924" s="9"/>
      <c r="AH924" s="9"/>
      <c r="AI924" s="9"/>
      <c r="AJ924" s="9"/>
      <c r="AK924" s="9"/>
      <c r="AL924" s="2"/>
      <c r="AM924" s="2"/>
      <c r="AN924" s="2"/>
      <c r="AO924" s="2"/>
      <c r="AP924" s="2"/>
      <c r="AQ924" s="2"/>
      <c r="AR924" s="2"/>
      <c r="AS924" s="2"/>
    </row>
    <row r="925" spans="1:45" ht="18"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9"/>
      <c r="Z925" s="9"/>
      <c r="AA925" s="9"/>
      <c r="AB925" s="9"/>
      <c r="AC925" s="9"/>
      <c r="AD925" s="9"/>
      <c r="AE925" s="9"/>
      <c r="AF925" s="9"/>
      <c r="AG925" s="9"/>
      <c r="AH925" s="9"/>
      <c r="AI925" s="9"/>
      <c r="AJ925" s="9"/>
      <c r="AK925" s="9"/>
      <c r="AL925" s="2"/>
      <c r="AM925" s="2"/>
      <c r="AN925" s="2"/>
      <c r="AO925" s="2"/>
      <c r="AP925" s="2"/>
      <c r="AQ925" s="2"/>
      <c r="AR925" s="2"/>
      <c r="AS925" s="2"/>
    </row>
    <row r="926" spans="1:45" ht="18"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9"/>
      <c r="Z926" s="9"/>
      <c r="AA926" s="9"/>
      <c r="AB926" s="9"/>
      <c r="AC926" s="9"/>
      <c r="AD926" s="9"/>
      <c r="AE926" s="9"/>
      <c r="AF926" s="9"/>
      <c r="AG926" s="9"/>
      <c r="AH926" s="9"/>
      <c r="AI926" s="9"/>
      <c r="AJ926" s="9"/>
      <c r="AK926" s="9"/>
      <c r="AL926" s="2"/>
      <c r="AM926" s="2"/>
      <c r="AN926" s="2"/>
      <c r="AO926" s="2"/>
      <c r="AP926" s="2"/>
      <c r="AQ926" s="2"/>
      <c r="AR926" s="2"/>
      <c r="AS926" s="2"/>
    </row>
    <row r="927" spans="1:45" ht="18"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9"/>
      <c r="Z927" s="9"/>
      <c r="AA927" s="9"/>
      <c r="AB927" s="9"/>
      <c r="AC927" s="9"/>
      <c r="AD927" s="9"/>
      <c r="AE927" s="9"/>
      <c r="AF927" s="9"/>
      <c r="AG927" s="9"/>
      <c r="AH927" s="9"/>
      <c r="AI927" s="9"/>
      <c r="AJ927" s="9"/>
      <c r="AK927" s="9"/>
      <c r="AL927" s="2"/>
      <c r="AM927" s="2"/>
      <c r="AN927" s="2"/>
      <c r="AO927" s="2"/>
      <c r="AP927" s="2"/>
      <c r="AQ927" s="2"/>
      <c r="AR927" s="2"/>
      <c r="AS927" s="2"/>
    </row>
    <row r="928" spans="1:45" ht="18"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9"/>
      <c r="Z928" s="9"/>
      <c r="AA928" s="9"/>
      <c r="AB928" s="9"/>
      <c r="AC928" s="9"/>
      <c r="AD928" s="9"/>
      <c r="AE928" s="9"/>
      <c r="AF928" s="9"/>
      <c r="AG928" s="9"/>
      <c r="AH928" s="9"/>
      <c r="AI928" s="9"/>
      <c r="AJ928" s="9"/>
      <c r="AK928" s="9"/>
      <c r="AL928" s="2"/>
      <c r="AM928" s="2"/>
      <c r="AN928" s="2"/>
      <c r="AO928" s="2"/>
      <c r="AP928" s="2"/>
      <c r="AQ928" s="2"/>
      <c r="AR928" s="2"/>
      <c r="AS928" s="2"/>
    </row>
    <row r="929" spans="1:45" ht="18"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9"/>
      <c r="Z929" s="9"/>
      <c r="AA929" s="9"/>
      <c r="AB929" s="9"/>
      <c r="AC929" s="9"/>
      <c r="AD929" s="9"/>
      <c r="AE929" s="9"/>
      <c r="AF929" s="9"/>
      <c r="AG929" s="9"/>
      <c r="AH929" s="9"/>
      <c r="AI929" s="9"/>
      <c r="AJ929" s="9"/>
      <c r="AK929" s="9"/>
      <c r="AL929" s="2"/>
      <c r="AM929" s="2"/>
      <c r="AN929" s="2"/>
      <c r="AO929" s="2"/>
      <c r="AP929" s="2"/>
      <c r="AQ929" s="2"/>
      <c r="AR929" s="2"/>
      <c r="AS929" s="2"/>
    </row>
    <row r="930" spans="1:45" ht="18"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9"/>
      <c r="Z930" s="9"/>
      <c r="AA930" s="9"/>
      <c r="AB930" s="9"/>
      <c r="AC930" s="9"/>
      <c r="AD930" s="9"/>
      <c r="AE930" s="9"/>
      <c r="AF930" s="9"/>
      <c r="AG930" s="9"/>
      <c r="AH930" s="9"/>
      <c r="AI930" s="9"/>
      <c r="AJ930" s="9"/>
      <c r="AK930" s="9"/>
      <c r="AL930" s="2"/>
      <c r="AM930" s="2"/>
      <c r="AN930" s="2"/>
      <c r="AO930" s="2"/>
      <c r="AP930" s="2"/>
      <c r="AQ930" s="2"/>
      <c r="AR930" s="2"/>
      <c r="AS930" s="2"/>
    </row>
    <row r="931" spans="1:45" ht="18"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9"/>
      <c r="Z931" s="9"/>
      <c r="AA931" s="9"/>
      <c r="AB931" s="9"/>
      <c r="AC931" s="9"/>
      <c r="AD931" s="9"/>
      <c r="AE931" s="9"/>
      <c r="AF931" s="9"/>
      <c r="AG931" s="9"/>
      <c r="AH931" s="9"/>
      <c r="AI931" s="9"/>
      <c r="AJ931" s="9"/>
      <c r="AK931" s="9"/>
      <c r="AL931" s="2"/>
      <c r="AM931" s="2"/>
      <c r="AN931" s="2"/>
      <c r="AO931" s="2"/>
      <c r="AP931" s="2"/>
      <c r="AQ931" s="2"/>
      <c r="AR931" s="2"/>
      <c r="AS931" s="2"/>
    </row>
    <row r="932" spans="1:45" ht="18"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9"/>
      <c r="Z932" s="9"/>
      <c r="AA932" s="9"/>
      <c r="AB932" s="9"/>
      <c r="AC932" s="9"/>
      <c r="AD932" s="9"/>
      <c r="AE932" s="9"/>
      <c r="AF932" s="9"/>
      <c r="AG932" s="9"/>
      <c r="AH932" s="9"/>
      <c r="AI932" s="9"/>
      <c r="AJ932" s="9"/>
      <c r="AK932" s="9"/>
      <c r="AL932" s="2"/>
      <c r="AM932" s="2"/>
      <c r="AN932" s="2"/>
      <c r="AO932" s="2"/>
      <c r="AP932" s="2"/>
      <c r="AQ932" s="2"/>
      <c r="AR932" s="2"/>
      <c r="AS932" s="2"/>
    </row>
    <row r="933" spans="1:45" ht="18"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9"/>
      <c r="Z933" s="9"/>
      <c r="AA933" s="9"/>
      <c r="AB933" s="9"/>
      <c r="AC933" s="9"/>
      <c r="AD933" s="9"/>
      <c r="AE933" s="9"/>
      <c r="AF933" s="9"/>
      <c r="AG933" s="9"/>
      <c r="AH933" s="9"/>
      <c r="AI933" s="9"/>
      <c r="AJ933" s="9"/>
      <c r="AK933" s="9"/>
      <c r="AL933" s="2"/>
      <c r="AM933" s="2"/>
      <c r="AN933" s="2"/>
      <c r="AO933" s="2"/>
      <c r="AP933" s="2"/>
      <c r="AQ933" s="2"/>
      <c r="AR933" s="2"/>
      <c r="AS933" s="2"/>
    </row>
    <row r="934" spans="1:45" ht="18"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9"/>
      <c r="Z934" s="9"/>
      <c r="AA934" s="9"/>
      <c r="AB934" s="9"/>
      <c r="AC934" s="9"/>
      <c r="AD934" s="9"/>
      <c r="AE934" s="9"/>
      <c r="AF934" s="9"/>
      <c r="AG934" s="9"/>
      <c r="AH934" s="9"/>
      <c r="AI934" s="9"/>
      <c r="AJ934" s="9"/>
      <c r="AK934" s="9"/>
      <c r="AL934" s="2"/>
      <c r="AM934" s="2"/>
      <c r="AN934" s="2"/>
      <c r="AO934" s="2"/>
      <c r="AP934" s="2"/>
      <c r="AQ934" s="2"/>
      <c r="AR934" s="2"/>
      <c r="AS934" s="2"/>
    </row>
    <row r="935" spans="1:45" ht="18"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9"/>
      <c r="Z935" s="9"/>
      <c r="AA935" s="9"/>
      <c r="AB935" s="9"/>
      <c r="AC935" s="9"/>
      <c r="AD935" s="9"/>
      <c r="AE935" s="9"/>
      <c r="AF935" s="9"/>
      <c r="AG935" s="9"/>
      <c r="AH935" s="9"/>
      <c r="AI935" s="9"/>
      <c r="AJ935" s="9"/>
      <c r="AK935" s="9"/>
      <c r="AL935" s="2"/>
      <c r="AM935" s="2"/>
      <c r="AN935" s="2"/>
      <c r="AO935" s="2"/>
      <c r="AP935" s="2"/>
      <c r="AQ935" s="2"/>
      <c r="AR935" s="2"/>
      <c r="AS935" s="2"/>
    </row>
    <row r="936" spans="1:45" ht="18"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9"/>
      <c r="Z936" s="9"/>
      <c r="AA936" s="9"/>
      <c r="AB936" s="9"/>
      <c r="AC936" s="9"/>
      <c r="AD936" s="9"/>
      <c r="AE936" s="9"/>
      <c r="AF936" s="9"/>
      <c r="AG936" s="9"/>
      <c r="AH936" s="9"/>
      <c r="AI936" s="9"/>
      <c r="AJ936" s="9"/>
      <c r="AK936" s="9"/>
      <c r="AL936" s="2"/>
      <c r="AM936" s="2"/>
      <c r="AN936" s="2"/>
      <c r="AO936" s="2"/>
      <c r="AP936" s="2"/>
      <c r="AQ936" s="2"/>
      <c r="AR936" s="2"/>
      <c r="AS936" s="2"/>
    </row>
    <row r="937" spans="1:45" ht="18"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9"/>
      <c r="Z937" s="9"/>
      <c r="AA937" s="9"/>
      <c r="AB937" s="9"/>
      <c r="AC937" s="9"/>
      <c r="AD937" s="9"/>
      <c r="AE937" s="9"/>
      <c r="AF937" s="9"/>
      <c r="AG937" s="9"/>
      <c r="AH937" s="9"/>
      <c r="AI937" s="9"/>
      <c r="AJ937" s="9"/>
      <c r="AK937" s="9"/>
      <c r="AL937" s="2"/>
      <c r="AM937" s="2"/>
      <c r="AN937" s="2"/>
      <c r="AO937" s="2"/>
      <c r="AP937" s="2"/>
      <c r="AQ937" s="2"/>
      <c r="AR937" s="2"/>
      <c r="AS937" s="2"/>
    </row>
    <row r="938" spans="1:45" ht="18"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9"/>
      <c r="Z938" s="9"/>
      <c r="AA938" s="9"/>
      <c r="AB938" s="9"/>
      <c r="AC938" s="9"/>
      <c r="AD938" s="9"/>
      <c r="AE938" s="9"/>
      <c r="AF938" s="9"/>
      <c r="AG938" s="9"/>
      <c r="AH938" s="9"/>
      <c r="AI938" s="9"/>
      <c r="AJ938" s="9"/>
      <c r="AK938" s="9"/>
      <c r="AL938" s="2"/>
      <c r="AM938" s="2"/>
      <c r="AN938" s="2"/>
      <c r="AO938" s="2"/>
      <c r="AP938" s="2"/>
      <c r="AQ938" s="2"/>
      <c r="AR938" s="2"/>
      <c r="AS938" s="2"/>
    </row>
    <row r="939" spans="1:45" ht="18"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9"/>
      <c r="Z939" s="9"/>
      <c r="AA939" s="9"/>
      <c r="AB939" s="9"/>
      <c r="AC939" s="9"/>
      <c r="AD939" s="9"/>
      <c r="AE939" s="9"/>
      <c r="AF939" s="9"/>
      <c r="AG939" s="9"/>
      <c r="AH939" s="9"/>
      <c r="AI939" s="9"/>
      <c r="AJ939" s="9"/>
      <c r="AK939" s="9"/>
      <c r="AL939" s="2"/>
      <c r="AM939" s="2"/>
      <c r="AN939" s="2"/>
      <c r="AO939" s="2"/>
      <c r="AP939" s="2"/>
      <c r="AQ939" s="2"/>
      <c r="AR939" s="2"/>
      <c r="AS939" s="2"/>
    </row>
    <row r="940" spans="1:45" ht="18"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9"/>
      <c r="Z940" s="9"/>
      <c r="AA940" s="9"/>
      <c r="AB940" s="9"/>
      <c r="AC940" s="9"/>
      <c r="AD940" s="9"/>
      <c r="AE940" s="9"/>
      <c r="AF940" s="9"/>
      <c r="AG940" s="9"/>
      <c r="AH940" s="9"/>
      <c r="AI940" s="9"/>
      <c r="AJ940" s="9"/>
      <c r="AK940" s="9"/>
      <c r="AL940" s="2"/>
      <c r="AM940" s="2"/>
      <c r="AN940" s="2"/>
      <c r="AO940" s="2"/>
      <c r="AP940" s="2"/>
      <c r="AQ940" s="2"/>
      <c r="AR940" s="2"/>
      <c r="AS940" s="2"/>
    </row>
    <row r="941" spans="1:45" ht="18"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9"/>
      <c r="Z941" s="9"/>
      <c r="AA941" s="9"/>
      <c r="AB941" s="9"/>
      <c r="AC941" s="9"/>
      <c r="AD941" s="9"/>
      <c r="AE941" s="9"/>
      <c r="AF941" s="9"/>
      <c r="AG941" s="9"/>
      <c r="AH941" s="9"/>
      <c r="AI941" s="9"/>
      <c r="AJ941" s="9"/>
      <c r="AK941" s="9"/>
      <c r="AL941" s="2"/>
      <c r="AM941" s="2"/>
      <c r="AN941" s="2"/>
      <c r="AO941" s="2"/>
      <c r="AP941" s="2"/>
      <c r="AQ941" s="2"/>
      <c r="AR941" s="2"/>
      <c r="AS941" s="2"/>
    </row>
    <row r="942" spans="1:45" ht="18"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9"/>
      <c r="Z942" s="9"/>
      <c r="AA942" s="9"/>
      <c r="AB942" s="9"/>
      <c r="AC942" s="9"/>
      <c r="AD942" s="9"/>
      <c r="AE942" s="9"/>
      <c r="AF942" s="9"/>
      <c r="AG942" s="9"/>
      <c r="AH942" s="9"/>
      <c r="AI942" s="9"/>
      <c r="AJ942" s="9"/>
      <c r="AK942" s="9"/>
      <c r="AL942" s="2"/>
      <c r="AM942" s="2"/>
      <c r="AN942" s="2"/>
      <c r="AO942" s="2"/>
      <c r="AP942" s="2"/>
      <c r="AQ942" s="2"/>
      <c r="AR942" s="2"/>
      <c r="AS942" s="2"/>
    </row>
    <row r="943" spans="1:45" ht="18"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9"/>
      <c r="Z943" s="9"/>
      <c r="AA943" s="9"/>
      <c r="AB943" s="9"/>
      <c r="AC943" s="9"/>
      <c r="AD943" s="9"/>
      <c r="AE943" s="9"/>
      <c r="AF943" s="9"/>
      <c r="AG943" s="9"/>
      <c r="AH943" s="9"/>
      <c r="AI943" s="9"/>
      <c r="AJ943" s="9"/>
      <c r="AK943" s="9"/>
      <c r="AL943" s="2"/>
      <c r="AM943" s="2"/>
      <c r="AN943" s="2"/>
      <c r="AO943" s="2"/>
      <c r="AP943" s="2"/>
      <c r="AQ943" s="2"/>
      <c r="AR943" s="2"/>
      <c r="AS943" s="2"/>
    </row>
    <row r="944" spans="1:45" ht="18"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9"/>
      <c r="Z944" s="9"/>
      <c r="AA944" s="9"/>
      <c r="AB944" s="9"/>
      <c r="AC944" s="9"/>
      <c r="AD944" s="9"/>
      <c r="AE944" s="9"/>
      <c r="AF944" s="9"/>
      <c r="AG944" s="9"/>
      <c r="AH944" s="9"/>
      <c r="AI944" s="9"/>
      <c r="AJ944" s="9"/>
      <c r="AK944" s="9"/>
      <c r="AL944" s="2"/>
      <c r="AM944" s="2"/>
      <c r="AN944" s="2"/>
      <c r="AO944" s="2"/>
      <c r="AP944" s="2"/>
      <c r="AQ944" s="2"/>
      <c r="AR944" s="2"/>
      <c r="AS944" s="2"/>
    </row>
    <row r="945" spans="1:45" ht="18"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9"/>
      <c r="Z945" s="9"/>
      <c r="AA945" s="9"/>
      <c r="AB945" s="9"/>
      <c r="AC945" s="9"/>
      <c r="AD945" s="9"/>
      <c r="AE945" s="9"/>
      <c r="AF945" s="9"/>
      <c r="AG945" s="9"/>
      <c r="AH945" s="9"/>
      <c r="AI945" s="9"/>
      <c r="AJ945" s="9"/>
      <c r="AK945" s="9"/>
      <c r="AL945" s="2"/>
      <c r="AM945" s="2"/>
      <c r="AN945" s="2"/>
      <c r="AO945" s="2"/>
      <c r="AP945" s="2"/>
      <c r="AQ945" s="2"/>
      <c r="AR945" s="2"/>
      <c r="AS945" s="2"/>
    </row>
    <row r="946" spans="1:45" ht="18"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9"/>
      <c r="Z946" s="9"/>
      <c r="AA946" s="9"/>
      <c r="AB946" s="9"/>
      <c r="AC946" s="9"/>
      <c r="AD946" s="9"/>
      <c r="AE946" s="9"/>
      <c r="AF946" s="9"/>
      <c r="AG946" s="9"/>
      <c r="AH946" s="9"/>
      <c r="AI946" s="9"/>
      <c r="AJ946" s="9"/>
      <c r="AK946" s="9"/>
      <c r="AL946" s="2"/>
      <c r="AM946" s="2"/>
      <c r="AN946" s="2"/>
      <c r="AO946" s="2"/>
      <c r="AP946" s="2"/>
      <c r="AQ946" s="2"/>
      <c r="AR946" s="2"/>
      <c r="AS946" s="2"/>
    </row>
    <row r="947" spans="1:45" ht="18"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9"/>
      <c r="Z947" s="9"/>
      <c r="AA947" s="9"/>
      <c r="AB947" s="9"/>
      <c r="AC947" s="9"/>
      <c r="AD947" s="9"/>
      <c r="AE947" s="9"/>
      <c r="AF947" s="9"/>
      <c r="AG947" s="9"/>
      <c r="AH947" s="9"/>
      <c r="AI947" s="9"/>
      <c r="AJ947" s="9"/>
      <c r="AK947" s="9"/>
      <c r="AL947" s="2"/>
      <c r="AM947" s="2"/>
      <c r="AN947" s="2"/>
      <c r="AO947" s="2"/>
      <c r="AP947" s="2"/>
      <c r="AQ947" s="2"/>
      <c r="AR947" s="2"/>
      <c r="AS947" s="2"/>
    </row>
    <row r="948" spans="1:45" ht="18"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9"/>
      <c r="Z948" s="9"/>
      <c r="AA948" s="9"/>
      <c r="AB948" s="9"/>
      <c r="AC948" s="9"/>
      <c r="AD948" s="9"/>
      <c r="AE948" s="9"/>
      <c r="AF948" s="9"/>
      <c r="AG948" s="9"/>
      <c r="AH948" s="9"/>
      <c r="AI948" s="9"/>
      <c r="AJ948" s="9"/>
      <c r="AK948" s="9"/>
      <c r="AL948" s="2"/>
      <c r="AM948" s="2"/>
      <c r="AN948" s="2"/>
      <c r="AO948" s="2"/>
      <c r="AP948" s="2"/>
      <c r="AQ948" s="2"/>
      <c r="AR948" s="2"/>
      <c r="AS948" s="2"/>
    </row>
    <row r="949" spans="1:45" ht="18"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9"/>
      <c r="Z949" s="9"/>
      <c r="AA949" s="9"/>
      <c r="AB949" s="9"/>
      <c r="AC949" s="9"/>
      <c r="AD949" s="9"/>
      <c r="AE949" s="9"/>
      <c r="AF949" s="9"/>
      <c r="AG949" s="9"/>
      <c r="AH949" s="9"/>
      <c r="AI949" s="9"/>
      <c r="AJ949" s="9"/>
      <c r="AK949" s="9"/>
      <c r="AL949" s="2"/>
      <c r="AM949" s="2"/>
      <c r="AN949" s="2"/>
      <c r="AO949" s="2"/>
      <c r="AP949" s="2"/>
      <c r="AQ949" s="2"/>
      <c r="AR949" s="2"/>
      <c r="AS949" s="2"/>
    </row>
    <row r="950" spans="1:45" ht="18"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9"/>
      <c r="Z950" s="9"/>
      <c r="AA950" s="9"/>
      <c r="AB950" s="9"/>
      <c r="AC950" s="9"/>
      <c r="AD950" s="9"/>
      <c r="AE950" s="9"/>
      <c r="AF950" s="9"/>
      <c r="AG950" s="9"/>
      <c r="AH950" s="9"/>
      <c r="AI950" s="9"/>
      <c r="AJ950" s="9"/>
      <c r="AK950" s="9"/>
      <c r="AL950" s="2"/>
      <c r="AM950" s="2"/>
      <c r="AN950" s="2"/>
      <c r="AO950" s="2"/>
      <c r="AP950" s="2"/>
      <c r="AQ950" s="2"/>
      <c r="AR950" s="2"/>
      <c r="AS950" s="2"/>
    </row>
    <row r="951" spans="1:45" ht="18"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9"/>
      <c r="Z951" s="9"/>
      <c r="AA951" s="9"/>
      <c r="AB951" s="9"/>
      <c r="AC951" s="9"/>
      <c r="AD951" s="9"/>
      <c r="AE951" s="9"/>
      <c r="AF951" s="9"/>
      <c r="AG951" s="9"/>
      <c r="AH951" s="9"/>
      <c r="AI951" s="9"/>
      <c r="AJ951" s="9"/>
      <c r="AK951" s="9"/>
      <c r="AL951" s="2"/>
      <c r="AM951" s="2"/>
      <c r="AN951" s="2"/>
      <c r="AO951" s="2"/>
      <c r="AP951" s="2"/>
      <c r="AQ951" s="2"/>
      <c r="AR951" s="2"/>
      <c r="AS951" s="2"/>
    </row>
    <row r="952" spans="1:45" ht="18"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9"/>
      <c r="Z952" s="9"/>
      <c r="AA952" s="9"/>
      <c r="AB952" s="9"/>
      <c r="AC952" s="9"/>
      <c r="AD952" s="9"/>
      <c r="AE952" s="9"/>
      <c r="AF952" s="9"/>
      <c r="AG952" s="9"/>
      <c r="AH952" s="9"/>
      <c r="AI952" s="9"/>
      <c r="AJ952" s="9"/>
      <c r="AK952" s="9"/>
      <c r="AL952" s="2"/>
      <c r="AM952" s="2"/>
      <c r="AN952" s="2"/>
      <c r="AO952" s="2"/>
      <c r="AP952" s="2"/>
      <c r="AQ952" s="2"/>
      <c r="AR952" s="2"/>
      <c r="AS952" s="2"/>
    </row>
    <row r="953" spans="1:45" ht="18"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9"/>
      <c r="Z953" s="9"/>
      <c r="AA953" s="9"/>
      <c r="AB953" s="9"/>
      <c r="AC953" s="9"/>
      <c r="AD953" s="9"/>
      <c r="AE953" s="9"/>
      <c r="AF953" s="9"/>
      <c r="AG953" s="9"/>
      <c r="AH953" s="9"/>
      <c r="AI953" s="9"/>
      <c r="AJ953" s="9"/>
      <c r="AK953" s="9"/>
      <c r="AL953" s="2"/>
      <c r="AM953" s="2"/>
      <c r="AN953" s="2"/>
      <c r="AO953" s="2"/>
      <c r="AP953" s="2"/>
      <c r="AQ953" s="2"/>
      <c r="AR953" s="2"/>
      <c r="AS953" s="2"/>
    </row>
    <row r="954" spans="1:45" ht="18"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9"/>
      <c r="Z954" s="9"/>
      <c r="AA954" s="9"/>
      <c r="AB954" s="9"/>
      <c r="AC954" s="9"/>
      <c r="AD954" s="9"/>
      <c r="AE954" s="9"/>
      <c r="AF954" s="9"/>
      <c r="AG954" s="9"/>
      <c r="AH954" s="9"/>
      <c r="AI954" s="9"/>
      <c r="AJ954" s="9"/>
      <c r="AK954" s="9"/>
      <c r="AL954" s="2"/>
      <c r="AM954" s="2"/>
      <c r="AN954" s="2"/>
      <c r="AO954" s="2"/>
      <c r="AP954" s="2"/>
      <c r="AQ954" s="2"/>
      <c r="AR954" s="2"/>
      <c r="AS954" s="2"/>
    </row>
    <row r="955" spans="1:45" ht="18"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9"/>
      <c r="Z955" s="9"/>
      <c r="AA955" s="9"/>
      <c r="AB955" s="9"/>
      <c r="AC955" s="9"/>
      <c r="AD955" s="9"/>
      <c r="AE955" s="9"/>
      <c r="AF955" s="9"/>
      <c r="AG955" s="9"/>
      <c r="AH955" s="9"/>
      <c r="AI955" s="9"/>
      <c r="AJ955" s="9"/>
      <c r="AK955" s="9"/>
      <c r="AL955" s="2"/>
      <c r="AM955" s="2"/>
      <c r="AN955" s="2"/>
      <c r="AO955" s="2"/>
      <c r="AP955" s="2"/>
      <c r="AQ955" s="2"/>
      <c r="AR955" s="2"/>
      <c r="AS955" s="2"/>
    </row>
    <row r="956" spans="1:45" ht="18"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9"/>
      <c r="Z956" s="9"/>
      <c r="AA956" s="9"/>
      <c r="AB956" s="9"/>
      <c r="AC956" s="9"/>
      <c r="AD956" s="9"/>
      <c r="AE956" s="9"/>
      <c r="AF956" s="9"/>
      <c r="AG956" s="9"/>
      <c r="AH956" s="9"/>
      <c r="AI956" s="9"/>
      <c r="AJ956" s="9"/>
      <c r="AK956" s="9"/>
      <c r="AL956" s="2"/>
      <c r="AM956" s="2"/>
      <c r="AN956" s="2"/>
      <c r="AO956" s="2"/>
      <c r="AP956" s="2"/>
      <c r="AQ956" s="2"/>
      <c r="AR956" s="2"/>
      <c r="AS956" s="2"/>
    </row>
    <row r="957" spans="1:45" ht="18"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9"/>
      <c r="Z957" s="9"/>
      <c r="AA957" s="9"/>
      <c r="AB957" s="9"/>
      <c r="AC957" s="9"/>
      <c r="AD957" s="9"/>
      <c r="AE957" s="9"/>
      <c r="AF957" s="9"/>
      <c r="AG957" s="9"/>
      <c r="AH957" s="9"/>
      <c r="AI957" s="9"/>
      <c r="AJ957" s="9"/>
      <c r="AK957" s="9"/>
      <c r="AL957" s="2"/>
      <c r="AM957" s="2"/>
      <c r="AN957" s="2"/>
      <c r="AO957" s="2"/>
      <c r="AP957" s="2"/>
      <c r="AQ957" s="2"/>
      <c r="AR957" s="2"/>
      <c r="AS957" s="2"/>
    </row>
    <row r="958" spans="1:45" ht="18"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9"/>
      <c r="Z958" s="9"/>
      <c r="AA958" s="9"/>
      <c r="AB958" s="9"/>
      <c r="AC958" s="9"/>
      <c r="AD958" s="9"/>
      <c r="AE958" s="9"/>
      <c r="AF958" s="9"/>
      <c r="AG958" s="9"/>
      <c r="AH958" s="9"/>
      <c r="AI958" s="9"/>
      <c r="AJ958" s="9"/>
      <c r="AK958" s="9"/>
      <c r="AL958" s="2"/>
      <c r="AM958" s="2"/>
      <c r="AN958" s="2"/>
      <c r="AO958" s="2"/>
      <c r="AP958" s="2"/>
      <c r="AQ958" s="2"/>
      <c r="AR958" s="2"/>
      <c r="AS958" s="2"/>
    </row>
    <row r="959" spans="1:45" ht="18"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9"/>
      <c r="Z959" s="9"/>
      <c r="AA959" s="9"/>
      <c r="AB959" s="9"/>
      <c r="AC959" s="9"/>
      <c r="AD959" s="9"/>
      <c r="AE959" s="9"/>
      <c r="AF959" s="9"/>
      <c r="AG959" s="9"/>
      <c r="AH959" s="9"/>
      <c r="AI959" s="9"/>
      <c r="AJ959" s="9"/>
      <c r="AK959" s="9"/>
      <c r="AL959" s="2"/>
      <c r="AM959" s="2"/>
      <c r="AN959" s="2"/>
      <c r="AO959" s="2"/>
      <c r="AP959" s="2"/>
      <c r="AQ959" s="2"/>
      <c r="AR959" s="2"/>
      <c r="AS959" s="2"/>
    </row>
    <row r="960" spans="1:45" ht="18"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9"/>
      <c r="Z960" s="9"/>
      <c r="AA960" s="9"/>
      <c r="AB960" s="9"/>
      <c r="AC960" s="9"/>
      <c r="AD960" s="9"/>
      <c r="AE960" s="9"/>
      <c r="AF960" s="9"/>
      <c r="AG960" s="9"/>
      <c r="AH960" s="9"/>
      <c r="AI960" s="9"/>
      <c r="AJ960" s="9"/>
      <c r="AK960" s="9"/>
      <c r="AL960" s="2"/>
      <c r="AM960" s="2"/>
      <c r="AN960" s="2"/>
      <c r="AO960" s="2"/>
      <c r="AP960" s="2"/>
      <c r="AQ960" s="2"/>
      <c r="AR960" s="2"/>
      <c r="AS960" s="2"/>
    </row>
    <row r="961" spans="1:45" ht="18"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9"/>
      <c r="Z961" s="9"/>
      <c r="AA961" s="9"/>
      <c r="AB961" s="9"/>
      <c r="AC961" s="9"/>
      <c r="AD961" s="9"/>
      <c r="AE961" s="9"/>
      <c r="AF961" s="9"/>
      <c r="AG961" s="9"/>
      <c r="AH961" s="9"/>
      <c r="AI961" s="9"/>
      <c r="AJ961" s="9"/>
      <c r="AK961" s="9"/>
      <c r="AL961" s="2"/>
      <c r="AM961" s="2"/>
      <c r="AN961" s="2"/>
      <c r="AO961" s="2"/>
      <c r="AP961" s="2"/>
      <c r="AQ961" s="2"/>
      <c r="AR961" s="2"/>
      <c r="AS961" s="2"/>
    </row>
    <row r="962" spans="1:45" ht="18"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9"/>
      <c r="Z962" s="9"/>
      <c r="AA962" s="9"/>
      <c r="AB962" s="9"/>
      <c r="AC962" s="9"/>
      <c r="AD962" s="9"/>
      <c r="AE962" s="9"/>
      <c r="AF962" s="9"/>
      <c r="AG962" s="9"/>
      <c r="AH962" s="9"/>
      <c r="AI962" s="9"/>
      <c r="AJ962" s="9"/>
      <c r="AK962" s="9"/>
      <c r="AL962" s="2"/>
      <c r="AM962" s="2"/>
      <c r="AN962" s="2"/>
      <c r="AO962" s="2"/>
      <c r="AP962" s="2"/>
      <c r="AQ962" s="2"/>
      <c r="AR962" s="2"/>
      <c r="AS962" s="2"/>
    </row>
    <row r="963" spans="1:45" ht="18"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9"/>
      <c r="Z963" s="9"/>
      <c r="AA963" s="9"/>
      <c r="AB963" s="9"/>
      <c r="AC963" s="9"/>
      <c r="AD963" s="9"/>
      <c r="AE963" s="9"/>
      <c r="AF963" s="9"/>
      <c r="AG963" s="9"/>
      <c r="AH963" s="9"/>
      <c r="AI963" s="9"/>
      <c r="AJ963" s="9"/>
      <c r="AK963" s="9"/>
      <c r="AL963" s="2"/>
      <c r="AM963" s="2"/>
      <c r="AN963" s="2"/>
      <c r="AO963" s="2"/>
      <c r="AP963" s="2"/>
      <c r="AQ963" s="2"/>
      <c r="AR963" s="2"/>
      <c r="AS963" s="2"/>
    </row>
    <row r="964" spans="1:45" ht="18"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9"/>
      <c r="Z964" s="9"/>
      <c r="AA964" s="9"/>
      <c r="AB964" s="9"/>
      <c r="AC964" s="9"/>
      <c r="AD964" s="9"/>
      <c r="AE964" s="9"/>
      <c r="AF964" s="9"/>
      <c r="AG964" s="9"/>
      <c r="AH964" s="9"/>
      <c r="AI964" s="9"/>
      <c r="AJ964" s="9"/>
      <c r="AK964" s="9"/>
      <c r="AL964" s="2"/>
      <c r="AM964" s="2"/>
      <c r="AN964" s="2"/>
      <c r="AO964" s="2"/>
      <c r="AP964" s="2"/>
      <c r="AQ964" s="2"/>
      <c r="AR964" s="2"/>
      <c r="AS964" s="2"/>
    </row>
    <row r="965" spans="1:45" ht="18"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9"/>
      <c r="Z965" s="9"/>
      <c r="AA965" s="9"/>
      <c r="AB965" s="9"/>
      <c r="AC965" s="9"/>
      <c r="AD965" s="9"/>
      <c r="AE965" s="9"/>
      <c r="AF965" s="9"/>
      <c r="AG965" s="9"/>
      <c r="AH965" s="9"/>
      <c r="AI965" s="9"/>
      <c r="AJ965" s="9"/>
      <c r="AK965" s="9"/>
      <c r="AL965" s="2"/>
      <c r="AM965" s="2"/>
      <c r="AN965" s="2"/>
      <c r="AO965" s="2"/>
      <c r="AP965" s="2"/>
      <c r="AQ965" s="2"/>
      <c r="AR965" s="2"/>
      <c r="AS965" s="2"/>
    </row>
    <row r="966" spans="1:45" ht="18"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9"/>
      <c r="Z966" s="9"/>
      <c r="AA966" s="9"/>
      <c r="AB966" s="9"/>
      <c r="AC966" s="9"/>
      <c r="AD966" s="9"/>
      <c r="AE966" s="9"/>
      <c r="AF966" s="9"/>
      <c r="AG966" s="9"/>
      <c r="AH966" s="9"/>
      <c r="AI966" s="9"/>
      <c r="AJ966" s="9"/>
      <c r="AK966" s="9"/>
      <c r="AL966" s="2"/>
      <c r="AM966" s="2"/>
      <c r="AN966" s="2"/>
      <c r="AO966" s="2"/>
      <c r="AP966" s="2"/>
      <c r="AQ966" s="2"/>
      <c r="AR966" s="2"/>
      <c r="AS966" s="2"/>
    </row>
    <row r="967" spans="1:45" ht="18"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9"/>
      <c r="Z967" s="9"/>
      <c r="AA967" s="9"/>
      <c r="AB967" s="9"/>
      <c r="AC967" s="9"/>
      <c r="AD967" s="9"/>
      <c r="AE967" s="9"/>
      <c r="AF967" s="9"/>
      <c r="AG967" s="9"/>
      <c r="AH967" s="9"/>
      <c r="AI967" s="9"/>
      <c r="AJ967" s="9"/>
      <c r="AK967" s="9"/>
      <c r="AL967" s="2"/>
      <c r="AM967" s="2"/>
      <c r="AN967" s="2"/>
      <c r="AO967" s="2"/>
      <c r="AP967" s="2"/>
      <c r="AQ967" s="2"/>
      <c r="AR967" s="2"/>
      <c r="AS967" s="2"/>
    </row>
    <row r="968" spans="1:45" ht="18"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9"/>
      <c r="Z968" s="9"/>
      <c r="AA968" s="9"/>
      <c r="AB968" s="9"/>
      <c r="AC968" s="9"/>
      <c r="AD968" s="9"/>
      <c r="AE968" s="9"/>
      <c r="AF968" s="9"/>
      <c r="AG968" s="9"/>
      <c r="AH968" s="9"/>
      <c r="AI968" s="9"/>
      <c r="AJ968" s="9"/>
      <c r="AK968" s="9"/>
      <c r="AL968" s="2"/>
      <c r="AM968" s="2"/>
      <c r="AN968" s="2"/>
      <c r="AO968" s="2"/>
      <c r="AP968" s="2"/>
      <c r="AQ968" s="2"/>
      <c r="AR968" s="2"/>
      <c r="AS968" s="2"/>
    </row>
    <row r="969" spans="1:45" ht="18"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9"/>
      <c r="Z969" s="9"/>
      <c r="AA969" s="9"/>
      <c r="AB969" s="9"/>
      <c r="AC969" s="9"/>
      <c r="AD969" s="9"/>
      <c r="AE969" s="9"/>
      <c r="AF969" s="9"/>
      <c r="AG969" s="9"/>
      <c r="AH969" s="9"/>
      <c r="AI969" s="9"/>
      <c r="AJ969" s="9"/>
      <c r="AK969" s="9"/>
      <c r="AL969" s="2"/>
      <c r="AM969" s="2"/>
      <c r="AN969" s="2"/>
      <c r="AO969" s="2"/>
      <c r="AP969" s="2"/>
      <c r="AQ969" s="2"/>
      <c r="AR969" s="2"/>
      <c r="AS969" s="2"/>
    </row>
    <row r="970" spans="1:45" ht="18"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9"/>
      <c r="Z970" s="9"/>
      <c r="AA970" s="9"/>
      <c r="AB970" s="9"/>
      <c r="AC970" s="9"/>
      <c r="AD970" s="9"/>
      <c r="AE970" s="9"/>
      <c r="AF970" s="9"/>
      <c r="AG970" s="9"/>
      <c r="AH970" s="9"/>
      <c r="AI970" s="9"/>
      <c r="AJ970" s="9"/>
      <c r="AK970" s="9"/>
      <c r="AL970" s="2"/>
      <c r="AM970" s="2"/>
      <c r="AN970" s="2"/>
      <c r="AO970" s="2"/>
      <c r="AP970" s="2"/>
      <c r="AQ970" s="2"/>
      <c r="AR970" s="2"/>
      <c r="AS970" s="2"/>
    </row>
    <row r="971" spans="1:45" ht="18"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9"/>
      <c r="Z971" s="9"/>
      <c r="AA971" s="9"/>
      <c r="AB971" s="9"/>
      <c r="AC971" s="9"/>
      <c r="AD971" s="9"/>
      <c r="AE971" s="9"/>
      <c r="AF971" s="9"/>
      <c r="AG971" s="9"/>
      <c r="AH971" s="9"/>
      <c r="AI971" s="9"/>
      <c r="AJ971" s="9"/>
      <c r="AK971" s="9"/>
      <c r="AL971" s="2"/>
      <c r="AM971" s="2"/>
      <c r="AN971" s="2"/>
      <c r="AO971" s="2"/>
      <c r="AP971" s="2"/>
      <c r="AQ971" s="2"/>
      <c r="AR971" s="2"/>
      <c r="AS971" s="2"/>
    </row>
    <row r="972" spans="1:45" ht="18"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9"/>
      <c r="Z972" s="9"/>
      <c r="AA972" s="9"/>
      <c r="AB972" s="9"/>
      <c r="AC972" s="9"/>
      <c r="AD972" s="9"/>
      <c r="AE972" s="9"/>
      <c r="AF972" s="9"/>
      <c r="AG972" s="9"/>
      <c r="AH972" s="9"/>
      <c r="AI972" s="9"/>
      <c r="AJ972" s="9"/>
      <c r="AK972" s="9"/>
      <c r="AL972" s="2"/>
      <c r="AM972" s="2"/>
      <c r="AN972" s="2"/>
      <c r="AO972" s="2"/>
      <c r="AP972" s="2"/>
      <c r="AQ972" s="2"/>
      <c r="AR972" s="2"/>
      <c r="AS972" s="2"/>
    </row>
    <row r="973" spans="1:45" ht="18"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9"/>
      <c r="Z973" s="9"/>
      <c r="AA973" s="9"/>
      <c r="AB973" s="9"/>
      <c r="AC973" s="9"/>
      <c r="AD973" s="9"/>
      <c r="AE973" s="9"/>
      <c r="AF973" s="9"/>
      <c r="AG973" s="9"/>
      <c r="AH973" s="9"/>
      <c r="AI973" s="9"/>
      <c r="AJ973" s="9"/>
      <c r="AK973" s="9"/>
      <c r="AL973" s="2"/>
      <c r="AM973" s="2"/>
      <c r="AN973" s="2"/>
      <c r="AO973" s="2"/>
      <c r="AP973" s="2"/>
      <c r="AQ973" s="2"/>
      <c r="AR973" s="2"/>
      <c r="AS973" s="2"/>
    </row>
    <row r="974" spans="1:45" ht="18"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9"/>
      <c r="Z974" s="9"/>
      <c r="AA974" s="9"/>
      <c r="AB974" s="9"/>
      <c r="AC974" s="9"/>
      <c r="AD974" s="9"/>
      <c r="AE974" s="9"/>
      <c r="AF974" s="9"/>
      <c r="AG974" s="9"/>
      <c r="AH974" s="9"/>
      <c r="AI974" s="9"/>
      <c r="AJ974" s="9"/>
      <c r="AK974" s="9"/>
      <c r="AL974" s="2"/>
      <c r="AM974" s="2"/>
      <c r="AN974" s="2"/>
      <c r="AO974" s="2"/>
      <c r="AP974" s="2"/>
      <c r="AQ974" s="2"/>
      <c r="AR974" s="2"/>
      <c r="AS974" s="2"/>
    </row>
    <row r="975" spans="1:45" ht="18"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9"/>
      <c r="Z975" s="9"/>
      <c r="AA975" s="9"/>
      <c r="AB975" s="9"/>
      <c r="AC975" s="9"/>
      <c r="AD975" s="9"/>
      <c r="AE975" s="9"/>
      <c r="AF975" s="9"/>
      <c r="AG975" s="9"/>
      <c r="AH975" s="9"/>
      <c r="AI975" s="9"/>
      <c r="AJ975" s="9"/>
      <c r="AK975" s="9"/>
      <c r="AL975" s="2"/>
      <c r="AM975" s="2"/>
      <c r="AN975" s="2"/>
      <c r="AO975" s="2"/>
      <c r="AP975" s="2"/>
      <c r="AQ975" s="2"/>
      <c r="AR975" s="2"/>
      <c r="AS975" s="2"/>
    </row>
    <row r="976" spans="1:45" ht="18"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9"/>
      <c r="Z976" s="9"/>
      <c r="AA976" s="9"/>
      <c r="AB976" s="9"/>
      <c r="AC976" s="9"/>
      <c r="AD976" s="9"/>
      <c r="AE976" s="9"/>
      <c r="AF976" s="9"/>
      <c r="AG976" s="9"/>
      <c r="AH976" s="9"/>
      <c r="AI976" s="9"/>
      <c r="AJ976" s="9"/>
      <c r="AK976" s="9"/>
      <c r="AL976" s="2"/>
      <c r="AM976" s="2"/>
      <c r="AN976" s="2"/>
      <c r="AO976" s="2"/>
      <c r="AP976" s="2"/>
      <c r="AQ976" s="2"/>
      <c r="AR976" s="2"/>
      <c r="AS976" s="2"/>
    </row>
    <row r="977" spans="1:45" ht="18"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9"/>
      <c r="Z977" s="9"/>
      <c r="AA977" s="9"/>
      <c r="AB977" s="9"/>
      <c r="AC977" s="9"/>
      <c r="AD977" s="9"/>
      <c r="AE977" s="9"/>
      <c r="AF977" s="9"/>
      <c r="AG977" s="9"/>
      <c r="AH977" s="9"/>
      <c r="AI977" s="9"/>
      <c r="AJ977" s="9"/>
      <c r="AK977" s="9"/>
      <c r="AL977" s="2"/>
      <c r="AM977" s="2"/>
      <c r="AN977" s="2"/>
      <c r="AO977" s="2"/>
      <c r="AP977" s="2"/>
      <c r="AQ977" s="2"/>
      <c r="AR977" s="2"/>
      <c r="AS977" s="2"/>
    </row>
    <row r="978" spans="1:45" ht="18"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9"/>
      <c r="Z978" s="9"/>
      <c r="AA978" s="9"/>
      <c r="AB978" s="9"/>
      <c r="AC978" s="9"/>
      <c r="AD978" s="9"/>
      <c r="AE978" s="9"/>
      <c r="AF978" s="9"/>
      <c r="AG978" s="9"/>
      <c r="AH978" s="9"/>
      <c r="AI978" s="9"/>
      <c r="AJ978" s="9"/>
      <c r="AK978" s="9"/>
      <c r="AL978" s="2"/>
      <c r="AM978" s="2"/>
      <c r="AN978" s="2"/>
      <c r="AO978" s="2"/>
      <c r="AP978" s="2"/>
      <c r="AQ978" s="2"/>
      <c r="AR978" s="2"/>
      <c r="AS978" s="2"/>
    </row>
    <row r="979" spans="1:45" ht="18"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9"/>
      <c r="Z979" s="9"/>
      <c r="AA979" s="9"/>
      <c r="AB979" s="9"/>
      <c r="AC979" s="9"/>
      <c r="AD979" s="9"/>
      <c r="AE979" s="9"/>
      <c r="AF979" s="9"/>
      <c r="AG979" s="9"/>
      <c r="AH979" s="9"/>
      <c r="AI979" s="9"/>
      <c r="AJ979" s="9"/>
      <c r="AK979" s="9"/>
      <c r="AL979" s="2"/>
      <c r="AM979" s="2"/>
      <c r="AN979" s="2"/>
      <c r="AO979" s="2"/>
      <c r="AP979" s="2"/>
      <c r="AQ979" s="2"/>
      <c r="AR979" s="2"/>
      <c r="AS979" s="2"/>
    </row>
    <row r="980" spans="1:45" ht="18"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9"/>
      <c r="Z980" s="9"/>
      <c r="AA980" s="9"/>
      <c r="AB980" s="9"/>
      <c r="AC980" s="9"/>
      <c r="AD980" s="9"/>
      <c r="AE980" s="9"/>
      <c r="AF980" s="9"/>
      <c r="AG980" s="9"/>
      <c r="AH980" s="9"/>
      <c r="AI980" s="9"/>
      <c r="AJ980" s="9"/>
      <c r="AK980" s="9"/>
      <c r="AL980" s="2"/>
      <c r="AM980" s="2"/>
      <c r="AN980" s="2"/>
      <c r="AO980" s="2"/>
      <c r="AP980" s="2"/>
      <c r="AQ980" s="2"/>
      <c r="AR980" s="2"/>
      <c r="AS980" s="2"/>
    </row>
    <row r="981" spans="1:45" ht="18"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9"/>
      <c r="Z981" s="9"/>
      <c r="AA981" s="9"/>
      <c r="AB981" s="9"/>
      <c r="AC981" s="9"/>
      <c r="AD981" s="9"/>
      <c r="AE981" s="9"/>
      <c r="AF981" s="9"/>
      <c r="AG981" s="9"/>
      <c r="AH981" s="9"/>
      <c r="AI981" s="9"/>
      <c r="AJ981" s="9"/>
      <c r="AK981" s="9"/>
      <c r="AL981" s="2"/>
      <c r="AM981" s="2"/>
      <c r="AN981" s="2"/>
      <c r="AO981" s="2"/>
      <c r="AP981" s="2"/>
      <c r="AQ981" s="2"/>
      <c r="AR981" s="2"/>
      <c r="AS981" s="2"/>
    </row>
    <row r="982" spans="1:45" ht="18"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9"/>
      <c r="Z982" s="9"/>
      <c r="AA982" s="9"/>
      <c r="AB982" s="9"/>
      <c r="AC982" s="9"/>
      <c r="AD982" s="9"/>
      <c r="AE982" s="9"/>
      <c r="AF982" s="9"/>
      <c r="AG982" s="9"/>
      <c r="AH982" s="9"/>
      <c r="AI982" s="9"/>
      <c r="AJ982" s="9"/>
      <c r="AK982" s="9"/>
      <c r="AL982" s="2"/>
      <c r="AM982" s="2"/>
      <c r="AN982" s="2"/>
      <c r="AO982" s="2"/>
      <c r="AP982" s="2"/>
      <c r="AQ982" s="2"/>
      <c r="AR982" s="2"/>
      <c r="AS982" s="2"/>
    </row>
    <row r="983" spans="1:45" ht="18"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9"/>
      <c r="Z983" s="9"/>
      <c r="AA983" s="9"/>
      <c r="AB983" s="9"/>
      <c r="AC983" s="9"/>
      <c r="AD983" s="9"/>
      <c r="AE983" s="9"/>
      <c r="AF983" s="9"/>
      <c r="AG983" s="9"/>
      <c r="AH983" s="9"/>
      <c r="AI983" s="9"/>
      <c r="AJ983" s="9"/>
      <c r="AK983" s="9"/>
      <c r="AL983" s="2"/>
      <c r="AM983" s="2"/>
      <c r="AN983" s="2"/>
      <c r="AO983" s="2"/>
      <c r="AP983" s="2"/>
      <c r="AQ983" s="2"/>
      <c r="AR983" s="2"/>
      <c r="AS983" s="2"/>
    </row>
    <row r="984" spans="1:45" ht="18"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9"/>
      <c r="Z984" s="9"/>
      <c r="AA984" s="9"/>
      <c r="AB984" s="9"/>
      <c r="AC984" s="9"/>
      <c r="AD984" s="9"/>
      <c r="AE984" s="9"/>
      <c r="AF984" s="9"/>
      <c r="AG984" s="9"/>
      <c r="AH984" s="9"/>
      <c r="AI984" s="9"/>
      <c r="AJ984" s="9"/>
      <c r="AK984" s="9"/>
      <c r="AL984" s="2"/>
      <c r="AM984" s="2"/>
      <c r="AN984" s="2"/>
      <c r="AO984" s="2"/>
      <c r="AP984" s="2"/>
      <c r="AQ984" s="2"/>
      <c r="AR984" s="2"/>
      <c r="AS984" s="2"/>
    </row>
    <row r="985" spans="1:45" ht="18"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9"/>
      <c r="Z985" s="9"/>
      <c r="AA985" s="9"/>
      <c r="AB985" s="9"/>
      <c r="AC985" s="9"/>
      <c r="AD985" s="9"/>
      <c r="AE985" s="9"/>
      <c r="AF985" s="9"/>
      <c r="AG985" s="9"/>
      <c r="AH985" s="9"/>
      <c r="AI985" s="9"/>
      <c r="AJ985" s="9"/>
      <c r="AK985" s="9"/>
      <c r="AL985" s="2"/>
      <c r="AM985" s="2"/>
      <c r="AN985" s="2"/>
      <c r="AO985" s="2"/>
      <c r="AP985" s="2"/>
      <c r="AQ985" s="2"/>
      <c r="AR985" s="2"/>
      <c r="AS985" s="2"/>
    </row>
    <row r="986" spans="1:45" ht="18"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9"/>
      <c r="Z986" s="9"/>
      <c r="AA986" s="9"/>
      <c r="AB986" s="9"/>
      <c r="AC986" s="9"/>
      <c r="AD986" s="9"/>
      <c r="AE986" s="9"/>
      <c r="AF986" s="9"/>
      <c r="AG986" s="9"/>
      <c r="AH986" s="9"/>
      <c r="AI986" s="9"/>
      <c r="AJ986" s="9"/>
      <c r="AK986" s="9"/>
      <c r="AL986" s="2"/>
      <c r="AM986" s="2"/>
      <c r="AN986" s="2"/>
      <c r="AO986" s="2"/>
      <c r="AP986" s="2"/>
      <c r="AQ986" s="2"/>
      <c r="AR986" s="2"/>
      <c r="AS986" s="2"/>
    </row>
    <row r="987" spans="1:45" ht="18"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9"/>
      <c r="Z987" s="9"/>
      <c r="AA987" s="9"/>
      <c r="AB987" s="9"/>
      <c r="AC987" s="9"/>
      <c r="AD987" s="9"/>
      <c r="AE987" s="9"/>
      <c r="AF987" s="9"/>
      <c r="AG987" s="9"/>
      <c r="AH987" s="9"/>
      <c r="AI987" s="9"/>
      <c r="AJ987" s="9"/>
      <c r="AK987" s="9"/>
      <c r="AL987" s="2"/>
      <c r="AM987" s="2"/>
      <c r="AN987" s="2"/>
      <c r="AO987" s="2"/>
      <c r="AP987" s="2"/>
      <c r="AQ987" s="2"/>
      <c r="AR987" s="2"/>
      <c r="AS987" s="2"/>
    </row>
    <row r="988" spans="1:45" ht="18"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9"/>
      <c r="Z988" s="9"/>
      <c r="AA988" s="9"/>
      <c r="AB988" s="9"/>
      <c r="AC988" s="9"/>
      <c r="AD988" s="9"/>
      <c r="AE988" s="9"/>
      <c r="AF988" s="9"/>
      <c r="AG988" s="9"/>
      <c r="AH988" s="9"/>
      <c r="AI988" s="9"/>
      <c r="AJ988" s="9"/>
      <c r="AK988" s="9"/>
      <c r="AL988" s="2"/>
      <c r="AM988" s="2"/>
      <c r="AN988" s="2"/>
      <c r="AO988" s="2"/>
      <c r="AP988" s="2"/>
      <c r="AQ988" s="2"/>
      <c r="AR988" s="2"/>
      <c r="AS988" s="2"/>
    </row>
    <row r="989" spans="1:45" ht="18"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9"/>
      <c r="Z989" s="9"/>
      <c r="AA989" s="9"/>
      <c r="AB989" s="9"/>
      <c r="AC989" s="9"/>
      <c r="AD989" s="9"/>
      <c r="AE989" s="9"/>
      <c r="AF989" s="9"/>
      <c r="AG989" s="9"/>
      <c r="AH989" s="9"/>
      <c r="AI989" s="9"/>
      <c r="AJ989" s="9"/>
      <c r="AK989" s="9"/>
      <c r="AL989" s="2"/>
      <c r="AM989" s="2"/>
      <c r="AN989" s="2"/>
      <c r="AO989" s="2"/>
      <c r="AP989" s="2"/>
      <c r="AQ989" s="2"/>
      <c r="AR989" s="2"/>
      <c r="AS989" s="2"/>
    </row>
    <row r="990" spans="1:45" ht="18"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9"/>
      <c r="Z990" s="9"/>
      <c r="AA990" s="9"/>
      <c r="AB990" s="9"/>
      <c r="AC990" s="9"/>
      <c r="AD990" s="9"/>
      <c r="AE990" s="9"/>
      <c r="AF990" s="9"/>
      <c r="AG990" s="9"/>
      <c r="AH990" s="9"/>
      <c r="AI990" s="9"/>
      <c r="AJ990" s="9"/>
      <c r="AK990" s="9"/>
      <c r="AL990" s="2"/>
      <c r="AM990" s="2"/>
      <c r="AN990" s="2"/>
      <c r="AO990" s="2"/>
      <c r="AP990" s="2"/>
      <c r="AQ990" s="2"/>
      <c r="AR990" s="2"/>
      <c r="AS990" s="2"/>
    </row>
    <row r="991" spans="1:45" ht="18"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9"/>
      <c r="Z991" s="9"/>
      <c r="AA991" s="9"/>
      <c r="AB991" s="9"/>
      <c r="AC991" s="9"/>
      <c r="AD991" s="9"/>
      <c r="AE991" s="9"/>
      <c r="AF991" s="9"/>
      <c r="AG991" s="9"/>
      <c r="AH991" s="9"/>
      <c r="AI991" s="9"/>
      <c r="AJ991" s="9"/>
      <c r="AK991" s="9"/>
      <c r="AL991" s="2"/>
      <c r="AM991" s="2"/>
      <c r="AN991" s="2"/>
      <c r="AO991" s="2"/>
      <c r="AP991" s="2"/>
      <c r="AQ991" s="2"/>
      <c r="AR991" s="2"/>
      <c r="AS991" s="2"/>
    </row>
    <row r="992" spans="1:45" ht="18"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9"/>
      <c r="Z992" s="9"/>
      <c r="AA992" s="9"/>
      <c r="AB992" s="9"/>
      <c r="AC992" s="9"/>
      <c r="AD992" s="9"/>
      <c r="AE992" s="9"/>
      <c r="AF992" s="9"/>
      <c r="AG992" s="9"/>
      <c r="AH992" s="9"/>
      <c r="AI992" s="9"/>
      <c r="AJ992" s="9"/>
      <c r="AK992" s="9"/>
      <c r="AL992" s="2"/>
      <c r="AM992" s="2"/>
      <c r="AN992" s="2"/>
      <c r="AO992" s="2"/>
      <c r="AP992" s="2"/>
      <c r="AQ992" s="2"/>
      <c r="AR992" s="2"/>
      <c r="AS992" s="2"/>
    </row>
    <row r="993" spans="1:45" ht="18"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9"/>
      <c r="Z993" s="9"/>
      <c r="AA993" s="9"/>
      <c r="AB993" s="9"/>
      <c r="AC993" s="9"/>
      <c r="AD993" s="9"/>
      <c r="AE993" s="9"/>
      <c r="AF993" s="9"/>
      <c r="AG993" s="9"/>
      <c r="AH993" s="9"/>
      <c r="AI993" s="9"/>
      <c r="AJ993" s="9"/>
      <c r="AK993" s="9"/>
      <c r="AL993" s="2"/>
      <c r="AM993" s="2"/>
      <c r="AN993" s="2"/>
      <c r="AO993" s="2"/>
      <c r="AP993" s="2"/>
      <c r="AQ993" s="2"/>
      <c r="AR993" s="2"/>
      <c r="AS993" s="2"/>
    </row>
    <row r="994" spans="1:45" ht="18"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9"/>
      <c r="Z994" s="9"/>
      <c r="AA994" s="9"/>
      <c r="AB994" s="9"/>
      <c r="AC994" s="9"/>
      <c r="AD994" s="9"/>
      <c r="AE994" s="9"/>
      <c r="AF994" s="9"/>
      <c r="AG994" s="9"/>
      <c r="AH994" s="9"/>
      <c r="AI994" s="9"/>
      <c r="AJ994" s="9"/>
      <c r="AK994" s="9"/>
      <c r="AL994" s="2"/>
      <c r="AM994" s="2"/>
      <c r="AN994" s="2"/>
      <c r="AO994" s="2"/>
      <c r="AP994" s="2"/>
      <c r="AQ994" s="2"/>
      <c r="AR994" s="2"/>
      <c r="AS994" s="2"/>
    </row>
    <row r="995" spans="1:45" ht="18"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9"/>
      <c r="Z995" s="9"/>
      <c r="AA995" s="9"/>
      <c r="AB995" s="9"/>
      <c r="AC995" s="9"/>
      <c r="AD995" s="9"/>
      <c r="AE995" s="9"/>
      <c r="AF995" s="9"/>
      <c r="AG995" s="9"/>
      <c r="AH995" s="9"/>
      <c r="AI995" s="9"/>
      <c r="AJ995" s="9"/>
      <c r="AK995" s="9"/>
      <c r="AL995" s="2"/>
      <c r="AM995" s="2"/>
      <c r="AN995" s="2"/>
      <c r="AO995" s="2"/>
      <c r="AP995" s="2"/>
      <c r="AQ995" s="2"/>
      <c r="AR995" s="2"/>
      <c r="AS995" s="2"/>
    </row>
    <row r="996" spans="1:45" ht="18"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9"/>
      <c r="Z996" s="9"/>
      <c r="AA996" s="9"/>
      <c r="AB996" s="9"/>
      <c r="AC996" s="9"/>
      <c r="AD996" s="9"/>
      <c r="AE996" s="9"/>
      <c r="AF996" s="9"/>
      <c r="AG996" s="9"/>
      <c r="AH996" s="9"/>
      <c r="AI996" s="9"/>
      <c r="AJ996" s="9"/>
      <c r="AK996" s="9"/>
      <c r="AL996" s="2"/>
      <c r="AM996" s="2"/>
      <c r="AN996" s="2"/>
      <c r="AO996" s="2"/>
      <c r="AP996" s="2"/>
      <c r="AQ996" s="2"/>
      <c r="AR996" s="2"/>
      <c r="AS996" s="2"/>
    </row>
    <row r="997" spans="1:45" ht="18"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9"/>
      <c r="Z997" s="9"/>
      <c r="AA997" s="9"/>
      <c r="AB997" s="9"/>
      <c r="AC997" s="9"/>
      <c r="AD997" s="9"/>
      <c r="AE997" s="9"/>
      <c r="AF997" s="9"/>
      <c r="AG997" s="9"/>
      <c r="AH997" s="9"/>
      <c r="AI997" s="9"/>
      <c r="AJ997" s="9"/>
      <c r="AK997" s="9"/>
      <c r="AL997" s="2"/>
      <c r="AM997" s="2"/>
      <c r="AN997" s="2"/>
      <c r="AO997" s="2"/>
      <c r="AP997" s="2"/>
      <c r="AQ997" s="2"/>
      <c r="AR997" s="2"/>
      <c r="AS997" s="2"/>
    </row>
    <row r="998" spans="1:45" ht="18"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9"/>
      <c r="Z998" s="9"/>
      <c r="AA998" s="9"/>
      <c r="AB998" s="9"/>
      <c r="AC998" s="9"/>
      <c r="AD998" s="9"/>
      <c r="AE998" s="9"/>
      <c r="AF998" s="9"/>
      <c r="AG998" s="9"/>
      <c r="AH998" s="9"/>
      <c r="AI998" s="9"/>
      <c r="AJ998" s="9"/>
      <c r="AK998" s="9"/>
      <c r="AL998" s="2"/>
      <c r="AM998" s="2"/>
      <c r="AN998" s="2"/>
      <c r="AO998" s="2"/>
      <c r="AP998" s="2"/>
      <c r="AQ998" s="2"/>
      <c r="AR998" s="2"/>
      <c r="AS998" s="2"/>
    </row>
    <row r="999" spans="1:45" ht="18"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9"/>
      <c r="Z999" s="9"/>
      <c r="AA999" s="9"/>
      <c r="AB999" s="9"/>
      <c r="AC999" s="9"/>
      <c r="AD999" s="9"/>
      <c r="AE999" s="9"/>
      <c r="AF999" s="9"/>
      <c r="AG999" s="9"/>
      <c r="AH999" s="9"/>
      <c r="AI999" s="9"/>
      <c r="AJ999" s="9"/>
      <c r="AK999" s="9"/>
      <c r="AL999" s="2"/>
      <c r="AM999" s="2"/>
      <c r="AN999" s="2"/>
      <c r="AO999" s="2"/>
      <c r="AP999" s="2"/>
      <c r="AQ999" s="2"/>
      <c r="AR999" s="2"/>
      <c r="AS999" s="2"/>
    </row>
    <row r="1000" spans="1:45" ht="18"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9"/>
      <c r="Z1000" s="9"/>
      <c r="AA1000" s="9"/>
      <c r="AB1000" s="9"/>
      <c r="AC1000" s="9"/>
      <c r="AD1000" s="9"/>
      <c r="AE1000" s="9"/>
      <c r="AF1000" s="9"/>
      <c r="AG1000" s="9"/>
      <c r="AH1000" s="9"/>
      <c r="AI1000" s="9"/>
      <c r="AJ1000" s="9"/>
      <c r="AK1000" s="9"/>
      <c r="AL1000" s="2"/>
      <c r="AM1000" s="2"/>
      <c r="AN1000" s="2"/>
      <c r="AO1000" s="2"/>
      <c r="AP1000" s="2"/>
      <c r="AQ1000" s="2"/>
      <c r="AR1000" s="2"/>
      <c r="AS1000" s="2"/>
    </row>
    <row r="1001" spans="1:45" ht="18"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9"/>
      <c r="Z1001" s="9"/>
      <c r="AA1001" s="9"/>
      <c r="AB1001" s="9"/>
      <c r="AC1001" s="9"/>
      <c r="AD1001" s="9"/>
      <c r="AE1001" s="9"/>
      <c r="AF1001" s="9"/>
      <c r="AG1001" s="9"/>
      <c r="AH1001" s="9"/>
      <c r="AI1001" s="9"/>
      <c r="AJ1001" s="9"/>
      <c r="AK1001" s="9"/>
      <c r="AL1001" s="2"/>
      <c r="AM1001" s="2"/>
      <c r="AN1001" s="2"/>
      <c r="AO1001" s="2"/>
      <c r="AP1001" s="2"/>
      <c r="AQ1001" s="2"/>
      <c r="AR1001" s="2"/>
      <c r="AS1001" s="2"/>
    </row>
    <row r="1002" spans="1:45" ht="18"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9"/>
      <c r="Z1002" s="9"/>
      <c r="AA1002" s="9"/>
      <c r="AB1002" s="9"/>
      <c r="AC1002" s="9"/>
      <c r="AD1002" s="9"/>
      <c r="AE1002" s="9"/>
      <c r="AF1002" s="9"/>
      <c r="AG1002" s="9"/>
      <c r="AH1002" s="9"/>
      <c r="AI1002" s="9"/>
      <c r="AJ1002" s="9"/>
      <c r="AK1002" s="9"/>
      <c r="AL1002" s="2"/>
      <c r="AM1002" s="2"/>
      <c r="AN1002" s="2"/>
      <c r="AO1002" s="2"/>
      <c r="AP1002" s="2"/>
      <c r="AQ1002" s="2"/>
      <c r="AR1002" s="2"/>
      <c r="AS1002" s="2"/>
    </row>
    <row r="1003" spans="1:45" ht="18"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9"/>
      <c r="Z1003" s="9"/>
      <c r="AA1003" s="9"/>
      <c r="AB1003" s="9"/>
      <c r="AC1003" s="9"/>
      <c r="AD1003" s="9"/>
      <c r="AE1003" s="9"/>
      <c r="AF1003" s="9"/>
      <c r="AG1003" s="9"/>
      <c r="AH1003" s="9"/>
      <c r="AI1003" s="9"/>
      <c r="AJ1003" s="9"/>
      <c r="AK1003" s="9"/>
      <c r="AL1003" s="2"/>
      <c r="AM1003" s="2"/>
      <c r="AN1003" s="2"/>
      <c r="AO1003" s="2"/>
      <c r="AP1003" s="2"/>
      <c r="AQ1003" s="2"/>
      <c r="AR1003" s="2"/>
      <c r="AS1003" s="2"/>
    </row>
    <row r="1004" spans="1:45" ht="18"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9"/>
      <c r="Z1004" s="9"/>
      <c r="AA1004" s="9"/>
      <c r="AB1004" s="9"/>
      <c r="AC1004" s="9"/>
      <c r="AD1004" s="9"/>
      <c r="AE1004" s="9"/>
      <c r="AF1004" s="9"/>
      <c r="AG1004" s="9"/>
      <c r="AH1004" s="9"/>
      <c r="AI1004" s="9"/>
      <c r="AJ1004" s="9"/>
      <c r="AK1004" s="9"/>
      <c r="AL1004" s="2"/>
      <c r="AM1004" s="2"/>
      <c r="AN1004" s="2"/>
      <c r="AO1004" s="2"/>
      <c r="AP1004" s="2"/>
      <c r="AQ1004" s="2"/>
      <c r="AR1004" s="2"/>
      <c r="AS1004" s="2"/>
    </row>
    <row r="1005" spans="1:45" ht="18"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9"/>
      <c r="Z1005" s="9"/>
      <c r="AA1005" s="9"/>
      <c r="AB1005" s="9"/>
      <c r="AC1005" s="9"/>
      <c r="AD1005" s="9"/>
      <c r="AE1005" s="9"/>
      <c r="AF1005" s="9"/>
      <c r="AG1005" s="9"/>
      <c r="AH1005" s="9"/>
      <c r="AI1005" s="9"/>
      <c r="AJ1005" s="9"/>
      <c r="AK1005" s="9"/>
      <c r="AL1005" s="2"/>
      <c r="AM1005" s="2"/>
      <c r="AN1005" s="2"/>
      <c r="AO1005" s="2"/>
      <c r="AP1005" s="2"/>
      <c r="AQ1005" s="2"/>
      <c r="AR1005" s="2"/>
      <c r="AS1005" s="2"/>
    </row>
    <row r="1006" spans="1:45" ht="18" customHeight="1"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9"/>
      <c r="Z1006" s="9"/>
      <c r="AA1006" s="9"/>
      <c r="AB1006" s="9"/>
      <c r="AC1006" s="9"/>
      <c r="AD1006" s="9"/>
      <c r="AE1006" s="9"/>
      <c r="AF1006" s="9"/>
      <c r="AG1006" s="9"/>
      <c r="AH1006" s="9"/>
      <c r="AI1006" s="9"/>
      <c r="AJ1006" s="9"/>
      <c r="AK1006" s="9"/>
      <c r="AL1006" s="2"/>
      <c r="AM1006" s="2"/>
      <c r="AN1006" s="2"/>
      <c r="AO1006" s="2"/>
      <c r="AP1006" s="2"/>
      <c r="AQ1006" s="2"/>
      <c r="AR1006" s="2"/>
      <c r="AS1006" s="2"/>
    </row>
    <row r="1007" spans="1:45" ht="18"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9"/>
      <c r="Z1007" s="9"/>
      <c r="AA1007" s="9"/>
      <c r="AB1007" s="9"/>
      <c r="AC1007" s="9"/>
      <c r="AD1007" s="9"/>
      <c r="AE1007" s="9"/>
      <c r="AF1007" s="9"/>
      <c r="AG1007" s="9"/>
      <c r="AH1007" s="9"/>
      <c r="AI1007" s="9"/>
      <c r="AJ1007" s="9"/>
      <c r="AK1007" s="9"/>
      <c r="AL1007" s="2"/>
      <c r="AM1007" s="2"/>
      <c r="AN1007" s="2"/>
      <c r="AO1007" s="2"/>
      <c r="AP1007" s="2"/>
      <c r="AQ1007" s="2"/>
      <c r="AR1007" s="2"/>
      <c r="AS1007" s="2"/>
    </row>
    <row r="1008" spans="1:45" ht="18" customHeight="1"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9"/>
      <c r="Z1008" s="9"/>
      <c r="AA1008" s="9"/>
      <c r="AB1008" s="9"/>
      <c r="AC1008" s="9"/>
      <c r="AD1008" s="9"/>
      <c r="AE1008" s="9"/>
      <c r="AF1008" s="9"/>
      <c r="AG1008" s="9"/>
      <c r="AH1008" s="9"/>
      <c r="AI1008" s="9"/>
      <c r="AJ1008" s="9"/>
      <c r="AK1008" s="9"/>
      <c r="AL1008" s="2"/>
      <c r="AM1008" s="2"/>
      <c r="AN1008" s="2"/>
      <c r="AO1008" s="2"/>
      <c r="AP1008" s="2"/>
      <c r="AQ1008" s="2"/>
      <c r="AR1008" s="2"/>
      <c r="AS1008" s="2"/>
    </row>
    <row r="1009" spans="1:45" ht="18" customHeight="1"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9"/>
      <c r="Z1009" s="9"/>
      <c r="AA1009" s="9"/>
      <c r="AB1009" s="9"/>
      <c r="AC1009" s="9"/>
      <c r="AD1009" s="9"/>
      <c r="AE1009" s="9"/>
      <c r="AF1009" s="9"/>
      <c r="AG1009" s="9"/>
      <c r="AH1009" s="9"/>
      <c r="AI1009" s="9"/>
      <c r="AJ1009" s="9"/>
      <c r="AK1009" s="9"/>
      <c r="AL1009" s="2"/>
      <c r="AM1009" s="2"/>
      <c r="AN1009" s="2"/>
      <c r="AO1009" s="2"/>
      <c r="AP1009" s="2"/>
      <c r="AQ1009" s="2"/>
      <c r="AR1009" s="2"/>
      <c r="AS1009" s="2"/>
    </row>
    <row r="1010" spans="1:45" ht="18" customHeight="1"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9"/>
      <c r="Z1010" s="9"/>
      <c r="AA1010" s="9"/>
      <c r="AB1010" s="9"/>
      <c r="AC1010" s="9"/>
      <c r="AD1010" s="9"/>
      <c r="AE1010" s="9"/>
      <c r="AF1010" s="9"/>
      <c r="AG1010" s="9"/>
      <c r="AH1010" s="9"/>
      <c r="AI1010" s="9"/>
      <c r="AJ1010" s="9"/>
      <c r="AK1010" s="9"/>
      <c r="AL1010" s="2"/>
      <c r="AM1010" s="2"/>
      <c r="AN1010" s="2"/>
      <c r="AO1010" s="2"/>
      <c r="AP1010" s="2"/>
      <c r="AQ1010" s="2"/>
      <c r="AR1010" s="2"/>
      <c r="AS1010" s="2"/>
    </row>
    <row r="1011" spans="1:45" ht="18" customHeight="1"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9"/>
      <c r="Z1011" s="9"/>
      <c r="AA1011" s="9"/>
      <c r="AB1011" s="9"/>
      <c r="AC1011" s="9"/>
      <c r="AD1011" s="9"/>
      <c r="AE1011" s="9"/>
      <c r="AF1011" s="9"/>
      <c r="AG1011" s="9"/>
      <c r="AH1011" s="9"/>
      <c r="AI1011" s="9"/>
      <c r="AJ1011" s="9"/>
      <c r="AK1011" s="9"/>
      <c r="AL1011" s="2"/>
      <c r="AM1011" s="2"/>
      <c r="AN1011" s="2"/>
      <c r="AO1011" s="2"/>
      <c r="AP1011" s="2"/>
      <c r="AQ1011" s="2"/>
      <c r="AR1011" s="2"/>
      <c r="AS1011" s="2"/>
    </row>
    <row r="1012" spans="1:45" ht="18" customHeight="1"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9"/>
      <c r="Z1012" s="9"/>
      <c r="AA1012" s="9"/>
      <c r="AB1012" s="9"/>
      <c r="AC1012" s="9"/>
      <c r="AD1012" s="9"/>
      <c r="AE1012" s="9"/>
      <c r="AF1012" s="9"/>
      <c r="AG1012" s="9"/>
      <c r="AH1012" s="9"/>
      <c r="AI1012" s="9"/>
      <c r="AJ1012" s="9"/>
      <c r="AK1012" s="9"/>
      <c r="AL1012" s="2"/>
      <c r="AM1012" s="2"/>
      <c r="AN1012" s="2"/>
      <c r="AO1012" s="2"/>
      <c r="AP1012" s="2"/>
      <c r="AQ1012" s="2"/>
      <c r="AR1012" s="2"/>
      <c r="AS1012" s="2"/>
    </row>
    <row r="1013" spans="1:45" ht="18" customHeight="1"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9"/>
      <c r="Z1013" s="9"/>
      <c r="AA1013" s="9"/>
      <c r="AB1013" s="9"/>
      <c r="AC1013" s="9"/>
      <c r="AD1013" s="9"/>
      <c r="AE1013" s="9"/>
      <c r="AF1013" s="9"/>
      <c r="AG1013" s="9"/>
      <c r="AH1013" s="9"/>
      <c r="AI1013" s="9"/>
      <c r="AJ1013" s="9"/>
      <c r="AK1013" s="9"/>
      <c r="AL1013" s="2"/>
      <c r="AM1013" s="2"/>
      <c r="AN1013" s="2"/>
      <c r="AO1013" s="2"/>
      <c r="AP1013" s="2"/>
      <c r="AQ1013" s="2"/>
      <c r="AR1013" s="2"/>
      <c r="AS1013" s="2"/>
    </row>
    <row r="1014" spans="1:45" ht="18" customHeight="1"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9"/>
      <c r="Z1014" s="9"/>
      <c r="AA1014" s="9"/>
      <c r="AB1014" s="9"/>
      <c r="AC1014" s="9"/>
      <c r="AD1014" s="9"/>
      <c r="AE1014" s="9"/>
      <c r="AF1014" s="9"/>
      <c r="AG1014" s="9"/>
      <c r="AH1014" s="9"/>
      <c r="AI1014" s="9"/>
      <c r="AJ1014" s="9"/>
      <c r="AK1014" s="9"/>
      <c r="AL1014" s="2"/>
      <c r="AM1014" s="2"/>
      <c r="AN1014" s="2"/>
      <c r="AO1014" s="2"/>
      <c r="AP1014" s="2"/>
      <c r="AQ1014" s="2"/>
      <c r="AR1014" s="2"/>
      <c r="AS1014" s="2"/>
    </row>
    <row r="1015" spans="1:45" ht="18" customHeight="1"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9"/>
      <c r="Z1015" s="9"/>
      <c r="AA1015" s="9"/>
      <c r="AB1015" s="9"/>
      <c r="AC1015" s="9"/>
      <c r="AD1015" s="9"/>
      <c r="AE1015" s="9"/>
      <c r="AF1015" s="9"/>
      <c r="AG1015" s="9"/>
      <c r="AH1015" s="9"/>
      <c r="AI1015" s="9"/>
      <c r="AJ1015" s="9"/>
      <c r="AK1015" s="9"/>
      <c r="AL1015" s="2"/>
      <c r="AM1015" s="2"/>
      <c r="AN1015" s="2"/>
      <c r="AO1015" s="2"/>
      <c r="AP1015" s="2"/>
      <c r="AQ1015" s="2"/>
      <c r="AR1015" s="2"/>
      <c r="AS1015" s="2"/>
    </row>
    <row r="1016" spans="1:45" ht="18" customHeight="1"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9"/>
      <c r="Z1016" s="9"/>
      <c r="AA1016" s="9"/>
      <c r="AB1016" s="9"/>
      <c r="AC1016" s="9"/>
      <c r="AD1016" s="9"/>
      <c r="AE1016" s="9"/>
      <c r="AF1016" s="9"/>
      <c r="AG1016" s="9"/>
      <c r="AH1016" s="9"/>
      <c r="AI1016" s="9"/>
      <c r="AJ1016" s="9"/>
      <c r="AK1016" s="9"/>
      <c r="AL1016" s="2"/>
      <c r="AM1016" s="2"/>
      <c r="AN1016" s="2"/>
      <c r="AO1016" s="2"/>
      <c r="AP1016" s="2"/>
      <c r="AQ1016" s="2"/>
      <c r="AR1016" s="2"/>
      <c r="AS1016" s="2"/>
    </row>
    <row r="1017" spans="1:45" ht="18" customHeight="1"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9"/>
      <c r="Z1017" s="9"/>
      <c r="AA1017" s="9"/>
      <c r="AB1017" s="9"/>
      <c r="AC1017" s="9"/>
      <c r="AD1017" s="9"/>
      <c r="AE1017" s="9"/>
      <c r="AF1017" s="9"/>
      <c r="AG1017" s="9"/>
      <c r="AH1017" s="9"/>
      <c r="AI1017" s="9"/>
      <c r="AJ1017" s="9"/>
      <c r="AK1017" s="9"/>
      <c r="AL1017" s="2"/>
      <c r="AM1017" s="2"/>
      <c r="AN1017" s="2"/>
      <c r="AO1017" s="2"/>
      <c r="AP1017" s="2"/>
      <c r="AQ1017" s="2"/>
      <c r="AR1017" s="2"/>
      <c r="AS1017" s="2"/>
    </row>
    <row r="1018" spans="1:45" ht="18" customHeight="1"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9"/>
      <c r="Z1018" s="9"/>
      <c r="AA1018" s="9"/>
      <c r="AB1018" s="9"/>
      <c r="AC1018" s="9"/>
      <c r="AD1018" s="9"/>
      <c r="AE1018" s="9"/>
      <c r="AF1018" s="9"/>
      <c r="AG1018" s="9"/>
      <c r="AH1018" s="9"/>
      <c r="AI1018" s="9"/>
      <c r="AJ1018" s="9"/>
      <c r="AK1018" s="9"/>
      <c r="AL1018" s="2"/>
      <c r="AM1018" s="2"/>
      <c r="AN1018" s="2"/>
      <c r="AO1018" s="2"/>
      <c r="AP1018" s="2"/>
      <c r="AQ1018" s="2"/>
      <c r="AR1018" s="2"/>
      <c r="AS1018" s="2"/>
    </row>
    <row r="1019" spans="1:45" ht="18" customHeight="1"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9"/>
      <c r="Z1019" s="9"/>
      <c r="AA1019" s="9"/>
      <c r="AB1019" s="9"/>
      <c r="AC1019" s="9"/>
      <c r="AD1019" s="9"/>
      <c r="AE1019" s="9"/>
      <c r="AF1019" s="9"/>
      <c r="AG1019" s="9"/>
      <c r="AH1019" s="9"/>
      <c r="AI1019" s="9"/>
      <c r="AJ1019" s="9"/>
      <c r="AK1019" s="9"/>
      <c r="AL1019" s="2"/>
      <c r="AM1019" s="2"/>
      <c r="AN1019" s="2"/>
      <c r="AO1019" s="2"/>
      <c r="AP1019" s="2"/>
      <c r="AQ1019" s="2"/>
      <c r="AR1019" s="2"/>
      <c r="AS1019" s="2"/>
    </row>
    <row r="1020" spans="1:45" ht="18" customHeight="1"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9"/>
      <c r="Z1020" s="9"/>
      <c r="AA1020" s="9"/>
      <c r="AB1020" s="9"/>
      <c r="AC1020" s="9"/>
      <c r="AD1020" s="9"/>
      <c r="AE1020" s="9"/>
      <c r="AF1020" s="9"/>
      <c r="AG1020" s="9"/>
      <c r="AH1020" s="9"/>
      <c r="AI1020" s="9"/>
      <c r="AJ1020" s="9"/>
      <c r="AK1020" s="9"/>
      <c r="AL1020" s="2"/>
      <c r="AM1020" s="2"/>
      <c r="AN1020" s="2"/>
      <c r="AO1020" s="2"/>
      <c r="AP1020" s="2"/>
      <c r="AQ1020" s="2"/>
      <c r="AR1020" s="2"/>
      <c r="AS1020" s="2"/>
    </row>
    <row r="1021" spans="1:45" ht="18" customHeight="1"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9"/>
      <c r="Z1021" s="9"/>
      <c r="AA1021" s="9"/>
      <c r="AB1021" s="9"/>
      <c r="AC1021" s="9"/>
      <c r="AD1021" s="9"/>
      <c r="AE1021" s="9"/>
      <c r="AF1021" s="9"/>
      <c r="AG1021" s="9"/>
      <c r="AH1021" s="9"/>
      <c r="AI1021" s="9"/>
      <c r="AJ1021" s="9"/>
      <c r="AK1021" s="9"/>
      <c r="AL1021" s="2"/>
      <c r="AM1021" s="2"/>
      <c r="AN1021" s="2"/>
      <c r="AO1021" s="2"/>
      <c r="AP1021" s="2"/>
      <c r="AQ1021" s="2"/>
      <c r="AR1021" s="2"/>
      <c r="AS1021" s="2"/>
    </row>
    <row r="1022" spans="1:45" ht="18" customHeight="1"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9"/>
      <c r="Z1022" s="9"/>
      <c r="AA1022" s="9"/>
      <c r="AB1022" s="9"/>
      <c r="AC1022" s="9"/>
      <c r="AD1022" s="9"/>
      <c r="AE1022" s="9"/>
      <c r="AF1022" s="9"/>
      <c r="AG1022" s="9"/>
      <c r="AH1022" s="9"/>
      <c r="AI1022" s="9"/>
      <c r="AJ1022" s="9"/>
      <c r="AK1022" s="9"/>
      <c r="AL1022" s="2"/>
      <c r="AM1022" s="2"/>
      <c r="AN1022" s="2"/>
      <c r="AO1022" s="2"/>
      <c r="AP1022" s="2"/>
      <c r="AQ1022" s="2"/>
      <c r="AR1022" s="2"/>
      <c r="AS1022" s="2"/>
    </row>
    <row r="1023" spans="1:45" ht="18" customHeight="1"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9"/>
      <c r="Z1023" s="9"/>
      <c r="AA1023" s="9"/>
      <c r="AB1023" s="9"/>
      <c r="AC1023" s="9"/>
      <c r="AD1023" s="9"/>
      <c r="AE1023" s="9"/>
      <c r="AF1023" s="9"/>
      <c r="AG1023" s="9"/>
      <c r="AH1023" s="9"/>
      <c r="AI1023" s="9"/>
      <c r="AJ1023" s="9"/>
      <c r="AK1023" s="9"/>
      <c r="AL1023" s="2"/>
      <c r="AM1023" s="2"/>
      <c r="AN1023" s="2"/>
      <c r="AO1023" s="2"/>
      <c r="AP1023" s="2"/>
      <c r="AQ1023" s="2"/>
      <c r="AR1023" s="2"/>
      <c r="AS1023" s="2"/>
    </row>
    <row r="1024" spans="1:45" ht="18" customHeight="1"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9"/>
      <c r="Z1024" s="9"/>
      <c r="AA1024" s="9"/>
      <c r="AB1024" s="9"/>
      <c r="AC1024" s="9"/>
      <c r="AD1024" s="9"/>
      <c r="AE1024" s="9"/>
      <c r="AF1024" s="9"/>
      <c r="AG1024" s="9"/>
      <c r="AH1024" s="9"/>
      <c r="AI1024" s="9"/>
      <c r="AJ1024" s="9"/>
      <c r="AK1024" s="9"/>
      <c r="AL1024" s="2"/>
      <c r="AM1024" s="2"/>
      <c r="AN1024" s="2"/>
      <c r="AO1024" s="2"/>
      <c r="AP1024" s="2"/>
      <c r="AQ1024" s="2"/>
      <c r="AR1024" s="2"/>
      <c r="AS1024" s="2"/>
    </row>
    <row r="1025" spans="1:45" ht="18" customHeight="1"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9"/>
      <c r="Z1025" s="9"/>
      <c r="AA1025" s="9"/>
      <c r="AB1025" s="9"/>
      <c r="AC1025" s="9"/>
      <c r="AD1025" s="9"/>
      <c r="AE1025" s="9"/>
      <c r="AF1025" s="9"/>
      <c r="AG1025" s="9"/>
      <c r="AH1025" s="9"/>
      <c r="AI1025" s="9"/>
      <c r="AJ1025" s="9"/>
      <c r="AK1025" s="9"/>
      <c r="AL1025" s="2"/>
      <c r="AM1025" s="2"/>
      <c r="AN1025" s="2"/>
      <c r="AO1025" s="2"/>
      <c r="AP1025" s="2"/>
      <c r="AQ1025" s="2"/>
      <c r="AR1025" s="2"/>
      <c r="AS1025" s="2"/>
    </row>
    <row r="1026" spans="1:45" ht="18" customHeight="1"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9"/>
      <c r="Z1026" s="9"/>
      <c r="AA1026" s="9"/>
      <c r="AB1026" s="9"/>
      <c r="AC1026" s="9"/>
      <c r="AD1026" s="9"/>
      <c r="AE1026" s="9"/>
      <c r="AF1026" s="9"/>
      <c r="AG1026" s="9"/>
      <c r="AH1026" s="9"/>
      <c r="AI1026" s="9"/>
      <c r="AJ1026" s="9"/>
      <c r="AK1026" s="9"/>
      <c r="AL1026" s="2"/>
      <c r="AM1026" s="2"/>
      <c r="AN1026" s="2"/>
      <c r="AO1026" s="2"/>
      <c r="AP1026" s="2"/>
      <c r="AQ1026" s="2"/>
      <c r="AR1026" s="2"/>
      <c r="AS1026" s="2"/>
    </row>
    <row r="1027" spans="1:45" ht="18" customHeight="1"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9"/>
      <c r="Z1027" s="9"/>
      <c r="AA1027" s="9"/>
      <c r="AB1027" s="9"/>
      <c r="AC1027" s="9"/>
      <c r="AD1027" s="9"/>
      <c r="AE1027" s="9"/>
      <c r="AF1027" s="9"/>
      <c r="AG1027" s="9"/>
      <c r="AH1027" s="9"/>
      <c r="AI1027" s="9"/>
      <c r="AJ1027" s="9"/>
      <c r="AK1027" s="9"/>
      <c r="AL1027" s="2"/>
      <c r="AM1027" s="2"/>
      <c r="AN1027" s="2"/>
      <c r="AO1027" s="2"/>
      <c r="AP1027" s="2"/>
      <c r="AQ1027" s="2"/>
      <c r="AR1027" s="2"/>
      <c r="AS1027" s="2"/>
    </row>
    <row r="1028" spans="1:45" ht="18" customHeight="1"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9"/>
      <c r="Z1028" s="9"/>
      <c r="AA1028" s="9"/>
      <c r="AB1028" s="9"/>
      <c r="AC1028" s="9"/>
      <c r="AD1028" s="9"/>
      <c r="AE1028" s="9"/>
      <c r="AF1028" s="9"/>
      <c r="AG1028" s="9"/>
      <c r="AH1028" s="9"/>
      <c r="AI1028" s="9"/>
      <c r="AJ1028" s="9"/>
      <c r="AK1028" s="9"/>
      <c r="AL1028" s="2"/>
      <c r="AM1028" s="2"/>
      <c r="AN1028" s="2"/>
      <c r="AO1028" s="2"/>
      <c r="AP1028" s="2"/>
      <c r="AQ1028" s="2"/>
      <c r="AR1028" s="2"/>
      <c r="AS1028" s="2"/>
    </row>
    <row r="1029" spans="1:45" ht="18" customHeight="1"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9"/>
      <c r="Z1029" s="9"/>
      <c r="AA1029" s="9"/>
      <c r="AB1029" s="9"/>
      <c r="AC1029" s="9"/>
      <c r="AD1029" s="9"/>
      <c r="AE1029" s="9"/>
      <c r="AF1029" s="9"/>
      <c r="AG1029" s="9"/>
      <c r="AH1029" s="9"/>
      <c r="AI1029" s="9"/>
      <c r="AJ1029" s="9"/>
      <c r="AK1029" s="9"/>
      <c r="AL1029" s="2"/>
      <c r="AM1029" s="2"/>
      <c r="AN1029" s="2"/>
      <c r="AO1029" s="2"/>
      <c r="AP1029" s="2"/>
      <c r="AQ1029" s="2"/>
      <c r="AR1029" s="2"/>
      <c r="AS1029" s="2"/>
    </row>
    <row r="1030" spans="1:45" ht="18" customHeight="1"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9"/>
      <c r="Z1030" s="9"/>
      <c r="AA1030" s="9"/>
      <c r="AB1030" s="9"/>
      <c r="AC1030" s="9"/>
      <c r="AD1030" s="9"/>
      <c r="AE1030" s="9"/>
      <c r="AF1030" s="9"/>
      <c r="AG1030" s="9"/>
      <c r="AH1030" s="9"/>
      <c r="AI1030" s="9"/>
      <c r="AJ1030" s="9"/>
      <c r="AK1030" s="9"/>
      <c r="AL1030" s="2"/>
      <c r="AM1030" s="2"/>
      <c r="AN1030" s="2"/>
      <c r="AO1030" s="2"/>
      <c r="AP1030" s="2"/>
      <c r="AQ1030" s="2"/>
      <c r="AR1030" s="2"/>
      <c r="AS1030" s="2"/>
    </row>
    <row r="1031" spans="1:45" ht="18" customHeight="1"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9"/>
      <c r="Z1031" s="9"/>
      <c r="AA1031" s="9"/>
      <c r="AB1031" s="9"/>
      <c r="AC1031" s="9"/>
      <c r="AD1031" s="9"/>
      <c r="AE1031" s="9"/>
      <c r="AF1031" s="9"/>
      <c r="AG1031" s="9"/>
      <c r="AH1031" s="9"/>
      <c r="AI1031" s="9"/>
      <c r="AJ1031" s="9"/>
      <c r="AK1031" s="9"/>
      <c r="AL1031" s="2"/>
      <c r="AM1031" s="2"/>
      <c r="AN1031" s="2"/>
      <c r="AO1031" s="2"/>
      <c r="AP1031" s="2"/>
      <c r="AQ1031" s="2"/>
      <c r="AR1031" s="2"/>
      <c r="AS1031" s="2"/>
    </row>
    <row r="1032" spans="1:45" ht="18" customHeight="1"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9"/>
      <c r="Z1032" s="9"/>
      <c r="AA1032" s="9"/>
      <c r="AB1032" s="9"/>
      <c r="AC1032" s="9"/>
      <c r="AD1032" s="9"/>
      <c r="AE1032" s="9"/>
      <c r="AF1032" s="9"/>
      <c r="AG1032" s="9"/>
      <c r="AH1032" s="9"/>
      <c r="AI1032" s="9"/>
      <c r="AJ1032" s="9"/>
      <c r="AK1032" s="9"/>
      <c r="AL1032" s="2"/>
      <c r="AM1032" s="2"/>
      <c r="AN1032" s="2"/>
      <c r="AO1032" s="2"/>
      <c r="AP1032" s="2"/>
      <c r="AQ1032" s="2"/>
      <c r="AR1032" s="2"/>
      <c r="AS1032" s="2"/>
    </row>
    <row r="1033" spans="1:45" ht="18" customHeight="1"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9"/>
      <c r="Z1033" s="9"/>
      <c r="AA1033" s="9"/>
      <c r="AB1033" s="9"/>
      <c r="AC1033" s="9"/>
      <c r="AD1033" s="9"/>
      <c r="AE1033" s="9"/>
      <c r="AF1033" s="9"/>
      <c r="AG1033" s="9"/>
      <c r="AH1033" s="9"/>
      <c r="AI1033" s="9"/>
      <c r="AJ1033" s="9"/>
      <c r="AK1033" s="9"/>
      <c r="AL1033" s="2"/>
      <c r="AM1033" s="2"/>
      <c r="AN1033" s="2"/>
      <c r="AO1033" s="2"/>
      <c r="AP1033" s="2"/>
      <c r="AQ1033" s="2"/>
      <c r="AR1033" s="2"/>
      <c r="AS1033" s="2"/>
    </row>
    <row r="1034" spans="1:45" ht="18" customHeight="1"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9"/>
      <c r="Z1034" s="9"/>
      <c r="AA1034" s="9"/>
      <c r="AB1034" s="9"/>
      <c r="AC1034" s="9"/>
      <c r="AD1034" s="9"/>
      <c r="AE1034" s="9"/>
      <c r="AF1034" s="9"/>
      <c r="AG1034" s="9"/>
      <c r="AH1034" s="9"/>
      <c r="AI1034" s="9"/>
      <c r="AJ1034" s="9"/>
      <c r="AK1034" s="9"/>
      <c r="AL1034" s="2"/>
      <c r="AM1034" s="2"/>
      <c r="AN1034" s="2"/>
      <c r="AO1034" s="2"/>
      <c r="AP1034" s="2"/>
      <c r="AQ1034" s="2"/>
      <c r="AR1034" s="2"/>
      <c r="AS1034" s="2"/>
    </row>
    <row r="1035" spans="1:45" ht="18" customHeight="1"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9"/>
      <c r="Z1035" s="9"/>
      <c r="AA1035" s="9"/>
      <c r="AB1035" s="9"/>
      <c r="AC1035" s="9"/>
      <c r="AD1035" s="9"/>
      <c r="AE1035" s="9"/>
      <c r="AF1035" s="9"/>
      <c r="AG1035" s="9"/>
      <c r="AH1035" s="9"/>
      <c r="AI1035" s="9"/>
      <c r="AJ1035" s="9"/>
      <c r="AK1035" s="9"/>
      <c r="AL1035" s="2"/>
      <c r="AM1035" s="2"/>
      <c r="AN1035" s="2"/>
      <c r="AO1035" s="2"/>
      <c r="AP1035" s="2"/>
      <c r="AQ1035" s="2"/>
      <c r="AR1035" s="2"/>
      <c r="AS1035" s="2"/>
    </row>
    <row r="1036" spans="1:45" ht="18" customHeight="1" x14ac:dyDescent="0.2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9"/>
      <c r="Z1036" s="9"/>
      <c r="AA1036" s="9"/>
      <c r="AB1036" s="9"/>
      <c r="AC1036" s="9"/>
      <c r="AD1036" s="9"/>
      <c r="AE1036" s="9"/>
      <c r="AF1036" s="9"/>
      <c r="AG1036" s="9"/>
      <c r="AH1036" s="9"/>
      <c r="AI1036" s="9"/>
      <c r="AJ1036" s="9"/>
      <c r="AK1036" s="9"/>
      <c r="AL1036" s="2"/>
      <c r="AM1036" s="2"/>
      <c r="AN1036" s="2"/>
      <c r="AO1036" s="2"/>
      <c r="AP1036" s="2"/>
      <c r="AQ1036" s="2"/>
      <c r="AR1036" s="2"/>
      <c r="AS1036" s="2"/>
    </row>
    <row r="1037" spans="1:45" ht="18" customHeight="1" x14ac:dyDescent="0.2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9"/>
      <c r="Z1037" s="9"/>
      <c r="AA1037" s="9"/>
      <c r="AB1037" s="9"/>
      <c r="AC1037" s="9"/>
      <c r="AD1037" s="9"/>
      <c r="AE1037" s="9"/>
      <c r="AF1037" s="9"/>
      <c r="AG1037" s="9"/>
      <c r="AH1037" s="9"/>
      <c r="AI1037" s="9"/>
      <c r="AJ1037" s="9"/>
      <c r="AK1037" s="9"/>
      <c r="AL1037" s="2"/>
      <c r="AM1037" s="2"/>
      <c r="AN1037" s="2"/>
      <c r="AO1037" s="2"/>
      <c r="AP1037" s="2"/>
      <c r="AQ1037" s="2"/>
      <c r="AR1037" s="2"/>
      <c r="AS1037" s="2"/>
    </row>
    <row r="1038" spans="1:45" ht="18" customHeight="1" x14ac:dyDescent="0.2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9"/>
      <c r="Z1038" s="9"/>
      <c r="AA1038" s="9"/>
      <c r="AB1038" s="9"/>
      <c r="AC1038" s="9"/>
      <c r="AD1038" s="9"/>
      <c r="AE1038" s="9"/>
      <c r="AF1038" s="9"/>
      <c r="AG1038" s="9"/>
      <c r="AH1038" s="9"/>
      <c r="AI1038" s="9"/>
      <c r="AJ1038" s="9"/>
      <c r="AK1038" s="9"/>
      <c r="AL1038" s="2"/>
      <c r="AM1038" s="2"/>
      <c r="AN1038" s="2"/>
      <c r="AO1038" s="2"/>
      <c r="AP1038" s="2"/>
      <c r="AQ1038" s="2"/>
      <c r="AR1038" s="2"/>
      <c r="AS1038" s="2"/>
    </row>
    <row r="1039" spans="1:45" ht="18" customHeight="1" x14ac:dyDescent="0.2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9"/>
      <c r="Z1039" s="9"/>
      <c r="AA1039" s="9"/>
      <c r="AB1039" s="9"/>
      <c r="AC1039" s="9"/>
      <c r="AD1039" s="9"/>
      <c r="AE1039" s="9"/>
      <c r="AF1039" s="9"/>
      <c r="AG1039" s="9"/>
      <c r="AH1039" s="9"/>
      <c r="AI1039" s="9"/>
      <c r="AJ1039" s="9"/>
      <c r="AK1039" s="9"/>
      <c r="AL1039" s="2"/>
      <c r="AM1039" s="2"/>
      <c r="AN1039" s="2"/>
      <c r="AO1039" s="2"/>
      <c r="AP1039" s="2"/>
      <c r="AQ1039" s="2"/>
      <c r="AR1039" s="2"/>
      <c r="AS1039" s="2"/>
    </row>
    <row r="1040" spans="1:45" ht="18" customHeight="1" x14ac:dyDescent="0.2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9"/>
      <c r="Z1040" s="9"/>
      <c r="AA1040" s="9"/>
      <c r="AB1040" s="9"/>
      <c r="AC1040" s="9"/>
      <c r="AD1040" s="9"/>
      <c r="AE1040" s="9"/>
      <c r="AF1040" s="9"/>
      <c r="AG1040" s="9"/>
      <c r="AH1040" s="9"/>
      <c r="AI1040" s="9"/>
      <c r="AJ1040" s="9"/>
      <c r="AK1040" s="9"/>
      <c r="AL1040" s="2"/>
      <c r="AM1040" s="2"/>
      <c r="AN1040" s="2"/>
      <c r="AO1040" s="2"/>
      <c r="AP1040" s="2"/>
      <c r="AQ1040" s="2"/>
      <c r="AR1040" s="2"/>
      <c r="AS1040" s="2"/>
    </row>
    <row r="1041" spans="1:45" ht="18" customHeight="1" x14ac:dyDescent="0.2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9"/>
      <c r="Z1041" s="9"/>
      <c r="AA1041" s="9"/>
      <c r="AB1041" s="9"/>
      <c r="AC1041" s="9"/>
      <c r="AD1041" s="9"/>
      <c r="AE1041" s="9"/>
      <c r="AF1041" s="9"/>
      <c r="AG1041" s="9"/>
      <c r="AH1041" s="9"/>
      <c r="AI1041" s="9"/>
      <c r="AJ1041" s="9"/>
      <c r="AK1041" s="9"/>
      <c r="AL1041" s="2"/>
      <c r="AM1041" s="2"/>
      <c r="AN1041" s="2"/>
      <c r="AO1041" s="2"/>
      <c r="AP1041" s="2"/>
      <c r="AQ1041" s="2"/>
      <c r="AR1041" s="2"/>
      <c r="AS1041" s="2"/>
    </row>
    <row r="1042" spans="1:45" ht="18" customHeight="1" x14ac:dyDescent="0.2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9"/>
      <c r="Z1042" s="9"/>
      <c r="AA1042" s="9"/>
      <c r="AB1042" s="9"/>
      <c r="AC1042" s="9"/>
      <c r="AD1042" s="9"/>
      <c r="AE1042" s="9"/>
      <c r="AF1042" s="9"/>
      <c r="AG1042" s="9"/>
      <c r="AH1042" s="9"/>
      <c r="AI1042" s="9"/>
      <c r="AJ1042" s="9"/>
      <c r="AK1042" s="9"/>
      <c r="AL1042" s="2"/>
      <c r="AM1042" s="2"/>
      <c r="AN1042" s="2"/>
      <c r="AO1042" s="2"/>
      <c r="AP1042" s="2"/>
      <c r="AQ1042" s="2"/>
      <c r="AR1042" s="2"/>
      <c r="AS1042" s="2"/>
    </row>
    <row r="1043" spans="1:45" ht="18" customHeight="1" x14ac:dyDescent="0.2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9"/>
      <c r="Z1043" s="9"/>
      <c r="AA1043" s="9"/>
      <c r="AB1043" s="9"/>
      <c r="AC1043" s="9"/>
      <c r="AD1043" s="9"/>
      <c r="AE1043" s="9"/>
      <c r="AF1043" s="9"/>
      <c r="AG1043" s="9"/>
      <c r="AH1043" s="9"/>
      <c r="AI1043" s="9"/>
      <c r="AJ1043" s="9"/>
      <c r="AK1043" s="9"/>
      <c r="AL1043" s="2"/>
      <c r="AM1043" s="2"/>
      <c r="AN1043" s="2"/>
      <c r="AO1043" s="2"/>
      <c r="AP1043" s="2"/>
      <c r="AQ1043" s="2"/>
      <c r="AR1043" s="2"/>
      <c r="AS1043" s="2"/>
    </row>
    <row r="1044" spans="1:45" ht="18" customHeight="1" x14ac:dyDescent="0.2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9"/>
      <c r="Z1044" s="9"/>
      <c r="AA1044" s="9"/>
      <c r="AB1044" s="9"/>
      <c r="AC1044" s="9"/>
      <c r="AD1044" s="9"/>
      <c r="AE1044" s="9"/>
      <c r="AF1044" s="9"/>
      <c r="AG1044" s="9"/>
      <c r="AH1044" s="9"/>
      <c r="AI1044" s="9"/>
      <c r="AJ1044" s="9"/>
      <c r="AK1044" s="9"/>
      <c r="AL1044" s="2"/>
      <c r="AM1044" s="2"/>
      <c r="AN1044" s="2"/>
      <c r="AO1044" s="2"/>
      <c r="AP1044" s="2"/>
      <c r="AQ1044" s="2"/>
      <c r="AR1044" s="2"/>
      <c r="AS1044" s="2"/>
    </row>
    <row r="1045" spans="1:45" ht="18" customHeight="1" x14ac:dyDescent="0.2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9"/>
      <c r="Z1045" s="9"/>
      <c r="AA1045" s="9"/>
      <c r="AB1045" s="9"/>
      <c r="AC1045" s="9"/>
      <c r="AD1045" s="9"/>
      <c r="AE1045" s="9"/>
      <c r="AF1045" s="9"/>
      <c r="AG1045" s="9"/>
      <c r="AH1045" s="9"/>
      <c r="AI1045" s="9"/>
      <c r="AJ1045" s="9"/>
      <c r="AK1045" s="9"/>
      <c r="AL1045" s="2"/>
      <c r="AM1045" s="2"/>
      <c r="AN1045" s="2"/>
      <c r="AO1045" s="2"/>
      <c r="AP1045" s="2"/>
      <c r="AQ1045" s="2"/>
      <c r="AR1045" s="2"/>
      <c r="AS1045" s="2"/>
    </row>
    <row r="1046" spans="1:45" ht="18" customHeight="1" x14ac:dyDescent="0.25">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9"/>
      <c r="Z1046" s="9"/>
      <c r="AA1046" s="9"/>
      <c r="AB1046" s="9"/>
      <c r="AC1046" s="9"/>
      <c r="AD1046" s="9"/>
      <c r="AE1046" s="9"/>
      <c r="AF1046" s="9"/>
      <c r="AG1046" s="9"/>
      <c r="AH1046" s="9"/>
      <c r="AI1046" s="9"/>
      <c r="AJ1046" s="9"/>
      <c r="AK1046" s="9"/>
      <c r="AL1046" s="2"/>
      <c r="AM1046" s="2"/>
      <c r="AN1046" s="2"/>
      <c r="AO1046" s="2"/>
      <c r="AP1046" s="2"/>
      <c r="AQ1046" s="2"/>
      <c r="AR1046" s="2"/>
      <c r="AS1046" s="2"/>
    </row>
    <row r="1047" spans="1:45" ht="18" customHeight="1" x14ac:dyDescent="0.25">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9"/>
      <c r="Z1047" s="9"/>
      <c r="AA1047" s="9"/>
      <c r="AB1047" s="9"/>
      <c r="AC1047" s="9"/>
      <c r="AD1047" s="9"/>
      <c r="AE1047" s="9"/>
      <c r="AF1047" s="9"/>
      <c r="AG1047" s="9"/>
      <c r="AH1047" s="9"/>
      <c r="AI1047" s="9"/>
      <c r="AJ1047" s="9"/>
      <c r="AK1047" s="9"/>
      <c r="AL1047" s="2"/>
      <c r="AM1047" s="2"/>
      <c r="AN1047" s="2"/>
      <c r="AO1047" s="2"/>
      <c r="AP1047" s="2"/>
      <c r="AQ1047" s="2"/>
      <c r="AR1047" s="2"/>
      <c r="AS1047" s="2"/>
    </row>
    <row r="1048" spans="1:45" ht="18" customHeight="1" x14ac:dyDescent="0.25">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9"/>
      <c r="Z1048" s="9"/>
      <c r="AA1048" s="9"/>
      <c r="AB1048" s="9"/>
      <c r="AC1048" s="9"/>
      <c r="AD1048" s="9"/>
      <c r="AE1048" s="9"/>
      <c r="AF1048" s="9"/>
      <c r="AG1048" s="9"/>
      <c r="AH1048" s="9"/>
      <c r="AI1048" s="9"/>
      <c r="AJ1048" s="9"/>
      <c r="AK1048" s="9"/>
      <c r="AL1048" s="2"/>
      <c r="AM1048" s="2"/>
      <c r="AN1048" s="2"/>
      <c r="AO1048" s="2"/>
      <c r="AP1048" s="2"/>
      <c r="AQ1048" s="2"/>
      <c r="AR1048" s="2"/>
      <c r="AS1048" s="2"/>
    </row>
    <row r="1049" spans="1:45" ht="18" customHeight="1" x14ac:dyDescent="0.25">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9"/>
      <c r="Z1049" s="9"/>
      <c r="AA1049" s="9"/>
      <c r="AB1049" s="9"/>
      <c r="AC1049" s="9"/>
      <c r="AD1049" s="9"/>
      <c r="AE1049" s="9"/>
      <c r="AF1049" s="9"/>
      <c r="AG1049" s="9"/>
      <c r="AH1049" s="9"/>
      <c r="AI1049" s="9"/>
      <c r="AJ1049" s="9"/>
      <c r="AK1049" s="9"/>
      <c r="AL1049" s="2"/>
      <c r="AM1049" s="2"/>
      <c r="AN1049" s="2"/>
      <c r="AO1049" s="2"/>
      <c r="AP1049" s="2"/>
      <c r="AQ1049" s="2"/>
      <c r="AR1049" s="2"/>
      <c r="AS1049" s="2"/>
    </row>
    <row r="1050" spans="1:45" ht="18" customHeight="1" x14ac:dyDescent="0.25">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9"/>
      <c r="Z1050" s="9"/>
      <c r="AA1050" s="9"/>
      <c r="AB1050" s="9"/>
      <c r="AC1050" s="9"/>
      <c r="AD1050" s="9"/>
      <c r="AE1050" s="9"/>
      <c r="AF1050" s="9"/>
      <c r="AG1050" s="9"/>
      <c r="AH1050" s="9"/>
      <c r="AI1050" s="9"/>
      <c r="AJ1050" s="9"/>
      <c r="AK1050" s="9"/>
      <c r="AL1050" s="2"/>
      <c r="AM1050" s="2"/>
      <c r="AN1050" s="2"/>
      <c r="AO1050" s="2"/>
      <c r="AP1050" s="2"/>
      <c r="AQ1050" s="2"/>
      <c r="AR1050" s="2"/>
      <c r="AS1050" s="2"/>
    </row>
    <row r="1051" spans="1:45" ht="18" customHeight="1" x14ac:dyDescent="0.25">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9"/>
      <c r="Z1051" s="9"/>
      <c r="AA1051" s="9"/>
      <c r="AB1051" s="9"/>
      <c r="AC1051" s="9"/>
      <c r="AD1051" s="9"/>
      <c r="AE1051" s="9"/>
      <c r="AF1051" s="9"/>
      <c r="AG1051" s="9"/>
      <c r="AH1051" s="9"/>
      <c r="AI1051" s="9"/>
      <c r="AJ1051" s="9"/>
      <c r="AK1051" s="9"/>
      <c r="AL1051" s="2"/>
      <c r="AM1051" s="2"/>
      <c r="AN1051" s="2"/>
      <c r="AO1051" s="2"/>
      <c r="AP1051" s="2"/>
      <c r="AQ1051" s="2"/>
      <c r="AR1051" s="2"/>
      <c r="AS1051" s="2"/>
    </row>
    <row r="1052" spans="1:45" ht="18" customHeight="1" x14ac:dyDescent="0.25">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9"/>
      <c r="Z1052" s="9"/>
      <c r="AA1052" s="9"/>
      <c r="AB1052" s="9"/>
      <c r="AC1052" s="9"/>
      <c r="AD1052" s="9"/>
      <c r="AE1052" s="9"/>
      <c r="AF1052" s="9"/>
      <c r="AG1052" s="9"/>
      <c r="AH1052" s="9"/>
      <c r="AI1052" s="9"/>
      <c r="AJ1052" s="9"/>
      <c r="AK1052" s="9"/>
      <c r="AL1052" s="2"/>
      <c r="AM1052" s="2"/>
      <c r="AN1052" s="2"/>
      <c r="AO1052" s="2"/>
      <c r="AP1052" s="2"/>
      <c r="AQ1052" s="2"/>
      <c r="AR1052" s="2"/>
      <c r="AS1052" s="2"/>
    </row>
    <row r="1053" spans="1:45" ht="18" customHeight="1" x14ac:dyDescent="0.25">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9"/>
      <c r="Z1053" s="9"/>
      <c r="AA1053" s="9"/>
      <c r="AB1053" s="9"/>
      <c r="AC1053" s="9"/>
      <c r="AD1053" s="9"/>
      <c r="AE1053" s="9"/>
      <c r="AF1053" s="9"/>
      <c r="AG1053" s="9"/>
      <c r="AH1053" s="9"/>
      <c r="AI1053" s="9"/>
      <c r="AJ1053" s="9"/>
      <c r="AK1053" s="9"/>
      <c r="AL1053" s="2"/>
      <c r="AM1053" s="2"/>
      <c r="AN1053" s="2"/>
      <c r="AO1053" s="2"/>
      <c r="AP1053" s="2"/>
      <c r="AQ1053" s="2"/>
      <c r="AR1053" s="2"/>
      <c r="AS1053" s="2"/>
    </row>
    <row r="1054" spans="1:45" ht="18" customHeight="1" x14ac:dyDescent="0.25">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9"/>
      <c r="Z1054" s="9"/>
      <c r="AA1054" s="9"/>
      <c r="AB1054" s="9"/>
      <c r="AC1054" s="9"/>
      <c r="AD1054" s="9"/>
      <c r="AE1054" s="9"/>
      <c r="AF1054" s="9"/>
      <c r="AG1054" s="9"/>
      <c r="AH1054" s="9"/>
      <c r="AI1054" s="9"/>
      <c r="AJ1054" s="9"/>
      <c r="AK1054" s="9"/>
      <c r="AL1054" s="2"/>
      <c r="AM1054" s="2"/>
      <c r="AN1054" s="2"/>
      <c r="AO1054" s="2"/>
      <c r="AP1054" s="2"/>
      <c r="AQ1054" s="2"/>
      <c r="AR1054" s="2"/>
      <c r="AS1054" s="2"/>
    </row>
    <row r="1055" spans="1:45" ht="18" customHeight="1" x14ac:dyDescent="0.25">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9"/>
      <c r="Z1055" s="9"/>
      <c r="AA1055" s="9"/>
      <c r="AB1055" s="9"/>
      <c r="AC1055" s="9"/>
      <c r="AD1055" s="9"/>
      <c r="AE1055" s="9"/>
      <c r="AF1055" s="9"/>
      <c r="AG1055" s="9"/>
      <c r="AH1055" s="9"/>
      <c r="AI1055" s="9"/>
      <c r="AJ1055" s="9"/>
      <c r="AK1055" s="9"/>
      <c r="AL1055" s="2"/>
      <c r="AM1055" s="2"/>
      <c r="AN1055" s="2"/>
      <c r="AO1055" s="2"/>
      <c r="AP1055" s="2"/>
      <c r="AQ1055" s="2"/>
      <c r="AR1055" s="2"/>
      <c r="AS1055" s="2"/>
    </row>
    <row r="1056" spans="1:45" ht="18" customHeight="1" x14ac:dyDescent="0.25">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9"/>
      <c r="Z1056" s="9"/>
      <c r="AA1056" s="9"/>
      <c r="AB1056" s="9"/>
      <c r="AC1056" s="9"/>
      <c r="AD1056" s="9"/>
      <c r="AE1056" s="9"/>
      <c r="AF1056" s="9"/>
      <c r="AG1056" s="9"/>
      <c r="AH1056" s="9"/>
      <c r="AI1056" s="9"/>
      <c r="AJ1056" s="9"/>
      <c r="AK1056" s="9"/>
      <c r="AL1056" s="2"/>
      <c r="AM1056" s="2"/>
      <c r="AN1056" s="2"/>
      <c r="AO1056" s="2"/>
      <c r="AP1056" s="2"/>
      <c r="AQ1056" s="2"/>
      <c r="AR1056" s="2"/>
      <c r="AS1056" s="2"/>
    </row>
    <row r="1057" spans="1:45" ht="18" customHeight="1" x14ac:dyDescent="0.25">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9"/>
      <c r="Z1057" s="9"/>
      <c r="AA1057" s="9"/>
      <c r="AB1057" s="9"/>
      <c r="AC1057" s="9"/>
      <c r="AD1057" s="9"/>
      <c r="AE1057" s="9"/>
      <c r="AF1057" s="9"/>
      <c r="AG1057" s="9"/>
      <c r="AH1057" s="9"/>
      <c r="AI1057" s="9"/>
      <c r="AJ1057" s="9"/>
      <c r="AK1057" s="9"/>
      <c r="AL1057" s="2"/>
      <c r="AM1057" s="2"/>
      <c r="AN1057" s="2"/>
      <c r="AO1057" s="2"/>
      <c r="AP1057" s="2"/>
      <c r="AQ1057" s="2"/>
      <c r="AR1057" s="2"/>
      <c r="AS1057" s="2"/>
    </row>
    <row r="1058" spans="1:45" ht="18" customHeight="1" x14ac:dyDescent="0.25">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9"/>
      <c r="Z1058" s="9"/>
      <c r="AA1058" s="9"/>
      <c r="AB1058" s="9"/>
      <c r="AC1058" s="9"/>
      <c r="AD1058" s="9"/>
      <c r="AE1058" s="9"/>
      <c r="AF1058" s="9"/>
      <c r="AG1058" s="9"/>
      <c r="AH1058" s="9"/>
      <c r="AI1058" s="9"/>
      <c r="AJ1058" s="9"/>
      <c r="AK1058" s="9"/>
      <c r="AL1058" s="2"/>
      <c r="AM1058" s="2"/>
      <c r="AN1058" s="2"/>
      <c r="AO1058" s="2"/>
      <c r="AP1058" s="2"/>
      <c r="AQ1058" s="2"/>
      <c r="AR1058" s="2"/>
      <c r="AS1058" s="2"/>
    </row>
    <row r="1059" spans="1:45" ht="18" customHeight="1" x14ac:dyDescent="0.25">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9"/>
      <c r="Z1059" s="9"/>
      <c r="AA1059" s="9"/>
      <c r="AB1059" s="9"/>
      <c r="AC1059" s="9"/>
      <c r="AD1059" s="9"/>
      <c r="AE1059" s="9"/>
      <c r="AF1059" s="9"/>
      <c r="AG1059" s="9"/>
      <c r="AH1059" s="9"/>
      <c r="AI1059" s="9"/>
      <c r="AJ1059" s="9"/>
      <c r="AK1059" s="9"/>
      <c r="AL1059" s="2"/>
      <c r="AM1059" s="2"/>
      <c r="AN1059" s="2"/>
      <c r="AO1059" s="2"/>
      <c r="AP1059" s="2"/>
      <c r="AQ1059" s="2"/>
      <c r="AR1059" s="2"/>
      <c r="AS1059" s="2"/>
    </row>
    <row r="1060" spans="1:45" ht="18" customHeight="1" x14ac:dyDescent="0.25">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9"/>
      <c r="Z1060" s="9"/>
      <c r="AA1060" s="9"/>
      <c r="AB1060" s="9"/>
      <c r="AC1060" s="9"/>
      <c r="AD1060" s="9"/>
      <c r="AE1060" s="9"/>
      <c r="AF1060" s="9"/>
      <c r="AG1060" s="9"/>
      <c r="AH1060" s="9"/>
      <c r="AI1060" s="9"/>
      <c r="AJ1060" s="9"/>
      <c r="AK1060" s="9"/>
      <c r="AL1060" s="2"/>
      <c r="AM1060" s="2"/>
      <c r="AN1060" s="2"/>
      <c r="AO1060" s="2"/>
      <c r="AP1060" s="2"/>
      <c r="AQ1060" s="2"/>
      <c r="AR1060" s="2"/>
      <c r="AS1060" s="2"/>
    </row>
    <row r="1061" spans="1:45" ht="18" customHeight="1" x14ac:dyDescent="0.25">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9"/>
      <c r="Z1061" s="9"/>
      <c r="AA1061" s="9"/>
      <c r="AB1061" s="9"/>
      <c r="AC1061" s="9"/>
      <c r="AD1061" s="9"/>
      <c r="AE1061" s="9"/>
      <c r="AF1061" s="9"/>
      <c r="AG1061" s="9"/>
      <c r="AH1061" s="9"/>
      <c r="AI1061" s="9"/>
      <c r="AJ1061" s="9"/>
      <c r="AK1061" s="9"/>
      <c r="AL1061" s="2"/>
      <c r="AM1061" s="2"/>
      <c r="AN1061" s="2"/>
      <c r="AO1061" s="2"/>
      <c r="AP1061" s="2"/>
      <c r="AQ1061" s="2"/>
      <c r="AR1061" s="2"/>
      <c r="AS1061" s="2"/>
    </row>
    <row r="1062" spans="1:45" ht="18" customHeight="1" x14ac:dyDescent="0.25">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9"/>
      <c r="Z1062" s="9"/>
      <c r="AA1062" s="9"/>
      <c r="AB1062" s="9"/>
      <c r="AC1062" s="9"/>
      <c r="AD1062" s="9"/>
      <c r="AE1062" s="9"/>
      <c r="AF1062" s="9"/>
      <c r="AG1062" s="9"/>
      <c r="AH1062" s="9"/>
      <c r="AI1062" s="9"/>
      <c r="AJ1062" s="9"/>
      <c r="AK1062" s="9"/>
      <c r="AL1062" s="2"/>
      <c r="AM1062" s="2"/>
      <c r="AN1062" s="2"/>
      <c r="AO1062" s="2"/>
      <c r="AP1062" s="2"/>
      <c r="AQ1062" s="2"/>
      <c r="AR1062" s="2"/>
      <c r="AS1062" s="2"/>
    </row>
    <row r="1063" spans="1:45" ht="18" customHeight="1" x14ac:dyDescent="0.25">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9"/>
      <c r="Z1063" s="9"/>
      <c r="AA1063" s="9"/>
      <c r="AB1063" s="9"/>
      <c r="AC1063" s="9"/>
      <c r="AD1063" s="9"/>
      <c r="AE1063" s="9"/>
      <c r="AF1063" s="9"/>
      <c r="AG1063" s="9"/>
      <c r="AH1063" s="9"/>
      <c r="AI1063" s="9"/>
      <c r="AJ1063" s="9"/>
      <c r="AK1063" s="9"/>
      <c r="AL1063" s="2"/>
      <c r="AM1063" s="2"/>
      <c r="AN1063" s="2"/>
      <c r="AO1063" s="2"/>
      <c r="AP1063" s="2"/>
      <c r="AQ1063" s="2"/>
      <c r="AR1063" s="2"/>
      <c r="AS1063" s="2"/>
    </row>
    <row r="1064" spans="1:45" ht="18" customHeight="1" x14ac:dyDescent="0.25">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9"/>
      <c r="Z1064" s="9"/>
      <c r="AA1064" s="9"/>
      <c r="AB1064" s="9"/>
      <c r="AC1064" s="9"/>
      <c r="AD1064" s="9"/>
      <c r="AE1064" s="9"/>
      <c r="AF1064" s="9"/>
      <c r="AG1064" s="9"/>
      <c r="AH1064" s="9"/>
      <c r="AI1064" s="9"/>
      <c r="AJ1064" s="9"/>
      <c r="AK1064" s="9"/>
      <c r="AL1064" s="2"/>
      <c r="AM1064" s="2"/>
      <c r="AN1064" s="2"/>
      <c r="AO1064" s="2"/>
      <c r="AP1064" s="2"/>
      <c r="AQ1064" s="2"/>
      <c r="AR1064" s="2"/>
      <c r="AS1064" s="2"/>
    </row>
    <row r="1065" spans="1:45" ht="18" customHeight="1" x14ac:dyDescent="0.25">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9"/>
      <c r="Z1065" s="9"/>
      <c r="AA1065" s="9"/>
      <c r="AB1065" s="9"/>
      <c r="AC1065" s="9"/>
      <c r="AD1065" s="9"/>
      <c r="AE1065" s="9"/>
      <c r="AF1065" s="9"/>
      <c r="AG1065" s="9"/>
      <c r="AH1065" s="9"/>
      <c r="AI1065" s="9"/>
      <c r="AJ1065" s="9"/>
      <c r="AK1065" s="9"/>
      <c r="AL1065" s="2"/>
      <c r="AM1065" s="2"/>
      <c r="AN1065" s="2"/>
      <c r="AO1065" s="2"/>
      <c r="AP1065" s="2"/>
      <c r="AQ1065" s="2"/>
      <c r="AR1065" s="2"/>
      <c r="AS1065" s="2"/>
    </row>
    <row r="1066" spans="1:45" ht="18" customHeight="1" x14ac:dyDescent="0.25">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9"/>
      <c r="Z1066" s="9"/>
      <c r="AA1066" s="9"/>
      <c r="AB1066" s="9"/>
      <c r="AC1066" s="9"/>
      <c r="AD1066" s="9"/>
      <c r="AE1066" s="9"/>
      <c r="AF1066" s="9"/>
      <c r="AG1066" s="9"/>
      <c r="AH1066" s="9"/>
      <c r="AI1066" s="9"/>
      <c r="AJ1066" s="9"/>
      <c r="AK1066" s="9"/>
      <c r="AL1066" s="2"/>
      <c r="AM1066" s="2"/>
      <c r="AN1066" s="2"/>
      <c r="AO1066" s="2"/>
      <c r="AP1066" s="2"/>
      <c r="AQ1066" s="2"/>
      <c r="AR1066" s="2"/>
      <c r="AS1066" s="2"/>
    </row>
    <row r="1067" spans="1:45" ht="18" customHeight="1" x14ac:dyDescent="0.25">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9"/>
      <c r="Z1067" s="9"/>
      <c r="AA1067" s="9"/>
      <c r="AB1067" s="9"/>
      <c r="AC1067" s="9"/>
      <c r="AD1067" s="9"/>
      <c r="AE1067" s="9"/>
      <c r="AF1067" s="9"/>
      <c r="AG1067" s="9"/>
      <c r="AH1067" s="9"/>
      <c r="AI1067" s="9"/>
      <c r="AJ1067" s="9"/>
      <c r="AK1067" s="9"/>
      <c r="AL1067" s="2"/>
      <c r="AM1067" s="2"/>
      <c r="AN1067" s="2"/>
      <c r="AO1067" s="2"/>
      <c r="AP1067" s="2"/>
      <c r="AQ1067" s="2"/>
      <c r="AR1067" s="2"/>
      <c r="AS1067" s="2"/>
    </row>
    <row r="1068" spans="1:45" ht="18" customHeight="1" x14ac:dyDescent="0.25">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9"/>
      <c r="Z1068" s="9"/>
      <c r="AA1068" s="9"/>
      <c r="AB1068" s="9"/>
      <c r="AC1068" s="9"/>
      <c r="AD1068" s="9"/>
      <c r="AE1068" s="9"/>
      <c r="AF1068" s="9"/>
      <c r="AG1068" s="9"/>
      <c r="AH1068" s="9"/>
      <c r="AI1068" s="9"/>
      <c r="AJ1068" s="9"/>
      <c r="AK1068" s="9"/>
      <c r="AL1068" s="2"/>
      <c r="AM1068" s="2"/>
      <c r="AN1068" s="2"/>
      <c r="AO1068" s="2"/>
      <c r="AP1068" s="2"/>
      <c r="AQ1068" s="2"/>
      <c r="AR1068" s="2"/>
      <c r="AS1068" s="2"/>
    </row>
    <row r="1069" spans="1:45" ht="18" customHeight="1" x14ac:dyDescent="0.25">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9"/>
      <c r="Z1069" s="9"/>
      <c r="AA1069" s="9"/>
      <c r="AB1069" s="9"/>
      <c r="AC1069" s="9"/>
      <c r="AD1069" s="9"/>
      <c r="AE1069" s="9"/>
      <c r="AF1069" s="9"/>
      <c r="AG1069" s="9"/>
      <c r="AH1069" s="9"/>
      <c r="AI1069" s="9"/>
      <c r="AJ1069" s="9"/>
      <c r="AK1069" s="9"/>
      <c r="AL1069" s="2"/>
      <c r="AM1069" s="2"/>
      <c r="AN1069" s="2"/>
      <c r="AO1069" s="2"/>
      <c r="AP1069" s="2"/>
      <c r="AQ1069" s="2"/>
      <c r="AR1069" s="2"/>
      <c r="AS1069" s="2"/>
    </row>
    <row r="1070" spans="1:45" ht="18" customHeight="1" x14ac:dyDescent="0.25">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9"/>
      <c r="Z1070" s="9"/>
      <c r="AA1070" s="9"/>
      <c r="AB1070" s="9"/>
      <c r="AC1070" s="9"/>
      <c r="AD1070" s="9"/>
      <c r="AE1070" s="9"/>
      <c r="AF1070" s="9"/>
      <c r="AG1070" s="9"/>
      <c r="AH1070" s="9"/>
      <c r="AI1070" s="9"/>
      <c r="AJ1070" s="9"/>
      <c r="AK1070" s="9"/>
      <c r="AL1070" s="2"/>
      <c r="AM1070" s="2"/>
      <c r="AN1070" s="2"/>
      <c r="AO1070" s="2"/>
      <c r="AP1070" s="2"/>
      <c r="AQ1070" s="2"/>
      <c r="AR1070" s="2"/>
      <c r="AS1070" s="2"/>
    </row>
    <row r="1071" spans="1:45" ht="18" customHeight="1" x14ac:dyDescent="0.25">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9"/>
      <c r="Z1071" s="9"/>
      <c r="AA1071" s="9"/>
      <c r="AB1071" s="9"/>
      <c r="AC1071" s="9"/>
      <c r="AD1071" s="9"/>
      <c r="AE1071" s="9"/>
      <c r="AF1071" s="9"/>
      <c r="AG1071" s="9"/>
      <c r="AH1071" s="9"/>
      <c r="AI1071" s="9"/>
      <c r="AJ1071" s="9"/>
      <c r="AK1071" s="9"/>
      <c r="AL1071" s="2"/>
      <c r="AM1071" s="2"/>
      <c r="AN1071" s="2"/>
      <c r="AO1071" s="2"/>
      <c r="AP1071" s="2"/>
      <c r="AQ1071" s="2"/>
      <c r="AR1071" s="2"/>
      <c r="AS1071" s="2"/>
    </row>
    <row r="1072" spans="1:45" ht="18" customHeight="1" x14ac:dyDescent="0.25">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9"/>
      <c r="Z1072" s="9"/>
      <c r="AA1072" s="9"/>
      <c r="AB1072" s="9"/>
      <c r="AC1072" s="9"/>
      <c r="AD1072" s="9"/>
      <c r="AE1072" s="9"/>
      <c r="AF1072" s="9"/>
      <c r="AG1072" s="9"/>
      <c r="AH1072" s="9"/>
      <c r="AI1072" s="9"/>
      <c r="AJ1072" s="9"/>
      <c r="AK1072" s="9"/>
      <c r="AL1072" s="2"/>
      <c r="AM1072" s="2"/>
      <c r="AN1072" s="2"/>
      <c r="AO1072" s="2"/>
      <c r="AP1072" s="2"/>
      <c r="AQ1072" s="2"/>
      <c r="AR1072" s="2"/>
      <c r="AS1072" s="2"/>
    </row>
    <row r="1073" spans="1:45" ht="18" customHeight="1" x14ac:dyDescent="0.25">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9"/>
      <c r="Z1073" s="9"/>
      <c r="AA1073" s="9"/>
      <c r="AB1073" s="9"/>
      <c r="AC1073" s="9"/>
      <c r="AD1073" s="9"/>
      <c r="AE1073" s="9"/>
      <c r="AF1073" s="9"/>
      <c r="AG1073" s="9"/>
      <c r="AH1073" s="9"/>
      <c r="AI1073" s="9"/>
      <c r="AJ1073" s="9"/>
      <c r="AK1073" s="9"/>
      <c r="AL1073" s="2"/>
      <c r="AM1073" s="2"/>
      <c r="AN1073" s="2"/>
      <c r="AO1073" s="2"/>
      <c r="AP1073" s="2"/>
      <c r="AQ1073" s="2"/>
      <c r="AR1073" s="2"/>
      <c r="AS1073" s="2"/>
    </row>
    <row r="1074" spans="1:45" ht="18" customHeight="1" x14ac:dyDescent="0.25">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9"/>
      <c r="Z1074" s="9"/>
      <c r="AA1074" s="9"/>
      <c r="AB1074" s="9"/>
      <c r="AC1074" s="9"/>
      <c r="AD1074" s="9"/>
      <c r="AE1074" s="9"/>
      <c r="AF1074" s="9"/>
      <c r="AG1074" s="9"/>
      <c r="AH1074" s="9"/>
      <c r="AI1074" s="9"/>
      <c r="AJ1074" s="9"/>
      <c r="AK1074" s="9"/>
      <c r="AL1074" s="2"/>
      <c r="AM1074" s="2"/>
      <c r="AN1074" s="2"/>
      <c r="AO1074" s="2"/>
      <c r="AP1074" s="2"/>
      <c r="AQ1074" s="2"/>
      <c r="AR1074" s="2"/>
      <c r="AS1074" s="2"/>
    </row>
    <row r="1075" spans="1:45" ht="18" customHeight="1" x14ac:dyDescent="0.25">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9"/>
      <c r="Z1075" s="9"/>
      <c r="AA1075" s="9"/>
      <c r="AB1075" s="9"/>
      <c r="AC1075" s="9"/>
      <c r="AD1075" s="9"/>
      <c r="AE1075" s="9"/>
      <c r="AF1075" s="9"/>
      <c r="AG1075" s="9"/>
      <c r="AH1075" s="9"/>
      <c r="AI1075" s="9"/>
      <c r="AJ1075" s="9"/>
      <c r="AK1075" s="9"/>
      <c r="AL1075" s="2"/>
      <c r="AM1075" s="2"/>
      <c r="AN1075" s="2"/>
      <c r="AO1075" s="2"/>
      <c r="AP1075" s="2"/>
      <c r="AQ1075" s="2"/>
      <c r="AR1075" s="2"/>
      <c r="AS1075" s="2"/>
    </row>
    <row r="1076" spans="1:45" ht="18" customHeight="1" x14ac:dyDescent="0.25">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9"/>
      <c r="Z1076" s="9"/>
      <c r="AA1076" s="9"/>
      <c r="AB1076" s="9"/>
      <c r="AC1076" s="9"/>
      <c r="AD1076" s="9"/>
      <c r="AE1076" s="9"/>
      <c r="AF1076" s="9"/>
      <c r="AG1076" s="9"/>
      <c r="AH1076" s="9"/>
      <c r="AI1076" s="9"/>
      <c r="AJ1076" s="9"/>
      <c r="AK1076" s="9"/>
      <c r="AL1076" s="2"/>
      <c r="AM1076" s="2"/>
      <c r="AN1076" s="2"/>
      <c r="AO1076" s="2"/>
      <c r="AP1076" s="2"/>
      <c r="AQ1076" s="2"/>
      <c r="AR1076" s="2"/>
      <c r="AS1076" s="2"/>
    </row>
    <row r="1077" spans="1:45" ht="18" customHeight="1" x14ac:dyDescent="0.25">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9"/>
      <c r="Z1077" s="9"/>
      <c r="AA1077" s="9"/>
      <c r="AB1077" s="9"/>
      <c r="AC1077" s="9"/>
      <c r="AD1077" s="9"/>
      <c r="AE1077" s="9"/>
      <c r="AF1077" s="9"/>
      <c r="AG1077" s="9"/>
      <c r="AH1077" s="9"/>
      <c r="AI1077" s="9"/>
      <c r="AJ1077" s="9"/>
      <c r="AK1077" s="9"/>
      <c r="AL1077" s="2"/>
      <c r="AM1077" s="2"/>
      <c r="AN1077" s="2"/>
      <c r="AO1077" s="2"/>
      <c r="AP1077" s="2"/>
      <c r="AQ1077" s="2"/>
      <c r="AR1077" s="2"/>
      <c r="AS1077" s="2"/>
    </row>
    <row r="1078" spans="1:45" ht="18" customHeight="1" x14ac:dyDescent="0.25">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9"/>
      <c r="Z1078" s="9"/>
      <c r="AA1078" s="9"/>
      <c r="AB1078" s="9"/>
      <c r="AC1078" s="9"/>
      <c r="AD1078" s="9"/>
      <c r="AE1078" s="9"/>
      <c r="AF1078" s="9"/>
      <c r="AG1078" s="9"/>
      <c r="AH1078" s="9"/>
      <c r="AI1078" s="9"/>
      <c r="AJ1078" s="9"/>
      <c r="AK1078" s="9"/>
      <c r="AL1078" s="2"/>
      <c r="AM1078" s="2"/>
      <c r="AN1078" s="2"/>
      <c r="AO1078" s="2"/>
      <c r="AP1078" s="2"/>
      <c r="AQ1078" s="2"/>
      <c r="AR1078" s="2"/>
      <c r="AS1078" s="2"/>
    </row>
    <row r="1079" spans="1:45" ht="18" customHeight="1" x14ac:dyDescent="0.25">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9"/>
      <c r="Z1079" s="9"/>
      <c r="AA1079" s="9"/>
      <c r="AB1079" s="9"/>
      <c r="AC1079" s="9"/>
      <c r="AD1079" s="9"/>
      <c r="AE1079" s="9"/>
      <c r="AF1079" s="9"/>
      <c r="AG1079" s="9"/>
      <c r="AH1079" s="9"/>
      <c r="AI1079" s="9"/>
      <c r="AJ1079" s="9"/>
      <c r="AK1079" s="9"/>
      <c r="AL1079" s="2"/>
      <c r="AM1079" s="2"/>
      <c r="AN1079" s="2"/>
      <c r="AO1079" s="2"/>
      <c r="AP1079" s="2"/>
      <c r="AQ1079" s="2"/>
      <c r="AR1079" s="2"/>
      <c r="AS1079" s="2"/>
    </row>
    <row r="1080" spans="1:45" ht="18" customHeight="1" x14ac:dyDescent="0.25">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9"/>
      <c r="Z1080" s="9"/>
      <c r="AA1080" s="9"/>
      <c r="AB1080" s="9"/>
      <c r="AC1080" s="9"/>
      <c r="AD1080" s="9"/>
      <c r="AE1080" s="9"/>
      <c r="AF1080" s="9"/>
      <c r="AG1080" s="9"/>
      <c r="AH1080" s="9"/>
      <c r="AI1080" s="9"/>
      <c r="AJ1080" s="9"/>
      <c r="AK1080" s="9"/>
      <c r="AL1080" s="2"/>
      <c r="AM1080" s="2"/>
      <c r="AN1080" s="2"/>
      <c r="AO1080" s="2"/>
      <c r="AP1080" s="2"/>
      <c r="AQ1080" s="2"/>
      <c r="AR1080" s="2"/>
      <c r="AS1080" s="2"/>
    </row>
    <row r="1081" spans="1:45" ht="18" customHeight="1" x14ac:dyDescent="0.25">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9"/>
      <c r="Z1081" s="9"/>
      <c r="AA1081" s="9"/>
      <c r="AB1081" s="9"/>
      <c r="AC1081" s="9"/>
      <c r="AD1081" s="9"/>
      <c r="AE1081" s="9"/>
      <c r="AF1081" s="9"/>
      <c r="AG1081" s="9"/>
      <c r="AH1081" s="9"/>
      <c r="AI1081" s="9"/>
      <c r="AJ1081" s="9"/>
      <c r="AK1081" s="9"/>
      <c r="AL1081" s="2"/>
      <c r="AM1081" s="2"/>
      <c r="AN1081" s="2"/>
      <c r="AO1081" s="2"/>
      <c r="AP1081" s="2"/>
      <c r="AQ1081" s="2"/>
      <c r="AR1081" s="2"/>
      <c r="AS1081" s="2"/>
    </row>
    <row r="1082" spans="1:45" ht="18" customHeight="1" x14ac:dyDescent="0.25">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9"/>
      <c r="Z1082" s="9"/>
      <c r="AA1082" s="9"/>
      <c r="AB1082" s="9"/>
      <c r="AC1082" s="9"/>
      <c r="AD1082" s="9"/>
      <c r="AE1082" s="9"/>
      <c r="AF1082" s="9"/>
      <c r="AG1082" s="9"/>
      <c r="AH1082" s="9"/>
      <c r="AI1082" s="9"/>
      <c r="AJ1082" s="9"/>
      <c r="AK1082" s="9"/>
      <c r="AL1082" s="2"/>
      <c r="AM1082" s="2"/>
      <c r="AN1082" s="2"/>
      <c r="AO1082" s="2"/>
      <c r="AP1082" s="2"/>
      <c r="AQ1082" s="2"/>
      <c r="AR1082" s="2"/>
      <c r="AS1082" s="2"/>
    </row>
    <row r="1083" spans="1:45" ht="18" customHeight="1" x14ac:dyDescent="0.25">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9"/>
      <c r="Z1083" s="9"/>
      <c r="AA1083" s="9"/>
      <c r="AB1083" s="9"/>
      <c r="AC1083" s="9"/>
      <c r="AD1083" s="9"/>
      <c r="AE1083" s="9"/>
      <c r="AF1083" s="9"/>
      <c r="AG1083" s="9"/>
      <c r="AH1083" s="9"/>
      <c r="AI1083" s="9"/>
      <c r="AJ1083" s="9"/>
      <c r="AK1083" s="9"/>
      <c r="AL1083" s="2"/>
      <c r="AM1083" s="2"/>
      <c r="AN1083" s="2"/>
      <c r="AO1083" s="2"/>
      <c r="AP1083" s="2"/>
      <c r="AQ1083" s="2"/>
      <c r="AR1083" s="2"/>
      <c r="AS1083" s="2"/>
    </row>
    <row r="1084" spans="1:45" ht="18" customHeight="1" x14ac:dyDescent="0.25">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9"/>
      <c r="Z1084" s="9"/>
      <c r="AA1084" s="9"/>
      <c r="AB1084" s="9"/>
      <c r="AC1084" s="9"/>
      <c r="AD1084" s="9"/>
      <c r="AE1084" s="9"/>
      <c r="AF1084" s="9"/>
      <c r="AG1084" s="9"/>
      <c r="AH1084" s="9"/>
      <c r="AI1084" s="9"/>
      <c r="AJ1084" s="9"/>
      <c r="AK1084" s="9"/>
      <c r="AL1084" s="2"/>
      <c r="AM1084" s="2"/>
      <c r="AN1084" s="2"/>
      <c r="AO1084" s="2"/>
      <c r="AP1084" s="2"/>
      <c r="AQ1084" s="2"/>
      <c r="AR1084" s="2"/>
      <c r="AS1084" s="2"/>
    </row>
    <row r="1085" spans="1:45" ht="18" customHeight="1" x14ac:dyDescent="0.25">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9"/>
      <c r="Z1085" s="9"/>
      <c r="AA1085" s="9"/>
      <c r="AB1085" s="9"/>
      <c r="AC1085" s="9"/>
      <c r="AD1085" s="9"/>
      <c r="AE1085" s="9"/>
      <c r="AF1085" s="9"/>
      <c r="AG1085" s="9"/>
      <c r="AH1085" s="9"/>
      <c r="AI1085" s="9"/>
      <c r="AJ1085" s="9"/>
      <c r="AK1085" s="9"/>
      <c r="AL1085" s="2"/>
      <c r="AM1085" s="2"/>
      <c r="AN1085" s="2"/>
      <c r="AO1085" s="2"/>
      <c r="AP1085" s="2"/>
      <c r="AQ1085" s="2"/>
      <c r="AR1085" s="2"/>
      <c r="AS1085" s="2"/>
    </row>
    <row r="1086" spans="1:45" ht="18" customHeight="1" x14ac:dyDescent="0.25">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9"/>
      <c r="Z1086" s="9"/>
      <c r="AA1086" s="9"/>
      <c r="AB1086" s="9"/>
      <c r="AC1086" s="9"/>
      <c r="AD1086" s="9"/>
      <c r="AE1086" s="9"/>
      <c r="AF1086" s="9"/>
      <c r="AG1086" s="9"/>
      <c r="AH1086" s="9"/>
      <c r="AI1086" s="9"/>
      <c r="AJ1086" s="9"/>
      <c r="AK1086" s="9"/>
      <c r="AL1086" s="2"/>
      <c r="AM1086" s="2"/>
      <c r="AN1086" s="2"/>
      <c r="AO1086" s="2"/>
      <c r="AP1086" s="2"/>
      <c r="AQ1086" s="2"/>
      <c r="AR1086" s="2"/>
      <c r="AS1086" s="2"/>
    </row>
    <row r="1087" spans="1:45" ht="18" customHeight="1" x14ac:dyDescent="0.25">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9"/>
      <c r="Z1087" s="9"/>
      <c r="AA1087" s="9"/>
      <c r="AB1087" s="9"/>
      <c r="AC1087" s="9"/>
      <c r="AD1087" s="9"/>
      <c r="AE1087" s="9"/>
      <c r="AF1087" s="9"/>
      <c r="AG1087" s="9"/>
      <c r="AH1087" s="9"/>
      <c r="AI1087" s="9"/>
      <c r="AJ1087" s="9"/>
      <c r="AK1087" s="9"/>
      <c r="AL1087" s="2"/>
      <c r="AM1087" s="2"/>
      <c r="AN1087" s="2"/>
      <c r="AO1087" s="2"/>
      <c r="AP1087" s="2"/>
      <c r="AQ1087" s="2"/>
      <c r="AR1087" s="2"/>
      <c r="AS1087" s="2"/>
    </row>
    <row r="1088" spans="1:45" ht="18" customHeight="1" x14ac:dyDescent="0.25">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9"/>
      <c r="Z1088" s="9"/>
      <c r="AA1088" s="9"/>
      <c r="AB1088" s="9"/>
      <c r="AC1088" s="9"/>
      <c r="AD1088" s="9"/>
      <c r="AE1088" s="9"/>
      <c r="AF1088" s="9"/>
      <c r="AG1088" s="9"/>
      <c r="AH1088" s="9"/>
      <c r="AI1088" s="9"/>
      <c r="AJ1088" s="9"/>
      <c r="AK1088" s="9"/>
      <c r="AL1088" s="2"/>
      <c r="AM1088" s="2"/>
      <c r="AN1088" s="2"/>
      <c r="AO1088" s="2"/>
      <c r="AP1088" s="2"/>
      <c r="AQ1088" s="2"/>
      <c r="AR1088" s="2"/>
      <c r="AS1088" s="2"/>
    </row>
    <row r="1089" spans="1:45" ht="18" customHeight="1" x14ac:dyDescent="0.25">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9"/>
      <c r="Z1089" s="9"/>
      <c r="AA1089" s="9"/>
      <c r="AB1089" s="9"/>
      <c r="AC1089" s="9"/>
      <c r="AD1089" s="9"/>
      <c r="AE1089" s="9"/>
      <c r="AF1089" s="9"/>
      <c r="AG1089" s="9"/>
      <c r="AH1089" s="9"/>
      <c r="AI1089" s="9"/>
      <c r="AJ1089" s="9"/>
      <c r="AK1089" s="9"/>
      <c r="AL1089" s="2"/>
      <c r="AM1089" s="2"/>
      <c r="AN1089" s="2"/>
      <c r="AO1089" s="2"/>
      <c r="AP1089" s="2"/>
      <c r="AQ1089" s="2"/>
      <c r="AR1089" s="2"/>
      <c r="AS1089" s="2"/>
    </row>
    <row r="1090" spans="1:45" ht="18" customHeight="1" x14ac:dyDescent="0.25">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9"/>
      <c r="Z1090" s="9"/>
      <c r="AA1090" s="9"/>
      <c r="AB1090" s="9"/>
      <c r="AC1090" s="9"/>
      <c r="AD1090" s="9"/>
      <c r="AE1090" s="9"/>
      <c r="AF1090" s="9"/>
      <c r="AG1090" s="9"/>
      <c r="AH1090" s="9"/>
      <c r="AI1090" s="9"/>
      <c r="AJ1090" s="9"/>
      <c r="AK1090" s="9"/>
      <c r="AL1090" s="2"/>
      <c r="AM1090" s="2"/>
      <c r="AN1090" s="2"/>
      <c r="AO1090" s="2"/>
      <c r="AP1090" s="2"/>
      <c r="AQ1090" s="2"/>
      <c r="AR1090" s="2"/>
      <c r="AS1090" s="2"/>
    </row>
    <row r="1091" spans="1:45" ht="18" customHeight="1" x14ac:dyDescent="0.25">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9"/>
      <c r="Z1091" s="9"/>
      <c r="AA1091" s="9"/>
      <c r="AB1091" s="9"/>
      <c r="AC1091" s="9"/>
      <c r="AD1091" s="9"/>
      <c r="AE1091" s="9"/>
      <c r="AF1091" s="9"/>
      <c r="AG1091" s="9"/>
      <c r="AH1091" s="9"/>
      <c r="AI1091" s="9"/>
      <c r="AJ1091" s="9"/>
      <c r="AK1091" s="9"/>
      <c r="AL1091" s="2"/>
      <c r="AM1091" s="2"/>
      <c r="AN1091" s="2"/>
      <c r="AO1091" s="2"/>
      <c r="AP1091" s="2"/>
      <c r="AQ1091" s="2"/>
      <c r="AR1091" s="2"/>
      <c r="AS1091" s="2"/>
    </row>
    <row r="1092" spans="1:45" ht="18" customHeight="1" x14ac:dyDescent="0.25">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9"/>
      <c r="Z1092" s="9"/>
      <c r="AA1092" s="9"/>
      <c r="AB1092" s="9"/>
      <c r="AC1092" s="9"/>
      <c r="AD1092" s="9"/>
      <c r="AE1092" s="9"/>
      <c r="AF1092" s="9"/>
      <c r="AG1092" s="9"/>
      <c r="AH1092" s="9"/>
      <c r="AI1092" s="9"/>
      <c r="AJ1092" s="9"/>
      <c r="AK1092" s="9"/>
      <c r="AL1092" s="2"/>
      <c r="AM1092" s="2"/>
      <c r="AN1092" s="2"/>
      <c r="AO1092" s="2"/>
      <c r="AP1092" s="2"/>
      <c r="AQ1092" s="2"/>
      <c r="AR1092" s="2"/>
      <c r="AS1092" s="2"/>
    </row>
    <row r="1093" spans="1:45" ht="18" customHeight="1" x14ac:dyDescent="0.25">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9"/>
      <c r="Z1093" s="9"/>
      <c r="AA1093" s="9"/>
      <c r="AB1093" s="9"/>
      <c r="AC1093" s="9"/>
      <c r="AD1093" s="9"/>
      <c r="AE1093" s="9"/>
      <c r="AF1093" s="9"/>
      <c r="AG1093" s="9"/>
      <c r="AH1093" s="9"/>
      <c r="AI1093" s="9"/>
      <c r="AJ1093" s="9"/>
      <c r="AK1093" s="9"/>
      <c r="AL1093" s="2"/>
      <c r="AM1093" s="2"/>
      <c r="AN1093" s="2"/>
      <c r="AO1093" s="2"/>
      <c r="AP1093" s="2"/>
      <c r="AQ1093" s="2"/>
      <c r="AR1093" s="2"/>
      <c r="AS1093" s="2"/>
    </row>
    <row r="1094" spans="1:45" ht="18" customHeight="1" x14ac:dyDescent="0.25">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9"/>
      <c r="Z1094" s="9"/>
      <c r="AA1094" s="9"/>
      <c r="AB1094" s="9"/>
      <c r="AC1094" s="9"/>
      <c r="AD1094" s="9"/>
      <c r="AE1094" s="9"/>
      <c r="AF1094" s="9"/>
      <c r="AG1094" s="9"/>
      <c r="AH1094" s="9"/>
      <c r="AI1094" s="9"/>
      <c r="AJ1094" s="9"/>
      <c r="AK1094" s="9"/>
      <c r="AL1094" s="2"/>
      <c r="AM1094" s="2"/>
      <c r="AN1094" s="2"/>
      <c r="AO1094" s="2"/>
      <c r="AP1094" s="2"/>
      <c r="AQ1094" s="2"/>
      <c r="AR1094" s="2"/>
      <c r="AS1094" s="2"/>
    </row>
    <row r="1095" spans="1:45" ht="18" customHeight="1" x14ac:dyDescent="0.25">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9"/>
      <c r="Z1095" s="9"/>
      <c r="AA1095" s="9"/>
      <c r="AB1095" s="9"/>
      <c r="AC1095" s="9"/>
      <c r="AD1095" s="9"/>
      <c r="AE1095" s="9"/>
      <c r="AF1095" s="9"/>
      <c r="AG1095" s="9"/>
      <c r="AH1095" s="9"/>
      <c r="AI1095" s="9"/>
      <c r="AJ1095" s="9"/>
      <c r="AK1095" s="9"/>
      <c r="AL1095" s="2"/>
      <c r="AM1095" s="2"/>
      <c r="AN1095" s="2"/>
      <c r="AO1095" s="2"/>
      <c r="AP1095" s="2"/>
      <c r="AQ1095" s="2"/>
      <c r="AR1095" s="2"/>
      <c r="AS1095" s="2"/>
    </row>
    <row r="1096" spans="1:45" ht="18" customHeight="1" x14ac:dyDescent="0.25">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9"/>
      <c r="Z1096" s="9"/>
      <c r="AA1096" s="9"/>
      <c r="AB1096" s="9"/>
      <c r="AC1096" s="9"/>
      <c r="AD1096" s="9"/>
      <c r="AE1096" s="9"/>
      <c r="AF1096" s="9"/>
      <c r="AG1096" s="9"/>
      <c r="AH1096" s="9"/>
      <c r="AI1096" s="9"/>
      <c r="AJ1096" s="9"/>
      <c r="AK1096" s="9"/>
      <c r="AL1096" s="2"/>
      <c r="AM1096" s="2"/>
      <c r="AN1096" s="2"/>
      <c r="AO1096" s="2"/>
      <c r="AP1096" s="2"/>
      <c r="AQ1096" s="2"/>
      <c r="AR1096" s="2"/>
      <c r="AS1096" s="2"/>
    </row>
    <row r="1097" spans="1:45" ht="18" customHeight="1" x14ac:dyDescent="0.25">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9"/>
      <c r="Z1097" s="9"/>
      <c r="AA1097" s="9"/>
      <c r="AB1097" s="9"/>
      <c r="AC1097" s="9"/>
      <c r="AD1097" s="9"/>
      <c r="AE1097" s="9"/>
      <c r="AF1097" s="9"/>
      <c r="AG1097" s="9"/>
      <c r="AH1097" s="9"/>
      <c r="AI1097" s="9"/>
      <c r="AJ1097" s="9"/>
      <c r="AK1097" s="9"/>
      <c r="AL1097" s="2"/>
      <c r="AM1097" s="2"/>
      <c r="AN1097" s="2"/>
      <c r="AO1097" s="2"/>
      <c r="AP1097" s="2"/>
      <c r="AQ1097" s="2"/>
      <c r="AR1097" s="2"/>
      <c r="AS1097" s="2"/>
    </row>
    <row r="1098" spans="1:45" ht="18" customHeight="1" x14ac:dyDescent="0.25">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9"/>
      <c r="Z1098" s="9"/>
      <c r="AA1098" s="9"/>
      <c r="AB1098" s="9"/>
      <c r="AC1098" s="9"/>
      <c r="AD1098" s="9"/>
      <c r="AE1098" s="9"/>
      <c r="AF1098" s="9"/>
      <c r="AG1098" s="9"/>
      <c r="AH1098" s="9"/>
      <c r="AI1098" s="9"/>
      <c r="AJ1098" s="9"/>
      <c r="AK1098" s="9"/>
      <c r="AL1098" s="2"/>
      <c r="AM1098" s="2"/>
      <c r="AN1098" s="2"/>
      <c r="AO1098" s="2"/>
      <c r="AP1098" s="2"/>
      <c r="AQ1098" s="2"/>
      <c r="AR1098" s="2"/>
      <c r="AS1098" s="2"/>
    </row>
    <row r="1099" spans="1:45" ht="18" customHeight="1" x14ac:dyDescent="0.25">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9"/>
      <c r="Z1099" s="9"/>
      <c r="AA1099" s="9"/>
      <c r="AB1099" s="9"/>
      <c r="AC1099" s="9"/>
      <c r="AD1099" s="9"/>
      <c r="AE1099" s="9"/>
      <c r="AF1099" s="9"/>
      <c r="AG1099" s="9"/>
      <c r="AH1099" s="9"/>
      <c r="AI1099" s="9"/>
      <c r="AJ1099" s="9"/>
      <c r="AK1099" s="9"/>
      <c r="AL1099" s="2"/>
      <c r="AM1099" s="2"/>
      <c r="AN1099" s="2"/>
      <c r="AO1099" s="2"/>
      <c r="AP1099" s="2"/>
      <c r="AQ1099" s="2"/>
      <c r="AR1099" s="2"/>
      <c r="AS1099" s="2"/>
    </row>
    <row r="1100" spans="1:45" ht="18" customHeight="1" x14ac:dyDescent="0.25">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9"/>
      <c r="Z1100" s="9"/>
      <c r="AA1100" s="9"/>
      <c r="AB1100" s="9"/>
      <c r="AC1100" s="9"/>
      <c r="AD1100" s="9"/>
      <c r="AE1100" s="9"/>
      <c r="AF1100" s="9"/>
      <c r="AG1100" s="9"/>
      <c r="AH1100" s="9"/>
      <c r="AI1100" s="9"/>
      <c r="AJ1100" s="9"/>
      <c r="AK1100" s="9"/>
      <c r="AL1100" s="2"/>
      <c r="AM1100" s="2"/>
      <c r="AN1100" s="2"/>
      <c r="AO1100" s="2"/>
      <c r="AP1100" s="2"/>
      <c r="AQ1100" s="2"/>
      <c r="AR1100" s="2"/>
      <c r="AS1100" s="2"/>
    </row>
    <row r="1101" spans="1:45" ht="18" customHeight="1" x14ac:dyDescent="0.25">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9"/>
      <c r="Z1101" s="9"/>
      <c r="AA1101" s="9"/>
      <c r="AB1101" s="9"/>
      <c r="AC1101" s="9"/>
      <c r="AD1101" s="9"/>
      <c r="AE1101" s="9"/>
      <c r="AF1101" s="9"/>
      <c r="AG1101" s="9"/>
      <c r="AH1101" s="9"/>
      <c r="AI1101" s="9"/>
      <c r="AJ1101" s="9"/>
      <c r="AK1101" s="9"/>
      <c r="AL1101" s="2"/>
      <c r="AM1101" s="2"/>
      <c r="AN1101" s="2"/>
      <c r="AO1101" s="2"/>
      <c r="AP1101" s="2"/>
      <c r="AQ1101" s="2"/>
      <c r="AR1101" s="2"/>
      <c r="AS1101" s="2"/>
    </row>
    <row r="1102" spans="1:45" ht="18" customHeight="1" x14ac:dyDescent="0.25">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9"/>
      <c r="Z1102" s="9"/>
      <c r="AA1102" s="9"/>
      <c r="AB1102" s="9"/>
      <c r="AC1102" s="9"/>
      <c r="AD1102" s="9"/>
      <c r="AE1102" s="9"/>
      <c r="AF1102" s="9"/>
      <c r="AG1102" s="9"/>
      <c r="AH1102" s="9"/>
      <c r="AI1102" s="9"/>
      <c r="AJ1102" s="9"/>
      <c r="AK1102" s="9"/>
      <c r="AL1102" s="2"/>
      <c r="AM1102" s="2"/>
      <c r="AN1102" s="2"/>
      <c r="AO1102" s="2"/>
      <c r="AP1102" s="2"/>
      <c r="AQ1102" s="2"/>
      <c r="AR1102" s="2"/>
      <c r="AS1102" s="2"/>
    </row>
    <row r="1103" spans="1:45" ht="18" customHeight="1" x14ac:dyDescent="0.25">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9"/>
      <c r="Z1103" s="9"/>
      <c r="AA1103" s="9"/>
      <c r="AB1103" s="9"/>
      <c r="AC1103" s="9"/>
      <c r="AD1103" s="9"/>
      <c r="AE1103" s="9"/>
      <c r="AF1103" s="9"/>
      <c r="AG1103" s="9"/>
      <c r="AH1103" s="9"/>
      <c r="AI1103" s="9"/>
      <c r="AJ1103" s="9"/>
      <c r="AK1103" s="9"/>
      <c r="AL1103" s="2"/>
      <c r="AM1103" s="2"/>
      <c r="AN1103" s="2"/>
      <c r="AO1103" s="2"/>
      <c r="AP1103" s="2"/>
      <c r="AQ1103" s="2"/>
      <c r="AR1103" s="2"/>
      <c r="AS1103" s="2"/>
    </row>
    <row r="1104" spans="1:45" ht="18" customHeight="1" x14ac:dyDescent="0.25">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9"/>
      <c r="Z1104" s="9"/>
      <c r="AA1104" s="9"/>
      <c r="AB1104" s="9"/>
      <c r="AC1104" s="9"/>
      <c r="AD1104" s="9"/>
      <c r="AE1104" s="9"/>
      <c r="AF1104" s="9"/>
      <c r="AG1104" s="9"/>
      <c r="AH1104" s="9"/>
      <c r="AI1104" s="9"/>
      <c r="AJ1104" s="9"/>
      <c r="AK1104" s="9"/>
      <c r="AL1104" s="2"/>
      <c r="AM1104" s="2"/>
      <c r="AN1104" s="2"/>
      <c r="AO1104" s="2"/>
      <c r="AP1104" s="2"/>
      <c r="AQ1104" s="2"/>
      <c r="AR1104" s="2"/>
      <c r="AS1104" s="2"/>
    </row>
    <row r="1105" spans="1:45" ht="18" customHeight="1" x14ac:dyDescent="0.25">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9"/>
      <c r="Z1105" s="9"/>
      <c r="AA1105" s="9"/>
      <c r="AB1105" s="9"/>
      <c r="AC1105" s="9"/>
      <c r="AD1105" s="9"/>
      <c r="AE1105" s="9"/>
      <c r="AF1105" s="9"/>
      <c r="AG1105" s="9"/>
      <c r="AH1105" s="9"/>
      <c r="AI1105" s="9"/>
      <c r="AJ1105" s="9"/>
      <c r="AK1105" s="9"/>
      <c r="AL1105" s="2"/>
      <c r="AM1105" s="2"/>
      <c r="AN1105" s="2"/>
      <c r="AO1105" s="2"/>
      <c r="AP1105" s="2"/>
      <c r="AQ1105" s="2"/>
      <c r="AR1105" s="2"/>
      <c r="AS1105" s="2"/>
    </row>
    <row r="1106" spans="1:45" ht="18" customHeight="1" x14ac:dyDescent="0.25">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9"/>
      <c r="Z1106" s="9"/>
      <c r="AA1106" s="9"/>
      <c r="AB1106" s="9"/>
      <c r="AC1106" s="9"/>
      <c r="AD1106" s="9"/>
      <c r="AE1106" s="9"/>
      <c r="AF1106" s="9"/>
      <c r="AG1106" s="9"/>
      <c r="AH1106" s="9"/>
      <c r="AI1106" s="9"/>
      <c r="AJ1106" s="9"/>
      <c r="AK1106" s="9"/>
      <c r="AL1106" s="2"/>
      <c r="AM1106" s="2"/>
      <c r="AN1106" s="2"/>
      <c r="AO1106" s="2"/>
      <c r="AP1106" s="2"/>
      <c r="AQ1106" s="2"/>
      <c r="AR1106" s="2"/>
      <c r="AS1106" s="2"/>
    </row>
    <row r="1107" spans="1:45" ht="18" customHeight="1" x14ac:dyDescent="0.25">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9"/>
      <c r="Z1107" s="9"/>
      <c r="AA1107" s="9"/>
      <c r="AB1107" s="9"/>
      <c r="AC1107" s="9"/>
      <c r="AD1107" s="9"/>
      <c r="AE1107" s="9"/>
      <c r="AF1107" s="9"/>
      <c r="AG1107" s="9"/>
      <c r="AH1107" s="9"/>
      <c r="AI1107" s="9"/>
      <c r="AJ1107" s="9"/>
      <c r="AK1107" s="9"/>
      <c r="AL1107" s="2"/>
      <c r="AM1107" s="2"/>
      <c r="AN1107" s="2"/>
      <c r="AO1107" s="2"/>
      <c r="AP1107" s="2"/>
      <c r="AQ1107" s="2"/>
      <c r="AR1107" s="2"/>
      <c r="AS1107" s="2"/>
    </row>
    <row r="1108" spans="1:45" ht="18" customHeight="1" x14ac:dyDescent="0.25">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9"/>
      <c r="Z1108" s="9"/>
      <c r="AA1108" s="9"/>
      <c r="AB1108" s="9"/>
      <c r="AC1108" s="9"/>
      <c r="AD1108" s="9"/>
      <c r="AE1108" s="9"/>
      <c r="AF1108" s="9"/>
      <c r="AG1108" s="9"/>
      <c r="AH1108" s="9"/>
      <c r="AI1108" s="9"/>
      <c r="AJ1108" s="9"/>
      <c r="AK1108" s="9"/>
      <c r="AL1108" s="2"/>
      <c r="AM1108" s="2"/>
      <c r="AN1108" s="2"/>
      <c r="AO1108" s="2"/>
      <c r="AP1108" s="2"/>
      <c r="AQ1108" s="2"/>
      <c r="AR1108" s="2"/>
      <c r="AS1108" s="2"/>
    </row>
    <row r="1109" spans="1:45" ht="18" customHeight="1" x14ac:dyDescent="0.25">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9"/>
      <c r="Z1109" s="9"/>
      <c r="AA1109" s="9"/>
      <c r="AB1109" s="9"/>
      <c r="AC1109" s="9"/>
      <c r="AD1109" s="9"/>
      <c r="AE1109" s="9"/>
      <c r="AF1109" s="9"/>
      <c r="AG1109" s="9"/>
      <c r="AH1109" s="9"/>
      <c r="AI1109" s="9"/>
      <c r="AJ1109" s="9"/>
      <c r="AK1109" s="9"/>
      <c r="AL1109" s="2"/>
      <c r="AM1109" s="2"/>
      <c r="AN1109" s="2"/>
      <c r="AO1109" s="2"/>
      <c r="AP1109" s="2"/>
      <c r="AQ1109" s="2"/>
      <c r="AR1109" s="2"/>
      <c r="AS1109" s="2"/>
    </row>
    <row r="1110" spans="1:45" ht="18" customHeight="1" x14ac:dyDescent="0.25">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9"/>
      <c r="Z1110" s="9"/>
      <c r="AA1110" s="9"/>
      <c r="AB1110" s="9"/>
      <c r="AC1110" s="9"/>
      <c r="AD1110" s="9"/>
      <c r="AE1110" s="9"/>
      <c r="AF1110" s="9"/>
      <c r="AG1110" s="9"/>
      <c r="AH1110" s="9"/>
      <c r="AI1110" s="9"/>
      <c r="AJ1110" s="9"/>
      <c r="AK1110" s="9"/>
      <c r="AL1110" s="2"/>
      <c r="AM1110" s="2"/>
      <c r="AN1110" s="2"/>
      <c r="AO1110" s="2"/>
      <c r="AP1110" s="2"/>
      <c r="AQ1110" s="2"/>
      <c r="AR1110" s="2"/>
      <c r="AS1110" s="2"/>
    </row>
    <row r="1111" spans="1:45" ht="18" customHeight="1" x14ac:dyDescent="0.25">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9"/>
      <c r="Z1111" s="9"/>
      <c r="AA1111" s="9"/>
      <c r="AB1111" s="9"/>
      <c r="AC1111" s="9"/>
      <c r="AD1111" s="9"/>
      <c r="AE1111" s="9"/>
      <c r="AF1111" s="9"/>
      <c r="AG1111" s="9"/>
      <c r="AH1111" s="9"/>
      <c r="AI1111" s="9"/>
      <c r="AJ1111" s="9"/>
      <c r="AK1111" s="9"/>
      <c r="AL1111" s="2"/>
      <c r="AM1111" s="2"/>
      <c r="AN1111" s="2"/>
      <c r="AO1111" s="2"/>
      <c r="AP1111" s="2"/>
      <c r="AQ1111" s="2"/>
      <c r="AR1111" s="2"/>
      <c r="AS1111" s="2"/>
    </row>
    <row r="1112" spans="1:45" ht="18" customHeight="1" x14ac:dyDescent="0.25">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9"/>
      <c r="Z1112" s="9"/>
      <c r="AA1112" s="9"/>
      <c r="AB1112" s="9"/>
      <c r="AC1112" s="9"/>
      <c r="AD1112" s="9"/>
      <c r="AE1112" s="9"/>
      <c r="AF1112" s="9"/>
      <c r="AG1112" s="9"/>
      <c r="AH1112" s="9"/>
      <c r="AI1112" s="9"/>
      <c r="AJ1112" s="9"/>
      <c r="AK1112" s="9"/>
      <c r="AL1112" s="2"/>
      <c r="AM1112" s="2"/>
      <c r="AN1112" s="2"/>
      <c r="AO1112" s="2"/>
      <c r="AP1112" s="2"/>
      <c r="AQ1112" s="2"/>
      <c r="AR1112" s="2"/>
      <c r="AS1112" s="2"/>
    </row>
    <row r="1113" spans="1:45" ht="18" customHeight="1" x14ac:dyDescent="0.25">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9"/>
      <c r="Z1113" s="9"/>
      <c r="AA1113" s="9"/>
      <c r="AB1113" s="9"/>
      <c r="AC1113" s="9"/>
      <c r="AD1113" s="9"/>
      <c r="AE1113" s="9"/>
      <c r="AF1113" s="9"/>
      <c r="AG1113" s="9"/>
      <c r="AH1113" s="9"/>
      <c r="AI1113" s="9"/>
      <c r="AJ1113" s="9"/>
      <c r="AK1113" s="9"/>
      <c r="AL1113" s="2"/>
      <c r="AM1113" s="2"/>
      <c r="AN1113" s="2"/>
      <c r="AO1113" s="2"/>
      <c r="AP1113" s="2"/>
      <c r="AQ1113" s="2"/>
      <c r="AR1113" s="2"/>
      <c r="AS1113" s="2"/>
    </row>
    <row r="1114" spans="1:45" ht="18" customHeight="1" x14ac:dyDescent="0.25">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9"/>
      <c r="Z1114" s="9"/>
      <c r="AA1114" s="9"/>
      <c r="AB1114" s="9"/>
      <c r="AC1114" s="9"/>
      <c r="AD1114" s="9"/>
      <c r="AE1114" s="9"/>
      <c r="AF1114" s="9"/>
      <c r="AG1114" s="9"/>
      <c r="AH1114" s="9"/>
      <c r="AI1114" s="9"/>
      <c r="AJ1114" s="9"/>
      <c r="AK1114" s="9"/>
      <c r="AL1114" s="2"/>
      <c r="AM1114" s="2"/>
      <c r="AN1114" s="2"/>
      <c r="AO1114" s="2"/>
      <c r="AP1114" s="2"/>
      <c r="AQ1114" s="2"/>
      <c r="AR1114" s="2"/>
      <c r="AS1114" s="2"/>
    </row>
    <row r="1115" spans="1:45" ht="18" customHeight="1" x14ac:dyDescent="0.25">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9"/>
      <c r="Z1115" s="9"/>
      <c r="AA1115" s="9"/>
      <c r="AB1115" s="9"/>
      <c r="AC1115" s="9"/>
      <c r="AD1115" s="9"/>
      <c r="AE1115" s="9"/>
      <c r="AF1115" s="9"/>
      <c r="AG1115" s="9"/>
      <c r="AH1115" s="9"/>
      <c r="AI1115" s="9"/>
      <c r="AJ1115" s="9"/>
      <c r="AK1115" s="9"/>
      <c r="AL1115" s="2"/>
      <c r="AM1115" s="2"/>
      <c r="AN1115" s="2"/>
      <c r="AO1115" s="2"/>
      <c r="AP1115" s="2"/>
      <c r="AQ1115" s="2"/>
      <c r="AR1115" s="2"/>
      <c r="AS1115" s="2"/>
    </row>
    <row r="1116" spans="1:45" ht="18" customHeight="1" x14ac:dyDescent="0.25">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9"/>
      <c r="Z1116" s="9"/>
      <c r="AA1116" s="9"/>
      <c r="AB1116" s="9"/>
      <c r="AC1116" s="9"/>
      <c r="AD1116" s="9"/>
      <c r="AE1116" s="9"/>
      <c r="AF1116" s="9"/>
      <c r="AG1116" s="9"/>
      <c r="AH1116" s="9"/>
      <c r="AI1116" s="9"/>
      <c r="AJ1116" s="9"/>
      <c r="AK1116" s="9"/>
      <c r="AL1116" s="2"/>
      <c r="AM1116" s="2"/>
      <c r="AN1116" s="2"/>
      <c r="AO1116" s="2"/>
      <c r="AP1116" s="2"/>
      <c r="AQ1116" s="2"/>
      <c r="AR1116" s="2"/>
      <c r="AS1116" s="2"/>
    </row>
    <row r="1117" spans="1:45" ht="18" customHeight="1" x14ac:dyDescent="0.25">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9"/>
      <c r="Z1117" s="9"/>
      <c r="AA1117" s="9"/>
      <c r="AB1117" s="9"/>
      <c r="AC1117" s="9"/>
      <c r="AD1117" s="9"/>
      <c r="AE1117" s="9"/>
      <c r="AF1117" s="9"/>
      <c r="AG1117" s="9"/>
      <c r="AH1117" s="9"/>
      <c r="AI1117" s="9"/>
      <c r="AJ1117" s="9"/>
      <c r="AK1117" s="9"/>
      <c r="AL1117" s="2"/>
      <c r="AM1117" s="2"/>
      <c r="AN1117" s="2"/>
      <c r="AO1117" s="2"/>
      <c r="AP1117" s="2"/>
      <c r="AQ1117" s="2"/>
      <c r="AR1117" s="2"/>
      <c r="AS1117" s="2"/>
    </row>
    <row r="1118" spans="1:45" ht="18" customHeight="1" x14ac:dyDescent="0.25">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9"/>
      <c r="Z1118" s="9"/>
      <c r="AA1118" s="9"/>
      <c r="AB1118" s="9"/>
      <c r="AC1118" s="9"/>
      <c r="AD1118" s="9"/>
      <c r="AE1118" s="9"/>
      <c r="AF1118" s="9"/>
      <c r="AG1118" s="9"/>
      <c r="AH1118" s="9"/>
      <c r="AI1118" s="9"/>
      <c r="AJ1118" s="9"/>
      <c r="AK1118" s="9"/>
      <c r="AL1118" s="2"/>
      <c r="AM1118" s="2"/>
      <c r="AN1118" s="2"/>
      <c r="AO1118" s="2"/>
      <c r="AP1118" s="2"/>
      <c r="AQ1118" s="2"/>
      <c r="AR1118" s="2"/>
      <c r="AS1118" s="2"/>
    </row>
    <row r="1119" spans="1:45" ht="18" customHeight="1" x14ac:dyDescent="0.25">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9"/>
      <c r="Z1119" s="9"/>
      <c r="AA1119" s="9"/>
      <c r="AB1119" s="9"/>
      <c r="AC1119" s="9"/>
      <c r="AD1119" s="9"/>
      <c r="AE1119" s="9"/>
      <c r="AF1119" s="9"/>
      <c r="AG1119" s="9"/>
      <c r="AH1119" s="9"/>
      <c r="AI1119" s="9"/>
      <c r="AJ1119" s="9"/>
      <c r="AK1119" s="9"/>
      <c r="AL1119" s="2"/>
      <c r="AM1119" s="2"/>
      <c r="AN1119" s="2"/>
      <c r="AO1119" s="2"/>
      <c r="AP1119" s="2"/>
      <c r="AQ1119" s="2"/>
      <c r="AR1119" s="2"/>
      <c r="AS1119" s="2"/>
    </row>
    <row r="1120" spans="1:45" ht="18" customHeight="1" x14ac:dyDescent="0.25">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9"/>
      <c r="Z1120" s="9"/>
      <c r="AA1120" s="9"/>
      <c r="AB1120" s="9"/>
      <c r="AC1120" s="9"/>
      <c r="AD1120" s="9"/>
      <c r="AE1120" s="9"/>
      <c r="AF1120" s="9"/>
      <c r="AG1120" s="9"/>
      <c r="AH1120" s="9"/>
      <c r="AI1120" s="9"/>
      <c r="AJ1120" s="9"/>
      <c r="AK1120" s="9"/>
      <c r="AL1120" s="2"/>
      <c r="AM1120" s="2"/>
      <c r="AN1120" s="2"/>
      <c r="AO1120" s="2"/>
      <c r="AP1120" s="2"/>
      <c r="AQ1120" s="2"/>
      <c r="AR1120" s="2"/>
      <c r="AS1120" s="2"/>
    </row>
    <row r="1121" spans="1:45" ht="18" customHeight="1" x14ac:dyDescent="0.25">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9"/>
      <c r="Z1121" s="9"/>
      <c r="AA1121" s="9"/>
      <c r="AB1121" s="9"/>
      <c r="AC1121" s="9"/>
      <c r="AD1121" s="9"/>
      <c r="AE1121" s="9"/>
      <c r="AF1121" s="9"/>
      <c r="AG1121" s="9"/>
      <c r="AH1121" s="9"/>
      <c r="AI1121" s="9"/>
      <c r="AJ1121" s="9"/>
      <c r="AK1121" s="9"/>
      <c r="AL1121" s="2"/>
      <c r="AM1121" s="2"/>
      <c r="AN1121" s="2"/>
      <c r="AO1121" s="2"/>
      <c r="AP1121" s="2"/>
      <c r="AQ1121" s="2"/>
      <c r="AR1121" s="2"/>
      <c r="AS1121" s="2"/>
    </row>
    <row r="1122" spans="1:45" ht="18" customHeight="1" x14ac:dyDescent="0.25">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9"/>
      <c r="Z1122" s="9"/>
      <c r="AA1122" s="9"/>
      <c r="AB1122" s="9"/>
      <c r="AC1122" s="9"/>
      <c r="AD1122" s="9"/>
      <c r="AE1122" s="9"/>
      <c r="AF1122" s="9"/>
      <c r="AG1122" s="9"/>
      <c r="AH1122" s="9"/>
      <c r="AI1122" s="9"/>
      <c r="AJ1122" s="9"/>
      <c r="AK1122" s="9"/>
      <c r="AL1122" s="2"/>
      <c r="AM1122" s="2"/>
      <c r="AN1122" s="2"/>
      <c r="AO1122" s="2"/>
      <c r="AP1122" s="2"/>
      <c r="AQ1122" s="2"/>
      <c r="AR1122" s="2"/>
      <c r="AS1122" s="2"/>
    </row>
    <row r="1123" spans="1:45" ht="18" customHeight="1" x14ac:dyDescent="0.25">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9"/>
      <c r="Z1123" s="9"/>
      <c r="AA1123" s="9"/>
      <c r="AB1123" s="9"/>
      <c r="AC1123" s="9"/>
      <c r="AD1123" s="9"/>
      <c r="AE1123" s="9"/>
      <c r="AF1123" s="9"/>
      <c r="AG1123" s="9"/>
      <c r="AH1123" s="9"/>
      <c r="AI1123" s="9"/>
      <c r="AJ1123" s="9"/>
      <c r="AK1123" s="9"/>
      <c r="AL1123" s="2"/>
      <c r="AM1123" s="2"/>
      <c r="AN1123" s="2"/>
      <c r="AO1123" s="2"/>
      <c r="AP1123" s="2"/>
      <c r="AQ1123" s="2"/>
      <c r="AR1123" s="2"/>
      <c r="AS1123" s="2"/>
    </row>
    <row r="1124" spans="1:45" ht="18" customHeight="1" x14ac:dyDescent="0.25">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9"/>
      <c r="Z1124" s="9"/>
      <c r="AA1124" s="9"/>
      <c r="AB1124" s="9"/>
      <c r="AC1124" s="9"/>
      <c r="AD1124" s="9"/>
      <c r="AE1124" s="9"/>
      <c r="AF1124" s="9"/>
      <c r="AG1124" s="9"/>
      <c r="AH1124" s="9"/>
      <c r="AI1124" s="9"/>
      <c r="AJ1124" s="9"/>
      <c r="AK1124" s="9"/>
      <c r="AL1124" s="2"/>
      <c r="AM1124" s="2"/>
      <c r="AN1124" s="2"/>
      <c r="AO1124" s="2"/>
      <c r="AP1124" s="2"/>
      <c r="AQ1124" s="2"/>
      <c r="AR1124" s="2"/>
      <c r="AS1124" s="2"/>
    </row>
    <row r="1125" spans="1:45" ht="18" customHeight="1" x14ac:dyDescent="0.25">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9"/>
      <c r="Z1125" s="9"/>
      <c r="AA1125" s="9"/>
      <c r="AB1125" s="9"/>
      <c r="AC1125" s="9"/>
      <c r="AD1125" s="9"/>
      <c r="AE1125" s="9"/>
      <c r="AF1125" s="9"/>
      <c r="AG1125" s="9"/>
      <c r="AH1125" s="9"/>
      <c r="AI1125" s="9"/>
      <c r="AJ1125" s="9"/>
      <c r="AK1125" s="9"/>
      <c r="AL1125" s="2"/>
      <c r="AM1125" s="2"/>
      <c r="AN1125" s="2"/>
      <c r="AO1125" s="2"/>
      <c r="AP1125" s="2"/>
      <c r="AQ1125" s="2"/>
      <c r="AR1125" s="2"/>
      <c r="AS1125" s="2"/>
    </row>
    <row r="1126" spans="1:45" ht="18" customHeight="1" x14ac:dyDescent="0.25">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9"/>
      <c r="Z1126" s="9"/>
      <c r="AA1126" s="9"/>
      <c r="AB1126" s="9"/>
      <c r="AC1126" s="9"/>
      <c r="AD1126" s="9"/>
      <c r="AE1126" s="9"/>
      <c r="AF1126" s="9"/>
      <c r="AG1126" s="9"/>
      <c r="AH1126" s="9"/>
      <c r="AI1126" s="9"/>
      <c r="AJ1126" s="9"/>
      <c r="AK1126" s="9"/>
      <c r="AL1126" s="2"/>
      <c r="AM1126" s="2"/>
      <c r="AN1126" s="2"/>
      <c r="AO1126" s="2"/>
      <c r="AP1126" s="2"/>
      <c r="AQ1126" s="2"/>
      <c r="AR1126" s="2"/>
      <c r="AS1126" s="2"/>
    </row>
    <row r="1127" spans="1:45" ht="18" customHeight="1" x14ac:dyDescent="0.25">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9"/>
      <c r="Z1127" s="9"/>
      <c r="AA1127" s="9"/>
      <c r="AB1127" s="9"/>
      <c r="AC1127" s="9"/>
      <c r="AD1127" s="9"/>
      <c r="AE1127" s="9"/>
      <c r="AF1127" s="9"/>
      <c r="AG1127" s="9"/>
      <c r="AH1127" s="9"/>
      <c r="AI1127" s="9"/>
      <c r="AJ1127" s="9"/>
      <c r="AK1127" s="9"/>
      <c r="AL1127" s="2"/>
      <c r="AM1127" s="2"/>
      <c r="AN1127" s="2"/>
      <c r="AO1127" s="2"/>
      <c r="AP1127" s="2"/>
      <c r="AQ1127" s="2"/>
      <c r="AR1127" s="2"/>
      <c r="AS1127" s="2"/>
    </row>
    <row r="1128" spans="1:45" ht="18" customHeight="1" x14ac:dyDescent="0.25">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9"/>
      <c r="Z1128" s="9"/>
      <c r="AA1128" s="9"/>
      <c r="AB1128" s="9"/>
      <c r="AC1128" s="9"/>
      <c r="AD1128" s="9"/>
      <c r="AE1128" s="9"/>
      <c r="AF1128" s="9"/>
      <c r="AG1128" s="9"/>
      <c r="AH1128" s="9"/>
      <c r="AI1128" s="9"/>
      <c r="AJ1128" s="9"/>
      <c r="AK1128" s="9"/>
      <c r="AL1128" s="2"/>
      <c r="AM1128" s="2"/>
      <c r="AN1128" s="2"/>
      <c r="AO1128" s="2"/>
      <c r="AP1128" s="2"/>
      <c r="AQ1128" s="2"/>
      <c r="AR1128" s="2"/>
      <c r="AS1128" s="2"/>
    </row>
    <row r="1129" spans="1:45" ht="18" customHeight="1" x14ac:dyDescent="0.25">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9"/>
      <c r="Z1129" s="9"/>
      <c r="AA1129" s="9"/>
      <c r="AB1129" s="9"/>
      <c r="AC1129" s="9"/>
      <c r="AD1129" s="9"/>
      <c r="AE1129" s="9"/>
      <c r="AF1129" s="9"/>
      <c r="AG1129" s="9"/>
      <c r="AH1129" s="9"/>
      <c r="AI1129" s="9"/>
      <c r="AJ1129" s="9"/>
      <c r="AK1129" s="9"/>
      <c r="AL1129" s="2"/>
      <c r="AM1129" s="2"/>
      <c r="AN1129" s="2"/>
      <c r="AO1129" s="2"/>
      <c r="AP1129" s="2"/>
      <c r="AQ1129" s="2"/>
      <c r="AR1129" s="2"/>
      <c r="AS1129" s="2"/>
    </row>
    <row r="1130" spans="1:45" ht="18" customHeight="1" x14ac:dyDescent="0.25">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9"/>
      <c r="Z1130" s="9"/>
      <c r="AA1130" s="9"/>
      <c r="AB1130" s="9"/>
      <c r="AC1130" s="9"/>
      <c r="AD1130" s="9"/>
      <c r="AE1130" s="9"/>
      <c r="AF1130" s="9"/>
      <c r="AG1130" s="9"/>
      <c r="AH1130" s="9"/>
      <c r="AI1130" s="9"/>
      <c r="AJ1130" s="9"/>
      <c r="AK1130" s="9"/>
      <c r="AL1130" s="2"/>
      <c r="AM1130" s="2"/>
      <c r="AN1130" s="2"/>
      <c r="AO1130" s="2"/>
      <c r="AP1130" s="2"/>
      <c r="AQ1130" s="2"/>
      <c r="AR1130" s="2"/>
      <c r="AS1130" s="2"/>
    </row>
    <row r="1131" spans="1:45" ht="18" customHeight="1" x14ac:dyDescent="0.25">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9"/>
      <c r="Z1131" s="9"/>
      <c r="AA1131" s="9"/>
      <c r="AB1131" s="9"/>
      <c r="AC1131" s="9"/>
      <c r="AD1131" s="9"/>
      <c r="AE1131" s="9"/>
      <c r="AF1131" s="9"/>
      <c r="AG1131" s="9"/>
      <c r="AH1131" s="9"/>
      <c r="AI1131" s="9"/>
      <c r="AJ1131" s="9"/>
      <c r="AK1131" s="9"/>
      <c r="AL1131" s="2"/>
      <c r="AM1131" s="2"/>
      <c r="AN1131" s="2"/>
      <c r="AO1131" s="2"/>
      <c r="AP1131" s="2"/>
      <c r="AQ1131" s="2"/>
      <c r="AR1131" s="2"/>
      <c r="AS1131" s="2"/>
    </row>
    <row r="1132" spans="1:45" ht="18" customHeight="1" x14ac:dyDescent="0.25">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9"/>
      <c r="Z1132" s="9"/>
      <c r="AA1132" s="9"/>
      <c r="AB1132" s="9"/>
      <c r="AC1132" s="9"/>
      <c r="AD1132" s="9"/>
      <c r="AE1132" s="9"/>
      <c r="AF1132" s="9"/>
      <c r="AG1132" s="9"/>
      <c r="AH1132" s="9"/>
      <c r="AI1132" s="9"/>
      <c r="AJ1132" s="9"/>
      <c r="AK1132" s="9"/>
      <c r="AL1132" s="2"/>
      <c r="AM1132" s="2"/>
      <c r="AN1132" s="2"/>
      <c r="AO1132" s="2"/>
      <c r="AP1132" s="2"/>
      <c r="AQ1132" s="2"/>
      <c r="AR1132" s="2"/>
      <c r="AS1132" s="2"/>
    </row>
    <row r="1133" spans="1:45" ht="18" customHeight="1" x14ac:dyDescent="0.25">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9"/>
      <c r="Z1133" s="9"/>
      <c r="AA1133" s="9"/>
      <c r="AB1133" s="9"/>
      <c r="AC1133" s="9"/>
      <c r="AD1133" s="9"/>
      <c r="AE1133" s="9"/>
      <c r="AF1133" s="9"/>
      <c r="AG1133" s="9"/>
      <c r="AH1133" s="9"/>
      <c r="AI1133" s="9"/>
      <c r="AJ1133" s="9"/>
      <c r="AK1133" s="9"/>
      <c r="AL1133" s="2"/>
      <c r="AM1133" s="2"/>
      <c r="AN1133" s="2"/>
      <c r="AO1133" s="2"/>
      <c r="AP1133" s="2"/>
      <c r="AQ1133" s="2"/>
      <c r="AR1133" s="2"/>
      <c r="AS1133" s="2"/>
    </row>
    <row r="1134" spans="1:45" ht="18" customHeight="1" x14ac:dyDescent="0.25">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9"/>
      <c r="Z1134" s="9"/>
      <c r="AA1134" s="9"/>
      <c r="AB1134" s="9"/>
      <c r="AC1134" s="9"/>
      <c r="AD1134" s="9"/>
      <c r="AE1134" s="9"/>
      <c r="AF1134" s="9"/>
      <c r="AG1134" s="9"/>
      <c r="AH1134" s="9"/>
      <c r="AI1134" s="9"/>
      <c r="AJ1134" s="9"/>
      <c r="AK1134" s="9"/>
      <c r="AL1134" s="2"/>
      <c r="AM1134" s="2"/>
      <c r="AN1134" s="2"/>
      <c r="AO1134" s="2"/>
      <c r="AP1134" s="2"/>
      <c r="AQ1134" s="2"/>
      <c r="AR1134" s="2"/>
      <c r="AS1134" s="2"/>
    </row>
    <row r="1135" spans="1:45" ht="18" customHeight="1" x14ac:dyDescent="0.25">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9"/>
      <c r="Z1135" s="9"/>
      <c r="AA1135" s="9"/>
      <c r="AB1135" s="9"/>
      <c r="AC1135" s="9"/>
      <c r="AD1135" s="9"/>
      <c r="AE1135" s="9"/>
      <c r="AF1135" s="9"/>
      <c r="AG1135" s="9"/>
      <c r="AH1135" s="9"/>
      <c r="AI1135" s="9"/>
      <c r="AJ1135" s="9"/>
      <c r="AK1135" s="9"/>
      <c r="AL1135" s="2"/>
      <c r="AM1135" s="2"/>
      <c r="AN1135" s="2"/>
      <c r="AO1135" s="2"/>
      <c r="AP1135" s="2"/>
      <c r="AQ1135" s="2"/>
      <c r="AR1135" s="2"/>
      <c r="AS1135" s="2"/>
    </row>
    <row r="1136" spans="1:45" ht="18" customHeight="1" x14ac:dyDescent="0.25">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9"/>
      <c r="Z1136" s="9"/>
      <c r="AA1136" s="9"/>
      <c r="AB1136" s="9"/>
      <c r="AC1136" s="9"/>
      <c r="AD1136" s="9"/>
      <c r="AE1136" s="9"/>
      <c r="AF1136" s="9"/>
      <c r="AG1136" s="9"/>
      <c r="AH1136" s="9"/>
      <c r="AI1136" s="9"/>
      <c r="AJ1136" s="9"/>
      <c r="AK1136" s="9"/>
      <c r="AL1136" s="2"/>
      <c r="AM1136" s="2"/>
      <c r="AN1136" s="2"/>
      <c r="AO1136" s="2"/>
      <c r="AP1136" s="2"/>
      <c r="AQ1136" s="2"/>
      <c r="AR1136" s="2"/>
      <c r="AS1136" s="2"/>
    </row>
    <row r="1137" spans="1:45" ht="18" customHeight="1" x14ac:dyDescent="0.25">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9"/>
      <c r="Z1137" s="9"/>
      <c r="AA1137" s="9"/>
      <c r="AB1137" s="9"/>
      <c r="AC1137" s="9"/>
      <c r="AD1137" s="9"/>
      <c r="AE1137" s="9"/>
      <c r="AF1137" s="9"/>
      <c r="AG1137" s="9"/>
      <c r="AH1137" s="9"/>
      <c r="AI1137" s="9"/>
      <c r="AJ1137" s="9"/>
      <c r="AK1137" s="9"/>
      <c r="AL1137" s="2"/>
      <c r="AM1137" s="2"/>
      <c r="AN1137" s="2"/>
      <c r="AO1137" s="2"/>
      <c r="AP1137" s="2"/>
      <c r="AQ1137" s="2"/>
      <c r="AR1137" s="2"/>
      <c r="AS1137" s="2"/>
    </row>
    <row r="1138" spans="1:45" ht="18" customHeight="1" x14ac:dyDescent="0.25">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9"/>
      <c r="Z1138" s="9"/>
      <c r="AA1138" s="9"/>
      <c r="AB1138" s="9"/>
      <c r="AC1138" s="9"/>
      <c r="AD1138" s="9"/>
      <c r="AE1138" s="9"/>
      <c r="AF1138" s="9"/>
      <c r="AG1138" s="9"/>
      <c r="AH1138" s="9"/>
      <c r="AI1138" s="9"/>
      <c r="AJ1138" s="9"/>
      <c r="AK1138" s="9"/>
      <c r="AL1138" s="2"/>
      <c r="AM1138" s="2"/>
      <c r="AN1138" s="2"/>
      <c r="AO1138" s="2"/>
      <c r="AP1138" s="2"/>
      <c r="AQ1138" s="2"/>
      <c r="AR1138" s="2"/>
      <c r="AS1138" s="2"/>
    </row>
    <row r="1139" spans="1:45" ht="18" customHeight="1" x14ac:dyDescent="0.25">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9"/>
      <c r="Z1139" s="9"/>
      <c r="AA1139" s="9"/>
      <c r="AB1139" s="9"/>
      <c r="AC1139" s="9"/>
      <c r="AD1139" s="9"/>
      <c r="AE1139" s="9"/>
      <c r="AF1139" s="9"/>
      <c r="AG1139" s="9"/>
      <c r="AH1139" s="9"/>
      <c r="AI1139" s="9"/>
      <c r="AJ1139" s="9"/>
      <c r="AK1139" s="9"/>
      <c r="AL1139" s="2"/>
      <c r="AM1139" s="2"/>
      <c r="AN1139" s="2"/>
      <c r="AO1139" s="2"/>
      <c r="AP1139" s="2"/>
      <c r="AQ1139" s="2"/>
      <c r="AR1139" s="2"/>
      <c r="AS1139" s="2"/>
    </row>
    <row r="1140" spans="1:45" ht="18" customHeight="1" x14ac:dyDescent="0.25">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9"/>
      <c r="Z1140" s="9"/>
      <c r="AA1140" s="9"/>
      <c r="AB1140" s="9"/>
      <c r="AC1140" s="9"/>
      <c r="AD1140" s="9"/>
      <c r="AE1140" s="9"/>
      <c r="AF1140" s="9"/>
      <c r="AG1140" s="9"/>
      <c r="AH1140" s="9"/>
      <c r="AI1140" s="9"/>
      <c r="AJ1140" s="9"/>
      <c r="AK1140" s="9"/>
      <c r="AL1140" s="2"/>
      <c r="AM1140" s="2"/>
      <c r="AN1140" s="2"/>
      <c r="AO1140" s="2"/>
      <c r="AP1140" s="2"/>
      <c r="AQ1140" s="2"/>
      <c r="AR1140" s="2"/>
      <c r="AS1140" s="2"/>
    </row>
    <row r="1141" spans="1:45" ht="18" customHeight="1" x14ac:dyDescent="0.25">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9"/>
      <c r="Z1141" s="9"/>
      <c r="AA1141" s="9"/>
      <c r="AB1141" s="9"/>
      <c r="AC1141" s="9"/>
      <c r="AD1141" s="9"/>
      <c r="AE1141" s="9"/>
      <c r="AF1141" s="9"/>
      <c r="AG1141" s="9"/>
      <c r="AH1141" s="9"/>
      <c r="AI1141" s="9"/>
      <c r="AJ1141" s="9"/>
      <c r="AK1141" s="9"/>
      <c r="AL1141" s="2"/>
      <c r="AM1141" s="2"/>
      <c r="AN1141" s="2"/>
      <c r="AO1141" s="2"/>
      <c r="AP1141" s="2"/>
      <c r="AQ1141" s="2"/>
      <c r="AR1141" s="2"/>
      <c r="AS1141" s="2"/>
    </row>
    <row r="1142" spans="1:45" ht="18" customHeight="1" x14ac:dyDescent="0.25">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9"/>
      <c r="Z1142" s="9"/>
      <c r="AA1142" s="9"/>
      <c r="AB1142" s="9"/>
      <c r="AC1142" s="9"/>
      <c r="AD1142" s="9"/>
      <c r="AE1142" s="9"/>
      <c r="AF1142" s="9"/>
      <c r="AG1142" s="9"/>
      <c r="AH1142" s="9"/>
      <c r="AI1142" s="9"/>
      <c r="AJ1142" s="9"/>
      <c r="AK1142" s="9"/>
      <c r="AL1142" s="2"/>
      <c r="AM1142" s="2"/>
      <c r="AN1142" s="2"/>
      <c r="AO1142" s="2"/>
      <c r="AP1142" s="2"/>
      <c r="AQ1142" s="2"/>
      <c r="AR1142" s="2"/>
      <c r="AS1142" s="2"/>
    </row>
    <row r="1143" spans="1:45" ht="18" customHeight="1" x14ac:dyDescent="0.25">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9"/>
      <c r="Z1143" s="9"/>
      <c r="AA1143" s="9"/>
      <c r="AB1143" s="9"/>
      <c r="AC1143" s="9"/>
      <c r="AD1143" s="9"/>
      <c r="AE1143" s="9"/>
      <c r="AF1143" s="9"/>
      <c r="AG1143" s="9"/>
      <c r="AH1143" s="9"/>
      <c r="AI1143" s="9"/>
      <c r="AJ1143" s="9"/>
      <c r="AK1143" s="9"/>
      <c r="AL1143" s="2"/>
      <c r="AM1143" s="2"/>
      <c r="AN1143" s="2"/>
      <c r="AO1143" s="2"/>
      <c r="AP1143" s="2"/>
      <c r="AQ1143" s="2"/>
      <c r="AR1143" s="2"/>
      <c r="AS1143" s="2"/>
    </row>
    <row r="1144" spans="1:45" ht="18" customHeight="1" x14ac:dyDescent="0.25">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9"/>
      <c r="Z1144" s="9"/>
      <c r="AA1144" s="9"/>
      <c r="AB1144" s="9"/>
      <c r="AC1144" s="9"/>
      <c r="AD1144" s="9"/>
      <c r="AE1144" s="9"/>
      <c r="AF1144" s="9"/>
      <c r="AG1144" s="9"/>
      <c r="AH1144" s="9"/>
      <c r="AI1144" s="9"/>
      <c r="AJ1144" s="9"/>
      <c r="AK1144" s="9"/>
      <c r="AL1144" s="2"/>
      <c r="AM1144" s="2"/>
      <c r="AN1144" s="2"/>
      <c r="AO1144" s="2"/>
      <c r="AP1144" s="2"/>
      <c r="AQ1144" s="2"/>
      <c r="AR1144" s="2"/>
      <c r="AS1144" s="2"/>
    </row>
    <row r="1145" spans="1:45" ht="18" customHeight="1" x14ac:dyDescent="0.25">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9"/>
      <c r="Z1145" s="9"/>
      <c r="AA1145" s="9"/>
      <c r="AB1145" s="9"/>
      <c r="AC1145" s="9"/>
      <c r="AD1145" s="9"/>
      <c r="AE1145" s="9"/>
      <c r="AF1145" s="9"/>
      <c r="AG1145" s="9"/>
      <c r="AH1145" s="9"/>
      <c r="AI1145" s="9"/>
      <c r="AJ1145" s="9"/>
      <c r="AK1145" s="9"/>
      <c r="AL1145" s="2"/>
      <c r="AM1145" s="2"/>
      <c r="AN1145" s="2"/>
      <c r="AO1145" s="2"/>
      <c r="AP1145" s="2"/>
      <c r="AQ1145" s="2"/>
      <c r="AR1145" s="2"/>
      <c r="AS1145" s="2"/>
    </row>
    <row r="1146" spans="1:45" ht="18" customHeight="1" x14ac:dyDescent="0.25">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9"/>
      <c r="Z1146" s="9"/>
      <c r="AA1146" s="9"/>
      <c r="AB1146" s="9"/>
      <c r="AC1146" s="9"/>
      <c r="AD1146" s="9"/>
      <c r="AE1146" s="9"/>
      <c r="AF1146" s="9"/>
      <c r="AG1146" s="9"/>
      <c r="AH1146" s="9"/>
      <c r="AI1146" s="9"/>
      <c r="AJ1146" s="9"/>
      <c r="AK1146" s="9"/>
      <c r="AL1146" s="2"/>
      <c r="AM1146" s="2"/>
      <c r="AN1146" s="2"/>
      <c r="AO1146" s="2"/>
      <c r="AP1146" s="2"/>
      <c r="AQ1146" s="2"/>
      <c r="AR1146" s="2"/>
      <c r="AS1146" s="2"/>
    </row>
    <row r="1147" spans="1:45" ht="18" customHeight="1" x14ac:dyDescent="0.25">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9"/>
      <c r="Z1147" s="9"/>
      <c r="AA1147" s="9"/>
      <c r="AB1147" s="9"/>
      <c r="AC1147" s="9"/>
      <c r="AD1147" s="9"/>
      <c r="AE1147" s="9"/>
      <c r="AF1147" s="9"/>
      <c r="AG1147" s="9"/>
      <c r="AH1147" s="9"/>
      <c r="AI1147" s="9"/>
      <c r="AJ1147" s="9"/>
      <c r="AK1147" s="9"/>
      <c r="AL1147" s="2"/>
      <c r="AM1147" s="2"/>
      <c r="AN1147" s="2"/>
      <c r="AO1147" s="2"/>
      <c r="AP1147" s="2"/>
      <c r="AQ1147" s="2"/>
      <c r="AR1147" s="2"/>
      <c r="AS1147" s="2"/>
    </row>
    <row r="1148" spans="1:45" ht="18" customHeight="1" x14ac:dyDescent="0.25">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9"/>
      <c r="Z1148" s="9"/>
      <c r="AA1148" s="9"/>
      <c r="AB1148" s="9"/>
      <c r="AC1148" s="9"/>
      <c r="AD1148" s="9"/>
      <c r="AE1148" s="9"/>
      <c r="AF1148" s="9"/>
      <c r="AG1148" s="9"/>
      <c r="AH1148" s="9"/>
      <c r="AI1148" s="9"/>
      <c r="AJ1148" s="9"/>
      <c r="AK1148" s="9"/>
      <c r="AL1148" s="2"/>
      <c r="AM1148" s="2"/>
      <c r="AN1148" s="2"/>
      <c r="AO1148" s="2"/>
      <c r="AP1148" s="2"/>
      <c r="AQ1148" s="2"/>
      <c r="AR1148" s="2"/>
      <c r="AS1148" s="2"/>
    </row>
    <row r="1149" spans="1:45" ht="18" customHeight="1" x14ac:dyDescent="0.25">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9"/>
      <c r="Z1149" s="9"/>
      <c r="AA1149" s="9"/>
      <c r="AB1149" s="9"/>
      <c r="AC1149" s="9"/>
      <c r="AD1149" s="9"/>
      <c r="AE1149" s="9"/>
      <c r="AF1149" s="9"/>
      <c r="AG1149" s="9"/>
      <c r="AH1149" s="9"/>
      <c r="AI1149" s="9"/>
      <c r="AJ1149" s="9"/>
      <c r="AK1149" s="9"/>
      <c r="AL1149" s="2"/>
      <c r="AM1149" s="2"/>
      <c r="AN1149" s="2"/>
      <c r="AO1149" s="2"/>
      <c r="AP1149" s="2"/>
      <c r="AQ1149" s="2"/>
      <c r="AR1149" s="2"/>
      <c r="AS1149" s="2"/>
    </row>
    <row r="1150" spans="1:45" ht="18" customHeight="1" x14ac:dyDescent="0.25">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9"/>
      <c r="Z1150" s="9"/>
      <c r="AA1150" s="9"/>
      <c r="AB1150" s="9"/>
      <c r="AC1150" s="9"/>
      <c r="AD1150" s="9"/>
      <c r="AE1150" s="9"/>
      <c r="AF1150" s="9"/>
      <c r="AG1150" s="9"/>
      <c r="AH1150" s="9"/>
      <c r="AI1150" s="9"/>
      <c r="AJ1150" s="9"/>
      <c r="AK1150" s="9"/>
      <c r="AL1150" s="2"/>
      <c r="AM1150" s="2"/>
      <c r="AN1150" s="2"/>
      <c r="AO1150" s="2"/>
      <c r="AP1150" s="2"/>
      <c r="AQ1150" s="2"/>
      <c r="AR1150" s="2"/>
      <c r="AS1150" s="2"/>
    </row>
    <row r="1151" spans="1:45" ht="18" customHeight="1" x14ac:dyDescent="0.25">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9"/>
      <c r="Z1151" s="9"/>
      <c r="AA1151" s="9"/>
      <c r="AB1151" s="9"/>
      <c r="AC1151" s="9"/>
      <c r="AD1151" s="9"/>
      <c r="AE1151" s="9"/>
      <c r="AF1151" s="9"/>
      <c r="AG1151" s="9"/>
      <c r="AH1151" s="9"/>
      <c r="AI1151" s="9"/>
      <c r="AJ1151" s="9"/>
      <c r="AK1151" s="9"/>
      <c r="AL1151" s="2"/>
      <c r="AM1151" s="2"/>
      <c r="AN1151" s="2"/>
      <c r="AO1151" s="2"/>
      <c r="AP1151" s="2"/>
      <c r="AQ1151" s="2"/>
      <c r="AR1151" s="2"/>
      <c r="AS1151" s="2"/>
    </row>
    <row r="1152" spans="1:45" ht="18" customHeight="1" x14ac:dyDescent="0.25">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9"/>
      <c r="Z1152" s="9"/>
      <c r="AA1152" s="9"/>
      <c r="AB1152" s="9"/>
      <c r="AC1152" s="9"/>
      <c r="AD1152" s="9"/>
      <c r="AE1152" s="9"/>
      <c r="AF1152" s="9"/>
      <c r="AG1152" s="9"/>
      <c r="AH1152" s="9"/>
      <c r="AI1152" s="9"/>
      <c r="AJ1152" s="9"/>
      <c r="AK1152" s="9"/>
      <c r="AL1152" s="2"/>
      <c r="AM1152" s="2"/>
      <c r="AN1152" s="2"/>
      <c r="AO1152" s="2"/>
      <c r="AP1152" s="2"/>
      <c r="AQ1152" s="2"/>
      <c r="AR1152" s="2"/>
      <c r="AS1152" s="2"/>
    </row>
    <row r="1153" spans="1:45" ht="18" customHeight="1" x14ac:dyDescent="0.25">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9"/>
      <c r="Z1153" s="9"/>
      <c r="AA1153" s="9"/>
      <c r="AB1153" s="9"/>
      <c r="AC1153" s="9"/>
      <c r="AD1153" s="9"/>
      <c r="AE1153" s="9"/>
      <c r="AF1153" s="9"/>
      <c r="AG1153" s="9"/>
      <c r="AH1153" s="9"/>
      <c r="AI1153" s="9"/>
      <c r="AJ1153" s="9"/>
      <c r="AK1153" s="9"/>
      <c r="AL1153" s="2"/>
      <c r="AM1153" s="2"/>
      <c r="AN1153" s="2"/>
      <c r="AO1153" s="2"/>
      <c r="AP1153" s="2"/>
      <c r="AQ1153" s="2"/>
      <c r="AR1153" s="2"/>
      <c r="AS1153" s="2"/>
    </row>
    <row r="1154" spans="1:45" ht="18" customHeight="1" x14ac:dyDescent="0.25">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9"/>
      <c r="Z1154" s="9"/>
      <c r="AA1154" s="9"/>
      <c r="AB1154" s="9"/>
      <c r="AC1154" s="9"/>
      <c r="AD1154" s="9"/>
      <c r="AE1154" s="9"/>
      <c r="AF1154" s="9"/>
      <c r="AG1154" s="9"/>
      <c r="AH1154" s="9"/>
      <c r="AI1154" s="9"/>
      <c r="AJ1154" s="9"/>
      <c r="AK1154" s="9"/>
      <c r="AL1154" s="2"/>
      <c r="AM1154" s="2"/>
      <c r="AN1154" s="2"/>
      <c r="AO1154" s="2"/>
      <c r="AP1154" s="2"/>
      <c r="AQ1154" s="2"/>
      <c r="AR1154" s="2"/>
      <c r="AS1154" s="2"/>
    </row>
    <row r="1155" spans="1:45" ht="18" customHeight="1" x14ac:dyDescent="0.25">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9"/>
      <c r="Z1155" s="9"/>
      <c r="AA1155" s="9"/>
      <c r="AB1155" s="9"/>
      <c r="AC1155" s="9"/>
      <c r="AD1155" s="9"/>
      <c r="AE1155" s="9"/>
      <c r="AF1155" s="9"/>
      <c r="AG1155" s="9"/>
      <c r="AH1155" s="9"/>
      <c r="AI1155" s="9"/>
      <c r="AJ1155" s="9"/>
      <c r="AK1155" s="9"/>
      <c r="AL1155" s="2"/>
      <c r="AM1155" s="2"/>
      <c r="AN1155" s="2"/>
      <c r="AO1155" s="2"/>
      <c r="AP1155" s="2"/>
      <c r="AQ1155" s="2"/>
      <c r="AR1155" s="2"/>
      <c r="AS1155" s="2"/>
    </row>
    <row r="1156" spans="1:45" ht="18" customHeight="1" x14ac:dyDescent="0.25">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9"/>
      <c r="Z1156" s="9"/>
      <c r="AA1156" s="9"/>
      <c r="AB1156" s="9"/>
      <c r="AC1156" s="9"/>
      <c r="AD1156" s="9"/>
      <c r="AE1156" s="9"/>
      <c r="AF1156" s="9"/>
      <c r="AG1156" s="9"/>
      <c r="AH1156" s="9"/>
      <c r="AI1156" s="9"/>
      <c r="AJ1156" s="9"/>
      <c r="AK1156" s="9"/>
      <c r="AL1156" s="2"/>
      <c r="AM1156" s="2"/>
      <c r="AN1156" s="2"/>
      <c r="AO1156" s="2"/>
      <c r="AP1156" s="2"/>
      <c r="AQ1156" s="2"/>
      <c r="AR1156" s="2"/>
      <c r="AS1156" s="2"/>
    </row>
    <row r="1157" spans="1:45" ht="18" customHeight="1" x14ac:dyDescent="0.25">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9"/>
      <c r="Z1157" s="9"/>
      <c r="AA1157" s="9"/>
      <c r="AB1157" s="9"/>
      <c r="AC1157" s="9"/>
      <c r="AD1157" s="9"/>
      <c r="AE1157" s="9"/>
      <c r="AF1157" s="9"/>
      <c r="AG1157" s="9"/>
      <c r="AH1157" s="9"/>
      <c r="AI1157" s="9"/>
      <c r="AJ1157" s="9"/>
      <c r="AK1157" s="9"/>
      <c r="AL1157" s="2"/>
      <c r="AM1157" s="2"/>
      <c r="AN1157" s="2"/>
      <c r="AO1157" s="2"/>
      <c r="AP1157" s="2"/>
      <c r="AQ1157" s="2"/>
      <c r="AR1157" s="2"/>
      <c r="AS1157" s="2"/>
    </row>
    <row r="1158" spans="1:45" ht="18" customHeight="1" x14ac:dyDescent="0.25">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9"/>
      <c r="Z1158" s="9"/>
      <c r="AA1158" s="9"/>
      <c r="AB1158" s="9"/>
      <c r="AC1158" s="9"/>
      <c r="AD1158" s="9"/>
      <c r="AE1158" s="9"/>
      <c r="AF1158" s="9"/>
      <c r="AG1158" s="9"/>
      <c r="AH1158" s="9"/>
      <c r="AI1158" s="9"/>
      <c r="AJ1158" s="9"/>
      <c r="AK1158" s="9"/>
      <c r="AL1158" s="2"/>
      <c r="AM1158" s="2"/>
      <c r="AN1158" s="2"/>
      <c r="AO1158" s="2"/>
      <c r="AP1158" s="2"/>
      <c r="AQ1158" s="2"/>
      <c r="AR1158" s="2"/>
      <c r="AS1158" s="2"/>
    </row>
    <row r="1159" spans="1:45" ht="18" customHeight="1" x14ac:dyDescent="0.25">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9"/>
      <c r="Z1159" s="9"/>
      <c r="AA1159" s="9"/>
      <c r="AB1159" s="9"/>
      <c r="AC1159" s="9"/>
      <c r="AD1159" s="9"/>
      <c r="AE1159" s="9"/>
      <c r="AF1159" s="9"/>
      <c r="AG1159" s="9"/>
      <c r="AH1159" s="9"/>
      <c r="AI1159" s="9"/>
      <c r="AJ1159" s="9"/>
      <c r="AK1159" s="9"/>
      <c r="AL1159" s="2"/>
      <c r="AM1159" s="2"/>
      <c r="AN1159" s="2"/>
      <c r="AO1159" s="2"/>
      <c r="AP1159" s="2"/>
      <c r="AQ1159" s="2"/>
      <c r="AR1159" s="2"/>
      <c r="AS1159" s="2"/>
    </row>
    <row r="1160" spans="1:45" ht="18" customHeight="1" x14ac:dyDescent="0.25">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9"/>
      <c r="Z1160" s="9"/>
      <c r="AA1160" s="9"/>
      <c r="AB1160" s="9"/>
      <c r="AC1160" s="9"/>
      <c r="AD1160" s="9"/>
      <c r="AE1160" s="9"/>
      <c r="AF1160" s="9"/>
      <c r="AG1160" s="9"/>
      <c r="AH1160" s="9"/>
      <c r="AI1160" s="9"/>
      <c r="AJ1160" s="9"/>
      <c r="AK1160" s="9"/>
      <c r="AL1160" s="2"/>
      <c r="AM1160" s="2"/>
      <c r="AN1160" s="2"/>
      <c r="AO1160" s="2"/>
      <c r="AP1160" s="2"/>
      <c r="AQ1160" s="2"/>
      <c r="AR1160" s="2"/>
      <c r="AS1160" s="2"/>
    </row>
    <row r="1161" spans="1:45" ht="18" customHeight="1" x14ac:dyDescent="0.25">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9"/>
      <c r="Z1161" s="9"/>
      <c r="AA1161" s="9"/>
      <c r="AB1161" s="9"/>
      <c r="AC1161" s="9"/>
      <c r="AD1161" s="9"/>
      <c r="AE1161" s="9"/>
      <c r="AF1161" s="9"/>
      <c r="AG1161" s="9"/>
      <c r="AH1161" s="9"/>
      <c r="AI1161" s="9"/>
      <c r="AJ1161" s="9"/>
      <c r="AK1161" s="9"/>
      <c r="AL1161" s="2"/>
      <c r="AM1161" s="2"/>
      <c r="AN1161" s="2"/>
      <c r="AO1161" s="2"/>
      <c r="AP1161" s="2"/>
      <c r="AQ1161" s="2"/>
      <c r="AR1161" s="2"/>
      <c r="AS1161" s="2"/>
    </row>
    <row r="1162" spans="1:45" ht="18" customHeight="1" x14ac:dyDescent="0.25">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9"/>
      <c r="Z1162" s="9"/>
      <c r="AA1162" s="9"/>
      <c r="AB1162" s="9"/>
      <c r="AC1162" s="9"/>
      <c r="AD1162" s="9"/>
      <c r="AE1162" s="9"/>
      <c r="AF1162" s="9"/>
      <c r="AG1162" s="9"/>
      <c r="AH1162" s="9"/>
      <c r="AI1162" s="9"/>
      <c r="AJ1162" s="9"/>
      <c r="AK1162" s="9"/>
      <c r="AL1162" s="2"/>
      <c r="AM1162" s="2"/>
      <c r="AN1162" s="2"/>
      <c r="AO1162" s="2"/>
      <c r="AP1162" s="2"/>
      <c r="AQ1162" s="2"/>
      <c r="AR1162" s="2"/>
      <c r="AS1162" s="2"/>
    </row>
    <row r="1163" spans="1:45" ht="18" customHeight="1" x14ac:dyDescent="0.25">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9"/>
      <c r="Z1163" s="9"/>
      <c r="AA1163" s="9"/>
      <c r="AB1163" s="9"/>
      <c r="AC1163" s="9"/>
      <c r="AD1163" s="9"/>
      <c r="AE1163" s="9"/>
      <c r="AF1163" s="9"/>
      <c r="AG1163" s="9"/>
      <c r="AH1163" s="9"/>
      <c r="AI1163" s="9"/>
      <c r="AJ1163" s="9"/>
      <c r="AK1163" s="9"/>
      <c r="AL1163" s="2"/>
      <c r="AM1163" s="2"/>
      <c r="AN1163" s="2"/>
      <c r="AO1163" s="2"/>
      <c r="AP1163" s="2"/>
      <c r="AQ1163" s="2"/>
      <c r="AR1163" s="2"/>
      <c r="AS1163" s="2"/>
    </row>
    <row r="1164" spans="1:45" ht="18" customHeight="1" x14ac:dyDescent="0.25">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9"/>
      <c r="Z1164" s="9"/>
      <c r="AA1164" s="9"/>
      <c r="AB1164" s="9"/>
      <c r="AC1164" s="9"/>
      <c r="AD1164" s="9"/>
      <c r="AE1164" s="9"/>
      <c r="AF1164" s="9"/>
      <c r="AG1164" s="9"/>
      <c r="AH1164" s="9"/>
      <c r="AI1164" s="9"/>
      <c r="AJ1164" s="9"/>
      <c r="AK1164" s="9"/>
      <c r="AL1164" s="2"/>
      <c r="AM1164" s="2"/>
      <c r="AN1164" s="2"/>
      <c r="AO1164" s="2"/>
      <c r="AP1164" s="2"/>
      <c r="AQ1164" s="2"/>
      <c r="AR1164" s="2"/>
      <c r="AS1164" s="2"/>
    </row>
    <row r="1165" spans="1:45" ht="18" customHeight="1" x14ac:dyDescent="0.25">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9"/>
      <c r="Z1165" s="9"/>
      <c r="AA1165" s="9"/>
      <c r="AB1165" s="9"/>
      <c r="AC1165" s="9"/>
      <c r="AD1165" s="9"/>
      <c r="AE1165" s="9"/>
      <c r="AF1165" s="9"/>
      <c r="AG1165" s="9"/>
      <c r="AH1165" s="9"/>
      <c r="AI1165" s="9"/>
      <c r="AJ1165" s="9"/>
      <c r="AK1165" s="9"/>
      <c r="AL1165" s="2"/>
      <c r="AM1165" s="2"/>
      <c r="AN1165" s="2"/>
      <c r="AO1165" s="2"/>
      <c r="AP1165" s="2"/>
      <c r="AQ1165" s="2"/>
      <c r="AR1165" s="2"/>
      <c r="AS1165" s="2"/>
    </row>
    <row r="1166" spans="1:45" ht="18" customHeight="1" x14ac:dyDescent="0.25">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9"/>
      <c r="Z1166" s="9"/>
      <c r="AA1166" s="9"/>
      <c r="AB1166" s="9"/>
      <c r="AC1166" s="9"/>
      <c r="AD1166" s="9"/>
      <c r="AE1166" s="9"/>
      <c r="AF1166" s="9"/>
      <c r="AG1166" s="9"/>
      <c r="AH1166" s="9"/>
      <c r="AI1166" s="9"/>
      <c r="AJ1166" s="9"/>
      <c r="AK1166" s="9"/>
      <c r="AL1166" s="2"/>
      <c r="AM1166" s="2"/>
      <c r="AN1166" s="2"/>
      <c r="AO1166" s="2"/>
      <c r="AP1166" s="2"/>
      <c r="AQ1166" s="2"/>
      <c r="AR1166" s="2"/>
      <c r="AS1166" s="2"/>
    </row>
    <row r="1167" spans="1:45" ht="18" customHeight="1" x14ac:dyDescent="0.25">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9"/>
      <c r="Z1167" s="9"/>
      <c r="AA1167" s="9"/>
      <c r="AB1167" s="9"/>
      <c r="AC1167" s="9"/>
      <c r="AD1167" s="9"/>
      <c r="AE1167" s="9"/>
      <c r="AF1167" s="9"/>
      <c r="AG1167" s="9"/>
      <c r="AH1167" s="9"/>
      <c r="AI1167" s="9"/>
      <c r="AJ1167" s="9"/>
      <c r="AK1167" s="9"/>
      <c r="AL1167" s="2"/>
      <c r="AM1167" s="2"/>
      <c r="AN1167" s="2"/>
      <c r="AO1167" s="2"/>
      <c r="AP1167" s="2"/>
      <c r="AQ1167" s="2"/>
      <c r="AR1167" s="2"/>
      <c r="AS1167" s="2"/>
    </row>
    <row r="1168" spans="1:45" ht="18" customHeight="1" x14ac:dyDescent="0.25">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9"/>
      <c r="Z1168" s="9"/>
      <c r="AA1168" s="9"/>
      <c r="AB1168" s="9"/>
      <c r="AC1168" s="9"/>
      <c r="AD1168" s="9"/>
      <c r="AE1168" s="9"/>
      <c r="AF1168" s="9"/>
      <c r="AG1168" s="9"/>
      <c r="AH1168" s="9"/>
      <c r="AI1168" s="9"/>
      <c r="AJ1168" s="9"/>
      <c r="AK1168" s="9"/>
      <c r="AL1168" s="2"/>
      <c r="AM1168" s="2"/>
      <c r="AN1168" s="2"/>
      <c r="AO1168" s="2"/>
      <c r="AP1168" s="2"/>
      <c r="AQ1168" s="2"/>
      <c r="AR1168" s="2"/>
      <c r="AS1168" s="2"/>
    </row>
    <row r="1169" spans="1:45" ht="18" customHeight="1" x14ac:dyDescent="0.25">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9"/>
      <c r="Z1169" s="9"/>
      <c r="AA1169" s="9"/>
      <c r="AB1169" s="9"/>
      <c r="AC1169" s="9"/>
      <c r="AD1169" s="9"/>
      <c r="AE1169" s="9"/>
      <c r="AF1169" s="9"/>
      <c r="AG1169" s="9"/>
      <c r="AH1169" s="9"/>
      <c r="AI1169" s="9"/>
      <c r="AJ1169" s="9"/>
      <c r="AK1169" s="9"/>
      <c r="AL1169" s="2"/>
      <c r="AM1169" s="2"/>
      <c r="AN1169" s="2"/>
      <c r="AO1169" s="2"/>
      <c r="AP1169" s="2"/>
      <c r="AQ1169" s="2"/>
      <c r="AR1169" s="2"/>
      <c r="AS1169" s="2"/>
    </row>
    <row r="1170" spans="1:45" ht="18" customHeight="1" x14ac:dyDescent="0.25">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9"/>
      <c r="Z1170" s="9"/>
      <c r="AA1170" s="9"/>
      <c r="AB1170" s="9"/>
      <c r="AC1170" s="9"/>
      <c r="AD1170" s="9"/>
      <c r="AE1170" s="9"/>
      <c r="AF1170" s="9"/>
      <c r="AG1170" s="9"/>
      <c r="AH1170" s="9"/>
      <c r="AI1170" s="9"/>
      <c r="AJ1170" s="9"/>
      <c r="AK1170" s="9"/>
      <c r="AL1170" s="2"/>
      <c r="AM1170" s="2"/>
      <c r="AN1170" s="2"/>
      <c r="AO1170" s="2"/>
      <c r="AP1170" s="2"/>
      <c r="AQ1170" s="2"/>
      <c r="AR1170" s="2"/>
      <c r="AS1170" s="2"/>
    </row>
    <row r="1171" spans="1:45" ht="18" customHeight="1" x14ac:dyDescent="0.25">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9"/>
      <c r="Z1171" s="9"/>
      <c r="AA1171" s="9"/>
      <c r="AB1171" s="9"/>
      <c r="AC1171" s="9"/>
      <c r="AD1171" s="9"/>
      <c r="AE1171" s="9"/>
      <c r="AF1171" s="9"/>
      <c r="AG1171" s="9"/>
      <c r="AH1171" s="9"/>
      <c r="AI1171" s="9"/>
      <c r="AJ1171" s="9"/>
      <c r="AK1171" s="9"/>
      <c r="AL1171" s="2"/>
      <c r="AM1171" s="2"/>
      <c r="AN1171" s="2"/>
      <c r="AO1171" s="2"/>
      <c r="AP1171" s="2"/>
      <c r="AQ1171" s="2"/>
      <c r="AR1171" s="2"/>
      <c r="AS1171" s="2"/>
    </row>
    <row r="1172" spans="1:45" ht="18" customHeight="1" x14ac:dyDescent="0.25">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9"/>
      <c r="Z1172" s="9"/>
      <c r="AA1172" s="9"/>
      <c r="AB1172" s="9"/>
      <c r="AC1172" s="9"/>
      <c r="AD1172" s="9"/>
      <c r="AE1172" s="9"/>
      <c r="AF1172" s="9"/>
      <c r="AG1172" s="9"/>
      <c r="AH1172" s="9"/>
      <c r="AI1172" s="9"/>
      <c r="AJ1172" s="9"/>
      <c r="AK1172" s="9"/>
      <c r="AL1172" s="2"/>
      <c r="AM1172" s="2"/>
      <c r="AN1172" s="2"/>
      <c r="AO1172" s="2"/>
      <c r="AP1172" s="2"/>
      <c r="AQ1172" s="2"/>
      <c r="AR1172" s="2"/>
      <c r="AS1172" s="2"/>
    </row>
    <row r="1173" spans="1:45" ht="18" customHeight="1" x14ac:dyDescent="0.25">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9"/>
      <c r="Z1173" s="9"/>
      <c r="AA1173" s="9"/>
      <c r="AB1173" s="9"/>
      <c r="AC1173" s="9"/>
      <c r="AD1173" s="9"/>
      <c r="AE1173" s="9"/>
      <c r="AF1173" s="9"/>
      <c r="AG1173" s="9"/>
      <c r="AH1173" s="9"/>
      <c r="AI1173" s="9"/>
      <c r="AJ1173" s="9"/>
      <c r="AK1173" s="9"/>
      <c r="AL1173" s="2"/>
      <c r="AM1173" s="2"/>
      <c r="AN1173" s="2"/>
      <c r="AO1173" s="2"/>
      <c r="AP1173" s="2"/>
      <c r="AQ1173" s="2"/>
      <c r="AR1173" s="2"/>
      <c r="AS1173" s="2"/>
    </row>
    <row r="1174" spans="1:45" ht="18" customHeight="1" x14ac:dyDescent="0.25">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9"/>
      <c r="Z1174" s="9"/>
      <c r="AA1174" s="9"/>
      <c r="AB1174" s="9"/>
      <c r="AC1174" s="9"/>
      <c r="AD1174" s="9"/>
      <c r="AE1174" s="9"/>
      <c r="AF1174" s="9"/>
      <c r="AG1174" s="9"/>
      <c r="AH1174" s="9"/>
      <c r="AI1174" s="9"/>
      <c r="AJ1174" s="9"/>
      <c r="AK1174" s="9"/>
      <c r="AL1174" s="2"/>
      <c r="AM1174" s="2"/>
      <c r="AN1174" s="2"/>
      <c r="AO1174" s="2"/>
      <c r="AP1174" s="2"/>
      <c r="AQ1174" s="2"/>
      <c r="AR1174" s="2"/>
      <c r="AS1174" s="2"/>
    </row>
    <row r="1175" spans="1:45" ht="18" customHeight="1" x14ac:dyDescent="0.25">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9"/>
      <c r="Z1175" s="9"/>
      <c r="AA1175" s="9"/>
      <c r="AB1175" s="9"/>
      <c r="AC1175" s="9"/>
      <c r="AD1175" s="9"/>
      <c r="AE1175" s="9"/>
      <c r="AF1175" s="9"/>
      <c r="AG1175" s="9"/>
      <c r="AH1175" s="9"/>
      <c r="AI1175" s="9"/>
      <c r="AJ1175" s="9"/>
      <c r="AK1175" s="9"/>
      <c r="AL1175" s="2"/>
      <c r="AM1175" s="2"/>
      <c r="AN1175" s="2"/>
      <c r="AO1175" s="2"/>
      <c r="AP1175" s="2"/>
      <c r="AQ1175" s="2"/>
      <c r="AR1175" s="2"/>
      <c r="AS1175" s="2"/>
    </row>
    <row r="1176" spans="1:45" ht="18" customHeight="1" x14ac:dyDescent="0.25">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9"/>
      <c r="Z1176" s="9"/>
      <c r="AA1176" s="9"/>
      <c r="AB1176" s="9"/>
      <c r="AC1176" s="9"/>
      <c r="AD1176" s="9"/>
      <c r="AE1176" s="9"/>
      <c r="AF1176" s="9"/>
      <c r="AG1176" s="9"/>
      <c r="AH1176" s="9"/>
      <c r="AI1176" s="9"/>
      <c r="AJ1176" s="9"/>
      <c r="AK1176" s="9"/>
      <c r="AL1176" s="2"/>
      <c r="AM1176" s="2"/>
      <c r="AN1176" s="2"/>
      <c r="AO1176" s="2"/>
      <c r="AP1176" s="2"/>
      <c r="AQ1176" s="2"/>
      <c r="AR1176" s="2"/>
      <c r="AS1176" s="2"/>
    </row>
    <row r="1177" spans="1:45" ht="18" customHeight="1" x14ac:dyDescent="0.25">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9"/>
      <c r="Z1177" s="9"/>
      <c r="AA1177" s="9"/>
      <c r="AB1177" s="9"/>
      <c r="AC1177" s="9"/>
      <c r="AD1177" s="9"/>
      <c r="AE1177" s="9"/>
      <c r="AF1177" s="9"/>
      <c r="AG1177" s="9"/>
      <c r="AH1177" s="9"/>
      <c r="AI1177" s="9"/>
      <c r="AJ1177" s="9"/>
      <c r="AK1177" s="9"/>
      <c r="AL1177" s="2"/>
      <c r="AM1177" s="2"/>
      <c r="AN1177" s="2"/>
      <c r="AO1177" s="2"/>
      <c r="AP1177" s="2"/>
      <c r="AQ1177" s="2"/>
      <c r="AR1177" s="2"/>
      <c r="AS1177" s="2"/>
    </row>
    <row r="1178" spans="1:45" ht="18" customHeight="1" x14ac:dyDescent="0.25">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9"/>
      <c r="Z1178" s="9"/>
      <c r="AA1178" s="9"/>
      <c r="AB1178" s="9"/>
      <c r="AC1178" s="9"/>
      <c r="AD1178" s="9"/>
      <c r="AE1178" s="9"/>
      <c r="AF1178" s="9"/>
      <c r="AG1178" s="9"/>
      <c r="AH1178" s="9"/>
      <c r="AI1178" s="9"/>
      <c r="AJ1178" s="9"/>
      <c r="AK1178" s="9"/>
      <c r="AL1178" s="2"/>
      <c r="AM1178" s="2"/>
      <c r="AN1178" s="2"/>
      <c r="AO1178" s="2"/>
      <c r="AP1178" s="2"/>
      <c r="AQ1178" s="2"/>
      <c r="AR1178" s="2"/>
      <c r="AS1178" s="2"/>
    </row>
    <row r="1179" spans="1:45" ht="18" customHeight="1" x14ac:dyDescent="0.25">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9"/>
      <c r="Z1179" s="9"/>
      <c r="AA1179" s="9"/>
      <c r="AB1179" s="9"/>
      <c r="AC1179" s="9"/>
      <c r="AD1179" s="9"/>
      <c r="AE1179" s="9"/>
      <c r="AF1179" s="9"/>
      <c r="AG1179" s="9"/>
      <c r="AH1179" s="9"/>
      <c r="AI1179" s="9"/>
      <c r="AJ1179" s="9"/>
      <c r="AK1179" s="9"/>
      <c r="AL1179" s="2"/>
      <c r="AM1179" s="2"/>
      <c r="AN1179" s="2"/>
      <c r="AO1179" s="2"/>
      <c r="AP1179" s="2"/>
      <c r="AQ1179" s="2"/>
      <c r="AR1179" s="2"/>
      <c r="AS1179" s="2"/>
    </row>
    <row r="1180" spans="1:45" ht="18" customHeight="1" x14ac:dyDescent="0.25">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9"/>
      <c r="Z1180" s="9"/>
      <c r="AA1180" s="9"/>
      <c r="AB1180" s="9"/>
      <c r="AC1180" s="9"/>
      <c r="AD1180" s="9"/>
      <c r="AE1180" s="9"/>
      <c r="AF1180" s="9"/>
      <c r="AG1180" s="9"/>
      <c r="AH1180" s="9"/>
      <c r="AI1180" s="9"/>
      <c r="AJ1180" s="9"/>
      <c r="AK1180" s="9"/>
      <c r="AL1180" s="2"/>
      <c r="AM1180" s="2"/>
      <c r="AN1180" s="2"/>
      <c r="AO1180" s="2"/>
      <c r="AP1180" s="2"/>
      <c r="AQ1180" s="2"/>
      <c r="AR1180" s="2"/>
      <c r="AS1180" s="2"/>
    </row>
    <row r="1181" spans="1:45" ht="18" customHeight="1" x14ac:dyDescent="0.25">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9"/>
      <c r="Z1181" s="9"/>
      <c r="AA1181" s="9"/>
      <c r="AB1181" s="9"/>
      <c r="AC1181" s="9"/>
      <c r="AD1181" s="9"/>
      <c r="AE1181" s="9"/>
      <c r="AF1181" s="9"/>
      <c r="AG1181" s="9"/>
      <c r="AH1181" s="9"/>
      <c r="AI1181" s="9"/>
      <c r="AJ1181" s="9"/>
      <c r="AK1181" s="9"/>
      <c r="AL1181" s="2"/>
      <c r="AM1181" s="2"/>
      <c r="AN1181" s="2"/>
      <c r="AO1181" s="2"/>
      <c r="AP1181" s="2"/>
      <c r="AQ1181" s="2"/>
      <c r="AR1181" s="2"/>
      <c r="AS1181" s="2"/>
    </row>
    <row r="1182" spans="1:45" ht="18" customHeight="1" x14ac:dyDescent="0.25">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9"/>
      <c r="Z1182" s="9"/>
      <c r="AA1182" s="9"/>
      <c r="AB1182" s="9"/>
      <c r="AC1182" s="9"/>
      <c r="AD1182" s="9"/>
      <c r="AE1182" s="9"/>
      <c r="AF1182" s="9"/>
      <c r="AG1182" s="9"/>
      <c r="AH1182" s="9"/>
      <c r="AI1182" s="9"/>
      <c r="AJ1182" s="9"/>
      <c r="AK1182" s="9"/>
      <c r="AL1182" s="2"/>
      <c r="AM1182" s="2"/>
      <c r="AN1182" s="2"/>
      <c r="AO1182" s="2"/>
      <c r="AP1182" s="2"/>
      <c r="AQ1182" s="2"/>
      <c r="AR1182" s="2"/>
      <c r="AS1182" s="2"/>
    </row>
    <row r="1183" spans="1:45" ht="18" customHeight="1" x14ac:dyDescent="0.25">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9"/>
      <c r="Z1183" s="9"/>
      <c r="AA1183" s="9"/>
      <c r="AB1183" s="9"/>
      <c r="AC1183" s="9"/>
      <c r="AD1183" s="9"/>
      <c r="AE1183" s="9"/>
      <c r="AF1183" s="9"/>
      <c r="AG1183" s="9"/>
      <c r="AH1183" s="9"/>
      <c r="AI1183" s="9"/>
      <c r="AJ1183" s="9"/>
      <c r="AK1183" s="9"/>
      <c r="AL1183" s="2"/>
      <c r="AM1183" s="2"/>
      <c r="AN1183" s="2"/>
      <c r="AO1183" s="2"/>
      <c r="AP1183" s="2"/>
      <c r="AQ1183" s="2"/>
      <c r="AR1183" s="2"/>
      <c r="AS1183" s="2"/>
    </row>
    <row r="1184" spans="1:45" ht="18" customHeight="1" x14ac:dyDescent="0.25">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9"/>
      <c r="Z1184" s="9"/>
      <c r="AA1184" s="9"/>
      <c r="AB1184" s="9"/>
      <c r="AC1184" s="9"/>
      <c r="AD1184" s="9"/>
      <c r="AE1184" s="9"/>
      <c r="AF1184" s="9"/>
      <c r="AG1184" s="9"/>
      <c r="AH1184" s="9"/>
      <c r="AI1184" s="9"/>
      <c r="AJ1184" s="9"/>
      <c r="AK1184" s="9"/>
      <c r="AL1184" s="2"/>
      <c r="AM1184" s="2"/>
      <c r="AN1184" s="2"/>
      <c r="AO1184" s="2"/>
      <c r="AP1184" s="2"/>
      <c r="AQ1184" s="2"/>
      <c r="AR1184" s="2"/>
      <c r="AS1184" s="2"/>
    </row>
    <row r="1185" spans="1:45" ht="18" customHeight="1" x14ac:dyDescent="0.25">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9"/>
      <c r="Z1185" s="9"/>
      <c r="AA1185" s="9"/>
      <c r="AB1185" s="9"/>
      <c r="AC1185" s="9"/>
      <c r="AD1185" s="9"/>
      <c r="AE1185" s="9"/>
      <c r="AF1185" s="9"/>
      <c r="AG1185" s="9"/>
      <c r="AH1185" s="9"/>
      <c r="AI1185" s="9"/>
      <c r="AJ1185" s="9"/>
      <c r="AK1185" s="9"/>
      <c r="AL1185" s="2"/>
      <c r="AM1185" s="2"/>
      <c r="AN1185" s="2"/>
      <c r="AO1185" s="2"/>
      <c r="AP1185" s="2"/>
      <c r="AQ1185" s="2"/>
      <c r="AR1185" s="2"/>
      <c r="AS1185" s="2"/>
    </row>
    <row r="1186" spans="1:45" ht="18" customHeight="1" x14ac:dyDescent="0.25">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9"/>
      <c r="Z1186" s="9"/>
      <c r="AA1186" s="9"/>
      <c r="AB1186" s="9"/>
      <c r="AC1186" s="9"/>
      <c r="AD1186" s="9"/>
      <c r="AE1186" s="9"/>
      <c r="AF1186" s="9"/>
      <c r="AG1186" s="9"/>
      <c r="AH1186" s="9"/>
      <c r="AI1186" s="9"/>
      <c r="AJ1186" s="9"/>
      <c r="AK1186" s="9"/>
      <c r="AL1186" s="2"/>
      <c r="AM1186" s="2"/>
      <c r="AN1186" s="2"/>
      <c r="AO1186" s="2"/>
      <c r="AP1186" s="2"/>
      <c r="AQ1186" s="2"/>
      <c r="AR1186" s="2"/>
      <c r="AS1186" s="2"/>
    </row>
    <row r="1187" spans="1:45" ht="18" customHeight="1" x14ac:dyDescent="0.25">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9"/>
      <c r="Z1187" s="9"/>
      <c r="AA1187" s="9"/>
      <c r="AB1187" s="9"/>
      <c r="AC1187" s="9"/>
      <c r="AD1187" s="9"/>
      <c r="AE1187" s="9"/>
      <c r="AF1187" s="9"/>
      <c r="AG1187" s="9"/>
      <c r="AH1187" s="9"/>
      <c r="AI1187" s="9"/>
      <c r="AJ1187" s="9"/>
      <c r="AK1187" s="9"/>
      <c r="AL1187" s="2"/>
      <c r="AM1187" s="2"/>
      <c r="AN1187" s="2"/>
      <c r="AO1187" s="2"/>
      <c r="AP1187" s="2"/>
      <c r="AQ1187" s="2"/>
      <c r="AR1187" s="2"/>
      <c r="AS1187" s="2"/>
    </row>
    <row r="1188" spans="1:45" ht="18" customHeight="1" x14ac:dyDescent="0.25">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9"/>
      <c r="Z1188" s="9"/>
      <c r="AA1188" s="9"/>
      <c r="AB1188" s="9"/>
      <c r="AC1188" s="9"/>
      <c r="AD1188" s="9"/>
      <c r="AE1188" s="9"/>
      <c r="AF1188" s="9"/>
      <c r="AG1188" s="9"/>
      <c r="AH1188" s="9"/>
      <c r="AI1188" s="9"/>
      <c r="AJ1188" s="9"/>
      <c r="AK1188" s="9"/>
      <c r="AL1188" s="2"/>
      <c r="AM1188" s="2"/>
      <c r="AN1188" s="2"/>
      <c r="AO1188" s="2"/>
      <c r="AP1188" s="2"/>
      <c r="AQ1188" s="2"/>
      <c r="AR1188" s="2"/>
      <c r="AS1188" s="2"/>
    </row>
    <row r="1189" spans="1:45" ht="18" customHeight="1" x14ac:dyDescent="0.25">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9"/>
      <c r="Z1189" s="9"/>
      <c r="AA1189" s="9"/>
      <c r="AB1189" s="9"/>
      <c r="AC1189" s="9"/>
      <c r="AD1189" s="9"/>
      <c r="AE1189" s="9"/>
      <c r="AF1189" s="9"/>
      <c r="AG1189" s="9"/>
      <c r="AH1189" s="9"/>
      <c r="AI1189" s="9"/>
      <c r="AJ1189" s="9"/>
      <c r="AK1189" s="9"/>
      <c r="AL1189" s="2"/>
      <c r="AM1189" s="2"/>
      <c r="AN1189" s="2"/>
      <c r="AO1189" s="2"/>
      <c r="AP1189" s="2"/>
      <c r="AQ1189" s="2"/>
      <c r="AR1189" s="2"/>
      <c r="AS1189" s="2"/>
    </row>
    <row r="1190" spans="1:45" ht="18" customHeight="1" x14ac:dyDescent="0.25">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9"/>
      <c r="Z1190" s="9"/>
      <c r="AA1190" s="9"/>
      <c r="AB1190" s="9"/>
      <c r="AC1190" s="9"/>
      <c r="AD1190" s="9"/>
      <c r="AE1190" s="9"/>
      <c r="AF1190" s="9"/>
      <c r="AG1190" s="9"/>
      <c r="AH1190" s="9"/>
      <c r="AI1190" s="9"/>
      <c r="AJ1190" s="9"/>
      <c r="AK1190" s="9"/>
      <c r="AL1190" s="2"/>
      <c r="AM1190" s="2"/>
      <c r="AN1190" s="2"/>
      <c r="AO1190" s="2"/>
      <c r="AP1190" s="2"/>
      <c r="AQ1190" s="2"/>
      <c r="AR1190" s="2"/>
      <c r="AS1190" s="2"/>
    </row>
    <row r="1191" spans="1:45" ht="18" customHeight="1" x14ac:dyDescent="0.25">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9"/>
      <c r="Z1191" s="9"/>
      <c r="AA1191" s="9"/>
      <c r="AB1191" s="9"/>
      <c r="AC1191" s="9"/>
      <c r="AD1191" s="9"/>
      <c r="AE1191" s="9"/>
      <c r="AF1191" s="9"/>
      <c r="AG1191" s="9"/>
      <c r="AH1191" s="9"/>
      <c r="AI1191" s="9"/>
      <c r="AJ1191" s="9"/>
      <c r="AK1191" s="9"/>
      <c r="AL1191" s="2"/>
      <c r="AM1191" s="2"/>
      <c r="AN1191" s="2"/>
      <c r="AO1191" s="2"/>
      <c r="AP1191" s="2"/>
      <c r="AQ1191" s="2"/>
      <c r="AR1191" s="2"/>
      <c r="AS1191" s="2"/>
    </row>
    <row r="1192" spans="1:45" ht="18" customHeight="1" x14ac:dyDescent="0.25">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9"/>
      <c r="Z1192" s="9"/>
      <c r="AA1192" s="9"/>
      <c r="AB1192" s="9"/>
      <c r="AC1192" s="9"/>
      <c r="AD1192" s="9"/>
      <c r="AE1192" s="9"/>
      <c r="AF1192" s="9"/>
      <c r="AG1192" s="9"/>
      <c r="AH1192" s="9"/>
      <c r="AI1192" s="9"/>
      <c r="AJ1192" s="9"/>
      <c r="AK1192" s="9"/>
      <c r="AL1192" s="2"/>
      <c r="AM1192" s="2"/>
      <c r="AN1192" s="2"/>
      <c r="AO1192" s="2"/>
      <c r="AP1192" s="2"/>
      <c r="AQ1192" s="2"/>
      <c r="AR1192" s="2"/>
      <c r="AS1192" s="2"/>
    </row>
    <row r="1193" spans="1:45" ht="18" customHeight="1" x14ac:dyDescent="0.25">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9"/>
      <c r="Z1193" s="9"/>
      <c r="AA1193" s="9"/>
      <c r="AB1193" s="9"/>
      <c r="AC1193" s="9"/>
      <c r="AD1193" s="9"/>
      <c r="AE1193" s="9"/>
      <c r="AF1193" s="9"/>
      <c r="AG1193" s="9"/>
      <c r="AH1193" s="9"/>
      <c r="AI1193" s="9"/>
      <c r="AJ1193" s="9"/>
      <c r="AK1193" s="9"/>
      <c r="AL1193" s="2"/>
      <c r="AM1193" s="2"/>
      <c r="AN1193" s="2"/>
      <c r="AO1193" s="2"/>
      <c r="AP1193" s="2"/>
      <c r="AQ1193" s="2"/>
      <c r="AR1193" s="2"/>
      <c r="AS1193" s="2"/>
    </row>
    <row r="1194" spans="1:45" ht="18" customHeight="1" x14ac:dyDescent="0.25">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9"/>
      <c r="Z1194" s="9"/>
      <c r="AA1194" s="9"/>
      <c r="AB1194" s="9"/>
      <c r="AC1194" s="9"/>
      <c r="AD1194" s="9"/>
      <c r="AE1194" s="9"/>
      <c r="AF1194" s="9"/>
      <c r="AG1194" s="9"/>
      <c r="AH1194" s="9"/>
      <c r="AI1194" s="9"/>
      <c r="AJ1194" s="9"/>
      <c r="AK1194" s="9"/>
      <c r="AL1194" s="2"/>
      <c r="AM1194" s="2"/>
      <c r="AN1194" s="2"/>
      <c r="AO1194" s="2"/>
      <c r="AP1194" s="2"/>
      <c r="AQ1194" s="2"/>
      <c r="AR1194" s="2"/>
      <c r="AS1194" s="2"/>
    </row>
    <row r="1195" spans="1:45" ht="18" customHeight="1" x14ac:dyDescent="0.25">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9"/>
      <c r="Z1195" s="9"/>
      <c r="AA1195" s="9"/>
      <c r="AB1195" s="9"/>
      <c r="AC1195" s="9"/>
      <c r="AD1195" s="9"/>
      <c r="AE1195" s="9"/>
      <c r="AF1195" s="9"/>
      <c r="AG1195" s="9"/>
      <c r="AH1195" s="9"/>
      <c r="AI1195" s="9"/>
      <c r="AJ1195" s="9"/>
      <c r="AK1195" s="9"/>
      <c r="AL1195" s="2"/>
      <c r="AM1195" s="2"/>
      <c r="AN1195" s="2"/>
      <c r="AO1195" s="2"/>
      <c r="AP1195" s="2"/>
      <c r="AQ1195" s="2"/>
      <c r="AR1195" s="2"/>
      <c r="AS1195" s="2"/>
    </row>
    <row r="1196" spans="1:45" ht="18" customHeight="1" x14ac:dyDescent="0.25">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9"/>
      <c r="Z1196" s="9"/>
      <c r="AA1196" s="9"/>
      <c r="AB1196" s="9"/>
      <c r="AC1196" s="9"/>
      <c r="AD1196" s="9"/>
      <c r="AE1196" s="9"/>
      <c r="AF1196" s="9"/>
      <c r="AG1196" s="9"/>
      <c r="AH1196" s="9"/>
      <c r="AI1196" s="9"/>
      <c r="AJ1196" s="9"/>
      <c r="AK1196" s="9"/>
      <c r="AL1196" s="2"/>
      <c r="AM1196" s="2"/>
      <c r="AN1196" s="2"/>
      <c r="AO1196" s="2"/>
      <c r="AP1196" s="2"/>
      <c r="AQ1196" s="2"/>
      <c r="AR1196" s="2"/>
      <c r="AS1196" s="2"/>
    </row>
    <row r="1197" spans="1:45" ht="18" customHeight="1" x14ac:dyDescent="0.25">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9"/>
      <c r="Z1197" s="9"/>
      <c r="AA1197" s="9"/>
      <c r="AB1197" s="9"/>
      <c r="AC1197" s="9"/>
      <c r="AD1197" s="9"/>
      <c r="AE1197" s="9"/>
      <c r="AF1197" s="9"/>
      <c r="AG1197" s="9"/>
      <c r="AH1197" s="9"/>
      <c r="AI1197" s="9"/>
      <c r="AJ1197" s="9"/>
      <c r="AK1197" s="9"/>
      <c r="AL1197" s="2"/>
      <c r="AM1197" s="2"/>
      <c r="AN1197" s="2"/>
      <c r="AO1197" s="2"/>
      <c r="AP1197" s="2"/>
      <c r="AQ1197" s="2"/>
      <c r="AR1197" s="2"/>
      <c r="AS1197" s="2"/>
    </row>
    <row r="1198" spans="1:45" ht="18" customHeight="1" x14ac:dyDescent="0.25">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9"/>
      <c r="Z1198" s="9"/>
      <c r="AA1198" s="9"/>
      <c r="AB1198" s="9"/>
      <c r="AC1198" s="9"/>
      <c r="AD1198" s="9"/>
      <c r="AE1198" s="9"/>
      <c r="AF1198" s="9"/>
      <c r="AG1198" s="9"/>
      <c r="AH1198" s="9"/>
      <c r="AI1198" s="9"/>
      <c r="AJ1198" s="9"/>
      <c r="AK1198" s="9"/>
      <c r="AL1198" s="2"/>
      <c r="AM1198" s="2"/>
      <c r="AN1198" s="2"/>
      <c r="AO1198" s="2"/>
      <c r="AP1198" s="2"/>
      <c r="AQ1198" s="2"/>
      <c r="AR1198" s="2"/>
      <c r="AS1198" s="2"/>
    </row>
    <row r="1199" spans="1:45" ht="18" customHeight="1" x14ac:dyDescent="0.25">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9"/>
      <c r="Z1199" s="9"/>
      <c r="AA1199" s="9"/>
      <c r="AB1199" s="9"/>
      <c r="AC1199" s="9"/>
      <c r="AD1199" s="9"/>
      <c r="AE1199" s="9"/>
      <c r="AF1199" s="9"/>
      <c r="AG1199" s="9"/>
      <c r="AH1199" s="9"/>
      <c r="AI1199" s="9"/>
      <c r="AJ1199" s="9"/>
      <c r="AK1199" s="9"/>
      <c r="AL1199" s="2"/>
      <c r="AM1199" s="2"/>
      <c r="AN1199" s="2"/>
      <c r="AO1199" s="2"/>
      <c r="AP1199" s="2"/>
      <c r="AQ1199" s="2"/>
      <c r="AR1199" s="2"/>
      <c r="AS1199" s="2"/>
    </row>
    <row r="1200" spans="1:45" ht="18" customHeight="1" x14ac:dyDescent="0.25">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9"/>
      <c r="Z1200" s="9"/>
      <c r="AA1200" s="9"/>
      <c r="AB1200" s="9"/>
      <c r="AC1200" s="9"/>
      <c r="AD1200" s="9"/>
      <c r="AE1200" s="9"/>
      <c r="AF1200" s="9"/>
      <c r="AG1200" s="9"/>
      <c r="AH1200" s="9"/>
      <c r="AI1200" s="9"/>
      <c r="AJ1200" s="9"/>
      <c r="AK1200" s="9"/>
      <c r="AL1200" s="2"/>
      <c r="AM1200" s="2"/>
      <c r="AN1200" s="2"/>
      <c r="AO1200" s="2"/>
      <c r="AP1200" s="2"/>
      <c r="AQ1200" s="2"/>
      <c r="AR1200" s="2"/>
      <c r="AS1200" s="2"/>
    </row>
    <row r="1201" spans="1:45" ht="18" customHeight="1" x14ac:dyDescent="0.25">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9"/>
      <c r="Z1201" s="9"/>
      <c r="AA1201" s="9"/>
      <c r="AB1201" s="9"/>
      <c r="AC1201" s="9"/>
      <c r="AD1201" s="9"/>
      <c r="AE1201" s="9"/>
      <c r="AF1201" s="9"/>
      <c r="AG1201" s="9"/>
      <c r="AH1201" s="9"/>
      <c r="AI1201" s="9"/>
      <c r="AJ1201" s="9"/>
      <c r="AK1201" s="9"/>
      <c r="AL1201" s="2"/>
      <c r="AM1201" s="2"/>
      <c r="AN1201" s="2"/>
      <c r="AO1201" s="2"/>
      <c r="AP1201" s="2"/>
      <c r="AQ1201" s="2"/>
      <c r="AR1201" s="2"/>
      <c r="AS1201" s="2"/>
    </row>
    <row r="1202" spans="1:45" ht="18" customHeight="1" x14ac:dyDescent="0.25">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9"/>
      <c r="Z1202" s="9"/>
      <c r="AA1202" s="9"/>
      <c r="AB1202" s="9"/>
      <c r="AC1202" s="9"/>
      <c r="AD1202" s="9"/>
      <c r="AE1202" s="9"/>
      <c r="AF1202" s="9"/>
      <c r="AG1202" s="9"/>
      <c r="AH1202" s="9"/>
      <c r="AI1202" s="9"/>
      <c r="AJ1202" s="9"/>
      <c r="AK1202" s="9"/>
      <c r="AL1202" s="2"/>
      <c r="AM1202" s="2"/>
      <c r="AN1202" s="2"/>
      <c r="AO1202" s="2"/>
      <c r="AP1202" s="2"/>
      <c r="AQ1202" s="2"/>
      <c r="AR1202" s="2"/>
      <c r="AS1202" s="2"/>
    </row>
    <row r="1203" spans="1:45" ht="18" customHeight="1" x14ac:dyDescent="0.25">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9"/>
      <c r="Z1203" s="9"/>
      <c r="AA1203" s="9"/>
      <c r="AB1203" s="9"/>
      <c r="AC1203" s="9"/>
      <c r="AD1203" s="9"/>
      <c r="AE1203" s="9"/>
      <c r="AF1203" s="9"/>
      <c r="AG1203" s="9"/>
      <c r="AH1203" s="9"/>
      <c r="AI1203" s="9"/>
      <c r="AJ1203" s="9"/>
      <c r="AK1203" s="9"/>
      <c r="AL1203" s="2"/>
      <c r="AM1203" s="2"/>
      <c r="AN1203" s="2"/>
      <c r="AO1203" s="2"/>
      <c r="AP1203" s="2"/>
      <c r="AQ1203" s="2"/>
      <c r="AR1203" s="2"/>
      <c r="AS1203" s="2"/>
    </row>
    <row r="1204" spans="1:45" ht="18" customHeight="1" x14ac:dyDescent="0.25">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9"/>
      <c r="Z1204" s="9"/>
      <c r="AA1204" s="9"/>
      <c r="AB1204" s="9"/>
      <c r="AC1204" s="9"/>
      <c r="AD1204" s="9"/>
      <c r="AE1204" s="9"/>
      <c r="AF1204" s="9"/>
      <c r="AG1204" s="9"/>
      <c r="AH1204" s="9"/>
      <c r="AI1204" s="9"/>
      <c r="AJ1204" s="9"/>
      <c r="AK1204" s="9"/>
      <c r="AL1204" s="2"/>
      <c r="AM1204" s="2"/>
      <c r="AN1204" s="2"/>
      <c r="AO1204" s="2"/>
      <c r="AP1204" s="2"/>
      <c r="AQ1204" s="2"/>
      <c r="AR1204" s="2"/>
      <c r="AS1204" s="2"/>
    </row>
    <row r="1205" spans="1:45" ht="18" customHeight="1" x14ac:dyDescent="0.25">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9"/>
      <c r="Z1205" s="9"/>
      <c r="AA1205" s="9"/>
      <c r="AB1205" s="9"/>
      <c r="AC1205" s="9"/>
      <c r="AD1205" s="9"/>
      <c r="AE1205" s="9"/>
      <c r="AF1205" s="9"/>
      <c r="AG1205" s="9"/>
      <c r="AH1205" s="9"/>
      <c r="AI1205" s="9"/>
      <c r="AJ1205" s="9"/>
      <c r="AK1205" s="9"/>
      <c r="AL1205" s="2"/>
      <c r="AM1205" s="2"/>
      <c r="AN1205" s="2"/>
      <c r="AO1205" s="2"/>
      <c r="AP1205" s="2"/>
      <c r="AQ1205" s="2"/>
      <c r="AR1205" s="2"/>
      <c r="AS1205" s="2"/>
    </row>
    <row r="1206" spans="1:45" ht="18" customHeight="1" x14ac:dyDescent="0.25">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9"/>
      <c r="Z1206" s="9"/>
      <c r="AA1206" s="9"/>
      <c r="AB1206" s="9"/>
      <c r="AC1206" s="9"/>
      <c r="AD1206" s="9"/>
      <c r="AE1206" s="9"/>
      <c r="AF1206" s="9"/>
      <c r="AG1206" s="9"/>
      <c r="AH1206" s="9"/>
      <c r="AI1206" s="9"/>
      <c r="AJ1206" s="9"/>
      <c r="AK1206" s="9"/>
      <c r="AL1206" s="2"/>
      <c r="AM1206" s="2"/>
      <c r="AN1206" s="2"/>
      <c r="AO1206" s="2"/>
      <c r="AP1206" s="2"/>
      <c r="AQ1206" s="2"/>
      <c r="AR1206" s="2"/>
      <c r="AS1206" s="2"/>
    </row>
    <row r="1207" spans="1:45" ht="18" customHeight="1" x14ac:dyDescent="0.25">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9"/>
      <c r="Z1207" s="9"/>
      <c r="AA1207" s="9"/>
      <c r="AB1207" s="9"/>
      <c r="AC1207" s="9"/>
      <c r="AD1207" s="9"/>
      <c r="AE1207" s="9"/>
      <c r="AF1207" s="9"/>
      <c r="AG1207" s="9"/>
      <c r="AH1207" s="9"/>
      <c r="AI1207" s="9"/>
      <c r="AJ1207" s="9"/>
      <c r="AK1207" s="9"/>
      <c r="AL1207" s="2"/>
      <c r="AM1207" s="2"/>
      <c r="AN1207" s="2"/>
      <c r="AO1207" s="2"/>
      <c r="AP1207" s="2"/>
      <c r="AQ1207" s="2"/>
      <c r="AR1207" s="2"/>
      <c r="AS1207" s="2"/>
    </row>
    <row r="1208" spans="1:45" ht="18" customHeight="1" x14ac:dyDescent="0.25">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9"/>
      <c r="Z1208" s="9"/>
      <c r="AA1208" s="9"/>
      <c r="AB1208" s="9"/>
      <c r="AC1208" s="9"/>
      <c r="AD1208" s="9"/>
      <c r="AE1208" s="9"/>
      <c r="AF1208" s="9"/>
      <c r="AG1208" s="9"/>
      <c r="AH1208" s="9"/>
      <c r="AI1208" s="9"/>
      <c r="AJ1208" s="9"/>
      <c r="AK1208" s="9"/>
      <c r="AL1208" s="2"/>
      <c r="AM1208" s="2"/>
      <c r="AN1208" s="2"/>
      <c r="AO1208" s="2"/>
      <c r="AP1208" s="2"/>
      <c r="AQ1208" s="2"/>
      <c r="AR1208" s="2"/>
      <c r="AS1208" s="2"/>
    </row>
    <row r="1209" spans="1:45" ht="18" customHeight="1" x14ac:dyDescent="0.25">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9"/>
      <c r="Z1209" s="9"/>
      <c r="AA1209" s="9"/>
      <c r="AB1209" s="9"/>
      <c r="AC1209" s="9"/>
      <c r="AD1209" s="9"/>
      <c r="AE1209" s="9"/>
      <c r="AF1209" s="9"/>
      <c r="AG1209" s="9"/>
      <c r="AH1209" s="9"/>
      <c r="AI1209" s="9"/>
      <c r="AJ1209" s="9"/>
      <c r="AK1209" s="9"/>
      <c r="AL1209" s="2"/>
      <c r="AM1209" s="2"/>
      <c r="AN1209" s="2"/>
      <c r="AO1209" s="2"/>
      <c r="AP1209" s="2"/>
      <c r="AQ1209" s="2"/>
      <c r="AR1209" s="2"/>
      <c r="AS1209" s="2"/>
    </row>
    <row r="1210" spans="1:45" ht="18" customHeight="1" x14ac:dyDescent="0.25">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9"/>
      <c r="Z1210" s="9"/>
      <c r="AA1210" s="9"/>
      <c r="AB1210" s="9"/>
      <c r="AC1210" s="9"/>
      <c r="AD1210" s="9"/>
      <c r="AE1210" s="9"/>
      <c r="AF1210" s="9"/>
      <c r="AG1210" s="9"/>
      <c r="AH1210" s="9"/>
      <c r="AI1210" s="9"/>
      <c r="AJ1210" s="9"/>
      <c r="AK1210" s="9"/>
      <c r="AL1210" s="2"/>
      <c r="AM1210" s="2"/>
      <c r="AN1210" s="2"/>
      <c r="AO1210" s="2"/>
      <c r="AP1210" s="2"/>
      <c r="AQ1210" s="2"/>
      <c r="AR1210" s="2"/>
      <c r="AS1210" s="2"/>
    </row>
    <row r="1211" spans="1:45" ht="18" customHeight="1" x14ac:dyDescent="0.25">
      <c r="A1211" s="2"/>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9"/>
      <c r="Z1211" s="9"/>
      <c r="AA1211" s="9"/>
      <c r="AB1211" s="9"/>
      <c r="AC1211" s="9"/>
      <c r="AD1211" s="9"/>
      <c r="AE1211" s="9"/>
      <c r="AF1211" s="9"/>
      <c r="AG1211" s="9"/>
      <c r="AH1211" s="9"/>
      <c r="AI1211" s="9"/>
      <c r="AJ1211" s="9"/>
      <c r="AK1211" s="9"/>
      <c r="AL1211" s="2"/>
      <c r="AM1211" s="2"/>
      <c r="AN1211" s="2"/>
      <c r="AO1211" s="2"/>
      <c r="AP1211" s="2"/>
      <c r="AQ1211" s="2"/>
      <c r="AR1211" s="2"/>
      <c r="AS1211" s="2"/>
    </row>
    <row r="1212" spans="1:45" ht="18" customHeight="1" x14ac:dyDescent="0.25">
      <c r="A1212" s="2"/>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9"/>
      <c r="Z1212" s="9"/>
      <c r="AA1212" s="9"/>
      <c r="AB1212" s="9"/>
      <c r="AC1212" s="9"/>
      <c r="AD1212" s="9"/>
      <c r="AE1212" s="9"/>
      <c r="AF1212" s="9"/>
      <c r="AG1212" s="9"/>
      <c r="AH1212" s="9"/>
      <c r="AI1212" s="9"/>
      <c r="AJ1212" s="9"/>
      <c r="AK1212" s="9"/>
      <c r="AL1212" s="2"/>
      <c r="AM1212" s="2"/>
      <c r="AN1212" s="2"/>
      <c r="AO1212" s="2"/>
      <c r="AP1212" s="2"/>
      <c r="AQ1212" s="2"/>
      <c r="AR1212" s="2"/>
      <c r="AS1212" s="2"/>
    </row>
    <row r="1213" spans="1:45" ht="18" customHeight="1" x14ac:dyDescent="0.25">
      <c r="A1213" s="2"/>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9"/>
      <c r="Z1213" s="9"/>
      <c r="AA1213" s="9"/>
      <c r="AB1213" s="9"/>
      <c r="AC1213" s="9"/>
      <c r="AD1213" s="9"/>
      <c r="AE1213" s="9"/>
      <c r="AF1213" s="9"/>
      <c r="AG1213" s="9"/>
      <c r="AH1213" s="9"/>
      <c r="AI1213" s="9"/>
      <c r="AJ1213" s="9"/>
      <c r="AK1213" s="9"/>
      <c r="AL1213" s="2"/>
      <c r="AM1213" s="2"/>
      <c r="AN1213" s="2"/>
      <c r="AO1213" s="2"/>
      <c r="AP1213" s="2"/>
      <c r="AQ1213" s="2"/>
      <c r="AR1213" s="2"/>
      <c r="AS1213" s="2"/>
    </row>
    <row r="1214" spans="1:45" ht="18" customHeight="1" x14ac:dyDescent="0.25">
      <c r="A1214" s="2"/>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9"/>
      <c r="Z1214" s="9"/>
      <c r="AA1214" s="9"/>
      <c r="AB1214" s="9"/>
      <c r="AC1214" s="9"/>
      <c r="AD1214" s="9"/>
      <c r="AE1214" s="9"/>
      <c r="AF1214" s="9"/>
      <c r="AG1214" s="9"/>
      <c r="AH1214" s="9"/>
      <c r="AI1214" s="9"/>
      <c r="AJ1214" s="9"/>
      <c r="AK1214" s="9"/>
      <c r="AL1214" s="2"/>
      <c r="AM1214" s="2"/>
      <c r="AN1214" s="2"/>
      <c r="AO1214" s="2"/>
      <c r="AP1214" s="2"/>
      <c r="AQ1214" s="2"/>
      <c r="AR1214" s="2"/>
      <c r="AS1214" s="2"/>
    </row>
    <row r="1215" spans="1:45" ht="18" customHeight="1" x14ac:dyDescent="0.25">
      <c r="A1215" s="2"/>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9"/>
      <c r="Z1215" s="9"/>
      <c r="AA1215" s="9"/>
      <c r="AB1215" s="9"/>
      <c r="AC1215" s="9"/>
      <c r="AD1215" s="9"/>
      <c r="AE1215" s="9"/>
      <c r="AF1215" s="9"/>
      <c r="AG1215" s="9"/>
      <c r="AH1215" s="9"/>
      <c r="AI1215" s="9"/>
      <c r="AJ1215" s="9"/>
      <c r="AK1215" s="9"/>
      <c r="AL1215" s="2"/>
      <c r="AM1215" s="2"/>
      <c r="AN1215" s="2"/>
      <c r="AO1215" s="2"/>
      <c r="AP1215" s="2"/>
      <c r="AQ1215" s="2"/>
      <c r="AR1215" s="2"/>
      <c r="AS1215" s="2"/>
    </row>
    <row r="1216" spans="1:45" ht="18" customHeight="1" x14ac:dyDescent="0.25">
      <c r="A1216" s="2"/>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9"/>
      <c r="Z1216" s="9"/>
      <c r="AA1216" s="9"/>
      <c r="AB1216" s="9"/>
      <c r="AC1216" s="9"/>
      <c r="AD1216" s="9"/>
      <c r="AE1216" s="9"/>
      <c r="AF1216" s="9"/>
      <c r="AG1216" s="9"/>
      <c r="AH1216" s="9"/>
      <c r="AI1216" s="9"/>
      <c r="AJ1216" s="9"/>
      <c r="AK1216" s="9"/>
      <c r="AL1216" s="2"/>
      <c r="AM1216" s="2"/>
      <c r="AN1216" s="2"/>
      <c r="AO1216" s="2"/>
      <c r="AP1216" s="2"/>
      <c r="AQ1216" s="2"/>
      <c r="AR1216" s="2"/>
      <c r="AS1216" s="2"/>
    </row>
    <row r="1217" spans="1:45" ht="18" customHeight="1" x14ac:dyDescent="0.25">
      <c r="A1217" s="2"/>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9"/>
      <c r="Z1217" s="9"/>
      <c r="AA1217" s="9"/>
      <c r="AB1217" s="9"/>
      <c r="AC1217" s="9"/>
      <c r="AD1217" s="9"/>
      <c r="AE1217" s="9"/>
      <c r="AF1217" s="9"/>
      <c r="AG1217" s="9"/>
      <c r="AH1217" s="9"/>
      <c r="AI1217" s="9"/>
      <c r="AJ1217" s="9"/>
      <c r="AK1217" s="9"/>
      <c r="AL1217" s="2"/>
      <c r="AM1217" s="2"/>
      <c r="AN1217" s="2"/>
      <c r="AO1217" s="2"/>
      <c r="AP1217" s="2"/>
      <c r="AQ1217" s="2"/>
      <c r="AR1217" s="2"/>
      <c r="AS1217" s="2"/>
    </row>
    <row r="1218" spans="1:45" ht="18" customHeight="1" x14ac:dyDescent="0.25">
      <c r="A1218" s="2"/>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9"/>
      <c r="Z1218" s="9"/>
      <c r="AA1218" s="9"/>
      <c r="AB1218" s="9"/>
      <c r="AC1218" s="9"/>
      <c r="AD1218" s="9"/>
      <c r="AE1218" s="9"/>
      <c r="AF1218" s="9"/>
      <c r="AG1218" s="9"/>
      <c r="AH1218" s="9"/>
      <c r="AI1218" s="9"/>
      <c r="AJ1218" s="9"/>
      <c r="AK1218" s="9"/>
      <c r="AL1218" s="2"/>
      <c r="AM1218" s="2"/>
      <c r="AN1218" s="2"/>
      <c r="AO1218" s="2"/>
      <c r="AP1218" s="2"/>
      <c r="AQ1218" s="2"/>
      <c r="AR1218" s="2"/>
      <c r="AS1218" s="2"/>
    </row>
    <row r="1219" spans="1:45" ht="18" customHeight="1" x14ac:dyDescent="0.25">
      <c r="A1219" s="2"/>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9"/>
      <c r="Z1219" s="9"/>
      <c r="AA1219" s="9"/>
      <c r="AB1219" s="9"/>
      <c r="AC1219" s="9"/>
      <c r="AD1219" s="9"/>
      <c r="AE1219" s="9"/>
      <c r="AF1219" s="9"/>
      <c r="AG1219" s="9"/>
      <c r="AH1219" s="9"/>
      <c r="AI1219" s="9"/>
      <c r="AJ1219" s="9"/>
      <c r="AK1219" s="9"/>
      <c r="AL1219" s="2"/>
      <c r="AM1219" s="2"/>
      <c r="AN1219" s="2"/>
      <c r="AO1219" s="2"/>
      <c r="AP1219" s="2"/>
      <c r="AQ1219" s="2"/>
      <c r="AR1219" s="2"/>
      <c r="AS1219" s="2"/>
    </row>
    <row r="1220" spans="1:45" ht="18" customHeight="1" x14ac:dyDescent="0.25">
      <c r="A1220" s="2"/>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9"/>
      <c r="Z1220" s="9"/>
      <c r="AA1220" s="9"/>
      <c r="AB1220" s="9"/>
      <c r="AC1220" s="9"/>
      <c r="AD1220" s="9"/>
      <c r="AE1220" s="9"/>
      <c r="AF1220" s="9"/>
      <c r="AG1220" s="9"/>
      <c r="AH1220" s="9"/>
      <c r="AI1220" s="9"/>
      <c r="AJ1220" s="9"/>
      <c r="AK1220" s="9"/>
      <c r="AL1220" s="2"/>
      <c r="AM1220" s="2"/>
      <c r="AN1220" s="2"/>
      <c r="AO1220" s="2"/>
      <c r="AP1220" s="2"/>
      <c r="AQ1220" s="2"/>
      <c r="AR1220" s="2"/>
      <c r="AS1220" s="2"/>
    </row>
    <row r="1221" spans="1:45" ht="18" customHeight="1" x14ac:dyDescent="0.25">
      <c r="A1221" s="2"/>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9"/>
      <c r="Z1221" s="9"/>
      <c r="AA1221" s="9"/>
      <c r="AB1221" s="9"/>
      <c r="AC1221" s="9"/>
      <c r="AD1221" s="9"/>
      <c r="AE1221" s="9"/>
      <c r="AF1221" s="9"/>
      <c r="AG1221" s="9"/>
      <c r="AH1221" s="9"/>
      <c r="AI1221" s="9"/>
      <c r="AJ1221" s="9"/>
      <c r="AK1221" s="9"/>
      <c r="AL1221" s="2"/>
      <c r="AM1221" s="2"/>
      <c r="AN1221" s="2"/>
      <c r="AO1221" s="2"/>
      <c r="AP1221" s="2"/>
      <c r="AQ1221" s="2"/>
      <c r="AR1221" s="2"/>
      <c r="AS1221" s="2"/>
    </row>
    <row r="1222" spans="1:45" ht="18" customHeight="1" x14ac:dyDescent="0.25">
      <c r="A1222" s="2"/>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9"/>
      <c r="Z1222" s="9"/>
      <c r="AA1222" s="9"/>
      <c r="AB1222" s="9"/>
      <c r="AC1222" s="9"/>
      <c r="AD1222" s="9"/>
      <c r="AE1222" s="9"/>
      <c r="AF1222" s="9"/>
      <c r="AG1222" s="9"/>
      <c r="AH1222" s="9"/>
      <c r="AI1222" s="9"/>
      <c r="AJ1222" s="9"/>
      <c r="AK1222" s="9"/>
      <c r="AL1222" s="2"/>
      <c r="AM1222" s="2"/>
      <c r="AN1222" s="2"/>
      <c r="AO1222" s="2"/>
      <c r="AP1222" s="2"/>
      <c r="AQ1222" s="2"/>
      <c r="AR1222" s="2"/>
      <c r="AS1222" s="2"/>
    </row>
    <row r="1223" spans="1:45" ht="18" customHeight="1" x14ac:dyDescent="0.25">
      <c r="A1223" s="2"/>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9"/>
      <c r="Z1223" s="9"/>
      <c r="AA1223" s="9"/>
      <c r="AB1223" s="9"/>
      <c r="AC1223" s="9"/>
      <c r="AD1223" s="9"/>
      <c r="AE1223" s="9"/>
      <c r="AF1223" s="9"/>
      <c r="AG1223" s="9"/>
      <c r="AH1223" s="9"/>
      <c r="AI1223" s="9"/>
      <c r="AJ1223" s="9"/>
      <c r="AK1223" s="9"/>
      <c r="AL1223" s="2"/>
      <c r="AM1223" s="2"/>
      <c r="AN1223" s="2"/>
      <c r="AO1223" s="2"/>
      <c r="AP1223" s="2"/>
      <c r="AQ1223" s="2"/>
      <c r="AR1223" s="2"/>
      <c r="AS1223" s="2"/>
    </row>
    <row r="1224" spans="1:45" ht="18" customHeight="1" x14ac:dyDescent="0.25">
      <c r="A1224" s="2"/>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9"/>
      <c r="Z1224" s="9"/>
      <c r="AA1224" s="9"/>
      <c r="AB1224" s="9"/>
      <c r="AC1224" s="9"/>
      <c r="AD1224" s="9"/>
      <c r="AE1224" s="9"/>
      <c r="AF1224" s="9"/>
      <c r="AG1224" s="9"/>
      <c r="AH1224" s="9"/>
      <c r="AI1224" s="9"/>
      <c r="AJ1224" s="9"/>
      <c r="AK1224" s="9"/>
      <c r="AL1224" s="2"/>
      <c r="AM1224" s="2"/>
      <c r="AN1224" s="2"/>
      <c r="AO1224" s="2"/>
      <c r="AP1224" s="2"/>
      <c r="AQ1224" s="2"/>
      <c r="AR1224" s="2"/>
      <c r="AS1224" s="2"/>
    </row>
    <row r="1225" spans="1:45" ht="18" customHeight="1" x14ac:dyDescent="0.25">
      <c r="A1225" s="2"/>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9"/>
      <c r="Z1225" s="9"/>
      <c r="AA1225" s="9"/>
      <c r="AB1225" s="9"/>
      <c r="AC1225" s="9"/>
      <c r="AD1225" s="9"/>
      <c r="AE1225" s="9"/>
      <c r="AF1225" s="9"/>
      <c r="AG1225" s="9"/>
      <c r="AH1225" s="9"/>
      <c r="AI1225" s="9"/>
      <c r="AJ1225" s="9"/>
      <c r="AK1225" s="9"/>
      <c r="AL1225" s="2"/>
      <c r="AM1225" s="2"/>
      <c r="AN1225" s="2"/>
      <c r="AO1225" s="2"/>
      <c r="AP1225" s="2"/>
      <c r="AQ1225" s="2"/>
      <c r="AR1225" s="2"/>
      <c r="AS1225" s="2"/>
    </row>
    <row r="1226" spans="1:45" ht="18" customHeight="1" x14ac:dyDescent="0.25">
      <c r="A1226" s="2"/>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9"/>
      <c r="Z1226" s="9"/>
      <c r="AA1226" s="9"/>
      <c r="AB1226" s="9"/>
      <c r="AC1226" s="9"/>
      <c r="AD1226" s="9"/>
      <c r="AE1226" s="9"/>
      <c r="AF1226" s="9"/>
      <c r="AG1226" s="9"/>
      <c r="AH1226" s="9"/>
      <c r="AI1226" s="9"/>
      <c r="AJ1226" s="9"/>
      <c r="AK1226" s="9"/>
      <c r="AL1226" s="2"/>
      <c r="AM1226" s="2"/>
      <c r="AN1226" s="2"/>
      <c r="AO1226" s="2"/>
      <c r="AP1226" s="2"/>
      <c r="AQ1226" s="2"/>
      <c r="AR1226" s="2"/>
      <c r="AS1226" s="2"/>
    </row>
    <row r="1227" spans="1:45" ht="18" customHeight="1" x14ac:dyDescent="0.25">
      <c r="A1227" s="2"/>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9"/>
      <c r="Z1227" s="9"/>
      <c r="AA1227" s="9"/>
      <c r="AB1227" s="9"/>
      <c r="AC1227" s="9"/>
      <c r="AD1227" s="9"/>
      <c r="AE1227" s="9"/>
      <c r="AF1227" s="9"/>
      <c r="AG1227" s="9"/>
      <c r="AH1227" s="9"/>
      <c r="AI1227" s="9"/>
      <c r="AJ1227" s="9"/>
      <c r="AK1227" s="9"/>
      <c r="AL1227" s="2"/>
      <c r="AM1227" s="2"/>
      <c r="AN1227" s="2"/>
      <c r="AO1227" s="2"/>
      <c r="AP1227" s="2"/>
      <c r="AQ1227" s="2"/>
      <c r="AR1227" s="2"/>
      <c r="AS1227" s="2"/>
    </row>
    <row r="1228" spans="1:45" ht="18" customHeight="1" x14ac:dyDescent="0.25">
      <c r="A1228" s="2"/>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9"/>
      <c r="Z1228" s="9"/>
      <c r="AA1228" s="9"/>
      <c r="AB1228" s="9"/>
      <c r="AC1228" s="9"/>
      <c r="AD1228" s="9"/>
      <c r="AE1228" s="9"/>
      <c r="AF1228" s="9"/>
      <c r="AG1228" s="9"/>
      <c r="AH1228" s="9"/>
      <c r="AI1228" s="9"/>
      <c r="AJ1228" s="9"/>
      <c r="AK1228" s="9"/>
      <c r="AL1228" s="2"/>
      <c r="AM1228" s="2"/>
      <c r="AN1228" s="2"/>
      <c r="AO1228" s="2"/>
      <c r="AP1228" s="2"/>
      <c r="AQ1228" s="2"/>
      <c r="AR1228" s="2"/>
      <c r="AS1228" s="2"/>
    </row>
    <row r="1229" spans="1:45" ht="18" customHeight="1" x14ac:dyDescent="0.25">
      <c r="A1229" s="2"/>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9"/>
      <c r="Z1229" s="9"/>
      <c r="AA1229" s="9"/>
      <c r="AB1229" s="9"/>
      <c r="AC1229" s="9"/>
      <c r="AD1229" s="9"/>
      <c r="AE1229" s="9"/>
      <c r="AF1229" s="9"/>
      <c r="AG1229" s="9"/>
      <c r="AH1229" s="9"/>
      <c r="AI1229" s="9"/>
      <c r="AJ1229" s="9"/>
      <c r="AK1229" s="9"/>
      <c r="AL1229" s="2"/>
      <c r="AM1229" s="2"/>
      <c r="AN1229" s="2"/>
      <c r="AO1229" s="2"/>
      <c r="AP1229" s="2"/>
      <c r="AQ1229" s="2"/>
      <c r="AR1229" s="2"/>
      <c r="AS1229" s="2"/>
    </row>
    <row r="1230" spans="1:45" ht="18" customHeight="1" x14ac:dyDescent="0.25">
      <c r="A1230" s="2"/>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9"/>
      <c r="Z1230" s="9"/>
      <c r="AA1230" s="9"/>
      <c r="AB1230" s="9"/>
      <c r="AC1230" s="9"/>
      <c r="AD1230" s="9"/>
      <c r="AE1230" s="9"/>
      <c r="AF1230" s="9"/>
      <c r="AG1230" s="9"/>
      <c r="AH1230" s="9"/>
      <c r="AI1230" s="9"/>
      <c r="AJ1230" s="9"/>
      <c r="AK1230" s="9"/>
      <c r="AL1230" s="2"/>
      <c r="AM1230" s="2"/>
      <c r="AN1230" s="2"/>
      <c r="AO1230" s="2"/>
      <c r="AP1230" s="2"/>
      <c r="AQ1230" s="2"/>
      <c r="AR1230" s="2"/>
      <c r="AS1230" s="2"/>
    </row>
    <row r="1231" spans="1:45" ht="18" customHeight="1" x14ac:dyDescent="0.25">
      <c r="A1231" s="2"/>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9"/>
      <c r="Z1231" s="9"/>
      <c r="AA1231" s="9"/>
      <c r="AB1231" s="9"/>
      <c r="AC1231" s="9"/>
      <c r="AD1231" s="9"/>
      <c r="AE1231" s="9"/>
      <c r="AF1231" s="9"/>
      <c r="AG1231" s="9"/>
      <c r="AH1231" s="9"/>
      <c r="AI1231" s="9"/>
      <c r="AJ1231" s="9"/>
      <c r="AK1231" s="9"/>
      <c r="AL1231" s="2"/>
      <c r="AM1231" s="2"/>
      <c r="AN1231" s="2"/>
      <c r="AO1231" s="2"/>
      <c r="AP1231" s="2"/>
      <c r="AQ1231" s="2"/>
      <c r="AR1231" s="2"/>
      <c r="AS1231" s="2"/>
    </row>
    <row r="1232" spans="1:45" ht="18" customHeight="1" x14ac:dyDescent="0.25">
      <c r="A1232" s="2"/>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9"/>
      <c r="Z1232" s="9"/>
      <c r="AA1232" s="9"/>
      <c r="AB1232" s="9"/>
      <c r="AC1232" s="9"/>
      <c r="AD1232" s="9"/>
      <c r="AE1232" s="9"/>
      <c r="AF1232" s="9"/>
      <c r="AG1232" s="9"/>
      <c r="AH1232" s="9"/>
      <c r="AI1232" s="9"/>
      <c r="AJ1232" s="9"/>
      <c r="AK1232" s="9"/>
      <c r="AL1232" s="2"/>
      <c r="AM1232" s="2"/>
      <c r="AN1232" s="2"/>
      <c r="AO1232" s="2"/>
      <c r="AP1232" s="2"/>
      <c r="AQ1232" s="2"/>
      <c r="AR1232" s="2"/>
      <c r="AS1232" s="2"/>
    </row>
    <row r="1233" spans="1:45" ht="18"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9"/>
      <c r="Z1233" s="9"/>
      <c r="AA1233" s="9"/>
      <c r="AB1233" s="9"/>
      <c r="AC1233" s="9"/>
      <c r="AD1233" s="9"/>
      <c r="AE1233" s="9"/>
      <c r="AF1233" s="9"/>
      <c r="AG1233" s="9"/>
      <c r="AH1233" s="9"/>
      <c r="AI1233" s="9"/>
      <c r="AJ1233" s="9"/>
      <c r="AK1233" s="9"/>
      <c r="AL1233" s="2"/>
      <c r="AM1233" s="2"/>
      <c r="AN1233" s="2"/>
      <c r="AO1233" s="2"/>
      <c r="AP1233" s="2"/>
      <c r="AQ1233" s="2"/>
      <c r="AR1233" s="2"/>
      <c r="AS1233" s="2"/>
    </row>
    <row r="1234" spans="1:45" ht="18" customHeight="1" x14ac:dyDescent="0.25">
      <c r="A1234" s="2"/>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9"/>
      <c r="Z1234" s="9"/>
      <c r="AA1234" s="9"/>
      <c r="AB1234" s="9"/>
      <c r="AC1234" s="9"/>
      <c r="AD1234" s="9"/>
      <c r="AE1234" s="9"/>
      <c r="AF1234" s="9"/>
      <c r="AG1234" s="9"/>
      <c r="AH1234" s="9"/>
      <c r="AI1234" s="9"/>
      <c r="AJ1234" s="9"/>
      <c r="AK1234" s="9"/>
      <c r="AL1234" s="2"/>
      <c r="AM1234" s="2"/>
      <c r="AN1234" s="2"/>
      <c r="AO1234" s="2"/>
      <c r="AP1234" s="2"/>
      <c r="AQ1234" s="2"/>
      <c r="AR1234" s="2"/>
      <c r="AS1234" s="2"/>
    </row>
    <row r="1235" spans="1:45" ht="18" customHeight="1" x14ac:dyDescent="0.25">
      <c r="A1235" s="2"/>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9"/>
      <c r="Z1235" s="9"/>
      <c r="AA1235" s="9"/>
      <c r="AB1235" s="9"/>
      <c r="AC1235" s="9"/>
      <c r="AD1235" s="9"/>
      <c r="AE1235" s="9"/>
      <c r="AF1235" s="9"/>
      <c r="AG1235" s="9"/>
      <c r="AH1235" s="9"/>
      <c r="AI1235" s="9"/>
      <c r="AJ1235" s="9"/>
      <c r="AK1235" s="9"/>
      <c r="AL1235" s="2"/>
      <c r="AM1235" s="2"/>
      <c r="AN1235" s="2"/>
      <c r="AO1235" s="2"/>
      <c r="AP1235" s="2"/>
      <c r="AQ1235" s="2"/>
      <c r="AR1235" s="2"/>
      <c r="AS1235" s="2"/>
    </row>
    <row r="1236" spans="1:45" ht="18" customHeight="1" x14ac:dyDescent="0.25">
      <c r="A1236" s="2"/>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9"/>
      <c r="Z1236" s="9"/>
      <c r="AA1236" s="9"/>
      <c r="AB1236" s="9"/>
      <c r="AC1236" s="9"/>
      <c r="AD1236" s="9"/>
      <c r="AE1236" s="9"/>
      <c r="AF1236" s="9"/>
      <c r="AG1236" s="9"/>
      <c r="AH1236" s="9"/>
      <c r="AI1236" s="9"/>
      <c r="AJ1236" s="9"/>
      <c r="AK1236" s="9"/>
      <c r="AL1236" s="2"/>
      <c r="AM1236" s="2"/>
      <c r="AN1236" s="2"/>
      <c r="AO1236" s="2"/>
      <c r="AP1236" s="2"/>
      <c r="AQ1236" s="2"/>
      <c r="AR1236" s="2"/>
      <c r="AS1236" s="2"/>
    </row>
    <row r="1237" spans="1:45" ht="18" customHeight="1" x14ac:dyDescent="0.25">
      <c r="A1237" s="2"/>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9"/>
      <c r="Z1237" s="9"/>
      <c r="AA1237" s="9"/>
      <c r="AB1237" s="9"/>
      <c r="AC1237" s="9"/>
      <c r="AD1237" s="9"/>
      <c r="AE1237" s="9"/>
      <c r="AF1237" s="9"/>
      <c r="AG1237" s="9"/>
      <c r="AH1237" s="9"/>
      <c r="AI1237" s="9"/>
      <c r="AJ1237" s="9"/>
      <c r="AK1237" s="9"/>
      <c r="AL1237" s="2"/>
      <c r="AM1237" s="2"/>
      <c r="AN1237" s="2"/>
      <c r="AO1237" s="2"/>
      <c r="AP1237" s="2"/>
      <c r="AQ1237" s="2"/>
      <c r="AR1237" s="2"/>
      <c r="AS1237" s="2"/>
    </row>
    <row r="1238" spans="1:45" ht="18" customHeight="1" x14ac:dyDescent="0.25">
      <c r="A1238" s="2"/>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9"/>
      <c r="Z1238" s="9"/>
      <c r="AA1238" s="9"/>
      <c r="AB1238" s="9"/>
      <c r="AC1238" s="9"/>
      <c r="AD1238" s="9"/>
      <c r="AE1238" s="9"/>
      <c r="AF1238" s="9"/>
      <c r="AG1238" s="9"/>
      <c r="AH1238" s="9"/>
      <c r="AI1238" s="9"/>
      <c r="AJ1238" s="9"/>
      <c r="AK1238" s="9"/>
      <c r="AL1238" s="2"/>
      <c r="AM1238" s="2"/>
      <c r="AN1238" s="2"/>
      <c r="AO1238" s="2"/>
      <c r="AP1238" s="2"/>
      <c r="AQ1238" s="2"/>
      <c r="AR1238" s="2"/>
      <c r="AS1238" s="2"/>
    </row>
    <row r="1239" spans="1:45" ht="18" customHeight="1" x14ac:dyDescent="0.25">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9"/>
      <c r="Z1239" s="9"/>
      <c r="AA1239" s="9"/>
      <c r="AB1239" s="9"/>
      <c r="AC1239" s="9"/>
      <c r="AD1239" s="9"/>
      <c r="AE1239" s="9"/>
      <c r="AF1239" s="9"/>
      <c r="AG1239" s="9"/>
      <c r="AH1239" s="9"/>
      <c r="AI1239" s="9"/>
      <c r="AJ1239" s="9"/>
      <c r="AK1239" s="9"/>
      <c r="AL1239" s="2"/>
      <c r="AM1239" s="2"/>
      <c r="AN1239" s="2"/>
      <c r="AO1239" s="2"/>
      <c r="AP1239" s="2"/>
      <c r="AQ1239" s="2"/>
      <c r="AR1239" s="2"/>
      <c r="AS1239" s="2"/>
    </row>
    <row r="1240" spans="1:45" ht="18" customHeight="1" x14ac:dyDescent="0.25">
      <c r="A1240" s="2"/>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9"/>
      <c r="Z1240" s="9"/>
      <c r="AA1240" s="9"/>
      <c r="AB1240" s="9"/>
      <c r="AC1240" s="9"/>
      <c r="AD1240" s="9"/>
      <c r="AE1240" s="9"/>
      <c r="AF1240" s="9"/>
      <c r="AG1240" s="9"/>
      <c r="AH1240" s="9"/>
      <c r="AI1240" s="9"/>
      <c r="AJ1240" s="9"/>
      <c r="AK1240" s="9"/>
      <c r="AL1240" s="2"/>
      <c r="AM1240" s="2"/>
      <c r="AN1240" s="2"/>
      <c r="AO1240" s="2"/>
      <c r="AP1240" s="2"/>
      <c r="AQ1240" s="2"/>
      <c r="AR1240" s="2"/>
      <c r="AS1240" s="2"/>
    </row>
    <row r="1241" spans="1:45" ht="18" customHeight="1" x14ac:dyDescent="0.25">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9"/>
      <c r="Z1241" s="9"/>
      <c r="AA1241" s="9"/>
      <c r="AB1241" s="9"/>
      <c r="AC1241" s="9"/>
      <c r="AD1241" s="9"/>
      <c r="AE1241" s="9"/>
      <c r="AF1241" s="9"/>
      <c r="AG1241" s="9"/>
      <c r="AH1241" s="9"/>
      <c r="AI1241" s="9"/>
      <c r="AJ1241" s="9"/>
      <c r="AK1241" s="9"/>
      <c r="AL1241" s="2"/>
      <c r="AM1241" s="2"/>
      <c r="AN1241" s="2"/>
      <c r="AO1241" s="2"/>
      <c r="AP1241" s="2"/>
      <c r="AQ1241" s="2"/>
      <c r="AR1241" s="2"/>
      <c r="AS1241" s="2"/>
    </row>
    <row r="1242" spans="1:45" ht="18" customHeight="1" x14ac:dyDescent="0.25">
      <c r="A1242" s="2"/>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9"/>
      <c r="Z1242" s="9"/>
      <c r="AA1242" s="9"/>
      <c r="AB1242" s="9"/>
      <c r="AC1242" s="9"/>
      <c r="AD1242" s="9"/>
      <c r="AE1242" s="9"/>
      <c r="AF1242" s="9"/>
      <c r="AG1242" s="9"/>
      <c r="AH1242" s="9"/>
      <c r="AI1242" s="9"/>
      <c r="AJ1242" s="9"/>
      <c r="AK1242" s="9"/>
      <c r="AL1242" s="2"/>
      <c r="AM1242" s="2"/>
      <c r="AN1242" s="2"/>
      <c r="AO1242" s="2"/>
      <c r="AP1242" s="2"/>
      <c r="AQ1242" s="2"/>
      <c r="AR1242" s="2"/>
      <c r="AS1242" s="2"/>
    </row>
    <row r="1243" spans="1:45" ht="18" customHeight="1" x14ac:dyDescent="0.25">
      <c r="A1243" s="2"/>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9"/>
      <c r="Z1243" s="9"/>
      <c r="AA1243" s="9"/>
      <c r="AB1243" s="9"/>
      <c r="AC1243" s="9"/>
      <c r="AD1243" s="9"/>
      <c r="AE1243" s="9"/>
      <c r="AF1243" s="9"/>
      <c r="AG1243" s="9"/>
      <c r="AH1243" s="9"/>
      <c r="AI1243" s="9"/>
      <c r="AJ1243" s="9"/>
      <c r="AK1243" s="9"/>
      <c r="AL1243" s="2"/>
      <c r="AM1243" s="2"/>
      <c r="AN1243" s="2"/>
      <c r="AO1243" s="2"/>
      <c r="AP1243" s="2"/>
      <c r="AQ1243" s="2"/>
      <c r="AR1243" s="2"/>
      <c r="AS1243" s="2"/>
    </row>
    <row r="1244" spans="1:45" ht="18" customHeight="1" x14ac:dyDescent="0.25">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9"/>
      <c r="Z1244" s="9"/>
      <c r="AA1244" s="9"/>
      <c r="AB1244" s="9"/>
      <c r="AC1244" s="9"/>
      <c r="AD1244" s="9"/>
      <c r="AE1244" s="9"/>
      <c r="AF1244" s="9"/>
      <c r="AG1244" s="9"/>
      <c r="AH1244" s="9"/>
      <c r="AI1244" s="9"/>
      <c r="AJ1244" s="9"/>
      <c r="AK1244" s="9"/>
      <c r="AL1244" s="2"/>
      <c r="AM1244" s="2"/>
      <c r="AN1244" s="2"/>
      <c r="AO1244" s="2"/>
      <c r="AP1244" s="2"/>
      <c r="AQ1244" s="2"/>
      <c r="AR1244" s="2"/>
      <c r="AS1244" s="2"/>
    </row>
    <row r="1245" spans="1:45" ht="18" customHeight="1" x14ac:dyDescent="0.25">
      <c r="A1245" s="2"/>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9"/>
      <c r="Z1245" s="9"/>
      <c r="AA1245" s="9"/>
      <c r="AB1245" s="9"/>
      <c r="AC1245" s="9"/>
      <c r="AD1245" s="9"/>
      <c r="AE1245" s="9"/>
      <c r="AF1245" s="9"/>
      <c r="AG1245" s="9"/>
      <c r="AH1245" s="9"/>
      <c r="AI1245" s="9"/>
      <c r="AJ1245" s="9"/>
      <c r="AK1245" s="9"/>
      <c r="AL1245" s="2"/>
      <c r="AM1245" s="2"/>
      <c r="AN1245" s="2"/>
      <c r="AO1245" s="2"/>
      <c r="AP1245" s="2"/>
      <c r="AQ1245" s="2"/>
      <c r="AR1245" s="2"/>
      <c r="AS1245" s="2"/>
    </row>
    <row r="1246" spans="1:45" ht="18" customHeight="1" x14ac:dyDescent="0.25">
      <c r="A1246" s="2"/>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9"/>
      <c r="Z1246" s="9"/>
      <c r="AA1246" s="9"/>
      <c r="AB1246" s="9"/>
      <c r="AC1246" s="9"/>
      <c r="AD1246" s="9"/>
      <c r="AE1246" s="9"/>
      <c r="AF1246" s="9"/>
      <c r="AG1246" s="9"/>
      <c r="AH1246" s="9"/>
      <c r="AI1246" s="9"/>
      <c r="AJ1246" s="9"/>
      <c r="AK1246" s="9"/>
      <c r="AL1246" s="2"/>
      <c r="AM1246" s="2"/>
      <c r="AN1246" s="2"/>
      <c r="AO1246" s="2"/>
      <c r="AP1246" s="2"/>
      <c r="AQ1246" s="2"/>
      <c r="AR1246" s="2"/>
      <c r="AS1246" s="2"/>
    </row>
    <row r="1247" spans="1:45" ht="18" customHeight="1" x14ac:dyDescent="0.25">
      <c r="A1247" s="2"/>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9"/>
      <c r="Z1247" s="9"/>
      <c r="AA1247" s="9"/>
      <c r="AB1247" s="9"/>
      <c r="AC1247" s="9"/>
      <c r="AD1247" s="9"/>
      <c r="AE1247" s="9"/>
      <c r="AF1247" s="9"/>
      <c r="AG1247" s="9"/>
      <c r="AH1247" s="9"/>
      <c r="AI1247" s="9"/>
      <c r="AJ1247" s="9"/>
      <c r="AK1247" s="9"/>
      <c r="AL1247" s="2"/>
      <c r="AM1247" s="2"/>
      <c r="AN1247" s="2"/>
      <c r="AO1247" s="2"/>
      <c r="AP1247" s="2"/>
      <c r="AQ1247" s="2"/>
      <c r="AR1247" s="2"/>
      <c r="AS1247" s="2"/>
    </row>
    <row r="1248" spans="1:45" ht="18" customHeight="1" x14ac:dyDescent="0.25">
      <c r="A1248" s="2"/>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9"/>
      <c r="Z1248" s="9"/>
      <c r="AA1248" s="9"/>
      <c r="AB1248" s="9"/>
      <c r="AC1248" s="9"/>
      <c r="AD1248" s="9"/>
      <c r="AE1248" s="9"/>
      <c r="AF1248" s="9"/>
      <c r="AG1248" s="9"/>
      <c r="AH1248" s="9"/>
      <c r="AI1248" s="9"/>
      <c r="AJ1248" s="9"/>
      <c r="AK1248" s="9"/>
      <c r="AL1248" s="2"/>
      <c r="AM1248" s="2"/>
      <c r="AN1248" s="2"/>
      <c r="AO1248" s="2"/>
      <c r="AP1248" s="2"/>
      <c r="AQ1248" s="2"/>
      <c r="AR1248" s="2"/>
      <c r="AS1248" s="2"/>
    </row>
    <row r="1249" spans="1:45" ht="18" customHeight="1" x14ac:dyDescent="0.25">
      <c r="A1249" s="2"/>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9"/>
      <c r="Z1249" s="9"/>
      <c r="AA1249" s="9"/>
      <c r="AB1249" s="9"/>
      <c r="AC1249" s="9"/>
      <c r="AD1249" s="9"/>
      <c r="AE1249" s="9"/>
      <c r="AF1249" s="9"/>
      <c r="AG1249" s="9"/>
      <c r="AH1249" s="9"/>
      <c r="AI1249" s="9"/>
      <c r="AJ1249" s="9"/>
      <c r="AK1249" s="9"/>
      <c r="AL1249" s="2"/>
      <c r="AM1249" s="2"/>
      <c r="AN1249" s="2"/>
      <c r="AO1249" s="2"/>
      <c r="AP1249" s="2"/>
      <c r="AQ1249" s="2"/>
      <c r="AR1249" s="2"/>
      <c r="AS1249" s="2"/>
    </row>
    <row r="1250" spans="1:45" ht="18" customHeight="1" x14ac:dyDescent="0.25">
      <c r="A1250" s="2"/>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9"/>
      <c r="Z1250" s="9"/>
      <c r="AA1250" s="9"/>
      <c r="AB1250" s="9"/>
      <c r="AC1250" s="9"/>
      <c r="AD1250" s="9"/>
      <c r="AE1250" s="9"/>
      <c r="AF1250" s="9"/>
      <c r="AG1250" s="9"/>
      <c r="AH1250" s="9"/>
      <c r="AI1250" s="9"/>
      <c r="AJ1250" s="9"/>
      <c r="AK1250" s="9"/>
      <c r="AL1250" s="2"/>
      <c r="AM1250" s="2"/>
      <c r="AN1250" s="2"/>
      <c r="AO1250" s="2"/>
      <c r="AP1250" s="2"/>
      <c r="AQ1250" s="2"/>
      <c r="AR1250" s="2"/>
      <c r="AS1250" s="2"/>
    </row>
    <row r="1251" spans="1:45" ht="18" customHeight="1" x14ac:dyDescent="0.25">
      <c r="A1251" s="2"/>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9"/>
      <c r="Z1251" s="9"/>
      <c r="AA1251" s="9"/>
      <c r="AB1251" s="9"/>
      <c r="AC1251" s="9"/>
      <c r="AD1251" s="9"/>
      <c r="AE1251" s="9"/>
      <c r="AF1251" s="9"/>
      <c r="AG1251" s="9"/>
      <c r="AH1251" s="9"/>
      <c r="AI1251" s="9"/>
      <c r="AJ1251" s="9"/>
      <c r="AK1251" s="9"/>
      <c r="AL1251" s="2"/>
      <c r="AM1251" s="2"/>
      <c r="AN1251" s="2"/>
      <c r="AO1251" s="2"/>
      <c r="AP1251" s="2"/>
      <c r="AQ1251" s="2"/>
      <c r="AR1251" s="2"/>
      <c r="AS1251" s="2"/>
    </row>
    <row r="1252" spans="1:45" ht="18" customHeight="1" x14ac:dyDescent="0.25">
      <c r="A1252" s="2"/>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9"/>
      <c r="Z1252" s="9"/>
      <c r="AA1252" s="9"/>
      <c r="AB1252" s="9"/>
      <c r="AC1252" s="9"/>
      <c r="AD1252" s="9"/>
      <c r="AE1252" s="9"/>
      <c r="AF1252" s="9"/>
      <c r="AG1252" s="9"/>
      <c r="AH1252" s="9"/>
      <c r="AI1252" s="9"/>
      <c r="AJ1252" s="9"/>
      <c r="AK1252" s="9"/>
      <c r="AL1252" s="2"/>
      <c r="AM1252" s="2"/>
      <c r="AN1252" s="2"/>
      <c r="AO1252" s="2"/>
      <c r="AP1252" s="2"/>
      <c r="AQ1252" s="2"/>
      <c r="AR1252" s="2"/>
      <c r="AS1252" s="2"/>
    </row>
    <row r="1253" spans="1:45" ht="18" customHeight="1" x14ac:dyDescent="0.25">
      <c r="A1253" s="2"/>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9"/>
      <c r="Z1253" s="9"/>
      <c r="AA1253" s="9"/>
      <c r="AB1253" s="9"/>
      <c r="AC1253" s="9"/>
      <c r="AD1253" s="9"/>
      <c r="AE1253" s="9"/>
      <c r="AF1253" s="9"/>
      <c r="AG1253" s="9"/>
      <c r="AH1253" s="9"/>
      <c r="AI1253" s="9"/>
      <c r="AJ1253" s="9"/>
      <c r="AK1253" s="9"/>
      <c r="AL1253" s="2"/>
      <c r="AM1253" s="2"/>
      <c r="AN1253" s="2"/>
      <c r="AO1253" s="2"/>
      <c r="AP1253" s="2"/>
      <c r="AQ1253" s="2"/>
      <c r="AR1253" s="2"/>
      <c r="AS1253" s="2"/>
    </row>
    <row r="1254" spans="1:45" ht="18" customHeight="1" x14ac:dyDescent="0.25">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9"/>
      <c r="Z1254" s="9"/>
      <c r="AA1254" s="9"/>
      <c r="AB1254" s="9"/>
      <c r="AC1254" s="9"/>
      <c r="AD1254" s="9"/>
      <c r="AE1254" s="9"/>
      <c r="AF1254" s="9"/>
      <c r="AG1254" s="9"/>
      <c r="AH1254" s="9"/>
      <c r="AI1254" s="9"/>
      <c r="AJ1254" s="9"/>
      <c r="AK1254" s="9"/>
      <c r="AL1254" s="2"/>
      <c r="AM1254" s="2"/>
      <c r="AN1254" s="2"/>
      <c r="AO1254" s="2"/>
      <c r="AP1254" s="2"/>
      <c r="AQ1254" s="2"/>
      <c r="AR1254" s="2"/>
      <c r="AS1254" s="2"/>
    </row>
    <row r="1255" spans="1:45" ht="18" customHeight="1" x14ac:dyDescent="0.25">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9"/>
      <c r="Z1255" s="9"/>
      <c r="AA1255" s="9"/>
      <c r="AB1255" s="9"/>
      <c r="AC1255" s="9"/>
      <c r="AD1255" s="9"/>
      <c r="AE1255" s="9"/>
      <c r="AF1255" s="9"/>
      <c r="AG1255" s="9"/>
      <c r="AH1255" s="9"/>
      <c r="AI1255" s="9"/>
      <c r="AJ1255" s="9"/>
      <c r="AK1255" s="9"/>
      <c r="AL1255" s="2"/>
      <c r="AM1255" s="2"/>
      <c r="AN1255" s="2"/>
      <c r="AO1255" s="2"/>
      <c r="AP1255" s="2"/>
      <c r="AQ1255" s="2"/>
      <c r="AR1255" s="2"/>
      <c r="AS1255" s="2"/>
    </row>
    <row r="1256" spans="1:45" ht="18" customHeight="1" x14ac:dyDescent="0.25">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9"/>
      <c r="Z1256" s="9"/>
      <c r="AA1256" s="9"/>
      <c r="AB1256" s="9"/>
      <c r="AC1256" s="9"/>
      <c r="AD1256" s="9"/>
      <c r="AE1256" s="9"/>
      <c r="AF1256" s="9"/>
      <c r="AG1256" s="9"/>
      <c r="AH1256" s="9"/>
      <c r="AI1256" s="9"/>
      <c r="AJ1256" s="9"/>
      <c r="AK1256" s="9"/>
      <c r="AL1256" s="2"/>
      <c r="AM1256" s="2"/>
      <c r="AN1256" s="2"/>
      <c r="AO1256" s="2"/>
      <c r="AP1256" s="2"/>
      <c r="AQ1256" s="2"/>
      <c r="AR1256" s="2"/>
      <c r="AS1256" s="2"/>
    </row>
    <row r="1257" spans="1:45" ht="18" customHeight="1" x14ac:dyDescent="0.25">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9"/>
      <c r="Z1257" s="9"/>
      <c r="AA1257" s="9"/>
      <c r="AB1257" s="9"/>
      <c r="AC1257" s="9"/>
      <c r="AD1257" s="9"/>
      <c r="AE1257" s="9"/>
      <c r="AF1257" s="9"/>
      <c r="AG1257" s="9"/>
      <c r="AH1257" s="9"/>
      <c r="AI1257" s="9"/>
      <c r="AJ1257" s="9"/>
      <c r="AK1257" s="9"/>
      <c r="AL1257" s="2"/>
      <c r="AM1257" s="2"/>
      <c r="AN1257" s="2"/>
      <c r="AO1257" s="2"/>
      <c r="AP1257" s="2"/>
      <c r="AQ1257" s="2"/>
      <c r="AR1257" s="2"/>
      <c r="AS1257" s="2"/>
    </row>
    <row r="1258" spans="1:45" ht="18" customHeight="1" x14ac:dyDescent="0.25">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9"/>
      <c r="Z1258" s="9"/>
      <c r="AA1258" s="9"/>
      <c r="AB1258" s="9"/>
      <c r="AC1258" s="9"/>
      <c r="AD1258" s="9"/>
      <c r="AE1258" s="9"/>
      <c r="AF1258" s="9"/>
      <c r="AG1258" s="9"/>
      <c r="AH1258" s="9"/>
      <c r="AI1258" s="9"/>
      <c r="AJ1258" s="9"/>
      <c r="AK1258" s="9"/>
      <c r="AL1258" s="2"/>
      <c r="AM1258" s="2"/>
      <c r="AN1258" s="2"/>
      <c r="AO1258" s="2"/>
      <c r="AP1258" s="2"/>
      <c r="AQ1258" s="2"/>
      <c r="AR1258" s="2"/>
      <c r="AS1258" s="2"/>
    </row>
    <row r="1259" spans="1:45" ht="18" customHeight="1" x14ac:dyDescent="0.25">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9"/>
      <c r="Z1259" s="9"/>
      <c r="AA1259" s="9"/>
      <c r="AB1259" s="9"/>
      <c r="AC1259" s="9"/>
      <c r="AD1259" s="9"/>
      <c r="AE1259" s="9"/>
      <c r="AF1259" s="9"/>
      <c r="AG1259" s="9"/>
      <c r="AH1259" s="9"/>
      <c r="AI1259" s="9"/>
      <c r="AJ1259" s="9"/>
      <c r="AK1259" s="9"/>
      <c r="AL1259" s="2"/>
      <c r="AM1259" s="2"/>
      <c r="AN1259" s="2"/>
      <c r="AO1259" s="2"/>
      <c r="AP1259" s="2"/>
      <c r="AQ1259" s="2"/>
      <c r="AR1259" s="2"/>
      <c r="AS1259" s="2"/>
    </row>
    <row r="1260" spans="1:45" ht="18" customHeight="1" x14ac:dyDescent="0.25">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9"/>
      <c r="Z1260" s="9"/>
      <c r="AA1260" s="9"/>
      <c r="AB1260" s="9"/>
      <c r="AC1260" s="9"/>
      <c r="AD1260" s="9"/>
      <c r="AE1260" s="9"/>
      <c r="AF1260" s="9"/>
      <c r="AG1260" s="9"/>
      <c r="AH1260" s="9"/>
      <c r="AI1260" s="9"/>
      <c r="AJ1260" s="9"/>
      <c r="AK1260" s="9"/>
      <c r="AL1260" s="2"/>
      <c r="AM1260" s="2"/>
      <c r="AN1260" s="2"/>
      <c r="AO1260" s="2"/>
      <c r="AP1260" s="2"/>
      <c r="AQ1260" s="2"/>
      <c r="AR1260" s="2"/>
      <c r="AS1260" s="2"/>
    </row>
    <row r="1261" spans="1:45" ht="18" customHeight="1" x14ac:dyDescent="0.25">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9"/>
      <c r="Z1261" s="9"/>
      <c r="AA1261" s="9"/>
      <c r="AB1261" s="9"/>
      <c r="AC1261" s="9"/>
      <c r="AD1261" s="9"/>
      <c r="AE1261" s="9"/>
      <c r="AF1261" s="9"/>
      <c r="AG1261" s="9"/>
      <c r="AH1261" s="9"/>
      <c r="AI1261" s="9"/>
      <c r="AJ1261" s="9"/>
      <c r="AK1261" s="9"/>
      <c r="AL1261" s="2"/>
      <c r="AM1261" s="2"/>
      <c r="AN1261" s="2"/>
      <c r="AO1261" s="2"/>
      <c r="AP1261" s="2"/>
      <c r="AQ1261" s="2"/>
      <c r="AR1261" s="2"/>
      <c r="AS1261" s="2"/>
    </row>
    <row r="1262" spans="1:45" ht="18" customHeight="1" x14ac:dyDescent="0.25">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9"/>
      <c r="Z1262" s="9"/>
      <c r="AA1262" s="9"/>
      <c r="AB1262" s="9"/>
      <c r="AC1262" s="9"/>
      <c r="AD1262" s="9"/>
      <c r="AE1262" s="9"/>
      <c r="AF1262" s="9"/>
      <c r="AG1262" s="9"/>
      <c r="AH1262" s="9"/>
      <c r="AI1262" s="9"/>
      <c r="AJ1262" s="9"/>
      <c r="AK1262" s="9"/>
      <c r="AL1262" s="2"/>
      <c r="AM1262" s="2"/>
      <c r="AN1262" s="2"/>
      <c r="AO1262" s="2"/>
      <c r="AP1262" s="2"/>
      <c r="AQ1262" s="2"/>
      <c r="AR1262" s="2"/>
      <c r="AS1262" s="2"/>
    </row>
    <row r="1263" spans="1:45" ht="18" customHeight="1" x14ac:dyDescent="0.25">
      <c r="A1263" s="2"/>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9"/>
      <c r="Z1263" s="9"/>
      <c r="AA1263" s="9"/>
      <c r="AB1263" s="9"/>
      <c r="AC1263" s="9"/>
      <c r="AD1263" s="9"/>
      <c r="AE1263" s="9"/>
      <c r="AF1263" s="9"/>
      <c r="AG1263" s="9"/>
      <c r="AH1263" s="9"/>
      <c r="AI1263" s="9"/>
      <c r="AJ1263" s="9"/>
      <c r="AK1263" s="9"/>
      <c r="AL1263" s="2"/>
      <c r="AM1263" s="2"/>
      <c r="AN1263" s="2"/>
      <c r="AO1263" s="2"/>
      <c r="AP1263" s="2"/>
      <c r="AQ1263" s="2"/>
      <c r="AR1263" s="2"/>
      <c r="AS1263" s="2"/>
    </row>
    <row r="1264" spans="1:45" ht="18" customHeight="1" x14ac:dyDescent="0.25">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9"/>
      <c r="Z1264" s="9"/>
      <c r="AA1264" s="9"/>
      <c r="AB1264" s="9"/>
      <c r="AC1264" s="9"/>
      <c r="AD1264" s="9"/>
      <c r="AE1264" s="9"/>
      <c r="AF1264" s="9"/>
      <c r="AG1264" s="9"/>
      <c r="AH1264" s="9"/>
      <c r="AI1264" s="9"/>
      <c r="AJ1264" s="9"/>
      <c r="AK1264" s="9"/>
      <c r="AL1264" s="2"/>
      <c r="AM1264" s="2"/>
      <c r="AN1264" s="2"/>
      <c r="AO1264" s="2"/>
      <c r="AP1264" s="2"/>
      <c r="AQ1264" s="2"/>
      <c r="AR1264" s="2"/>
      <c r="AS1264" s="2"/>
    </row>
    <row r="1265" spans="1:45" ht="18" customHeight="1" x14ac:dyDescent="0.25">
      <c r="A1265" s="2"/>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9"/>
      <c r="Z1265" s="9"/>
      <c r="AA1265" s="9"/>
      <c r="AB1265" s="9"/>
      <c r="AC1265" s="9"/>
      <c r="AD1265" s="9"/>
      <c r="AE1265" s="9"/>
      <c r="AF1265" s="9"/>
      <c r="AG1265" s="9"/>
      <c r="AH1265" s="9"/>
      <c r="AI1265" s="9"/>
      <c r="AJ1265" s="9"/>
      <c r="AK1265" s="9"/>
      <c r="AL1265" s="2"/>
      <c r="AM1265" s="2"/>
      <c r="AN1265" s="2"/>
      <c r="AO1265" s="2"/>
      <c r="AP1265" s="2"/>
      <c r="AQ1265" s="2"/>
      <c r="AR1265" s="2"/>
      <c r="AS1265" s="2"/>
    </row>
    <row r="1266" spans="1:45" ht="18" customHeight="1" x14ac:dyDescent="0.25">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9"/>
      <c r="Z1266" s="9"/>
      <c r="AA1266" s="9"/>
      <c r="AB1266" s="9"/>
      <c r="AC1266" s="9"/>
      <c r="AD1266" s="9"/>
      <c r="AE1266" s="9"/>
      <c r="AF1266" s="9"/>
      <c r="AG1266" s="9"/>
      <c r="AH1266" s="9"/>
      <c r="AI1266" s="9"/>
      <c r="AJ1266" s="9"/>
      <c r="AK1266" s="9"/>
      <c r="AL1266" s="2"/>
      <c r="AM1266" s="2"/>
      <c r="AN1266" s="2"/>
      <c r="AO1266" s="2"/>
      <c r="AP1266" s="2"/>
      <c r="AQ1266" s="2"/>
      <c r="AR1266" s="2"/>
      <c r="AS1266" s="2"/>
    </row>
    <row r="1267" spans="1:45" ht="18" customHeight="1" x14ac:dyDescent="0.25">
      <c r="A1267" s="2"/>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9"/>
      <c r="Z1267" s="9"/>
      <c r="AA1267" s="9"/>
      <c r="AB1267" s="9"/>
      <c r="AC1267" s="9"/>
      <c r="AD1267" s="9"/>
      <c r="AE1267" s="9"/>
      <c r="AF1267" s="9"/>
      <c r="AG1267" s="9"/>
      <c r="AH1267" s="9"/>
      <c r="AI1267" s="9"/>
      <c r="AJ1267" s="9"/>
      <c r="AK1267" s="9"/>
      <c r="AL1267" s="2"/>
      <c r="AM1267" s="2"/>
      <c r="AN1267" s="2"/>
      <c r="AO1267" s="2"/>
      <c r="AP1267" s="2"/>
      <c r="AQ1267" s="2"/>
      <c r="AR1267" s="2"/>
      <c r="AS1267" s="2"/>
    </row>
    <row r="1268" spans="1:45" ht="18" customHeight="1" x14ac:dyDescent="0.25">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9"/>
      <c r="Z1268" s="9"/>
      <c r="AA1268" s="9"/>
      <c r="AB1268" s="9"/>
      <c r="AC1268" s="9"/>
      <c r="AD1268" s="9"/>
      <c r="AE1268" s="9"/>
      <c r="AF1268" s="9"/>
      <c r="AG1268" s="9"/>
      <c r="AH1268" s="9"/>
      <c r="AI1268" s="9"/>
      <c r="AJ1268" s="9"/>
      <c r="AK1268" s="9"/>
      <c r="AL1268" s="2"/>
      <c r="AM1268" s="2"/>
      <c r="AN1268" s="2"/>
      <c r="AO1268" s="2"/>
      <c r="AP1268" s="2"/>
      <c r="AQ1268" s="2"/>
      <c r="AR1268" s="2"/>
      <c r="AS1268" s="2"/>
    </row>
    <row r="1269" spans="1:45" ht="18"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9"/>
      <c r="Z1269" s="9"/>
      <c r="AA1269" s="9"/>
      <c r="AB1269" s="9"/>
      <c r="AC1269" s="9"/>
      <c r="AD1269" s="9"/>
      <c r="AE1269" s="9"/>
      <c r="AF1269" s="9"/>
      <c r="AG1269" s="9"/>
      <c r="AH1269" s="9"/>
      <c r="AI1269" s="9"/>
      <c r="AJ1269" s="9"/>
      <c r="AK1269" s="9"/>
      <c r="AL1269" s="2"/>
      <c r="AM1269" s="2"/>
      <c r="AN1269" s="2"/>
      <c r="AO1269" s="2"/>
      <c r="AP1269" s="2"/>
      <c r="AQ1269" s="2"/>
      <c r="AR1269" s="2"/>
      <c r="AS1269" s="2"/>
    </row>
    <row r="1270" spans="1:45" ht="18"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9"/>
      <c r="Z1270" s="9"/>
      <c r="AA1270" s="9"/>
      <c r="AB1270" s="9"/>
      <c r="AC1270" s="9"/>
      <c r="AD1270" s="9"/>
      <c r="AE1270" s="9"/>
      <c r="AF1270" s="9"/>
      <c r="AG1270" s="9"/>
      <c r="AH1270" s="9"/>
      <c r="AI1270" s="9"/>
      <c r="AJ1270" s="9"/>
      <c r="AK1270" s="9"/>
      <c r="AL1270" s="2"/>
      <c r="AM1270" s="2"/>
      <c r="AN1270" s="2"/>
      <c r="AO1270" s="2"/>
      <c r="AP1270" s="2"/>
      <c r="AQ1270" s="2"/>
      <c r="AR1270" s="2"/>
      <c r="AS1270" s="2"/>
    </row>
    <row r="1271" spans="1:45" ht="18" customHeight="1" x14ac:dyDescent="0.25">
      <c r="A1271" s="2"/>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9"/>
      <c r="Z1271" s="9"/>
      <c r="AA1271" s="9"/>
      <c r="AB1271" s="9"/>
      <c r="AC1271" s="9"/>
      <c r="AD1271" s="9"/>
      <c r="AE1271" s="9"/>
      <c r="AF1271" s="9"/>
      <c r="AG1271" s="9"/>
      <c r="AH1271" s="9"/>
      <c r="AI1271" s="9"/>
      <c r="AJ1271" s="9"/>
      <c r="AK1271" s="9"/>
      <c r="AL1271" s="2"/>
      <c r="AM1271" s="2"/>
      <c r="AN1271" s="2"/>
      <c r="AO1271" s="2"/>
      <c r="AP1271" s="2"/>
      <c r="AQ1271" s="2"/>
      <c r="AR1271" s="2"/>
      <c r="AS1271" s="2"/>
    </row>
    <row r="1272" spans="1:45" ht="18" customHeight="1" x14ac:dyDescent="0.25">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9"/>
      <c r="Z1272" s="9"/>
      <c r="AA1272" s="9"/>
      <c r="AB1272" s="9"/>
      <c r="AC1272" s="9"/>
      <c r="AD1272" s="9"/>
      <c r="AE1272" s="9"/>
      <c r="AF1272" s="9"/>
      <c r="AG1272" s="9"/>
      <c r="AH1272" s="9"/>
      <c r="AI1272" s="9"/>
      <c r="AJ1272" s="9"/>
      <c r="AK1272" s="9"/>
      <c r="AL1272" s="2"/>
      <c r="AM1272" s="2"/>
      <c r="AN1272" s="2"/>
      <c r="AO1272" s="2"/>
      <c r="AP1272" s="2"/>
      <c r="AQ1272" s="2"/>
      <c r="AR1272" s="2"/>
      <c r="AS1272" s="2"/>
    </row>
    <row r="1273" spans="1:45" ht="18" customHeight="1" x14ac:dyDescent="0.25">
      <c r="A1273" s="2"/>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9"/>
      <c r="Z1273" s="9"/>
      <c r="AA1273" s="9"/>
      <c r="AB1273" s="9"/>
      <c r="AC1273" s="9"/>
      <c r="AD1273" s="9"/>
      <c r="AE1273" s="9"/>
      <c r="AF1273" s="9"/>
      <c r="AG1273" s="9"/>
      <c r="AH1273" s="9"/>
      <c r="AI1273" s="9"/>
      <c r="AJ1273" s="9"/>
      <c r="AK1273" s="9"/>
      <c r="AL1273" s="2"/>
      <c r="AM1273" s="2"/>
      <c r="AN1273" s="2"/>
      <c r="AO1273" s="2"/>
      <c r="AP1273" s="2"/>
      <c r="AQ1273" s="2"/>
      <c r="AR1273" s="2"/>
      <c r="AS1273" s="2"/>
    </row>
    <row r="1274" spans="1:45" ht="18" customHeight="1" x14ac:dyDescent="0.25">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9"/>
      <c r="Z1274" s="9"/>
      <c r="AA1274" s="9"/>
      <c r="AB1274" s="9"/>
      <c r="AC1274" s="9"/>
      <c r="AD1274" s="9"/>
      <c r="AE1274" s="9"/>
      <c r="AF1274" s="9"/>
      <c r="AG1274" s="9"/>
      <c r="AH1274" s="9"/>
      <c r="AI1274" s="9"/>
      <c r="AJ1274" s="9"/>
      <c r="AK1274" s="9"/>
      <c r="AL1274" s="2"/>
      <c r="AM1274" s="2"/>
      <c r="AN1274" s="2"/>
      <c r="AO1274" s="2"/>
      <c r="AP1274" s="2"/>
      <c r="AQ1274" s="2"/>
      <c r="AR1274" s="2"/>
      <c r="AS1274" s="2"/>
    </row>
    <row r="1275" spans="1:45" ht="18" customHeight="1" x14ac:dyDescent="0.25">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9"/>
      <c r="Z1275" s="9"/>
      <c r="AA1275" s="9"/>
      <c r="AB1275" s="9"/>
      <c r="AC1275" s="9"/>
      <c r="AD1275" s="9"/>
      <c r="AE1275" s="9"/>
      <c r="AF1275" s="9"/>
      <c r="AG1275" s="9"/>
      <c r="AH1275" s="9"/>
      <c r="AI1275" s="9"/>
      <c r="AJ1275" s="9"/>
      <c r="AK1275" s="9"/>
      <c r="AL1275" s="2"/>
      <c r="AM1275" s="2"/>
      <c r="AN1275" s="2"/>
      <c r="AO1275" s="2"/>
      <c r="AP1275" s="2"/>
      <c r="AQ1275" s="2"/>
      <c r="AR1275" s="2"/>
      <c r="AS1275" s="2"/>
    </row>
    <row r="1276" spans="1:45" ht="18" customHeight="1" x14ac:dyDescent="0.25">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9"/>
      <c r="Z1276" s="9"/>
      <c r="AA1276" s="9"/>
      <c r="AB1276" s="9"/>
      <c r="AC1276" s="9"/>
      <c r="AD1276" s="9"/>
      <c r="AE1276" s="9"/>
      <c r="AF1276" s="9"/>
      <c r="AG1276" s="9"/>
      <c r="AH1276" s="9"/>
      <c r="AI1276" s="9"/>
      <c r="AJ1276" s="9"/>
      <c r="AK1276" s="9"/>
      <c r="AL1276" s="2"/>
      <c r="AM1276" s="2"/>
      <c r="AN1276" s="2"/>
      <c r="AO1276" s="2"/>
      <c r="AP1276" s="2"/>
      <c r="AQ1276" s="2"/>
      <c r="AR1276" s="2"/>
      <c r="AS1276" s="2"/>
    </row>
    <row r="1277" spans="1:45" ht="18" customHeight="1" x14ac:dyDescent="0.25">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9"/>
      <c r="Z1277" s="9"/>
      <c r="AA1277" s="9"/>
      <c r="AB1277" s="9"/>
      <c r="AC1277" s="9"/>
      <c r="AD1277" s="9"/>
      <c r="AE1277" s="9"/>
      <c r="AF1277" s="9"/>
      <c r="AG1277" s="9"/>
      <c r="AH1277" s="9"/>
      <c r="AI1277" s="9"/>
      <c r="AJ1277" s="9"/>
      <c r="AK1277" s="9"/>
      <c r="AL1277" s="2"/>
      <c r="AM1277" s="2"/>
      <c r="AN1277" s="2"/>
      <c r="AO1277" s="2"/>
      <c r="AP1277" s="2"/>
      <c r="AQ1277" s="2"/>
      <c r="AR1277" s="2"/>
      <c r="AS1277" s="2"/>
    </row>
    <row r="1278" spans="1:45" ht="18" customHeight="1" x14ac:dyDescent="0.25">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9"/>
      <c r="Z1278" s="9"/>
      <c r="AA1278" s="9"/>
      <c r="AB1278" s="9"/>
      <c r="AC1278" s="9"/>
      <c r="AD1278" s="9"/>
      <c r="AE1278" s="9"/>
      <c r="AF1278" s="9"/>
      <c r="AG1278" s="9"/>
      <c r="AH1278" s="9"/>
      <c r="AI1278" s="9"/>
      <c r="AJ1278" s="9"/>
      <c r="AK1278" s="9"/>
      <c r="AL1278" s="2"/>
      <c r="AM1278" s="2"/>
      <c r="AN1278" s="2"/>
      <c r="AO1278" s="2"/>
      <c r="AP1278" s="2"/>
      <c r="AQ1278" s="2"/>
      <c r="AR1278" s="2"/>
      <c r="AS1278" s="2"/>
    </row>
    <row r="1279" spans="1:45" ht="18" customHeight="1" x14ac:dyDescent="0.25">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9"/>
      <c r="Z1279" s="9"/>
      <c r="AA1279" s="9"/>
      <c r="AB1279" s="9"/>
      <c r="AC1279" s="9"/>
      <c r="AD1279" s="9"/>
      <c r="AE1279" s="9"/>
      <c r="AF1279" s="9"/>
      <c r="AG1279" s="9"/>
      <c r="AH1279" s="9"/>
      <c r="AI1279" s="9"/>
      <c r="AJ1279" s="9"/>
      <c r="AK1279" s="9"/>
      <c r="AL1279" s="2"/>
      <c r="AM1279" s="2"/>
      <c r="AN1279" s="2"/>
      <c r="AO1279" s="2"/>
      <c r="AP1279" s="2"/>
      <c r="AQ1279" s="2"/>
      <c r="AR1279" s="2"/>
      <c r="AS1279" s="2"/>
    </row>
    <row r="1280" spans="1:45" ht="18" customHeight="1" x14ac:dyDescent="0.25">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9"/>
      <c r="Z1280" s="9"/>
      <c r="AA1280" s="9"/>
      <c r="AB1280" s="9"/>
      <c r="AC1280" s="9"/>
      <c r="AD1280" s="9"/>
      <c r="AE1280" s="9"/>
      <c r="AF1280" s="9"/>
      <c r="AG1280" s="9"/>
      <c r="AH1280" s="9"/>
      <c r="AI1280" s="9"/>
      <c r="AJ1280" s="9"/>
      <c r="AK1280" s="9"/>
      <c r="AL1280" s="2"/>
      <c r="AM1280" s="2"/>
      <c r="AN1280" s="2"/>
      <c r="AO1280" s="2"/>
      <c r="AP1280" s="2"/>
      <c r="AQ1280" s="2"/>
      <c r="AR1280" s="2"/>
      <c r="AS1280" s="2"/>
    </row>
    <row r="1281" spans="1:45" ht="18" customHeight="1" x14ac:dyDescent="0.25">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9"/>
      <c r="Z1281" s="9"/>
      <c r="AA1281" s="9"/>
      <c r="AB1281" s="9"/>
      <c r="AC1281" s="9"/>
      <c r="AD1281" s="9"/>
      <c r="AE1281" s="9"/>
      <c r="AF1281" s="9"/>
      <c r="AG1281" s="9"/>
      <c r="AH1281" s="9"/>
      <c r="AI1281" s="9"/>
      <c r="AJ1281" s="9"/>
      <c r="AK1281" s="9"/>
      <c r="AL1281" s="2"/>
      <c r="AM1281" s="2"/>
      <c r="AN1281" s="2"/>
      <c r="AO1281" s="2"/>
      <c r="AP1281" s="2"/>
      <c r="AQ1281" s="2"/>
      <c r="AR1281" s="2"/>
      <c r="AS1281" s="2"/>
    </row>
    <row r="1282" spans="1:45" ht="18" customHeight="1" x14ac:dyDescent="0.25">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9"/>
      <c r="Z1282" s="9"/>
      <c r="AA1282" s="9"/>
      <c r="AB1282" s="9"/>
      <c r="AC1282" s="9"/>
      <c r="AD1282" s="9"/>
      <c r="AE1282" s="9"/>
      <c r="AF1282" s="9"/>
      <c r="AG1282" s="9"/>
      <c r="AH1282" s="9"/>
      <c r="AI1282" s="9"/>
      <c r="AJ1282" s="9"/>
      <c r="AK1282" s="9"/>
      <c r="AL1282" s="2"/>
      <c r="AM1282" s="2"/>
      <c r="AN1282" s="2"/>
      <c r="AO1282" s="2"/>
      <c r="AP1282" s="2"/>
      <c r="AQ1282" s="2"/>
      <c r="AR1282" s="2"/>
      <c r="AS1282" s="2"/>
    </row>
    <row r="1283" spans="1:45" ht="18" customHeight="1" x14ac:dyDescent="0.25">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9"/>
      <c r="Z1283" s="9"/>
      <c r="AA1283" s="9"/>
      <c r="AB1283" s="9"/>
      <c r="AC1283" s="9"/>
      <c r="AD1283" s="9"/>
      <c r="AE1283" s="9"/>
      <c r="AF1283" s="9"/>
      <c r="AG1283" s="9"/>
      <c r="AH1283" s="9"/>
      <c r="AI1283" s="9"/>
      <c r="AJ1283" s="9"/>
      <c r="AK1283" s="9"/>
      <c r="AL1283" s="2"/>
      <c r="AM1283" s="2"/>
      <c r="AN1283" s="2"/>
      <c r="AO1283" s="2"/>
      <c r="AP1283" s="2"/>
      <c r="AQ1283" s="2"/>
      <c r="AR1283" s="2"/>
      <c r="AS1283" s="2"/>
    </row>
    <row r="1284" spans="1:45" ht="18" customHeight="1" x14ac:dyDescent="0.25">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9"/>
      <c r="Z1284" s="9"/>
      <c r="AA1284" s="9"/>
      <c r="AB1284" s="9"/>
      <c r="AC1284" s="9"/>
      <c r="AD1284" s="9"/>
      <c r="AE1284" s="9"/>
      <c r="AF1284" s="9"/>
      <c r="AG1284" s="9"/>
      <c r="AH1284" s="9"/>
      <c r="AI1284" s="9"/>
      <c r="AJ1284" s="9"/>
      <c r="AK1284" s="9"/>
      <c r="AL1284" s="2"/>
      <c r="AM1284" s="2"/>
      <c r="AN1284" s="2"/>
      <c r="AO1284" s="2"/>
      <c r="AP1284" s="2"/>
      <c r="AQ1284" s="2"/>
      <c r="AR1284" s="2"/>
      <c r="AS1284" s="2"/>
    </row>
    <row r="1285" spans="1:45" ht="18" customHeight="1" x14ac:dyDescent="0.25">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9"/>
      <c r="Z1285" s="9"/>
      <c r="AA1285" s="9"/>
      <c r="AB1285" s="9"/>
      <c r="AC1285" s="9"/>
      <c r="AD1285" s="9"/>
      <c r="AE1285" s="9"/>
      <c r="AF1285" s="9"/>
      <c r="AG1285" s="9"/>
      <c r="AH1285" s="9"/>
      <c r="AI1285" s="9"/>
      <c r="AJ1285" s="9"/>
      <c r="AK1285" s="9"/>
      <c r="AL1285" s="2"/>
      <c r="AM1285" s="2"/>
      <c r="AN1285" s="2"/>
      <c r="AO1285" s="2"/>
      <c r="AP1285" s="2"/>
      <c r="AQ1285" s="2"/>
      <c r="AR1285" s="2"/>
      <c r="AS1285" s="2"/>
    </row>
    <row r="1286" spans="1:45" ht="18" customHeight="1" x14ac:dyDescent="0.25">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9"/>
      <c r="Z1286" s="9"/>
      <c r="AA1286" s="9"/>
      <c r="AB1286" s="9"/>
      <c r="AC1286" s="9"/>
      <c r="AD1286" s="9"/>
      <c r="AE1286" s="9"/>
      <c r="AF1286" s="9"/>
      <c r="AG1286" s="9"/>
      <c r="AH1286" s="9"/>
      <c r="AI1286" s="9"/>
      <c r="AJ1286" s="9"/>
      <c r="AK1286" s="9"/>
      <c r="AL1286" s="2"/>
      <c r="AM1286" s="2"/>
      <c r="AN1286" s="2"/>
      <c r="AO1286" s="2"/>
      <c r="AP1286" s="2"/>
      <c r="AQ1286" s="2"/>
      <c r="AR1286" s="2"/>
      <c r="AS1286" s="2"/>
    </row>
    <row r="1287" spans="1:45" ht="18" customHeight="1" x14ac:dyDescent="0.25">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9"/>
      <c r="Z1287" s="9"/>
      <c r="AA1287" s="9"/>
      <c r="AB1287" s="9"/>
      <c r="AC1287" s="9"/>
      <c r="AD1287" s="9"/>
      <c r="AE1287" s="9"/>
      <c r="AF1287" s="9"/>
      <c r="AG1287" s="9"/>
      <c r="AH1287" s="9"/>
      <c r="AI1287" s="9"/>
      <c r="AJ1287" s="9"/>
      <c r="AK1287" s="9"/>
      <c r="AL1287" s="2"/>
      <c r="AM1287" s="2"/>
      <c r="AN1287" s="2"/>
      <c r="AO1287" s="2"/>
      <c r="AP1287" s="2"/>
      <c r="AQ1287" s="2"/>
      <c r="AR1287" s="2"/>
      <c r="AS1287" s="2"/>
    </row>
    <row r="1288" spans="1:45" ht="18" customHeight="1" x14ac:dyDescent="0.25">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9"/>
      <c r="Z1288" s="9"/>
      <c r="AA1288" s="9"/>
      <c r="AB1288" s="9"/>
      <c r="AC1288" s="9"/>
      <c r="AD1288" s="9"/>
      <c r="AE1288" s="9"/>
      <c r="AF1288" s="9"/>
      <c r="AG1288" s="9"/>
      <c r="AH1288" s="9"/>
      <c r="AI1288" s="9"/>
      <c r="AJ1288" s="9"/>
      <c r="AK1288" s="9"/>
      <c r="AL1288" s="2"/>
      <c r="AM1288" s="2"/>
      <c r="AN1288" s="2"/>
      <c r="AO1288" s="2"/>
      <c r="AP1288" s="2"/>
      <c r="AQ1288" s="2"/>
      <c r="AR1288" s="2"/>
      <c r="AS1288" s="2"/>
    </row>
    <row r="1289" spans="1:45" ht="18" customHeight="1" x14ac:dyDescent="0.25">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9"/>
      <c r="Z1289" s="9"/>
      <c r="AA1289" s="9"/>
      <c r="AB1289" s="9"/>
      <c r="AC1289" s="9"/>
      <c r="AD1289" s="9"/>
      <c r="AE1289" s="9"/>
      <c r="AF1289" s="9"/>
      <c r="AG1289" s="9"/>
      <c r="AH1289" s="9"/>
      <c r="AI1289" s="9"/>
      <c r="AJ1289" s="9"/>
      <c r="AK1289" s="9"/>
      <c r="AL1289" s="2"/>
      <c r="AM1289" s="2"/>
      <c r="AN1289" s="2"/>
      <c r="AO1289" s="2"/>
      <c r="AP1289" s="2"/>
      <c r="AQ1289" s="2"/>
      <c r="AR1289" s="2"/>
      <c r="AS1289" s="2"/>
    </row>
    <row r="1290" spans="1:45" ht="18" customHeight="1" x14ac:dyDescent="0.25">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9"/>
      <c r="Z1290" s="9"/>
      <c r="AA1290" s="9"/>
      <c r="AB1290" s="9"/>
      <c r="AC1290" s="9"/>
      <c r="AD1290" s="9"/>
      <c r="AE1290" s="9"/>
      <c r="AF1290" s="9"/>
      <c r="AG1290" s="9"/>
      <c r="AH1290" s="9"/>
      <c r="AI1290" s="9"/>
      <c r="AJ1290" s="9"/>
      <c r="AK1290" s="9"/>
      <c r="AL1290" s="2"/>
      <c r="AM1290" s="2"/>
      <c r="AN1290" s="2"/>
      <c r="AO1290" s="2"/>
      <c r="AP1290" s="2"/>
      <c r="AQ1290" s="2"/>
      <c r="AR1290" s="2"/>
      <c r="AS1290" s="2"/>
    </row>
    <row r="1291" spans="1:45" ht="18" customHeight="1" x14ac:dyDescent="0.25">
      <c r="A1291" s="2"/>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9"/>
      <c r="Z1291" s="9"/>
      <c r="AA1291" s="9"/>
      <c r="AB1291" s="9"/>
      <c r="AC1291" s="9"/>
      <c r="AD1291" s="9"/>
      <c r="AE1291" s="9"/>
      <c r="AF1291" s="9"/>
      <c r="AG1291" s="9"/>
      <c r="AH1291" s="9"/>
      <c r="AI1291" s="9"/>
      <c r="AJ1291" s="9"/>
      <c r="AK1291" s="9"/>
      <c r="AL1291" s="2"/>
      <c r="AM1291" s="2"/>
      <c r="AN1291" s="2"/>
      <c r="AO1291" s="2"/>
      <c r="AP1291" s="2"/>
      <c r="AQ1291" s="2"/>
      <c r="AR1291" s="2"/>
      <c r="AS1291" s="2"/>
    </row>
    <row r="1292" spans="1:45" ht="18" customHeight="1" x14ac:dyDescent="0.25">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9"/>
      <c r="Z1292" s="9"/>
      <c r="AA1292" s="9"/>
      <c r="AB1292" s="9"/>
      <c r="AC1292" s="9"/>
      <c r="AD1292" s="9"/>
      <c r="AE1292" s="9"/>
      <c r="AF1292" s="9"/>
      <c r="AG1292" s="9"/>
      <c r="AH1292" s="9"/>
      <c r="AI1292" s="9"/>
      <c r="AJ1292" s="9"/>
      <c r="AK1292" s="9"/>
      <c r="AL1292" s="2"/>
      <c r="AM1292" s="2"/>
      <c r="AN1292" s="2"/>
      <c r="AO1292" s="2"/>
      <c r="AP1292" s="2"/>
      <c r="AQ1292" s="2"/>
      <c r="AR1292" s="2"/>
      <c r="AS1292" s="2"/>
    </row>
    <row r="1293" spans="1:45" ht="18" customHeight="1" x14ac:dyDescent="0.25">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9"/>
      <c r="Z1293" s="9"/>
      <c r="AA1293" s="9"/>
      <c r="AB1293" s="9"/>
      <c r="AC1293" s="9"/>
      <c r="AD1293" s="9"/>
      <c r="AE1293" s="9"/>
      <c r="AF1293" s="9"/>
      <c r="AG1293" s="9"/>
      <c r="AH1293" s="9"/>
      <c r="AI1293" s="9"/>
      <c r="AJ1293" s="9"/>
      <c r="AK1293" s="9"/>
      <c r="AL1293" s="2"/>
      <c r="AM1293" s="2"/>
      <c r="AN1293" s="2"/>
      <c r="AO1293" s="2"/>
      <c r="AP1293" s="2"/>
      <c r="AQ1293" s="2"/>
      <c r="AR1293" s="2"/>
      <c r="AS1293" s="2"/>
    </row>
    <row r="1294" spans="1:45" ht="18" customHeight="1" x14ac:dyDescent="0.25">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9"/>
      <c r="Z1294" s="9"/>
      <c r="AA1294" s="9"/>
      <c r="AB1294" s="9"/>
      <c r="AC1294" s="9"/>
      <c r="AD1294" s="9"/>
      <c r="AE1294" s="9"/>
      <c r="AF1294" s="9"/>
      <c r="AG1294" s="9"/>
      <c r="AH1294" s="9"/>
      <c r="AI1294" s="9"/>
      <c r="AJ1294" s="9"/>
      <c r="AK1294" s="9"/>
      <c r="AL1294" s="2"/>
      <c r="AM1294" s="2"/>
      <c r="AN1294" s="2"/>
      <c r="AO1294" s="2"/>
      <c r="AP1294" s="2"/>
      <c r="AQ1294" s="2"/>
      <c r="AR1294" s="2"/>
      <c r="AS1294" s="2"/>
    </row>
    <row r="1295" spans="1:45" ht="18" customHeight="1" x14ac:dyDescent="0.25">
      <c r="A1295" s="2"/>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9"/>
      <c r="Z1295" s="9"/>
      <c r="AA1295" s="9"/>
      <c r="AB1295" s="9"/>
      <c r="AC1295" s="9"/>
      <c r="AD1295" s="9"/>
      <c r="AE1295" s="9"/>
      <c r="AF1295" s="9"/>
      <c r="AG1295" s="9"/>
      <c r="AH1295" s="9"/>
      <c r="AI1295" s="9"/>
      <c r="AJ1295" s="9"/>
      <c r="AK1295" s="9"/>
      <c r="AL1295" s="2"/>
      <c r="AM1295" s="2"/>
      <c r="AN1295" s="2"/>
      <c r="AO1295" s="2"/>
      <c r="AP1295" s="2"/>
      <c r="AQ1295" s="2"/>
      <c r="AR1295" s="2"/>
      <c r="AS1295" s="2"/>
    </row>
    <row r="1296" spans="1:45" ht="18" customHeight="1" x14ac:dyDescent="0.25">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9"/>
      <c r="Z1296" s="9"/>
      <c r="AA1296" s="9"/>
      <c r="AB1296" s="9"/>
      <c r="AC1296" s="9"/>
      <c r="AD1296" s="9"/>
      <c r="AE1296" s="9"/>
      <c r="AF1296" s="9"/>
      <c r="AG1296" s="9"/>
      <c r="AH1296" s="9"/>
      <c r="AI1296" s="9"/>
      <c r="AJ1296" s="9"/>
      <c r="AK1296" s="9"/>
      <c r="AL1296" s="2"/>
      <c r="AM1296" s="2"/>
      <c r="AN1296" s="2"/>
      <c r="AO1296" s="2"/>
      <c r="AP1296" s="2"/>
      <c r="AQ1296" s="2"/>
      <c r="AR1296" s="2"/>
      <c r="AS1296" s="2"/>
    </row>
    <row r="1297" spans="1:45" ht="18" customHeight="1" x14ac:dyDescent="0.25">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9"/>
      <c r="Z1297" s="9"/>
      <c r="AA1297" s="9"/>
      <c r="AB1297" s="9"/>
      <c r="AC1297" s="9"/>
      <c r="AD1297" s="9"/>
      <c r="AE1297" s="9"/>
      <c r="AF1297" s="9"/>
      <c r="AG1297" s="9"/>
      <c r="AH1297" s="9"/>
      <c r="AI1297" s="9"/>
      <c r="AJ1297" s="9"/>
      <c r="AK1297" s="9"/>
      <c r="AL1297" s="2"/>
      <c r="AM1297" s="2"/>
      <c r="AN1297" s="2"/>
      <c r="AO1297" s="2"/>
      <c r="AP1297" s="2"/>
      <c r="AQ1297" s="2"/>
      <c r="AR1297" s="2"/>
      <c r="AS1297" s="2"/>
    </row>
    <row r="1298" spans="1:45" ht="18" customHeight="1" x14ac:dyDescent="0.25">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9"/>
      <c r="Z1298" s="9"/>
      <c r="AA1298" s="9"/>
      <c r="AB1298" s="9"/>
      <c r="AC1298" s="9"/>
      <c r="AD1298" s="9"/>
      <c r="AE1298" s="9"/>
      <c r="AF1298" s="9"/>
      <c r="AG1298" s="9"/>
      <c r="AH1298" s="9"/>
      <c r="AI1298" s="9"/>
      <c r="AJ1298" s="9"/>
      <c r="AK1298" s="9"/>
      <c r="AL1298" s="2"/>
      <c r="AM1298" s="2"/>
      <c r="AN1298" s="2"/>
      <c r="AO1298" s="2"/>
      <c r="AP1298" s="2"/>
      <c r="AQ1298" s="2"/>
      <c r="AR1298" s="2"/>
      <c r="AS1298" s="2"/>
    </row>
    <row r="1299" spans="1:45" ht="18" customHeight="1" x14ac:dyDescent="0.25">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9"/>
      <c r="Z1299" s="9"/>
      <c r="AA1299" s="9"/>
      <c r="AB1299" s="9"/>
      <c r="AC1299" s="9"/>
      <c r="AD1299" s="9"/>
      <c r="AE1299" s="9"/>
      <c r="AF1299" s="9"/>
      <c r="AG1299" s="9"/>
      <c r="AH1299" s="9"/>
      <c r="AI1299" s="9"/>
      <c r="AJ1299" s="9"/>
      <c r="AK1299" s="9"/>
      <c r="AL1299" s="2"/>
      <c r="AM1299" s="2"/>
      <c r="AN1299" s="2"/>
      <c r="AO1299" s="2"/>
      <c r="AP1299" s="2"/>
      <c r="AQ1299" s="2"/>
      <c r="AR1299" s="2"/>
      <c r="AS1299" s="2"/>
    </row>
    <row r="1300" spans="1:45" ht="18" customHeight="1" x14ac:dyDescent="0.25">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9"/>
      <c r="Z1300" s="9"/>
      <c r="AA1300" s="9"/>
      <c r="AB1300" s="9"/>
      <c r="AC1300" s="9"/>
      <c r="AD1300" s="9"/>
      <c r="AE1300" s="9"/>
      <c r="AF1300" s="9"/>
      <c r="AG1300" s="9"/>
      <c r="AH1300" s="9"/>
      <c r="AI1300" s="9"/>
      <c r="AJ1300" s="9"/>
      <c r="AK1300" s="9"/>
      <c r="AL1300" s="2"/>
      <c r="AM1300" s="2"/>
      <c r="AN1300" s="2"/>
      <c r="AO1300" s="2"/>
      <c r="AP1300" s="2"/>
      <c r="AQ1300" s="2"/>
      <c r="AR1300" s="2"/>
      <c r="AS1300" s="2"/>
    </row>
    <row r="1301" spans="1:45" ht="18" customHeight="1" x14ac:dyDescent="0.25">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9"/>
      <c r="Z1301" s="9"/>
      <c r="AA1301" s="9"/>
      <c r="AB1301" s="9"/>
      <c r="AC1301" s="9"/>
      <c r="AD1301" s="9"/>
      <c r="AE1301" s="9"/>
      <c r="AF1301" s="9"/>
      <c r="AG1301" s="9"/>
      <c r="AH1301" s="9"/>
      <c r="AI1301" s="9"/>
      <c r="AJ1301" s="9"/>
      <c r="AK1301" s="9"/>
      <c r="AL1301" s="2"/>
      <c r="AM1301" s="2"/>
      <c r="AN1301" s="2"/>
      <c r="AO1301" s="2"/>
      <c r="AP1301" s="2"/>
      <c r="AQ1301" s="2"/>
      <c r="AR1301" s="2"/>
      <c r="AS1301" s="2"/>
    </row>
    <row r="1302" spans="1:45" ht="18" customHeight="1" x14ac:dyDescent="0.25">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9"/>
      <c r="Z1302" s="9"/>
      <c r="AA1302" s="9"/>
      <c r="AB1302" s="9"/>
      <c r="AC1302" s="9"/>
      <c r="AD1302" s="9"/>
      <c r="AE1302" s="9"/>
      <c r="AF1302" s="9"/>
      <c r="AG1302" s="9"/>
      <c r="AH1302" s="9"/>
      <c r="AI1302" s="9"/>
      <c r="AJ1302" s="9"/>
      <c r="AK1302" s="9"/>
      <c r="AL1302" s="2"/>
      <c r="AM1302" s="2"/>
      <c r="AN1302" s="2"/>
      <c r="AO1302" s="2"/>
      <c r="AP1302" s="2"/>
      <c r="AQ1302" s="2"/>
      <c r="AR1302" s="2"/>
      <c r="AS1302" s="2"/>
    </row>
    <row r="1303" spans="1:45" ht="18" customHeight="1" x14ac:dyDescent="0.25">
      <c r="A1303" s="2"/>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9"/>
      <c r="Z1303" s="9"/>
      <c r="AA1303" s="9"/>
      <c r="AB1303" s="9"/>
      <c r="AC1303" s="9"/>
      <c r="AD1303" s="9"/>
      <c r="AE1303" s="9"/>
      <c r="AF1303" s="9"/>
      <c r="AG1303" s="9"/>
      <c r="AH1303" s="9"/>
      <c r="AI1303" s="9"/>
      <c r="AJ1303" s="9"/>
      <c r="AK1303" s="9"/>
      <c r="AL1303" s="2"/>
      <c r="AM1303" s="2"/>
      <c r="AN1303" s="2"/>
      <c r="AO1303" s="2"/>
      <c r="AP1303" s="2"/>
      <c r="AQ1303" s="2"/>
      <c r="AR1303" s="2"/>
      <c r="AS1303" s="2"/>
    </row>
    <row r="1304" spans="1:45" ht="18" customHeight="1" x14ac:dyDescent="0.25">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9"/>
      <c r="Z1304" s="9"/>
      <c r="AA1304" s="9"/>
      <c r="AB1304" s="9"/>
      <c r="AC1304" s="9"/>
      <c r="AD1304" s="9"/>
      <c r="AE1304" s="9"/>
      <c r="AF1304" s="9"/>
      <c r="AG1304" s="9"/>
      <c r="AH1304" s="9"/>
      <c r="AI1304" s="9"/>
      <c r="AJ1304" s="9"/>
      <c r="AK1304" s="9"/>
      <c r="AL1304" s="2"/>
      <c r="AM1304" s="2"/>
      <c r="AN1304" s="2"/>
      <c r="AO1304" s="2"/>
      <c r="AP1304" s="2"/>
      <c r="AQ1304" s="2"/>
      <c r="AR1304" s="2"/>
      <c r="AS1304" s="2"/>
    </row>
    <row r="1305" spans="1:45" ht="18" customHeight="1" x14ac:dyDescent="0.25">
      <c r="A1305" s="2"/>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9"/>
      <c r="Z1305" s="9"/>
      <c r="AA1305" s="9"/>
      <c r="AB1305" s="9"/>
      <c r="AC1305" s="9"/>
      <c r="AD1305" s="9"/>
      <c r="AE1305" s="9"/>
      <c r="AF1305" s="9"/>
      <c r="AG1305" s="9"/>
      <c r="AH1305" s="9"/>
      <c r="AI1305" s="9"/>
      <c r="AJ1305" s="9"/>
      <c r="AK1305" s="9"/>
      <c r="AL1305" s="2"/>
      <c r="AM1305" s="2"/>
      <c r="AN1305" s="2"/>
      <c r="AO1305" s="2"/>
      <c r="AP1305" s="2"/>
      <c r="AQ1305" s="2"/>
      <c r="AR1305" s="2"/>
      <c r="AS1305" s="2"/>
    </row>
    <row r="1306" spans="1:45" ht="18"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9"/>
      <c r="Z1306" s="9"/>
      <c r="AA1306" s="9"/>
      <c r="AB1306" s="9"/>
      <c r="AC1306" s="9"/>
      <c r="AD1306" s="9"/>
      <c r="AE1306" s="9"/>
      <c r="AF1306" s="9"/>
      <c r="AG1306" s="9"/>
      <c r="AH1306" s="9"/>
      <c r="AI1306" s="9"/>
      <c r="AJ1306" s="9"/>
      <c r="AK1306" s="9"/>
      <c r="AL1306" s="2"/>
      <c r="AM1306" s="2"/>
      <c r="AN1306" s="2"/>
      <c r="AO1306" s="2"/>
      <c r="AP1306" s="2"/>
      <c r="AQ1306" s="2"/>
      <c r="AR1306" s="2"/>
      <c r="AS1306" s="2"/>
    </row>
    <row r="1307" spans="1:45" ht="18" customHeight="1" x14ac:dyDescent="0.25">
      <c r="A1307" s="2"/>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9"/>
      <c r="Z1307" s="9"/>
      <c r="AA1307" s="9"/>
      <c r="AB1307" s="9"/>
      <c r="AC1307" s="9"/>
      <c r="AD1307" s="9"/>
      <c r="AE1307" s="9"/>
      <c r="AF1307" s="9"/>
      <c r="AG1307" s="9"/>
      <c r="AH1307" s="9"/>
      <c r="AI1307" s="9"/>
      <c r="AJ1307" s="9"/>
      <c r="AK1307" s="9"/>
      <c r="AL1307" s="2"/>
      <c r="AM1307" s="2"/>
      <c r="AN1307" s="2"/>
      <c r="AO1307" s="2"/>
      <c r="AP1307" s="2"/>
      <c r="AQ1307" s="2"/>
      <c r="AR1307" s="2"/>
      <c r="AS1307" s="2"/>
    </row>
    <row r="1308" spans="1:45" ht="18" customHeight="1" x14ac:dyDescent="0.25">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9"/>
      <c r="Z1308" s="9"/>
      <c r="AA1308" s="9"/>
      <c r="AB1308" s="9"/>
      <c r="AC1308" s="9"/>
      <c r="AD1308" s="9"/>
      <c r="AE1308" s="9"/>
      <c r="AF1308" s="9"/>
      <c r="AG1308" s="9"/>
      <c r="AH1308" s="9"/>
      <c r="AI1308" s="9"/>
      <c r="AJ1308" s="9"/>
      <c r="AK1308" s="9"/>
      <c r="AL1308" s="2"/>
      <c r="AM1308" s="2"/>
      <c r="AN1308" s="2"/>
      <c r="AO1308" s="2"/>
      <c r="AP1308" s="2"/>
      <c r="AQ1308" s="2"/>
      <c r="AR1308" s="2"/>
      <c r="AS1308" s="2"/>
    </row>
    <row r="1309" spans="1:45" ht="18" customHeight="1" x14ac:dyDescent="0.25">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9"/>
      <c r="Z1309" s="9"/>
      <c r="AA1309" s="9"/>
      <c r="AB1309" s="9"/>
      <c r="AC1309" s="9"/>
      <c r="AD1309" s="9"/>
      <c r="AE1309" s="9"/>
      <c r="AF1309" s="9"/>
      <c r="AG1309" s="9"/>
      <c r="AH1309" s="9"/>
      <c r="AI1309" s="9"/>
      <c r="AJ1309" s="9"/>
      <c r="AK1309" s="9"/>
      <c r="AL1309" s="2"/>
      <c r="AM1309" s="2"/>
      <c r="AN1309" s="2"/>
      <c r="AO1309" s="2"/>
      <c r="AP1309" s="2"/>
      <c r="AQ1309" s="2"/>
      <c r="AR1309" s="2"/>
      <c r="AS1309" s="2"/>
    </row>
    <row r="1310" spans="1:45" ht="18" customHeight="1" x14ac:dyDescent="0.25">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9"/>
      <c r="Z1310" s="9"/>
      <c r="AA1310" s="9"/>
      <c r="AB1310" s="9"/>
      <c r="AC1310" s="9"/>
      <c r="AD1310" s="9"/>
      <c r="AE1310" s="9"/>
      <c r="AF1310" s="9"/>
      <c r="AG1310" s="9"/>
      <c r="AH1310" s="9"/>
      <c r="AI1310" s="9"/>
      <c r="AJ1310" s="9"/>
      <c r="AK1310" s="9"/>
      <c r="AL1310" s="2"/>
      <c r="AM1310" s="2"/>
      <c r="AN1310" s="2"/>
      <c r="AO1310" s="2"/>
      <c r="AP1310" s="2"/>
      <c r="AQ1310" s="2"/>
      <c r="AR1310" s="2"/>
      <c r="AS1310" s="2"/>
    </row>
    <row r="1311" spans="1:45" ht="18" customHeight="1" x14ac:dyDescent="0.25">
      <c r="A1311" s="2"/>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9"/>
      <c r="Z1311" s="9"/>
      <c r="AA1311" s="9"/>
      <c r="AB1311" s="9"/>
      <c r="AC1311" s="9"/>
      <c r="AD1311" s="9"/>
      <c r="AE1311" s="9"/>
      <c r="AF1311" s="9"/>
      <c r="AG1311" s="9"/>
      <c r="AH1311" s="9"/>
      <c r="AI1311" s="9"/>
      <c r="AJ1311" s="9"/>
      <c r="AK1311" s="9"/>
      <c r="AL1311" s="2"/>
      <c r="AM1311" s="2"/>
      <c r="AN1311" s="2"/>
      <c r="AO1311" s="2"/>
      <c r="AP1311" s="2"/>
      <c r="AQ1311" s="2"/>
      <c r="AR1311" s="2"/>
      <c r="AS1311" s="2"/>
    </row>
    <row r="1312" spans="1:45" ht="18" customHeight="1" x14ac:dyDescent="0.25">
      <c r="A1312" s="2"/>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9"/>
      <c r="Z1312" s="9"/>
      <c r="AA1312" s="9"/>
      <c r="AB1312" s="9"/>
      <c r="AC1312" s="9"/>
      <c r="AD1312" s="9"/>
      <c r="AE1312" s="9"/>
      <c r="AF1312" s="9"/>
      <c r="AG1312" s="9"/>
      <c r="AH1312" s="9"/>
      <c r="AI1312" s="9"/>
      <c r="AJ1312" s="9"/>
      <c r="AK1312" s="9"/>
      <c r="AL1312" s="2"/>
      <c r="AM1312" s="2"/>
      <c r="AN1312" s="2"/>
      <c r="AO1312" s="2"/>
      <c r="AP1312" s="2"/>
      <c r="AQ1312" s="2"/>
      <c r="AR1312" s="2"/>
      <c r="AS1312" s="2"/>
    </row>
    <row r="1313" spans="1:45" ht="18" customHeight="1" x14ac:dyDescent="0.25">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9"/>
      <c r="Z1313" s="9"/>
      <c r="AA1313" s="9"/>
      <c r="AB1313" s="9"/>
      <c r="AC1313" s="9"/>
      <c r="AD1313" s="9"/>
      <c r="AE1313" s="9"/>
      <c r="AF1313" s="9"/>
      <c r="AG1313" s="9"/>
      <c r="AH1313" s="9"/>
      <c r="AI1313" s="9"/>
      <c r="AJ1313" s="9"/>
      <c r="AK1313" s="9"/>
      <c r="AL1313" s="2"/>
      <c r="AM1313" s="2"/>
      <c r="AN1313" s="2"/>
      <c r="AO1313" s="2"/>
      <c r="AP1313" s="2"/>
      <c r="AQ1313" s="2"/>
      <c r="AR1313" s="2"/>
      <c r="AS1313" s="2"/>
    </row>
    <row r="1314" spans="1:45" ht="18" customHeight="1" x14ac:dyDescent="0.25">
      <c r="A1314" s="2"/>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9"/>
      <c r="Z1314" s="9"/>
      <c r="AA1314" s="9"/>
      <c r="AB1314" s="9"/>
      <c r="AC1314" s="9"/>
      <c r="AD1314" s="9"/>
      <c r="AE1314" s="9"/>
      <c r="AF1314" s="9"/>
      <c r="AG1314" s="9"/>
      <c r="AH1314" s="9"/>
      <c r="AI1314" s="9"/>
      <c r="AJ1314" s="9"/>
      <c r="AK1314" s="9"/>
      <c r="AL1314" s="2"/>
      <c r="AM1314" s="2"/>
      <c r="AN1314" s="2"/>
      <c r="AO1314" s="2"/>
      <c r="AP1314" s="2"/>
      <c r="AQ1314" s="2"/>
      <c r="AR1314" s="2"/>
      <c r="AS1314" s="2"/>
    </row>
    <row r="1315" spans="1:45" ht="18" customHeight="1" x14ac:dyDescent="0.25">
      <c r="A1315" s="2"/>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9"/>
      <c r="Z1315" s="9"/>
      <c r="AA1315" s="9"/>
      <c r="AB1315" s="9"/>
      <c r="AC1315" s="9"/>
      <c r="AD1315" s="9"/>
      <c r="AE1315" s="9"/>
      <c r="AF1315" s="9"/>
      <c r="AG1315" s="9"/>
      <c r="AH1315" s="9"/>
      <c r="AI1315" s="9"/>
      <c r="AJ1315" s="9"/>
      <c r="AK1315" s="9"/>
      <c r="AL1315" s="2"/>
      <c r="AM1315" s="2"/>
      <c r="AN1315" s="2"/>
      <c r="AO1315" s="2"/>
      <c r="AP1315" s="2"/>
      <c r="AQ1315" s="2"/>
      <c r="AR1315" s="2"/>
      <c r="AS1315" s="2"/>
    </row>
    <row r="1316" spans="1:45" ht="18" customHeight="1" x14ac:dyDescent="0.25">
      <c r="A1316" s="2"/>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9"/>
      <c r="Z1316" s="9"/>
      <c r="AA1316" s="9"/>
      <c r="AB1316" s="9"/>
      <c r="AC1316" s="9"/>
      <c r="AD1316" s="9"/>
      <c r="AE1316" s="9"/>
      <c r="AF1316" s="9"/>
      <c r="AG1316" s="9"/>
      <c r="AH1316" s="9"/>
      <c r="AI1316" s="9"/>
      <c r="AJ1316" s="9"/>
      <c r="AK1316" s="9"/>
      <c r="AL1316" s="2"/>
      <c r="AM1316" s="2"/>
      <c r="AN1316" s="2"/>
      <c r="AO1316" s="2"/>
      <c r="AP1316" s="2"/>
      <c r="AQ1316" s="2"/>
      <c r="AR1316" s="2"/>
      <c r="AS1316" s="2"/>
    </row>
    <row r="1317" spans="1:45" ht="18" customHeight="1" x14ac:dyDescent="0.25">
      <c r="A1317" s="2"/>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9"/>
      <c r="Z1317" s="9"/>
      <c r="AA1317" s="9"/>
      <c r="AB1317" s="9"/>
      <c r="AC1317" s="9"/>
      <c r="AD1317" s="9"/>
      <c r="AE1317" s="9"/>
      <c r="AF1317" s="9"/>
      <c r="AG1317" s="9"/>
      <c r="AH1317" s="9"/>
      <c r="AI1317" s="9"/>
      <c r="AJ1317" s="9"/>
      <c r="AK1317" s="9"/>
      <c r="AL1317" s="2"/>
      <c r="AM1317" s="2"/>
      <c r="AN1317" s="2"/>
      <c r="AO1317" s="2"/>
      <c r="AP1317" s="2"/>
      <c r="AQ1317" s="2"/>
      <c r="AR1317" s="2"/>
      <c r="AS1317" s="2"/>
    </row>
    <row r="1318" spans="1:45" ht="18" customHeight="1" x14ac:dyDescent="0.25">
      <c r="A1318" s="2"/>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9"/>
      <c r="Z1318" s="9"/>
      <c r="AA1318" s="9"/>
      <c r="AB1318" s="9"/>
      <c r="AC1318" s="9"/>
      <c r="AD1318" s="9"/>
      <c r="AE1318" s="9"/>
      <c r="AF1318" s="9"/>
      <c r="AG1318" s="9"/>
      <c r="AH1318" s="9"/>
      <c r="AI1318" s="9"/>
      <c r="AJ1318" s="9"/>
      <c r="AK1318" s="9"/>
      <c r="AL1318" s="2"/>
      <c r="AM1318" s="2"/>
      <c r="AN1318" s="2"/>
      <c r="AO1318" s="2"/>
      <c r="AP1318" s="2"/>
      <c r="AQ1318" s="2"/>
      <c r="AR1318" s="2"/>
      <c r="AS1318" s="2"/>
    </row>
    <row r="1319" spans="1:45" ht="18" customHeight="1" x14ac:dyDescent="0.25">
      <c r="A1319" s="2"/>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9"/>
      <c r="Z1319" s="9"/>
      <c r="AA1319" s="9"/>
      <c r="AB1319" s="9"/>
      <c r="AC1319" s="9"/>
      <c r="AD1319" s="9"/>
      <c r="AE1319" s="9"/>
      <c r="AF1319" s="9"/>
      <c r="AG1319" s="9"/>
      <c r="AH1319" s="9"/>
      <c r="AI1319" s="9"/>
      <c r="AJ1319" s="9"/>
      <c r="AK1319" s="9"/>
      <c r="AL1319" s="2"/>
      <c r="AM1319" s="2"/>
      <c r="AN1319" s="2"/>
      <c r="AO1319" s="2"/>
      <c r="AP1319" s="2"/>
      <c r="AQ1319" s="2"/>
      <c r="AR1319" s="2"/>
      <c r="AS1319" s="2"/>
    </row>
    <row r="1320" spans="1:45" ht="18" customHeight="1" x14ac:dyDescent="0.25">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9"/>
      <c r="Z1320" s="9"/>
      <c r="AA1320" s="9"/>
      <c r="AB1320" s="9"/>
      <c r="AC1320" s="9"/>
      <c r="AD1320" s="9"/>
      <c r="AE1320" s="9"/>
      <c r="AF1320" s="9"/>
      <c r="AG1320" s="9"/>
      <c r="AH1320" s="9"/>
      <c r="AI1320" s="9"/>
      <c r="AJ1320" s="9"/>
      <c r="AK1320" s="9"/>
      <c r="AL1320" s="2"/>
      <c r="AM1320" s="2"/>
      <c r="AN1320" s="2"/>
      <c r="AO1320" s="2"/>
      <c r="AP1320" s="2"/>
      <c r="AQ1320" s="2"/>
      <c r="AR1320" s="2"/>
      <c r="AS1320" s="2"/>
    </row>
    <row r="1321" spans="1:45" ht="18" customHeight="1" x14ac:dyDescent="0.25">
      <c r="A1321" s="2"/>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9"/>
      <c r="Z1321" s="9"/>
      <c r="AA1321" s="9"/>
      <c r="AB1321" s="9"/>
      <c r="AC1321" s="9"/>
      <c r="AD1321" s="9"/>
      <c r="AE1321" s="9"/>
      <c r="AF1321" s="9"/>
      <c r="AG1321" s="9"/>
      <c r="AH1321" s="9"/>
      <c r="AI1321" s="9"/>
      <c r="AJ1321" s="9"/>
      <c r="AK1321" s="9"/>
      <c r="AL1321" s="2"/>
      <c r="AM1321" s="2"/>
      <c r="AN1321" s="2"/>
      <c r="AO1321" s="2"/>
      <c r="AP1321" s="2"/>
      <c r="AQ1321" s="2"/>
      <c r="AR1321" s="2"/>
      <c r="AS1321" s="2"/>
    </row>
    <row r="1322" spans="1:45" ht="18" customHeight="1" x14ac:dyDescent="0.25">
      <c r="A1322" s="2"/>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9"/>
      <c r="Z1322" s="9"/>
      <c r="AA1322" s="9"/>
      <c r="AB1322" s="9"/>
      <c r="AC1322" s="9"/>
      <c r="AD1322" s="9"/>
      <c r="AE1322" s="9"/>
      <c r="AF1322" s="9"/>
      <c r="AG1322" s="9"/>
      <c r="AH1322" s="9"/>
      <c r="AI1322" s="9"/>
      <c r="AJ1322" s="9"/>
      <c r="AK1322" s="9"/>
      <c r="AL1322" s="2"/>
      <c r="AM1322" s="2"/>
      <c r="AN1322" s="2"/>
      <c r="AO1322" s="2"/>
      <c r="AP1322" s="2"/>
      <c r="AQ1322" s="2"/>
      <c r="AR1322" s="2"/>
      <c r="AS1322" s="2"/>
    </row>
    <row r="1323" spans="1:45" ht="18" customHeight="1" x14ac:dyDescent="0.25">
      <c r="A1323" s="2"/>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9"/>
      <c r="Z1323" s="9"/>
      <c r="AA1323" s="9"/>
      <c r="AB1323" s="9"/>
      <c r="AC1323" s="9"/>
      <c r="AD1323" s="9"/>
      <c r="AE1323" s="9"/>
      <c r="AF1323" s="9"/>
      <c r="AG1323" s="9"/>
      <c r="AH1323" s="9"/>
      <c r="AI1323" s="9"/>
      <c r="AJ1323" s="9"/>
      <c r="AK1323" s="9"/>
      <c r="AL1323" s="2"/>
      <c r="AM1323" s="2"/>
      <c r="AN1323" s="2"/>
      <c r="AO1323" s="2"/>
      <c r="AP1323" s="2"/>
      <c r="AQ1323" s="2"/>
      <c r="AR1323" s="2"/>
      <c r="AS1323" s="2"/>
    </row>
    <row r="1324" spans="1:45" ht="18" customHeight="1" x14ac:dyDescent="0.25">
      <c r="A1324" s="2"/>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9"/>
      <c r="Z1324" s="9"/>
      <c r="AA1324" s="9"/>
      <c r="AB1324" s="9"/>
      <c r="AC1324" s="9"/>
      <c r="AD1324" s="9"/>
      <c r="AE1324" s="9"/>
      <c r="AF1324" s="9"/>
      <c r="AG1324" s="9"/>
      <c r="AH1324" s="9"/>
      <c r="AI1324" s="9"/>
      <c r="AJ1324" s="9"/>
      <c r="AK1324" s="9"/>
      <c r="AL1324" s="2"/>
      <c r="AM1324" s="2"/>
      <c r="AN1324" s="2"/>
      <c r="AO1324" s="2"/>
      <c r="AP1324" s="2"/>
      <c r="AQ1324" s="2"/>
      <c r="AR1324" s="2"/>
      <c r="AS1324" s="2"/>
    </row>
    <row r="1325" spans="1:45" ht="18" customHeight="1" x14ac:dyDescent="0.25">
      <c r="A1325" s="2"/>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9"/>
      <c r="Z1325" s="9"/>
      <c r="AA1325" s="9"/>
      <c r="AB1325" s="9"/>
      <c r="AC1325" s="9"/>
      <c r="AD1325" s="9"/>
      <c r="AE1325" s="9"/>
      <c r="AF1325" s="9"/>
      <c r="AG1325" s="9"/>
      <c r="AH1325" s="9"/>
      <c r="AI1325" s="9"/>
      <c r="AJ1325" s="9"/>
      <c r="AK1325" s="9"/>
      <c r="AL1325" s="2"/>
      <c r="AM1325" s="2"/>
      <c r="AN1325" s="2"/>
      <c r="AO1325" s="2"/>
      <c r="AP1325" s="2"/>
      <c r="AQ1325" s="2"/>
      <c r="AR1325" s="2"/>
      <c r="AS1325" s="2"/>
    </row>
    <row r="1326" spans="1:45" ht="18" customHeight="1" x14ac:dyDescent="0.25">
      <c r="A1326" s="2"/>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9"/>
      <c r="Z1326" s="9"/>
      <c r="AA1326" s="9"/>
      <c r="AB1326" s="9"/>
      <c r="AC1326" s="9"/>
      <c r="AD1326" s="9"/>
      <c r="AE1326" s="9"/>
      <c r="AF1326" s="9"/>
      <c r="AG1326" s="9"/>
      <c r="AH1326" s="9"/>
      <c r="AI1326" s="9"/>
      <c r="AJ1326" s="9"/>
      <c r="AK1326" s="9"/>
      <c r="AL1326" s="2"/>
      <c r="AM1326" s="2"/>
      <c r="AN1326" s="2"/>
      <c r="AO1326" s="2"/>
      <c r="AP1326" s="2"/>
      <c r="AQ1326" s="2"/>
      <c r="AR1326" s="2"/>
      <c r="AS1326" s="2"/>
    </row>
    <row r="1327" spans="1:45" ht="18" customHeight="1" x14ac:dyDescent="0.25">
      <c r="A1327" s="2"/>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9"/>
      <c r="Z1327" s="9"/>
      <c r="AA1327" s="9"/>
      <c r="AB1327" s="9"/>
      <c r="AC1327" s="9"/>
      <c r="AD1327" s="9"/>
      <c r="AE1327" s="9"/>
      <c r="AF1327" s="9"/>
      <c r="AG1327" s="9"/>
      <c r="AH1327" s="9"/>
      <c r="AI1327" s="9"/>
      <c r="AJ1327" s="9"/>
      <c r="AK1327" s="9"/>
      <c r="AL1327" s="2"/>
      <c r="AM1327" s="2"/>
      <c r="AN1327" s="2"/>
      <c r="AO1327" s="2"/>
      <c r="AP1327" s="2"/>
      <c r="AQ1327" s="2"/>
      <c r="AR1327" s="2"/>
      <c r="AS1327" s="2"/>
    </row>
    <row r="1328" spans="1:45" ht="18" customHeight="1" x14ac:dyDescent="0.25">
      <c r="A1328" s="2"/>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9"/>
      <c r="Z1328" s="9"/>
      <c r="AA1328" s="9"/>
      <c r="AB1328" s="9"/>
      <c r="AC1328" s="9"/>
      <c r="AD1328" s="9"/>
      <c r="AE1328" s="9"/>
      <c r="AF1328" s="9"/>
      <c r="AG1328" s="9"/>
      <c r="AH1328" s="9"/>
      <c r="AI1328" s="9"/>
      <c r="AJ1328" s="9"/>
      <c r="AK1328" s="9"/>
      <c r="AL1328" s="2"/>
      <c r="AM1328" s="2"/>
      <c r="AN1328" s="2"/>
      <c r="AO1328" s="2"/>
      <c r="AP1328" s="2"/>
      <c r="AQ1328" s="2"/>
      <c r="AR1328" s="2"/>
      <c r="AS1328" s="2"/>
    </row>
    <row r="1329" spans="1:45" ht="18" customHeight="1" x14ac:dyDescent="0.25">
      <c r="A1329" s="2"/>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9"/>
      <c r="Z1329" s="9"/>
      <c r="AA1329" s="9"/>
      <c r="AB1329" s="9"/>
      <c r="AC1329" s="9"/>
      <c r="AD1329" s="9"/>
      <c r="AE1329" s="9"/>
      <c r="AF1329" s="9"/>
      <c r="AG1329" s="9"/>
      <c r="AH1329" s="9"/>
      <c r="AI1329" s="9"/>
      <c r="AJ1329" s="9"/>
      <c r="AK1329" s="9"/>
      <c r="AL1329" s="2"/>
      <c r="AM1329" s="2"/>
      <c r="AN1329" s="2"/>
      <c r="AO1329" s="2"/>
      <c r="AP1329" s="2"/>
      <c r="AQ1329" s="2"/>
      <c r="AR1329" s="2"/>
      <c r="AS1329" s="2"/>
    </row>
    <row r="1330" spans="1:45" ht="18" customHeight="1" x14ac:dyDescent="0.25">
      <c r="A1330" s="2"/>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9"/>
      <c r="Z1330" s="9"/>
      <c r="AA1330" s="9"/>
      <c r="AB1330" s="9"/>
      <c r="AC1330" s="9"/>
      <c r="AD1330" s="9"/>
      <c r="AE1330" s="9"/>
      <c r="AF1330" s="9"/>
      <c r="AG1330" s="9"/>
      <c r="AH1330" s="9"/>
      <c r="AI1330" s="9"/>
      <c r="AJ1330" s="9"/>
      <c r="AK1330" s="9"/>
      <c r="AL1330" s="2"/>
      <c r="AM1330" s="2"/>
      <c r="AN1330" s="2"/>
      <c r="AO1330" s="2"/>
      <c r="AP1330" s="2"/>
      <c r="AQ1330" s="2"/>
      <c r="AR1330" s="2"/>
      <c r="AS1330" s="2"/>
    </row>
    <row r="1331" spans="1:45" ht="18" customHeight="1" x14ac:dyDescent="0.25">
      <c r="A1331" s="2"/>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9"/>
      <c r="Z1331" s="9"/>
      <c r="AA1331" s="9"/>
      <c r="AB1331" s="9"/>
      <c r="AC1331" s="9"/>
      <c r="AD1331" s="9"/>
      <c r="AE1331" s="9"/>
      <c r="AF1331" s="9"/>
      <c r="AG1331" s="9"/>
      <c r="AH1331" s="9"/>
      <c r="AI1331" s="9"/>
      <c r="AJ1331" s="9"/>
      <c r="AK1331" s="9"/>
      <c r="AL1331" s="2"/>
      <c r="AM1331" s="2"/>
      <c r="AN1331" s="2"/>
      <c r="AO1331" s="2"/>
      <c r="AP1331" s="2"/>
      <c r="AQ1331" s="2"/>
      <c r="AR1331" s="2"/>
      <c r="AS1331" s="2"/>
    </row>
    <row r="1332" spans="1:45" ht="18" customHeight="1" x14ac:dyDescent="0.25">
      <c r="A1332" s="2"/>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9"/>
      <c r="Z1332" s="9"/>
      <c r="AA1332" s="9"/>
      <c r="AB1332" s="9"/>
      <c r="AC1332" s="9"/>
      <c r="AD1332" s="9"/>
      <c r="AE1332" s="9"/>
      <c r="AF1332" s="9"/>
      <c r="AG1332" s="9"/>
      <c r="AH1332" s="9"/>
      <c r="AI1332" s="9"/>
      <c r="AJ1332" s="9"/>
      <c r="AK1332" s="9"/>
      <c r="AL1332" s="2"/>
      <c r="AM1332" s="2"/>
      <c r="AN1332" s="2"/>
      <c r="AO1332" s="2"/>
      <c r="AP1332" s="2"/>
      <c r="AQ1332" s="2"/>
      <c r="AR1332" s="2"/>
      <c r="AS1332" s="2"/>
    </row>
    <row r="1333" spans="1:45" ht="18" customHeight="1" x14ac:dyDescent="0.25">
      <c r="A1333" s="2"/>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9"/>
      <c r="Z1333" s="9"/>
      <c r="AA1333" s="9"/>
      <c r="AB1333" s="9"/>
      <c r="AC1333" s="9"/>
      <c r="AD1333" s="9"/>
      <c r="AE1333" s="9"/>
      <c r="AF1333" s="9"/>
      <c r="AG1333" s="9"/>
      <c r="AH1333" s="9"/>
      <c r="AI1333" s="9"/>
      <c r="AJ1333" s="9"/>
      <c r="AK1333" s="9"/>
      <c r="AL1333" s="2"/>
      <c r="AM1333" s="2"/>
      <c r="AN1333" s="2"/>
      <c r="AO1333" s="2"/>
      <c r="AP1333" s="2"/>
      <c r="AQ1333" s="2"/>
      <c r="AR1333" s="2"/>
      <c r="AS1333" s="2"/>
    </row>
    <row r="1334" spans="1:45" ht="18" customHeight="1" x14ac:dyDescent="0.25">
      <c r="A1334" s="2"/>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9"/>
      <c r="Z1334" s="9"/>
      <c r="AA1334" s="9"/>
      <c r="AB1334" s="9"/>
      <c r="AC1334" s="9"/>
      <c r="AD1334" s="9"/>
      <c r="AE1334" s="9"/>
      <c r="AF1334" s="9"/>
      <c r="AG1334" s="9"/>
      <c r="AH1334" s="9"/>
      <c r="AI1334" s="9"/>
      <c r="AJ1334" s="9"/>
      <c r="AK1334" s="9"/>
      <c r="AL1334" s="2"/>
      <c r="AM1334" s="2"/>
      <c r="AN1334" s="2"/>
      <c r="AO1334" s="2"/>
      <c r="AP1334" s="2"/>
      <c r="AQ1334" s="2"/>
      <c r="AR1334" s="2"/>
      <c r="AS1334" s="2"/>
    </row>
    <row r="1335" spans="1:45" ht="18" customHeight="1" x14ac:dyDescent="0.25">
      <c r="A1335" s="2"/>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9"/>
      <c r="Z1335" s="9"/>
      <c r="AA1335" s="9"/>
      <c r="AB1335" s="9"/>
      <c r="AC1335" s="9"/>
      <c r="AD1335" s="9"/>
      <c r="AE1335" s="9"/>
      <c r="AF1335" s="9"/>
      <c r="AG1335" s="9"/>
      <c r="AH1335" s="9"/>
      <c r="AI1335" s="9"/>
      <c r="AJ1335" s="9"/>
      <c r="AK1335" s="9"/>
      <c r="AL1335" s="2"/>
      <c r="AM1335" s="2"/>
      <c r="AN1335" s="2"/>
      <c r="AO1335" s="2"/>
      <c r="AP1335" s="2"/>
      <c r="AQ1335" s="2"/>
      <c r="AR1335" s="2"/>
      <c r="AS1335" s="2"/>
    </row>
    <row r="1336" spans="1:45" ht="18" customHeight="1" x14ac:dyDescent="0.25">
      <c r="A1336" s="2"/>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9"/>
      <c r="Z1336" s="9"/>
      <c r="AA1336" s="9"/>
      <c r="AB1336" s="9"/>
      <c r="AC1336" s="9"/>
      <c r="AD1336" s="9"/>
      <c r="AE1336" s="9"/>
      <c r="AF1336" s="9"/>
      <c r="AG1336" s="9"/>
      <c r="AH1336" s="9"/>
      <c r="AI1336" s="9"/>
      <c r="AJ1336" s="9"/>
      <c r="AK1336" s="9"/>
      <c r="AL1336" s="2"/>
      <c r="AM1336" s="2"/>
      <c r="AN1336" s="2"/>
      <c r="AO1336" s="2"/>
      <c r="AP1336" s="2"/>
      <c r="AQ1336" s="2"/>
      <c r="AR1336" s="2"/>
      <c r="AS1336" s="2"/>
    </row>
    <row r="1337" spans="1:45" ht="18" customHeight="1" x14ac:dyDescent="0.25">
      <c r="A1337" s="2"/>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9"/>
      <c r="Z1337" s="9"/>
      <c r="AA1337" s="9"/>
      <c r="AB1337" s="9"/>
      <c r="AC1337" s="9"/>
      <c r="AD1337" s="9"/>
      <c r="AE1337" s="9"/>
      <c r="AF1337" s="9"/>
      <c r="AG1337" s="9"/>
      <c r="AH1337" s="9"/>
      <c r="AI1337" s="9"/>
      <c r="AJ1337" s="9"/>
      <c r="AK1337" s="9"/>
      <c r="AL1337" s="2"/>
      <c r="AM1337" s="2"/>
      <c r="AN1337" s="2"/>
      <c r="AO1337" s="2"/>
      <c r="AP1337" s="2"/>
      <c r="AQ1337" s="2"/>
      <c r="AR1337" s="2"/>
      <c r="AS1337" s="2"/>
    </row>
    <row r="1338" spans="1:45" ht="18" customHeight="1" x14ac:dyDescent="0.25">
      <c r="A1338" s="2"/>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9"/>
      <c r="Z1338" s="9"/>
      <c r="AA1338" s="9"/>
      <c r="AB1338" s="9"/>
      <c r="AC1338" s="9"/>
      <c r="AD1338" s="9"/>
      <c r="AE1338" s="9"/>
      <c r="AF1338" s="9"/>
      <c r="AG1338" s="9"/>
      <c r="AH1338" s="9"/>
      <c r="AI1338" s="9"/>
      <c r="AJ1338" s="9"/>
      <c r="AK1338" s="9"/>
      <c r="AL1338" s="2"/>
      <c r="AM1338" s="2"/>
      <c r="AN1338" s="2"/>
      <c r="AO1338" s="2"/>
      <c r="AP1338" s="2"/>
      <c r="AQ1338" s="2"/>
      <c r="AR1338" s="2"/>
      <c r="AS1338" s="2"/>
    </row>
    <row r="1339" spans="1:45" ht="18" customHeight="1" x14ac:dyDescent="0.25">
      <c r="A1339" s="2"/>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9"/>
      <c r="Z1339" s="9"/>
      <c r="AA1339" s="9"/>
      <c r="AB1339" s="9"/>
      <c r="AC1339" s="9"/>
      <c r="AD1339" s="9"/>
      <c r="AE1339" s="9"/>
      <c r="AF1339" s="9"/>
      <c r="AG1339" s="9"/>
      <c r="AH1339" s="9"/>
      <c r="AI1339" s="9"/>
      <c r="AJ1339" s="9"/>
      <c r="AK1339" s="9"/>
      <c r="AL1339" s="2"/>
      <c r="AM1339" s="2"/>
      <c r="AN1339" s="2"/>
      <c r="AO1339" s="2"/>
      <c r="AP1339" s="2"/>
      <c r="AQ1339" s="2"/>
      <c r="AR1339" s="2"/>
      <c r="AS1339" s="2"/>
    </row>
    <row r="1340" spans="1:45" ht="18" customHeight="1" x14ac:dyDescent="0.25">
      <c r="A1340" s="2"/>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9"/>
      <c r="Z1340" s="9"/>
      <c r="AA1340" s="9"/>
      <c r="AB1340" s="9"/>
      <c r="AC1340" s="9"/>
      <c r="AD1340" s="9"/>
      <c r="AE1340" s="9"/>
      <c r="AF1340" s="9"/>
      <c r="AG1340" s="9"/>
      <c r="AH1340" s="9"/>
      <c r="AI1340" s="9"/>
      <c r="AJ1340" s="9"/>
      <c r="AK1340" s="9"/>
      <c r="AL1340" s="2"/>
      <c r="AM1340" s="2"/>
      <c r="AN1340" s="2"/>
      <c r="AO1340" s="2"/>
      <c r="AP1340" s="2"/>
      <c r="AQ1340" s="2"/>
      <c r="AR1340" s="2"/>
      <c r="AS1340" s="2"/>
    </row>
    <row r="1341" spans="1:45" ht="18" customHeight="1" x14ac:dyDescent="0.25">
      <c r="A1341" s="2"/>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9"/>
      <c r="Z1341" s="9"/>
      <c r="AA1341" s="9"/>
      <c r="AB1341" s="9"/>
      <c r="AC1341" s="9"/>
      <c r="AD1341" s="9"/>
      <c r="AE1341" s="9"/>
      <c r="AF1341" s="9"/>
      <c r="AG1341" s="9"/>
      <c r="AH1341" s="9"/>
      <c r="AI1341" s="9"/>
      <c r="AJ1341" s="9"/>
      <c r="AK1341" s="9"/>
      <c r="AL1341" s="2"/>
      <c r="AM1341" s="2"/>
      <c r="AN1341" s="2"/>
      <c r="AO1341" s="2"/>
      <c r="AP1341" s="2"/>
      <c r="AQ1341" s="2"/>
      <c r="AR1341" s="2"/>
      <c r="AS1341" s="2"/>
    </row>
    <row r="1342" spans="1:45" ht="18"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9"/>
      <c r="Z1342" s="9"/>
      <c r="AA1342" s="9"/>
      <c r="AB1342" s="9"/>
      <c r="AC1342" s="9"/>
      <c r="AD1342" s="9"/>
      <c r="AE1342" s="9"/>
      <c r="AF1342" s="9"/>
      <c r="AG1342" s="9"/>
      <c r="AH1342" s="9"/>
      <c r="AI1342" s="9"/>
      <c r="AJ1342" s="9"/>
      <c r="AK1342" s="9"/>
      <c r="AL1342" s="2"/>
      <c r="AM1342" s="2"/>
      <c r="AN1342" s="2"/>
      <c r="AO1342" s="2"/>
      <c r="AP1342" s="2"/>
      <c r="AQ1342" s="2"/>
      <c r="AR1342" s="2"/>
      <c r="AS1342" s="2"/>
    </row>
    <row r="1343" spans="1:45" ht="18" customHeight="1" x14ac:dyDescent="0.25">
      <c r="A1343" s="2"/>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9"/>
      <c r="Z1343" s="9"/>
      <c r="AA1343" s="9"/>
      <c r="AB1343" s="9"/>
      <c r="AC1343" s="9"/>
      <c r="AD1343" s="9"/>
      <c r="AE1343" s="9"/>
      <c r="AF1343" s="9"/>
      <c r="AG1343" s="9"/>
      <c r="AH1343" s="9"/>
      <c r="AI1343" s="9"/>
      <c r="AJ1343" s="9"/>
      <c r="AK1343" s="9"/>
      <c r="AL1343" s="2"/>
      <c r="AM1343" s="2"/>
      <c r="AN1343" s="2"/>
      <c r="AO1343" s="2"/>
      <c r="AP1343" s="2"/>
      <c r="AQ1343" s="2"/>
      <c r="AR1343" s="2"/>
      <c r="AS1343" s="2"/>
    </row>
    <row r="1344" spans="1:45" ht="18" customHeight="1" x14ac:dyDescent="0.25">
      <c r="A1344" s="2"/>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9"/>
      <c r="Z1344" s="9"/>
      <c r="AA1344" s="9"/>
      <c r="AB1344" s="9"/>
      <c r="AC1344" s="9"/>
      <c r="AD1344" s="9"/>
      <c r="AE1344" s="9"/>
      <c r="AF1344" s="9"/>
      <c r="AG1344" s="9"/>
      <c r="AH1344" s="9"/>
      <c r="AI1344" s="9"/>
      <c r="AJ1344" s="9"/>
      <c r="AK1344" s="9"/>
      <c r="AL1344" s="2"/>
      <c r="AM1344" s="2"/>
      <c r="AN1344" s="2"/>
      <c r="AO1344" s="2"/>
      <c r="AP1344" s="2"/>
      <c r="AQ1344" s="2"/>
      <c r="AR1344" s="2"/>
      <c r="AS1344" s="2"/>
    </row>
    <row r="1345" spans="1:45" ht="18" customHeight="1" x14ac:dyDescent="0.25">
      <c r="A1345" s="2"/>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9"/>
      <c r="Z1345" s="9"/>
      <c r="AA1345" s="9"/>
      <c r="AB1345" s="9"/>
      <c r="AC1345" s="9"/>
      <c r="AD1345" s="9"/>
      <c r="AE1345" s="9"/>
      <c r="AF1345" s="9"/>
      <c r="AG1345" s="9"/>
      <c r="AH1345" s="9"/>
      <c r="AI1345" s="9"/>
      <c r="AJ1345" s="9"/>
      <c r="AK1345" s="9"/>
      <c r="AL1345" s="2"/>
      <c r="AM1345" s="2"/>
      <c r="AN1345" s="2"/>
      <c r="AO1345" s="2"/>
      <c r="AP1345" s="2"/>
      <c r="AQ1345" s="2"/>
      <c r="AR1345" s="2"/>
      <c r="AS1345" s="2"/>
    </row>
    <row r="1346" spans="1:45" ht="18" customHeight="1" x14ac:dyDescent="0.25">
      <c r="A1346" s="2"/>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9"/>
      <c r="Z1346" s="9"/>
      <c r="AA1346" s="9"/>
      <c r="AB1346" s="9"/>
      <c r="AC1346" s="9"/>
      <c r="AD1346" s="9"/>
      <c r="AE1346" s="9"/>
      <c r="AF1346" s="9"/>
      <c r="AG1346" s="9"/>
      <c r="AH1346" s="9"/>
      <c r="AI1346" s="9"/>
      <c r="AJ1346" s="9"/>
      <c r="AK1346" s="9"/>
      <c r="AL1346" s="2"/>
      <c r="AM1346" s="2"/>
      <c r="AN1346" s="2"/>
      <c r="AO1346" s="2"/>
      <c r="AP1346" s="2"/>
      <c r="AQ1346" s="2"/>
      <c r="AR1346" s="2"/>
      <c r="AS1346" s="2"/>
    </row>
  </sheetData>
  <mergeCells count="5928">
    <mergeCell ref="U212:V212"/>
    <mergeCell ref="D212:T212"/>
    <mergeCell ref="W212:X212"/>
    <mergeCell ref="Y212:Z212"/>
    <mergeCell ref="AA212:AB212"/>
    <mergeCell ref="AC212:AD212"/>
    <mergeCell ref="AE212:AF212"/>
    <mergeCell ref="AG212:AH212"/>
    <mergeCell ref="AI212:AK212"/>
    <mergeCell ref="B213:C213"/>
    <mergeCell ref="D213:T213"/>
    <mergeCell ref="W213:X213"/>
    <mergeCell ref="Y213:Z213"/>
    <mergeCell ref="AA213:AB213"/>
    <mergeCell ref="AC213:AD213"/>
    <mergeCell ref="AE213:AF213"/>
    <mergeCell ref="AG213:AH213"/>
    <mergeCell ref="AI213:AK213"/>
    <mergeCell ref="B212:C212"/>
    <mergeCell ref="B203:C203"/>
    <mergeCell ref="D203:T203"/>
    <mergeCell ref="W203:X203"/>
    <mergeCell ref="Y203:Z203"/>
    <mergeCell ref="AA203:AB203"/>
    <mergeCell ref="AC203:AD203"/>
    <mergeCell ref="AE203:AF203"/>
    <mergeCell ref="AG203:AH203"/>
    <mergeCell ref="AI203:AK203"/>
    <mergeCell ref="B204:C204"/>
    <mergeCell ref="D204:T204"/>
    <mergeCell ref="U204:V204"/>
    <mergeCell ref="W204:X204"/>
    <mergeCell ref="Y204:Z204"/>
    <mergeCell ref="AA204:AB204"/>
    <mergeCell ref="AC204:AD204"/>
    <mergeCell ref="AE204:AF204"/>
    <mergeCell ref="AG204:AH204"/>
    <mergeCell ref="AI204:AK204"/>
    <mergeCell ref="B201:C201"/>
    <mergeCell ref="D201:T201"/>
    <mergeCell ref="W201:X201"/>
    <mergeCell ref="Y201:Z201"/>
    <mergeCell ref="AA201:AB201"/>
    <mergeCell ref="AC201:AD201"/>
    <mergeCell ref="AE201:AF201"/>
    <mergeCell ref="AG201:AH201"/>
    <mergeCell ref="AI201:AK201"/>
    <mergeCell ref="B202:C202"/>
    <mergeCell ref="D202:T202"/>
    <mergeCell ref="W202:X202"/>
    <mergeCell ref="Y202:Z202"/>
    <mergeCell ref="AA202:AB202"/>
    <mergeCell ref="AC202:AD202"/>
    <mergeCell ref="AE202:AF202"/>
    <mergeCell ref="AG202:AH202"/>
    <mergeCell ref="AI202:AK202"/>
    <mergeCell ref="B199:C199"/>
    <mergeCell ref="D199:T199"/>
    <mergeCell ref="U199:V199"/>
    <mergeCell ref="W199:X199"/>
    <mergeCell ref="Y199:Z199"/>
    <mergeCell ref="AA199:AB199"/>
    <mergeCell ref="AC199:AD199"/>
    <mergeCell ref="AE199:AF199"/>
    <mergeCell ref="AG199:AH199"/>
    <mergeCell ref="AI199:AK199"/>
    <mergeCell ref="B200:C200"/>
    <mergeCell ref="D200:T200"/>
    <mergeCell ref="W200:X200"/>
    <mergeCell ref="Y200:Z200"/>
    <mergeCell ref="AA200:AB200"/>
    <mergeCell ref="AC200:AD200"/>
    <mergeCell ref="AE200:AF200"/>
    <mergeCell ref="AG200:AH200"/>
    <mergeCell ref="AI200:AK200"/>
    <mergeCell ref="B198:C198"/>
    <mergeCell ref="D198:T198"/>
    <mergeCell ref="U198:V198"/>
    <mergeCell ref="W198:X198"/>
    <mergeCell ref="Y198:Z198"/>
    <mergeCell ref="AA198:AB198"/>
    <mergeCell ref="AC198:AD198"/>
    <mergeCell ref="AE198:AF198"/>
    <mergeCell ref="AG198:AH198"/>
    <mergeCell ref="AI198:AK198"/>
    <mergeCell ref="AG197:AH197"/>
    <mergeCell ref="AI197:AK197"/>
    <mergeCell ref="AG195:AH195"/>
    <mergeCell ref="AI195:AK195"/>
    <mergeCell ref="U196:V196"/>
    <mergeCell ref="W196:X196"/>
    <mergeCell ref="Y196:Z196"/>
    <mergeCell ref="AA196:AB196"/>
    <mergeCell ref="AC196:AD196"/>
    <mergeCell ref="AE196:AF196"/>
    <mergeCell ref="B195:C195"/>
    <mergeCell ref="D195:T195"/>
    <mergeCell ref="U195:V195"/>
    <mergeCell ref="W195:X195"/>
    <mergeCell ref="Y195:Z195"/>
    <mergeCell ref="AA195:AB195"/>
    <mergeCell ref="AC195:AD195"/>
    <mergeCell ref="AE195:AF195"/>
    <mergeCell ref="B105:C105"/>
    <mergeCell ref="D105:T105"/>
    <mergeCell ref="U105:V105"/>
    <mergeCell ref="W105:X105"/>
    <mergeCell ref="Y105:Z105"/>
    <mergeCell ref="AA105:AB105"/>
    <mergeCell ref="AC105:AD105"/>
    <mergeCell ref="AE105:AF105"/>
    <mergeCell ref="AG105:AH105"/>
    <mergeCell ref="AI105:AK105"/>
    <mergeCell ref="B106:C106"/>
    <mergeCell ref="D106:T106"/>
    <mergeCell ref="U106:V106"/>
    <mergeCell ref="W106:X106"/>
    <mergeCell ref="Y106:Z106"/>
    <mergeCell ref="AA106:AB106"/>
    <mergeCell ref="AC106:AD106"/>
    <mergeCell ref="AE106:AF106"/>
    <mergeCell ref="AG106:AH106"/>
    <mergeCell ref="AI106:AK106"/>
    <mergeCell ref="AG102:AH102"/>
    <mergeCell ref="AI102:AK102"/>
    <mergeCell ref="B103:C103"/>
    <mergeCell ref="D103:T103"/>
    <mergeCell ref="U103:V103"/>
    <mergeCell ref="W103:X103"/>
    <mergeCell ref="Y103:Z103"/>
    <mergeCell ref="AA103:AB103"/>
    <mergeCell ref="AC103:AD103"/>
    <mergeCell ref="AE103:AF103"/>
    <mergeCell ref="AG103:AH103"/>
    <mergeCell ref="AI103:AK103"/>
    <mergeCell ref="B104:C104"/>
    <mergeCell ref="D104:T104"/>
    <mergeCell ref="U104:V104"/>
    <mergeCell ref="W104:X104"/>
    <mergeCell ref="Y104:Z104"/>
    <mergeCell ref="AA104:AB104"/>
    <mergeCell ref="AC104:AD104"/>
    <mergeCell ref="AE104:AF104"/>
    <mergeCell ref="AG104:AH104"/>
    <mergeCell ref="AI104:AK104"/>
    <mergeCell ref="U102:V102"/>
    <mergeCell ref="W102:X102"/>
    <mergeCell ref="Y102:Z102"/>
    <mergeCell ref="AA102:AB102"/>
    <mergeCell ref="AC102:AD102"/>
    <mergeCell ref="AE102:AF102"/>
    <mergeCell ref="AI582:AK582"/>
    <mergeCell ref="Y615:Z615"/>
    <mergeCell ref="AA615:AB615"/>
    <mergeCell ref="AC624:AD624"/>
    <mergeCell ref="AE624:AF624"/>
    <mergeCell ref="AI612:AK612"/>
    <mergeCell ref="AE610:AF610"/>
    <mergeCell ref="AG610:AH610"/>
    <mergeCell ref="AI610:AK610"/>
    <mergeCell ref="AC628:AD628"/>
    <mergeCell ref="AE628:AF628"/>
    <mergeCell ref="AG628:AH628"/>
    <mergeCell ref="AI628:AK628"/>
    <mergeCell ref="AC626:AD626"/>
    <mergeCell ref="AE626:AF626"/>
    <mergeCell ref="AG626:AH626"/>
    <mergeCell ref="AI626:AK626"/>
    <mergeCell ref="Y628:Z628"/>
    <mergeCell ref="AA628:AB628"/>
    <mergeCell ref="AC615:AD615"/>
    <mergeCell ref="AE615:AF615"/>
    <mergeCell ref="AG615:AH615"/>
    <mergeCell ref="AI615:AK615"/>
    <mergeCell ref="Y626:Z626"/>
    <mergeCell ref="AA626:AB626"/>
    <mergeCell ref="AG624:AH624"/>
    <mergeCell ref="AI624:AK624"/>
    <mergeCell ref="AA625:AB625"/>
    <mergeCell ref="AC625:AD625"/>
    <mergeCell ref="AC623:AD623"/>
    <mergeCell ref="AE623:AF623"/>
    <mergeCell ref="AG623:AH623"/>
    <mergeCell ref="AI563:AK563"/>
    <mergeCell ref="B565:C565"/>
    <mergeCell ref="D565:T565"/>
    <mergeCell ref="U565:V565"/>
    <mergeCell ref="W565:X565"/>
    <mergeCell ref="Y565:Z565"/>
    <mergeCell ref="B615:C615"/>
    <mergeCell ref="D615:T615"/>
    <mergeCell ref="U615:V615"/>
    <mergeCell ref="W615:X615"/>
    <mergeCell ref="U582:V582"/>
    <mergeCell ref="W582:X582"/>
    <mergeCell ref="Y582:Z582"/>
    <mergeCell ref="AA582:AB582"/>
    <mergeCell ref="AC566:AD566"/>
    <mergeCell ref="AE566:AF566"/>
    <mergeCell ref="AG566:AH566"/>
    <mergeCell ref="AI566:AK566"/>
    <mergeCell ref="B574:C574"/>
    <mergeCell ref="D574:T574"/>
    <mergeCell ref="U574:V574"/>
    <mergeCell ref="W574:X574"/>
    <mergeCell ref="Y574:Z574"/>
    <mergeCell ref="AA574:AB574"/>
    <mergeCell ref="AA581:AB581"/>
    <mergeCell ref="AC581:AD581"/>
    <mergeCell ref="AE581:AF581"/>
    <mergeCell ref="AG581:AH581"/>
    <mergeCell ref="AI581:AK581"/>
    <mergeCell ref="AA578:AB578"/>
    <mergeCell ref="AC578:AD578"/>
    <mergeCell ref="AG582:AH582"/>
    <mergeCell ref="AC512:AD512"/>
    <mergeCell ref="AE512:AF512"/>
    <mergeCell ref="AG512:AH512"/>
    <mergeCell ref="AI512:AK512"/>
    <mergeCell ref="B530:C530"/>
    <mergeCell ref="D530:T530"/>
    <mergeCell ref="U530:V530"/>
    <mergeCell ref="W530:X530"/>
    <mergeCell ref="Y530:Z530"/>
    <mergeCell ref="AA530:AB530"/>
    <mergeCell ref="B512:C512"/>
    <mergeCell ref="D512:T512"/>
    <mergeCell ref="U512:V512"/>
    <mergeCell ref="W512:X512"/>
    <mergeCell ref="Y512:Z512"/>
    <mergeCell ref="AA512:AB512"/>
    <mergeCell ref="AI503:AK503"/>
    <mergeCell ref="B510:C510"/>
    <mergeCell ref="D510:T510"/>
    <mergeCell ref="U510:V510"/>
    <mergeCell ref="W510:X510"/>
    <mergeCell ref="Y510:Z510"/>
    <mergeCell ref="AA510:AB510"/>
    <mergeCell ref="AC510:AD510"/>
    <mergeCell ref="AE510:AF510"/>
    <mergeCell ref="AG510:AH510"/>
    <mergeCell ref="AA527:AB527"/>
    <mergeCell ref="AC527:AD527"/>
    <mergeCell ref="AE527:AF527"/>
    <mergeCell ref="AG527:AH527"/>
    <mergeCell ref="AI527:AK527"/>
    <mergeCell ref="AA526:AB526"/>
    <mergeCell ref="B503:C503"/>
    <mergeCell ref="D503:T503"/>
    <mergeCell ref="U503:V503"/>
    <mergeCell ref="W503:X503"/>
    <mergeCell ref="Y503:Z503"/>
    <mergeCell ref="AA503:AB503"/>
    <mergeCell ref="AC503:AD503"/>
    <mergeCell ref="AE503:AF503"/>
    <mergeCell ref="AG503:AH503"/>
    <mergeCell ref="AC458:AD458"/>
    <mergeCell ref="AE458:AF458"/>
    <mergeCell ref="AG458:AH458"/>
    <mergeCell ref="AI458:AK458"/>
    <mergeCell ref="B476:C476"/>
    <mergeCell ref="D476:T476"/>
    <mergeCell ref="U476:V476"/>
    <mergeCell ref="W476:X476"/>
    <mergeCell ref="Y476:Z476"/>
    <mergeCell ref="AA476:AB476"/>
    <mergeCell ref="AC502:AD502"/>
    <mergeCell ref="AE502:AF502"/>
    <mergeCell ref="AG502:AH502"/>
    <mergeCell ref="AI502:AK502"/>
    <mergeCell ref="AC501:AD501"/>
    <mergeCell ref="AE501:AF501"/>
    <mergeCell ref="AG501:AH501"/>
    <mergeCell ref="AI501:AK501"/>
    <mergeCell ref="B502:C502"/>
    <mergeCell ref="D502:T502"/>
    <mergeCell ref="U502:V502"/>
    <mergeCell ref="W502:X502"/>
    <mergeCell ref="Y502:Z502"/>
    <mergeCell ref="AC456:AD456"/>
    <mergeCell ref="AE456:AF456"/>
    <mergeCell ref="AG456:AH456"/>
    <mergeCell ref="AI456:AK456"/>
    <mergeCell ref="B458:C458"/>
    <mergeCell ref="D458:T458"/>
    <mergeCell ref="U458:V458"/>
    <mergeCell ref="W458:X458"/>
    <mergeCell ref="Y458:Z458"/>
    <mergeCell ref="AA458:AB458"/>
    <mergeCell ref="B456:C456"/>
    <mergeCell ref="D456:T456"/>
    <mergeCell ref="U456:V456"/>
    <mergeCell ref="W456:X456"/>
    <mergeCell ref="Y456:Z456"/>
    <mergeCell ref="AA456:AB456"/>
    <mergeCell ref="AI443:AK443"/>
    <mergeCell ref="B454:C454"/>
    <mergeCell ref="D454:T454"/>
    <mergeCell ref="U454:V454"/>
    <mergeCell ref="W454:X454"/>
    <mergeCell ref="Y454:Z454"/>
    <mergeCell ref="AA454:AB454"/>
    <mergeCell ref="AC454:AD454"/>
    <mergeCell ref="AE454:AF454"/>
    <mergeCell ref="AG454:AH454"/>
    <mergeCell ref="AC453:AD453"/>
    <mergeCell ref="AE453:AF453"/>
    <mergeCell ref="AG453:AH453"/>
    <mergeCell ref="AI453:AK453"/>
    <mergeCell ref="B455:C455"/>
    <mergeCell ref="D455:T455"/>
    <mergeCell ref="AC443:AD443"/>
    <mergeCell ref="AE443:AF443"/>
    <mergeCell ref="AG443:AH443"/>
    <mergeCell ref="AG427:AH427"/>
    <mergeCell ref="AI427:AK427"/>
    <mergeCell ref="B435:C435"/>
    <mergeCell ref="D435:T435"/>
    <mergeCell ref="U435:V435"/>
    <mergeCell ref="W435:X435"/>
    <mergeCell ref="Y435:Z435"/>
    <mergeCell ref="AA435:AB435"/>
    <mergeCell ref="AC435:AD435"/>
    <mergeCell ref="AE435:AF435"/>
    <mergeCell ref="AC441:AD441"/>
    <mergeCell ref="AE441:AF441"/>
    <mergeCell ref="AG441:AH441"/>
    <mergeCell ref="AI441:AK441"/>
    <mergeCell ref="AC440:AD440"/>
    <mergeCell ref="AE440:AF440"/>
    <mergeCell ref="AG440:AH440"/>
    <mergeCell ref="AI440:AK440"/>
    <mergeCell ref="B441:C441"/>
    <mergeCell ref="D441:T441"/>
    <mergeCell ref="U441:V441"/>
    <mergeCell ref="W441:X441"/>
    <mergeCell ref="B427:C427"/>
    <mergeCell ref="D427:T427"/>
    <mergeCell ref="U427:V427"/>
    <mergeCell ref="W427:X427"/>
    <mergeCell ref="Y427:Z427"/>
    <mergeCell ref="AA427:AB427"/>
    <mergeCell ref="AC427:AD427"/>
    <mergeCell ref="AG402:AH402"/>
    <mergeCell ref="AI402:AK402"/>
    <mergeCell ref="B411:C411"/>
    <mergeCell ref="AA411:AB411"/>
    <mergeCell ref="AC411:AD411"/>
    <mergeCell ref="AE411:AF411"/>
    <mergeCell ref="AG411:AH411"/>
    <mergeCell ref="AI411:AK411"/>
    <mergeCell ref="AC425:AD425"/>
    <mergeCell ref="AE425:AF425"/>
    <mergeCell ref="AG425:AH425"/>
    <mergeCell ref="AI425:AK425"/>
    <mergeCell ref="AC424:AD424"/>
    <mergeCell ref="AE424:AF424"/>
    <mergeCell ref="AG424:AH424"/>
    <mergeCell ref="AI424:AK424"/>
    <mergeCell ref="B425:C425"/>
    <mergeCell ref="D425:T425"/>
    <mergeCell ref="U425:V425"/>
    <mergeCell ref="W425:X425"/>
    <mergeCell ref="Y425:Z425"/>
    <mergeCell ref="AA425:AB425"/>
    <mergeCell ref="AC423:AD423"/>
    <mergeCell ref="AE423:AF423"/>
    <mergeCell ref="AG423:AH423"/>
    <mergeCell ref="AI423:AK423"/>
    <mergeCell ref="B424:C424"/>
    <mergeCell ref="D424:T424"/>
    <mergeCell ref="U424:V424"/>
    <mergeCell ref="W424:X424"/>
    <mergeCell ref="Y424:Z424"/>
    <mergeCell ref="AA424:AB424"/>
    <mergeCell ref="AE390:AF390"/>
    <mergeCell ref="AG390:AH390"/>
    <mergeCell ref="AI390:AK390"/>
    <mergeCell ref="B402:C402"/>
    <mergeCell ref="D402:T402"/>
    <mergeCell ref="U402:V402"/>
    <mergeCell ref="W402:X402"/>
    <mergeCell ref="Y402:Z402"/>
    <mergeCell ref="AA402:AB402"/>
    <mergeCell ref="AC402:AD402"/>
    <mergeCell ref="AE388:AF388"/>
    <mergeCell ref="AG388:AH388"/>
    <mergeCell ref="AI388:AK388"/>
    <mergeCell ref="B390:C390"/>
    <mergeCell ref="D390:T390"/>
    <mergeCell ref="U390:V390"/>
    <mergeCell ref="W390:X390"/>
    <mergeCell ref="Y390:Z390"/>
    <mergeCell ref="AA390:AB390"/>
    <mergeCell ref="AC390:AD390"/>
    <mergeCell ref="AC399:AD399"/>
    <mergeCell ref="AE399:AF399"/>
    <mergeCell ref="AG399:AH399"/>
    <mergeCell ref="AI399:AK399"/>
    <mergeCell ref="AC398:AD398"/>
    <mergeCell ref="AE398:AF398"/>
    <mergeCell ref="AG398:AH398"/>
    <mergeCell ref="AI398:AK398"/>
    <mergeCell ref="B399:C399"/>
    <mergeCell ref="D399:T399"/>
    <mergeCell ref="U399:V399"/>
    <mergeCell ref="W399:X399"/>
    <mergeCell ref="AC378:AD378"/>
    <mergeCell ref="AE378:AF378"/>
    <mergeCell ref="AG378:AH378"/>
    <mergeCell ref="AI378:AK378"/>
    <mergeCell ref="B388:C388"/>
    <mergeCell ref="D388:T388"/>
    <mergeCell ref="U388:V388"/>
    <mergeCell ref="W388:X388"/>
    <mergeCell ref="Y388:Z388"/>
    <mergeCell ref="AA388:AB388"/>
    <mergeCell ref="AC366:AD366"/>
    <mergeCell ref="AE366:AF366"/>
    <mergeCell ref="AG366:AH366"/>
    <mergeCell ref="AI366:AK366"/>
    <mergeCell ref="B378:C378"/>
    <mergeCell ref="D378:T378"/>
    <mergeCell ref="U378:V378"/>
    <mergeCell ref="W378:X378"/>
    <mergeCell ref="Y378:Z378"/>
    <mergeCell ref="AA378:AB378"/>
    <mergeCell ref="AC386:AD386"/>
    <mergeCell ref="AE386:AF386"/>
    <mergeCell ref="AG386:AH386"/>
    <mergeCell ref="AI386:AK386"/>
    <mergeCell ref="AC385:AD385"/>
    <mergeCell ref="AE385:AF385"/>
    <mergeCell ref="AG385:AH385"/>
    <mergeCell ref="AI385:AK385"/>
    <mergeCell ref="B386:C386"/>
    <mergeCell ref="D386:T386"/>
    <mergeCell ref="U386:V386"/>
    <mergeCell ref="W386:X386"/>
    <mergeCell ref="AC353:AD353"/>
    <mergeCell ref="AE353:AF353"/>
    <mergeCell ref="AG353:AH353"/>
    <mergeCell ref="AI353:AK353"/>
    <mergeCell ref="B366:C366"/>
    <mergeCell ref="D366:T366"/>
    <mergeCell ref="U366:V366"/>
    <mergeCell ref="W366:X366"/>
    <mergeCell ref="Y366:Z366"/>
    <mergeCell ref="AA366:AB366"/>
    <mergeCell ref="AC331:AD331"/>
    <mergeCell ref="AE331:AF331"/>
    <mergeCell ref="AG331:AH331"/>
    <mergeCell ref="AI331:AK331"/>
    <mergeCell ref="B353:C353"/>
    <mergeCell ref="D353:T353"/>
    <mergeCell ref="U353:V353"/>
    <mergeCell ref="W353:X353"/>
    <mergeCell ref="Y353:Z353"/>
    <mergeCell ref="AA353:AB353"/>
    <mergeCell ref="AC364:AD364"/>
    <mergeCell ref="AE364:AF364"/>
    <mergeCell ref="AG364:AH364"/>
    <mergeCell ref="AI364:AK364"/>
    <mergeCell ref="B365:C365"/>
    <mergeCell ref="D365:T365"/>
    <mergeCell ref="U365:V365"/>
    <mergeCell ref="W365:X365"/>
    <mergeCell ref="Y365:Z365"/>
    <mergeCell ref="AC363:AD363"/>
    <mergeCell ref="AE363:AF363"/>
    <mergeCell ref="AG363:AH363"/>
    <mergeCell ref="AC329:AD329"/>
    <mergeCell ref="AE329:AF329"/>
    <mergeCell ref="AG329:AH329"/>
    <mergeCell ref="AI329:AK329"/>
    <mergeCell ref="B331:C331"/>
    <mergeCell ref="D331:T331"/>
    <mergeCell ref="U331:V331"/>
    <mergeCell ref="W331:X331"/>
    <mergeCell ref="Y331:Z331"/>
    <mergeCell ref="AA331:AB331"/>
    <mergeCell ref="B329:C329"/>
    <mergeCell ref="D329:T329"/>
    <mergeCell ref="U329:V329"/>
    <mergeCell ref="W329:X329"/>
    <mergeCell ref="Y329:Z329"/>
    <mergeCell ref="AA329:AB329"/>
    <mergeCell ref="AI320:AK320"/>
    <mergeCell ref="B327:C327"/>
    <mergeCell ref="D327:T327"/>
    <mergeCell ref="U327:V327"/>
    <mergeCell ref="W327:X327"/>
    <mergeCell ref="Y327:Z327"/>
    <mergeCell ref="AA327:AB327"/>
    <mergeCell ref="AC327:AD327"/>
    <mergeCell ref="AE327:AF327"/>
    <mergeCell ref="AG327:AH327"/>
    <mergeCell ref="B330:C330"/>
    <mergeCell ref="D330:T330"/>
    <mergeCell ref="U330:V330"/>
    <mergeCell ref="W330:X330"/>
    <mergeCell ref="Y330:Z330"/>
    <mergeCell ref="AC326:AD326"/>
    <mergeCell ref="D320:T320"/>
    <mergeCell ref="U320:V320"/>
    <mergeCell ref="W320:X320"/>
    <mergeCell ref="Y320:Z320"/>
    <mergeCell ref="AA320:AB320"/>
    <mergeCell ref="AC320:AD320"/>
    <mergeCell ref="AE320:AF320"/>
    <mergeCell ref="AG320:AH320"/>
    <mergeCell ref="AG262:AH262"/>
    <mergeCell ref="AI262:AK262"/>
    <mergeCell ref="B283:C283"/>
    <mergeCell ref="D283:T283"/>
    <mergeCell ref="U283:V283"/>
    <mergeCell ref="W283:X283"/>
    <mergeCell ref="Y283:Z283"/>
    <mergeCell ref="AA283:AB283"/>
    <mergeCell ref="AC283:AD283"/>
    <mergeCell ref="AE283:AF283"/>
    <mergeCell ref="AC317:AD317"/>
    <mergeCell ref="AE317:AF317"/>
    <mergeCell ref="AG317:AH317"/>
    <mergeCell ref="AI317:AK317"/>
    <mergeCell ref="AC316:AD316"/>
    <mergeCell ref="AE316:AF316"/>
    <mergeCell ref="AG316:AH316"/>
    <mergeCell ref="AI316:AK316"/>
    <mergeCell ref="B317:C317"/>
    <mergeCell ref="D317:T317"/>
    <mergeCell ref="U317:V317"/>
    <mergeCell ref="W317:X317"/>
    <mergeCell ref="Y317:Z317"/>
    <mergeCell ref="AA317:AB317"/>
    <mergeCell ref="B248:C248"/>
    <mergeCell ref="D248:T248"/>
    <mergeCell ref="U248:V248"/>
    <mergeCell ref="W248:X248"/>
    <mergeCell ref="Y248:Z248"/>
    <mergeCell ref="AA248:AB248"/>
    <mergeCell ref="AG258:AH258"/>
    <mergeCell ref="AI258:AK258"/>
    <mergeCell ref="B262:C262"/>
    <mergeCell ref="D262:T262"/>
    <mergeCell ref="U262:V262"/>
    <mergeCell ref="W262:X262"/>
    <mergeCell ref="Y262:Z262"/>
    <mergeCell ref="AA262:AB262"/>
    <mergeCell ref="AC262:AD262"/>
    <mergeCell ref="AE262:AF262"/>
    <mergeCell ref="AG250:AH250"/>
    <mergeCell ref="AI250:AK250"/>
    <mergeCell ref="B258:C258"/>
    <mergeCell ref="D258:T258"/>
    <mergeCell ref="U258:V258"/>
    <mergeCell ref="W258:X258"/>
    <mergeCell ref="Y258:Z258"/>
    <mergeCell ref="AA258:AB258"/>
    <mergeCell ref="AC258:AD258"/>
    <mergeCell ref="AE258:AF258"/>
    <mergeCell ref="AC260:AD260"/>
    <mergeCell ref="AE260:AF260"/>
    <mergeCell ref="AG260:AH260"/>
    <mergeCell ref="AI260:AK260"/>
    <mergeCell ref="AC259:AD259"/>
    <mergeCell ref="AE259:AF259"/>
    <mergeCell ref="AE223:AF223"/>
    <mergeCell ref="AG223:AH223"/>
    <mergeCell ref="AI223:AK223"/>
    <mergeCell ref="D223:T223"/>
    <mergeCell ref="U223:V223"/>
    <mergeCell ref="W223:X223"/>
    <mergeCell ref="Y223:Z223"/>
    <mergeCell ref="AA223:AB223"/>
    <mergeCell ref="AC223:AD223"/>
    <mergeCell ref="AG237:AH237"/>
    <mergeCell ref="AI237:AK237"/>
    <mergeCell ref="B250:C250"/>
    <mergeCell ref="D250:T250"/>
    <mergeCell ref="U250:V250"/>
    <mergeCell ref="W250:X250"/>
    <mergeCell ref="Y250:Z250"/>
    <mergeCell ref="AA250:AB250"/>
    <mergeCell ref="AC250:AD250"/>
    <mergeCell ref="AE250:AF250"/>
    <mergeCell ref="B237:C237"/>
    <mergeCell ref="D237:T237"/>
    <mergeCell ref="U237:V237"/>
    <mergeCell ref="W237:X237"/>
    <mergeCell ref="Y237:Z237"/>
    <mergeCell ref="AA237:AB237"/>
    <mergeCell ref="AC237:AD237"/>
    <mergeCell ref="AE237:AF237"/>
    <mergeCell ref="AC248:AD248"/>
    <mergeCell ref="AE248:AF248"/>
    <mergeCell ref="AG248:AH248"/>
    <mergeCell ref="AI248:AK248"/>
    <mergeCell ref="AC247:AD247"/>
    <mergeCell ref="AC634:AD634"/>
    <mergeCell ref="AE634:AF634"/>
    <mergeCell ref="AG634:AH634"/>
    <mergeCell ref="AI634:AK634"/>
    <mergeCell ref="AI222:AK222"/>
    <mergeCell ref="AI328:AK328"/>
    <mergeCell ref="AI410:AK410"/>
    <mergeCell ref="AI455:AK455"/>
    <mergeCell ref="AI565:AK565"/>
    <mergeCell ref="AI614:AK614"/>
    <mergeCell ref="AC633:AD633"/>
    <mergeCell ref="AE633:AF633"/>
    <mergeCell ref="AG633:AH633"/>
    <mergeCell ref="AI633:AK633"/>
    <mergeCell ref="B634:C634"/>
    <mergeCell ref="D634:T634"/>
    <mergeCell ref="U634:V634"/>
    <mergeCell ref="W634:X634"/>
    <mergeCell ref="Y634:Z634"/>
    <mergeCell ref="AA634:AB634"/>
    <mergeCell ref="AC632:AD632"/>
    <mergeCell ref="AE632:AF632"/>
    <mergeCell ref="AG632:AH632"/>
    <mergeCell ref="AI632:AK632"/>
    <mergeCell ref="B633:C633"/>
    <mergeCell ref="D633:T633"/>
    <mergeCell ref="U633:V633"/>
    <mergeCell ref="W633:X633"/>
    <mergeCell ref="Y633:Z633"/>
    <mergeCell ref="AA633:AB633"/>
    <mergeCell ref="AC631:AD631"/>
    <mergeCell ref="AE631:AF631"/>
    <mergeCell ref="AG631:AH631"/>
    <mergeCell ref="AI631:AK631"/>
    <mergeCell ref="B632:C632"/>
    <mergeCell ref="D632:T632"/>
    <mergeCell ref="U632:V632"/>
    <mergeCell ref="W632:X632"/>
    <mergeCell ref="Y632:Z632"/>
    <mergeCell ref="AA632:AB632"/>
    <mergeCell ref="AC630:AD630"/>
    <mergeCell ref="AE630:AF630"/>
    <mergeCell ref="AG630:AH630"/>
    <mergeCell ref="AI630:AK630"/>
    <mergeCell ref="B631:C631"/>
    <mergeCell ref="D631:T631"/>
    <mergeCell ref="U631:V631"/>
    <mergeCell ref="W631:X631"/>
    <mergeCell ref="Y631:Z631"/>
    <mergeCell ref="AA631:AB631"/>
    <mergeCell ref="AC629:AD629"/>
    <mergeCell ref="AE629:AF629"/>
    <mergeCell ref="AG629:AH629"/>
    <mergeCell ref="AI629:AK629"/>
    <mergeCell ref="B630:C630"/>
    <mergeCell ref="D630:T630"/>
    <mergeCell ref="U630:V630"/>
    <mergeCell ref="W630:X630"/>
    <mergeCell ref="Y630:Z630"/>
    <mergeCell ref="AA630:AB630"/>
    <mergeCell ref="AE625:AF625"/>
    <mergeCell ref="AG625:AH625"/>
    <mergeCell ref="AI625:AK625"/>
    <mergeCell ref="D627:T627"/>
    <mergeCell ref="B629:C629"/>
    <mergeCell ref="D629:T629"/>
    <mergeCell ref="U629:V629"/>
    <mergeCell ref="W629:X629"/>
    <mergeCell ref="Y629:Z629"/>
    <mergeCell ref="AA629:AB629"/>
    <mergeCell ref="B628:C628"/>
    <mergeCell ref="D628:T628"/>
    <mergeCell ref="U628:V628"/>
    <mergeCell ref="W628:X628"/>
    <mergeCell ref="B626:C626"/>
    <mergeCell ref="D626:T626"/>
    <mergeCell ref="U626:V626"/>
    <mergeCell ref="W626:X626"/>
    <mergeCell ref="B625:C625"/>
    <mergeCell ref="D625:T625"/>
    <mergeCell ref="W625:X625"/>
    <mergeCell ref="Y625:Z625"/>
    <mergeCell ref="AI623:AK623"/>
    <mergeCell ref="B624:C624"/>
    <mergeCell ref="D624:T624"/>
    <mergeCell ref="U624:V624"/>
    <mergeCell ref="W624:X624"/>
    <mergeCell ref="Y624:Z624"/>
    <mergeCell ref="AA624:AB624"/>
    <mergeCell ref="AC622:AD622"/>
    <mergeCell ref="AE622:AF622"/>
    <mergeCell ref="AG622:AH622"/>
    <mergeCell ref="AI622:AK622"/>
    <mergeCell ref="B623:C623"/>
    <mergeCell ref="D623:T623"/>
    <mergeCell ref="U623:V623"/>
    <mergeCell ref="W623:X623"/>
    <mergeCell ref="Y623:Z623"/>
    <mergeCell ref="AA623:AB623"/>
    <mergeCell ref="AC621:AD621"/>
    <mergeCell ref="AE621:AF621"/>
    <mergeCell ref="AG621:AH621"/>
    <mergeCell ref="AI621:AK621"/>
    <mergeCell ref="B622:C622"/>
    <mergeCell ref="D622:T622"/>
    <mergeCell ref="U622:V622"/>
    <mergeCell ref="W622:X622"/>
    <mergeCell ref="Y622:Z622"/>
    <mergeCell ref="AA622:AB622"/>
    <mergeCell ref="AC620:AD620"/>
    <mergeCell ref="AE620:AF620"/>
    <mergeCell ref="AG620:AH620"/>
    <mergeCell ref="AI620:AK620"/>
    <mergeCell ref="B621:C621"/>
    <mergeCell ref="D621:T621"/>
    <mergeCell ref="U621:V621"/>
    <mergeCell ref="W621:X621"/>
    <mergeCell ref="Y621:Z621"/>
    <mergeCell ref="AA621:AB621"/>
    <mergeCell ref="AC619:AD619"/>
    <mergeCell ref="AE619:AF619"/>
    <mergeCell ref="AG619:AH619"/>
    <mergeCell ref="AI619:AK619"/>
    <mergeCell ref="B620:C620"/>
    <mergeCell ref="D620:T620"/>
    <mergeCell ref="U620:V620"/>
    <mergeCell ref="W620:X620"/>
    <mergeCell ref="Y620:Z620"/>
    <mergeCell ref="AA620:AB620"/>
    <mergeCell ref="AC618:AD618"/>
    <mergeCell ref="AE618:AF618"/>
    <mergeCell ref="AG618:AH618"/>
    <mergeCell ref="AI618:AK618"/>
    <mergeCell ref="B619:C619"/>
    <mergeCell ref="D619:T619"/>
    <mergeCell ref="U619:V619"/>
    <mergeCell ref="W619:X619"/>
    <mergeCell ref="Y619:Z619"/>
    <mergeCell ref="AA619:AB619"/>
    <mergeCell ref="AC617:AD617"/>
    <mergeCell ref="AE617:AF617"/>
    <mergeCell ref="AG617:AH617"/>
    <mergeCell ref="AI617:AK617"/>
    <mergeCell ref="B618:C618"/>
    <mergeCell ref="D618:T618"/>
    <mergeCell ref="U618:V618"/>
    <mergeCell ref="W618:X618"/>
    <mergeCell ref="Y618:Z618"/>
    <mergeCell ref="AA618:AB618"/>
    <mergeCell ref="B617:C617"/>
    <mergeCell ref="D617:T617"/>
    <mergeCell ref="U617:V617"/>
    <mergeCell ref="W617:X617"/>
    <mergeCell ref="Y617:Z617"/>
    <mergeCell ref="AA617:AB617"/>
    <mergeCell ref="B614:C614"/>
    <mergeCell ref="D614:T614"/>
    <mergeCell ref="D616:T616"/>
    <mergeCell ref="B613:C613"/>
    <mergeCell ref="D613:T613"/>
    <mergeCell ref="U613:V613"/>
    <mergeCell ref="W613:X613"/>
    <mergeCell ref="AE611:AF611"/>
    <mergeCell ref="AG611:AH611"/>
    <mergeCell ref="AI611:AK611"/>
    <mergeCell ref="B612:C612"/>
    <mergeCell ref="D612:T612"/>
    <mergeCell ref="U612:V612"/>
    <mergeCell ref="W612:X612"/>
    <mergeCell ref="Y612:Z612"/>
    <mergeCell ref="AA612:AB612"/>
    <mergeCell ref="AC612:AD612"/>
    <mergeCell ref="B611:C611"/>
    <mergeCell ref="D611:T611"/>
    <mergeCell ref="U611:V611"/>
    <mergeCell ref="W611:X611"/>
    <mergeCell ref="Y611:Z611"/>
    <mergeCell ref="AA611:AB611"/>
    <mergeCell ref="AC611:AD611"/>
    <mergeCell ref="Y613:Z613"/>
    <mergeCell ref="AA613:AB613"/>
    <mergeCell ref="AC613:AD613"/>
    <mergeCell ref="AE613:AF613"/>
    <mergeCell ref="AG613:AH613"/>
    <mergeCell ref="AI613:AK613"/>
    <mergeCell ref="AE612:AF612"/>
    <mergeCell ref="AG612:AH612"/>
    <mergeCell ref="AE609:AF609"/>
    <mergeCell ref="AG609:AH609"/>
    <mergeCell ref="AI609:AK609"/>
    <mergeCell ref="B610:C610"/>
    <mergeCell ref="D610:T610"/>
    <mergeCell ref="U610:V610"/>
    <mergeCell ref="W610:X610"/>
    <mergeCell ref="Y610:Z610"/>
    <mergeCell ref="AA610:AB610"/>
    <mergeCell ref="AC610:AD610"/>
    <mergeCell ref="AE608:AF608"/>
    <mergeCell ref="AG608:AH608"/>
    <mergeCell ref="AI608:AK608"/>
    <mergeCell ref="B609:C609"/>
    <mergeCell ref="D609:T609"/>
    <mergeCell ref="U609:V609"/>
    <mergeCell ref="W609:X609"/>
    <mergeCell ref="Y609:Z609"/>
    <mergeCell ref="AA609:AB609"/>
    <mergeCell ref="AC609:AD609"/>
    <mergeCell ref="AE607:AF607"/>
    <mergeCell ref="AG607:AH607"/>
    <mergeCell ref="AI607:AK607"/>
    <mergeCell ref="B608:C608"/>
    <mergeCell ref="D608:T608"/>
    <mergeCell ref="U608:V608"/>
    <mergeCell ref="W608:X608"/>
    <mergeCell ref="Y608:Z608"/>
    <mergeCell ref="AA608:AB608"/>
    <mergeCell ref="AC608:AD608"/>
    <mergeCell ref="B607:C607"/>
    <mergeCell ref="D607:T607"/>
    <mergeCell ref="W607:X607"/>
    <mergeCell ref="Y607:Z607"/>
    <mergeCell ref="AA607:AB607"/>
    <mergeCell ref="AC607:AD607"/>
    <mergeCell ref="AI605:AK605"/>
    <mergeCell ref="B606:C606"/>
    <mergeCell ref="D606:T606"/>
    <mergeCell ref="W606:X606"/>
    <mergeCell ref="Y606:Z606"/>
    <mergeCell ref="AA606:AB606"/>
    <mergeCell ref="AC606:AD606"/>
    <mergeCell ref="AE606:AF606"/>
    <mergeCell ref="AG606:AH606"/>
    <mergeCell ref="AI606:AK606"/>
    <mergeCell ref="AG604:AH604"/>
    <mergeCell ref="AI604:AK604"/>
    <mergeCell ref="B605:C605"/>
    <mergeCell ref="D605:T605"/>
    <mergeCell ref="W605:X605"/>
    <mergeCell ref="Y605:Z605"/>
    <mergeCell ref="AA605:AB605"/>
    <mergeCell ref="AC605:AD605"/>
    <mergeCell ref="AE605:AF605"/>
    <mergeCell ref="AG605:AH605"/>
    <mergeCell ref="AE603:AF603"/>
    <mergeCell ref="AG603:AH603"/>
    <mergeCell ref="AI603:AK603"/>
    <mergeCell ref="B604:C604"/>
    <mergeCell ref="D604:T604"/>
    <mergeCell ref="W604:X604"/>
    <mergeCell ref="Y604:Z604"/>
    <mergeCell ref="AA604:AB604"/>
    <mergeCell ref="AC604:AD604"/>
    <mergeCell ref="AE604:AF604"/>
    <mergeCell ref="B603:C603"/>
    <mergeCell ref="D603:T603"/>
    <mergeCell ref="W603:X603"/>
    <mergeCell ref="Y603:Z603"/>
    <mergeCell ref="AA603:AB603"/>
    <mergeCell ref="AC603:AD603"/>
    <mergeCell ref="AC600:AD600"/>
    <mergeCell ref="AE600:AF600"/>
    <mergeCell ref="AG600:AH600"/>
    <mergeCell ref="AI600:AK600"/>
    <mergeCell ref="D602:T602"/>
    <mergeCell ref="Y602:Z602"/>
    <mergeCell ref="AG601:AH601"/>
    <mergeCell ref="AI601:AK601"/>
    <mergeCell ref="AC599:AD599"/>
    <mergeCell ref="AE599:AF599"/>
    <mergeCell ref="AG599:AH599"/>
    <mergeCell ref="AI599:AK599"/>
    <mergeCell ref="B600:C600"/>
    <mergeCell ref="D600:T600"/>
    <mergeCell ref="U600:V600"/>
    <mergeCell ref="W600:X600"/>
    <mergeCell ref="Y600:Z600"/>
    <mergeCell ref="AA600:AB600"/>
    <mergeCell ref="B601:C601"/>
    <mergeCell ref="D601:T601"/>
    <mergeCell ref="U601:V601"/>
    <mergeCell ref="W601:X601"/>
    <mergeCell ref="Y601:Z601"/>
    <mergeCell ref="AA601:AB601"/>
    <mergeCell ref="AC601:AD601"/>
    <mergeCell ref="AE601:AF601"/>
    <mergeCell ref="AC598:AD598"/>
    <mergeCell ref="AE598:AF598"/>
    <mergeCell ref="AG598:AH598"/>
    <mergeCell ref="AI598:AK598"/>
    <mergeCell ref="B599:C599"/>
    <mergeCell ref="D599:T599"/>
    <mergeCell ref="U599:V599"/>
    <mergeCell ref="W599:X599"/>
    <mergeCell ref="Y599:Z599"/>
    <mergeCell ref="AA599:AB599"/>
    <mergeCell ref="AC597:AD597"/>
    <mergeCell ref="AE597:AF597"/>
    <mergeCell ref="AG597:AH597"/>
    <mergeCell ref="AI597:AK597"/>
    <mergeCell ref="B598:C598"/>
    <mergeCell ref="D598:T598"/>
    <mergeCell ref="U598:V598"/>
    <mergeCell ref="W598:X598"/>
    <mergeCell ref="Y598:Z598"/>
    <mergeCell ref="AA598:AB598"/>
    <mergeCell ref="AC596:AD596"/>
    <mergeCell ref="AE596:AF596"/>
    <mergeCell ref="AG596:AH596"/>
    <mergeCell ref="AI596:AK596"/>
    <mergeCell ref="B597:C597"/>
    <mergeCell ref="D597:T597"/>
    <mergeCell ref="U597:V597"/>
    <mergeCell ref="W597:X597"/>
    <mergeCell ref="Y597:Z597"/>
    <mergeCell ref="AA597:AB597"/>
    <mergeCell ref="AC595:AD595"/>
    <mergeCell ref="AE595:AF595"/>
    <mergeCell ref="AG595:AH595"/>
    <mergeCell ref="AI595:AK595"/>
    <mergeCell ref="B596:C596"/>
    <mergeCell ref="D596:T596"/>
    <mergeCell ref="U596:V596"/>
    <mergeCell ref="W596:X596"/>
    <mergeCell ref="Y596:Z596"/>
    <mergeCell ref="AA596:AB596"/>
    <mergeCell ref="AC594:AD594"/>
    <mergeCell ref="AE594:AF594"/>
    <mergeCell ref="AG594:AH594"/>
    <mergeCell ref="AI594:AK594"/>
    <mergeCell ref="B595:C595"/>
    <mergeCell ref="D595:T595"/>
    <mergeCell ref="U595:V595"/>
    <mergeCell ref="W595:X595"/>
    <mergeCell ref="Y595:Z595"/>
    <mergeCell ref="AA595:AB595"/>
    <mergeCell ref="AC593:AD593"/>
    <mergeCell ref="AE593:AF593"/>
    <mergeCell ref="AG593:AH593"/>
    <mergeCell ref="AI593:AK593"/>
    <mergeCell ref="B594:C594"/>
    <mergeCell ref="D594:T594"/>
    <mergeCell ref="U594:V594"/>
    <mergeCell ref="W594:X594"/>
    <mergeCell ref="Y594:Z594"/>
    <mergeCell ref="AA594:AB594"/>
    <mergeCell ref="AC591:AD591"/>
    <mergeCell ref="AE591:AF591"/>
    <mergeCell ref="AG591:AH591"/>
    <mergeCell ref="AI591:AK591"/>
    <mergeCell ref="B593:C593"/>
    <mergeCell ref="D593:T593"/>
    <mergeCell ref="U593:V593"/>
    <mergeCell ref="W593:X593"/>
    <mergeCell ref="Y593:Z593"/>
    <mergeCell ref="AA593:AB593"/>
    <mergeCell ref="AC590:AD590"/>
    <mergeCell ref="AE590:AF590"/>
    <mergeCell ref="AG590:AH590"/>
    <mergeCell ref="AI590:AK590"/>
    <mergeCell ref="B591:C591"/>
    <mergeCell ref="D591:T591"/>
    <mergeCell ref="U591:V591"/>
    <mergeCell ref="W591:X591"/>
    <mergeCell ref="Y591:Z591"/>
    <mergeCell ref="AA591:AB591"/>
    <mergeCell ref="AG592:AH592"/>
    <mergeCell ref="AI592:AK592"/>
    <mergeCell ref="B592:C592"/>
    <mergeCell ref="D592:T592"/>
    <mergeCell ref="U592:V592"/>
    <mergeCell ref="W592:X592"/>
    <mergeCell ref="Y592:Z592"/>
    <mergeCell ref="AA592:AB592"/>
    <mergeCell ref="AC592:AD592"/>
    <mergeCell ref="AE592:AF592"/>
    <mergeCell ref="AC589:AD589"/>
    <mergeCell ref="AE589:AF589"/>
    <mergeCell ref="AG589:AH589"/>
    <mergeCell ref="AI589:AK589"/>
    <mergeCell ref="B590:C590"/>
    <mergeCell ref="D590:T590"/>
    <mergeCell ref="U590:V590"/>
    <mergeCell ref="W590:X590"/>
    <mergeCell ref="Y590:Z590"/>
    <mergeCell ref="AA590:AB590"/>
    <mergeCell ref="AC588:AD588"/>
    <mergeCell ref="AE588:AF588"/>
    <mergeCell ref="AG588:AH588"/>
    <mergeCell ref="AI588:AK588"/>
    <mergeCell ref="B589:C589"/>
    <mergeCell ref="D589:T589"/>
    <mergeCell ref="U589:V589"/>
    <mergeCell ref="W589:X589"/>
    <mergeCell ref="Y589:Z589"/>
    <mergeCell ref="AA589:AB589"/>
    <mergeCell ref="AC587:AD587"/>
    <mergeCell ref="AE587:AF587"/>
    <mergeCell ref="AG587:AH587"/>
    <mergeCell ref="AI587:AK587"/>
    <mergeCell ref="B588:C588"/>
    <mergeCell ref="D588:T588"/>
    <mergeCell ref="U588:V588"/>
    <mergeCell ref="W588:X588"/>
    <mergeCell ref="Y588:Z588"/>
    <mergeCell ref="AA588:AB588"/>
    <mergeCell ref="AC586:AD586"/>
    <mergeCell ref="AE586:AF586"/>
    <mergeCell ref="AG586:AH586"/>
    <mergeCell ref="AI586:AK586"/>
    <mergeCell ref="B587:C587"/>
    <mergeCell ref="D587:T587"/>
    <mergeCell ref="U587:V587"/>
    <mergeCell ref="W587:X587"/>
    <mergeCell ref="Y587:Z587"/>
    <mergeCell ref="AA587:AB587"/>
    <mergeCell ref="AC585:AD585"/>
    <mergeCell ref="AE585:AF585"/>
    <mergeCell ref="AG585:AH585"/>
    <mergeCell ref="AI585:AK585"/>
    <mergeCell ref="B586:C586"/>
    <mergeCell ref="D586:T586"/>
    <mergeCell ref="U586:V586"/>
    <mergeCell ref="W586:X586"/>
    <mergeCell ref="Y586:Z586"/>
    <mergeCell ref="AA586:AB586"/>
    <mergeCell ref="AC584:AD584"/>
    <mergeCell ref="AE584:AF584"/>
    <mergeCell ref="AG584:AH584"/>
    <mergeCell ref="AI584:AK584"/>
    <mergeCell ref="B585:C585"/>
    <mergeCell ref="D585:T585"/>
    <mergeCell ref="U585:V585"/>
    <mergeCell ref="W585:X585"/>
    <mergeCell ref="Y585:Z585"/>
    <mergeCell ref="AA585:AB585"/>
    <mergeCell ref="B584:C584"/>
    <mergeCell ref="D584:T584"/>
    <mergeCell ref="U584:V584"/>
    <mergeCell ref="W584:X584"/>
    <mergeCell ref="Y584:Z584"/>
    <mergeCell ref="AA584:AB584"/>
    <mergeCell ref="D583:T583"/>
    <mergeCell ref="W583:X583"/>
    <mergeCell ref="Y583:Z583"/>
    <mergeCell ref="AC582:AD582"/>
    <mergeCell ref="AE582:AF582"/>
    <mergeCell ref="AA580:AB580"/>
    <mergeCell ref="AC580:AD580"/>
    <mergeCell ref="AE580:AF580"/>
    <mergeCell ref="AG580:AH580"/>
    <mergeCell ref="AI580:AK580"/>
    <mergeCell ref="B581:C581"/>
    <mergeCell ref="D581:T581"/>
    <mergeCell ref="U581:V581"/>
    <mergeCell ref="W581:X581"/>
    <mergeCell ref="Y581:Z581"/>
    <mergeCell ref="AA579:AB579"/>
    <mergeCell ref="AC579:AD579"/>
    <mergeCell ref="AE579:AF579"/>
    <mergeCell ref="AG579:AH579"/>
    <mergeCell ref="AI579:AK579"/>
    <mergeCell ref="B580:C580"/>
    <mergeCell ref="D580:T580"/>
    <mergeCell ref="U580:V580"/>
    <mergeCell ref="W580:X580"/>
    <mergeCell ref="Y580:Z580"/>
    <mergeCell ref="B579:C579"/>
    <mergeCell ref="D579:T579"/>
    <mergeCell ref="U579:V579"/>
    <mergeCell ref="W579:X579"/>
    <mergeCell ref="Y579:Z579"/>
    <mergeCell ref="B582:C582"/>
    <mergeCell ref="D582:T582"/>
    <mergeCell ref="AE577:AF577"/>
    <mergeCell ref="AG577:AH577"/>
    <mergeCell ref="AI577:AK577"/>
    <mergeCell ref="B578:C578"/>
    <mergeCell ref="D578:T578"/>
    <mergeCell ref="U578:V578"/>
    <mergeCell ref="W578:X578"/>
    <mergeCell ref="Y578:Z578"/>
    <mergeCell ref="AA576:AB576"/>
    <mergeCell ref="AC576:AD576"/>
    <mergeCell ref="AE576:AF576"/>
    <mergeCell ref="AG576:AH576"/>
    <mergeCell ref="AI576:AK576"/>
    <mergeCell ref="B577:C577"/>
    <mergeCell ref="D577:T577"/>
    <mergeCell ref="U577:V577"/>
    <mergeCell ref="W577:X577"/>
    <mergeCell ref="Y577:Z577"/>
    <mergeCell ref="AE578:AF578"/>
    <mergeCell ref="AG578:AH578"/>
    <mergeCell ref="AI578:AK578"/>
    <mergeCell ref="AA577:AB577"/>
    <mergeCell ref="AC577:AD577"/>
    <mergeCell ref="AA575:AB575"/>
    <mergeCell ref="AC575:AD575"/>
    <mergeCell ref="AE575:AF575"/>
    <mergeCell ref="AG575:AH575"/>
    <mergeCell ref="AI575:AK575"/>
    <mergeCell ref="B576:C576"/>
    <mergeCell ref="D576:T576"/>
    <mergeCell ref="U576:V576"/>
    <mergeCell ref="W576:X576"/>
    <mergeCell ref="Y576:Z576"/>
    <mergeCell ref="AA573:AB573"/>
    <mergeCell ref="AC573:AD573"/>
    <mergeCell ref="AE573:AF573"/>
    <mergeCell ref="AG573:AH573"/>
    <mergeCell ref="AI573:AK573"/>
    <mergeCell ref="B575:C575"/>
    <mergeCell ref="D575:T575"/>
    <mergeCell ref="U575:V575"/>
    <mergeCell ref="W575:X575"/>
    <mergeCell ref="Y575:Z575"/>
    <mergeCell ref="AC574:AD574"/>
    <mergeCell ref="AE574:AF574"/>
    <mergeCell ref="AG574:AH574"/>
    <mergeCell ref="AI574:AK574"/>
    <mergeCell ref="AA572:AB572"/>
    <mergeCell ref="AC572:AD572"/>
    <mergeCell ref="AE572:AF572"/>
    <mergeCell ref="AG572:AH572"/>
    <mergeCell ref="AI572:AK572"/>
    <mergeCell ref="B573:C573"/>
    <mergeCell ref="D573:T573"/>
    <mergeCell ref="U573:V573"/>
    <mergeCell ref="W573:X573"/>
    <mergeCell ref="Y573:Z573"/>
    <mergeCell ref="AA571:AB571"/>
    <mergeCell ref="AC571:AD571"/>
    <mergeCell ref="AE571:AF571"/>
    <mergeCell ref="AG571:AH571"/>
    <mergeCell ref="AI571:AK571"/>
    <mergeCell ref="B572:C572"/>
    <mergeCell ref="D572:T572"/>
    <mergeCell ref="U572:V572"/>
    <mergeCell ref="W572:X572"/>
    <mergeCell ref="Y572:Z572"/>
    <mergeCell ref="AG570:AH570"/>
    <mergeCell ref="AI570:AK570"/>
    <mergeCell ref="B571:C571"/>
    <mergeCell ref="D571:T571"/>
    <mergeCell ref="U571:V571"/>
    <mergeCell ref="W571:X571"/>
    <mergeCell ref="Y571:Z571"/>
    <mergeCell ref="AA569:AB569"/>
    <mergeCell ref="AC569:AD569"/>
    <mergeCell ref="AE569:AF569"/>
    <mergeCell ref="AG569:AH569"/>
    <mergeCell ref="AI569:AK569"/>
    <mergeCell ref="B570:C570"/>
    <mergeCell ref="D570:T570"/>
    <mergeCell ref="U570:V570"/>
    <mergeCell ref="W570:X570"/>
    <mergeCell ref="Y570:Z570"/>
    <mergeCell ref="B569:C569"/>
    <mergeCell ref="D569:T569"/>
    <mergeCell ref="U569:V569"/>
    <mergeCell ref="W569:X569"/>
    <mergeCell ref="Y569:Z569"/>
    <mergeCell ref="AA570:AB570"/>
    <mergeCell ref="AC570:AD570"/>
    <mergeCell ref="W563:X563"/>
    <mergeCell ref="Y563:Z563"/>
    <mergeCell ref="AA561:AB561"/>
    <mergeCell ref="AC561:AD561"/>
    <mergeCell ref="AE561:AF561"/>
    <mergeCell ref="AC562:AD562"/>
    <mergeCell ref="AE562:AF562"/>
    <mergeCell ref="AE570:AF570"/>
    <mergeCell ref="B562:C562"/>
    <mergeCell ref="D562:T562"/>
    <mergeCell ref="U562:V562"/>
    <mergeCell ref="W562:X562"/>
    <mergeCell ref="Y562:Z562"/>
    <mergeCell ref="AA568:AB568"/>
    <mergeCell ref="AC568:AD568"/>
    <mergeCell ref="AE568:AF568"/>
    <mergeCell ref="AA562:AB562"/>
    <mergeCell ref="AG568:AH568"/>
    <mergeCell ref="AI568:AK568"/>
    <mergeCell ref="B566:C566"/>
    <mergeCell ref="D566:T566"/>
    <mergeCell ref="U566:V566"/>
    <mergeCell ref="W566:X566"/>
    <mergeCell ref="Y566:Z566"/>
    <mergeCell ref="AA566:AB566"/>
    <mergeCell ref="B564:C564"/>
    <mergeCell ref="D564:T564"/>
    <mergeCell ref="U564:V564"/>
    <mergeCell ref="W564:X564"/>
    <mergeCell ref="Y564:Z564"/>
    <mergeCell ref="AA564:AB564"/>
    <mergeCell ref="AA563:AB563"/>
    <mergeCell ref="AC563:AD563"/>
    <mergeCell ref="AE563:AF563"/>
    <mergeCell ref="AC564:AD564"/>
    <mergeCell ref="AE564:AF564"/>
    <mergeCell ref="AG564:AH564"/>
    <mergeCell ref="AI564:AK564"/>
    <mergeCell ref="B567:C567"/>
    <mergeCell ref="D567:T567"/>
    <mergeCell ref="U567:V567"/>
    <mergeCell ref="W567:X567"/>
    <mergeCell ref="Y567:Z567"/>
    <mergeCell ref="B568:C568"/>
    <mergeCell ref="D568:T568"/>
    <mergeCell ref="U568:V568"/>
    <mergeCell ref="W568:X568"/>
    <mergeCell ref="Y568:Z568"/>
    <mergeCell ref="AG563:AH563"/>
    <mergeCell ref="AA560:AB560"/>
    <mergeCell ref="AC560:AD560"/>
    <mergeCell ref="AE560:AF560"/>
    <mergeCell ref="AG560:AH560"/>
    <mergeCell ref="AI560:AK560"/>
    <mergeCell ref="B561:C561"/>
    <mergeCell ref="D561:T561"/>
    <mergeCell ref="U561:V561"/>
    <mergeCell ref="W561:X561"/>
    <mergeCell ref="Y561:Z561"/>
    <mergeCell ref="AA559:AB559"/>
    <mergeCell ref="AC559:AD559"/>
    <mergeCell ref="AE559:AF559"/>
    <mergeCell ref="AG559:AH559"/>
    <mergeCell ref="AI559:AK559"/>
    <mergeCell ref="B560:C560"/>
    <mergeCell ref="D560:T560"/>
    <mergeCell ref="U560:V560"/>
    <mergeCell ref="W560:X560"/>
    <mergeCell ref="Y560:Z560"/>
    <mergeCell ref="AG561:AH561"/>
    <mergeCell ref="AI561:AK561"/>
    <mergeCell ref="AG562:AH562"/>
    <mergeCell ref="AI562:AK562"/>
    <mergeCell ref="B563:C563"/>
    <mergeCell ref="D563:T563"/>
    <mergeCell ref="U563:V563"/>
    <mergeCell ref="AA558:AB558"/>
    <mergeCell ref="AC558:AD558"/>
    <mergeCell ref="AE558:AF558"/>
    <mergeCell ref="AG558:AH558"/>
    <mergeCell ref="AI558:AK558"/>
    <mergeCell ref="B559:C559"/>
    <mergeCell ref="D559:T559"/>
    <mergeCell ref="U559:V559"/>
    <mergeCell ref="W559:X559"/>
    <mergeCell ref="Y559:Z559"/>
    <mergeCell ref="AA556:AB556"/>
    <mergeCell ref="AC556:AD556"/>
    <mergeCell ref="AE556:AF556"/>
    <mergeCell ref="AG556:AH556"/>
    <mergeCell ref="AI556:AK556"/>
    <mergeCell ref="B558:C558"/>
    <mergeCell ref="D558:T558"/>
    <mergeCell ref="U558:V558"/>
    <mergeCell ref="W558:X558"/>
    <mergeCell ref="Y558:Z558"/>
    <mergeCell ref="AC557:AD557"/>
    <mergeCell ref="AE557:AF557"/>
    <mergeCell ref="AG557:AH557"/>
    <mergeCell ref="AI557:AK557"/>
    <mergeCell ref="B557:C557"/>
    <mergeCell ref="D557:T557"/>
    <mergeCell ref="U557:V557"/>
    <mergeCell ref="W557:X557"/>
    <mergeCell ref="Y557:Z557"/>
    <mergeCell ref="AA557:AB557"/>
    <mergeCell ref="AA555:AB555"/>
    <mergeCell ref="AC555:AD555"/>
    <mergeCell ref="AE555:AF555"/>
    <mergeCell ref="AG555:AH555"/>
    <mergeCell ref="AI555:AK555"/>
    <mergeCell ref="B556:C556"/>
    <mergeCell ref="D556:T556"/>
    <mergeCell ref="U556:V556"/>
    <mergeCell ref="W556:X556"/>
    <mergeCell ref="Y556:Z556"/>
    <mergeCell ref="AA554:AB554"/>
    <mergeCell ref="AC554:AD554"/>
    <mergeCell ref="AE554:AF554"/>
    <mergeCell ref="AG554:AH554"/>
    <mergeCell ref="AI554:AK554"/>
    <mergeCell ref="B555:C555"/>
    <mergeCell ref="D555:T555"/>
    <mergeCell ref="U555:V555"/>
    <mergeCell ref="W555:X555"/>
    <mergeCell ref="Y555:Z555"/>
    <mergeCell ref="AA553:AB553"/>
    <mergeCell ref="AC553:AD553"/>
    <mergeCell ref="AE553:AF553"/>
    <mergeCell ref="AG553:AH553"/>
    <mergeCell ref="AI553:AK553"/>
    <mergeCell ref="B554:C554"/>
    <mergeCell ref="D554:T554"/>
    <mergeCell ref="U554:V554"/>
    <mergeCell ref="W554:X554"/>
    <mergeCell ref="Y554:Z554"/>
    <mergeCell ref="AA552:AB552"/>
    <mergeCell ref="AC552:AD552"/>
    <mergeCell ref="AE552:AF552"/>
    <mergeCell ref="AG552:AH552"/>
    <mergeCell ref="AI552:AK552"/>
    <mergeCell ref="B553:C553"/>
    <mergeCell ref="D553:T553"/>
    <mergeCell ref="U553:V553"/>
    <mergeCell ref="W553:X553"/>
    <mergeCell ref="Y553:Z553"/>
    <mergeCell ref="AA551:AB551"/>
    <mergeCell ref="AC551:AD551"/>
    <mergeCell ref="AE551:AF551"/>
    <mergeCell ref="AG551:AH551"/>
    <mergeCell ref="AI551:AK551"/>
    <mergeCell ref="B552:C552"/>
    <mergeCell ref="D552:T552"/>
    <mergeCell ref="U552:V552"/>
    <mergeCell ref="W552:X552"/>
    <mergeCell ref="Y552:Z552"/>
    <mergeCell ref="AA550:AB550"/>
    <mergeCell ref="AC550:AD550"/>
    <mergeCell ref="AE550:AF550"/>
    <mergeCell ref="AG550:AH550"/>
    <mergeCell ref="AI550:AK550"/>
    <mergeCell ref="B551:C551"/>
    <mergeCell ref="D551:T551"/>
    <mergeCell ref="U551:V551"/>
    <mergeCell ref="W551:X551"/>
    <mergeCell ref="Y551:Z551"/>
    <mergeCell ref="AA549:AB549"/>
    <mergeCell ref="AC549:AD549"/>
    <mergeCell ref="AE549:AF549"/>
    <mergeCell ref="AG549:AH549"/>
    <mergeCell ref="AI549:AK549"/>
    <mergeCell ref="B550:C550"/>
    <mergeCell ref="D550:T550"/>
    <mergeCell ref="U550:V550"/>
    <mergeCell ref="W550:X550"/>
    <mergeCell ref="Y550:Z550"/>
    <mergeCell ref="AA548:AB548"/>
    <mergeCell ref="AC548:AD548"/>
    <mergeCell ref="AE548:AF548"/>
    <mergeCell ref="AG548:AH548"/>
    <mergeCell ref="AI548:AK548"/>
    <mergeCell ref="B549:C549"/>
    <mergeCell ref="D549:T549"/>
    <mergeCell ref="U549:V549"/>
    <mergeCell ref="W549:X549"/>
    <mergeCell ref="Y549:Z549"/>
    <mergeCell ref="AA547:AB547"/>
    <mergeCell ref="AC547:AD547"/>
    <mergeCell ref="AE547:AF547"/>
    <mergeCell ref="AG547:AH547"/>
    <mergeCell ref="AI547:AK547"/>
    <mergeCell ref="B548:C548"/>
    <mergeCell ref="D548:T548"/>
    <mergeCell ref="U548:V548"/>
    <mergeCell ref="W548:X548"/>
    <mergeCell ref="Y548:Z548"/>
    <mergeCell ref="AA546:AB546"/>
    <mergeCell ref="AC546:AD546"/>
    <mergeCell ref="AE546:AF546"/>
    <mergeCell ref="AG546:AH546"/>
    <mergeCell ref="AI546:AK546"/>
    <mergeCell ref="B547:C547"/>
    <mergeCell ref="D547:T547"/>
    <mergeCell ref="U547:V547"/>
    <mergeCell ref="W547:X547"/>
    <mergeCell ref="Y547:Z547"/>
    <mergeCell ref="AA545:AB545"/>
    <mergeCell ref="AC545:AD545"/>
    <mergeCell ref="AE545:AF545"/>
    <mergeCell ref="AG545:AH545"/>
    <mergeCell ref="AI545:AK545"/>
    <mergeCell ref="B546:C546"/>
    <mergeCell ref="D546:T546"/>
    <mergeCell ref="U546:V546"/>
    <mergeCell ref="W546:X546"/>
    <mergeCell ref="Y546:Z546"/>
    <mergeCell ref="AA544:AB544"/>
    <mergeCell ref="AC544:AD544"/>
    <mergeCell ref="AE544:AF544"/>
    <mergeCell ref="AG544:AH544"/>
    <mergeCell ref="AI544:AK544"/>
    <mergeCell ref="B545:C545"/>
    <mergeCell ref="D545:T545"/>
    <mergeCell ref="U545:V545"/>
    <mergeCell ref="W545:X545"/>
    <mergeCell ref="Y545:Z545"/>
    <mergeCell ref="AA543:AB543"/>
    <mergeCell ref="AC543:AD543"/>
    <mergeCell ref="AE543:AF543"/>
    <mergeCell ref="AG543:AH543"/>
    <mergeCell ref="AI543:AK543"/>
    <mergeCell ref="B544:C544"/>
    <mergeCell ref="D544:T544"/>
    <mergeCell ref="U544:V544"/>
    <mergeCell ref="W544:X544"/>
    <mergeCell ref="Y544:Z544"/>
    <mergeCell ref="AA542:AB542"/>
    <mergeCell ref="AC542:AD542"/>
    <mergeCell ref="AE542:AF542"/>
    <mergeCell ref="AG542:AH542"/>
    <mergeCell ref="AI542:AK542"/>
    <mergeCell ref="B543:C543"/>
    <mergeCell ref="D543:T543"/>
    <mergeCell ref="U543:V543"/>
    <mergeCell ref="W543:X543"/>
    <mergeCell ref="Y543:Z543"/>
    <mergeCell ref="AA541:AB541"/>
    <mergeCell ref="AC541:AD541"/>
    <mergeCell ref="AE541:AF541"/>
    <mergeCell ref="AG541:AH541"/>
    <mergeCell ref="AI541:AK541"/>
    <mergeCell ref="B542:C542"/>
    <mergeCell ref="D542:T542"/>
    <mergeCell ref="U542:V542"/>
    <mergeCell ref="W542:X542"/>
    <mergeCell ref="Y542:Z542"/>
    <mergeCell ref="AA540:AB540"/>
    <mergeCell ref="AC540:AD540"/>
    <mergeCell ref="AE540:AF540"/>
    <mergeCell ref="AG540:AH540"/>
    <mergeCell ref="AI540:AK540"/>
    <mergeCell ref="B541:C541"/>
    <mergeCell ref="D541:T541"/>
    <mergeCell ref="U541:V541"/>
    <mergeCell ref="W541:X541"/>
    <mergeCell ref="Y541:Z541"/>
    <mergeCell ref="AA539:AB539"/>
    <mergeCell ref="AC539:AD539"/>
    <mergeCell ref="AE539:AF539"/>
    <mergeCell ref="AG539:AH539"/>
    <mergeCell ref="AI539:AK539"/>
    <mergeCell ref="B540:C540"/>
    <mergeCell ref="D540:T540"/>
    <mergeCell ref="U540:V540"/>
    <mergeCell ref="W540:X540"/>
    <mergeCell ref="Y540:Z540"/>
    <mergeCell ref="AA538:AB538"/>
    <mergeCell ref="AC538:AD538"/>
    <mergeCell ref="AE538:AF538"/>
    <mergeCell ref="AG538:AH538"/>
    <mergeCell ref="AI538:AK538"/>
    <mergeCell ref="B539:C539"/>
    <mergeCell ref="D539:T539"/>
    <mergeCell ref="U539:V539"/>
    <mergeCell ref="W539:X539"/>
    <mergeCell ref="Y539:Z539"/>
    <mergeCell ref="AA537:AB537"/>
    <mergeCell ref="AC537:AD537"/>
    <mergeCell ref="AE537:AF537"/>
    <mergeCell ref="AG537:AH537"/>
    <mergeCell ref="AI537:AK537"/>
    <mergeCell ref="B538:C538"/>
    <mergeCell ref="D538:T538"/>
    <mergeCell ref="U538:V538"/>
    <mergeCell ref="W538:X538"/>
    <mergeCell ref="Y538:Z538"/>
    <mergeCell ref="AA536:AB536"/>
    <mergeCell ref="AC536:AD536"/>
    <mergeCell ref="AE536:AF536"/>
    <mergeCell ref="AG536:AH536"/>
    <mergeCell ref="AI536:AK536"/>
    <mergeCell ref="B537:C537"/>
    <mergeCell ref="D537:T537"/>
    <mergeCell ref="U537:V537"/>
    <mergeCell ref="W537:X537"/>
    <mergeCell ref="Y537:Z537"/>
    <mergeCell ref="AA535:AB535"/>
    <mergeCell ref="AC535:AD535"/>
    <mergeCell ref="AE535:AF535"/>
    <mergeCell ref="AG535:AH535"/>
    <mergeCell ref="AI535:AK535"/>
    <mergeCell ref="B536:C536"/>
    <mergeCell ref="D536:T536"/>
    <mergeCell ref="U536:V536"/>
    <mergeCell ref="W536:X536"/>
    <mergeCell ref="Y536:Z536"/>
    <mergeCell ref="AA534:AB534"/>
    <mergeCell ref="AC534:AD534"/>
    <mergeCell ref="AE534:AF534"/>
    <mergeCell ref="AG534:AH534"/>
    <mergeCell ref="AI534:AK534"/>
    <mergeCell ref="B535:C535"/>
    <mergeCell ref="D535:T535"/>
    <mergeCell ref="U535:V535"/>
    <mergeCell ref="W535:X535"/>
    <mergeCell ref="Y535:Z535"/>
    <mergeCell ref="AA533:AB533"/>
    <mergeCell ref="AC533:AD533"/>
    <mergeCell ref="AE533:AF533"/>
    <mergeCell ref="AG533:AH533"/>
    <mergeCell ref="AI533:AK533"/>
    <mergeCell ref="B534:C534"/>
    <mergeCell ref="D534:T534"/>
    <mergeCell ref="U534:V534"/>
    <mergeCell ref="W534:X534"/>
    <mergeCell ref="Y534:Z534"/>
    <mergeCell ref="AA532:AB532"/>
    <mergeCell ref="AC532:AD532"/>
    <mergeCell ref="AE532:AF532"/>
    <mergeCell ref="AG532:AH532"/>
    <mergeCell ref="AI532:AK532"/>
    <mergeCell ref="B533:C533"/>
    <mergeCell ref="D533:T533"/>
    <mergeCell ref="U533:V533"/>
    <mergeCell ref="W533:X533"/>
    <mergeCell ref="Y533:Z533"/>
    <mergeCell ref="D531:T531"/>
    <mergeCell ref="Y531:Z531"/>
    <mergeCell ref="B532:C532"/>
    <mergeCell ref="D532:T532"/>
    <mergeCell ref="U532:V532"/>
    <mergeCell ref="W532:X532"/>
    <mergeCell ref="Y532:Z532"/>
    <mergeCell ref="AA529:AB529"/>
    <mergeCell ref="AC529:AD529"/>
    <mergeCell ref="AE529:AF529"/>
    <mergeCell ref="AG529:AH529"/>
    <mergeCell ref="AI529:AK529"/>
    <mergeCell ref="AC530:AD530"/>
    <mergeCell ref="AE530:AF530"/>
    <mergeCell ref="AG530:AH530"/>
    <mergeCell ref="AI530:AK530"/>
    <mergeCell ref="AA528:AB528"/>
    <mergeCell ref="AC528:AD528"/>
    <mergeCell ref="AE528:AF528"/>
    <mergeCell ref="AG528:AH528"/>
    <mergeCell ref="AI528:AK528"/>
    <mergeCell ref="B529:C529"/>
    <mergeCell ref="D529:T529"/>
    <mergeCell ref="U529:V529"/>
    <mergeCell ref="W529:X529"/>
    <mergeCell ref="Y529:Z529"/>
    <mergeCell ref="B528:C528"/>
    <mergeCell ref="D528:T528"/>
    <mergeCell ref="U528:V528"/>
    <mergeCell ref="W528:X528"/>
    <mergeCell ref="Y528:Z528"/>
    <mergeCell ref="AC526:AD526"/>
    <mergeCell ref="AE526:AF526"/>
    <mergeCell ref="AG526:AH526"/>
    <mergeCell ref="AI526:AK526"/>
    <mergeCell ref="B527:C527"/>
    <mergeCell ref="D527:T527"/>
    <mergeCell ref="U527:V527"/>
    <mergeCell ref="W527:X527"/>
    <mergeCell ref="Y527:Z527"/>
    <mergeCell ref="AA525:AB525"/>
    <mergeCell ref="AC525:AD525"/>
    <mergeCell ref="AE525:AF525"/>
    <mergeCell ref="AG525:AH525"/>
    <mergeCell ref="AI525:AK525"/>
    <mergeCell ref="B526:C526"/>
    <mergeCell ref="D526:T526"/>
    <mergeCell ref="U526:V526"/>
    <mergeCell ref="W526:X526"/>
    <mergeCell ref="Y526:Z526"/>
    <mergeCell ref="AA524:AB524"/>
    <mergeCell ref="AC524:AD524"/>
    <mergeCell ref="AE524:AF524"/>
    <mergeCell ref="AG524:AH524"/>
    <mergeCell ref="AI524:AK524"/>
    <mergeCell ref="B525:C525"/>
    <mergeCell ref="D525:T525"/>
    <mergeCell ref="U525:V525"/>
    <mergeCell ref="W525:X525"/>
    <mergeCell ref="Y525:Z525"/>
    <mergeCell ref="AA523:AB523"/>
    <mergeCell ref="AC523:AD523"/>
    <mergeCell ref="AE523:AF523"/>
    <mergeCell ref="AG523:AH523"/>
    <mergeCell ref="AI523:AK523"/>
    <mergeCell ref="B524:C524"/>
    <mergeCell ref="D524:T524"/>
    <mergeCell ref="U524:V524"/>
    <mergeCell ref="W524:X524"/>
    <mergeCell ref="Y524:Z524"/>
    <mergeCell ref="AA522:AB522"/>
    <mergeCell ref="AC522:AD522"/>
    <mergeCell ref="AE522:AF522"/>
    <mergeCell ref="AG522:AH522"/>
    <mergeCell ref="AI522:AK522"/>
    <mergeCell ref="B523:C523"/>
    <mergeCell ref="D523:T523"/>
    <mergeCell ref="U523:V523"/>
    <mergeCell ref="W523:X523"/>
    <mergeCell ref="Y523:Z523"/>
    <mergeCell ref="AA521:AB521"/>
    <mergeCell ref="AC521:AD521"/>
    <mergeCell ref="AE521:AF521"/>
    <mergeCell ref="AG521:AH521"/>
    <mergeCell ref="AI521:AK521"/>
    <mergeCell ref="B522:C522"/>
    <mergeCell ref="D522:T522"/>
    <mergeCell ref="U522:V522"/>
    <mergeCell ref="W522:X522"/>
    <mergeCell ref="Y522:Z522"/>
    <mergeCell ref="AA520:AB520"/>
    <mergeCell ref="AC520:AD520"/>
    <mergeCell ref="AE520:AF520"/>
    <mergeCell ref="AG520:AH520"/>
    <mergeCell ref="AI520:AK520"/>
    <mergeCell ref="B521:C521"/>
    <mergeCell ref="D521:T521"/>
    <mergeCell ref="U521:V521"/>
    <mergeCell ref="W521:X521"/>
    <mergeCell ref="Y521:Z521"/>
    <mergeCell ref="AA519:AB519"/>
    <mergeCell ref="AC519:AD519"/>
    <mergeCell ref="AE519:AF519"/>
    <mergeCell ref="AG519:AH519"/>
    <mergeCell ref="AI519:AK519"/>
    <mergeCell ref="B520:C520"/>
    <mergeCell ref="D520:T520"/>
    <mergeCell ref="U520:V520"/>
    <mergeCell ref="W520:X520"/>
    <mergeCell ref="Y520:Z520"/>
    <mergeCell ref="AA518:AB518"/>
    <mergeCell ref="AC518:AD518"/>
    <mergeCell ref="AE518:AF518"/>
    <mergeCell ref="AG518:AH518"/>
    <mergeCell ref="AI518:AK518"/>
    <mergeCell ref="B519:C519"/>
    <mergeCell ref="D519:T519"/>
    <mergeCell ref="U519:V519"/>
    <mergeCell ref="W519:X519"/>
    <mergeCell ref="Y519:Z519"/>
    <mergeCell ref="AA517:AB517"/>
    <mergeCell ref="AC517:AD517"/>
    <mergeCell ref="AE517:AF517"/>
    <mergeCell ref="AG517:AH517"/>
    <mergeCell ref="AI517:AK517"/>
    <mergeCell ref="B518:C518"/>
    <mergeCell ref="D518:T518"/>
    <mergeCell ref="U518:V518"/>
    <mergeCell ref="W518:X518"/>
    <mergeCell ref="Y518:Z518"/>
    <mergeCell ref="AA516:AB516"/>
    <mergeCell ref="AC516:AD516"/>
    <mergeCell ref="AE516:AF516"/>
    <mergeCell ref="AG516:AH516"/>
    <mergeCell ref="AI516:AK516"/>
    <mergeCell ref="B517:C517"/>
    <mergeCell ref="D517:T517"/>
    <mergeCell ref="U517:V517"/>
    <mergeCell ref="W517:X517"/>
    <mergeCell ref="Y517:Z517"/>
    <mergeCell ref="AA515:AB515"/>
    <mergeCell ref="AC515:AD515"/>
    <mergeCell ref="AE515:AF515"/>
    <mergeCell ref="AG515:AH515"/>
    <mergeCell ref="AI515:AK515"/>
    <mergeCell ref="B516:C516"/>
    <mergeCell ref="D516:T516"/>
    <mergeCell ref="U516:V516"/>
    <mergeCell ref="W516:X516"/>
    <mergeCell ref="Y516:Z516"/>
    <mergeCell ref="AA514:AB514"/>
    <mergeCell ref="AC514:AD514"/>
    <mergeCell ref="AE514:AF514"/>
    <mergeCell ref="AG514:AH514"/>
    <mergeCell ref="AI514:AK514"/>
    <mergeCell ref="B515:C515"/>
    <mergeCell ref="D515:T515"/>
    <mergeCell ref="U515:V515"/>
    <mergeCell ref="W515:X515"/>
    <mergeCell ref="Y515:Z515"/>
    <mergeCell ref="D513:T513"/>
    <mergeCell ref="Y513:Z513"/>
    <mergeCell ref="B514:C514"/>
    <mergeCell ref="D514:T514"/>
    <mergeCell ref="U514:V514"/>
    <mergeCell ref="W514:X514"/>
    <mergeCell ref="Y514:Z514"/>
    <mergeCell ref="AC509:AD509"/>
    <mergeCell ref="AE509:AF509"/>
    <mergeCell ref="AG509:AH509"/>
    <mergeCell ref="AI509:AK509"/>
    <mergeCell ref="B511:C511"/>
    <mergeCell ref="D511:T511"/>
    <mergeCell ref="Y511:Z511"/>
    <mergeCell ref="AI510:AK510"/>
    <mergeCell ref="AC508:AD508"/>
    <mergeCell ref="AE508:AF508"/>
    <mergeCell ref="AG508:AH508"/>
    <mergeCell ref="AI508:AK508"/>
    <mergeCell ref="B509:C509"/>
    <mergeCell ref="D509:T509"/>
    <mergeCell ref="U509:V509"/>
    <mergeCell ref="W509:X509"/>
    <mergeCell ref="Y509:Z509"/>
    <mergeCell ref="AA509:AB509"/>
    <mergeCell ref="AC507:AD507"/>
    <mergeCell ref="AE507:AF507"/>
    <mergeCell ref="AG507:AH507"/>
    <mergeCell ref="AI507:AK507"/>
    <mergeCell ref="B508:C508"/>
    <mergeCell ref="D508:T508"/>
    <mergeCell ref="U508:V508"/>
    <mergeCell ref="W508:X508"/>
    <mergeCell ref="Y508:Z508"/>
    <mergeCell ref="AA508:AB508"/>
    <mergeCell ref="AC506:AD506"/>
    <mergeCell ref="AE506:AF506"/>
    <mergeCell ref="AG506:AH506"/>
    <mergeCell ref="AI506:AK506"/>
    <mergeCell ref="B507:C507"/>
    <mergeCell ref="D507:T507"/>
    <mergeCell ref="U507:V507"/>
    <mergeCell ref="W507:X507"/>
    <mergeCell ref="Y507:Z507"/>
    <mergeCell ref="AA507:AB507"/>
    <mergeCell ref="AC505:AD505"/>
    <mergeCell ref="AE505:AF505"/>
    <mergeCell ref="AG505:AH505"/>
    <mergeCell ref="AI505:AK505"/>
    <mergeCell ref="B506:C506"/>
    <mergeCell ref="D506:T506"/>
    <mergeCell ref="U506:V506"/>
    <mergeCell ref="W506:X506"/>
    <mergeCell ref="Y506:Z506"/>
    <mergeCell ref="AA506:AB506"/>
    <mergeCell ref="AC504:AD504"/>
    <mergeCell ref="AE504:AF504"/>
    <mergeCell ref="AG504:AH504"/>
    <mergeCell ref="AI504:AK504"/>
    <mergeCell ref="B505:C505"/>
    <mergeCell ref="D505:T505"/>
    <mergeCell ref="U505:V505"/>
    <mergeCell ref="W505:X505"/>
    <mergeCell ref="Y505:Z505"/>
    <mergeCell ref="AA505:AB505"/>
    <mergeCell ref="B504:C504"/>
    <mergeCell ref="D504:T504"/>
    <mergeCell ref="U504:V504"/>
    <mergeCell ref="W504:X504"/>
    <mergeCell ref="Y504:Z504"/>
    <mergeCell ref="AA504:AB504"/>
    <mergeCell ref="AA502:AB502"/>
    <mergeCell ref="AC500:AD500"/>
    <mergeCell ref="AE500:AF500"/>
    <mergeCell ref="AG500:AH500"/>
    <mergeCell ref="AI500:AK500"/>
    <mergeCell ref="B501:C501"/>
    <mergeCell ref="D501:T501"/>
    <mergeCell ref="U501:V501"/>
    <mergeCell ref="W501:X501"/>
    <mergeCell ref="Y501:Z501"/>
    <mergeCell ref="AA501:AB501"/>
    <mergeCell ref="AC499:AD499"/>
    <mergeCell ref="AE499:AF499"/>
    <mergeCell ref="AG499:AH499"/>
    <mergeCell ref="AI499:AK499"/>
    <mergeCell ref="B500:C500"/>
    <mergeCell ref="D500:T500"/>
    <mergeCell ref="U500:V500"/>
    <mergeCell ref="W500:X500"/>
    <mergeCell ref="Y500:Z500"/>
    <mergeCell ref="AA500:AB500"/>
    <mergeCell ref="AC498:AD498"/>
    <mergeCell ref="AE498:AF498"/>
    <mergeCell ref="AG498:AH498"/>
    <mergeCell ref="AI498:AK498"/>
    <mergeCell ref="B499:C499"/>
    <mergeCell ref="D499:T499"/>
    <mergeCell ref="U499:V499"/>
    <mergeCell ref="W499:X499"/>
    <mergeCell ref="Y499:Z499"/>
    <mergeCell ref="AA499:AB499"/>
    <mergeCell ref="AC497:AD497"/>
    <mergeCell ref="AE497:AF497"/>
    <mergeCell ref="AG497:AH497"/>
    <mergeCell ref="AI497:AK497"/>
    <mergeCell ref="B498:C498"/>
    <mergeCell ref="D498:T498"/>
    <mergeCell ref="U498:V498"/>
    <mergeCell ref="W498:X498"/>
    <mergeCell ref="Y498:Z498"/>
    <mergeCell ref="AA498:AB498"/>
    <mergeCell ref="AC496:AD496"/>
    <mergeCell ref="AE496:AF496"/>
    <mergeCell ref="AG496:AH496"/>
    <mergeCell ref="AI496:AK496"/>
    <mergeCell ref="B497:C497"/>
    <mergeCell ref="D497:T497"/>
    <mergeCell ref="U497:V497"/>
    <mergeCell ref="W497:X497"/>
    <mergeCell ref="Y497:Z497"/>
    <mergeCell ref="AA497:AB497"/>
    <mergeCell ref="AC495:AD495"/>
    <mergeCell ref="AE495:AF495"/>
    <mergeCell ref="AG495:AH495"/>
    <mergeCell ref="AI495:AK495"/>
    <mergeCell ref="B496:C496"/>
    <mergeCell ref="D496:T496"/>
    <mergeCell ref="U496:V496"/>
    <mergeCell ref="W496:X496"/>
    <mergeCell ref="Y496:Z496"/>
    <mergeCell ref="AA496:AB496"/>
    <mergeCell ref="AC494:AD494"/>
    <mergeCell ref="AE494:AF494"/>
    <mergeCell ref="AG494:AH494"/>
    <mergeCell ref="AI494:AK494"/>
    <mergeCell ref="B495:C495"/>
    <mergeCell ref="D495:T495"/>
    <mergeCell ref="U495:V495"/>
    <mergeCell ref="W495:X495"/>
    <mergeCell ref="Y495:Z495"/>
    <mergeCell ref="AA495:AB495"/>
    <mergeCell ref="AC493:AD493"/>
    <mergeCell ref="AE493:AF493"/>
    <mergeCell ref="AG493:AH493"/>
    <mergeCell ref="AI493:AK493"/>
    <mergeCell ref="B494:C494"/>
    <mergeCell ref="D494:T494"/>
    <mergeCell ref="U494:V494"/>
    <mergeCell ref="W494:X494"/>
    <mergeCell ref="Y494:Z494"/>
    <mergeCell ref="AA494:AB494"/>
    <mergeCell ref="AC492:AD492"/>
    <mergeCell ref="AE492:AF492"/>
    <mergeCell ref="AG492:AH492"/>
    <mergeCell ref="AI492:AK492"/>
    <mergeCell ref="B493:C493"/>
    <mergeCell ref="D493:T493"/>
    <mergeCell ref="U493:V493"/>
    <mergeCell ref="W493:X493"/>
    <mergeCell ref="Y493:Z493"/>
    <mergeCell ref="AA493:AB493"/>
    <mergeCell ref="AC491:AD491"/>
    <mergeCell ref="AE491:AF491"/>
    <mergeCell ref="AG491:AH491"/>
    <mergeCell ref="AI491:AK491"/>
    <mergeCell ref="B492:C492"/>
    <mergeCell ref="D492:T492"/>
    <mergeCell ref="U492:V492"/>
    <mergeCell ref="W492:X492"/>
    <mergeCell ref="Y492:Z492"/>
    <mergeCell ref="AA492:AB492"/>
    <mergeCell ref="AC490:AD490"/>
    <mergeCell ref="AE490:AF490"/>
    <mergeCell ref="AG490:AH490"/>
    <mergeCell ref="AI490:AK490"/>
    <mergeCell ref="B491:C491"/>
    <mergeCell ref="D491:T491"/>
    <mergeCell ref="U491:V491"/>
    <mergeCell ref="W491:X491"/>
    <mergeCell ref="Y491:Z491"/>
    <mergeCell ref="AA491:AB491"/>
    <mergeCell ref="AC489:AD489"/>
    <mergeCell ref="AE489:AF489"/>
    <mergeCell ref="AG489:AH489"/>
    <mergeCell ref="AI489:AK489"/>
    <mergeCell ref="B490:C490"/>
    <mergeCell ref="D490:T490"/>
    <mergeCell ref="U490:V490"/>
    <mergeCell ref="W490:X490"/>
    <mergeCell ref="Y490:Z490"/>
    <mergeCell ref="AA490:AB490"/>
    <mergeCell ref="AC488:AD488"/>
    <mergeCell ref="AE488:AF488"/>
    <mergeCell ref="AG488:AH488"/>
    <mergeCell ref="AI488:AK488"/>
    <mergeCell ref="B489:C489"/>
    <mergeCell ref="D489:T489"/>
    <mergeCell ref="U489:V489"/>
    <mergeCell ref="W489:X489"/>
    <mergeCell ref="Y489:Z489"/>
    <mergeCell ref="AA489:AB489"/>
    <mergeCell ref="AC487:AD487"/>
    <mergeCell ref="AE487:AF487"/>
    <mergeCell ref="AG487:AH487"/>
    <mergeCell ref="AI487:AK487"/>
    <mergeCell ref="B488:C488"/>
    <mergeCell ref="D488:T488"/>
    <mergeCell ref="U488:V488"/>
    <mergeCell ref="W488:X488"/>
    <mergeCell ref="Y488:Z488"/>
    <mergeCell ref="AA488:AB488"/>
    <mergeCell ref="AC486:AD486"/>
    <mergeCell ref="AE486:AF486"/>
    <mergeCell ref="AG486:AH486"/>
    <mergeCell ref="AI486:AK486"/>
    <mergeCell ref="B487:C487"/>
    <mergeCell ref="D487:T487"/>
    <mergeCell ref="U487:V487"/>
    <mergeCell ref="W487:X487"/>
    <mergeCell ref="Y487:Z487"/>
    <mergeCell ref="AA487:AB487"/>
    <mergeCell ref="AC485:AD485"/>
    <mergeCell ref="AE485:AF485"/>
    <mergeCell ref="AG485:AH485"/>
    <mergeCell ref="AI485:AK485"/>
    <mergeCell ref="B486:C486"/>
    <mergeCell ref="D486:T486"/>
    <mergeCell ref="U486:V486"/>
    <mergeCell ref="W486:X486"/>
    <mergeCell ref="Y486:Z486"/>
    <mergeCell ref="AA486:AB486"/>
    <mergeCell ref="AC484:AD484"/>
    <mergeCell ref="AE484:AF484"/>
    <mergeCell ref="AG484:AH484"/>
    <mergeCell ref="AI484:AK484"/>
    <mergeCell ref="B485:C485"/>
    <mergeCell ref="D485:T485"/>
    <mergeCell ref="U485:V485"/>
    <mergeCell ref="W485:X485"/>
    <mergeCell ref="Y485:Z485"/>
    <mergeCell ref="AA485:AB485"/>
    <mergeCell ref="AC483:AD483"/>
    <mergeCell ref="AE483:AF483"/>
    <mergeCell ref="AG483:AH483"/>
    <mergeCell ref="AI483:AK483"/>
    <mergeCell ref="B484:C484"/>
    <mergeCell ref="D484:T484"/>
    <mergeCell ref="U484:V484"/>
    <mergeCell ref="W484:X484"/>
    <mergeCell ref="Y484:Z484"/>
    <mergeCell ref="AA484:AB484"/>
    <mergeCell ref="AC482:AD482"/>
    <mergeCell ref="AE482:AF482"/>
    <mergeCell ref="AG482:AH482"/>
    <mergeCell ref="AI482:AK482"/>
    <mergeCell ref="B483:C483"/>
    <mergeCell ref="D483:T483"/>
    <mergeCell ref="U483:V483"/>
    <mergeCell ref="W483:X483"/>
    <mergeCell ref="Y483:Z483"/>
    <mergeCell ref="AA483:AB483"/>
    <mergeCell ref="AC481:AD481"/>
    <mergeCell ref="AE481:AF481"/>
    <mergeCell ref="AG481:AH481"/>
    <mergeCell ref="AI481:AK481"/>
    <mergeCell ref="B482:C482"/>
    <mergeCell ref="D482:T482"/>
    <mergeCell ref="U482:V482"/>
    <mergeCell ref="W482:X482"/>
    <mergeCell ref="Y482:Z482"/>
    <mergeCell ref="AA482:AB482"/>
    <mergeCell ref="AC480:AD480"/>
    <mergeCell ref="AE480:AF480"/>
    <mergeCell ref="AG480:AH480"/>
    <mergeCell ref="AI480:AK480"/>
    <mergeCell ref="B481:C481"/>
    <mergeCell ref="D481:T481"/>
    <mergeCell ref="U481:V481"/>
    <mergeCell ref="W481:X481"/>
    <mergeCell ref="Y481:Z481"/>
    <mergeCell ref="AA481:AB481"/>
    <mergeCell ref="AC479:AD479"/>
    <mergeCell ref="AE479:AF479"/>
    <mergeCell ref="AG479:AH479"/>
    <mergeCell ref="AI479:AK479"/>
    <mergeCell ref="B480:C480"/>
    <mergeCell ref="D480:T480"/>
    <mergeCell ref="U480:V480"/>
    <mergeCell ref="W480:X480"/>
    <mergeCell ref="Y480:Z480"/>
    <mergeCell ref="AA480:AB480"/>
    <mergeCell ref="AC478:AD478"/>
    <mergeCell ref="AE478:AF478"/>
    <mergeCell ref="AG478:AH478"/>
    <mergeCell ref="AI478:AK478"/>
    <mergeCell ref="B479:C479"/>
    <mergeCell ref="D479:T479"/>
    <mergeCell ref="U479:V479"/>
    <mergeCell ref="W479:X479"/>
    <mergeCell ref="Y479:Z479"/>
    <mergeCell ref="AA479:AB479"/>
    <mergeCell ref="B478:C478"/>
    <mergeCell ref="D478:T478"/>
    <mergeCell ref="U478:V478"/>
    <mergeCell ref="W478:X478"/>
    <mergeCell ref="Y478:Z478"/>
    <mergeCell ref="AA478:AB478"/>
    <mergeCell ref="AA475:AB475"/>
    <mergeCell ref="AC475:AD475"/>
    <mergeCell ref="AE475:AF475"/>
    <mergeCell ref="AG475:AH475"/>
    <mergeCell ref="AI475:AK475"/>
    <mergeCell ref="D477:T477"/>
    <mergeCell ref="Y477:Z477"/>
    <mergeCell ref="AC476:AD476"/>
    <mergeCell ref="AE476:AF476"/>
    <mergeCell ref="AG476:AH476"/>
    <mergeCell ref="AI476:AK476"/>
    <mergeCell ref="AA474:AB474"/>
    <mergeCell ref="AC474:AD474"/>
    <mergeCell ref="AE474:AF474"/>
    <mergeCell ref="AG474:AH474"/>
    <mergeCell ref="AI474:AK474"/>
    <mergeCell ref="B475:C475"/>
    <mergeCell ref="D475:T475"/>
    <mergeCell ref="U475:V475"/>
    <mergeCell ref="W475:X475"/>
    <mergeCell ref="Y475:Z475"/>
    <mergeCell ref="AA473:AB473"/>
    <mergeCell ref="AC473:AD473"/>
    <mergeCell ref="AE473:AF473"/>
    <mergeCell ref="AG473:AH473"/>
    <mergeCell ref="AI473:AK473"/>
    <mergeCell ref="B474:C474"/>
    <mergeCell ref="D474:T474"/>
    <mergeCell ref="U474:V474"/>
    <mergeCell ref="W474:X474"/>
    <mergeCell ref="Y474:Z474"/>
    <mergeCell ref="AA472:AB472"/>
    <mergeCell ref="AC472:AD472"/>
    <mergeCell ref="AE472:AF472"/>
    <mergeCell ref="AG472:AH472"/>
    <mergeCell ref="AI472:AK472"/>
    <mergeCell ref="B473:C473"/>
    <mergeCell ref="D473:T473"/>
    <mergeCell ref="U473:V473"/>
    <mergeCell ref="W473:X473"/>
    <mergeCell ref="Y473:Z473"/>
    <mergeCell ref="AA471:AB471"/>
    <mergeCell ref="AC471:AD471"/>
    <mergeCell ref="AE471:AF471"/>
    <mergeCell ref="AG471:AH471"/>
    <mergeCell ref="AI471:AK471"/>
    <mergeCell ref="B472:C472"/>
    <mergeCell ref="D472:T472"/>
    <mergeCell ref="U472:V472"/>
    <mergeCell ref="W472:X472"/>
    <mergeCell ref="Y472:Z472"/>
    <mergeCell ref="AA470:AB470"/>
    <mergeCell ref="AC470:AD470"/>
    <mergeCell ref="AE470:AF470"/>
    <mergeCell ref="AG470:AH470"/>
    <mergeCell ref="AI470:AK470"/>
    <mergeCell ref="B471:C471"/>
    <mergeCell ref="D471:T471"/>
    <mergeCell ref="U471:V471"/>
    <mergeCell ref="W471:X471"/>
    <mergeCell ref="Y471:Z471"/>
    <mergeCell ref="AA469:AB469"/>
    <mergeCell ref="AC469:AD469"/>
    <mergeCell ref="AE469:AF469"/>
    <mergeCell ref="AG469:AH469"/>
    <mergeCell ref="AI469:AK469"/>
    <mergeCell ref="B470:C470"/>
    <mergeCell ref="D470:T470"/>
    <mergeCell ref="U470:V470"/>
    <mergeCell ref="W470:X470"/>
    <mergeCell ref="Y470:Z470"/>
    <mergeCell ref="AA468:AB468"/>
    <mergeCell ref="AC468:AD468"/>
    <mergeCell ref="AE468:AF468"/>
    <mergeCell ref="AG468:AH468"/>
    <mergeCell ref="AI468:AK468"/>
    <mergeCell ref="B469:C469"/>
    <mergeCell ref="D469:T469"/>
    <mergeCell ref="U469:V469"/>
    <mergeCell ref="W469:X469"/>
    <mergeCell ref="Y469:Z469"/>
    <mergeCell ref="AA467:AB467"/>
    <mergeCell ref="AC467:AD467"/>
    <mergeCell ref="AE467:AF467"/>
    <mergeCell ref="AG467:AH467"/>
    <mergeCell ref="AI467:AK467"/>
    <mergeCell ref="B468:C468"/>
    <mergeCell ref="D468:T468"/>
    <mergeCell ref="U468:V468"/>
    <mergeCell ref="W468:X468"/>
    <mergeCell ref="Y468:Z468"/>
    <mergeCell ref="AA466:AB466"/>
    <mergeCell ref="AC466:AD466"/>
    <mergeCell ref="AE466:AF466"/>
    <mergeCell ref="AG466:AH466"/>
    <mergeCell ref="AI466:AK466"/>
    <mergeCell ref="B467:C467"/>
    <mergeCell ref="D467:T467"/>
    <mergeCell ref="U467:V467"/>
    <mergeCell ref="W467:X467"/>
    <mergeCell ref="Y467:Z467"/>
    <mergeCell ref="AA465:AB465"/>
    <mergeCell ref="AC465:AD465"/>
    <mergeCell ref="AE465:AF465"/>
    <mergeCell ref="AG465:AH465"/>
    <mergeCell ref="AI465:AK465"/>
    <mergeCell ref="B466:C466"/>
    <mergeCell ref="D466:T466"/>
    <mergeCell ref="U466:V466"/>
    <mergeCell ref="W466:X466"/>
    <mergeCell ref="Y466:Z466"/>
    <mergeCell ref="AA464:AB464"/>
    <mergeCell ref="AC464:AD464"/>
    <mergeCell ref="AE464:AF464"/>
    <mergeCell ref="AG464:AH464"/>
    <mergeCell ref="AI464:AK464"/>
    <mergeCell ref="B465:C465"/>
    <mergeCell ref="D465:T465"/>
    <mergeCell ref="U465:V465"/>
    <mergeCell ref="W465:X465"/>
    <mergeCell ref="Y465:Z465"/>
    <mergeCell ref="AA463:AB463"/>
    <mergeCell ref="AC463:AD463"/>
    <mergeCell ref="AE463:AF463"/>
    <mergeCell ref="AG463:AH463"/>
    <mergeCell ref="AI463:AK463"/>
    <mergeCell ref="B464:C464"/>
    <mergeCell ref="D464:T464"/>
    <mergeCell ref="U464:V464"/>
    <mergeCell ref="W464:X464"/>
    <mergeCell ref="Y464:Z464"/>
    <mergeCell ref="AA462:AB462"/>
    <mergeCell ref="AC462:AD462"/>
    <mergeCell ref="AE462:AF462"/>
    <mergeCell ref="AG462:AH462"/>
    <mergeCell ref="AI462:AK462"/>
    <mergeCell ref="B463:C463"/>
    <mergeCell ref="D463:T463"/>
    <mergeCell ref="U463:V463"/>
    <mergeCell ref="W463:X463"/>
    <mergeCell ref="Y463:Z463"/>
    <mergeCell ref="AA461:AB461"/>
    <mergeCell ref="AC461:AD461"/>
    <mergeCell ref="AE461:AF461"/>
    <mergeCell ref="AG461:AH461"/>
    <mergeCell ref="AI461:AK461"/>
    <mergeCell ref="B462:C462"/>
    <mergeCell ref="D462:T462"/>
    <mergeCell ref="U462:V462"/>
    <mergeCell ref="W462:X462"/>
    <mergeCell ref="Y462:Z462"/>
    <mergeCell ref="AA460:AB460"/>
    <mergeCell ref="AC460:AD460"/>
    <mergeCell ref="AE460:AF460"/>
    <mergeCell ref="AG460:AH460"/>
    <mergeCell ref="AI460:AK460"/>
    <mergeCell ref="B461:C461"/>
    <mergeCell ref="D461:T461"/>
    <mergeCell ref="U461:V461"/>
    <mergeCell ref="W461:X461"/>
    <mergeCell ref="Y461:Z461"/>
    <mergeCell ref="B457:C457"/>
    <mergeCell ref="D457:T457"/>
    <mergeCell ref="Y457:Z457"/>
    <mergeCell ref="D459:T459"/>
    <mergeCell ref="Y459:Z459"/>
    <mergeCell ref="B460:C460"/>
    <mergeCell ref="D460:T460"/>
    <mergeCell ref="U460:V460"/>
    <mergeCell ref="W460:X460"/>
    <mergeCell ref="Y460:Z460"/>
    <mergeCell ref="U455:V455"/>
    <mergeCell ref="W455:X455"/>
    <mergeCell ref="Y455:Z455"/>
    <mergeCell ref="AI454:AK454"/>
    <mergeCell ref="AC452:AD452"/>
    <mergeCell ref="AE452:AF452"/>
    <mergeCell ref="AG452:AH452"/>
    <mergeCell ref="AI452:AK452"/>
    <mergeCell ref="B453:C453"/>
    <mergeCell ref="D453:T453"/>
    <mergeCell ref="U453:V453"/>
    <mergeCell ref="W453:X453"/>
    <mergeCell ref="Y453:Z453"/>
    <mergeCell ref="AA453:AB453"/>
    <mergeCell ref="AC451:AD451"/>
    <mergeCell ref="AE451:AF451"/>
    <mergeCell ref="AG451:AH451"/>
    <mergeCell ref="AI451:AK451"/>
    <mergeCell ref="B452:C452"/>
    <mergeCell ref="D452:T452"/>
    <mergeCell ref="U452:V452"/>
    <mergeCell ref="W452:X452"/>
    <mergeCell ref="Y452:Z452"/>
    <mergeCell ref="AA452:AB452"/>
    <mergeCell ref="AC450:AD450"/>
    <mergeCell ref="AE450:AF450"/>
    <mergeCell ref="AG450:AH450"/>
    <mergeCell ref="AI450:AK450"/>
    <mergeCell ref="B451:C451"/>
    <mergeCell ref="D451:T451"/>
    <mergeCell ref="U451:V451"/>
    <mergeCell ref="W451:X451"/>
    <mergeCell ref="Y451:Z451"/>
    <mergeCell ref="AA451:AB451"/>
    <mergeCell ref="AC449:AD449"/>
    <mergeCell ref="AE449:AF449"/>
    <mergeCell ref="AG449:AH449"/>
    <mergeCell ref="AI449:AK449"/>
    <mergeCell ref="B450:C450"/>
    <mergeCell ref="D450:T450"/>
    <mergeCell ref="U450:V450"/>
    <mergeCell ref="W450:X450"/>
    <mergeCell ref="Y450:Z450"/>
    <mergeCell ref="AA450:AB450"/>
    <mergeCell ref="AC448:AD448"/>
    <mergeCell ref="AE448:AF448"/>
    <mergeCell ref="AG448:AH448"/>
    <mergeCell ref="AI448:AK448"/>
    <mergeCell ref="B449:C449"/>
    <mergeCell ref="D449:T449"/>
    <mergeCell ref="U449:V449"/>
    <mergeCell ref="W449:X449"/>
    <mergeCell ref="Y449:Z449"/>
    <mergeCell ref="AA449:AB449"/>
    <mergeCell ref="AC447:AD447"/>
    <mergeCell ref="AE447:AF447"/>
    <mergeCell ref="AG447:AH447"/>
    <mergeCell ref="AI447:AK447"/>
    <mergeCell ref="B448:C448"/>
    <mergeCell ref="D448:T448"/>
    <mergeCell ref="U448:V448"/>
    <mergeCell ref="W448:X448"/>
    <mergeCell ref="Y448:Z448"/>
    <mergeCell ref="AA448:AB448"/>
    <mergeCell ref="AC446:AD446"/>
    <mergeCell ref="AE446:AF446"/>
    <mergeCell ref="AG446:AH446"/>
    <mergeCell ref="AI446:AK446"/>
    <mergeCell ref="B447:C447"/>
    <mergeCell ref="D447:T447"/>
    <mergeCell ref="U447:V447"/>
    <mergeCell ref="W447:X447"/>
    <mergeCell ref="Y447:Z447"/>
    <mergeCell ref="AA447:AB447"/>
    <mergeCell ref="AC445:AD445"/>
    <mergeCell ref="AE445:AF445"/>
    <mergeCell ref="AG445:AH445"/>
    <mergeCell ref="AI445:AK445"/>
    <mergeCell ref="B446:C446"/>
    <mergeCell ref="D446:T446"/>
    <mergeCell ref="U446:V446"/>
    <mergeCell ref="W446:X446"/>
    <mergeCell ref="Y446:Z446"/>
    <mergeCell ref="AA446:AB446"/>
    <mergeCell ref="AC444:AD444"/>
    <mergeCell ref="AE444:AF444"/>
    <mergeCell ref="AG444:AH444"/>
    <mergeCell ref="AI444:AK444"/>
    <mergeCell ref="B445:C445"/>
    <mergeCell ref="D445:T445"/>
    <mergeCell ref="U445:V445"/>
    <mergeCell ref="W445:X445"/>
    <mergeCell ref="Y445:Z445"/>
    <mergeCell ref="AA445:AB445"/>
    <mergeCell ref="AC442:AD442"/>
    <mergeCell ref="AE442:AF442"/>
    <mergeCell ref="AG442:AH442"/>
    <mergeCell ref="AI442:AK442"/>
    <mergeCell ref="B444:C444"/>
    <mergeCell ref="D444:T444"/>
    <mergeCell ref="U444:V444"/>
    <mergeCell ref="W444:X444"/>
    <mergeCell ref="Y444:Z444"/>
    <mergeCell ref="AA444:AB444"/>
    <mergeCell ref="B442:C442"/>
    <mergeCell ref="D442:T442"/>
    <mergeCell ref="U442:V442"/>
    <mergeCell ref="W442:X442"/>
    <mergeCell ref="Y442:Z442"/>
    <mergeCell ref="AA442:AB442"/>
    <mergeCell ref="B443:C443"/>
    <mergeCell ref="D443:T443"/>
    <mergeCell ref="U443:V443"/>
    <mergeCell ref="W443:X443"/>
    <mergeCell ref="Y443:Z443"/>
    <mergeCell ref="AA443:AB443"/>
    <mergeCell ref="Y441:Z441"/>
    <mergeCell ref="AA441:AB441"/>
    <mergeCell ref="AC439:AD439"/>
    <mergeCell ref="AE439:AF439"/>
    <mergeCell ref="AG439:AH439"/>
    <mergeCell ref="AI439:AK439"/>
    <mergeCell ref="B440:C440"/>
    <mergeCell ref="D440:T440"/>
    <mergeCell ref="U440:V440"/>
    <mergeCell ref="W440:X440"/>
    <mergeCell ref="Y440:Z440"/>
    <mergeCell ref="AA440:AB440"/>
    <mergeCell ref="AC438:AD438"/>
    <mergeCell ref="AE438:AF438"/>
    <mergeCell ref="AG438:AH438"/>
    <mergeCell ref="AI438:AK438"/>
    <mergeCell ref="B439:C439"/>
    <mergeCell ref="D439:T439"/>
    <mergeCell ref="U439:V439"/>
    <mergeCell ref="W439:X439"/>
    <mergeCell ref="Y439:Z439"/>
    <mergeCell ref="AA439:AB439"/>
    <mergeCell ref="AC437:AD437"/>
    <mergeCell ref="AE437:AF437"/>
    <mergeCell ref="AG437:AH437"/>
    <mergeCell ref="AI437:AK437"/>
    <mergeCell ref="B438:C438"/>
    <mergeCell ref="D438:T438"/>
    <mergeCell ref="U438:V438"/>
    <mergeCell ref="W438:X438"/>
    <mergeCell ref="Y438:Z438"/>
    <mergeCell ref="AA438:AB438"/>
    <mergeCell ref="B437:C437"/>
    <mergeCell ref="D437:T437"/>
    <mergeCell ref="U437:V437"/>
    <mergeCell ref="W437:X437"/>
    <mergeCell ref="Y437:Z437"/>
    <mergeCell ref="AA437:AB437"/>
    <mergeCell ref="AC434:AD434"/>
    <mergeCell ref="AE434:AF434"/>
    <mergeCell ref="AG434:AH434"/>
    <mergeCell ref="AI434:AK434"/>
    <mergeCell ref="B436:C436"/>
    <mergeCell ref="D436:T436"/>
    <mergeCell ref="U436:V436"/>
    <mergeCell ref="W436:X436"/>
    <mergeCell ref="Y436:Z436"/>
    <mergeCell ref="AG435:AH435"/>
    <mergeCell ref="AI435:AK435"/>
    <mergeCell ref="AC433:AD433"/>
    <mergeCell ref="AE433:AF433"/>
    <mergeCell ref="AG433:AH433"/>
    <mergeCell ref="AI433:AK433"/>
    <mergeCell ref="B434:C434"/>
    <mergeCell ref="D434:T434"/>
    <mergeCell ref="U434:V434"/>
    <mergeCell ref="W434:X434"/>
    <mergeCell ref="Y434:Z434"/>
    <mergeCell ref="AA434:AB434"/>
    <mergeCell ref="AC432:AD432"/>
    <mergeCell ref="AE432:AF432"/>
    <mergeCell ref="AG432:AH432"/>
    <mergeCell ref="AI432:AK432"/>
    <mergeCell ref="B433:C433"/>
    <mergeCell ref="D433:T433"/>
    <mergeCell ref="U433:V433"/>
    <mergeCell ref="W433:X433"/>
    <mergeCell ref="Y433:Z433"/>
    <mergeCell ref="AA433:AB433"/>
    <mergeCell ref="AC431:AD431"/>
    <mergeCell ref="AE431:AF431"/>
    <mergeCell ref="AG431:AH431"/>
    <mergeCell ref="AI431:AK431"/>
    <mergeCell ref="B432:C432"/>
    <mergeCell ref="D432:T432"/>
    <mergeCell ref="U432:V432"/>
    <mergeCell ref="W432:X432"/>
    <mergeCell ref="Y432:Z432"/>
    <mergeCell ref="AA432:AB432"/>
    <mergeCell ref="AC430:AD430"/>
    <mergeCell ref="AE430:AF430"/>
    <mergeCell ref="AG430:AH430"/>
    <mergeCell ref="AI430:AK430"/>
    <mergeCell ref="B431:C431"/>
    <mergeCell ref="D431:T431"/>
    <mergeCell ref="U431:V431"/>
    <mergeCell ref="W431:X431"/>
    <mergeCell ref="Y431:Z431"/>
    <mergeCell ref="AA431:AB431"/>
    <mergeCell ref="AC429:AD429"/>
    <mergeCell ref="AE429:AF429"/>
    <mergeCell ref="AG429:AH429"/>
    <mergeCell ref="AI429:AK429"/>
    <mergeCell ref="B430:C430"/>
    <mergeCell ref="D430:T430"/>
    <mergeCell ref="U430:V430"/>
    <mergeCell ref="W430:X430"/>
    <mergeCell ref="Y430:Z430"/>
    <mergeCell ref="AA430:AB430"/>
    <mergeCell ref="B429:C429"/>
    <mergeCell ref="D429:T429"/>
    <mergeCell ref="U429:V429"/>
    <mergeCell ref="W429:X429"/>
    <mergeCell ref="Y429:Z429"/>
    <mergeCell ref="AA429:AB429"/>
    <mergeCell ref="AC426:AD426"/>
    <mergeCell ref="AE426:AF426"/>
    <mergeCell ref="AG426:AH426"/>
    <mergeCell ref="AI426:AK426"/>
    <mergeCell ref="B428:C428"/>
    <mergeCell ref="D428:T428"/>
    <mergeCell ref="U428:V428"/>
    <mergeCell ref="W428:X428"/>
    <mergeCell ref="Y428:Z428"/>
    <mergeCell ref="AE427:AF427"/>
    <mergeCell ref="B426:C426"/>
    <mergeCell ref="D426:T426"/>
    <mergeCell ref="U426:V426"/>
    <mergeCell ref="W426:X426"/>
    <mergeCell ref="Y426:Z426"/>
    <mergeCell ref="AA426:AB426"/>
    <mergeCell ref="AC422:AD422"/>
    <mergeCell ref="AE422:AF422"/>
    <mergeCell ref="AG422:AH422"/>
    <mergeCell ref="AI422:AK422"/>
    <mergeCell ref="B423:C423"/>
    <mergeCell ref="D423:T423"/>
    <mergeCell ref="U423:V423"/>
    <mergeCell ref="W423:X423"/>
    <mergeCell ref="Y423:Z423"/>
    <mergeCell ref="AA423:AB423"/>
    <mergeCell ref="AC421:AD421"/>
    <mergeCell ref="AE421:AF421"/>
    <mergeCell ref="AG421:AH421"/>
    <mergeCell ref="AI421:AK421"/>
    <mergeCell ref="B422:C422"/>
    <mergeCell ref="D422:T422"/>
    <mergeCell ref="U422:V422"/>
    <mergeCell ref="W422:X422"/>
    <mergeCell ref="Y422:Z422"/>
    <mergeCell ref="AA422:AB422"/>
    <mergeCell ref="B421:C421"/>
    <mergeCell ref="D421:T421"/>
    <mergeCell ref="U421:V421"/>
    <mergeCell ref="W421:X421"/>
    <mergeCell ref="Y421:Z421"/>
    <mergeCell ref="AA421:AB421"/>
    <mergeCell ref="AC418:AD418"/>
    <mergeCell ref="AE418:AF418"/>
    <mergeCell ref="AG418:AH418"/>
    <mergeCell ref="AI418:AK418"/>
    <mergeCell ref="B420:C420"/>
    <mergeCell ref="D420:T420"/>
    <mergeCell ref="U420:V420"/>
    <mergeCell ref="W420:X420"/>
    <mergeCell ref="Y420:Z420"/>
    <mergeCell ref="B419:C419"/>
    <mergeCell ref="D419:T419"/>
    <mergeCell ref="U419:V419"/>
    <mergeCell ref="W419:X419"/>
    <mergeCell ref="Y419:Z419"/>
    <mergeCell ref="AA419:AB419"/>
    <mergeCell ref="AC419:AD419"/>
    <mergeCell ref="AC417:AD417"/>
    <mergeCell ref="AE417:AF417"/>
    <mergeCell ref="AG417:AH417"/>
    <mergeCell ref="AI417:AK417"/>
    <mergeCell ref="B418:C418"/>
    <mergeCell ref="D418:T418"/>
    <mergeCell ref="U418:V418"/>
    <mergeCell ref="W418:X418"/>
    <mergeCell ref="Y418:Z418"/>
    <mergeCell ref="AA418:AB418"/>
    <mergeCell ref="AE419:AF419"/>
    <mergeCell ref="AG419:AH419"/>
    <mergeCell ref="AI419:AK419"/>
    <mergeCell ref="AC416:AD416"/>
    <mergeCell ref="AE416:AF416"/>
    <mergeCell ref="AG416:AH416"/>
    <mergeCell ref="AI416:AK416"/>
    <mergeCell ref="B417:C417"/>
    <mergeCell ref="D417:T417"/>
    <mergeCell ref="U417:V417"/>
    <mergeCell ref="W417:X417"/>
    <mergeCell ref="Y417:Z417"/>
    <mergeCell ref="AA417:AB417"/>
    <mergeCell ref="AC415:AD415"/>
    <mergeCell ref="AE415:AF415"/>
    <mergeCell ref="AG415:AH415"/>
    <mergeCell ref="AI415:AK415"/>
    <mergeCell ref="B416:C416"/>
    <mergeCell ref="D416:T416"/>
    <mergeCell ref="U416:V416"/>
    <mergeCell ref="W416:X416"/>
    <mergeCell ref="Y416:Z416"/>
    <mergeCell ref="AA416:AB416"/>
    <mergeCell ref="AC414:AD414"/>
    <mergeCell ref="AE414:AF414"/>
    <mergeCell ref="AG414:AH414"/>
    <mergeCell ref="AI414:AK414"/>
    <mergeCell ref="B415:C415"/>
    <mergeCell ref="D415:T415"/>
    <mergeCell ref="U415:V415"/>
    <mergeCell ref="W415:X415"/>
    <mergeCell ref="Y415:Z415"/>
    <mergeCell ref="AA415:AB415"/>
    <mergeCell ref="AC413:AD413"/>
    <mergeCell ref="AE413:AF413"/>
    <mergeCell ref="AG413:AH413"/>
    <mergeCell ref="AI413:AK413"/>
    <mergeCell ref="B414:C414"/>
    <mergeCell ref="D414:T414"/>
    <mergeCell ref="U414:V414"/>
    <mergeCell ref="W414:X414"/>
    <mergeCell ref="Y414:Z414"/>
    <mergeCell ref="AA414:AB414"/>
    <mergeCell ref="B413:C413"/>
    <mergeCell ref="D413:T413"/>
    <mergeCell ref="U413:V413"/>
    <mergeCell ref="W413:X413"/>
    <mergeCell ref="Y413:Z413"/>
    <mergeCell ref="AA413:AB413"/>
    <mergeCell ref="D411:T411"/>
    <mergeCell ref="U411:V411"/>
    <mergeCell ref="W411:X411"/>
    <mergeCell ref="Y411:Z411"/>
    <mergeCell ref="B412:C412"/>
    <mergeCell ref="D412:T412"/>
    <mergeCell ref="U412:V412"/>
    <mergeCell ref="W412:X412"/>
    <mergeCell ref="Y412:Z412"/>
    <mergeCell ref="AC409:AD409"/>
    <mergeCell ref="AE409:AF409"/>
    <mergeCell ref="AG409:AH409"/>
    <mergeCell ref="AI409:AK409"/>
    <mergeCell ref="B410:C410"/>
    <mergeCell ref="D410:T410"/>
    <mergeCell ref="AC408:AD408"/>
    <mergeCell ref="AE408:AF408"/>
    <mergeCell ref="AG408:AH408"/>
    <mergeCell ref="AI408:AK408"/>
    <mergeCell ref="B409:C409"/>
    <mergeCell ref="D409:T409"/>
    <mergeCell ref="U409:V409"/>
    <mergeCell ref="W409:X409"/>
    <mergeCell ref="Y409:Z409"/>
    <mergeCell ref="AA409:AB409"/>
    <mergeCell ref="AC407:AD407"/>
    <mergeCell ref="AE407:AF407"/>
    <mergeCell ref="AG407:AH407"/>
    <mergeCell ref="AI407:AK407"/>
    <mergeCell ref="B408:C408"/>
    <mergeCell ref="D408:T408"/>
    <mergeCell ref="U408:V408"/>
    <mergeCell ref="W408:X408"/>
    <mergeCell ref="Y408:Z408"/>
    <mergeCell ref="AA408:AB408"/>
    <mergeCell ref="AC406:AD406"/>
    <mergeCell ref="AE406:AF406"/>
    <mergeCell ref="AG406:AH406"/>
    <mergeCell ref="AI406:AK406"/>
    <mergeCell ref="B407:C407"/>
    <mergeCell ref="D407:T407"/>
    <mergeCell ref="U407:V407"/>
    <mergeCell ref="W407:X407"/>
    <mergeCell ref="Y407:Z407"/>
    <mergeCell ref="AA407:AB407"/>
    <mergeCell ref="AC405:AD405"/>
    <mergeCell ref="AE405:AF405"/>
    <mergeCell ref="AG405:AH405"/>
    <mergeCell ref="AI405:AK405"/>
    <mergeCell ref="B406:C406"/>
    <mergeCell ref="D406:T406"/>
    <mergeCell ref="U406:V406"/>
    <mergeCell ref="W406:X406"/>
    <mergeCell ref="Y406:Z406"/>
    <mergeCell ref="AA406:AB406"/>
    <mergeCell ref="AC404:AD404"/>
    <mergeCell ref="AE404:AF404"/>
    <mergeCell ref="AG404:AH404"/>
    <mergeCell ref="AI404:AK404"/>
    <mergeCell ref="B405:C405"/>
    <mergeCell ref="D405:T405"/>
    <mergeCell ref="U405:V405"/>
    <mergeCell ref="W405:X405"/>
    <mergeCell ref="Y405:Z405"/>
    <mergeCell ref="AA405:AB405"/>
    <mergeCell ref="AC403:AD403"/>
    <mergeCell ref="AE403:AF403"/>
    <mergeCell ref="AG403:AH403"/>
    <mergeCell ref="AI403:AK403"/>
    <mergeCell ref="B404:C404"/>
    <mergeCell ref="D404:T404"/>
    <mergeCell ref="U404:V404"/>
    <mergeCell ref="W404:X404"/>
    <mergeCell ref="Y404:Z404"/>
    <mergeCell ref="AA404:AB404"/>
    <mergeCell ref="B403:C403"/>
    <mergeCell ref="D403:T403"/>
    <mergeCell ref="U403:V403"/>
    <mergeCell ref="W403:X403"/>
    <mergeCell ref="Y403:Z403"/>
    <mergeCell ref="AA403:AB403"/>
    <mergeCell ref="AC400:AD400"/>
    <mergeCell ref="AE400:AF400"/>
    <mergeCell ref="AG400:AH400"/>
    <mergeCell ref="AI400:AK400"/>
    <mergeCell ref="B401:C401"/>
    <mergeCell ref="D401:T401"/>
    <mergeCell ref="U401:V401"/>
    <mergeCell ref="W401:X401"/>
    <mergeCell ref="Y401:Z401"/>
    <mergeCell ref="B400:C400"/>
    <mergeCell ref="D400:T400"/>
    <mergeCell ref="U400:V400"/>
    <mergeCell ref="W400:X400"/>
    <mergeCell ref="Y400:Z400"/>
    <mergeCell ref="AA400:AB400"/>
    <mergeCell ref="AE402:AF402"/>
    <mergeCell ref="Y399:Z399"/>
    <mergeCell ref="AA399:AB399"/>
    <mergeCell ref="AC397:AD397"/>
    <mergeCell ref="AE397:AF397"/>
    <mergeCell ref="AG397:AH397"/>
    <mergeCell ref="AI397:AK397"/>
    <mergeCell ref="B398:C398"/>
    <mergeCell ref="D398:T398"/>
    <mergeCell ref="U398:V398"/>
    <mergeCell ref="W398:X398"/>
    <mergeCell ref="Y398:Z398"/>
    <mergeCell ref="AA398:AB398"/>
    <mergeCell ref="AC396:AD396"/>
    <mergeCell ref="AE396:AF396"/>
    <mergeCell ref="AG396:AH396"/>
    <mergeCell ref="AI396:AK396"/>
    <mergeCell ref="B397:C397"/>
    <mergeCell ref="D397:T397"/>
    <mergeCell ref="U397:V397"/>
    <mergeCell ref="W397:X397"/>
    <mergeCell ref="Y397:Z397"/>
    <mergeCell ref="AA397:AB397"/>
    <mergeCell ref="AC395:AD395"/>
    <mergeCell ref="AE395:AF395"/>
    <mergeCell ref="AG395:AH395"/>
    <mergeCell ref="AI395:AK395"/>
    <mergeCell ref="B396:C396"/>
    <mergeCell ref="D396:T396"/>
    <mergeCell ref="U396:V396"/>
    <mergeCell ref="W396:X396"/>
    <mergeCell ref="Y396:Z396"/>
    <mergeCell ref="AA396:AB396"/>
    <mergeCell ref="AC394:AD394"/>
    <mergeCell ref="AE394:AF394"/>
    <mergeCell ref="AG394:AH394"/>
    <mergeCell ref="AI394:AK394"/>
    <mergeCell ref="B395:C395"/>
    <mergeCell ref="D395:T395"/>
    <mergeCell ref="U395:V395"/>
    <mergeCell ref="W395:X395"/>
    <mergeCell ref="Y395:Z395"/>
    <mergeCell ref="AA395:AB395"/>
    <mergeCell ref="AC393:AD393"/>
    <mergeCell ref="AE393:AF393"/>
    <mergeCell ref="AG393:AH393"/>
    <mergeCell ref="AI393:AK393"/>
    <mergeCell ref="B394:C394"/>
    <mergeCell ref="D394:T394"/>
    <mergeCell ref="U394:V394"/>
    <mergeCell ref="W394:X394"/>
    <mergeCell ref="Y394:Z394"/>
    <mergeCell ref="AA394:AB394"/>
    <mergeCell ref="AC392:AD392"/>
    <mergeCell ref="AE392:AF392"/>
    <mergeCell ref="AG392:AH392"/>
    <mergeCell ref="AI392:AK392"/>
    <mergeCell ref="B393:C393"/>
    <mergeCell ref="D393:T393"/>
    <mergeCell ref="U393:V393"/>
    <mergeCell ref="W393:X393"/>
    <mergeCell ref="Y393:Z393"/>
    <mergeCell ref="AA393:AB393"/>
    <mergeCell ref="AC391:AD391"/>
    <mergeCell ref="AE391:AF391"/>
    <mergeCell ref="AG391:AH391"/>
    <mergeCell ref="AI391:AK391"/>
    <mergeCell ref="B392:C392"/>
    <mergeCell ref="D392:T392"/>
    <mergeCell ref="U392:V392"/>
    <mergeCell ref="W392:X392"/>
    <mergeCell ref="Y392:Z392"/>
    <mergeCell ref="AA392:AB392"/>
    <mergeCell ref="B391:C391"/>
    <mergeCell ref="D391:T391"/>
    <mergeCell ref="U391:V391"/>
    <mergeCell ref="W391:X391"/>
    <mergeCell ref="Y391:Z391"/>
    <mergeCell ref="AA391:AB391"/>
    <mergeCell ref="AC387:AD387"/>
    <mergeCell ref="AE387:AF387"/>
    <mergeCell ref="AG387:AH387"/>
    <mergeCell ref="AI387:AK387"/>
    <mergeCell ref="B389:C389"/>
    <mergeCell ref="D389:T389"/>
    <mergeCell ref="U389:V389"/>
    <mergeCell ref="W389:X389"/>
    <mergeCell ref="Y389:Z389"/>
    <mergeCell ref="AC388:AD388"/>
    <mergeCell ref="B387:C387"/>
    <mergeCell ref="D387:T387"/>
    <mergeCell ref="U387:V387"/>
    <mergeCell ref="W387:X387"/>
    <mergeCell ref="Y387:Z387"/>
    <mergeCell ref="AA387:AB387"/>
    <mergeCell ref="Y386:Z386"/>
    <mergeCell ref="AA386:AB386"/>
    <mergeCell ref="AC384:AD384"/>
    <mergeCell ref="AE384:AF384"/>
    <mergeCell ref="AG384:AH384"/>
    <mergeCell ref="AI384:AK384"/>
    <mergeCell ref="B385:C385"/>
    <mergeCell ref="D385:T385"/>
    <mergeCell ref="U385:V385"/>
    <mergeCell ref="W385:X385"/>
    <mergeCell ref="Y385:Z385"/>
    <mergeCell ref="AA385:AB385"/>
    <mergeCell ref="AC383:AD383"/>
    <mergeCell ref="AE383:AF383"/>
    <mergeCell ref="AG383:AH383"/>
    <mergeCell ref="AI383:AK383"/>
    <mergeCell ref="B384:C384"/>
    <mergeCell ref="D384:T384"/>
    <mergeCell ref="U384:V384"/>
    <mergeCell ref="W384:X384"/>
    <mergeCell ref="Y384:Z384"/>
    <mergeCell ref="AA384:AB384"/>
    <mergeCell ref="AC382:AD382"/>
    <mergeCell ref="AE382:AF382"/>
    <mergeCell ref="AG382:AH382"/>
    <mergeCell ref="AI382:AK382"/>
    <mergeCell ref="B383:C383"/>
    <mergeCell ref="D383:T383"/>
    <mergeCell ref="U383:V383"/>
    <mergeCell ref="W383:X383"/>
    <mergeCell ref="Y383:Z383"/>
    <mergeCell ref="AA383:AB383"/>
    <mergeCell ref="AC381:AD381"/>
    <mergeCell ref="AE381:AF381"/>
    <mergeCell ref="AG381:AH381"/>
    <mergeCell ref="AI381:AK381"/>
    <mergeCell ref="B382:C382"/>
    <mergeCell ref="D382:T382"/>
    <mergeCell ref="U382:V382"/>
    <mergeCell ref="W382:X382"/>
    <mergeCell ref="Y382:Z382"/>
    <mergeCell ref="AA382:AB382"/>
    <mergeCell ref="AC380:AD380"/>
    <mergeCell ref="AE380:AF380"/>
    <mergeCell ref="AG380:AH380"/>
    <mergeCell ref="AI380:AK380"/>
    <mergeCell ref="B381:C381"/>
    <mergeCell ref="D381:T381"/>
    <mergeCell ref="U381:V381"/>
    <mergeCell ref="W381:X381"/>
    <mergeCell ref="Y381:Z381"/>
    <mergeCell ref="AA381:AB381"/>
    <mergeCell ref="AC379:AD379"/>
    <mergeCell ref="AE379:AF379"/>
    <mergeCell ref="AG379:AH379"/>
    <mergeCell ref="AI379:AK379"/>
    <mergeCell ref="B380:C380"/>
    <mergeCell ref="D380:T380"/>
    <mergeCell ref="U380:V380"/>
    <mergeCell ref="W380:X380"/>
    <mergeCell ref="Y380:Z380"/>
    <mergeCell ref="AA380:AB380"/>
    <mergeCell ref="B379:C379"/>
    <mergeCell ref="D379:T379"/>
    <mergeCell ref="U379:V379"/>
    <mergeCell ref="W379:X379"/>
    <mergeCell ref="Y379:Z379"/>
    <mergeCell ref="AA379:AB379"/>
    <mergeCell ref="AC376:AD376"/>
    <mergeCell ref="AE376:AF376"/>
    <mergeCell ref="AG376:AH376"/>
    <mergeCell ref="AI376:AK376"/>
    <mergeCell ref="B377:C377"/>
    <mergeCell ref="D377:T377"/>
    <mergeCell ref="U377:V377"/>
    <mergeCell ref="W377:X377"/>
    <mergeCell ref="Y377:Z377"/>
    <mergeCell ref="AC375:AD375"/>
    <mergeCell ref="AE375:AF375"/>
    <mergeCell ref="AG375:AH375"/>
    <mergeCell ref="AI375:AK375"/>
    <mergeCell ref="B376:C376"/>
    <mergeCell ref="D376:T376"/>
    <mergeCell ref="U376:V376"/>
    <mergeCell ref="W376:X376"/>
    <mergeCell ref="Y376:Z376"/>
    <mergeCell ref="AA376:AB376"/>
    <mergeCell ref="AC374:AD374"/>
    <mergeCell ref="AE374:AF374"/>
    <mergeCell ref="AG374:AH374"/>
    <mergeCell ref="AI374:AK374"/>
    <mergeCell ref="B375:C375"/>
    <mergeCell ref="D375:T375"/>
    <mergeCell ref="U375:V375"/>
    <mergeCell ref="W375:X375"/>
    <mergeCell ref="Y375:Z375"/>
    <mergeCell ref="AA375:AB375"/>
    <mergeCell ref="AC373:AD373"/>
    <mergeCell ref="AE373:AF373"/>
    <mergeCell ref="AG373:AH373"/>
    <mergeCell ref="AI373:AK373"/>
    <mergeCell ref="B374:C374"/>
    <mergeCell ref="D374:T374"/>
    <mergeCell ref="U374:V374"/>
    <mergeCell ref="W374:X374"/>
    <mergeCell ref="Y374:Z374"/>
    <mergeCell ref="AA374:AB374"/>
    <mergeCell ref="AC372:AD372"/>
    <mergeCell ref="AE372:AF372"/>
    <mergeCell ref="AG372:AH372"/>
    <mergeCell ref="AI372:AK372"/>
    <mergeCell ref="B373:C373"/>
    <mergeCell ref="D373:T373"/>
    <mergeCell ref="U373:V373"/>
    <mergeCell ref="W373:X373"/>
    <mergeCell ref="Y373:Z373"/>
    <mergeCell ref="AA373:AB373"/>
    <mergeCell ref="AC371:AD371"/>
    <mergeCell ref="AE371:AF371"/>
    <mergeCell ref="AG371:AH371"/>
    <mergeCell ref="AI371:AK371"/>
    <mergeCell ref="B372:C372"/>
    <mergeCell ref="D372:T372"/>
    <mergeCell ref="U372:V372"/>
    <mergeCell ref="W372:X372"/>
    <mergeCell ref="Y372:Z372"/>
    <mergeCell ref="AA372:AB372"/>
    <mergeCell ref="AC370:AD370"/>
    <mergeCell ref="AE370:AF370"/>
    <mergeCell ref="AG370:AH370"/>
    <mergeCell ref="AI370:AK370"/>
    <mergeCell ref="B371:C371"/>
    <mergeCell ref="D371:T371"/>
    <mergeCell ref="U371:V371"/>
    <mergeCell ref="W371:X371"/>
    <mergeCell ref="Y371:Z371"/>
    <mergeCell ref="AA371:AB371"/>
    <mergeCell ref="AC369:AD369"/>
    <mergeCell ref="AE369:AF369"/>
    <mergeCell ref="AG369:AH369"/>
    <mergeCell ref="AI369:AK369"/>
    <mergeCell ref="B370:C370"/>
    <mergeCell ref="D370:T370"/>
    <mergeCell ref="U370:V370"/>
    <mergeCell ref="W370:X370"/>
    <mergeCell ref="Y370:Z370"/>
    <mergeCell ref="AA370:AB370"/>
    <mergeCell ref="AC368:AD368"/>
    <mergeCell ref="AE368:AF368"/>
    <mergeCell ref="AG368:AH368"/>
    <mergeCell ref="AI368:AK368"/>
    <mergeCell ref="B369:C369"/>
    <mergeCell ref="D369:T369"/>
    <mergeCell ref="U369:V369"/>
    <mergeCell ref="W369:X369"/>
    <mergeCell ref="Y369:Z369"/>
    <mergeCell ref="AA369:AB369"/>
    <mergeCell ref="AC367:AD367"/>
    <mergeCell ref="AE367:AF367"/>
    <mergeCell ref="AG367:AH367"/>
    <mergeCell ref="AI367:AK367"/>
    <mergeCell ref="B368:C368"/>
    <mergeCell ref="D368:T368"/>
    <mergeCell ref="U368:V368"/>
    <mergeCell ref="W368:X368"/>
    <mergeCell ref="Y368:Z368"/>
    <mergeCell ref="AA368:AB368"/>
    <mergeCell ref="B367:C367"/>
    <mergeCell ref="D367:T367"/>
    <mergeCell ref="U367:V367"/>
    <mergeCell ref="W367:X367"/>
    <mergeCell ref="Y367:Z367"/>
    <mergeCell ref="AA367:AB367"/>
    <mergeCell ref="AI363:AK363"/>
    <mergeCell ref="B364:C364"/>
    <mergeCell ref="D364:T364"/>
    <mergeCell ref="U364:V364"/>
    <mergeCell ref="W364:X364"/>
    <mergeCell ref="Y364:Z364"/>
    <mergeCell ref="AA364:AB364"/>
    <mergeCell ref="AC362:AD362"/>
    <mergeCell ref="AE362:AF362"/>
    <mergeCell ref="AG362:AH362"/>
    <mergeCell ref="AI362:AK362"/>
    <mergeCell ref="B363:C363"/>
    <mergeCell ref="D363:T363"/>
    <mergeCell ref="U363:V363"/>
    <mergeCell ref="W363:X363"/>
    <mergeCell ref="Y363:Z363"/>
    <mergeCell ref="AA363:AB363"/>
    <mergeCell ref="AC361:AD361"/>
    <mergeCell ref="AE361:AF361"/>
    <mergeCell ref="AG361:AH361"/>
    <mergeCell ref="AI361:AK361"/>
    <mergeCell ref="B362:C362"/>
    <mergeCell ref="D362:T362"/>
    <mergeCell ref="U362:V362"/>
    <mergeCell ref="W362:X362"/>
    <mergeCell ref="Y362:Z362"/>
    <mergeCell ref="AA362:AB362"/>
    <mergeCell ref="AC360:AD360"/>
    <mergeCell ref="AE360:AF360"/>
    <mergeCell ref="AG360:AH360"/>
    <mergeCell ref="AI360:AK360"/>
    <mergeCell ref="B361:C361"/>
    <mergeCell ref="D361:T361"/>
    <mergeCell ref="U361:V361"/>
    <mergeCell ref="W361:X361"/>
    <mergeCell ref="Y361:Z361"/>
    <mergeCell ref="AA361:AB361"/>
    <mergeCell ref="AC359:AD359"/>
    <mergeCell ref="AE359:AF359"/>
    <mergeCell ref="AG359:AH359"/>
    <mergeCell ref="AI359:AK359"/>
    <mergeCell ref="B360:C360"/>
    <mergeCell ref="D360:T360"/>
    <mergeCell ref="U360:V360"/>
    <mergeCell ref="W360:X360"/>
    <mergeCell ref="Y360:Z360"/>
    <mergeCell ref="AA360:AB360"/>
    <mergeCell ref="AC358:AD358"/>
    <mergeCell ref="AE358:AF358"/>
    <mergeCell ref="AG358:AH358"/>
    <mergeCell ref="AI358:AK358"/>
    <mergeCell ref="B359:C359"/>
    <mergeCell ref="D359:T359"/>
    <mergeCell ref="U359:V359"/>
    <mergeCell ref="W359:X359"/>
    <mergeCell ref="Y359:Z359"/>
    <mergeCell ref="AA359:AB359"/>
    <mergeCell ref="AC357:AD357"/>
    <mergeCell ref="AE357:AF357"/>
    <mergeCell ref="AG357:AH357"/>
    <mergeCell ref="AI357:AK357"/>
    <mergeCell ref="B358:C358"/>
    <mergeCell ref="D358:T358"/>
    <mergeCell ref="U358:V358"/>
    <mergeCell ref="W358:X358"/>
    <mergeCell ref="Y358:Z358"/>
    <mergeCell ref="AA358:AB358"/>
    <mergeCell ref="AC356:AD356"/>
    <mergeCell ref="AE356:AF356"/>
    <mergeCell ref="AG356:AH356"/>
    <mergeCell ref="AI356:AK356"/>
    <mergeCell ref="B357:C357"/>
    <mergeCell ref="D357:T357"/>
    <mergeCell ref="U357:V357"/>
    <mergeCell ref="W357:X357"/>
    <mergeCell ref="Y357:Z357"/>
    <mergeCell ref="AA357:AB357"/>
    <mergeCell ref="AC355:AD355"/>
    <mergeCell ref="AE355:AF355"/>
    <mergeCell ref="AG355:AH355"/>
    <mergeCell ref="AI355:AK355"/>
    <mergeCell ref="B356:C356"/>
    <mergeCell ref="D356:T356"/>
    <mergeCell ref="U356:V356"/>
    <mergeCell ref="W356:X356"/>
    <mergeCell ref="Y356:Z356"/>
    <mergeCell ref="AA356:AB356"/>
    <mergeCell ref="AC354:AD354"/>
    <mergeCell ref="AE354:AF354"/>
    <mergeCell ref="AG354:AH354"/>
    <mergeCell ref="AI354:AK354"/>
    <mergeCell ref="B355:C355"/>
    <mergeCell ref="D355:T355"/>
    <mergeCell ref="U355:V355"/>
    <mergeCell ref="W355:X355"/>
    <mergeCell ref="Y355:Z355"/>
    <mergeCell ref="AA355:AB355"/>
    <mergeCell ref="B354:C354"/>
    <mergeCell ref="D354:T354"/>
    <mergeCell ref="U354:V354"/>
    <mergeCell ref="W354:X354"/>
    <mergeCell ref="Y354:Z354"/>
    <mergeCell ref="AA354:AB354"/>
    <mergeCell ref="AC351:AD351"/>
    <mergeCell ref="AE351:AF351"/>
    <mergeCell ref="AG351:AH351"/>
    <mergeCell ref="AI351:AK351"/>
    <mergeCell ref="B352:C352"/>
    <mergeCell ref="D352:T352"/>
    <mergeCell ref="U352:V352"/>
    <mergeCell ref="W352:X352"/>
    <mergeCell ref="Y352:Z352"/>
    <mergeCell ref="AC350:AD350"/>
    <mergeCell ref="AE350:AF350"/>
    <mergeCell ref="AG350:AH350"/>
    <mergeCell ref="AI350:AK350"/>
    <mergeCell ref="B351:C351"/>
    <mergeCell ref="D351:T351"/>
    <mergeCell ref="U351:V351"/>
    <mergeCell ref="W351:X351"/>
    <mergeCell ref="Y351:Z351"/>
    <mergeCell ref="AA351:AB351"/>
    <mergeCell ref="AC349:AD349"/>
    <mergeCell ref="AE349:AF349"/>
    <mergeCell ref="AG349:AH349"/>
    <mergeCell ref="AI349:AK349"/>
    <mergeCell ref="B350:C350"/>
    <mergeCell ref="D350:T350"/>
    <mergeCell ref="U350:V350"/>
    <mergeCell ref="W350:X350"/>
    <mergeCell ref="Y350:Z350"/>
    <mergeCell ref="AA350:AB350"/>
    <mergeCell ref="AC348:AD348"/>
    <mergeCell ref="AE348:AF348"/>
    <mergeCell ref="AG348:AH348"/>
    <mergeCell ref="AI348:AK348"/>
    <mergeCell ref="B349:C349"/>
    <mergeCell ref="D349:T349"/>
    <mergeCell ref="U349:V349"/>
    <mergeCell ref="W349:X349"/>
    <mergeCell ref="Y349:Z349"/>
    <mergeCell ref="AA349:AB349"/>
    <mergeCell ref="AC347:AD347"/>
    <mergeCell ref="AE347:AF347"/>
    <mergeCell ref="AG347:AH347"/>
    <mergeCell ref="AI347:AK347"/>
    <mergeCell ref="B348:C348"/>
    <mergeCell ref="D348:T348"/>
    <mergeCell ref="U348:V348"/>
    <mergeCell ref="W348:X348"/>
    <mergeCell ref="Y348:Z348"/>
    <mergeCell ref="AA348:AB348"/>
    <mergeCell ref="AC346:AD346"/>
    <mergeCell ref="AE346:AF346"/>
    <mergeCell ref="AG346:AH346"/>
    <mergeCell ref="AI346:AK346"/>
    <mergeCell ref="B347:C347"/>
    <mergeCell ref="D347:T347"/>
    <mergeCell ref="U347:V347"/>
    <mergeCell ref="W347:X347"/>
    <mergeCell ref="Y347:Z347"/>
    <mergeCell ref="AA347:AB347"/>
    <mergeCell ref="AC345:AD345"/>
    <mergeCell ref="AE345:AF345"/>
    <mergeCell ref="AG345:AH345"/>
    <mergeCell ref="AI345:AK345"/>
    <mergeCell ref="B346:C346"/>
    <mergeCell ref="D346:T346"/>
    <mergeCell ref="U346:V346"/>
    <mergeCell ref="W346:X346"/>
    <mergeCell ref="Y346:Z346"/>
    <mergeCell ref="AA346:AB346"/>
    <mergeCell ref="AC344:AD344"/>
    <mergeCell ref="AE344:AF344"/>
    <mergeCell ref="AG344:AH344"/>
    <mergeCell ref="AI344:AK344"/>
    <mergeCell ref="B345:C345"/>
    <mergeCell ref="D345:T345"/>
    <mergeCell ref="U345:V345"/>
    <mergeCell ref="W345:X345"/>
    <mergeCell ref="Y345:Z345"/>
    <mergeCell ref="AA345:AB345"/>
    <mergeCell ref="AC343:AD343"/>
    <mergeCell ref="AE343:AF343"/>
    <mergeCell ref="AG343:AH343"/>
    <mergeCell ref="AI343:AK343"/>
    <mergeCell ref="B344:C344"/>
    <mergeCell ref="D344:T344"/>
    <mergeCell ref="U344:V344"/>
    <mergeCell ref="W344:X344"/>
    <mergeCell ref="Y344:Z344"/>
    <mergeCell ref="AA344:AB344"/>
    <mergeCell ref="AC342:AD342"/>
    <mergeCell ref="AE342:AF342"/>
    <mergeCell ref="AG342:AH342"/>
    <mergeCell ref="AI342:AK342"/>
    <mergeCell ref="B343:C343"/>
    <mergeCell ref="D343:T343"/>
    <mergeCell ref="U343:V343"/>
    <mergeCell ref="W343:X343"/>
    <mergeCell ref="Y343:Z343"/>
    <mergeCell ref="AA343:AB343"/>
    <mergeCell ref="AC341:AD341"/>
    <mergeCell ref="AE341:AF341"/>
    <mergeCell ref="AG341:AH341"/>
    <mergeCell ref="AI341:AK341"/>
    <mergeCell ref="B342:C342"/>
    <mergeCell ref="D342:T342"/>
    <mergeCell ref="U342:V342"/>
    <mergeCell ref="W342:X342"/>
    <mergeCell ref="Y342:Z342"/>
    <mergeCell ref="AA342:AB342"/>
    <mergeCell ref="AC340:AD340"/>
    <mergeCell ref="AE340:AF340"/>
    <mergeCell ref="AG340:AH340"/>
    <mergeCell ref="AI340:AK340"/>
    <mergeCell ref="B341:C341"/>
    <mergeCell ref="D341:T341"/>
    <mergeCell ref="U341:V341"/>
    <mergeCell ref="W341:X341"/>
    <mergeCell ref="Y341:Z341"/>
    <mergeCell ref="AA341:AB341"/>
    <mergeCell ref="B340:C340"/>
    <mergeCell ref="D340:T340"/>
    <mergeCell ref="U340:V340"/>
    <mergeCell ref="W340:X340"/>
    <mergeCell ref="Y340:Z340"/>
    <mergeCell ref="AA340:AB340"/>
    <mergeCell ref="AA338:AB338"/>
    <mergeCell ref="AC338:AD338"/>
    <mergeCell ref="AE338:AF338"/>
    <mergeCell ref="AG338:AH338"/>
    <mergeCell ref="AI338:AK338"/>
    <mergeCell ref="D339:T339"/>
    <mergeCell ref="AA337:AB337"/>
    <mergeCell ref="AC337:AD337"/>
    <mergeCell ref="AE337:AF337"/>
    <mergeCell ref="AG337:AH337"/>
    <mergeCell ref="AI337:AK337"/>
    <mergeCell ref="B338:C338"/>
    <mergeCell ref="D338:T338"/>
    <mergeCell ref="U338:V338"/>
    <mergeCell ref="W338:X338"/>
    <mergeCell ref="Y338:Z338"/>
    <mergeCell ref="AA336:AB336"/>
    <mergeCell ref="AC336:AD336"/>
    <mergeCell ref="AE336:AF336"/>
    <mergeCell ref="AG336:AH336"/>
    <mergeCell ref="AI336:AK336"/>
    <mergeCell ref="B337:C337"/>
    <mergeCell ref="D337:T337"/>
    <mergeCell ref="U337:V337"/>
    <mergeCell ref="W337:X337"/>
    <mergeCell ref="Y337:Z337"/>
    <mergeCell ref="AA335:AB335"/>
    <mergeCell ref="AC335:AD335"/>
    <mergeCell ref="AE335:AF335"/>
    <mergeCell ref="AG335:AH335"/>
    <mergeCell ref="AI335:AK335"/>
    <mergeCell ref="B336:C336"/>
    <mergeCell ref="D336:T336"/>
    <mergeCell ref="U336:V336"/>
    <mergeCell ref="W336:X336"/>
    <mergeCell ref="Y336:Z336"/>
    <mergeCell ref="AA334:AB334"/>
    <mergeCell ref="AC334:AD334"/>
    <mergeCell ref="AE334:AF334"/>
    <mergeCell ref="AG334:AH334"/>
    <mergeCell ref="AI334:AK334"/>
    <mergeCell ref="B335:C335"/>
    <mergeCell ref="D335:T335"/>
    <mergeCell ref="U335:V335"/>
    <mergeCell ref="W335:X335"/>
    <mergeCell ref="Y335:Z335"/>
    <mergeCell ref="AA333:AB333"/>
    <mergeCell ref="AC333:AD333"/>
    <mergeCell ref="AE333:AF333"/>
    <mergeCell ref="AG333:AH333"/>
    <mergeCell ref="AI333:AK333"/>
    <mergeCell ref="B334:C334"/>
    <mergeCell ref="D334:T334"/>
    <mergeCell ref="U334:V334"/>
    <mergeCell ref="W334:X334"/>
    <mergeCell ref="Y334:Z334"/>
    <mergeCell ref="AA332:AB332"/>
    <mergeCell ref="AC332:AD332"/>
    <mergeCell ref="AE332:AF332"/>
    <mergeCell ref="AG332:AH332"/>
    <mergeCell ref="AI332:AK332"/>
    <mergeCell ref="B333:C333"/>
    <mergeCell ref="D333:T333"/>
    <mergeCell ref="U333:V333"/>
    <mergeCell ref="W333:X333"/>
    <mergeCell ref="Y333:Z333"/>
    <mergeCell ref="B332:C332"/>
    <mergeCell ref="D332:T332"/>
    <mergeCell ref="U332:V332"/>
    <mergeCell ref="W332:X332"/>
    <mergeCell ref="Y332:Z332"/>
    <mergeCell ref="AE326:AF326"/>
    <mergeCell ref="AG326:AH326"/>
    <mergeCell ref="AI326:AK326"/>
    <mergeCell ref="B328:C328"/>
    <mergeCell ref="D328:T328"/>
    <mergeCell ref="AI327:AK327"/>
    <mergeCell ref="AC325:AD325"/>
    <mergeCell ref="AE325:AF325"/>
    <mergeCell ref="AG325:AH325"/>
    <mergeCell ref="AI325:AK325"/>
    <mergeCell ref="B326:C326"/>
    <mergeCell ref="D326:T326"/>
    <mergeCell ref="U326:V326"/>
    <mergeCell ref="W326:X326"/>
    <mergeCell ref="Y326:Z326"/>
    <mergeCell ref="AA326:AB326"/>
    <mergeCell ref="AC324:AD324"/>
    <mergeCell ref="AE324:AF324"/>
    <mergeCell ref="AG324:AH324"/>
    <mergeCell ref="AI324:AK324"/>
    <mergeCell ref="B325:C325"/>
    <mergeCell ref="D325:T325"/>
    <mergeCell ref="U325:V325"/>
    <mergeCell ref="W325:X325"/>
    <mergeCell ref="Y325:Z325"/>
    <mergeCell ref="AA325:AB325"/>
    <mergeCell ref="AC323:AD323"/>
    <mergeCell ref="AE323:AF323"/>
    <mergeCell ref="AG323:AH323"/>
    <mergeCell ref="AI323:AK323"/>
    <mergeCell ref="B324:C324"/>
    <mergeCell ref="D324:T324"/>
    <mergeCell ref="U324:V324"/>
    <mergeCell ref="W324:X324"/>
    <mergeCell ref="Y324:Z324"/>
    <mergeCell ref="AA324:AB324"/>
    <mergeCell ref="AC322:AD322"/>
    <mergeCell ref="AE322:AF322"/>
    <mergeCell ref="AG322:AH322"/>
    <mergeCell ref="AI322:AK322"/>
    <mergeCell ref="B323:C323"/>
    <mergeCell ref="D323:T323"/>
    <mergeCell ref="U323:V323"/>
    <mergeCell ref="W323:X323"/>
    <mergeCell ref="Y323:Z323"/>
    <mergeCell ref="AA323:AB323"/>
    <mergeCell ref="AC321:AD321"/>
    <mergeCell ref="AE321:AF321"/>
    <mergeCell ref="AG321:AH321"/>
    <mergeCell ref="AI321:AK321"/>
    <mergeCell ref="B322:C322"/>
    <mergeCell ref="D322:T322"/>
    <mergeCell ref="U322:V322"/>
    <mergeCell ref="W322:X322"/>
    <mergeCell ref="Y322:Z322"/>
    <mergeCell ref="AA322:AB322"/>
    <mergeCell ref="B321:C321"/>
    <mergeCell ref="D321:T321"/>
    <mergeCell ref="U321:V321"/>
    <mergeCell ref="W321:X321"/>
    <mergeCell ref="Y321:Z321"/>
    <mergeCell ref="AA321:AB321"/>
    <mergeCell ref="AC318:AD318"/>
    <mergeCell ref="AE318:AF318"/>
    <mergeCell ref="AG318:AH318"/>
    <mergeCell ref="AI318:AK318"/>
    <mergeCell ref="B319:C319"/>
    <mergeCell ref="D319:T319"/>
    <mergeCell ref="U319:V319"/>
    <mergeCell ref="W319:X319"/>
    <mergeCell ref="Y319:Z319"/>
    <mergeCell ref="B318:C318"/>
    <mergeCell ref="D318:T318"/>
    <mergeCell ref="U318:V318"/>
    <mergeCell ref="W318:X318"/>
    <mergeCell ref="Y318:Z318"/>
    <mergeCell ref="AA318:AB318"/>
    <mergeCell ref="B320:C320"/>
    <mergeCell ref="AC315:AD315"/>
    <mergeCell ref="AE315:AF315"/>
    <mergeCell ref="AG315:AH315"/>
    <mergeCell ref="AI315:AK315"/>
    <mergeCell ref="B316:C316"/>
    <mergeCell ref="D316:T316"/>
    <mergeCell ref="U316:V316"/>
    <mergeCell ref="W316:X316"/>
    <mergeCell ref="Y316:Z316"/>
    <mergeCell ref="AA316:AB316"/>
    <mergeCell ref="AC314:AD314"/>
    <mergeCell ref="AE314:AF314"/>
    <mergeCell ref="AG314:AH314"/>
    <mergeCell ref="AI314:AK314"/>
    <mergeCell ref="B315:C315"/>
    <mergeCell ref="D315:T315"/>
    <mergeCell ref="U315:V315"/>
    <mergeCell ref="W315:X315"/>
    <mergeCell ref="Y315:Z315"/>
    <mergeCell ref="AA315:AB315"/>
    <mergeCell ref="AC313:AD313"/>
    <mergeCell ref="AE313:AF313"/>
    <mergeCell ref="AG313:AH313"/>
    <mergeCell ref="AI313:AK313"/>
    <mergeCell ref="B314:C314"/>
    <mergeCell ref="D314:T314"/>
    <mergeCell ref="U314:V314"/>
    <mergeCell ref="W314:X314"/>
    <mergeCell ref="Y314:Z314"/>
    <mergeCell ref="AA314:AB314"/>
    <mergeCell ref="AC312:AD312"/>
    <mergeCell ref="AE312:AF312"/>
    <mergeCell ref="AG312:AH312"/>
    <mergeCell ref="AI312:AK312"/>
    <mergeCell ref="B313:C313"/>
    <mergeCell ref="D313:T313"/>
    <mergeCell ref="U313:V313"/>
    <mergeCell ref="W313:X313"/>
    <mergeCell ref="Y313:Z313"/>
    <mergeCell ref="AA313:AB313"/>
    <mergeCell ref="AC311:AD311"/>
    <mergeCell ref="AE311:AF311"/>
    <mergeCell ref="AG311:AH311"/>
    <mergeCell ref="AI311:AK311"/>
    <mergeCell ref="B312:C312"/>
    <mergeCell ref="D312:T312"/>
    <mergeCell ref="U312:V312"/>
    <mergeCell ref="W312:X312"/>
    <mergeCell ref="Y312:Z312"/>
    <mergeCell ref="AA312:AB312"/>
    <mergeCell ref="AC310:AD310"/>
    <mergeCell ref="AE310:AF310"/>
    <mergeCell ref="AG310:AH310"/>
    <mergeCell ref="AI310:AK310"/>
    <mergeCell ref="B311:C311"/>
    <mergeCell ref="D311:T311"/>
    <mergeCell ref="U311:V311"/>
    <mergeCell ref="W311:X311"/>
    <mergeCell ref="Y311:Z311"/>
    <mergeCell ref="AA311:AB311"/>
    <mergeCell ref="AC309:AD309"/>
    <mergeCell ref="AE309:AF309"/>
    <mergeCell ref="AG309:AH309"/>
    <mergeCell ref="AI309:AK309"/>
    <mergeCell ref="B310:C310"/>
    <mergeCell ref="D310:T310"/>
    <mergeCell ref="U310:V310"/>
    <mergeCell ref="W310:X310"/>
    <mergeCell ref="Y310:Z310"/>
    <mergeCell ref="AA310:AB310"/>
    <mergeCell ref="AC308:AD308"/>
    <mergeCell ref="AE308:AF308"/>
    <mergeCell ref="AG308:AH308"/>
    <mergeCell ref="AI308:AK308"/>
    <mergeCell ref="B309:C309"/>
    <mergeCell ref="D309:T309"/>
    <mergeCell ref="U309:V309"/>
    <mergeCell ref="W309:X309"/>
    <mergeCell ref="Y309:Z309"/>
    <mergeCell ref="AA309:AB309"/>
    <mergeCell ref="B308:C308"/>
    <mergeCell ref="D308:T308"/>
    <mergeCell ref="U308:V308"/>
    <mergeCell ref="W308:X308"/>
    <mergeCell ref="Y308:Z308"/>
    <mergeCell ref="AA308:AB308"/>
    <mergeCell ref="AC306:AD306"/>
    <mergeCell ref="AE306:AF306"/>
    <mergeCell ref="AG306:AH306"/>
    <mergeCell ref="AI306:AK306"/>
    <mergeCell ref="B307:C307"/>
    <mergeCell ref="D307:T307"/>
    <mergeCell ref="U307:V307"/>
    <mergeCell ref="W307:X307"/>
    <mergeCell ref="Y307:Z307"/>
    <mergeCell ref="AC305:AD305"/>
    <mergeCell ref="AE305:AF305"/>
    <mergeCell ref="AG305:AH305"/>
    <mergeCell ref="AI305:AK305"/>
    <mergeCell ref="B306:C306"/>
    <mergeCell ref="D306:T306"/>
    <mergeCell ref="U306:V306"/>
    <mergeCell ref="W306:X306"/>
    <mergeCell ref="Y306:Z306"/>
    <mergeCell ref="AA306:AB306"/>
    <mergeCell ref="AC304:AD304"/>
    <mergeCell ref="AE304:AF304"/>
    <mergeCell ref="AG304:AH304"/>
    <mergeCell ref="AI304:AK304"/>
    <mergeCell ref="B305:C305"/>
    <mergeCell ref="D305:T305"/>
    <mergeCell ref="U305:V305"/>
    <mergeCell ref="W305:X305"/>
    <mergeCell ref="Y305:Z305"/>
    <mergeCell ref="AA305:AB305"/>
    <mergeCell ref="AC303:AD303"/>
    <mergeCell ref="AE303:AF303"/>
    <mergeCell ref="AG303:AH303"/>
    <mergeCell ref="AI303:AK303"/>
    <mergeCell ref="B304:C304"/>
    <mergeCell ref="D304:T304"/>
    <mergeCell ref="U304:V304"/>
    <mergeCell ref="W304:X304"/>
    <mergeCell ref="Y304:Z304"/>
    <mergeCell ref="AA304:AB304"/>
    <mergeCell ref="AC302:AD302"/>
    <mergeCell ref="AE302:AF302"/>
    <mergeCell ref="AG302:AH302"/>
    <mergeCell ref="AI302:AK302"/>
    <mergeCell ref="B303:C303"/>
    <mergeCell ref="D303:T303"/>
    <mergeCell ref="U303:V303"/>
    <mergeCell ref="W303:X303"/>
    <mergeCell ref="Y303:Z303"/>
    <mergeCell ref="AA303:AB303"/>
    <mergeCell ref="AC301:AD301"/>
    <mergeCell ref="AE301:AF301"/>
    <mergeCell ref="AG301:AH301"/>
    <mergeCell ref="AI301:AK301"/>
    <mergeCell ref="B302:C302"/>
    <mergeCell ref="D302:T302"/>
    <mergeCell ref="U302:V302"/>
    <mergeCell ref="W302:X302"/>
    <mergeCell ref="Y302:Z302"/>
    <mergeCell ref="AA302:AB302"/>
    <mergeCell ref="AC300:AD300"/>
    <mergeCell ref="AE300:AF300"/>
    <mergeCell ref="AG300:AH300"/>
    <mergeCell ref="AI300:AK300"/>
    <mergeCell ref="B301:C301"/>
    <mergeCell ref="D301:T301"/>
    <mergeCell ref="U301:V301"/>
    <mergeCell ref="W301:X301"/>
    <mergeCell ref="Y301:Z301"/>
    <mergeCell ref="AA301:AB301"/>
    <mergeCell ref="AC299:AD299"/>
    <mergeCell ref="AE299:AF299"/>
    <mergeCell ref="AG299:AH299"/>
    <mergeCell ref="AI299:AK299"/>
    <mergeCell ref="B300:C300"/>
    <mergeCell ref="D300:T300"/>
    <mergeCell ref="U300:V300"/>
    <mergeCell ref="W300:X300"/>
    <mergeCell ref="Y300:Z300"/>
    <mergeCell ref="AA300:AB300"/>
    <mergeCell ref="AC298:AD298"/>
    <mergeCell ref="AE298:AF298"/>
    <mergeCell ref="AG298:AH298"/>
    <mergeCell ref="AI298:AK298"/>
    <mergeCell ref="B299:C299"/>
    <mergeCell ref="D299:T299"/>
    <mergeCell ref="U299:V299"/>
    <mergeCell ref="W299:X299"/>
    <mergeCell ref="Y299:Z299"/>
    <mergeCell ref="AA299:AB299"/>
    <mergeCell ref="AC297:AD297"/>
    <mergeCell ref="AE297:AF297"/>
    <mergeCell ref="AG297:AH297"/>
    <mergeCell ref="AI297:AK297"/>
    <mergeCell ref="B298:C298"/>
    <mergeCell ref="D298:T298"/>
    <mergeCell ref="U298:V298"/>
    <mergeCell ref="W298:X298"/>
    <mergeCell ref="Y298:Z298"/>
    <mergeCell ref="AA298:AB298"/>
    <mergeCell ref="AC296:AD296"/>
    <mergeCell ref="AE296:AF296"/>
    <mergeCell ref="AG296:AH296"/>
    <mergeCell ref="AI296:AK296"/>
    <mergeCell ref="B297:C297"/>
    <mergeCell ref="D297:T297"/>
    <mergeCell ref="U297:V297"/>
    <mergeCell ref="W297:X297"/>
    <mergeCell ref="Y297:Z297"/>
    <mergeCell ref="AA297:AB297"/>
    <mergeCell ref="B296:C296"/>
    <mergeCell ref="D296:T296"/>
    <mergeCell ref="U296:V296"/>
    <mergeCell ref="W296:X296"/>
    <mergeCell ref="Y296:Z296"/>
    <mergeCell ref="AA296:AB296"/>
    <mergeCell ref="AC294:AD294"/>
    <mergeCell ref="AE294:AF294"/>
    <mergeCell ref="AG294:AH294"/>
    <mergeCell ref="AI294:AK294"/>
    <mergeCell ref="B295:C295"/>
    <mergeCell ref="D295:T295"/>
    <mergeCell ref="U295:V295"/>
    <mergeCell ref="W295:X295"/>
    <mergeCell ref="Y295:Z295"/>
    <mergeCell ref="AC293:AD293"/>
    <mergeCell ref="AE293:AF293"/>
    <mergeCell ref="AG293:AH293"/>
    <mergeCell ref="AI293:AK293"/>
    <mergeCell ref="B294:C294"/>
    <mergeCell ref="D294:T294"/>
    <mergeCell ref="U294:V294"/>
    <mergeCell ref="W294:X294"/>
    <mergeCell ref="Y294:Z294"/>
    <mergeCell ref="AA294:AB294"/>
    <mergeCell ref="AC292:AD292"/>
    <mergeCell ref="AE292:AF292"/>
    <mergeCell ref="AG292:AH292"/>
    <mergeCell ref="AI292:AK292"/>
    <mergeCell ref="B293:C293"/>
    <mergeCell ref="D293:T293"/>
    <mergeCell ref="U293:V293"/>
    <mergeCell ref="W293:X293"/>
    <mergeCell ref="Y293:Z293"/>
    <mergeCell ref="AA293:AB293"/>
    <mergeCell ref="AC291:AD291"/>
    <mergeCell ref="AE291:AF291"/>
    <mergeCell ref="AG291:AH291"/>
    <mergeCell ref="AI291:AK291"/>
    <mergeCell ref="B292:C292"/>
    <mergeCell ref="D292:T292"/>
    <mergeCell ref="U292:V292"/>
    <mergeCell ref="W292:X292"/>
    <mergeCell ref="Y292:Z292"/>
    <mergeCell ref="AA292:AB292"/>
    <mergeCell ref="AC290:AD290"/>
    <mergeCell ref="AE290:AF290"/>
    <mergeCell ref="AG290:AH290"/>
    <mergeCell ref="AI290:AK290"/>
    <mergeCell ref="B291:C291"/>
    <mergeCell ref="D291:T291"/>
    <mergeCell ref="U291:V291"/>
    <mergeCell ref="W291:X291"/>
    <mergeCell ref="Y291:Z291"/>
    <mergeCell ref="AA291:AB291"/>
    <mergeCell ref="AC289:AD289"/>
    <mergeCell ref="AE289:AF289"/>
    <mergeCell ref="AG289:AH289"/>
    <mergeCell ref="AI289:AK289"/>
    <mergeCell ref="B290:C290"/>
    <mergeCell ref="D290:T290"/>
    <mergeCell ref="U290:V290"/>
    <mergeCell ref="W290:X290"/>
    <mergeCell ref="Y290:Z290"/>
    <mergeCell ref="AA290:AB290"/>
    <mergeCell ref="AC288:AD288"/>
    <mergeCell ref="AE288:AF288"/>
    <mergeCell ref="AG288:AH288"/>
    <mergeCell ref="AI288:AK288"/>
    <mergeCell ref="B289:C289"/>
    <mergeCell ref="D289:T289"/>
    <mergeCell ref="U289:V289"/>
    <mergeCell ref="W289:X289"/>
    <mergeCell ref="Y289:Z289"/>
    <mergeCell ref="AA289:AB289"/>
    <mergeCell ref="AC287:AD287"/>
    <mergeCell ref="AE287:AF287"/>
    <mergeCell ref="AG287:AH287"/>
    <mergeCell ref="AI287:AK287"/>
    <mergeCell ref="B288:C288"/>
    <mergeCell ref="D288:T288"/>
    <mergeCell ref="U288:V288"/>
    <mergeCell ref="W288:X288"/>
    <mergeCell ref="Y288:Z288"/>
    <mergeCell ref="AA288:AB288"/>
    <mergeCell ref="AC286:AD286"/>
    <mergeCell ref="AE286:AF286"/>
    <mergeCell ref="AG286:AH286"/>
    <mergeCell ref="AI286:AK286"/>
    <mergeCell ref="B287:C287"/>
    <mergeCell ref="D287:T287"/>
    <mergeCell ref="U287:V287"/>
    <mergeCell ref="W287:X287"/>
    <mergeCell ref="Y287:Z287"/>
    <mergeCell ref="AA287:AB287"/>
    <mergeCell ref="AC285:AD285"/>
    <mergeCell ref="AE285:AF285"/>
    <mergeCell ref="AG285:AH285"/>
    <mergeCell ref="AI285:AK285"/>
    <mergeCell ref="B286:C286"/>
    <mergeCell ref="D286:T286"/>
    <mergeCell ref="U286:V286"/>
    <mergeCell ref="W286:X286"/>
    <mergeCell ref="Y286:Z286"/>
    <mergeCell ref="AA286:AB286"/>
    <mergeCell ref="B285:C285"/>
    <mergeCell ref="D285:T285"/>
    <mergeCell ref="U285:V285"/>
    <mergeCell ref="W285:X285"/>
    <mergeCell ref="Y285:Z285"/>
    <mergeCell ref="AA285:AB285"/>
    <mergeCell ref="AC282:AD282"/>
    <mergeCell ref="AE282:AF282"/>
    <mergeCell ref="AG282:AH282"/>
    <mergeCell ref="AI282:AK282"/>
    <mergeCell ref="B284:C284"/>
    <mergeCell ref="D284:T284"/>
    <mergeCell ref="U284:V284"/>
    <mergeCell ref="W284:X284"/>
    <mergeCell ref="Y284:Z284"/>
    <mergeCell ref="AG283:AH283"/>
    <mergeCell ref="AI283:AK283"/>
    <mergeCell ref="AC281:AD281"/>
    <mergeCell ref="AE281:AF281"/>
    <mergeCell ref="AG281:AH281"/>
    <mergeCell ref="AI281:AK281"/>
    <mergeCell ref="B282:C282"/>
    <mergeCell ref="D282:T282"/>
    <mergeCell ref="U282:V282"/>
    <mergeCell ref="W282:X282"/>
    <mergeCell ref="Y282:Z282"/>
    <mergeCell ref="AA282:AB282"/>
    <mergeCell ref="AC280:AD280"/>
    <mergeCell ref="AE280:AF280"/>
    <mergeCell ref="AG280:AH280"/>
    <mergeCell ref="AI280:AK280"/>
    <mergeCell ref="B281:C281"/>
    <mergeCell ref="D281:T281"/>
    <mergeCell ref="U281:V281"/>
    <mergeCell ref="W281:X281"/>
    <mergeCell ref="Y281:Z281"/>
    <mergeCell ref="AA281:AB281"/>
    <mergeCell ref="AC279:AD279"/>
    <mergeCell ref="AE279:AF279"/>
    <mergeCell ref="AG279:AH279"/>
    <mergeCell ref="AI279:AK279"/>
    <mergeCell ref="B280:C280"/>
    <mergeCell ref="D280:T280"/>
    <mergeCell ref="U280:V280"/>
    <mergeCell ref="W280:X280"/>
    <mergeCell ref="Y280:Z280"/>
    <mergeCell ref="AA280:AB280"/>
    <mergeCell ref="AC278:AD278"/>
    <mergeCell ref="AE278:AF278"/>
    <mergeCell ref="AG278:AH278"/>
    <mergeCell ref="AI278:AK278"/>
    <mergeCell ref="B279:C279"/>
    <mergeCell ref="D279:T279"/>
    <mergeCell ref="U279:V279"/>
    <mergeCell ref="W279:X279"/>
    <mergeCell ref="Y279:Z279"/>
    <mergeCell ref="AA279:AB279"/>
    <mergeCell ref="AC277:AD277"/>
    <mergeCell ref="AE277:AF277"/>
    <mergeCell ref="AG277:AH277"/>
    <mergeCell ref="AI277:AK277"/>
    <mergeCell ref="B278:C278"/>
    <mergeCell ref="D278:T278"/>
    <mergeCell ref="U278:V278"/>
    <mergeCell ref="W278:X278"/>
    <mergeCell ref="Y278:Z278"/>
    <mergeCell ref="AA278:AB278"/>
    <mergeCell ref="AC276:AD276"/>
    <mergeCell ref="AE276:AF276"/>
    <mergeCell ref="AG276:AH276"/>
    <mergeCell ref="AI276:AK276"/>
    <mergeCell ref="B277:C277"/>
    <mergeCell ref="D277:T277"/>
    <mergeCell ref="U277:V277"/>
    <mergeCell ref="W277:X277"/>
    <mergeCell ref="Y277:Z277"/>
    <mergeCell ref="AA277:AB277"/>
    <mergeCell ref="AC275:AD275"/>
    <mergeCell ref="AE275:AF275"/>
    <mergeCell ref="AG275:AH275"/>
    <mergeCell ref="AI275:AK275"/>
    <mergeCell ref="B276:C276"/>
    <mergeCell ref="D276:T276"/>
    <mergeCell ref="U276:V276"/>
    <mergeCell ref="W276:X276"/>
    <mergeCell ref="Y276:Z276"/>
    <mergeCell ref="AA276:AB276"/>
    <mergeCell ref="AC274:AD274"/>
    <mergeCell ref="AE274:AF274"/>
    <mergeCell ref="AG274:AH274"/>
    <mergeCell ref="AI274:AK274"/>
    <mergeCell ref="B275:C275"/>
    <mergeCell ref="D275:T275"/>
    <mergeCell ref="U275:V275"/>
    <mergeCell ref="W275:X275"/>
    <mergeCell ref="Y275:Z275"/>
    <mergeCell ref="AA275:AB275"/>
    <mergeCell ref="B274:C274"/>
    <mergeCell ref="D274:T274"/>
    <mergeCell ref="U274:V274"/>
    <mergeCell ref="W274:X274"/>
    <mergeCell ref="Y274:Z274"/>
    <mergeCell ref="AA274:AB274"/>
    <mergeCell ref="AA272:AB272"/>
    <mergeCell ref="AC272:AD272"/>
    <mergeCell ref="AE272:AF272"/>
    <mergeCell ref="AG272:AH272"/>
    <mergeCell ref="AI272:AK272"/>
    <mergeCell ref="B273:C273"/>
    <mergeCell ref="D273:T273"/>
    <mergeCell ref="U273:V273"/>
    <mergeCell ref="W273:X273"/>
    <mergeCell ref="Y273:Z273"/>
    <mergeCell ref="AA271:AB271"/>
    <mergeCell ref="AC271:AD271"/>
    <mergeCell ref="AE271:AF271"/>
    <mergeCell ref="AG271:AH271"/>
    <mergeCell ref="AI271:AK271"/>
    <mergeCell ref="B272:C272"/>
    <mergeCell ref="D272:T272"/>
    <mergeCell ref="U272:V272"/>
    <mergeCell ref="W272:X272"/>
    <mergeCell ref="Y272:Z272"/>
    <mergeCell ref="AA270:AB270"/>
    <mergeCell ref="AC270:AD270"/>
    <mergeCell ref="AE270:AF270"/>
    <mergeCell ref="AG270:AH270"/>
    <mergeCell ref="AI270:AK270"/>
    <mergeCell ref="B271:C271"/>
    <mergeCell ref="D271:T271"/>
    <mergeCell ref="U271:V271"/>
    <mergeCell ref="W271:X271"/>
    <mergeCell ref="Y271:Z271"/>
    <mergeCell ref="AA269:AB269"/>
    <mergeCell ref="AC269:AD269"/>
    <mergeCell ref="AE269:AF269"/>
    <mergeCell ref="AG269:AH269"/>
    <mergeCell ref="AI269:AK269"/>
    <mergeCell ref="B270:C270"/>
    <mergeCell ref="D270:T270"/>
    <mergeCell ref="U270:V270"/>
    <mergeCell ref="W270:X270"/>
    <mergeCell ref="Y270:Z270"/>
    <mergeCell ref="AA268:AB268"/>
    <mergeCell ref="AC268:AD268"/>
    <mergeCell ref="AE268:AF268"/>
    <mergeCell ref="AG268:AH268"/>
    <mergeCell ref="AI268:AK268"/>
    <mergeCell ref="B269:C269"/>
    <mergeCell ref="D269:T269"/>
    <mergeCell ref="U269:V269"/>
    <mergeCell ref="W269:X269"/>
    <mergeCell ref="Y269:Z269"/>
    <mergeCell ref="AA267:AB267"/>
    <mergeCell ref="AC267:AD267"/>
    <mergeCell ref="AE267:AF267"/>
    <mergeCell ref="AG267:AH267"/>
    <mergeCell ref="AI267:AK267"/>
    <mergeCell ref="B268:C268"/>
    <mergeCell ref="D268:T268"/>
    <mergeCell ref="U268:V268"/>
    <mergeCell ref="W268:X268"/>
    <mergeCell ref="Y268:Z268"/>
    <mergeCell ref="AA266:AB266"/>
    <mergeCell ref="AC266:AD266"/>
    <mergeCell ref="AE266:AF266"/>
    <mergeCell ref="AG266:AH266"/>
    <mergeCell ref="AI266:AK266"/>
    <mergeCell ref="B267:C267"/>
    <mergeCell ref="D267:T267"/>
    <mergeCell ref="U267:V267"/>
    <mergeCell ref="W267:X267"/>
    <mergeCell ref="Y267:Z267"/>
    <mergeCell ref="AA265:AB265"/>
    <mergeCell ref="AC265:AD265"/>
    <mergeCell ref="AE265:AF265"/>
    <mergeCell ref="AG265:AH265"/>
    <mergeCell ref="AI265:AK265"/>
    <mergeCell ref="B266:C266"/>
    <mergeCell ref="D266:T266"/>
    <mergeCell ref="U266:V266"/>
    <mergeCell ref="W266:X266"/>
    <mergeCell ref="Y266:Z266"/>
    <mergeCell ref="AA264:AB264"/>
    <mergeCell ref="AC264:AD264"/>
    <mergeCell ref="AE264:AF264"/>
    <mergeCell ref="AG264:AH264"/>
    <mergeCell ref="AI264:AK264"/>
    <mergeCell ref="B265:C265"/>
    <mergeCell ref="D265:T265"/>
    <mergeCell ref="U265:V265"/>
    <mergeCell ref="W265:X265"/>
    <mergeCell ref="Y265:Z265"/>
    <mergeCell ref="AC261:AD261"/>
    <mergeCell ref="AE261:AF261"/>
    <mergeCell ref="AG261:AH261"/>
    <mergeCell ref="AI261:AK261"/>
    <mergeCell ref="D263:T263"/>
    <mergeCell ref="B264:C264"/>
    <mergeCell ref="D264:T264"/>
    <mergeCell ref="U264:V264"/>
    <mergeCell ref="W264:X264"/>
    <mergeCell ref="Y264:Z264"/>
    <mergeCell ref="B261:C261"/>
    <mergeCell ref="D261:T261"/>
    <mergeCell ref="U261:V261"/>
    <mergeCell ref="W261:X261"/>
    <mergeCell ref="Y261:Z261"/>
    <mergeCell ref="AA261:AB261"/>
    <mergeCell ref="Y260:Z260"/>
    <mergeCell ref="AA260:AB260"/>
    <mergeCell ref="AC257:AD257"/>
    <mergeCell ref="AE257:AF257"/>
    <mergeCell ref="AG257:AH257"/>
    <mergeCell ref="AI257:AK257"/>
    <mergeCell ref="B259:C259"/>
    <mergeCell ref="D259:T259"/>
    <mergeCell ref="U259:V259"/>
    <mergeCell ref="W259:X259"/>
    <mergeCell ref="Y259:Z259"/>
    <mergeCell ref="AA259:AB259"/>
    <mergeCell ref="AC256:AD256"/>
    <mergeCell ref="AE256:AF256"/>
    <mergeCell ref="AG256:AH256"/>
    <mergeCell ref="AI256:AK256"/>
    <mergeCell ref="B257:C257"/>
    <mergeCell ref="D257:T257"/>
    <mergeCell ref="U257:V257"/>
    <mergeCell ref="W257:X257"/>
    <mergeCell ref="Y257:Z257"/>
    <mergeCell ref="AA257:AB257"/>
    <mergeCell ref="AG259:AH259"/>
    <mergeCell ref="AI259:AK259"/>
    <mergeCell ref="B260:C260"/>
    <mergeCell ref="D260:T260"/>
    <mergeCell ref="U260:V260"/>
    <mergeCell ref="W260:X260"/>
    <mergeCell ref="AC255:AD255"/>
    <mergeCell ref="AE255:AF255"/>
    <mergeCell ref="AG255:AH255"/>
    <mergeCell ref="AI255:AK255"/>
    <mergeCell ref="B256:C256"/>
    <mergeCell ref="D256:T256"/>
    <mergeCell ref="U256:V256"/>
    <mergeCell ref="W256:X256"/>
    <mergeCell ref="Y256:Z256"/>
    <mergeCell ref="AA256:AB256"/>
    <mergeCell ref="AC254:AD254"/>
    <mergeCell ref="AE254:AF254"/>
    <mergeCell ref="AG254:AH254"/>
    <mergeCell ref="AI254:AK254"/>
    <mergeCell ref="B255:C255"/>
    <mergeCell ref="D255:T255"/>
    <mergeCell ref="U255:V255"/>
    <mergeCell ref="W255:X255"/>
    <mergeCell ref="Y255:Z255"/>
    <mergeCell ref="AA255:AB255"/>
    <mergeCell ref="AC253:AD253"/>
    <mergeCell ref="AE253:AF253"/>
    <mergeCell ref="AG253:AH253"/>
    <mergeCell ref="AI253:AK253"/>
    <mergeCell ref="B254:C254"/>
    <mergeCell ref="D254:T254"/>
    <mergeCell ref="U254:V254"/>
    <mergeCell ref="W254:X254"/>
    <mergeCell ref="Y254:Z254"/>
    <mergeCell ref="AA254:AB254"/>
    <mergeCell ref="AC252:AD252"/>
    <mergeCell ref="AE252:AF252"/>
    <mergeCell ref="AG252:AH252"/>
    <mergeCell ref="AI252:AK252"/>
    <mergeCell ref="B253:C253"/>
    <mergeCell ref="D253:T253"/>
    <mergeCell ref="U253:V253"/>
    <mergeCell ref="W253:X253"/>
    <mergeCell ref="Y253:Z253"/>
    <mergeCell ref="AA253:AB253"/>
    <mergeCell ref="AC251:AD251"/>
    <mergeCell ref="AE251:AF251"/>
    <mergeCell ref="AG251:AH251"/>
    <mergeCell ref="AI251:AK251"/>
    <mergeCell ref="B252:C252"/>
    <mergeCell ref="D252:T252"/>
    <mergeCell ref="U252:V252"/>
    <mergeCell ref="W252:X252"/>
    <mergeCell ref="Y252:Z252"/>
    <mergeCell ref="AA252:AB252"/>
    <mergeCell ref="AC249:AD249"/>
    <mergeCell ref="AE249:AF249"/>
    <mergeCell ref="AG249:AH249"/>
    <mergeCell ref="AI249:AK249"/>
    <mergeCell ref="B251:C251"/>
    <mergeCell ref="D251:T251"/>
    <mergeCell ref="U251:V251"/>
    <mergeCell ref="W251:X251"/>
    <mergeCell ref="Y251:Z251"/>
    <mergeCell ref="AA251:AB251"/>
    <mergeCell ref="B249:C249"/>
    <mergeCell ref="D249:T249"/>
    <mergeCell ref="U249:V249"/>
    <mergeCell ref="W249:X249"/>
    <mergeCell ref="Y249:Z249"/>
    <mergeCell ref="AA249:AB249"/>
    <mergeCell ref="AC246:AD246"/>
    <mergeCell ref="AE246:AF246"/>
    <mergeCell ref="AG246:AH246"/>
    <mergeCell ref="AI246:AK246"/>
    <mergeCell ref="B247:C247"/>
    <mergeCell ref="D247:T247"/>
    <mergeCell ref="U247:V247"/>
    <mergeCell ref="W247:X247"/>
    <mergeCell ref="Y247:Z247"/>
    <mergeCell ref="AA247:AB247"/>
    <mergeCell ref="AC245:AD245"/>
    <mergeCell ref="AE245:AF245"/>
    <mergeCell ref="AG245:AH245"/>
    <mergeCell ref="AI245:AK245"/>
    <mergeCell ref="B246:C246"/>
    <mergeCell ref="D246:T246"/>
    <mergeCell ref="U246:V246"/>
    <mergeCell ref="W246:X246"/>
    <mergeCell ref="Y246:Z246"/>
    <mergeCell ref="AA246:AB246"/>
    <mergeCell ref="AE247:AF247"/>
    <mergeCell ref="AG247:AH247"/>
    <mergeCell ref="AI247:AK247"/>
    <mergeCell ref="AC244:AD244"/>
    <mergeCell ref="AE244:AF244"/>
    <mergeCell ref="AG244:AH244"/>
    <mergeCell ref="AI244:AK244"/>
    <mergeCell ref="B245:C245"/>
    <mergeCell ref="D245:T245"/>
    <mergeCell ref="U245:V245"/>
    <mergeCell ref="W245:X245"/>
    <mergeCell ref="Y245:Z245"/>
    <mergeCell ref="AA245:AB245"/>
    <mergeCell ref="AC243:AD243"/>
    <mergeCell ref="AE243:AF243"/>
    <mergeCell ref="AG243:AH243"/>
    <mergeCell ref="AI243:AK243"/>
    <mergeCell ref="B244:C244"/>
    <mergeCell ref="D244:T244"/>
    <mergeCell ref="U244:V244"/>
    <mergeCell ref="W244:X244"/>
    <mergeCell ref="Y244:Z244"/>
    <mergeCell ref="AA244:AB244"/>
    <mergeCell ref="AC242:AD242"/>
    <mergeCell ref="AE242:AF242"/>
    <mergeCell ref="AG242:AH242"/>
    <mergeCell ref="AI242:AK242"/>
    <mergeCell ref="B243:C243"/>
    <mergeCell ref="D243:T243"/>
    <mergeCell ref="U243:V243"/>
    <mergeCell ref="W243:X243"/>
    <mergeCell ref="Y243:Z243"/>
    <mergeCell ref="AA243:AB243"/>
    <mergeCell ref="AC241:AD241"/>
    <mergeCell ref="AE241:AF241"/>
    <mergeCell ref="AG241:AH241"/>
    <mergeCell ref="AI241:AK241"/>
    <mergeCell ref="B242:C242"/>
    <mergeCell ref="D242:T242"/>
    <mergeCell ref="U242:V242"/>
    <mergeCell ref="W242:X242"/>
    <mergeCell ref="Y242:Z242"/>
    <mergeCell ref="AA242:AB242"/>
    <mergeCell ref="AC240:AD240"/>
    <mergeCell ref="AE240:AF240"/>
    <mergeCell ref="AG240:AH240"/>
    <mergeCell ref="AI240:AK240"/>
    <mergeCell ref="B241:C241"/>
    <mergeCell ref="D241:T241"/>
    <mergeCell ref="U241:V241"/>
    <mergeCell ref="W241:X241"/>
    <mergeCell ref="Y241:Z241"/>
    <mergeCell ref="AA241:AB241"/>
    <mergeCell ref="AC239:AD239"/>
    <mergeCell ref="AE239:AF239"/>
    <mergeCell ref="AG239:AH239"/>
    <mergeCell ref="AI239:AK239"/>
    <mergeCell ref="B240:C240"/>
    <mergeCell ref="D240:T240"/>
    <mergeCell ref="U240:V240"/>
    <mergeCell ref="W240:X240"/>
    <mergeCell ref="Y240:Z240"/>
    <mergeCell ref="AA240:AB240"/>
    <mergeCell ref="AC238:AD238"/>
    <mergeCell ref="AE238:AF238"/>
    <mergeCell ref="AG238:AH238"/>
    <mergeCell ref="AI238:AK238"/>
    <mergeCell ref="B239:C239"/>
    <mergeCell ref="D239:T239"/>
    <mergeCell ref="U239:V239"/>
    <mergeCell ref="W239:X239"/>
    <mergeCell ref="Y239:Z239"/>
    <mergeCell ref="AA239:AB239"/>
    <mergeCell ref="AC236:AD236"/>
    <mergeCell ref="AE236:AF236"/>
    <mergeCell ref="AG236:AH236"/>
    <mergeCell ref="AI236:AK236"/>
    <mergeCell ref="B238:C238"/>
    <mergeCell ref="D238:T238"/>
    <mergeCell ref="U238:V238"/>
    <mergeCell ref="W238:X238"/>
    <mergeCell ref="Y238:Z238"/>
    <mergeCell ref="AA238:AB238"/>
    <mergeCell ref="AC235:AD235"/>
    <mergeCell ref="AE235:AF235"/>
    <mergeCell ref="AG235:AH235"/>
    <mergeCell ref="AI235:AK235"/>
    <mergeCell ref="B236:C236"/>
    <mergeCell ref="D236:T236"/>
    <mergeCell ref="U236:V236"/>
    <mergeCell ref="W236:X236"/>
    <mergeCell ref="Y236:Z236"/>
    <mergeCell ref="AA236:AB236"/>
    <mergeCell ref="AC234:AD234"/>
    <mergeCell ref="AE234:AF234"/>
    <mergeCell ref="AG234:AH234"/>
    <mergeCell ref="AI234:AK234"/>
    <mergeCell ref="B235:C235"/>
    <mergeCell ref="D235:T235"/>
    <mergeCell ref="U235:V235"/>
    <mergeCell ref="W235:X235"/>
    <mergeCell ref="Y235:Z235"/>
    <mergeCell ref="AA235:AB235"/>
    <mergeCell ref="AC233:AD233"/>
    <mergeCell ref="AE233:AF233"/>
    <mergeCell ref="AG233:AH233"/>
    <mergeCell ref="AI233:AK233"/>
    <mergeCell ref="B234:C234"/>
    <mergeCell ref="D234:T234"/>
    <mergeCell ref="U234:V234"/>
    <mergeCell ref="W234:X234"/>
    <mergeCell ref="Y234:Z234"/>
    <mergeCell ref="AA234:AB234"/>
    <mergeCell ref="AC232:AD232"/>
    <mergeCell ref="AE232:AF232"/>
    <mergeCell ref="AG232:AH232"/>
    <mergeCell ref="AI232:AK232"/>
    <mergeCell ref="B233:C233"/>
    <mergeCell ref="D233:T233"/>
    <mergeCell ref="U233:V233"/>
    <mergeCell ref="W233:X233"/>
    <mergeCell ref="Y233:Z233"/>
    <mergeCell ref="AA233:AB233"/>
    <mergeCell ref="AC231:AD231"/>
    <mergeCell ref="AE231:AF231"/>
    <mergeCell ref="AG231:AH231"/>
    <mergeCell ref="AI231:AK231"/>
    <mergeCell ref="B232:C232"/>
    <mergeCell ref="D232:T232"/>
    <mergeCell ref="U232:V232"/>
    <mergeCell ref="W232:X232"/>
    <mergeCell ref="Y232:Z232"/>
    <mergeCell ref="AA232:AB232"/>
    <mergeCell ref="AC230:AD230"/>
    <mergeCell ref="AE230:AF230"/>
    <mergeCell ref="AG230:AH230"/>
    <mergeCell ref="AI230:AK230"/>
    <mergeCell ref="B231:C231"/>
    <mergeCell ref="D231:T231"/>
    <mergeCell ref="U231:V231"/>
    <mergeCell ref="W231:X231"/>
    <mergeCell ref="Y231:Z231"/>
    <mergeCell ref="AA231:AB231"/>
    <mergeCell ref="AC229:AD229"/>
    <mergeCell ref="AE229:AF229"/>
    <mergeCell ref="AG229:AH229"/>
    <mergeCell ref="AI229:AK229"/>
    <mergeCell ref="B230:C230"/>
    <mergeCell ref="D230:T230"/>
    <mergeCell ref="U230:V230"/>
    <mergeCell ref="W230:X230"/>
    <mergeCell ref="Y230:Z230"/>
    <mergeCell ref="AA230:AB230"/>
    <mergeCell ref="AC228:AD228"/>
    <mergeCell ref="AE228:AF228"/>
    <mergeCell ref="AG228:AH228"/>
    <mergeCell ref="AI228:AK228"/>
    <mergeCell ref="B229:C229"/>
    <mergeCell ref="D229:T229"/>
    <mergeCell ref="U229:V229"/>
    <mergeCell ref="W229:X229"/>
    <mergeCell ref="Y229:Z229"/>
    <mergeCell ref="AA229:AB229"/>
    <mergeCell ref="B228:C228"/>
    <mergeCell ref="D228:T228"/>
    <mergeCell ref="U228:V228"/>
    <mergeCell ref="W228:X228"/>
    <mergeCell ref="Y228:Z228"/>
    <mergeCell ref="AA228:AB228"/>
    <mergeCell ref="Y227:Z227"/>
    <mergeCell ref="AA227:AB227"/>
    <mergeCell ref="AC227:AD227"/>
    <mergeCell ref="AE227:AF227"/>
    <mergeCell ref="AG227:AH227"/>
    <mergeCell ref="AI227:AK227"/>
    <mergeCell ref="B226:C226"/>
    <mergeCell ref="D226:T226"/>
    <mergeCell ref="B227:C227"/>
    <mergeCell ref="D227:T227"/>
    <mergeCell ref="U227:V227"/>
    <mergeCell ref="W227:X227"/>
    <mergeCell ref="AG221:AH221"/>
    <mergeCell ref="AI221:AK221"/>
    <mergeCell ref="B222:C222"/>
    <mergeCell ref="D222:T222"/>
    <mergeCell ref="B224:C224"/>
    <mergeCell ref="D224:T224"/>
    <mergeCell ref="U224:V224"/>
    <mergeCell ref="W224:X224"/>
    <mergeCell ref="Y224:Z224"/>
    <mergeCell ref="B223:C223"/>
    <mergeCell ref="AC225:AD225"/>
    <mergeCell ref="AE225:AF225"/>
    <mergeCell ref="AG225:AH225"/>
    <mergeCell ref="AI225:AK225"/>
    <mergeCell ref="B225:C225"/>
    <mergeCell ref="D225:T225"/>
    <mergeCell ref="U225:V225"/>
    <mergeCell ref="W225:X225"/>
    <mergeCell ref="Y225:Z225"/>
    <mergeCell ref="AA225:AB225"/>
    <mergeCell ref="AI209:AK209"/>
    <mergeCell ref="B210:C210"/>
    <mergeCell ref="D210:T210"/>
    <mergeCell ref="W210:X210"/>
    <mergeCell ref="Y210:Z210"/>
    <mergeCell ref="AA210:AB210"/>
    <mergeCell ref="AC210:AD210"/>
    <mergeCell ref="AE210:AF210"/>
    <mergeCell ref="AG210:AH210"/>
    <mergeCell ref="AI210:AK210"/>
    <mergeCell ref="B209:C209"/>
    <mergeCell ref="D209:T209"/>
    <mergeCell ref="B211:C211"/>
    <mergeCell ref="D211:T211"/>
    <mergeCell ref="W211:X211"/>
    <mergeCell ref="Y211:Z211"/>
    <mergeCell ref="AA211:AB211"/>
    <mergeCell ref="AC211:AD211"/>
    <mergeCell ref="AE211:AF211"/>
    <mergeCell ref="AG211:AH211"/>
    <mergeCell ref="AI211:AK211"/>
    <mergeCell ref="U211:V211"/>
    <mergeCell ref="Y208:Z208"/>
    <mergeCell ref="AA208:AB208"/>
    <mergeCell ref="AC208:AD208"/>
    <mergeCell ref="AE208:AF208"/>
    <mergeCell ref="AC206:AD206"/>
    <mergeCell ref="AE206:AF206"/>
    <mergeCell ref="AG206:AH206"/>
    <mergeCell ref="AI206:AK206"/>
    <mergeCell ref="B207:C207"/>
    <mergeCell ref="D207:T207"/>
    <mergeCell ref="W207:X207"/>
    <mergeCell ref="Y207:Z207"/>
    <mergeCell ref="AA207:AB207"/>
    <mergeCell ref="AC207:AD207"/>
    <mergeCell ref="AC205:AD205"/>
    <mergeCell ref="AE205:AF205"/>
    <mergeCell ref="AG205:AH205"/>
    <mergeCell ref="AI205:AK205"/>
    <mergeCell ref="U205:V205"/>
    <mergeCell ref="W205:X205"/>
    <mergeCell ref="Y205:Z205"/>
    <mergeCell ref="AA205:AB205"/>
    <mergeCell ref="AG208:AH208"/>
    <mergeCell ref="AI208:AK208"/>
    <mergeCell ref="U207:V207"/>
    <mergeCell ref="U208:V208"/>
    <mergeCell ref="B205:C205"/>
    <mergeCell ref="D205:T205"/>
    <mergeCell ref="B206:C206"/>
    <mergeCell ref="D206:T206"/>
    <mergeCell ref="U206:V206"/>
    <mergeCell ref="AC220:AD220"/>
    <mergeCell ref="AE220:AF220"/>
    <mergeCell ref="AG220:AH220"/>
    <mergeCell ref="AI220:AK220"/>
    <mergeCell ref="B636:C636"/>
    <mergeCell ref="D636:T636"/>
    <mergeCell ref="AI636:AK636"/>
    <mergeCell ref="B221:C221"/>
    <mergeCell ref="D221:T221"/>
    <mergeCell ref="AE221:AF221"/>
    <mergeCell ref="AC219:AD219"/>
    <mergeCell ref="AE219:AF219"/>
    <mergeCell ref="AG219:AH219"/>
    <mergeCell ref="AI219:AK219"/>
    <mergeCell ref="B220:C220"/>
    <mergeCell ref="D220:T220"/>
    <mergeCell ref="U220:V220"/>
    <mergeCell ref="W220:X220"/>
    <mergeCell ref="Y220:Z220"/>
    <mergeCell ref="AA220:AB220"/>
    <mergeCell ref="AC218:AD218"/>
    <mergeCell ref="AE218:AF218"/>
    <mergeCell ref="AG218:AH218"/>
    <mergeCell ref="AI218:AK218"/>
    <mergeCell ref="B219:C219"/>
    <mergeCell ref="D219:T219"/>
    <mergeCell ref="U219:V219"/>
    <mergeCell ref="W219:X219"/>
    <mergeCell ref="Y219:Z219"/>
    <mergeCell ref="AA219:AB219"/>
    <mergeCell ref="AC217:AD217"/>
    <mergeCell ref="AE217:AF217"/>
    <mergeCell ref="AG217:AH217"/>
    <mergeCell ref="AI217:AK217"/>
    <mergeCell ref="B218:C218"/>
    <mergeCell ref="D218:T218"/>
    <mergeCell ref="U218:V218"/>
    <mergeCell ref="W218:X218"/>
    <mergeCell ref="Y218:Z218"/>
    <mergeCell ref="AA218:AB218"/>
    <mergeCell ref="AC216:AD216"/>
    <mergeCell ref="AE216:AF216"/>
    <mergeCell ref="AG216:AH216"/>
    <mergeCell ref="AI216:AK216"/>
    <mergeCell ref="B217:C217"/>
    <mergeCell ref="D217:T217"/>
    <mergeCell ref="U217:V217"/>
    <mergeCell ref="W217:X217"/>
    <mergeCell ref="Y217:Z217"/>
    <mergeCell ref="AA217:AB217"/>
    <mergeCell ref="AC215:AD215"/>
    <mergeCell ref="AE215:AF215"/>
    <mergeCell ref="AG215:AH215"/>
    <mergeCell ref="AI215:AK215"/>
    <mergeCell ref="B216:C216"/>
    <mergeCell ref="D216:T216"/>
    <mergeCell ref="U216:V216"/>
    <mergeCell ref="W216:X216"/>
    <mergeCell ref="Y216:Z216"/>
    <mergeCell ref="AA216:AB216"/>
    <mergeCell ref="B215:C215"/>
    <mergeCell ref="D215:T215"/>
    <mergeCell ref="U215:V215"/>
    <mergeCell ref="W215:X215"/>
    <mergeCell ref="Y215:Z215"/>
    <mergeCell ref="AA215:AB215"/>
    <mergeCell ref="B214:C214"/>
    <mergeCell ref="D214:T214"/>
    <mergeCell ref="AE214:AF214"/>
    <mergeCell ref="AG214:AH214"/>
    <mergeCell ref="AI214:AK214"/>
    <mergeCell ref="W206:X206"/>
    <mergeCell ref="Y206:Z206"/>
    <mergeCell ref="AA206:AB206"/>
    <mergeCell ref="AG196:AH196"/>
    <mergeCell ref="AI196:AK196"/>
    <mergeCell ref="B197:C197"/>
    <mergeCell ref="D197:T197"/>
    <mergeCell ref="U197:V197"/>
    <mergeCell ref="W197:X197"/>
    <mergeCell ref="Y197:Z197"/>
    <mergeCell ref="AA197:AB197"/>
    <mergeCell ref="AC197:AD197"/>
    <mergeCell ref="AE197:AF197"/>
    <mergeCell ref="W209:X209"/>
    <mergeCell ref="Y209:Z209"/>
    <mergeCell ref="AA209:AB209"/>
    <mergeCell ref="AC209:AD209"/>
    <mergeCell ref="AE209:AF209"/>
    <mergeCell ref="AG209:AH209"/>
    <mergeCell ref="AE207:AF207"/>
    <mergeCell ref="AG207:AH207"/>
    <mergeCell ref="AI207:AK207"/>
    <mergeCell ref="B208:C208"/>
    <mergeCell ref="D208:T208"/>
    <mergeCell ref="W208:X208"/>
    <mergeCell ref="B196:C196"/>
    <mergeCell ref="D196:T196"/>
    <mergeCell ref="AG193:AH193"/>
    <mergeCell ref="AI193:AK193"/>
    <mergeCell ref="B194:C194"/>
    <mergeCell ref="D194:T194"/>
    <mergeCell ref="U194:V194"/>
    <mergeCell ref="W194:X194"/>
    <mergeCell ref="Y194:Z194"/>
    <mergeCell ref="AA194:AB194"/>
    <mergeCell ref="AC194:AD194"/>
    <mergeCell ref="AE194:AF194"/>
    <mergeCell ref="AG194:AH194"/>
    <mergeCell ref="AI194:AK194"/>
    <mergeCell ref="AG192:AH192"/>
    <mergeCell ref="AI192:AK192"/>
    <mergeCell ref="B193:C193"/>
    <mergeCell ref="D193:T193"/>
    <mergeCell ref="U193:V193"/>
    <mergeCell ref="W193:X193"/>
    <mergeCell ref="Y193:Z193"/>
    <mergeCell ref="AA193:AB193"/>
    <mergeCell ref="AC193:AD193"/>
    <mergeCell ref="AE193:AF193"/>
    <mergeCell ref="AG191:AH191"/>
    <mergeCell ref="AI191:AK191"/>
    <mergeCell ref="B192:C192"/>
    <mergeCell ref="D192:T192"/>
    <mergeCell ref="U192:V192"/>
    <mergeCell ref="W192:X192"/>
    <mergeCell ref="Y192:Z192"/>
    <mergeCell ref="AA192:AB192"/>
    <mergeCell ref="AC192:AD192"/>
    <mergeCell ref="AE192:AF192"/>
    <mergeCell ref="AG190:AH190"/>
    <mergeCell ref="AI190:AK190"/>
    <mergeCell ref="B191:C191"/>
    <mergeCell ref="D191:T191"/>
    <mergeCell ref="U191:V191"/>
    <mergeCell ref="W191:X191"/>
    <mergeCell ref="Y191:Z191"/>
    <mergeCell ref="AA191:AB191"/>
    <mergeCell ref="AC191:AD191"/>
    <mergeCell ref="AE191:AF191"/>
    <mergeCell ref="AG189:AH189"/>
    <mergeCell ref="AI189:AK189"/>
    <mergeCell ref="B190:C190"/>
    <mergeCell ref="D190:T190"/>
    <mergeCell ref="U190:V190"/>
    <mergeCell ref="W190:X190"/>
    <mergeCell ref="Y190:Z190"/>
    <mergeCell ref="AA190:AB190"/>
    <mergeCell ref="AC190:AD190"/>
    <mergeCell ref="AE190:AF190"/>
    <mergeCell ref="AG188:AH188"/>
    <mergeCell ref="AI188:AK188"/>
    <mergeCell ref="B189:C189"/>
    <mergeCell ref="D189:T189"/>
    <mergeCell ref="U189:V189"/>
    <mergeCell ref="W189:X189"/>
    <mergeCell ref="Y189:Z189"/>
    <mergeCell ref="AA189:AB189"/>
    <mergeCell ref="AC189:AD189"/>
    <mergeCell ref="AE189:AF189"/>
    <mergeCell ref="AE187:AF187"/>
    <mergeCell ref="AG187:AH187"/>
    <mergeCell ref="AI187:AK187"/>
    <mergeCell ref="B188:C188"/>
    <mergeCell ref="D188:T188"/>
    <mergeCell ref="W188:X188"/>
    <mergeCell ref="Y188:Z188"/>
    <mergeCell ref="AA188:AB188"/>
    <mergeCell ref="AC188:AD188"/>
    <mergeCell ref="AE188:AF188"/>
    <mergeCell ref="AE186:AF186"/>
    <mergeCell ref="AG186:AH186"/>
    <mergeCell ref="AI186:AK186"/>
    <mergeCell ref="B187:C187"/>
    <mergeCell ref="D187:T187"/>
    <mergeCell ref="U187:V187"/>
    <mergeCell ref="W187:X187"/>
    <mergeCell ref="Y187:Z187"/>
    <mergeCell ref="AA187:AB187"/>
    <mergeCell ref="AC187:AD187"/>
    <mergeCell ref="AE185:AF185"/>
    <mergeCell ref="AG185:AH185"/>
    <mergeCell ref="AI185:AK185"/>
    <mergeCell ref="B186:C186"/>
    <mergeCell ref="D186:T186"/>
    <mergeCell ref="U186:V186"/>
    <mergeCell ref="W186:X186"/>
    <mergeCell ref="Y186:Z186"/>
    <mergeCell ref="AA186:AB186"/>
    <mergeCell ref="AC186:AD186"/>
    <mergeCell ref="AE184:AF184"/>
    <mergeCell ref="AG184:AH184"/>
    <mergeCell ref="AI184:AK184"/>
    <mergeCell ref="B185:C185"/>
    <mergeCell ref="D185:T185"/>
    <mergeCell ref="U185:V185"/>
    <mergeCell ref="W185:X185"/>
    <mergeCell ref="Y185:Z185"/>
    <mergeCell ref="AA185:AB185"/>
    <mergeCell ref="AC185:AD185"/>
    <mergeCell ref="AE183:AF183"/>
    <mergeCell ref="AG183:AH183"/>
    <mergeCell ref="AI183:AK183"/>
    <mergeCell ref="B184:C184"/>
    <mergeCell ref="D184:T184"/>
    <mergeCell ref="U184:V184"/>
    <mergeCell ref="W184:X184"/>
    <mergeCell ref="Y184:Z184"/>
    <mergeCell ref="AA184:AB184"/>
    <mergeCell ref="AC184:AD184"/>
    <mergeCell ref="AE182:AF182"/>
    <mergeCell ref="AG182:AH182"/>
    <mergeCell ref="AI182:AK182"/>
    <mergeCell ref="B183:C183"/>
    <mergeCell ref="D183:T183"/>
    <mergeCell ref="U183:V183"/>
    <mergeCell ref="W183:X183"/>
    <mergeCell ref="Y183:Z183"/>
    <mergeCell ref="AA183:AB183"/>
    <mergeCell ref="AC183:AD183"/>
    <mergeCell ref="AE181:AF181"/>
    <mergeCell ref="AG181:AH181"/>
    <mergeCell ref="AI181:AK181"/>
    <mergeCell ref="B182:C182"/>
    <mergeCell ref="D182:T182"/>
    <mergeCell ref="U182:V182"/>
    <mergeCell ref="W182:X182"/>
    <mergeCell ref="Y182:Z182"/>
    <mergeCell ref="AA182:AB182"/>
    <mergeCell ref="AC182:AD182"/>
    <mergeCell ref="AE180:AF180"/>
    <mergeCell ref="AG180:AH180"/>
    <mergeCell ref="AI180:AK180"/>
    <mergeCell ref="B181:C181"/>
    <mergeCell ref="D181:T181"/>
    <mergeCell ref="U181:V181"/>
    <mergeCell ref="W181:X181"/>
    <mergeCell ref="Y181:Z181"/>
    <mergeCell ref="AA181:AB181"/>
    <mergeCell ref="AC181:AD181"/>
    <mergeCell ref="AC179:AD179"/>
    <mergeCell ref="AE179:AF179"/>
    <mergeCell ref="AG179:AH179"/>
    <mergeCell ref="AI179:AK179"/>
    <mergeCell ref="B180:C180"/>
    <mergeCell ref="D180:T180"/>
    <mergeCell ref="W180:X180"/>
    <mergeCell ref="Y180:Z180"/>
    <mergeCell ref="AA180:AB180"/>
    <mergeCell ref="AC180:AD180"/>
    <mergeCell ref="AC178:AD178"/>
    <mergeCell ref="AE178:AF178"/>
    <mergeCell ref="AG178:AH178"/>
    <mergeCell ref="AI178:AK178"/>
    <mergeCell ref="B179:C179"/>
    <mergeCell ref="D179:T179"/>
    <mergeCell ref="U179:V179"/>
    <mergeCell ref="W179:X179"/>
    <mergeCell ref="Y179:Z179"/>
    <mergeCell ref="AA179:AB179"/>
    <mergeCell ref="B178:C178"/>
    <mergeCell ref="D178:T178"/>
    <mergeCell ref="U178:V178"/>
    <mergeCell ref="W178:X178"/>
    <mergeCell ref="Y178:Z178"/>
    <mergeCell ref="AA178:AB178"/>
    <mergeCell ref="AI176:AK176"/>
    <mergeCell ref="B177:C177"/>
    <mergeCell ref="D177:T177"/>
    <mergeCell ref="W177:X177"/>
    <mergeCell ref="Y177:Z177"/>
    <mergeCell ref="AA177:AB177"/>
    <mergeCell ref="AC177:AD177"/>
    <mergeCell ref="AE177:AF177"/>
    <mergeCell ref="AG177:AH177"/>
    <mergeCell ref="AI177:AK177"/>
    <mergeCell ref="AI175:AK175"/>
    <mergeCell ref="B176:C176"/>
    <mergeCell ref="D176:T176"/>
    <mergeCell ref="U176:V176"/>
    <mergeCell ref="W176:X176"/>
    <mergeCell ref="Y176:Z176"/>
    <mergeCell ref="AA176:AB176"/>
    <mergeCell ref="AC176:AD176"/>
    <mergeCell ref="AE176:AF176"/>
    <mergeCell ref="AG176:AH176"/>
    <mergeCell ref="AG174:AH174"/>
    <mergeCell ref="AI174:AK174"/>
    <mergeCell ref="B175:C175"/>
    <mergeCell ref="D175:T175"/>
    <mergeCell ref="W175:X175"/>
    <mergeCell ref="Y175:Z175"/>
    <mergeCell ref="AA175:AB175"/>
    <mergeCell ref="AC175:AD175"/>
    <mergeCell ref="AE175:AF175"/>
    <mergeCell ref="AG175:AH175"/>
    <mergeCell ref="AE173:AF173"/>
    <mergeCell ref="AG173:AH173"/>
    <mergeCell ref="AI173:AK173"/>
    <mergeCell ref="B174:C174"/>
    <mergeCell ref="D174:T174"/>
    <mergeCell ref="W174:X174"/>
    <mergeCell ref="Y174:Z174"/>
    <mergeCell ref="AA174:AB174"/>
    <mergeCell ref="AC174:AD174"/>
    <mergeCell ref="AE174:AF174"/>
    <mergeCell ref="AE172:AF172"/>
    <mergeCell ref="AG172:AH172"/>
    <mergeCell ref="AI172:AK172"/>
    <mergeCell ref="B173:C173"/>
    <mergeCell ref="D173:T173"/>
    <mergeCell ref="U173:V173"/>
    <mergeCell ref="W173:X173"/>
    <mergeCell ref="Y173:Z173"/>
    <mergeCell ref="AA173:AB173"/>
    <mergeCell ref="AC173:AD173"/>
    <mergeCell ref="AE171:AF171"/>
    <mergeCell ref="AG171:AH171"/>
    <mergeCell ref="AI171:AK171"/>
    <mergeCell ref="B172:C172"/>
    <mergeCell ref="D172:T172"/>
    <mergeCell ref="U172:V172"/>
    <mergeCell ref="W172:X172"/>
    <mergeCell ref="Y172:Z172"/>
    <mergeCell ref="AA172:AB172"/>
    <mergeCell ref="AC172:AD172"/>
    <mergeCell ref="AE170:AF170"/>
    <mergeCell ref="AG170:AH170"/>
    <mergeCell ref="AI170:AK170"/>
    <mergeCell ref="B171:C171"/>
    <mergeCell ref="D171:T171"/>
    <mergeCell ref="U171:V171"/>
    <mergeCell ref="W171:X171"/>
    <mergeCell ref="Y171:Z171"/>
    <mergeCell ref="AA171:AB171"/>
    <mergeCell ref="AC171:AD171"/>
    <mergeCell ref="AE169:AF169"/>
    <mergeCell ref="AG169:AH169"/>
    <mergeCell ref="AI169:AK169"/>
    <mergeCell ref="B170:C170"/>
    <mergeCell ref="D170:T170"/>
    <mergeCell ref="U170:V170"/>
    <mergeCell ref="W170:X170"/>
    <mergeCell ref="Y170:Z170"/>
    <mergeCell ref="AA170:AB170"/>
    <mergeCell ref="AC170:AD170"/>
    <mergeCell ref="AE168:AF168"/>
    <mergeCell ref="AG168:AH168"/>
    <mergeCell ref="AI168:AK168"/>
    <mergeCell ref="B169:C169"/>
    <mergeCell ref="D169:T169"/>
    <mergeCell ref="U169:V169"/>
    <mergeCell ref="W169:X169"/>
    <mergeCell ref="Y169:Z169"/>
    <mergeCell ref="AA169:AB169"/>
    <mergeCell ref="AC169:AD169"/>
    <mergeCell ref="AE167:AF167"/>
    <mergeCell ref="AG167:AH167"/>
    <mergeCell ref="AI167:AK167"/>
    <mergeCell ref="B168:C168"/>
    <mergeCell ref="D168:T168"/>
    <mergeCell ref="U168:V168"/>
    <mergeCell ref="W168:X168"/>
    <mergeCell ref="Y168:Z168"/>
    <mergeCell ref="AA168:AB168"/>
    <mergeCell ref="AC168:AD168"/>
    <mergeCell ref="AE166:AF166"/>
    <mergeCell ref="AG166:AH166"/>
    <mergeCell ref="AI166:AK166"/>
    <mergeCell ref="B167:C167"/>
    <mergeCell ref="D167:T167"/>
    <mergeCell ref="U167:V167"/>
    <mergeCell ref="W167:X167"/>
    <mergeCell ref="Y167:Z167"/>
    <mergeCell ref="AA167:AB167"/>
    <mergeCell ref="AC167:AD167"/>
    <mergeCell ref="AE165:AF165"/>
    <mergeCell ref="AG165:AH165"/>
    <mergeCell ref="AI165:AK165"/>
    <mergeCell ref="B166:C166"/>
    <mergeCell ref="D166:T166"/>
    <mergeCell ref="U166:V166"/>
    <mergeCell ref="W166:X166"/>
    <mergeCell ref="Y166:Z166"/>
    <mergeCell ref="AA166:AB166"/>
    <mergeCell ref="AC166:AD166"/>
    <mergeCell ref="AC164:AD164"/>
    <mergeCell ref="AE164:AF164"/>
    <mergeCell ref="AG164:AH164"/>
    <mergeCell ref="AI164:AK164"/>
    <mergeCell ref="B165:C165"/>
    <mergeCell ref="D165:T165"/>
    <mergeCell ref="W165:X165"/>
    <mergeCell ref="Y165:Z165"/>
    <mergeCell ref="AA165:AB165"/>
    <mergeCell ref="AC165:AD165"/>
    <mergeCell ref="AC163:AD163"/>
    <mergeCell ref="AE163:AF163"/>
    <mergeCell ref="AG163:AH163"/>
    <mergeCell ref="AI163:AK163"/>
    <mergeCell ref="B164:C164"/>
    <mergeCell ref="D164:T164"/>
    <mergeCell ref="U164:V164"/>
    <mergeCell ref="W164:X164"/>
    <mergeCell ref="Y164:Z164"/>
    <mergeCell ref="AA164:AB164"/>
    <mergeCell ref="B163:C163"/>
    <mergeCell ref="D163:T163"/>
    <mergeCell ref="U163:V163"/>
    <mergeCell ref="W163:X163"/>
    <mergeCell ref="Y163:Z163"/>
    <mergeCell ref="AA163:AB163"/>
    <mergeCell ref="AI161:AK161"/>
    <mergeCell ref="B162:C162"/>
    <mergeCell ref="D162:T162"/>
    <mergeCell ref="W162:X162"/>
    <mergeCell ref="Y162:Z162"/>
    <mergeCell ref="AA162:AB162"/>
    <mergeCell ref="AC162:AD162"/>
    <mergeCell ref="AE162:AF162"/>
    <mergeCell ref="AG162:AH162"/>
    <mergeCell ref="AI162:AK162"/>
    <mergeCell ref="AG160:AH160"/>
    <mergeCell ref="AI160:AK160"/>
    <mergeCell ref="B161:C161"/>
    <mergeCell ref="D161:T161"/>
    <mergeCell ref="W161:X161"/>
    <mergeCell ref="Y161:Z161"/>
    <mergeCell ref="AA161:AB161"/>
    <mergeCell ref="AC161:AD161"/>
    <mergeCell ref="AE161:AF161"/>
    <mergeCell ref="AG161:AH161"/>
    <mergeCell ref="AG159:AH159"/>
    <mergeCell ref="AI159:AK159"/>
    <mergeCell ref="B160:C160"/>
    <mergeCell ref="D160:T160"/>
    <mergeCell ref="U160:V160"/>
    <mergeCell ref="W160:X160"/>
    <mergeCell ref="Y160:Z160"/>
    <mergeCell ref="AA160:AB160"/>
    <mergeCell ref="AC160:AD160"/>
    <mergeCell ref="AE160:AF160"/>
    <mergeCell ref="AG158:AH158"/>
    <mergeCell ref="AI158:AK158"/>
    <mergeCell ref="B159:C159"/>
    <mergeCell ref="D159:T159"/>
    <mergeCell ref="U159:V159"/>
    <mergeCell ref="W159:X159"/>
    <mergeCell ref="Y159:Z159"/>
    <mergeCell ref="AA159:AB159"/>
    <mergeCell ref="AC159:AD159"/>
    <mergeCell ref="AE159:AF159"/>
    <mergeCell ref="AG157:AH157"/>
    <mergeCell ref="AI157:AK157"/>
    <mergeCell ref="B158:C158"/>
    <mergeCell ref="D158:T158"/>
    <mergeCell ref="U158:V158"/>
    <mergeCell ref="W158:X158"/>
    <mergeCell ref="Y158:Z158"/>
    <mergeCell ref="AA158:AB158"/>
    <mergeCell ref="AC158:AD158"/>
    <mergeCell ref="AE158:AF158"/>
    <mergeCell ref="AG156:AH156"/>
    <mergeCell ref="AI156:AK156"/>
    <mergeCell ref="B157:C157"/>
    <mergeCell ref="D157:T157"/>
    <mergeCell ref="U157:V157"/>
    <mergeCell ref="W157:X157"/>
    <mergeCell ref="Y157:Z157"/>
    <mergeCell ref="AA157:AB157"/>
    <mergeCell ref="AC157:AD157"/>
    <mergeCell ref="AE157:AF157"/>
    <mergeCell ref="AG155:AH155"/>
    <mergeCell ref="AI155:AK155"/>
    <mergeCell ref="B156:C156"/>
    <mergeCell ref="D156:T156"/>
    <mergeCell ref="U156:V156"/>
    <mergeCell ref="W156:X156"/>
    <mergeCell ref="Y156:Z156"/>
    <mergeCell ref="AA156:AB156"/>
    <mergeCell ref="AC156:AD156"/>
    <mergeCell ref="AE156:AF156"/>
    <mergeCell ref="AG154:AH154"/>
    <mergeCell ref="AI154:AK154"/>
    <mergeCell ref="B155:C155"/>
    <mergeCell ref="D155:T155"/>
    <mergeCell ref="U155:V155"/>
    <mergeCell ref="W155:X155"/>
    <mergeCell ref="Y155:Z155"/>
    <mergeCell ref="AA155:AB155"/>
    <mergeCell ref="AC155:AD155"/>
    <mergeCell ref="AE155:AF155"/>
    <mergeCell ref="AG153:AH153"/>
    <mergeCell ref="AI153:AK153"/>
    <mergeCell ref="B154:C154"/>
    <mergeCell ref="D154:T154"/>
    <mergeCell ref="U154:V154"/>
    <mergeCell ref="W154:X154"/>
    <mergeCell ref="Y154:Z154"/>
    <mergeCell ref="AA154:AB154"/>
    <mergeCell ref="AC154:AD154"/>
    <mergeCell ref="AE154:AF154"/>
    <mergeCell ref="AG152:AH152"/>
    <mergeCell ref="AI152:AK152"/>
    <mergeCell ref="B153:C153"/>
    <mergeCell ref="D153:T153"/>
    <mergeCell ref="U153:V153"/>
    <mergeCell ref="W153:X153"/>
    <mergeCell ref="Y153:Z153"/>
    <mergeCell ref="AA153:AB153"/>
    <mergeCell ref="AC153:AD153"/>
    <mergeCell ref="AE153:AF153"/>
    <mergeCell ref="AG151:AH151"/>
    <mergeCell ref="AI151:AK151"/>
    <mergeCell ref="B152:C152"/>
    <mergeCell ref="D152:T152"/>
    <mergeCell ref="U152:V152"/>
    <mergeCell ref="W152:X152"/>
    <mergeCell ref="Y152:Z152"/>
    <mergeCell ref="AA152:AB152"/>
    <mergeCell ref="AC152:AD152"/>
    <mergeCell ref="AE152:AF152"/>
    <mergeCell ref="AE150:AF150"/>
    <mergeCell ref="AG150:AH150"/>
    <mergeCell ref="AI150:AK150"/>
    <mergeCell ref="B151:C151"/>
    <mergeCell ref="D151:T151"/>
    <mergeCell ref="W151:X151"/>
    <mergeCell ref="Y151:Z151"/>
    <mergeCell ref="AA151:AB151"/>
    <mergeCell ref="AC151:AD151"/>
    <mergeCell ref="AE151:AF151"/>
    <mergeCell ref="AC149:AD149"/>
    <mergeCell ref="AE149:AF149"/>
    <mergeCell ref="AG149:AH149"/>
    <mergeCell ref="AI149:AK149"/>
    <mergeCell ref="B150:C150"/>
    <mergeCell ref="D150:T150"/>
    <mergeCell ref="W150:X150"/>
    <mergeCell ref="Y150:Z150"/>
    <mergeCell ref="AA150:AB150"/>
    <mergeCell ref="AC150:AD150"/>
    <mergeCell ref="AC148:AD148"/>
    <mergeCell ref="AE148:AF148"/>
    <mergeCell ref="AG148:AH148"/>
    <mergeCell ref="AI148:AK148"/>
    <mergeCell ref="B149:C149"/>
    <mergeCell ref="D149:T149"/>
    <mergeCell ref="U149:V149"/>
    <mergeCell ref="W149:X149"/>
    <mergeCell ref="Y149:Z149"/>
    <mergeCell ref="AA149:AB149"/>
    <mergeCell ref="AC147:AD147"/>
    <mergeCell ref="AE147:AF147"/>
    <mergeCell ref="AG147:AH147"/>
    <mergeCell ref="AI147:AK147"/>
    <mergeCell ref="B148:C148"/>
    <mergeCell ref="D148:T148"/>
    <mergeCell ref="U148:V148"/>
    <mergeCell ref="W148:X148"/>
    <mergeCell ref="Y148:Z148"/>
    <mergeCell ref="AA148:AB148"/>
    <mergeCell ref="AC146:AD146"/>
    <mergeCell ref="AE146:AF146"/>
    <mergeCell ref="AG146:AH146"/>
    <mergeCell ref="AI146:AK146"/>
    <mergeCell ref="B147:C147"/>
    <mergeCell ref="D147:T147"/>
    <mergeCell ref="U147:V147"/>
    <mergeCell ref="W147:X147"/>
    <mergeCell ref="Y147:Z147"/>
    <mergeCell ref="AA147:AB147"/>
    <mergeCell ref="AC145:AD145"/>
    <mergeCell ref="AE145:AF145"/>
    <mergeCell ref="AG145:AH145"/>
    <mergeCell ref="AI145:AK145"/>
    <mergeCell ref="B146:C146"/>
    <mergeCell ref="D146:T146"/>
    <mergeCell ref="U146:V146"/>
    <mergeCell ref="W146:X146"/>
    <mergeCell ref="Y146:Z146"/>
    <mergeCell ref="AA146:AB146"/>
    <mergeCell ref="AC144:AD144"/>
    <mergeCell ref="AE144:AF144"/>
    <mergeCell ref="AG144:AH144"/>
    <mergeCell ref="AI144:AK144"/>
    <mergeCell ref="B145:C145"/>
    <mergeCell ref="D145:T145"/>
    <mergeCell ref="U145:V145"/>
    <mergeCell ref="W145:X145"/>
    <mergeCell ref="Y145:Z145"/>
    <mergeCell ref="AA145:AB145"/>
    <mergeCell ref="AC143:AD143"/>
    <mergeCell ref="AE143:AF143"/>
    <mergeCell ref="AG143:AH143"/>
    <mergeCell ref="AI143:AK143"/>
    <mergeCell ref="B144:C144"/>
    <mergeCell ref="D144:T144"/>
    <mergeCell ref="U144:V144"/>
    <mergeCell ref="W144:X144"/>
    <mergeCell ref="Y144:Z144"/>
    <mergeCell ref="AA144:AB144"/>
    <mergeCell ref="AC142:AD142"/>
    <mergeCell ref="AE142:AF142"/>
    <mergeCell ref="AG142:AH142"/>
    <mergeCell ref="AI142:AK142"/>
    <mergeCell ref="B143:C143"/>
    <mergeCell ref="D143:T143"/>
    <mergeCell ref="U143:V143"/>
    <mergeCell ref="W143:X143"/>
    <mergeCell ref="Y143:Z143"/>
    <mergeCell ref="AA143:AB143"/>
    <mergeCell ref="AC141:AD141"/>
    <mergeCell ref="AE141:AF141"/>
    <mergeCell ref="AG141:AH141"/>
    <mergeCell ref="AI141:AK141"/>
    <mergeCell ref="B142:C142"/>
    <mergeCell ref="D142:T142"/>
    <mergeCell ref="U142:V142"/>
    <mergeCell ref="W142:X142"/>
    <mergeCell ref="Y142:Z142"/>
    <mergeCell ref="AA142:AB142"/>
    <mergeCell ref="B141:C141"/>
    <mergeCell ref="D141:T141"/>
    <mergeCell ref="U141:V141"/>
    <mergeCell ref="W141:X141"/>
    <mergeCell ref="Y141:Z141"/>
    <mergeCell ref="AA141:AB141"/>
    <mergeCell ref="AI139:AK139"/>
    <mergeCell ref="B140:C140"/>
    <mergeCell ref="D140:T140"/>
    <mergeCell ref="W140:X140"/>
    <mergeCell ref="Y140:Z140"/>
    <mergeCell ref="AA140:AB140"/>
    <mergeCell ref="AC140:AD140"/>
    <mergeCell ref="AE140:AF140"/>
    <mergeCell ref="AG140:AH140"/>
    <mergeCell ref="AI140:AK140"/>
    <mergeCell ref="AI138:AK138"/>
    <mergeCell ref="B139:C139"/>
    <mergeCell ref="D139:T139"/>
    <mergeCell ref="U139:V139"/>
    <mergeCell ref="W139:X139"/>
    <mergeCell ref="Y139:Z139"/>
    <mergeCell ref="AA139:AB139"/>
    <mergeCell ref="AC139:AD139"/>
    <mergeCell ref="AE139:AF139"/>
    <mergeCell ref="AG139:AH139"/>
    <mergeCell ref="AI137:AK137"/>
    <mergeCell ref="B138:C138"/>
    <mergeCell ref="D138:T138"/>
    <mergeCell ref="U138:V138"/>
    <mergeCell ref="W138:X138"/>
    <mergeCell ref="Y138:Z138"/>
    <mergeCell ref="AA138:AB138"/>
    <mergeCell ref="AC138:AD138"/>
    <mergeCell ref="AE138:AF138"/>
    <mergeCell ref="AG138:AH138"/>
    <mergeCell ref="AG136:AH136"/>
    <mergeCell ref="AI136:AK136"/>
    <mergeCell ref="B137:C137"/>
    <mergeCell ref="D137:T137"/>
    <mergeCell ref="W137:X137"/>
    <mergeCell ref="Y137:Z137"/>
    <mergeCell ref="AA137:AB137"/>
    <mergeCell ref="AC137:AD137"/>
    <mergeCell ref="AE137:AF137"/>
    <mergeCell ref="AG137:AH137"/>
    <mergeCell ref="AG135:AH135"/>
    <mergeCell ref="AI135:AK135"/>
    <mergeCell ref="B136:C136"/>
    <mergeCell ref="D136:T136"/>
    <mergeCell ref="U136:V136"/>
    <mergeCell ref="W136:X136"/>
    <mergeCell ref="Y136:Z136"/>
    <mergeCell ref="AA136:AB136"/>
    <mergeCell ref="AC136:AD136"/>
    <mergeCell ref="AE136:AF136"/>
    <mergeCell ref="AE134:AF134"/>
    <mergeCell ref="AG134:AH134"/>
    <mergeCell ref="AI134:AK134"/>
    <mergeCell ref="B135:C135"/>
    <mergeCell ref="D135:T135"/>
    <mergeCell ref="W135:X135"/>
    <mergeCell ref="Y135:Z135"/>
    <mergeCell ref="AA135:AB135"/>
    <mergeCell ref="AC135:AD135"/>
    <mergeCell ref="AE135:AF135"/>
    <mergeCell ref="AC133:AD133"/>
    <mergeCell ref="AE133:AF133"/>
    <mergeCell ref="AG133:AH133"/>
    <mergeCell ref="AI133:AK133"/>
    <mergeCell ref="B134:C134"/>
    <mergeCell ref="D134:T134"/>
    <mergeCell ref="W134:X134"/>
    <mergeCell ref="Y134:Z134"/>
    <mergeCell ref="AA134:AB134"/>
    <mergeCell ref="AC134:AD134"/>
    <mergeCell ref="AC132:AD132"/>
    <mergeCell ref="AE132:AF132"/>
    <mergeCell ref="AG132:AH132"/>
    <mergeCell ref="AI132:AK132"/>
    <mergeCell ref="B133:C133"/>
    <mergeCell ref="D133:T133"/>
    <mergeCell ref="U133:V133"/>
    <mergeCell ref="W133:X133"/>
    <mergeCell ref="Y133:Z133"/>
    <mergeCell ref="AA133:AB133"/>
    <mergeCell ref="AC131:AD131"/>
    <mergeCell ref="AE131:AF131"/>
    <mergeCell ref="AG131:AH131"/>
    <mergeCell ref="AI131:AK131"/>
    <mergeCell ref="B132:C132"/>
    <mergeCell ref="D132:T132"/>
    <mergeCell ref="U132:V132"/>
    <mergeCell ref="W132:X132"/>
    <mergeCell ref="Y132:Z132"/>
    <mergeCell ref="AA132:AB132"/>
    <mergeCell ref="AC130:AD130"/>
    <mergeCell ref="AE130:AF130"/>
    <mergeCell ref="AG130:AH130"/>
    <mergeCell ref="AI130:AK130"/>
    <mergeCell ref="B131:C131"/>
    <mergeCell ref="D131:T131"/>
    <mergeCell ref="U131:V131"/>
    <mergeCell ref="W131:X131"/>
    <mergeCell ref="Y131:Z131"/>
    <mergeCell ref="AA131:AB131"/>
    <mergeCell ref="AC129:AD129"/>
    <mergeCell ref="AE129:AF129"/>
    <mergeCell ref="AG129:AH129"/>
    <mergeCell ref="AI129:AK129"/>
    <mergeCell ref="B130:C130"/>
    <mergeCell ref="D130:T130"/>
    <mergeCell ref="U130:V130"/>
    <mergeCell ref="W130:X130"/>
    <mergeCell ref="Y130:Z130"/>
    <mergeCell ref="AA130:AB130"/>
    <mergeCell ref="AC128:AD128"/>
    <mergeCell ref="AE128:AF128"/>
    <mergeCell ref="AG128:AH128"/>
    <mergeCell ref="AI128:AK128"/>
    <mergeCell ref="B129:C129"/>
    <mergeCell ref="D129:T129"/>
    <mergeCell ref="U129:V129"/>
    <mergeCell ref="W129:X129"/>
    <mergeCell ref="Y129:Z129"/>
    <mergeCell ref="AA129:AB129"/>
    <mergeCell ref="AC127:AD127"/>
    <mergeCell ref="AE127:AF127"/>
    <mergeCell ref="AG127:AH127"/>
    <mergeCell ref="AI127:AK127"/>
    <mergeCell ref="B128:C128"/>
    <mergeCell ref="D128:T128"/>
    <mergeCell ref="U128:V128"/>
    <mergeCell ref="W128:X128"/>
    <mergeCell ref="Y128:Z128"/>
    <mergeCell ref="AA128:AB128"/>
    <mergeCell ref="AC126:AD126"/>
    <mergeCell ref="AE126:AF126"/>
    <mergeCell ref="AG126:AH126"/>
    <mergeCell ref="AI126:AK126"/>
    <mergeCell ref="B127:C127"/>
    <mergeCell ref="D127:T127"/>
    <mergeCell ref="U127:V127"/>
    <mergeCell ref="W127:X127"/>
    <mergeCell ref="Y127:Z127"/>
    <mergeCell ref="AA127:AB127"/>
    <mergeCell ref="B126:C126"/>
    <mergeCell ref="D126:T126"/>
    <mergeCell ref="U126:V126"/>
    <mergeCell ref="W126:X126"/>
    <mergeCell ref="Y126:Z126"/>
    <mergeCell ref="AA126:AB126"/>
    <mergeCell ref="AI124:AK124"/>
    <mergeCell ref="B125:C125"/>
    <mergeCell ref="D125:T125"/>
    <mergeCell ref="W125:X125"/>
    <mergeCell ref="Y125:Z125"/>
    <mergeCell ref="AA125:AB125"/>
    <mergeCell ref="AC125:AD125"/>
    <mergeCell ref="AE125:AF125"/>
    <mergeCell ref="AG125:AH125"/>
    <mergeCell ref="AI125:AK125"/>
    <mergeCell ref="AI123:AK123"/>
    <mergeCell ref="B124:C124"/>
    <mergeCell ref="D124:T124"/>
    <mergeCell ref="U124:V124"/>
    <mergeCell ref="W124:X124"/>
    <mergeCell ref="Y124:Z124"/>
    <mergeCell ref="AA124:AB124"/>
    <mergeCell ref="AC124:AD124"/>
    <mergeCell ref="AE124:AF124"/>
    <mergeCell ref="AG124:AH124"/>
    <mergeCell ref="AI122:AK122"/>
    <mergeCell ref="B123:C123"/>
    <mergeCell ref="D123:T123"/>
    <mergeCell ref="U123:V123"/>
    <mergeCell ref="W123:X123"/>
    <mergeCell ref="Y123:Z123"/>
    <mergeCell ref="AA123:AB123"/>
    <mergeCell ref="AC123:AD123"/>
    <mergeCell ref="AE123:AF123"/>
    <mergeCell ref="AG123:AH123"/>
    <mergeCell ref="AG121:AH121"/>
    <mergeCell ref="AI121:AK121"/>
    <mergeCell ref="B122:C122"/>
    <mergeCell ref="D122:T122"/>
    <mergeCell ref="W122:X122"/>
    <mergeCell ref="Y122:Z122"/>
    <mergeCell ref="AA122:AB122"/>
    <mergeCell ref="AC122:AD122"/>
    <mergeCell ref="AE122:AF122"/>
    <mergeCell ref="AG122:AH122"/>
    <mergeCell ref="AE120:AF120"/>
    <mergeCell ref="AG120:AH120"/>
    <mergeCell ref="AI120:AK120"/>
    <mergeCell ref="B121:C121"/>
    <mergeCell ref="D121:T121"/>
    <mergeCell ref="W121:X121"/>
    <mergeCell ref="Y121:Z121"/>
    <mergeCell ref="AA121:AB121"/>
    <mergeCell ref="AC121:AD121"/>
    <mergeCell ref="AE121:AF121"/>
    <mergeCell ref="AE119:AF119"/>
    <mergeCell ref="AG119:AH119"/>
    <mergeCell ref="AI119:AK119"/>
    <mergeCell ref="B120:C120"/>
    <mergeCell ref="D120:T120"/>
    <mergeCell ref="U120:V120"/>
    <mergeCell ref="W120:X120"/>
    <mergeCell ref="Y120:Z120"/>
    <mergeCell ref="AA120:AB120"/>
    <mergeCell ref="AC120:AD120"/>
    <mergeCell ref="AE118:AF118"/>
    <mergeCell ref="AG118:AH118"/>
    <mergeCell ref="AI118:AK118"/>
    <mergeCell ref="B119:C119"/>
    <mergeCell ref="D119:T119"/>
    <mergeCell ref="U119:V119"/>
    <mergeCell ref="W119:X119"/>
    <mergeCell ref="Y119:Z119"/>
    <mergeCell ref="AA119:AB119"/>
    <mergeCell ref="AC119:AD119"/>
    <mergeCell ref="AE117:AF117"/>
    <mergeCell ref="AG117:AH117"/>
    <mergeCell ref="AI117:AK117"/>
    <mergeCell ref="B118:C118"/>
    <mergeCell ref="D118:T118"/>
    <mergeCell ref="U118:V118"/>
    <mergeCell ref="W118:X118"/>
    <mergeCell ref="Y118:Z118"/>
    <mergeCell ref="AA118:AB118"/>
    <mergeCell ref="AC118:AD118"/>
    <mergeCell ref="AE116:AF116"/>
    <mergeCell ref="AG116:AH116"/>
    <mergeCell ref="AI116:AK116"/>
    <mergeCell ref="B117:C117"/>
    <mergeCell ref="D117:T117"/>
    <mergeCell ref="U117:V117"/>
    <mergeCell ref="W117:X117"/>
    <mergeCell ref="Y117:Z117"/>
    <mergeCell ref="AA117:AB117"/>
    <mergeCell ref="AC117:AD117"/>
    <mergeCell ref="AE115:AF115"/>
    <mergeCell ref="AG115:AH115"/>
    <mergeCell ref="AI115:AK115"/>
    <mergeCell ref="B116:C116"/>
    <mergeCell ref="D116:T116"/>
    <mergeCell ref="U116:V116"/>
    <mergeCell ref="W116:X116"/>
    <mergeCell ref="Y116:Z116"/>
    <mergeCell ref="AA116:AB116"/>
    <mergeCell ref="AC116:AD116"/>
    <mergeCell ref="AE114:AF114"/>
    <mergeCell ref="AG114:AH114"/>
    <mergeCell ref="AI114:AK114"/>
    <mergeCell ref="B115:C115"/>
    <mergeCell ref="D115:T115"/>
    <mergeCell ref="U115:V115"/>
    <mergeCell ref="W115:X115"/>
    <mergeCell ref="Y115:Z115"/>
    <mergeCell ref="AA115:AB115"/>
    <mergeCell ref="AC115:AD115"/>
    <mergeCell ref="AE113:AF113"/>
    <mergeCell ref="AG113:AH113"/>
    <mergeCell ref="AI113:AK113"/>
    <mergeCell ref="B114:C114"/>
    <mergeCell ref="D114:T114"/>
    <mergeCell ref="U114:V114"/>
    <mergeCell ref="W114:X114"/>
    <mergeCell ref="Y114:Z114"/>
    <mergeCell ref="AA114:AB114"/>
    <mergeCell ref="AC114:AD114"/>
    <mergeCell ref="AE112:AF112"/>
    <mergeCell ref="AG112:AH112"/>
    <mergeCell ref="AI112:AK112"/>
    <mergeCell ref="B113:C113"/>
    <mergeCell ref="D113:T113"/>
    <mergeCell ref="U113:V113"/>
    <mergeCell ref="W113:X113"/>
    <mergeCell ref="Y113:Z113"/>
    <mergeCell ref="AA113:AB113"/>
    <mergeCell ref="AC113:AD113"/>
    <mergeCell ref="AE111:AF111"/>
    <mergeCell ref="AG111:AH111"/>
    <mergeCell ref="AI111:AK111"/>
    <mergeCell ref="B112:C112"/>
    <mergeCell ref="D112:T112"/>
    <mergeCell ref="U112:V112"/>
    <mergeCell ref="W112:X112"/>
    <mergeCell ref="Y112:Z112"/>
    <mergeCell ref="AA112:AB112"/>
    <mergeCell ref="AC112:AD112"/>
    <mergeCell ref="AC110:AD110"/>
    <mergeCell ref="AE110:AF110"/>
    <mergeCell ref="AG110:AH110"/>
    <mergeCell ref="AI110:AK110"/>
    <mergeCell ref="B111:C111"/>
    <mergeCell ref="D111:T111"/>
    <mergeCell ref="W111:X111"/>
    <mergeCell ref="Y111:Z111"/>
    <mergeCell ref="AA111:AB111"/>
    <mergeCell ref="AC111:AD111"/>
    <mergeCell ref="AC109:AD109"/>
    <mergeCell ref="AE109:AF109"/>
    <mergeCell ref="AG109:AH109"/>
    <mergeCell ref="AI109:AK109"/>
    <mergeCell ref="B110:C110"/>
    <mergeCell ref="D110:T110"/>
    <mergeCell ref="U110:V110"/>
    <mergeCell ref="W110:X110"/>
    <mergeCell ref="Y110:Z110"/>
    <mergeCell ref="AA110:AB110"/>
    <mergeCell ref="B109:C109"/>
    <mergeCell ref="D109:T109"/>
    <mergeCell ref="U109:V109"/>
    <mergeCell ref="W109:X109"/>
    <mergeCell ref="Y109:Z109"/>
    <mergeCell ref="AA109:AB109"/>
    <mergeCell ref="AI107:AK107"/>
    <mergeCell ref="B108:C108"/>
    <mergeCell ref="D108:T108"/>
    <mergeCell ref="AE108:AF108"/>
    <mergeCell ref="AG108:AH108"/>
    <mergeCell ref="AI108:AK108"/>
    <mergeCell ref="AI100:AK100"/>
    <mergeCell ref="B107:C107"/>
    <mergeCell ref="D107:T107"/>
    <mergeCell ref="U107:V107"/>
    <mergeCell ref="W107:X107"/>
    <mergeCell ref="Y107:Z107"/>
    <mergeCell ref="AA107:AB107"/>
    <mergeCell ref="AC107:AD107"/>
    <mergeCell ref="AE107:AF107"/>
    <mergeCell ref="AG107:AH107"/>
    <mergeCell ref="AI99:AK99"/>
    <mergeCell ref="B100:C100"/>
    <mergeCell ref="D100:T100"/>
    <mergeCell ref="U100:V100"/>
    <mergeCell ref="W100:X100"/>
    <mergeCell ref="Y100:Z100"/>
    <mergeCell ref="AA100:AB100"/>
    <mergeCell ref="AC100:AD100"/>
    <mergeCell ref="AE100:AF100"/>
    <mergeCell ref="AG100:AH100"/>
    <mergeCell ref="B101:C101"/>
    <mergeCell ref="D101:T101"/>
    <mergeCell ref="U101:V101"/>
    <mergeCell ref="W101:X101"/>
    <mergeCell ref="Y101:Z101"/>
    <mergeCell ref="AA101:AB101"/>
    <mergeCell ref="AC101:AD101"/>
    <mergeCell ref="AE101:AF101"/>
    <mergeCell ref="AG101:AH101"/>
    <mergeCell ref="AI101:AK101"/>
    <mergeCell ref="B102:C102"/>
    <mergeCell ref="D102:T102"/>
    <mergeCell ref="AI98:AK98"/>
    <mergeCell ref="B99:C99"/>
    <mergeCell ref="D99:T99"/>
    <mergeCell ref="U99:V99"/>
    <mergeCell ref="W99:X99"/>
    <mergeCell ref="Y99:Z99"/>
    <mergeCell ref="AA99:AB99"/>
    <mergeCell ref="AC99:AD99"/>
    <mergeCell ref="AE99:AF99"/>
    <mergeCell ref="AG99:AH99"/>
    <mergeCell ref="AI97:AK97"/>
    <mergeCell ref="B98:C98"/>
    <mergeCell ref="D98:T98"/>
    <mergeCell ref="U98:V98"/>
    <mergeCell ref="W98:X98"/>
    <mergeCell ref="Y98:Z98"/>
    <mergeCell ref="AA98:AB98"/>
    <mergeCell ref="AC98:AD98"/>
    <mergeCell ref="AE98:AF98"/>
    <mergeCell ref="AG98:AH98"/>
    <mergeCell ref="AI96:AK96"/>
    <mergeCell ref="B97:C97"/>
    <mergeCell ref="D97:T97"/>
    <mergeCell ref="U97:V97"/>
    <mergeCell ref="W97:X97"/>
    <mergeCell ref="Y97:Z97"/>
    <mergeCell ref="AA97:AB97"/>
    <mergeCell ref="AC97:AD97"/>
    <mergeCell ref="AE97:AF97"/>
    <mergeCell ref="AG97:AH97"/>
    <mergeCell ref="AG95:AH95"/>
    <mergeCell ref="AI95:AK95"/>
    <mergeCell ref="B96:C96"/>
    <mergeCell ref="D96:T96"/>
    <mergeCell ref="W96:X96"/>
    <mergeCell ref="Y96:Z96"/>
    <mergeCell ref="AA96:AB96"/>
    <mergeCell ref="AC96:AD96"/>
    <mergeCell ref="AE96:AF96"/>
    <mergeCell ref="AG96:AH96"/>
    <mergeCell ref="AG94:AH94"/>
    <mergeCell ref="AI94:AK94"/>
    <mergeCell ref="B95:C95"/>
    <mergeCell ref="D95:T95"/>
    <mergeCell ref="U95:V95"/>
    <mergeCell ref="W95:X95"/>
    <mergeCell ref="Y95:Z95"/>
    <mergeCell ref="AA95:AB95"/>
    <mergeCell ref="AC95:AD95"/>
    <mergeCell ref="AE95:AF95"/>
    <mergeCell ref="AE93:AF93"/>
    <mergeCell ref="AG93:AH93"/>
    <mergeCell ref="AI93:AK93"/>
    <mergeCell ref="B94:C94"/>
    <mergeCell ref="D94:T94"/>
    <mergeCell ref="W94:X94"/>
    <mergeCell ref="Y94:Z94"/>
    <mergeCell ref="AA94:AB94"/>
    <mergeCell ref="AC94:AD94"/>
    <mergeCell ref="AE94:AF94"/>
    <mergeCell ref="AC92:AD92"/>
    <mergeCell ref="AE92:AF92"/>
    <mergeCell ref="AG92:AH92"/>
    <mergeCell ref="AI92:AK92"/>
    <mergeCell ref="B93:C93"/>
    <mergeCell ref="D93:T93"/>
    <mergeCell ref="W93:X93"/>
    <mergeCell ref="Y93:Z93"/>
    <mergeCell ref="AA93:AB93"/>
    <mergeCell ref="AC93:AD93"/>
    <mergeCell ref="AC91:AD91"/>
    <mergeCell ref="AE91:AF91"/>
    <mergeCell ref="AG91:AH91"/>
    <mergeCell ref="AI91:AK91"/>
    <mergeCell ref="B92:C92"/>
    <mergeCell ref="D92:T92"/>
    <mergeCell ref="U92:V92"/>
    <mergeCell ref="W92:X92"/>
    <mergeCell ref="Y92:Z92"/>
    <mergeCell ref="AA92:AB92"/>
    <mergeCell ref="AA90:AB90"/>
    <mergeCell ref="AC90:AD90"/>
    <mergeCell ref="AE90:AF90"/>
    <mergeCell ref="AG90:AH90"/>
    <mergeCell ref="AI90:AK90"/>
    <mergeCell ref="B91:C91"/>
    <mergeCell ref="D91:T91"/>
    <mergeCell ref="W91:X91"/>
    <mergeCell ref="Y91:Z91"/>
    <mergeCell ref="AA91:AB91"/>
    <mergeCell ref="AA89:AB89"/>
    <mergeCell ref="AC89:AD89"/>
    <mergeCell ref="AE89:AF89"/>
    <mergeCell ref="AG89:AH89"/>
    <mergeCell ref="AI89:AK89"/>
    <mergeCell ref="B90:C90"/>
    <mergeCell ref="D90:T90"/>
    <mergeCell ref="U90:V90"/>
    <mergeCell ref="W90:X90"/>
    <mergeCell ref="Y90:Z90"/>
    <mergeCell ref="AA88:AB88"/>
    <mergeCell ref="AC88:AD88"/>
    <mergeCell ref="AE88:AF88"/>
    <mergeCell ref="AG88:AH88"/>
    <mergeCell ref="AI88:AK88"/>
    <mergeCell ref="B89:C89"/>
    <mergeCell ref="D89:T89"/>
    <mergeCell ref="U89:V89"/>
    <mergeCell ref="W89:X89"/>
    <mergeCell ref="Y89:Z89"/>
    <mergeCell ref="AA87:AB87"/>
    <mergeCell ref="AC87:AD87"/>
    <mergeCell ref="AE87:AF87"/>
    <mergeCell ref="AG87:AH87"/>
    <mergeCell ref="AI87:AK87"/>
    <mergeCell ref="B88:C88"/>
    <mergeCell ref="D88:T88"/>
    <mergeCell ref="U88:V88"/>
    <mergeCell ref="W88:X88"/>
    <mergeCell ref="Y88:Z88"/>
    <mergeCell ref="AA86:AB86"/>
    <mergeCell ref="AC86:AD86"/>
    <mergeCell ref="AE86:AF86"/>
    <mergeCell ref="AG86:AH86"/>
    <mergeCell ref="AI86:AK86"/>
    <mergeCell ref="B87:C87"/>
    <mergeCell ref="D87:T87"/>
    <mergeCell ref="U87:V87"/>
    <mergeCell ref="W87:X87"/>
    <mergeCell ref="Y87:Z87"/>
    <mergeCell ref="AA85:AB85"/>
    <mergeCell ref="AC85:AD85"/>
    <mergeCell ref="AE85:AF85"/>
    <mergeCell ref="AG85:AH85"/>
    <mergeCell ref="AI85:AK85"/>
    <mergeCell ref="B86:C86"/>
    <mergeCell ref="D86:T86"/>
    <mergeCell ref="U86:V86"/>
    <mergeCell ref="W86:X86"/>
    <mergeCell ref="Y86:Z86"/>
    <mergeCell ref="AA84:AB84"/>
    <mergeCell ref="AC84:AD84"/>
    <mergeCell ref="AE84:AF84"/>
    <mergeCell ref="AG84:AH84"/>
    <mergeCell ref="AI84:AK84"/>
    <mergeCell ref="B85:C85"/>
    <mergeCell ref="D85:T85"/>
    <mergeCell ref="U85:V85"/>
    <mergeCell ref="W85:X85"/>
    <mergeCell ref="Y85:Z85"/>
    <mergeCell ref="B83:C83"/>
    <mergeCell ref="D83:T83"/>
    <mergeCell ref="AE83:AF83"/>
    <mergeCell ref="AG83:AH83"/>
    <mergeCell ref="AI83:AK83"/>
    <mergeCell ref="B84:C84"/>
    <mergeCell ref="D84:T84"/>
    <mergeCell ref="U84:V84"/>
    <mergeCell ref="W84:X84"/>
    <mergeCell ref="Y84:Z84"/>
    <mergeCell ref="AA81:AB81"/>
    <mergeCell ref="AC81:AD81"/>
    <mergeCell ref="AE81:AF81"/>
    <mergeCell ref="AG81:AH81"/>
    <mergeCell ref="AI81:AK81"/>
    <mergeCell ref="B82:C82"/>
    <mergeCell ref="D82:T82"/>
    <mergeCell ref="W82:X82"/>
    <mergeCell ref="AA80:AB80"/>
    <mergeCell ref="AC80:AD80"/>
    <mergeCell ref="AE80:AF80"/>
    <mergeCell ref="AG80:AH80"/>
    <mergeCell ref="AI80:AK80"/>
    <mergeCell ref="B81:C81"/>
    <mergeCell ref="D81:T81"/>
    <mergeCell ref="U81:V81"/>
    <mergeCell ref="W81:X81"/>
    <mergeCell ref="Y81:Z81"/>
    <mergeCell ref="AA79:AB79"/>
    <mergeCell ref="AC79:AD79"/>
    <mergeCell ref="AE79:AF79"/>
    <mergeCell ref="AG79:AH79"/>
    <mergeCell ref="AI79:AK79"/>
    <mergeCell ref="B80:C80"/>
    <mergeCell ref="D80:T80"/>
    <mergeCell ref="U80:V80"/>
    <mergeCell ref="W80:X80"/>
    <mergeCell ref="Y80:Z80"/>
    <mergeCell ref="AG77:AH77"/>
    <mergeCell ref="AI77:AK77"/>
    <mergeCell ref="B78:C78"/>
    <mergeCell ref="D78:T78"/>
    <mergeCell ref="W78:X78"/>
    <mergeCell ref="B79:C79"/>
    <mergeCell ref="D79:T79"/>
    <mergeCell ref="U79:V79"/>
    <mergeCell ref="W79:X79"/>
    <mergeCell ref="Y79:Z79"/>
    <mergeCell ref="AG76:AH76"/>
    <mergeCell ref="AI76:AK76"/>
    <mergeCell ref="B77:C77"/>
    <mergeCell ref="D77:T77"/>
    <mergeCell ref="U77:V77"/>
    <mergeCell ref="W77:X77"/>
    <mergeCell ref="Y77:Z77"/>
    <mergeCell ref="AA77:AB77"/>
    <mergeCell ref="AC77:AD77"/>
    <mergeCell ref="AE77:AF77"/>
    <mergeCell ref="AE75:AF75"/>
    <mergeCell ref="AG75:AH75"/>
    <mergeCell ref="AI75:AK75"/>
    <mergeCell ref="B76:C76"/>
    <mergeCell ref="D76:T76"/>
    <mergeCell ref="W76:X76"/>
    <mergeCell ref="Y76:Z76"/>
    <mergeCell ref="AA76:AB76"/>
    <mergeCell ref="AC76:AD76"/>
    <mergeCell ref="AE76:AF76"/>
    <mergeCell ref="AC74:AD74"/>
    <mergeCell ref="AE74:AF74"/>
    <mergeCell ref="AG74:AH74"/>
    <mergeCell ref="AI74:AK74"/>
    <mergeCell ref="B75:C75"/>
    <mergeCell ref="D75:T75"/>
    <mergeCell ref="W75:X75"/>
    <mergeCell ref="Y75:Z75"/>
    <mergeCell ref="AA75:AB75"/>
    <mergeCell ref="AC75:AD75"/>
    <mergeCell ref="AC73:AD73"/>
    <mergeCell ref="AE73:AF73"/>
    <mergeCell ref="AG73:AH73"/>
    <mergeCell ref="AI73:AK73"/>
    <mergeCell ref="B74:C74"/>
    <mergeCell ref="D74:T74"/>
    <mergeCell ref="U74:V74"/>
    <mergeCell ref="W74:X74"/>
    <mergeCell ref="Y74:Z74"/>
    <mergeCell ref="AA74:AB74"/>
    <mergeCell ref="AC72:AD72"/>
    <mergeCell ref="AE72:AF72"/>
    <mergeCell ref="AG72:AH72"/>
    <mergeCell ref="AI72:AK72"/>
    <mergeCell ref="B73:C73"/>
    <mergeCell ref="D73:T73"/>
    <mergeCell ref="U73:V73"/>
    <mergeCell ref="W73:X73"/>
    <mergeCell ref="Y73:Z73"/>
    <mergeCell ref="AA73:AB73"/>
    <mergeCell ref="AC71:AD71"/>
    <mergeCell ref="AE71:AF71"/>
    <mergeCell ref="AG71:AH71"/>
    <mergeCell ref="AI71:AK71"/>
    <mergeCell ref="B72:C72"/>
    <mergeCell ref="D72:T72"/>
    <mergeCell ref="U72:V72"/>
    <mergeCell ref="W72:X72"/>
    <mergeCell ref="Y72:Z72"/>
    <mergeCell ref="AA72:AB72"/>
    <mergeCell ref="AC70:AD70"/>
    <mergeCell ref="AE70:AF70"/>
    <mergeCell ref="AG70:AH70"/>
    <mergeCell ref="AI70:AK70"/>
    <mergeCell ref="B71:C71"/>
    <mergeCell ref="D71:T71"/>
    <mergeCell ref="U71:V71"/>
    <mergeCell ref="W71:X71"/>
    <mergeCell ref="Y71:Z71"/>
    <mergeCell ref="AA71:AB71"/>
    <mergeCell ref="AC69:AD69"/>
    <mergeCell ref="AE69:AF69"/>
    <mergeCell ref="AG69:AH69"/>
    <mergeCell ref="AI69:AK69"/>
    <mergeCell ref="B70:C70"/>
    <mergeCell ref="D70:T70"/>
    <mergeCell ref="U70:V70"/>
    <mergeCell ref="W70:X70"/>
    <mergeCell ref="Y70:Z70"/>
    <mergeCell ref="AA70:AB70"/>
    <mergeCell ref="AC68:AD68"/>
    <mergeCell ref="AE68:AF68"/>
    <mergeCell ref="AG68:AH68"/>
    <mergeCell ref="AI68:AK68"/>
    <mergeCell ref="B69:C69"/>
    <mergeCell ref="D69:T69"/>
    <mergeCell ref="U69:V69"/>
    <mergeCell ref="W69:X69"/>
    <mergeCell ref="Y69:Z69"/>
    <mergeCell ref="AA69:AB69"/>
    <mergeCell ref="AC67:AD67"/>
    <mergeCell ref="AE67:AF67"/>
    <mergeCell ref="AG67:AH67"/>
    <mergeCell ref="AI67:AK67"/>
    <mergeCell ref="B68:C68"/>
    <mergeCell ref="D68:T68"/>
    <mergeCell ref="U68:V68"/>
    <mergeCell ref="W68:X68"/>
    <mergeCell ref="Y68:Z68"/>
    <mergeCell ref="AA68:AB68"/>
    <mergeCell ref="AC66:AD66"/>
    <mergeCell ref="AE66:AF66"/>
    <mergeCell ref="AG66:AH66"/>
    <mergeCell ref="AI66:AK66"/>
    <mergeCell ref="B67:C67"/>
    <mergeCell ref="D67:T67"/>
    <mergeCell ref="U67:V67"/>
    <mergeCell ref="W67:X67"/>
    <mergeCell ref="Y67:Z67"/>
    <mergeCell ref="AA67:AB67"/>
    <mergeCell ref="AC65:AD65"/>
    <mergeCell ref="AE65:AF65"/>
    <mergeCell ref="AG65:AH65"/>
    <mergeCell ref="AI65:AK65"/>
    <mergeCell ref="B66:C66"/>
    <mergeCell ref="D66:T66"/>
    <mergeCell ref="U66:V66"/>
    <mergeCell ref="W66:X66"/>
    <mergeCell ref="Y66:Z66"/>
    <mergeCell ref="AA66:AB66"/>
    <mergeCell ref="AC64:AD64"/>
    <mergeCell ref="AE64:AF64"/>
    <mergeCell ref="AG64:AH64"/>
    <mergeCell ref="AI64:AK64"/>
    <mergeCell ref="B65:C65"/>
    <mergeCell ref="D65:T65"/>
    <mergeCell ref="U65:V65"/>
    <mergeCell ref="W65:X65"/>
    <mergeCell ref="Y65:Z65"/>
    <mergeCell ref="AA65:AB65"/>
    <mergeCell ref="B64:C64"/>
    <mergeCell ref="D64:T64"/>
    <mergeCell ref="U64:V64"/>
    <mergeCell ref="W64:X64"/>
    <mergeCell ref="Y64:Z64"/>
    <mergeCell ref="AA64:AB64"/>
    <mergeCell ref="AC62:AD62"/>
    <mergeCell ref="AE62:AF62"/>
    <mergeCell ref="AG62:AH62"/>
    <mergeCell ref="AI62:AK62"/>
    <mergeCell ref="B63:C63"/>
    <mergeCell ref="D63:T63"/>
    <mergeCell ref="W63:X63"/>
    <mergeCell ref="B62:C62"/>
    <mergeCell ref="D62:T62"/>
    <mergeCell ref="U62:V62"/>
    <mergeCell ref="W62:X62"/>
    <mergeCell ref="Y62:Z62"/>
    <mergeCell ref="AA62:AB62"/>
    <mergeCell ref="AI60:AK60"/>
    <mergeCell ref="B61:C61"/>
    <mergeCell ref="D61:T61"/>
    <mergeCell ref="W61:X61"/>
    <mergeCell ref="Y61:Z61"/>
    <mergeCell ref="AA61:AB61"/>
    <mergeCell ref="AC61:AD61"/>
    <mergeCell ref="AE61:AF61"/>
    <mergeCell ref="AG61:AH61"/>
    <mergeCell ref="AI61:AK61"/>
    <mergeCell ref="AG59:AH59"/>
    <mergeCell ref="AI59:AK59"/>
    <mergeCell ref="B60:C60"/>
    <mergeCell ref="D60:T60"/>
    <mergeCell ref="W60:X60"/>
    <mergeCell ref="Y60:Z60"/>
    <mergeCell ref="AA60:AB60"/>
    <mergeCell ref="AC60:AD60"/>
    <mergeCell ref="AE60:AF60"/>
    <mergeCell ref="AG60:AH60"/>
    <mergeCell ref="AG58:AH58"/>
    <mergeCell ref="AI58:AK58"/>
    <mergeCell ref="B59:C59"/>
    <mergeCell ref="D59:T59"/>
    <mergeCell ref="U59:V59"/>
    <mergeCell ref="W59:X59"/>
    <mergeCell ref="Y59:Z59"/>
    <mergeCell ref="AA59:AB59"/>
    <mergeCell ref="AC59:AD59"/>
    <mergeCell ref="AE59:AF59"/>
    <mergeCell ref="AG57:AH57"/>
    <mergeCell ref="AI57:AK57"/>
    <mergeCell ref="B58:C58"/>
    <mergeCell ref="D58:T58"/>
    <mergeCell ref="U58:V58"/>
    <mergeCell ref="W58:X58"/>
    <mergeCell ref="Y58:Z58"/>
    <mergeCell ref="AA58:AB58"/>
    <mergeCell ref="AC58:AD58"/>
    <mergeCell ref="AE58:AF58"/>
    <mergeCell ref="AG56:AH56"/>
    <mergeCell ref="AI56:AK56"/>
    <mergeCell ref="B57:C57"/>
    <mergeCell ref="D57:T57"/>
    <mergeCell ref="U57:V57"/>
    <mergeCell ref="W57:X57"/>
    <mergeCell ref="Y57:Z57"/>
    <mergeCell ref="AA57:AB57"/>
    <mergeCell ref="AC57:AD57"/>
    <mergeCell ref="AE57:AF57"/>
    <mergeCell ref="AG55:AH55"/>
    <mergeCell ref="AI55:AK55"/>
    <mergeCell ref="B56:C56"/>
    <mergeCell ref="D56:T56"/>
    <mergeCell ref="U56:V56"/>
    <mergeCell ref="W56:X56"/>
    <mergeCell ref="Y56:Z56"/>
    <mergeCell ref="AA56:AB56"/>
    <mergeCell ref="AC56:AD56"/>
    <mergeCell ref="AE56:AF56"/>
    <mergeCell ref="AG54:AH54"/>
    <mergeCell ref="AI54:AK54"/>
    <mergeCell ref="B55:C55"/>
    <mergeCell ref="D55:T55"/>
    <mergeCell ref="U55:V55"/>
    <mergeCell ref="W55:X55"/>
    <mergeCell ref="Y55:Z55"/>
    <mergeCell ref="AA55:AB55"/>
    <mergeCell ref="AC55:AD55"/>
    <mergeCell ref="AE55:AF55"/>
    <mergeCell ref="AE53:AF53"/>
    <mergeCell ref="AG53:AH53"/>
    <mergeCell ref="AI53:AK53"/>
    <mergeCell ref="B54:C54"/>
    <mergeCell ref="D54:T54"/>
    <mergeCell ref="W54:X54"/>
    <mergeCell ref="Y54:Z54"/>
    <mergeCell ref="AA54:AB54"/>
    <mergeCell ref="AC54:AD54"/>
    <mergeCell ref="AE54:AF54"/>
    <mergeCell ref="AC52:AD52"/>
    <mergeCell ref="AE52:AF52"/>
    <mergeCell ref="AG52:AH52"/>
    <mergeCell ref="AI52:AK52"/>
    <mergeCell ref="B53:C53"/>
    <mergeCell ref="D53:T53"/>
    <mergeCell ref="W53:X53"/>
    <mergeCell ref="Y53:Z53"/>
    <mergeCell ref="AA53:AB53"/>
    <mergeCell ref="AC53:AD53"/>
    <mergeCell ref="B52:C52"/>
    <mergeCell ref="D52:T52"/>
    <mergeCell ref="U52:V52"/>
    <mergeCell ref="W52:X52"/>
    <mergeCell ref="Y52:Z52"/>
    <mergeCell ref="AA52:AB52"/>
    <mergeCell ref="AA50:AB50"/>
    <mergeCell ref="AC50:AD50"/>
    <mergeCell ref="AE50:AF50"/>
    <mergeCell ref="AG50:AH50"/>
    <mergeCell ref="AI50:AK50"/>
    <mergeCell ref="B51:C51"/>
    <mergeCell ref="D51:T51"/>
    <mergeCell ref="AE51:AF51"/>
    <mergeCell ref="AG51:AH51"/>
    <mergeCell ref="AI51:AK51"/>
    <mergeCell ref="AA48:AB48"/>
    <mergeCell ref="AC48:AD48"/>
    <mergeCell ref="AE48:AF48"/>
    <mergeCell ref="AG48:AH48"/>
    <mergeCell ref="AI48:AK48"/>
    <mergeCell ref="B50:C50"/>
    <mergeCell ref="D50:T50"/>
    <mergeCell ref="U50:V50"/>
    <mergeCell ref="W50:X50"/>
    <mergeCell ref="Y50:Z50"/>
    <mergeCell ref="AA47:AB47"/>
    <mergeCell ref="AC47:AD47"/>
    <mergeCell ref="AE47:AF47"/>
    <mergeCell ref="AG47:AH47"/>
    <mergeCell ref="AI47:AK47"/>
    <mergeCell ref="B48:C48"/>
    <mergeCell ref="D48:T48"/>
    <mergeCell ref="U48:V48"/>
    <mergeCell ref="W48:X48"/>
    <mergeCell ref="Y48:Z48"/>
    <mergeCell ref="B49:C49"/>
    <mergeCell ref="D49:T49"/>
    <mergeCell ref="U49:V49"/>
    <mergeCell ref="W49:X49"/>
    <mergeCell ref="Y49:Z49"/>
    <mergeCell ref="AA49:AB49"/>
    <mergeCell ref="AC49:AD49"/>
    <mergeCell ref="AE49:AF49"/>
    <mergeCell ref="AG49:AH49"/>
    <mergeCell ref="AI49:AK49"/>
    <mergeCell ref="AA46:AB46"/>
    <mergeCell ref="AC46:AD46"/>
    <mergeCell ref="AE46:AF46"/>
    <mergeCell ref="AG46:AH46"/>
    <mergeCell ref="AI46:AK46"/>
    <mergeCell ref="B47:C47"/>
    <mergeCell ref="D47:T47"/>
    <mergeCell ref="U47:V47"/>
    <mergeCell ref="W47:X47"/>
    <mergeCell ref="Y47:Z47"/>
    <mergeCell ref="AA45:AB45"/>
    <mergeCell ref="AC45:AD45"/>
    <mergeCell ref="AE45:AF45"/>
    <mergeCell ref="AG45:AH45"/>
    <mergeCell ref="AI45:AK45"/>
    <mergeCell ref="B46:C46"/>
    <mergeCell ref="D46:T46"/>
    <mergeCell ref="U46:V46"/>
    <mergeCell ref="W46:X46"/>
    <mergeCell ref="Y46:Z46"/>
    <mergeCell ref="AA44:AB44"/>
    <mergeCell ref="AC44:AD44"/>
    <mergeCell ref="AE44:AF44"/>
    <mergeCell ref="AG44:AH44"/>
    <mergeCell ref="AI44:AK44"/>
    <mergeCell ref="B45:C45"/>
    <mergeCell ref="D45:T45"/>
    <mergeCell ref="U45:V45"/>
    <mergeCell ref="W45:X45"/>
    <mergeCell ref="Y45:Z45"/>
    <mergeCell ref="AA43:AB43"/>
    <mergeCell ref="AC43:AD43"/>
    <mergeCell ref="AE43:AF43"/>
    <mergeCell ref="AG43:AH43"/>
    <mergeCell ref="AI43:AK43"/>
    <mergeCell ref="B44:C44"/>
    <mergeCell ref="D44:T44"/>
    <mergeCell ref="U44:V44"/>
    <mergeCell ref="W44:X44"/>
    <mergeCell ref="Y44:Z44"/>
    <mergeCell ref="AA42:AB42"/>
    <mergeCell ref="AC42:AD42"/>
    <mergeCell ref="AE42:AF42"/>
    <mergeCell ref="AG42:AH42"/>
    <mergeCell ref="AI42:AK42"/>
    <mergeCell ref="B43:C43"/>
    <mergeCell ref="D43:T43"/>
    <mergeCell ref="U43:V43"/>
    <mergeCell ref="W43:X43"/>
    <mergeCell ref="Y43:Z43"/>
    <mergeCell ref="AA41:AB41"/>
    <mergeCell ref="AC41:AD41"/>
    <mergeCell ref="AE41:AF41"/>
    <mergeCell ref="AG41:AH41"/>
    <mergeCell ref="AI41:AK41"/>
    <mergeCell ref="B42:C42"/>
    <mergeCell ref="D42:T42"/>
    <mergeCell ref="U42:V42"/>
    <mergeCell ref="W42:X42"/>
    <mergeCell ref="Y42:Z42"/>
    <mergeCell ref="AA40:AB40"/>
    <mergeCell ref="AC40:AD40"/>
    <mergeCell ref="AE40:AF40"/>
    <mergeCell ref="AG40:AH40"/>
    <mergeCell ref="AI40:AK40"/>
    <mergeCell ref="B41:C41"/>
    <mergeCell ref="D41:T41"/>
    <mergeCell ref="U41:V41"/>
    <mergeCell ref="W41:X41"/>
    <mergeCell ref="Y41:Z41"/>
    <mergeCell ref="AA39:AB39"/>
    <mergeCell ref="AC39:AD39"/>
    <mergeCell ref="AE39:AF39"/>
    <mergeCell ref="AG39:AH39"/>
    <mergeCell ref="AI39:AK39"/>
    <mergeCell ref="B40:C40"/>
    <mergeCell ref="D40:T40"/>
    <mergeCell ref="U40:V40"/>
    <mergeCell ref="W40:X40"/>
    <mergeCell ref="Y40:Z40"/>
    <mergeCell ref="AA38:AB38"/>
    <mergeCell ref="AC38:AD38"/>
    <mergeCell ref="AE38:AF38"/>
    <mergeCell ref="AG38:AH38"/>
    <mergeCell ref="AI38:AK38"/>
    <mergeCell ref="B39:C39"/>
    <mergeCell ref="D39:T39"/>
    <mergeCell ref="U39:V39"/>
    <mergeCell ref="W39:X39"/>
    <mergeCell ref="Y39:Z39"/>
    <mergeCell ref="AA37:AB37"/>
    <mergeCell ref="AC37:AD37"/>
    <mergeCell ref="AE37:AF37"/>
    <mergeCell ref="AG37:AH37"/>
    <mergeCell ref="AI37:AK37"/>
    <mergeCell ref="B38:C38"/>
    <mergeCell ref="D38:T38"/>
    <mergeCell ref="U38:V38"/>
    <mergeCell ref="W38:X38"/>
    <mergeCell ref="Y38:Z38"/>
    <mergeCell ref="AA36:AB36"/>
    <mergeCell ref="AC36:AD36"/>
    <mergeCell ref="AE36:AF36"/>
    <mergeCell ref="AG36:AH36"/>
    <mergeCell ref="AI36:AK36"/>
    <mergeCell ref="B37:C37"/>
    <mergeCell ref="D37:T37"/>
    <mergeCell ref="U37:V37"/>
    <mergeCell ref="W37:X37"/>
    <mergeCell ref="Y37:Z37"/>
    <mergeCell ref="AA35:AB35"/>
    <mergeCell ref="AC35:AD35"/>
    <mergeCell ref="AE35:AF35"/>
    <mergeCell ref="AG35:AH35"/>
    <mergeCell ref="AI35:AK35"/>
    <mergeCell ref="B36:C36"/>
    <mergeCell ref="D36:T36"/>
    <mergeCell ref="U36:V36"/>
    <mergeCell ref="W36:X36"/>
    <mergeCell ref="Y36:Z36"/>
    <mergeCell ref="AA34:AB34"/>
    <mergeCell ref="AC34:AD34"/>
    <mergeCell ref="AE34:AF34"/>
    <mergeCell ref="AG34:AH34"/>
    <mergeCell ref="AI34:AK34"/>
    <mergeCell ref="B35:C35"/>
    <mergeCell ref="D35:T35"/>
    <mergeCell ref="U35:V35"/>
    <mergeCell ref="W35:X35"/>
    <mergeCell ref="Y35:Z35"/>
    <mergeCell ref="AA33:AB33"/>
    <mergeCell ref="AC33:AD33"/>
    <mergeCell ref="AE33:AF33"/>
    <mergeCell ref="AG33:AH33"/>
    <mergeCell ref="AI33:AK33"/>
    <mergeCell ref="B34:C34"/>
    <mergeCell ref="D34:T34"/>
    <mergeCell ref="U34:V34"/>
    <mergeCell ref="W34:X34"/>
    <mergeCell ref="Y34:Z34"/>
    <mergeCell ref="AA32:AB32"/>
    <mergeCell ref="AC32:AD32"/>
    <mergeCell ref="AE32:AF32"/>
    <mergeCell ref="AG32:AH32"/>
    <mergeCell ref="AI32:AK32"/>
    <mergeCell ref="B33:C33"/>
    <mergeCell ref="D33:T33"/>
    <mergeCell ref="U33:V33"/>
    <mergeCell ref="W33:X33"/>
    <mergeCell ref="Y33:Z33"/>
    <mergeCell ref="AA31:AB31"/>
    <mergeCell ref="AC31:AD31"/>
    <mergeCell ref="AE31:AF31"/>
    <mergeCell ref="AG31:AH31"/>
    <mergeCell ref="AI31:AK31"/>
    <mergeCell ref="B32:C32"/>
    <mergeCell ref="D32:T32"/>
    <mergeCell ref="U32:V32"/>
    <mergeCell ref="W32:X32"/>
    <mergeCell ref="Y32:Z32"/>
    <mergeCell ref="AA30:AB30"/>
    <mergeCell ref="AC30:AD30"/>
    <mergeCell ref="AE30:AF30"/>
    <mergeCell ref="AG30:AH30"/>
    <mergeCell ref="AI30:AK30"/>
    <mergeCell ref="B31:C31"/>
    <mergeCell ref="D31:T31"/>
    <mergeCell ref="U31:V31"/>
    <mergeCell ref="W31:X31"/>
    <mergeCell ref="Y31:Z31"/>
    <mergeCell ref="AA29:AB29"/>
    <mergeCell ref="AC29:AD29"/>
    <mergeCell ref="AE29:AF29"/>
    <mergeCell ref="AG29:AH29"/>
    <mergeCell ref="AI29:AK29"/>
    <mergeCell ref="B30:C30"/>
    <mergeCell ref="D30:T30"/>
    <mergeCell ref="U30:V30"/>
    <mergeCell ref="W30:X30"/>
    <mergeCell ref="Y30:Z30"/>
    <mergeCell ref="AA28:AB28"/>
    <mergeCell ref="AC28:AD28"/>
    <mergeCell ref="AE28:AF28"/>
    <mergeCell ref="AG28:AH28"/>
    <mergeCell ref="AI28:AK28"/>
    <mergeCell ref="B29:C29"/>
    <mergeCell ref="D29:T29"/>
    <mergeCell ref="U29:V29"/>
    <mergeCell ref="W29:X29"/>
    <mergeCell ref="Y29:Z29"/>
    <mergeCell ref="AA27:AB27"/>
    <mergeCell ref="AC27:AD27"/>
    <mergeCell ref="AE27:AF27"/>
    <mergeCell ref="AG27:AH27"/>
    <mergeCell ref="AI27:AK27"/>
    <mergeCell ref="B28:C28"/>
    <mergeCell ref="D28:T28"/>
    <mergeCell ref="U28:V28"/>
    <mergeCell ref="W28:X28"/>
    <mergeCell ref="Y28:Z28"/>
    <mergeCell ref="AA26:AB26"/>
    <mergeCell ref="AC26:AD26"/>
    <mergeCell ref="AE26:AF26"/>
    <mergeCell ref="AG26:AH26"/>
    <mergeCell ref="AI26:AK26"/>
    <mergeCell ref="B27:C27"/>
    <mergeCell ref="D27:T27"/>
    <mergeCell ref="U27:V27"/>
    <mergeCell ref="W27:X27"/>
    <mergeCell ref="Y27:Z27"/>
    <mergeCell ref="AA25:AB25"/>
    <mergeCell ref="AC25:AD25"/>
    <mergeCell ref="AE25:AF25"/>
    <mergeCell ref="AG25:AH25"/>
    <mergeCell ref="AI25:AK25"/>
    <mergeCell ref="B26:C26"/>
    <mergeCell ref="D26:T26"/>
    <mergeCell ref="U26:V26"/>
    <mergeCell ref="W26:X26"/>
    <mergeCell ref="Y26:Z26"/>
    <mergeCell ref="AA24:AB24"/>
    <mergeCell ref="AC24:AD24"/>
    <mergeCell ref="AE24:AF24"/>
    <mergeCell ref="AG24:AH24"/>
    <mergeCell ref="AI24:AK24"/>
    <mergeCell ref="B25:C25"/>
    <mergeCell ref="D25:T25"/>
    <mergeCell ref="U25:V25"/>
    <mergeCell ref="W25:X25"/>
    <mergeCell ref="Y25:Z25"/>
    <mergeCell ref="AA23:AB23"/>
    <mergeCell ref="AC23:AD23"/>
    <mergeCell ref="AE23:AF23"/>
    <mergeCell ref="AG23:AH23"/>
    <mergeCell ref="AI23:AK23"/>
    <mergeCell ref="B24:C24"/>
    <mergeCell ref="D24:T24"/>
    <mergeCell ref="U24:V24"/>
    <mergeCell ref="W24:X24"/>
    <mergeCell ref="Y24:Z24"/>
    <mergeCell ref="AA22:AB22"/>
    <mergeCell ref="AC22:AD22"/>
    <mergeCell ref="AE22:AF22"/>
    <mergeCell ref="AG22:AH22"/>
    <mergeCell ref="AI22:AK22"/>
    <mergeCell ref="B23:C23"/>
    <mergeCell ref="D23:T23"/>
    <mergeCell ref="U23:V23"/>
    <mergeCell ref="W23:X23"/>
    <mergeCell ref="Y23:Z23"/>
    <mergeCell ref="AA21:AB21"/>
    <mergeCell ref="AC21:AD21"/>
    <mergeCell ref="AE21:AF21"/>
    <mergeCell ref="AG21:AH21"/>
    <mergeCell ref="AI21:AK21"/>
    <mergeCell ref="B22:C22"/>
    <mergeCell ref="D22:T22"/>
    <mergeCell ref="U22:V22"/>
    <mergeCell ref="W22:X22"/>
    <mergeCell ref="Y22:Z22"/>
    <mergeCell ref="AA20:AB20"/>
    <mergeCell ref="AC20:AD20"/>
    <mergeCell ref="AE20:AF20"/>
    <mergeCell ref="AG20:AH20"/>
    <mergeCell ref="AI20:AK20"/>
    <mergeCell ref="B21:C21"/>
    <mergeCell ref="D21:T21"/>
    <mergeCell ref="U21:V21"/>
    <mergeCell ref="W21:X21"/>
    <mergeCell ref="Y21:Z21"/>
    <mergeCell ref="AA19:AB19"/>
    <mergeCell ref="AC19:AD19"/>
    <mergeCell ref="AE19:AF19"/>
    <mergeCell ref="AG19:AH19"/>
    <mergeCell ref="AI19:AK19"/>
    <mergeCell ref="B20:C20"/>
    <mergeCell ref="D20:T20"/>
    <mergeCell ref="U20:V20"/>
    <mergeCell ref="W20:X20"/>
    <mergeCell ref="Y20:Z20"/>
    <mergeCell ref="AA18:AB18"/>
    <mergeCell ref="AC18:AD18"/>
    <mergeCell ref="AE18:AF18"/>
    <mergeCell ref="AG18:AH18"/>
    <mergeCell ref="AI18:AK18"/>
    <mergeCell ref="B19:C19"/>
    <mergeCell ref="D19:T19"/>
    <mergeCell ref="U19:V19"/>
    <mergeCell ref="W19:X19"/>
    <mergeCell ref="Y19:Z19"/>
    <mergeCell ref="AA17:AB17"/>
    <mergeCell ref="AC17:AD17"/>
    <mergeCell ref="AE17:AF17"/>
    <mergeCell ref="AG17:AH17"/>
    <mergeCell ref="AI17:AK17"/>
    <mergeCell ref="B18:C18"/>
    <mergeCell ref="D18:T18"/>
    <mergeCell ref="U18:V18"/>
    <mergeCell ref="W18:X18"/>
    <mergeCell ref="Y18:Z18"/>
    <mergeCell ref="AA16:AB16"/>
    <mergeCell ref="AC16:AD16"/>
    <mergeCell ref="AE16:AF16"/>
    <mergeCell ref="AG16:AH16"/>
    <mergeCell ref="AI16:AK16"/>
    <mergeCell ref="B17:C17"/>
    <mergeCell ref="D17:T17"/>
    <mergeCell ref="U17:V17"/>
    <mergeCell ref="W17:X17"/>
    <mergeCell ref="Y17:Z17"/>
    <mergeCell ref="AA15:AB15"/>
    <mergeCell ref="AC15:AD15"/>
    <mergeCell ref="AE15:AF15"/>
    <mergeCell ref="AG15:AH15"/>
    <mergeCell ref="AI15:AK15"/>
    <mergeCell ref="B16:C16"/>
    <mergeCell ref="D16:T16"/>
    <mergeCell ref="U16:V16"/>
    <mergeCell ref="W16:X16"/>
    <mergeCell ref="Y16:Z16"/>
    <mergeCell ref="B14:C14"/>
    <mergeCell ref="D14:T14"/>
    <mergeCell ref="AE14:AF14"/>
    <mergeCell ref="AG14:AH14"/>
    <mergeCell ref="AI14:AK14"/>
    <mergeCell ref="B15:C15"/>
    <mergeCell ref="D15:T15"/>
    <mergeCell ref="U15:V15"/>
    <mergeCell ref="W15:X15"/>
    <mergeCell ref="Y15:Z15"/>
    <mergeCell ref="AE12:AF12"/>
    <mergeCell ref="AG12:AH12"/>
    <mergeCell ref="AI12:AK12"/>
    <mergeCell ref="B13:C13"/>
    <mergeCell ref="D13:T13"/>
    <mergeCell ref="U13:V13"/>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U9"/>
    <mergeCell ref="V9:W9"/>
    <mergeCell ref="AD9:AK9"/>
    <mergeCell ref="B2:F11"/>
    <mergeCell ref="G2:AK3"/>
    <mergeCell ref="X4:AC4"/>
    <mergeCell ref="AD4:AK4"/>
    <mergeCell ref="G5:R5"/>
    <mergeCell ref="S5:W5"/>
    <mergeCell ref="AD5:AK5"/>
    <mergeCell ref="AD6:AK7"/>
    <mergeCell ref="G7:J7"/>
    <mergeCell ref="K7:N7"/>
  </mergeCells>
  <conditionalFormatting sqref="Y53:Z62 Y181:Z184 Y141:Z147 Y189:Z191 Y194:Z194">
    <cfRule type="containsBlanks" dxfId="75" priority="78">
      <formula>LEN(TRIM(Y53))=0</formula>
    </cfRule>
  </conditionalFormatting>
  <conditionalFormatting sqref="Y219:Z219">
    <cfRule type="containsBlanks" dxfId="74" priority="72">
      <formula>LEN(TRIM(Y219))=0</formula>
    </cfRule>
  </conditionalFormatting>
  <conditionalFormatting sqref="Y65:Z77">
    <cfRule type="containsBlanks" dxfId="73" priority="77">
      <formula>LEN(TRIM(Y65))=0</formula>
    </cfRule>
  </conditionalFormatting>
  <conditionalFormatting sqref="Y80:Z81">
    <cfRule type="containsBlanks" dxfId="72" priority="76">
      <formula>LEN(TRIM(Y80))=0</formula>
    </cfRule>
  </conditionalFormatting>
  <conditionalFormatting sqref="Y85:Z90">
    <cfRule type="containsBlanks" dxfId="71" priority="75">
      <formula>LEN(TRIM(Y85))=0</formula>
    </cfRule>
  </conditionalFormatting>
  <conditionalFormatting sqref="Y96:Z100">
    <cfRule type="containsBlanks" dxfId="70" priority="74">
      <formula>LEN(TRIM(Y96))=0</formula>
    </cfRule>
  </conditionalFormatting>
  <conditionalFormatting sqref="Y216:Z216">
    <cfRule type="containsBlanks" dxfId="69" priority="73">
      <formula>LEN(TRIM(Y216))=0</formula>
    </cfRule>
  </conditionalFormatting>
  <conditionalFormatting sqref="Y93:Z93">
    <cfRule type="containsBlanks" dxfId="68" priority="71">
      <formula>LEN(TRIM(Y93))=0</formula>
    </cfRule>
  </conditionalFormatting>
  <conditionalFormatting sqref="Y117:Z119">
    <cfRule type="containsBlanks" dxfId="67" priority="68">
      <formula>LEN(TRIM(Y117))=0</formula>
    </cfRule>
  </conditionalFormatting>
  <conditionalFormatting sqref="Y138:Z139">
    <cfRule type="containsBlanks" dxfId="66" priority="61">
      <formula>LEN(TRIM(Y138))=0</formula>
    </cfRule>
  </conditionalFormatting>
  <conditionalFormatting sqref="Y111:Z111">
    <cfRule type="containsBlanks" dxfId="65" priority="67">
      <formula>LEN(TRIM(Y111))=0</formula>
    </cfRule>
  </conditionalFormatting>
  <conditionalFormatting sqref="Y126:Z129 Y132:Z133">
    <cfRule type="containsBlanks" dxfId="64" priority="63">
      <formula>LEN(TRIM(Y126))=0</formula>
    </cfRule>
  </conditionalFormatting>
  <conditionalFormatting sqref="Y186:Z187">
    <cfRule type="containsBlanks" dxfId="63" priority="70">
      <formula>LEN(TRIM(Y186))=0</formula>
    </cfRule>
  </conditionalFormatting>
  <conditionalFormatting sqref="Y113:Z113">
    <cfRule type="containsBlanks" dxfId="62" priority="65">
      <formula>LEN(TRIM(Y113))=0</formula>
    </cfRule>
  </conditionalFormatting>
  <conditionalFormatting sqref="Y166:Z169 Y172:Z173">
    <cfRule type="containsBlanks" dxfId="61" priority="46">
      <formula>LEN(TRIM(Y166))=0</formula>
    </cfRule>
  </conditionalFormatting>
  <conditionalFormatting sqref="Y112:Z112">
    <cfRule type="containsBlanks" dxfId="60" priority="66">
      <formula>LEN(TRIM(Y112))=0</formula>
    </cfRule>
  </conditionalFormatting>
  <conditionalFormatting sqref="Y195:Z195">
    <cfRule type="containsBlanks" dxfId="59" priority="69">
      <formula>LEN(TRIM(Y195))=0</formula>
    </cfRule>
  </conditionalFormatting>
  <conditionalFormatting sqref="Y121:Z123">
    <cfRule type="containsBlanks" dxfId="58" priority="58">
      <formula>LEN(TRIM(Y121))=0</formula>
    </cfRule>
  </conditionalFormatting>
  <conditionalFormatting sqref="Y114:Z116">
    <cfRule type="containsBlanks" dxfId="57" priority="64">
      <formula>LEN(TRIM(Y114))=0</formula>
    </cfRule>
  </conditionalFormatting>
  <conditionalFormatting sqref="Y120:Z120">
    <cfRule type="containsBlanks" dxfId="56" priority="62">
      <formula>LEN(TRIM(Y120))=0</formula>
    </cfRule>
  </conditionalFormatting>
  <conditionalFormatting sqref="Y124:Z124">
    <cfRule type="containsBlanks" dxfId="55" priority="60">
      <formula>LEN(TRIM(Y124))=0</formula>
    </cfRule>
  </conditionalFormatting>
  <conditionalFormatting sqref="Y185:Z185">
    <cfRule type="containsBlanks" dxfId="54" priority="59">
      <formula>LEN(TRIM(Y185))=0</formula>
    </cfRule>
  </conditionalFormatting>
  <conditionalFormatting sqref="Y171:Z171">
    <cfRule type="containsBlanks" dxfId="53" priority="42">
      <formula>LEN(TRIM(Y171))=0</formula>
    </cfRule>
  </conditionalFormatting>
  <conditionalFormatting sqref="Y134:Z136">
    <cfRule type="containsBlanks" dxfId="52" priority="57">
      <formula>LEN(TRIM(Y134))=0</formula>
    </cfRule>
  </conditionalFormatting>
  <conditionalFormatting sqref="Y157:Z159">
    <cfRule type="containsBlanks" dxfId="51" priority="56">
      <formula>LEN(TRIM(Y157))=0</formula>
    </cfRule>
  </conditionalFormatting>
  <conditionalFormatting sqref="Y153:Z153">
    <cfRule type="containsBlanks" dxfId="50" priority="53">
      <formula>LEN(TRIM(Y153))=0</formula>
    </cfRule>
  </conditionalFormatting>
  <conditionalFormatting sqref="Y151:Z151">
    <cfRule type="containsBlanks" dxfId="49" priority="55">
      <formula>LEN(TRIM(Y151))=0</formula>
    </cfRule>
  </conditionalFormatting>
  <conditionalFormatting sqref="Y152:Z152">
    <cfRule type="containsBlanks" dxfId="48" priority="54">
      <formula>LEN(TRIM(Y152))=0</formula>
    </cfRule>
  </conditionalFormatting>
  <conditionalFormatting sqref="Y154:Z156">
    <cfRule type="containsBlanks" dxfId="47" priority="52">
      <formula>LEN(TRIM(Y154))=0</formula>
    </cfRule>
  </conditionalFormatting>
  <conditionalFormatting sqref="Y160:Z160">
    <cfRule type="containsBlanks" dxfId="46" priority="51">
      <formula>LEN(TRIM(Y160))=0</formula>
    </cfRule>
  </conditionalFormatting>
  <conditionalFormatting sqref="Y164:Z164">
    <cfRule type="containsBlanks" dxfId="45" priority="50">
      <formula>LEN(TRIM(Y164))=0</formula>
    </cfRule>
  </conditionalFormatting>
  <conditionalFormatting sqref="Y161:Z163">
    <cfRule type="containsBlanks" dxfId="44" priority="49">
      <formula>LEN(TRIM(Y161))=0</formula>
    </cfRule>
  </conditionalFormatting>
  <conditionalFormatting sqref="Y130:Z130">
    <cfRule type="containsBlanks" dxfId="43" priority="48">
      <formula>LEN(TRIM(Y130))=0</formula>
    </cfRule>
  </conditionalFormatting>
  <conditionalFormatting sqref="Y193:Z193">
    <cfRule type="containsBlanks" dxfId="42" priority="41">
      <formula>LEN(TRIM(Y193))=0</formula>
    </cfRule>
  </conditionalFormatting>
  <conditionalFormatting sqref="Y131:Z131">
    <cfRule type="containsBlanks" dxfId="41" priority="47">
      <formula>LEN(TRIM(Y131))=0</formula>
    </cfRule>
  </conditionalFormatting>
  <conditionalFormatting sqref="Y178:Z179">
    <cfRule type="containsBlanks" dxfId="40" priority="45">
      <formula>LEN(TRIM(Y178))=0</formula>
    </cfRule>
  </conditionalFormatting>
  <conditionalFormatting sqref="Y174:Z176">
    <cfRule type="containsBlanks" dxfId="39" priority="44">
      <formula>LEN(TRIM(Y174))=0</formula>
    </cfRule>
  </conditionalFormatting>
  <conditionalFormatting sqref="Y170:Z170">
    <cfRule type="containsBlanks" dxfId="38" priority="43">
      <formula>LEN(TRIM(Y170))=0</formula>
    </cfRule>
  </conditionalFormatting>
  <conditionalFormatting sqref="Y192:Z192">
    <cfRule type="containsBlanks" dxfId="37" priority="40">
      <formula>LEN(TRIM(Y192))=0</formula>
    </cfRule>
  </conditionalFormatting>
  <conditionalFormatting sqref="Y196:Z196">
    <cfRule type="containsBlanks" dxfId="36" priority="39">
      <formula>LEN(TRIM(Y196))=0</formula>
    </cfRule>
  </conditionalFormatting>
  <conditionalFormatting sqref="Y39:Z39 Y44:Z44 Y46:Z46">
    <cfRule type="containsBlanks" dxfId="35" priority="38">
      <formula>LEN(TRIM(Y39))=0</formula>
    </cfRule>
  </conditionalFormatting>
  <conditionalFormatting sqref="Y16:Z18">
    <cfRule type="containsBlanks" dxfId="34" priority="37">
      <formula>LEN(TRIM(Y16))=0</formula>
    </cfRule>
  </conditionalFormatting>
  <conditionalFormatting sqref="Y35:Z35">
    <cfRule type="containsBlanks" dxfId="33" priority="36">
      <formula>LEN(TRIM(Y35))=0</formula>
    </cfRule>
  </conditionalFormatting>
  <conditionalFormatting sqref="Y38:Z38">
    <cfRule type="containsBlanks" dxfId="32" priority="35">
      <formula>LEN(TRIM(Y38))=0</formula>
    </cfRule>
  </conditionalFormatting>
  <conditionalFormatting sqref="Y37:Z37">
    <cfRule type="containsBlanks" dxfId="31" priority="34">
      <formula>LEN(TRIM(Y37))=0</formula>
    </cfRule>
  </conditionalFormatting>
  <conditionalFormatting sqref="Y36:Z36">
    <cfRule type="containsBlanks" dxfId="30" priority="33">
      <formula>LEN(TRIM(Y36))=0</formula>
    </cfRule>
  </conditionalFormatting>
  <conditionalFormatting sqref="Y40:Z40 Y43:Z43">
    <cfRule type="containsBlanks" dxfId="29" priority="32">
      <formula>LEN(TRIM(Y40))=0</formula>
    </cfRule>
  </conditionalFormatting>
  <conditionalFormatting sqref="Y45:Z45">
    <cfRule type="containsBlanks" dxfId="28" priority="31">
      <formula>LEN(TRIM(Y45))=0</formula>
    </cfRule>
  </conditionalFormatting>
  <conditionalFormatting sqref="Y47:Z48">
    <cfRule type="containsBlanks" dxfId="27" priority="30">
      <formula>LEN(TRIM(Y47))=0</formula>
    </cfRule>
  </conditionalFormatting>
  <conditionalFormatting sqref="Y42:Z42">
    <cfRule type="containsBlanks" dxfId="26" priority="29">
      <formula>LEN(TRIM(Y42))=0</formula>
    </cfRule>
  </conditionalFormatting>
  <conditionalFormatting sqref="Y22:Z22">
    <cfRule type="containsBlanks" dxfId="25" priority="28">
      <formula>LEN(TRIM(Y22))=0</formula>
    </cfRule>
  </conditionalFormatting>
  <conditionalFormatting sqref="Y24:Z24">
    <cfRule type="containsBlanks" dxfId="24" priority="27">
      <formula>LEN(TRIM(Y24))=0</formula>
    </cfRule>
  </conditionalFormatting>
  <conditionalFormatting sqref="Y25:Z29">
    <cfRule type="containsBlanks" dxfId="23" priority="26">
      <formula>LEN(TRIM(Y25))=0</formula>
    </cfRule>
  </conditionalFormatting>
  <conditionalFormatting sqref="Y30:Z30">
    <cfRule type="containsBlanks" dxfId="22" priority="25">
      <formula>LEN(TRIM(Y30))=0</formula>
    </cfRule>
  </conditionalFormatting>
  <conditionalFormatting sqref="Y31:Z31">
    <cfRule type="containsBlanks" dxfId="21" priority="24">
      <formula>LEN(TRIM(Y31))=0</formula>
    </cfRule>
  </conditionalFormatting>
  <conditionalFormatting sqref="Y32:Z32">
    <cfRule type="containsBlanks" dxfId="20" priority="23">
      <formula>LEN(TRIM(Y32))=0</formula>
    </cfRule>
  </conditionalFormatting>
  <conditionalFormatting sqref="Y41:Z41">
    <cfRule type="containsBlanks" dxfId="19" priority="22">
      <formula>LEN(TRIM(Y41))=0</formula>
    </cfRule>
  </conditionalFormatting>
  <conditionalFormatting sqref="Y21:Z21">
    <cfRule type="containsBlanks" dxfId="18" priority="21">
      <formula>LEN(TRIM(Y21))=0</formula>
    </cfRule>
  </conditionalFormatting>
  <conditionalFormatting sqref="Y23:Z23">
    <cfRule type="containsBlanks" dxfId="17" priority="20">
      <formula>LEN(TRIM(Y23))=0</formula>
    </cfRule>
  </conditionalFormatting>
  <conditionalFormatting sqref="Y562:Z562">
    <cfRule type="cellIs" dxfId="16" priority="15" operator="equal">
      <formula>0</formula>
    </cfRule>
  </conditionalFormatting>
  <conditionalFormatting sqref="Y508:Z508">
    <cfRule type="cellIs" dxfId="15" priority="10" operator="equal">
      <formula>0</formula>
    </cfRule>
  </conditionalFormatting>
  <conditionalFormatting sqref="Y563:Z563">
    <cfRule type="cellIs" dxfId="14" priority="17" operator="equal">
      <formula>0</formula>
    </cfRule>
  </conditionalFormatting>
  <conditionalFormatting sqref="Y559:Z559">
    <cfRule type="cellIs" dxfId="13" priority="19" operator="equal">
      <formula>0</formula>
    </cfRule>
  </conditionalFormatting>
  <conditionalFormatting sqref="Y561:Z561">
    <cfRule type="cellIs" dxfId="12" priority="18" operator="equal">
      <formula>0</formula>
    </cfRule>
  </conditionalFormatting>
  <conditionalFormatting sqref="Y560:Z560">
    <cfRule type="cellIs" dxfId="11" priority="16" operator="equal">
      <formula>0</formula>
    </cfRule>
  </conditionalFormatting>
  <conditionalFormatting sqref="Y509:Z509">
    <cfRule type="cellIs" dxfId="10" priority="12" operator="equal">
      <formula>0</formula>
    </cfRule>
  </conditionalFormatting>
  <conditionalFormatting sqref="Y505:Z505">
    <cfRule type="cellIs" dxfId="9" priority="14" operator="equal">
      <formula>0</formula>
    </cfRule>
  </conditionalFormatting>
  <conditionalFormatting sqref="Y507:Z507">
    <cfRule type="cellIs" dxfId="8" priority="13" operator="equal">
      <formula>0</formula>
    </cfRule>
  </conditionalFormatting>
  <conditionalFormatting sqref="Y506:Z506">
    <cfRule type="cellIs" dxfId="7" priority="11" operator="equal">
      <formula>0</formula>
    </cfRule>
  </conditionalFormatting>
  <conditionalFormatting sqref="Y49:Z49">
    <cfRule type="containsBlanks" dxfId="6" priority="9">
      <formula>LEN(TRIM(Y49))=0</formula>
    </cfRule>
  </conditionalFormatting>
  <conditionalFormatting sqref="Y207:Z207">
    <cfRule type="containsBlanks" dxfId="5" priority="2">
      <formula>LEN(TRIM(Y207))=0</formula>
    </cfRule>
  </conditionalFormatting>
  <conditionalFormatting sqref="Y103:Z106">
    <cfRule type="containsBlanks" dxfId="4" priority="6">
      <formula>LEN(TRIM(Y103))=0</formula>
    </cfRule>
  </conditionalFormatting>
  <conditionalFormatting sqref="Y208:Z208">
    <cfRule type="containsBlanks" dxfId="3" priority="1">
      <formula>LEN(TRIM(Y208))=0</formula>
    </cfRule>
  </conditionalFormatting>
  <conditionalFormatting sqref="Y206:Z206 Y209:Z210">
    <cfRule type="containsBlanks" dxfId="2" priority="5">
      <formula>LEN(TRIM(Y206))=0</formula>
    </cfRule>
  </conditionalFormatting>
  <conditionalFormatting sqref="Y212:Z212">
    <cfRule type="containsBlanks" dxfId="1" priority="4">
      <formula>LEN(TRIM(Y212))=0</formula>
    </cfRule>
  </conditionalFormatting>
  <conditionalFormatting sqref="Y211:Z211">
    <cfRule type="containsBlanks" dxfId="0" priority="3">
      <formula>LEN(TRIM(Y211))=0</formula>
    </cfRule>
  </conditionalFormatting>
  <dataValidations count="1">
    <dataValidation allowBlank="1" showErrorMessage="1" errorTitle="EXCESSO DE CARACTERES" error="Esta célula está configurada para aceitar o máximo de 70 caracteres. Por gentileza, revise o texte e remova o excesso de caracteres." sqref="D330:D331 G330:Z331 G352:Z353 D352:D353 G365:Z366 D365:D366 G377:Z378 D377:D378 G389:Z390 D389:D390 G401:Z402 D401:D402 G412:T412 D412 G420:T420 D420 G428:T428 D428 G436:T436 D436 G224:Z226 D224:D226 G273:Z273 D273 G284:Z284 D284 G295:Z295 D295 G307:Z307 D307 G319:Z319 G455:T455 D513 D457 D477 D567 D531 D558 D504 G567:T567 G577:T579 D570 G570:T570 D577:D579 G583:T583 G575:T575 D575 D583 D444 G444:T444 G565:T565 D565 D511 D459 D455 D319" xr:uid="{00000000-0002-0000-0300-000000000000}"/>
  </dataValidations>
  <pageMargins left="0.511811024" right="0.511811024" top="0.78740157499999996" bottom="0.78740157499999996" header="0.31496062000000002" footer="0.31496062000000002"/>
  <pageSetup paperSize="9" scale="47" fitToHeight="0" orientation="landscape" r:id="rId1"/>
  <rowBreaks count="4" manualBreakCount="4">
    <brk id="107" min="1" max="38" man="1"/>
    <brk id="220" min="1" max="38" man="1"/>
    <brk id="376" min="1" max="38" man="1"/>
    <brk id="530" min="1" max="3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pageSetUpPr fitToPage="1"/>
  </sheetPr>
  <dimension ref="A1:AS891"/>
  <sheetViews>
    <sheetView showGridLines="0" view="pageBreakPreview" zoomScale="55" zoomScaleNormal="55" zoomScaleSheetLayoutView="55" workbookViewId="0">
      <pane ySplit="12" topLeftCell="A13" activePane="bottomLeft" state="frozen"/>
      <selection pane="bottomLeft" activeCell="A162" sqref="A162:XFD162"/>
    </sheetView>
  </sheetViews>
  <sheetFormatPr defaultColWidth="12.625" defaultRowHeight="15" customHeight="1" outlineLevelRow="2" x14ac:dyDescent="0.2"/>
  <cols>
    <col min="1" max="1" width="2.375" style="64" customWidth="1"/>
    <col min="2" max="2" width="5.875" style="64" customWidth="1"/>
    <col min="3" max="3" width="3.125" style="64" customWidth="1"/>
    <col min="4" max="4" width="5.875" style="64" customWidth="1"/>
    <col min="5" max="5" width="2.5" style="64" customWidth="1"/>
    <col min="6" max="6" width="5.875" style="64" customWidth="1"/>
    <col min="7" max="7" width="10.75" style="64" customWidth="1"/>
    <col min="8" max="9" width="5.875" style="64" customWidth="1"/>
    <col min="10" max="10" width="4.5" style="64" customWidth="1"/>
    <col min="11" max="11" width="10.25" style="64" customWidth="1"/>
    <col min="12" max="12" width="9.625" style="64" customWidth="1"/>
    <col min="13" max="14" width="5.875" style="64" customWidth="1"/>
    <col min="15" max="15" width="10" style="64" customWidth="1"/>
    <col min="16" max="18" width="5.875" style="64" customWidth="1"/>
    <col min="19" max="19" width="19.75" style="64" customWidth="1"/>
    <col min="20" max="20" width="5.875" style="64" customWidth="1"/>
    <col min="21" max="21" width="5.875" style="64" hidden="1" customWidth="1"/>
    <col min="22" max="22" width="17" style="64" customWidth="1"/>
    <col min="23" max="23" width="6.625" style="64" customWidth="1"/>
    <col min="24" max="24" width="5.875" style="64" customWidth="1"/>
    <col min="25" max="25" width="4.375" style="64" customWidth="1"/>
    <col min="26" max="26" width="14.625" style="64" customWidth="1"/>
    <col min="27" max="34" width="6.75" style="64" customWidth="1"/>
    <col min="35" max="38" width="5.875" style="64" customWidth="1"/>
    <col min="39" max="39" width="14.5" style="64" customWidth="1"/>
    <col min="40" max="40" width="15.5" style="64" customWidth="1"/>
    <col min="41" max="16384" width="12.625" style="64"/>
  </cols>
  <sheetData>
    <row r="1" spans="1:45" ht="18" customHeight="1" x14ac:dyDescent="0.25">
      <c r="A1" s="2"/>
      <c r="B1" s="2"/>
      <c r="C1" s="2"/>
      <c r="D1" s="2"/>
      <c r="E1" s="2"/>
      <c r="F1" s="2"/>
      <c r="G1" s="2"/>
      <c r="H1" s="2"/>
      <c r="I1" s="2"/>
      <c r="J1" s="2"/>
      <c r="K1" s="2"/>
      <c r="L1" s="2"/>
      <c r="M1" s="2"/>
      <c r="N1" s="2"/>
      <c r="O1" s="2"/>
      <c r="P1" s="2"/>
      <c r="Q1" s="2"/>
      <c r="R1" s="2"/>
      <c r="S1" s="2"/>
      <c r="T1" s="2"/>
      <c r="U1" s="2"/>
      <c r="V1" s="2"/>
      <c r="W1" s="2"/>
      <c r="X1" s="2"/>
      <c r="Y1" s="9"/>
      <c r="Z1" s="9"/>
      <c r="AA1" s="2"/>
      <c r="AB1" s="2"/>
      <c r="AC1" s="2"/>
      <c r="AD1" s="2"/>
      <c r="AE1" s="2"/>
      <c r="AF1" s="2"/>
      <c r="AG1" s="2"/>
      <c r="AH1" s="2"/>
      <c r="AI1" s="2"/>
      <c r="AJ1" s="2"/>
      <c r="AK1" s="2"/>
      <c r="AL1" s="2"/>
      <c r="AM1" s="2"/>
      <c r="AN1" s="2"/>
    </row>
    <row r="2" spans="1:45" ht="18" customHeight="1" x14ac:dyDescent="0.25">
      <c r="A2" s="2"/>
      <c r="B2" s="981"/>
      <c r="C2" s="982"/>
      <c r="D2" s="982"/>
      <c r="E2" s="982"/>
      <c r="F2" s="982"/>
      <c r="G2" s="986" t="s">
        <v>0</v>
      </c>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7"/>
      <c r="AL2" s="2"/>
      <c r="AM2" s="2"/>
      <c r="AN2" s="2"/>
    </row>
    <row r="3" spans="1:45" ht="18" customHeight="1" x14ac:dyDescent="0.25">
      <c r="A3" s="2"/>
      <c r="B3" s="983"/>
      <c r="C3" s="591"/>
      <c r="D3" s="591"/>
      <c r="E3" s="591"/>
      <c r="F3" s="591"/>
      <c r="G3" s="984"/>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8"/>
      <c r="AL3" s="2"/>
      <c r="AM3" s="2"/>
      <c r="AN3" s="2"/>
    </row>
    <row r="4" spans="1:45" ht="18" customHeight="1" x14ac:dyDescent="0.25">
      <c r="A4" s="2"/>
      <c r="B4" s="983"/>
      <c r="C4" s="591"/>
      <c r="D4" s="591"/>
      <c r="E4" s="591"/>
      <c r="F4" s="591"/>
      <c r="G4" s="3" t="s">
        <v>2</v>
      </c>
      <c r="H4" s="1"/>
      <c r="I4" s="1"/>
      <c r="J4" s="1"/>
      <c r="K4" s="1"/>
      <c r="L4" s="1"/>
      <c r="M4" s="1"/>
      <c r="N4" s="1"/>
      <c r="O4" s="1"/>
      <c r="P4" s="1"/>
      <c r="Q4" s="1"/>
      <c r="R4" s="1"/>
      <c r="S4" s="3" t="s">
        <v>16</v>
      </c>
      <c r="T4" s="1"/>
      <c r="U4" s="1"/>
      <c r="V4" s="1"/>
      <c r="W4" s="10"/>
      <c r="X4" s="989" t="s">
        <v>1</v>
      </c>
      <c r="Y4" s="596"/>
      <c r="Z4" s="596"/>
      <c r="AA4" s="596"/>
      <c r="AB4" s="596"/>
      <c r="AC4" s="973"/>
      <c r="AD4" s="976"/>
      <c r="AE4" s="977"/>
      <c r="AF4" s="977"/>
      <c r="AG4" s="977"/>
      <c r="AH4" s="977"/>
      <c r="AI4" s="977"/>
      <c r="AJ4" s="977"/>
      <c r="AK4" s="978"/>
      <c r="AL4" s="2"/>
      <c r="AM4" s="2"/>
      <c r="AN4" s="2"/>
    </row>
    <row r="5" spans="1:45" ht="18" customHeight="1" x14ac:dyDescent="0.25">
      <c r="A5" s="2"/>
      <c r="B5" s="983"/>
      <c r="C5" s="591"/>
      <c r="D5" s="591"/>
      <c r="E5" s="591"/>
      <c r="F5" s="591"/>
      <c r="G5" s="967" t="s">
        <v>22</v>
      </c>
      <c r="H5" s="968"/>
      <c r="I5" s="968"/>
      <c r="J5" s="968"/>
      <c r="K5" s="968"/>
      <c r="L5" s="968"/>
      <c r="M5" s="968"/>
      <c r="N5" s="968"/>
      <c r="O5" s="968"/>
      <c r="P5" s="968"/>
      <c r="Q5" s="968"/>
      <c r="R5" s="969"/>
      <c r="S5" s="990" t="str">
        <f>Capa!W4</f>
        <v>DI-1100-PE-GE-EC-0001_R00</v>
      </c>
      <c r="T5" s="968"/>
      <c r="U5" s="968"/>
      <c r="V5" s="968"/>
      <c r="W5" s="969"/>
      <c r="X5" s="11"/>
      <c r="Y5" s="12"/>
      <c r="Z5" s="12"/>
      <c r="AA5" s="8"/>
      <c r="AB5" s="8"/>
      <c r="AC5" s="13"/>
      <c r="AD5" s="980"/>
      <c r="AE5" s="596"/>
      <c r="AF5" s="596"/>
      <c r="AG5" s="596"/>
      <c r="AH5" s="596"/>
      <c r="AI5" s="596"/>
      <c r="AJ5" s="596"/>
      <c r="AK5" s="973"/>
      <c r="AL5" s="2"/>
      <c r="AM5" s="2"/>
      <c r="AN5" s="2"/>
    </row>
    <row r="6" spans="1:45" ht="18" customHeight="1" x14ac:dyDescent="0.25">
      <c r="A6" s="2"/>
      <c r="B6" s="983"/>
      <c r="C6" s="591"/>
      <c r="D6" s="591"/>
      <c r="E6" s="591"/>
      <c r="F6" s="591"/>
      <c r="G6" s="4" t="s">
        <v>5</v>
      </c>
      <c r="H6" s="5"/>
      <c r="I6" s="5"/>
      <c r="J6" s="6"/>
      <c r="K6" s="4" t="s">
        <v>6</v>
      </c>
      <c r="L6" s="5"/>
      <c r="M6" s="5"/>
      <c r="N6" s="6"/>
      <c r="O6" s="4" t="s">
        <v>7</v>
      </c>
      <c r="P6" s="5"/>
      <c r="Q6" s="5"/>
      <c r="R6" s="6"/>
      <c r="S6" s="3" t="s">
        <v>17</v>
      </c>
      <c r="T6" s="1"/>
      <c r="U6" s="1"/>
      <c r="V6" s="1"/>
      <c r="W6" s="10"/>
      <c r="X6" s="14"/>
      <c r="Y6" s="15"/>
      <c r="Z6" s="16" t="s">
        <v>3</v>
      </c>
      <c r="AA6" s="8"/>
      <c r="AB6" s="8"/>
      <c r="AC6" s="13"/>
      <c r="AD6" s="991"/>
      <c r="AE6" s="992"/>
      <c r="AF6" s="992"/>
      <c r="AG6" s="992"/>
      <c r="AH6" s="992"/>
      <c r="AI6" s="992"/>
      <c r="AJ6" s="992"/>
      <c r="AK6" s="993"/>
      <c r="AL6" s="2"/>
      <c r="AM6" s="2"/>
      <c r="AN6" s="2"/>
    </row>
    <row r="7" spans="1:45" ht="18" customHeight="1" x14ac:dyDescent="0.25">
      <c r="A7" s="2"/>
      <c r="B7" s="983"/>
      <c r="C7" s="591"/>
      <c r="D7" s="591"/>
      <c r="E7" s="591"/>
      <c r="F7" s="591"/>
      <c r="G7" s="967"/>
      <c r="H7" s="968"/>
      <c r="I7" s="968"/>
      <c r="J7" s="969"/>
      <c r="K7" s="967"/>
      <c r="L7" s="968"/>
      <c r="M7" s="968"/>
      <c r="N7" s="969"/>
      <c r="O7" s="967"/>
      <c r="P7" s="968"/>
      <c r="Q7" s="968"/>
      <c r="R7" s="969"/>
      <c r="S7" s="975" t="s">
        <v>9</v>
      </c>
      <c r="T7" s="968"/>
      <c r="U7" s="968"/>
      <c r="V7" s="968"/>
      <c r="W7" s="969"/>
      <c r="X7" s="17"/>
      <c r="Y7" s="15"/>
      <c r="Z7" s="16" t="s">
        <v>4</v>
      </c>
      <c r="AA7" s="8"/>
      <c r="AB7" s="8"/>
      <c r="AC7" s="13"/>
      <c r="AD7" s="984"/>
      <c r="AE7" s="985"/>
      <c r="AF7" s="985"/>
      <c r="AG7" s="985"/>
      <c r="AH7" s="985"/>
      <c r="AI7" s="985"/>
      <c r="AJ7" s="985"/>
      <c r="AK7" s="988"/>
      <c r="AL7" s="2"/>
      <c r="AM7" s="2"/>
      <c r="AN7" s="2"/>
    </row>
    <row r="8" spans="1:45" ht="18" customHeight="1" x14ac:dyDescent="0.25">
      <c r="A8" s="2"/>
      <c r="B8" s="983"/>
      <c r="C8" s="591"/>
      <c r="D8" s="591"/>
      <c r="E8" s="591"/>
      <c r="F8" s="591"/>
      <c r="G8" s="4" t="s">
        <v>19</v>
      </c>
      <c r="H8" s="5"/>
      <c r="I8" s="5"/>
      <c r="J8" s="5"/>
      <c r="K8" s="5"/>
      <c r="L8" s="5"/>
      <c r="M8" s="5"/>
      <c r="N8" s="5"/>
      <c r="O8" s="5"/>
      <c r="P8" s="5"/>
      <c r="Q8" s="5"/>
      <c r="R8" s="5"/>
      <c r="S8" s="4" t="s">
        <v>11</v>
      </c>
      <c r="T8" s="18"/>
      <c r="U8" s="19"/>
      <c r="V8" s="4" t="s">
        <v>12</v>
      </c>
      <c r="W8" s="20"/>
      <c r="X8" s="21"/>
      <c r="Y8" s="15"/>
      <c r="Z8" s="16" t="s">
        <v>8</v>
      </c>
      <c r="AA8" s="8"/>
      <c r="AB8" s="8"/>
      <c r="AC8" s="13"/>
      <c r="AD8" s="976"/>
      <c r="AE8" s="977"/>
      <c r="AF8" s="977"/>
      <c r="AG8" s="977"/>
      <c r="AH8" s="977"/>
      <c r="AI8" s="977"/>
      <c r="AJ8" s="977"/>
      <c r="AK8" s="978"/>
      <c r="AL8" s="2"/>
      <c r="AM8" s="2"/>
      <c r="AN8" s="2"/>
    </row>
    <row r="9" spans="1:45" ht="18" customHeight="1" x14ac:dyDescent="0.25">
      <c r="A9" s="2"/>
      <c r="B9" s="983"/>
      <c r="C9" s="591"/>
      <c r="D9" s="591"/>
      <c r="E9" s="591"/>
      <c r="F9" s="591"/>
      <c r="G9" s="967" t="str">
        <f>Capa!H8</f>
        <v>GERAL</v>
      </c>
      <c r="H9" s="968"/>
      <c r="I9" s="968"/>
      <c r="J9" s="968"/>
      <c r="K9" s="968"/>
      <c r="L9" s="968"/>
      <c r="M9" s="968"/>
      <c r="N9" s="968"/>
      <c r="O9" s="968"/>
      <c r="P9" s="968"/>
      <c r="Q9" s="968"/>
      <c r="R9" s="968"/>
      <c r="S9" s="979">
        <f>Capa!W8</f>
        <v>44181</v>
      </c>
      <c r="T9" s="969"/>
      <c r="U9" s="22"/>
      <c r="V9" s="967">
        <f>Capa!Z8</f>
        <v>0</v>
      </c>
      <c r="W9" s="969"/>
      <c r="X9" s="11"/>
      <c r="Y9" s="15" t="s">
        <v>18</v>
      </c>
      <c r="Z9" s="16" t="s">
        <v>10</v>
      </c>
      <c r="AA9" s="8"/>
      <c r="AB9" s="8"/>
      <c r="AC9" s="13"/>
      <c r="AD9" s="980"/>
      <c r="AE9" s="596"/>
      <c r="AF9" s="596"/>
      <c r="AG9" s="596"/>
      <c r="AH9" s="596"/>
      <c r="AI9" s="596"/>
      <c r="AJ9" s="596"/>
      <c r="AK9" s="973"/>
      <c r="AL9" s="2"/>
      <c r="AM9" s="2"/>
      <c r="AN9" s="2"/>
    </row>
    <row r="10" spans="1:45" ht="18" customHeight="1" x14ac:dyDescent="0.25">
      <c r="A10" s="2"/>
      <c r="B10" s="983"/>
      <c r="C10" s="591"/>
      <c r="D10" s="591"/>
      <c r="E10" s="591"/>
      <c r="F10" s="591"/>
      <c r="G10" s="3" t="s">
        <v>15</v>
      </c>
      <c r="H10" s="7"/>
      <c r="I10" s="7"/>
      <c r="J10" s="7"/>
      <c r="K10" s="7"/>
      <c r="L10" s="7"/>
      <c r="M10" s="7"/>
      <c r="N10" s="7"/>
      <c r="O10" s="7"/>
      <c r="P10" s="7"/>
      <c r="Q10" s="7"/>
      <c r="R10" s="7"/>
      <c r="S10" s="7"/>
      <c r="T10" s="7"/>
      <c r="U10" s="7"/>
      <c r="V10" s="7"/>
      <c r="W10" s="23"/>
      <c r="X10" s="24"/>
      <c r="Y10" s="15"/>
      <c r="Z10" s="16" t="s">
        <v>13</v>
      </c>
      <c r="AA10" s="8"/>
      <c r="AB10" s="8"/>
      <c r="AC10" s="13"/>
      <c r="AD10" s="972"/>
      <c r="AE10" s="596"/>
      <c r="AF10" s="596"/>
      <c r="AG10" s="596"/>
      <c r="AH10" s="596"/>
      <c r="AI10" s="596"/>
      <c r="AJ10" s="596"/>
      <c r="AK10" s="973"/>
      <c r="AL10" s="2"/>
      <c r="AM10" s="2"/>
      <c r="AN10" s="2"/>
    </row>
    <row r="11" spans="1:45" ht="18.75" x14ac:dyDescent="0.25">
      <c r="A11" s="2"/>
      <c r="B11" s="984"/>
      <c r="C11" s="985"/>
      <c r="D11" s="985"/>
      <c r="E11" s="985"/>
      <c r="F11" s="985"/>
      <c r="G11" s="974" t="str">
        <f>Capa!H10</f>
        <v xml:space="preserve">PRÉDIO 1100 
LEEV - LABORATÓRIO DE ECOLOGIA E EVOLUÇÃO
</v>
      </c>
      <c r="H11" s="968"/>
      <c r="I11" s="968"/>
      <c r="J11" s="968"/>
      <c r="K11" s="968"/>
      <c r="L11" s="968"/>
      <c r="M11" s="968"/>
      <c r="N11" s="968"/>
      <c r="O11" s="968"/>
      <c r="P11" s="968"/>
      <c r="Q11" s="968"/>
      <c r="R11" s="968"/>
      <c r="S11" s="968"/>
      <c r="T11" s="968"/>
      <c r="U11" s="968"/>
      <c r="V11" s="968"/>
      <c r="W11" s="969"/>
      <c r="X11" s="25"/>
      <c r="Y11" s="26"/>
      <c r="Z11" s="26"/>
      <c r="AA11" s="27"/>
      <c r="AB11" s="27"/>
      <c r="AC11" s="28"/>
      <c r="AD11" s="972"/>
      <c r="AE11" s="596"/>
      <c r="AF11" s="596"/>
      <c r="AG11" s="596"/>
      <c r="AH11" s="596"/>
      <c r="AI11" s="596"/>
      <c r="AJ11" s="596"/>
      <c r="AK11" s="973"/>
      <c r="AL11" s="2"/>
      <c r="AM11" s="2"/>
      <c r="AN11" s="2"/>
    </row>
    <row r="12" spans="1:45" ht="50.25" customHeight="1" x14ac:dyDescent="0.2">
      <c r="A12" s="29"/>
      <c r="B12" s="970" t="s">
        <v>20</v>
      </c>
      <c r="C12" s="917"/>
      <c r="D12" s="970" t="s">
        <v>21</v>
      </c>
      <c r="E12" s="919"/>
      <c r="F12" s="919"/>
      <c r="G12" s="919"/>
      <c r="H12" s="919"/>
      <c r="I12" s="919"/>
      <c r="J12" s="919"/>
      <c r="K12" s="919"/>
      <c r="L12" s="919"/>
      <c r="M12" s="919"/>
      <c r="N12" s="919"/>
      <c r="O12" s="919"/>
      <c r="P12" s="919"/>
      <c r="Q12" s="919"/>
      <c r="R12" s="919"/>
      <c r="S12" s="919"/>
      <c r="T12" s="917"/>
      <c r="U12" s="970" t="s">
        <v>23</v>
      </c>
      <c r="V12" s="917"/>
      <c r="W12" s="970" t="s">
        <v>24</v>
      </c>
      <c r="X12" s="917"/>
      <c r="Y12" s="948" t="s">
        <v>25</v>
      </c>
      <c r="Z12" s="917"/>
      <c r="AA12" s="970" t="s">
        <v>26</v>
      </c>
      <c r="AB12" s="917"/>
      <c r="AC12" s="970" t="s">
        <v>27</v>
      </c>
      <c r="AD12" s="917"/>
      <c r="AE12" s="970" t="s">
        <v>28</v>
      </c>
      <c r="AF12" s="917"/>
      <c r="AG12" s="970" t="s">
        <v>29</v>
      </c>
      <c r="AH12" s="917"/>
      <c r="AI12" s="970" t="s">
        <v>30</v>
      </c>
      <c r="AJ12" s="919"/>
      <c r="AK12" s="917"/>
      <c r="AL12" s="29"/>
      <c r="AM12" s="29"/>
      <c r="AN12" s="29"/>
    </row>
    <row r="13" spans="1:45" ht="25.5" customHeight="1" x14ac:dyDescent="0.2">
      <c r="A13" s="29"/>
      <c r="B13" s="971"/>
      <c r="C13" s="917"/>
      <c r="D13" s="971" t="s">
        <v>239</v>
      </c>
      <c r="E13" s="919"/>
      <c r="F13" s="919"/>
      <c r="G13" s="919"/>
      <c r="H13" s="919"/>
      <c r="I13" s="919"/>
      <c r="J13" s="919"/>
      <c r="K13" s="919"/>
      <c r="L13" s="919"/>
      <c r="M13" s="919"/>
      <c r="N13" s="919"/>
      <c r="O13" s="919"/>
      <c r="P13" s="919"/>
      <c r="Q13" s="919"/>
      <c r="R13" s="919"/>
      <c r="S13" s="919"/>
      <c r="T13" s="919"/>
      <c r="U13" s="644"/>
      <c r="V13" s="919"/>
      <c r="W13" s="30"/>
      <c r="X13" s="30"/>
      <c r="Y13" s="31"/>
      <c r="Z13" s="31"/>
      <c r="AA13" s="30"/>
      <c r="AB13" s="30"/>
      <c r="AC13" s="30"/>
      <c r="AD13" s="30"/>
      <c r="AE13" s="32"/>
      <c r="AF13" s="33"/>
      <c r="AG13" s="32"/>
      <c r="AH13" s="33"/>
      <c r="AI13" s="32"/>
      <c r="AJ13" s="30"/>
      <c r="AK13" s="33"/>
      <c r="AL13" s="29"/>
      <c r="AM13" s="29"/>
      <c r="AN13" s="29"/>
    </row>
    <row r="14" spans="1:45" s="83" customFormat="1" ht="18" customHeight="1" x14ac:dyDescent="0.25">
      <c r="A14" s="34"/>
      <c r="B14" s="994">
        <v>1</v>
      </c>
      <c r="C14" s="917"/>
      <c r="D14" s="935" t="s">
        <v>78</v>
      </c>
      <c r="E14" s="919"/>
      <c r="F14" s="919"/>
      <c r="G14" s="919"/>
      <c r="H14" s="919"/>
      <c r="I14" s="919"/>
      <c r="J14" s="919"/>
      <c r="K14" s="919"/>
      <c r="L14" s="919"/>
      <c r="M14" s="919"/>
      <c r="N14" s="919"/>
      <c r="O14" s="919"/>
      <c r="P14" s="919"/>
      <c r="Q14" s="919"/>
      <c r="R14" s="919"/>
      <c r="S14" s="919"/>
      <c r="T14" s="919"/>
      <c r="U14" s="36"/>
      <c r="V14" s="36"/>
      <c r="W14" s="36"/>
      <c r="X14" s="36"/>
      <c r="Y14" s="37"/>
      <c r="Z14" s="37"/>
      <c r="AA14" s="37"/>
      <c r="AB14" s="37"/>
      <c r="AC14" s="37"/>
      <c r="AD14" s="37"/>
      <c r="AE14" s="922"/>
      <c r="AF14" s="917"/>
      <c r="AG14" s="922"/>
      <c r="AH14" s="917"/>
      <c r="AI14" s="922">
        <f>SUM(AI15:AK23)/2</f>
        <v>0</v>
      </c>
      <c r="AJ14" s="919"/>
      <c r="AK14" s="917"/>
      <c r="AL14" s="34"/>
      <c r="AM14" s="9"/>
      <c r="AN14" s="9"/>
      <c r="AO14" s="34"/>
      <c r="AP14" s="34"/>
      <c r="AQ14" s="34"/>
      <c r="AR14" s="34"/>
      <c r="AS14" s="34"/>
    </row>
    <row r="15" spans="1:45" s="83" customFormat="1" ht="18" customHeight="1" outlineLevel="1" x14ac:dyDescent="0.25">
      <c r="A15" s="38"/>
      <c r="B15" s="995" t="s">
        <v>31</v>
      </c>
      <c r="C15" s="917"/>
      <c r="D15" s="996" t="s">
        <v>80</v>
      </c>
      <c r="E15" s="919"/>
      <c r="F15" s="919"/>
      <c r="G15" s="919"/>
      <c r="H15" s="919"/>
      <c r="I15" s="919"/>
      <c r="J15" s="919"/>
      <c r="K15" s="919"/>
      <c r="L15" s="919"/>
      <c r="M15" s="919"/>
      <c r="N15" s="919"/>
      <c r="O15" s="919"/>
      <c r="P15" s="919"/>
      <c r="Q15" s="919"/>
      <c r="R15" s="919"/>
      <c r="S15" s="919"/>
      <c r="T15" s="917"/>
      <c r="U15" s="920"/>
      <c r="V15" s="917"/>
      <c r="W15" s="921"/>
      <c r="X15" s="917"/>
      <c r="Y15" s="997"/>
      <c r="Z15" s="917"/>
      <c r="AA15" s="997"/>
      <c r="AB15" s="917"/>
      <c r="AC15" s="916"/>
      <c r="AD15" s="917"/>
      <c r="AE15" s="916"/>
      <c r="AF15" s="917"/>
      <c r="AG15" s="916"/>
      <c r="AH15" s="917"/>
      <c r="AI15" s="916">
        <f>SUM(AI16:AK17)</f>
        <v>0</v>
      </c>
      <c r="AJ15" s="919"/>
      <c r="AK15" s="917"/>
      <c r="AL15" s="38"/>
      <c r="AM15" s="9"/>
      <c r="AN15" s="9"/>
      <c r="AO15" s="38"/>
      <c r="AP15" s="38"/>
      <c r="AQ15" s="38"/>
      <c r="AR15" s="38"/>
      <c r="AS15" s="38"/>
    </row>
    <row r="16" spans="1:45" s="100" customFormat="1" ht="15.75" customHeight="1" outlineLevel="2" x14ac:dyDescent="0.25">
      <c r="A16" s="224"/>
      <c r="B16" s="998" t="s">
        <v>32</v>
      </c>
      <c r="C16" s="917"/>
      <c r="D16" s="924" t="s">
        <v>82</v>
      </c>
      <c r="E16" s="914"/>
      <c r="F16" s="914"/>
      <c r="G16" s="914"/>
      <c r="H16" s="914"/>
      <c r="I16" s="914"/>
      <c r="J16" s="914"/>
      <c r="K16" s="914"/>
      <c r="L16" s="914"/>
      <c r="M16" s="914"/>
      <c r="N16" s="914"/>
      <c r="O16" s="914"/>
      <c r="P16" s="914"/>
      <c r="Q16" s="914"/>
      <c r="R16" s="914"/>
      <c r="S16" s="914"/>
      <c r="T16" s="913"/>
      <c r="U16" s="915"/>
      <c r="V16" s="913"/>
      <c r="W16" s="999" t="s">
        <v>33</v>
      </c>
      <c r="X16" s="913"/>
      <c r="Y16" s="912">
        <v>703.66</v>
      </c>
      <c r="Z16" s="914"/>
      <c r="AA16" s="912"/>
      <c r="AB16" s="913"/>
      <c r="AC16" s="912"/>
      <c r="AD16" s="913"/>
      <c r="AE16" s="912">
        <f>ROUND(Y16*AA16,2)</f>
        <v>0</v>
      </c>
      <c r="AF16" s="913"/>
      <c r="AG16" s="912">
        <f>ROUND(Y16*AC16,2)</f>
        <v>0</v>
      </c>
      <c r="AH16" s="913"/>
      <c r="AI16" s="912">
        <f>AE16+AG16</f>
        <v>0</v>
      </c>
      <c r="AJ16" s="914"/>
      <c r="AK16" s="913"/>
      <c r="AL16" s="224"/>
      <c r="AM16" s="101"/>
      <c r="AN16" s="101"/>
      <c r="AO16" s="224"/>
      <c r="AP16" s="224"/>
      <c r="AQ16" s="224"/>
      <c r="AR16" s="224"/>
      <c r="AS16" s="224"/>
    </row>
    <row r="17" spans="1:45" s="100" customFormat="1" ht="15.75" customHeight="1" outlineLevel="2" x14ac:dyDescent="0.25">
      <c r="A17" s="224"/>
      <c r="B17" s="998" t="s">
        <v>34</v>
      </c>
      <c r="C17" s="917"/>
      <c r="D17" s="924" t="s">
        <v>267</v>
      </c>
      <c r="E17" s="914"/>
      <c r="F17" s="914"/>
      <c r="G17" s="914"/>
      <c r="H17" s="914"/>
      <c r="I17" s="914"/>
      <c r="J17" s="914"/>
      <c r="K17" s="914"/>
      <c r="L17" s="914"/>
      <c r="M17" s="914"/>
      <c r="N17" s="914"/>
      <c r="O17" s="914"/>
      <c r="P17" s="914"/>
      <c r="Q17" s="914"/>
      <c r="R17" s="914"/>
      <c r="S17" s="914"/>
      <c r="T17" s="913"/>
      <c r="U17" s="915"/>
      <c r="V17" s="913"/>
      <c r="W17" s="999" t="s">
        <v>33</v>
      </c>
      <c r="X17" s="913"/>
      <c r="Y17" s="912">
        <v>120</v>
      </c>
      <c r="Z17" s="914"/>
      <c r="AA17" s="912"/>
      <c r="AB17" s="913"/>
      <c r="AC17" s="912"/>
      <c r="AD17" s="913"/>
      <c r="AE17" s="912">
        <f>ROUND(Y17*AA17,2)</f>
        <v>0</v>
      </c>
      <c r="AF17" s="913"/>
      <c r="AG17" s="912">
        <f>ROUND(Y17*AC17,2)</f>
        <v>0</v>
      </c>
      <c r="AH17" s="913"/>
      <c r="AI17" s="912">
        <f>AE17+AG17</f>
        <v>0</v>
      </c>
      <c r="AJ17" s="914"/>
      <c r="AK17" s="913"/>
      <c r="AL17" s="224"/>
      <c r="AM17" s="101"/>
      <c r="AN17" s="101"/>
      <c r="AO17" s="224"/>
      <c r="AP17" s="224"/>
      <c r="AQ17" s="224"/>
      <c r="AR17" s="224"/>
      <c r="AS17" s="224"/>
    </row>
    <row r="18" spans="1:45" s="83" customFormat="1" ht="15.75" customHeight="1" outlineLevel="2" x14ac:dyDescent="0.25">
      <c r="A18" s="34"/>
      <c r="B18" s="1000"/>
      <c r="C18" s="917"/>
      <c r="D18" s="926"/>
      <c r="E18" s="919"/>
      <c r="F18" s="919"/>
      <c r="G18" s="919"/>
      <c r="H18" s="919"/>
      <c r="I18" s="919"/>
      <c r="J18" s="919"/>
      <c r="K18" s="919"/>
      <c r="L18" s="919"/>
      <c r="M18" s="919"/>
      <c r="N18" s="919"/>
      <c r="O18" s="919"/>
      <c r="P18" s="919"/>
      <c r="Q18" s="919"/>
      <c r="R18" s="919"/>
      <c r="S18" s="919"/>
      <c r="T18" s="917"/>
      <c r="U18" s="39"/>
      <c r="V18" s="40"/>
      <c r="W18" s="956"/>
      <c r="X18" s="917"/>
      <c r="Y18" s="928"/>
      <c r="Z18" s="917"/>
      <c r="AA18" s="923"/>
      <c r="AB18" s="917"/>
      <c r="AC18" s="923"/>
      <c r="AD18" s="917"/>
      <c r="AE18" s="923"/>
      <c r="AF18" s="917"/>
      <c r="AG18" s="923"/>
      <c r="AH18" s="917"/>
      <c r="AI18" s="923"/>
      <c r="AJ18" s="919"/>
      <c r="AK18" s="917"/>
      <c r="AL18" s="34"/>
      <c r="AM18" s="9"/>
      <c r="AN18" s="9"/>
      <c r="AO18" s="34"/>
      <c r="AP18" s="34"/>
      <c r="AQ18" s="34"/>
      <c r="AR18" s="34"/>
      <c r="AS18" s="34"/>
    </row>
    <row r="19" spans="1:45" s="83" customFormat="1" ht="15.75" customHeight="1" outlineLevel="1" x14ac:dyDescent="0.25">
      <c r="A19" s="38"/>
      <c r="B19" s="1001" t="s">
        <v>560</v>
      </c>
      <c r="C19" s="917"/>
      <c r="D19" s="918" t="s">
        <v>83</v>
      </c>
      <c r="E19" s="919"/>
      <c r="F19" s="919"/>
      <c r="G19" s="919"/>
      <c r="H19" s="919"/>
      <c r="I19" s="919"/>
      <c r="J19" s="919"/>
      <c r="K19" s="919"/>
      <c r="L19" s="919"/>
      <c r="M19" s="919"/>
      <c r="N19" s="919"/>
      <c r="O19" s="919"/>
      <c r="P19" s="919"/>
      <c r="Q19" s="919"/>
      <c r="R19" s="919"/>
      <c r="S19" s="919"/>
      <c r="T19" s="917"/>
      <c r="U19" s="920"/>
      <c r="V19" s="917"/>
      <c r="W19" s="1002"/>
      <c r="X19" s="917"/>
      <c r="Y19" s="997"/>
      <c r="Z19" s="919"/>
      <c r="AA19" s="916"/>
      <c r="AB19" s="917"/>
      <c r="AC19" s="916"/>
      <c r="AD19" s="917"/>
      <c r="AE19" s="916"/>
      <c r="AF19" s="917"/>
      <c r="AG19" s="916"/>
      <c r="AH19" s="917"/>
      <c r="AI19" s="916">
        <f>SUM(AI20:AK23)</f>
        <v>0</v>
      </c>
      <c r="AJ19" s="919"/>
      <c r="AK19" s="917"/>
      <c r="AL19" s="38"/>
      <c r="AM19" s="9"/>
      <c r="AN19" s="9"/>
      <c r="AO19" s="38"/>
      <c r="AP19" s="38"/>
      <c r="AQ19" s="38"/>
      <c r="AR19" s="38"/>
      <c r="AS19" s="34"/>
    </row>
    <row r="20" spans="1:45" s="100" customFormat="1" ht="33" customHeight="1" outlineLevel="2" x14ac:dyDescent="0.25">
      <c r="A20" s="224"/>
      <c r="B20" s="1004" t="s">
        <v>562</v>
      </c>
      <c r="C20" s="917"/>
      <c r="D20" s="939" t="s">
        <v>85</v>
      </c>
      <c r="E20" s="914"/>
      <c r="F20" s="914"/>
      <c r="G20" s="914"/>
      <c r="H20" s="914"/>
      <c r="I20" s="914"/>
      <c r="J20" s="914"/>
      <c r="K20" s="914"/>
      <c r="L20" s="914"/>
      <c r="M20" s="914"/>
      <c r="N20" s="914"/>
      <c r="O20" s="914"/>
      <c r="P20" s="914"/>
      <c r="Q20" s="914"/>
      <c r="R20" s="914"/>
      <c r="S20" s="914"/>
      <c r="T20" s="913"/>
      <c r="U20" s="915"/>
      <c r="V20" s="913"/>
      <c r="W20" s="999" t="s">
        <v>33</v>
      </c>
      <c r="X20" s="913"/>
      <c r="Y20" s="912">
        <v>424.68</v>
      </c>
      <c r="Z20" s="914"/>
      <c r="AA20" s="912"/>
      <c r="AB20" s="913"/>
      <c r="AC20" s="912"/>
      <c r="AD20" s="913"/>
      <c r="AE20" s="912">
        <f>ROUND(Y20*AA20,2)</f>
        <v>0</v>
      </c>
      <c r="AF20" s="913"/>
      <c r="AG20" s="912">
        <f>ROUND(Y20*AC20,2)</f>
        <v>0</v>
      </c>
      <c r="AH20" s="913"/>
      <c r="AI20" s="912">
        <f>AE20+AG20</f>
        <v>0</v>
      </c>
      <c r="AJ20" s="914"/>
      <c r="AK20" s="913"/>
      <c r="AL20" s="224"/>
      <c r="AM20" s="101"/>
      <c r="AN20" s="101"/>
      <c r="AO20" s="224"/>
      <c r="AP20" s="224"/>
      <c r="AQ20" s="224"/>
      <c r="AR20" s="224"/>
      <c r="AS20" s="224"/>
    </row>
    <row r="21" spans="1:45" s="100" customFormat="1" ht="33" customHeight="1" outlineLevel="2" x14ac:dyDescent="0.25">
      <c r="A21" s="224"/>
      <c r="B21" s="1004" t="s">
        <v>1110</v>
      </c>
      <c r="C21" s="917"/>
      <c r="D21" s="939" t="s">
        <v>87</v>
      </c>
      <c r="E21" s="914"/>
      <c r="F21" s="914"/>
      <c r="G21" s="914"/>
      <c r="H21" s="914"/>
      <c r="I21" s="914"/>
      <c r="J21" s="914"/>
      <c r="K21" s="914"/>
      <c r="L21" s="914"/>
      <c r="M21" s="914"/>
      <c r="N21" s="914"/>
      <c r="O21" s="914"/>
      <c r="P21" s="914"/>
      <c r="Q21" s="914"/>
      <c r="R21" s="914"/>
      <c r="S21" s="914"/>
      <c r="T21" s="913"/>
      <c r="U21" s="915"/>
      <c r="V21" s="913"/>
      <c r="W21" s="1003" t="s">
        <v>33</v>
      </c>
      <c r="X21" s="913"/>
      <c r="Y21" s="912">
        <v>537.36</v>
      </c>
      <c r="Z21" s="914"/>
      <c r="AA21" s="912"/>
      <c r="AB21" s="913"/>
      <c r="AC21" s="912"/>
      <c r="AD21" s="913"/>
      <c r="AE21" s="912">
        <f>ROUND(Y21*AA21,2)</f>
        <v>0</v>
      </c>
      <c r="AF21" s="913"/>
      <c r="AG21" s="912">
        <f>ROUND(Y21*AC21,2)</f>
        <v>0</v>
      </c>
      <c r="AH21" s="913"/>
      <c r="AI21" s="912">
        <f>AE21+AG21</f>
        <v>0</v>
      </c>
      <c r="AJ21" s="914"/>
      <c r="AK21" s="913"/>
      <c r="AL21" s="224"/>
      <c r="AM21" s="99"/>
      <c r="AN21" s="99"/>
      <c r="AO21" s="224"/>
      <c r="AP21" s="224"/>
      <c r="AQ21" s="224"/>
      <c r="AR21" s="224"/>
      <c r="AS21" s="250"/>
    </row>
    <row r="22" spans="1:45" s="100" customFormat="1" ht="15.75" customHeight="1" outlineLevel="2" x14ac:dyDescent="0.25">
      <c r="A22" s="224"/>
      <c r="B22" s="1004" t="s">
        <v>1111</v>
      </c>
      <c r="C22" s="917"/>
      <c r="D22" s="939" t="s">
        <v>88</v>
      </c>
      <c r="E22" s="914"/>
      <c r="F22" s="914"/>
      <c r="G22" s="914"/>
      <c r="H22" s="914"/>
      <c r="I22" s="914"/>
      <c r="J22" s="914"/>
      <c r="K22" s="914"/>
      <c r="L22" s="914"/>
      <c r="M22" s="914"/>
      <c r="N22" s="914"/>
      <c r="O22" s="914"/>
      <c r="P22" s="914"/>
      <c r="Q22" s="914"/>
      <c r="R22" s="914"/>
      <c r="S22" s="914"/>
      <c r="T22" s="913"/>
      <c r="U22" s="915"/>
      <c r="V22" s="913"/>
      <c r="W22" s="1003" t="s">
        <v>39</v>
      </c>
      <c r="X22" s="913"/>
      <c r="Y22" s="912">
        <v>192</v>
      </c>
      <c r="Z22" s="914"/>
      <c r="AA22" s="912"/>
      <c r="AB22" s="913"/>
      <c r="AC22" s="912"/>
      <c r="AD22" s="913"/>
      <c r="AE22" s="912">
        <f>ROUND(Y22*AA22,2)</f>
        <v>0</v>
      </c>
      <c r="AF22" s="913"/>
      <c r="AG22" s="912">
        <f>ROUND(Y22*AC22,2)</f>
        <v>0</v>
      </c>
      <c r="AH22" s="913"/>
      <c r="AI22" s="912">
        <f>AE22+AG22</f>
        <v>0</v>
      </c>
      <c r="AJ22" s="914"/>
      <c r="AK22" s="913"/>
      <c r="AL22" s="224"/>
      <c r="AM22" s="99"/>
      <c r="AN22" s="99"/>
      <c r="AO22" s="224"/>
      <c r="AP22" s="224"/>
      <c r="AQ22" s="224"/>
      <c r="AR22" s="224"/>
      <c r="AS22" s="250"/>
    </row>
    <row r="23" spans="1:45" s="100" customFormat="1" ht="15.75" customHeight="1" outlineLevel="2" x14ac:dyDescent="0.25">
      <c r="A23" s="224"/>
      <c r="B23" s="1004" t="s">
        <v>1112</v>
      </c>
      <c r="C23" s="917"/>
      <c r="D23" s="939" t="s">
        <v>89</v>
      </c>
      <c r="E23" s="914"/>
      <c r="F23" s="914"/>
      <c r="G23" s="914"/>
      <c r="H23" s="914"/>
      <c r="I23" s="914"/>
      <c r="J23" s="914"/>
      <c r="K23" s="914"/>
      <c r="L23" s="914"/>
      <c r="M23" s="914"/>
      <c r="N23" s="914"/>
      <c r="O23" s="914"/>
      <c r="P23" s="914"/>
      <c r="Q23" s="914"/>
      <c r="R23" s="914"/>
      <c r="S23" s="914"/>
      <c r="T23" s="913"/>
      <c r="U23" s="915"/>
      <c r="V23" s="913"/>
      <c r="W23" s="1003" t="s">
        <v>33</v>
      </c>
      <c r="X23" s="913"/>
      <c r="Y23" s="912">
        <v>962.04</v>
      </c>
      <c r="Z23" s="914"/>
      <c r="AA23" s="912"/>
      <c r="AB23" s="913"/>
      <c r="AC23" s="912"/>
      <c r="AD23" s="913"/>
      <c r="AE23" s="912">
        <f>ROUND(Y23*AA23,2)</f>
        <v>0</v>
      </c>
      <c r="AF23" s="913"/>
      <c r="AG23" s="912">
        <f>ROUND(Y23*AC23,2)</f>
        <v>0</v>
      </c>
      <c r="AH23" s="913"/>
      <c r="AI23" s="912">
        <f>AE23+AG23</f>
        <v>0</v>
      </c>
      <c r="AJ23" s="914"/>
      <c r="AK23" s="913"/>
      <c r="AL23" s="224"/>
      <c r="AM23" s="99"/>
      <c r="AN23" s="99"/>
      <c r="AO23" s="224"/>
      <c r="AP23" s="224"/>
      <c r="AQ23" s="224"/>
      <c r="AR23" s="224"/>
      <c r="AS23" s="250"/>
    </row>
    <row r="24" spans="1:45" s="83" customFormat="1" ht="18" customHeight="1" outlineLevel="2" x14ac:dyDescent="0.25">
      <c r="A24" s="34"/>
      <c r="B24" s="1005"/>
      <c r="C24" s="592"/>
      <c r="D24" s="1006"/>
      <c r="E24" s="919"/>
      <c r="F24" s="919"/>
      <c r="G24" s="919"/>
      <c r="H24" s="919"/>
      <c r="I24" s="919"/>
      <c r="J24" s="919"/>
      <c r="K24" s="919"/>
      <c r="L24" s="919"/>
      <c r="M24" s="919"/>
      <c r="N24" s="919"/>
      <c r="O24" s="919"/>
      <c r="P24" s="919"/>
      <c r="Q24" s="919"/>
      <c r="R24" s="919"/>
      <c r="S24" s="919"/>
      <c r="T24" s="917"/>
      <c r="U24" s="39"/>
      <c r="V24" s="40"/>
      <c r="W24" s="956"/>
      <c r="X24" s="917"/>
      <c r="Y24" s="928"/>
      <c r="Z24" s="917"/>
      <c r="AA24" s="923"/>
      <c r="AB24" s="917"/>
      <c r="AC24" s="923"/>
      <c r="AD24" s="917"/>
      <c r="AE24" s="923"/>
      <c r="AF24" s="917"/>
      <c r="AG24" s="923"/>
      <c r="AH24" s="917"/>
      <c r="AI24" s="923"/>
      <c r="AJ24" s="919"/>
      <c r="AK24" s="917"/>
      <c r="AL24" s="34"/>
      <c r="AM24" s="49"/>
      <c r="AN24" s="49"/>
      <c r="AO24" s="34"/>
      <c r="AP24" s="34"/>
      <c r="AQ24" s="34"/>
      <c r="AR24" s="34"/>
      <c r="AS24" s="50"/>
    </row>
    <row r="25" spans="1:45" ht="18" customHeight="1" x14ac:dyDescent="0.25">
      <c r="A25" s="34"/>
      <c r="B25" s="934">
        <v>2</v>
      </c>
      <c r="C25" s="917"/>
      <c r="D25" s="935" t="s">
        <v>92</v>
      </c>
      <c r="E25" s="919"/>
      <c r="F25" s="919"/>
      <c r="G25" s="919"/>
      <c r="H25" s="919"/>
      <c r="I25" s="919"/>
      <c r="J25" s="919"/>
      <c r="K25" s="919"/>
      <c r="L25" s="919"/>
      <c r="M25" s="919"/>
      <c r="N25" s="919"/>
      <c r="O25" s="919"/>
      <c r="P25" s="919"/>
      <c r="Q25" s="919"/>
      <c r="R25" s="919"/>
      <c r="S25" s="919"/>
      <c r="T25" s="919"/>
      <c r="U25" s="36"/>
      <c r="V25" s="36"/>
      <c r="W25" s="36"/>
      <c r="X25" s="36"/>
      <c r="Y25" s="37"/>
      <c r="Z25" s="37"/>
      <c r="AA25" s="37"/>
      <c r="AB25" s="37"/>
      <c r="AC25" s="37"/>
      <c r="AD25" s="37"/>
      <c r="AE25" s="922"/>
      <c r="AF25" s="917"/>
      <c r="AG25" s="922"/>
      <c r="AH25" s="917"/>
      <c r="AI25" s="922">
        <f>AI26+AI31+AI48+AI51+AI57</f>
        <v>0</v>
      </c>
      <c r="AJ25" s="919"/>
      <c r="AK25" s="917"/>
      <c r="AL25" s="34"/>
      <c r="AM25" s="9"/>
      <c r="AN25" s="9"/>
      <c r="AO25" s="34"/>
      <c r="AP25" s="34"/>
      <c r="AQ25" s="34"/>
      <c r="AR25" s="34"/>
      <c r="AS25" s="34"/>
    </row>
    <row r="26" spans="1:45" ht="15.75" customHeight="1" outlineLevel="1" x14ac:dyDescent="0.25">
      <c r="A26" s="38"/>
      <c r="B26" s="936" t="s">
        <v>41</v>
      </c>
      <c r="C26" s="917"/>
      <c r="D26" s="918" t="s">
        <v>93</v>
      </c>
      <c r="E26" s="919"/>
      <c r="F26" s="919"/>
      <c r="G26" s="919"/>
      <c r="H26" s="919"/>
      <c r="I26" s="919"/>
      <c r="J26" s="919"/>
      <c r="K26" s="919"/>
      <c r="L26" s="919"/>
      <c r="M26" s="919"/>
      <c r="N26" s="919"/>
      <c r="O26" s="919"/>
      <c r="P26" s="919"/>
      <c r="Q26" s="919"/>
      <c r="R26" s="919"/>
      <c r="S26" s="919"/>
      <c r="T26" s="917"/>
      <c r="U26" s="920"/>
      <c r="V26" s="917"/>
      <c r="W26" s="921"/>
      <c r="X26" s="917"/>
      <c r="Y26" s="916"/>
      <c r="Z26" s="917"/>
      <c r="AA26" s="916"/>
      <c r="AB26" s="917"/>
      <c r="AC26" s="916"/>
      <c r="AD26" s="917"/>
      <c r="AE26" s="916"/>
      <c r="AF26" s="917"/>
      <c r="AG26" s="916"/>
      <c r="AH26" s="917"/>
      <c r="AI26" s="916">
        <f>SUM(AI27:AK30)</f>
        <v>0</v>
      </c>
      <c r="AJ26" s="919"/>
      <c r="AK26" s="917"/>
      <c r="AL26" s="38"/>
      <c r="AM26" s="9"/>
      <c r="AN26" s="9"/>
      <c r="AO26" s="38"/>
      <c r="AP26" s="38"/>
      <c r="AQ26" s="38"/>
      <c r="AR26" s="38"/>
      <c r="AS26" s="38"/>
    </row>
    <row r="27" spans="1:45" ht="15.75" outlineLevel="2" x14ac:dyDescent="0.25">
      <c r="A27" s="34"/>
      <c r="B27" s="957" t="s">
        <v>42</v>
      </c>
      <c r="C27" s="917"/>
      <c r="D27" s="966" t="s">
        <v>95</v>
      </c>
      <c r="E27" s="919"/>
      <c r="F27" s="919"/>
      <c r="G27" s="919"/>
      <c r="H27" s="919"/>
      <c r="I27" s="919"/>
      <c r="J27" s="919"/>
      <c r="K27" s="919"/>
      <c r="L27" s="919"/>
      <c r="M27" s="919"/>
      <c r="N27" s="919"/>
      <c r="O27" s="919"/>
      <c r="P27" s="919"/>
      <c r="Q27" s="919"/>
      <c r="R27" s="919"/>
      <c r="S27" s="919"/>
      <c r="T27" s="917"/>
      <c r="U27" s="956"/>
      <c r="V27" s="917"/>
      <c r="W27" s="956" t="s">
        <v>38</v>
      </c>
      <c r="X27" s="917"/>
      <c r="Y27" s="965">
        <v>44</v>
      </c>
      <c r="Z27" s="917"/>
      <c r="AA27" s="923"/>
      <c r="AB27" s="917"/>
      <c r="AC27" s="923"/>
      <c r="AD27" s="917"/>
      <c r="AE27" s="923">
        <f>ROUND(Y27*AA27,2)</f>
        <v>0</v>
      </c>
      <c r="AF27" s="917"/>
      <c r="AG27" s="923">
        <f>ROUND(Y27*AC27,2)</f>
        <v>0</v>
      </c>
      <c r="AH27" s="917"/>
      <c r="AI27" s="923">
        <f>AE27+AG27</f>
        <v>0</v>
      </c>
      <c r="AJ27" s="919"/>
      <c r="AK27" s="917"/>
      <c r="AL27" s="34"/>
      <c r="AM27" s="9"/>
      <c r="AN27" s="9"/>
      <c r="AO27" s="34"/>
      <c r="AP27" s="34"/>
      <c r="AQ27" s="34"/>
      <c r="AR27" s="34"/>
      <c r="AS27" s="34"/>
    </row>
    <row r="28" spans="1:45" ht="15.75" outlineLevel="2" x14ac:dyDescent="0.25">
      <c r="A28" s="34"/>
      <c r="B28" s="957" t="s">
        <v>43</v>
      </c>
      <c r="C28" s="917"/>
      <c r="D28" s="966" t="s">
        <v>97</v>
      </c>
      <c r="E28" s="919"/>
      <c r="F28" s="919"/>
      <c r="G28" s="919"/>
      <c r="H28" s="919"/>
      <c r="I28" s="919"/>
      <c r="J28" s="919"/>
      <c r="K28" s="919"/>
      <c r="L28" s="919"/>
      <c r="M28" s="919"/>
      <c r="N28" s="919"/>
      <c r="O28" s="919"/>
      <c r="P28" s="919"/>
      <c r="Q28" s="919"/>
      <c r="R28" s="919"/>
      <c r="S28" s="919"/>
      <c r="T28" s="917"/>
      <c r="U28" s="956"/>
      <c r="V28" s="917"/>
      <c r="W28" s="956" t="s">
        <v>38</v>
      </c>
      <c r="X28" s="917"/>
      <c r="Y28" s="965">
        <v>6</v>
      </c>
      <c r="Z28" s="917"/>
      <c r="AA28" s="923"/>
      <c r="AB28" s="917"/>
      <c r="AC28" s="923"/>
      <c r="AD28" s="917"/>
      <c r="AE28" s="923">
        <f>ROUND(Y28*AA28,2)</f>
        <v>0</v>
      </c>
      <c r="AF28" s="917"/>
      <c r="AG28" s="923">
        <f>ROUND(Y28*AC28,2)</f>
        <v>0</v>
      </c>
      <c r="AH28" s="917"/>
      <c r="AI28" s="923">
        <f>AE28+AG28</f>
        <v>0</v>
      </c>
      <c r="AJ28" s="919"/>
      <c r="AK28" s="917"/>
      <c r="AL28" s="34"/>
      <c r="AM28" s="9"/>
      <c r="AN28" s="9"/>
      <c r="AO28" s="34"/>
      <c r="AP28" s="34"/>
      <c r="AQ28" s="34"/>
      <c r="AR28" s="34"/>
      <c r="AS28" s="34"/>
    </row>
    <row r="29" spans="1:45" ht="15.75" outlineLevel="2" x14ac:dyDescent="0.25">
      <c r="A29" s="34"/>
      <c r="B29" s="957" t="s">
        <v>330</v>
      </c>
      <c r="C29" s="917"/>
      <c r="D29" s="966" t="s">
        <v>99</v>
      </c>
      <c r="E29" s="919"/>
      <c r="F29" s="919"/>
      <c r="G29" s="919"/>
      <c r="H29" s="919"/>
      <c r="I29" s="919"/>
      <c r="J29" s="919"/>
      <c r="K29" s="919"/>
      <c r="L29" s="919"/>
      <c r="M29" s="919"/>
      <c r="N29" s="919"/>
      <c r="O29" s="919"/>
      <c r="P29" s="919"/>
      <c r="Q29" s="919"/>
      <c r="R29" s="919"/>
      <c r="S29" s="919"/>
      <c r="T29" s="917"/>
      <c r="U29" s="956"/>
      <c r="V29" s="917"/>
      <c r="W29" s="956" t="s">
        <v>38</v>
      </c>
      <c r="X29" s="917"/>
      <c r="Y29" s="965">
        <v>9</v>
      </c>
      <c r="Z29" s="917"/>
      <c r="AA29" s="923"/>
      <c r="AB29" s="917"/>
      <c r="AC29" s="923"/>
      <c r="AD29" s="917"/>
      <c r="AE29" s="923">
        <f>ROUND(Y29*AA29,2)</f>
        <v>0</v>
      </c>
      <c r="AF29" s="917"/>
      <c r="AG29" s="923">
        <f>ROUND(Y29*AC29,2)</f>
        <v>0</v>
      </c>
      <c r="AH29" s="917"/>
      <c r="AI29" s="923">
        <f>AE29+AG29</f>
        <v>0</v>
      </c>
      <c r="AJ29" s="919"/>
      <c r="AK29" s="917"/>
      <c r="AL29" s="34"/>
      <c r="AM29" s="9"/>
      <c r="AN29" s="9"/>
      <c r="AO29" s="34"/>
      <c r="AP29" s="34"/>
      <c r="AQ29" s="34"/>
      <c r="AR29" s="34"/>
      <c r="AS29" s="34"/>
    </row>
    <row r="30" spans="1:45" ht="18" customHeight="1" outlineLevel="2" x14ac:dyDescent="0.25">
      <c r="A30" s="34"/>
      <c r="B30" s="925"/>
      <c r="C30" s="917"/>
      <c r="D30" s="926"/>
      <c r="E30" s="919"/>
      <c r="F30" s="919"/>
      <c r="G30" s="919"/>
      <c r="H30" s="919"/>
      <c r="I30" s="919"/>
      <c r="J30" s="919"/>
      <c r="K30" s="919"/>
      <c r="L30" s="919"/>
      <c r="M30" s="919"/>
      <c r="N30" s="919"/>
      <c r="O30" s="919"/>
      <c r="P30" s="919"/>
      <c r="Q30" s="919"/>
      <c r="R30" s="919"/>
      <c r="S30" s="919"/>
      <c r="T30" s="917"/>
      <c r="U30" s="927"/>
      <c r="V30" s="917"/>
      <c r="W30" s="927"/>
      <c r="X30" s="917"/>
      <c r="Y30" s="928"/>
      <c r="Z30" s="917"/>
      <c r="AA30" s="928"/>
      <c r="AB30" s="917"/>
      <c r="AC30" s="923"/>
      <c r="AD30" s="917"/>
      <c r="AE30" s="923"/>
      <c r="AF30" s="917"/>
      <c r="AG30" s="923"/>
      <c r="AH30" s="917"/>
      <c r="AI30" s="923"/>
      <c r="AJ30" s="919"/>
      <c r="AK30" s="917"/>
      <c r="AL30" s="34"/>
      <c r="AM30" s="9"/>
      <c r="AN30" s="9"/>
      <c r="AO30" s="34"/>
      <c r="AP30" s="34"/>
      <c r="AQ30" s="34"/>
      <c r="AR30" s="34"/>
      <c r="AS30" s="34"/>
    </row>
    <row r="31" spans="1:45" ht="15.75" customHeight="1" outlineLevel="1" x14ac:dyDescent="0.25">
      <c r="A31" s="38"/>
      <c r="B31" s="936" t="s">
        <v>618</v>
      </c>
      <c r="C31" s="917"/>
      <c r="D31" s="918" t="s">
        <v>100</v>
      </c>
      <c r="E31" s="919"/>
      <c r="F31" s="919"/>
      <c r="G31" s="919"/>
      <c r="H31" s="919"/>
      <c r="I31" s="919"/>
      <c r="J31" s="919"/>
      <c r="K31" s="919"/>
      <c r="L31" s="919"/>
      <c r="M31" s="919"/>
      <c r="N31" s="919"/>
      <c r="O31" s="919"/>
      <c r="P31" s="919"/>
      <c r="Q31" s="919"/>
      <c r="R31" s="919"/>
      <c r="S31" s="919"/>
      <c r="T31" s="917"/>
      <c r="U31" s="920"/>
      <c r="V31" s="917"/>
      <c r="W31" s="921"/>
      <c r="X31" s="917"/>
      <c r="Y31" s="916"/>
      <c r="Z31" s="917"/>
      <c r="AA31" s="916"/>
      <c r="AB31" s="917"/>
      <c r="AC31" s="916"/>
      <c r="AD31" s="917"/>
      <c r="AE31" s="916"/>
      <c r="AF31" s="917"/>
      <c r="AG31" s="916"/>
      <c r="AH31" s="917"/>
      <c r="AI31" s="916">
        <f>SUM(AI32:AK47)</f>
        <v>0</v>
      </c>
      <c r="AJ31" s="919"/>
      <c r="AK31" s="917"/>
      <c r="AL31" s="38"/>
      <c r="AM31" s="9"/>
      <c r="AN31" s="9"/>
      <c r="AO31" s="38"/>
      <c r="AP31" s="38"/>
      <c r="AQ31" s="38"/>
      <c r="AR31" s="38"/>
      <c r="AS31" s="38"/>
    </row>
    <row r="32" spans="1:45" ht="56.25" customHeight="1" outlineLevel="2" x14ac:dyDescent="0.25">
      <c r="A32" s="2"/>
      <c r="B32" s="957" t="s">
        <v>42</v>
      </c>
      <c r="C32" s="917"/>
      <c r="D32" s="964" t="s">
        <v>2525</v>
      </c>
      <c r="E32" s="919"/>
      <c r="F32" s="919"/>
      <c r="G32" s="919"/>
      <c r="H32" s="919"/>
      <c r="I32" s="919"/>
      <c r="J32" s="919"/>
      <c r="K32" s="919"/>
      <c r="L32" s="919"/>
      <c r="M32" s="919"/>
      <c r="N32" s="919"/>
      <c r="O32" s="919"/>
      <c r="P32" s="919"/>
      <c r="Q32" s="919"/>
      <c r="R32" s="919"/>
      <c r="S32" s="919"/>
      <c r="T32" s="917"/>
      <c r="U32" s="956" t="s">
        <v>2526</v>
      </c>
      <c r="V32" s="917"/>
      <c r="W32" s="962" t="s">
        <v>101</v>
      </c>
      <c r="X32" s="917"/>
      <c r="Y32" s="963">
        <v>4</v>
      </c>
      <c r="Z32" s="917"/>
      <c r="AA32" s="923"/>
      <c r="AB32" s="917"/>
      <c r="AC32" s="923"/>
      <c r="AD32" s="917"/>
      <c r="AE32" s="923">
        <f t="shared" ref="AE32:AE45" si="0">ROUND(Y32*AA32,2)</f>
        <v>0</v>
      </c>
      <c r="AF32" s="917"/>
      <c r="AG32" s="923">
        <f t="shared" ref="AG32:AG45" si="1">ROUND(Y32*AC32,2)</f>
        <v>0</v>
      </c>
      <c r="AH32" s="917"/>
      <c r="AI32" s="923">
        <f t="shared" ref="AI32:AI46" si="2">AE32+AG32</f>
        <v>0</v>
      </c>
      <c r="AJ32" s="919"/>
      <c r="AK32" s="917"/>
      <c r="AL32" s="2"/>
      <c r="AM32" s="9"/>
      <c r="AN32" s="9"/>
      <c r="AO32" s="2"/>
      <c r="AP32" s="2"/>
      <c r="AQ32" s="2"/>
      <c r="AR32" s="2"/>
      <c r="AS32" s="2"/>
    </row>
    <row r="33" spans="1:45" ht="31.5" customHeight="1" outlineLevel="2" x14ac:dyDescent="0.25">
      <c r="A33" s="2"/>
      <c r="B33" s="957" t="s">
        <v>43</v>
      </c>
      <c r="C33" s="917"/>
      <c r="D33" s="964" t="s">
        <v>2527</v>
      </c>
      <c r="E33" s="919"/>
      <c r="F33" s="919"/>
      <c r="G33" s="919"/>
      <c r="H33" s="919"/>
      <c r="I33" s="919"/>
      <c r="J33" s="919"/>
      <c r="K33" s="919"/>
      <c r="L33" s="919"/>
      <c r="M33" s="919"/>
      <c r="N33" s="919"/>
      <c r="O33" s="919"/>
      <c r="P33" s="919"/>
      <c r="Q33" s="919"/>
      <c r="R33" s="919"/>
      <c r="S33" s="919"/>
      <c r="T33" s="917"/>
      <c r="U33" s="956" t="s">
        <v>2528</v>
      </c>
      <c r="V33" s="917"/>
      <c r="W33" s="962" t="s">
        <v>33</v>
      </c>
      <c r="X33" s="917"/>
      <c r="Y33" s="963">
        <f>1*2.1*4</f>
        <v>8.4</v>
      </c>
      <c r="Z33" s="917"/>
      <c r="AA33" s="923"/>
      <c r="AB33" s="917"/>
      <c r="AC33" s="923"/>
      <c r="AD33" s="917"/>
      <c r="AE33" s="923">
        <f t="shared" si="0"/>
        <v>0</v>
      </c>
      <c r="AF33" s="917"/>
      <c r="AG33" s="923">
        <f t="shared" si="1"/>
        <v>0</v>
      </c>
      <c r="AH33" s="917"/>
      <c r="AI33" s="923">
        <f t="shared" si="2"/>
        <v>0</v>
      </c>
      <c r="AJ33" s="919"/>
      <c r="AK33" s="917"/>
      <c r="AL33" s="2"/>
      <c r="AM33" s="9"/>
      <c r="AN33" s="9"/>
      <c r="AO33" s="2"/>
      <c r="AP33" s="2"/>
      <c r="AQ33" s="2"/>
      <c r="AR33" s="2"/>
      <c r="AS33" s="2"/>
    </row>
    <row r="34" spans="1:45" ht="34.5" customHeight="1" outlineLevel="2" x14ac:dyDescent="0.25">
      <c r="A34" s="2"/>
      <c r="B34" s="957" t="s">
        <v>330</v>
      </c>
      <c r="C34" s="917"/>
      <c r="D34" s="964" t="s">
        <v>2529</v>
      </c>
      <c r="E34" s="919"/>
      <c r="F34" s="919"/>
      <c r="G34" s="919"/>
      <c r="H34" s="919"/>
      <c r="I34" s="919"/>
      <c r="J34" s="919"/>
      <c r="K34" s="919"/>
      <c r="L34" s="919"/>
      <c r="M34" s="919"/>
      <c r="N34" s="919"/>
      <c r="O34" s="919"/>
      <c r="P34" s="919"/>
      <c r="Q34" s="919"/>
      <c r="R34" s="919"/>
      <c r="S34" s="919"/>
      <c r="T34" s="917"/>
      <c r="U34" s="956" t="s">
        <v>2530</v>
      </c>
      <c r="V34" s="917"/>
      <c r="W34" s="962" t="s">
        <v>33</v>
      </c>
      <c r="X34" s="917"/>
      <c r="Y34" s="965">
        <f>1.3*2.1*3</f>
        <v>8.1900000000000013</v>
      </c>
      <c r="Z34" s="917"/>
      <c r="AA34" s="923"/>
      <c r="AB34" s="917"/>
      <c r="AC34" s="923"/>
      <c r="AD34" s="917"/>
      <c r="AE34" s="923">
        <f t="shared" si="0"/>
        <v>0</v>
      </c>
      <c r="AF34" s="917"/>
      <c r="AG34" s="923">
        <f t="shared" si="1"/>
        <v>0</v>
      </c>
      <c r="AH34" s="917"/>
      <c r="AI34" s="923">
        <f t="shared" si="2"/>
        <v>0</v>
      </c>
      <c r="AJ34" s="919"/>
      <c r="AK34" s="917"/>
      <c r="AL34" s="2"/>
      <c r="AM34" s="9"/>
      <c r="AN34" s="9"/>
      <c r="AO34" s="2"/>
      <c r="AP34" s="2"/>
      <c r="AQ34" s="2"/>
      <c r="AR34" s="2"/>
      <c r="AS34" s="2"/>
    </row>
    <row r="35" spans="1:45" ht="45.75" customHeight="1" outlineLevel="2" x14ac:dyDescent="0.25">
      <c r="A35" s="2"/>
      <c r="B35" s="957" t="s">
        <v>332</v>
      </c>
      <c r="C35" s="917"/>
      <c r="D35" s="964" t="s">
        <v>2531</v>
      </c>
      <c r="E35" s="919"/>
      <c r="F35" s="919"/>
      <c r="G35" s="919"/>
      <c r="H35" s="919"/>
      <c r="I35" s="919"/>
      <c r="J35" s="919"/>
      <c r="K35" s="919"/>
      <c r="L35" s="919"/>
      <c r="M35" s="919"/>
      <c r="N35" s="919"/>
      <c r="O35" s="919"/>
      <c r="P35" s="919"/>
      <c r="Q35" s="919"/>
      <c r="R35" s="919"/>
      <c r="S35" s="919"/>
      <c r="T35" s="917"/>
      <c r="U35" s="956" t="s">
        <v>2526</v>
      </c>
      <c r="V35" s="917"/>
      <c r="W35" s="962" t="s">
        <v>101</v>
      </c>
      <c r="X35" s="917"/>
      <c r="Y35" s="963">
        <v>1</v>
      </c>
      <c r="Z35" s="917"/>
      <c r="AA35" s="923"/>
      <c r="AB35" s="917"/>
      <c r="AC35" s="923"/>
      <c r="AD35" s="917"/>
      <c r="AE35" s="923">
        <f t="shared" si="0"/>
        <v>0</v>
      </c>
      <c r="AF35" s="917"/>
      <c r="AG35" s="923">
        <f t="shared" si="1"/>
        <v>0</v>
      </c>
      <c r="AH35" s="917"/>
      <c r="AI35" s="923">
        <f t="shared" si="2"/>
        <v>0</v>
      </c>
      <c r="AJ35" s="919"/>
      <c r="AK35" s="917"/>
      <c r="AL35" s="2"/>
      <c r="AM35" s="9"/>
      <c r="AN35" s="9"/>
      <c r="AO35" s="2"/>
      <c r="AP35" s="2"/>
      <c r="AQ35" s="2"/>
      <c r="AR35" s="2"/>
      <c r="AS35" s="2"/>
    </row>
    <row r="36" spans="1:45" ht="31.5" customHeight="1" outlineLevel="2" x14ac:dyDescent="0.25">
      <c r="A36" s="2"/>
      <c r="B36" s="957" t="s">
        <v>334</v>
      </c>
      <c r="C36" s="917"/>
      <c r="D36" s="964" t="s">
        <v>2532</v>
      </c>
      <c r="E36" s="919"/>
      <c r="F36" s="919"/>
      <c r="G36" s="919"/>
      <c r="H36" s="919"/>
      <c r="I36" s="919"/>
      <c r="J36" s="919"/>
      <c r="K36" s="919"/>
      <c r="L36" s="919"/>
      <c r="M36" s="919"/>
      <c r="N36" s="919"/>
      <c r="O36" s="919"/>
      <c r="P36" s="919"/>
      <c r="Q36" s="919"/>
      <c r="R36" s="919"/>
      <c r="S36" s="919"/>
      <c r="T36" s="917"/>
      <c r="U36" s="956" t="s">
        <v>2533</v>
      </c>
      <c r="V36" s="917"/>
      <c r="W36" s="962" t="s">
        <v>101</v>
      </c>
      <c r="X36" s="917"/>
      <c r="Y36" s="963">
        <v>1</v>
      </c>
      <c r="Z36" s="917"/>
      <c r="AA36" s="923"/>
      <c r="AB36" s="917"/>
      <c r="AC36" s="923"/>
      <c r="AD36" s="917"/>
      <c r="AE36" s="923">
        <f t="shared" si="0"/>
        <v>0</v>
      </c>
      <c r="AF36" s="917"/>
      <c r="AG36" s="923">
        <f t="shared" si="1"/>
        <v>0</v>
      </c>
      <c r="AH36" s="917"/>
      <c r="AI36" s="923">
        <f t="shared" si="2"/>
        <v>0</v>
      </c>
      <c r="AJ36" s="919"/>
      <c r="AK36" s="917"/>
      <c r="AL36" s="2"/>
      <c r="AM36" s="9"/>
      <c r="AN36" s="9"/>
      <c r="AO36" s="2"/>
      <c r="AP36" s="2"/>
      <c r="AQ36" s="2"/>
      <c r="AR36" s="2"/>
      <c r="AS36" s="2"/>
    </row>
    <row r="37" spans="1:45" s="100" customFormat="1" ht="18" customHeight="1" outlineLevel="2" x14ac:dyDescent="0.25">
      <c r="A37" s="96"/>
      <c r="B37" s="938" t="s">
        <v>336</v>
      </c>
      <c r="C37" s="913"/>
      <c r="D37" s="939" t="s">
        <v>251</v>
      </c>
      <c r="E37" s="914"/>
      <c r="F37" s="914"/>
      <c r="G37" s="914"/>
      <c r="H37" s="914"/>
      <c r="I37" s="914"/>
      <c r="J37" s="914"/>
      <c r="K37" s="914"/>
      <c r="L37" s="914"/>
      <c r="M37" s="914"/>
      <c r="N37" s="914"/>
      <c r="O37" s="914"/>
      <c r="P37" s="914"/>
      <c r="Q37" s="914"/>
      <c r="R37" s="914"/>
      <c r="S37" s="914"/>
      <c r="T37" s="913"/>
      <c r="U37" s="915"/>
      <c r="V37" s="913"/>
      <c r="W37" s="940" t="s">
        <v>33</v>
      </c>
      <c r="X37" s="913"/>
      <c r="Y37" s="941">
        <v>11</v>
      </c>
      <c r="Z37" s="913"/>
      <c r="AA37" s="912"/>
      <c r="AB37" s="913"/>
      <c r="AC37" s="912"/>
      <c r="AD37" s="913"/>
      <c r="AE37" s="912">
        <f>ROUND(Y37*AA37,2)</f>
        <v>0</v>
      </c>
      <c r="AF37" s="913"/>
      <c r="AG37" s="912">
        <f>ROUND(Y37*AC37,2)</f>
        <v>0</v>
      </c>
      <c r="AH37" s="913"/>
      <c r="AI37" s="912">
        <f>AE37+AG37</f>
        <v>0</v>
      </c>
      <c r="AJ37" s="914"/>
      <c r="AK37" s="913"/>
      <c r="AL37" s="96"/>
      <c r="AM37" s="101"/>
      <c r="AN37" s="101"/>
      <c r="AO37" s="96"/>
      <c r="AP37" s="96"/>
      <c r="AQ37" s="96"/>
      <c r="AR37" s="96"/>
      <c r="AS37" s="96"/>
    </row>
    <row r="38" spans="1:45" s="100" customFormat="1" ht="18" customHeight="1" outlineLevel="2" x14ac:dyDescent="0.25">
      <c r="A38" s="96"/>
      <c r="B38" s="938" t="s">
        <v>339</v>
      </c>
      <c r="C38" s="913"/>
      <c r="D38" s="939" t="s">
        <v>252</v>
      </c>
      <c r="E38" s="914"/>
      <c r="F38" s="914"/>
      <c r="G38" s="914"/>
      <c r="H38" s="914"/>
      <c r="I38" s="914"/>
      <c r="J38" s="914"/>
      <c r="K38" s="914"/>
      <c r="L38" s="914"/>
      <c r="M38" s="914"/>
      <c r="N38" s="914"/>
      <c r="O38" s="914"/>
      <c r="P38" s="914"/>
      <c r="Q38" s="914"/>
      <c r="R38" s="914"/>
      <c r="S38" s="914"/>
      <c r="T38" s="913"/>
      <c r="U38" s="915"/>
      <c r="V38" s="913"/>
      <c r="W38" s="940" t="s">
        <v>33</v>
      </c>
      <c r="X38" s="913"/>
      <c r="Y38" s="941">
        <v>15</v>
      </c>
      <c r="Z38" s="913"/>
      <c r="AA38" s="912"/>
      <c r="AB38" s="913"/>
      <c r="AC38" s="912"/>
      <c r="AD38" s="913"/>
      <c r="AE38" s="912">
        <f>ROUND(Y38*AA38,2)</f>
        <v>0</v>
      </c>
      <c r="AF38" s="913"/>
      <c r="AG38" s="912">
        <f>ROUND(Y38*AC38,2)</f>
        <v>0</v>
      </c>
      <c r="AH38" s="913"/>
      <c r="AI38" s="912">
        <f>AE38+AG38</f>
        <v>0</v>
      </c>
      <c r="AJ38" s="914"/>
      <c r="AK38" s="913"/>
      <c r="AL38" s="96"/>
      <c r="AM38" s="101"/>
      <c r="AN38" s="101"/>
      <c r="AO38" s="96"/>
      <c r="AP38" s="96"/>
      <c r="AQ38" s="96"/>
      <c r="AR38" s="96"/>
      <c r="AS38" s="96"/>
    </row>
    <row r="39" spans="1:45" s="1532" customFormat="1" ht="48" customHeight="1" outlineLevel="2" x14ac:dyDescent="0.25">
      <c r="A39" s="1561"/>
      <c r="B39" s="957" t="s">
        <v>341</v>
      </c>
      <c r="C39" s="1599"/>
      <c r="D39" s="964" t="s">
        <v>2542</v>
      </c>
      <c r="E39" s="1600"/>
      <c r="F39" s="1600"/>
      <c r="G39" s="1600"/>
      <c r="H39" s="1600"/>
      <c r="I39" s="1600"/>
      <c r="J39" s="1600"/>
      <c r="K39" s="1600"/>
      <c r="L39" s="1600"/>
      <c r="M39" s="1600"/>
      <c r="N39" s="1600"/>
      <c r="O39" s="1600"/>
      <c r="P39" s="1600"/>
      <c r="Q39" s="1600"/>
      <c r="R39" s="1600"/>
      <c r="S39" s="1600"/>
      <c r="T39" s="1599"/>
      <c r="U39" s="956" t="s">
        <v>2516</v>
      </c>
      <c r="V39" s="1599"/>
      <c r="W39" s="962" t="s">
        <v>33</v>
      </c>
      <c r="X39" s="1599"/>
      <c r="Y39" s="1601">
        <f>28*(1*0.7)</f>
        <v>19.599999999999998</v>
      </c>
      <c r="Z39" s="1599"/>
      <c r="AA39" s="923"/>
      <c r="AB39" s="1599"/>
      <c r="AC39" s="923"/>
      <c r="AD39" s="1599"/>
      <c r="AE39" s="923">
        <f t="shared" si="0"/>
        <v>0</v>
      </c>
      <c r="AF39" s="1599"/>
      <c r="AG39" s="923">
        <f t="shared" si="1"/>
        <v>0</v>
      </c>
      <c r="AH39" s="1599"/>
      <c r="AI39" s="923">
        <f t="shared" si="2"/>
        <v>0</v>
      </c>
      <c r="AJ39" s="1600"/>
      <c r="AK39" s="1599"/>
      <c r="AL39" s="1561"/>
      <c r="AM39" s="1531"/>
      <c r="AN39" s="1531"/>
      <c r="AO39" s="1561"/>
      <c r="AP39" s="1561"/>
      <c r="AQ39" s="1561"/>
      <c r="AR39" s="1561"/>
      <c r="AS39" s="1561"/>
    </row>
    <row r="40" spans="1:45" s="1532" customFormat="1" ht="48" customHeight="1" outlineLevel="2" x14ac:dyDescent="0.25">
      <c r="A40" s="1561"/>
      <c r="B40" s="957" t="s">
        <v>1126</v>
      </c>
      <c r="C40" s="1599"/>
      <c r="D40" s="964" t="s">
        <v>2543</v>
      </c>
      <c r="E40" s="1600"/>
      <c r="F40" s="1600"/>
      <c r="G40" s="1600"/>
      <c r="H40" s="1600"/>
      <c r="I40" s="1600"/>
      <c r="J40" s="1600"/>
      <c r="K40" s="1600"/>
      <c r="L40" s="1600"/>
      <c r="M40" s="1600"/>
      <c r="N40" s="1600"/>
      <c r="O40" s="1600"/>
      <c r="P40" s="1600"/>
      <c r="Q40" s="1600"/>
      <c r="R40" s="1600"/>
      <c r="S40" s="1600"/>
      <c r="T40" s="1599"/>
      <c r="U40" s="956" t="s">
        <v>2517</v>
      </c>
      <c r="V40" s="1599"/>
      <c r="W40" s="962" t="s">
        <v>33</v>
      </c>
      <c r="X40" s="1599"/>
      <c r="Y40" s="1601">
        <f>6*(1*0.7)</f>
        <v>4.1999999999999993</v>
      </c>
      <c r="Z40" s="1599"/>
      <c r="AA40" s="923"/>
      <c r="AB40" s="1599"/>
      <c r="AC40" s="923"/>
      <c r="AD40" s="1599"/>
      <c r="AE40" s="923">
        <f t="shared" si="0"/>
        <v>0</v>
      </c>
      <c r="AF40" s="1599"/>
      <c r="AG40" s="923">
        <f t="shared" si="1"/>
        <v>0</v>
      </c>
      <c r="AH40" s="1599"/>
      <c r="AI40" s="923">
        <f t="shared" si="2"/>
        <v>0</v>
      </c>
      <c r="AJ40" s="1600"/>
      <c r="AK40" s="1599"/>
      <c r="AL40" s="1561"/>
      <c r="AM40" s="1531"/>
      <c r="AN40" s="1531"/>
      <c r="AO40" s="1561"/>
      <c r="AP40" s="1561"/>
      <c r="AQ40" s="1561"/>
      <c r="AR40" s="1561"/>
      <c r="AS40" s="1561"/>
    </row>
    <row r="41" spans="1:45" s="1532" customFormat="1" ht="48" customHeight="1" outlineLevel="2" x14ac:dyDescent="0.25">
      <c r="A41" s="1561"/>
      <c r="B41" s="957" t="s">
        <v>1127</v>
      </c>
      <c r="C41" s="1599"/>
      <c r="D41" s="964" t="s">
        <v>2544</v>
      </c>
      <c r="E41" s="1600"/>
      <c r="F41" s="1600"/>
      <c r="G41" s="1600"/>
      <c r="H41" s="1600"/>
      <c r="I41" s="1600"/>
      <c r="J41" s="1600"/>
      <c r="K41" s="1600"/>
      <c r="L41" s="1600"/>
      <c r="M41" s="1600"/>
      <c r="N41" s="1600"/>
      <c r="O41" s="1600"/>
      <c r="P41" s="1600"/>
      <c r="Q41" s="1600"/>
      <c r="R41" s="1600"/>
      <c r="S41" s="1600"/>
      <c r="T41" s="1599"/>
      <c r="U41" s="956" t="s">
        <v>2518</v>
      </c>
      <c r="V41" s="1599"/>
      <c r="W41" s="962" t="s">
        <v>33</v>
      </c>
      <c r="X41" s="1599"/>
      <c r="Y41" s="1601">
        <f>18*2.86*1.2</f>
        <v>61.775999999999996</v>
      </c>
      <c r="Z41" s="1599"/>
      <c r="AA41" s="923"/>
      <c r="AB41" s="1599"/>
      <c r="AC41" s="923"/>
      <c r="AD41" s="1599"/>
      <c r="AE41" s="923">
        <f t="shared" si="0"/>
        <v>0</v>
      </c>
      <c r="AF41" s="1599"/>
      <c r="AG41" s="923">
        <f t="shared" si="1"/>
        <v>0</v>
      </c>
      <c r="AH41" s="1599"/>
      <c r="AI41" s="923">
        <f t="shared" si="2"/>
        <v>0</v>
      </c>
      <c r="AJ41" s="1600"/>
      <c r="AK41" s="1599"/>
      <c r="AL41" s="1561"/>
      <c r="AM41" s="1531"/>
      <c r="AN41" s="1531"/>
      <c r="AO41" s="1561"/>
      <c r="AP41" s="1561"/>
      <c r="AQ41" s="1561"/>
      <c r="AR41" s="1561"/>
      <c r="AS41" s="1561"/>
    </row>
    <row r="42" spans="1:45" s="1532" customFormat="1" ht="48" customHeight="1" outlineLevel="2" x14ac:dyDescent="0.25">
      <c r="A42" s="1561"/>
      <c r="B42" s="957" t="s">
        <v>1128</v>
      </c>
      <c r="C42" s="1599"/>
      <c r="D42" s="964" t="s">
        <v>2545</v>
      </c>
      <c r="E42" s="1600"/>
      <c r="F42" s="1600"/>
      <c r="G42" s="1600"/>
      <c r="H42" s="1600"/>
      <c r="I42" s="1600"/>
      <c r="J42" s="1600"/>
      <c r="K42" s="1600"/>
      <c r="L42" s="1600"/>
      <c r="M42" s="1600"/>
      <c r="N42" s="1600"/>
      <c r="O42" s="1600"/>
      <c r="P42" s="1600"/>
      <c r="Q42" s="1600"/>
      <c r="R42" s="1600"/>
      <c r="S42" s="1600"/>
      <c r="T42" s="1599"/>
      <c r="U42" s="927" t="s">
        <v>2519</v>
      </c>
      <c r="V42" s="1602"/>
      <c r="W42" s="962" t="s">
        <v>33</v>
      </c>
      <c r="X42" s="1599"/>
      <c r="Y42" s="1601">
        <f>4*(2.86*0.85+1.2*0.85)</f>
        <v>13.804</v>
      </c>
      <c r="Z42" s="1599"/>
      <c r="AA42" s="923"/>
      <c r="AB42" s="1599"/>
      <c r="AC42" s="923"/>
      <c r="AD42" s="1599"/>
      <c r="AE42" s="923">
        <f t="shared" si="0"/>
        <v>0</v>
      </c>
      <c r="AF42" s="1599"/>
      <c r="AG42" s="923">
        <f t="shared" si="1"/>
        <v>0</v>
      </c>
      <c r="AH42" s="1599"/>
      <c r="AI42" s="923">
        <f t="shared" si="2"/>
        <v>0</v>
      </c>
      <c r="AJ42" s="1600"/>
      <c r="AK42" s="1599"/>
      <c r="AL42" s="1561"/>
      <c r="AM42" s="1531"/>
      <c r="AN42" s="1531"/>
      <c r="AO42" s="1561"/>
      <c r="AP42" s="1561"/>
      <c r="AQ42" s="1561"/>
      <c r="AR42" s="1561"/>
      <c r="AS42" s="1561"/>
    </row>
    <row r="43" spans="1:45" s="1532" customFormat="1" ht="48" customHeight="1" outlineLevel="2" x14ac:dyDescent="0.25">
      <c r="A43" s="1561"/>
      <c r="B43" s="957" t="s">
        <v>1129</v>
      </c>
      <c r="C43" s="1599"/>
      <c r="D43" s="964" t="s">
        <v>2546</v>
      </c>
      <c r="E43" s="1600"/>
      <c r="F43" s="1600"/>
      <c r="G43" s="1600"/>
      <c r="H43" s="1600"/>
      <c r="I43" s="1600"/>
      <c r="J43" s="1600"/>
      <c r="K43" s="1600"/>
      <c r="L43" s="1600"/>
      <c r="M43" s="1600"/>
      <c r="N43" s="1600"/>
      <c r="O43" s="1600"/>
      <c r="P43" s="1600"/>
      <c r="Q43" s="1600"/>
      <c r="R43" s="1600"/>
      <c r="S43" s="1600"/>
      <c r="T43" s="1599"/>
      <c r="U43" s="956" t="s">
        <v>2520</v>
      </c>
      <c r="V43" s="1599"/>
      <c r="W43" s="962" t="s">
        <v>33</v>
      </c>
      <c r="X43" s="1599"/>
      <c r="Y43" s="1601">
        <f>8*(1.8*0.85+1.2*0.85)</f>
        <v>20.399999999999999</v>
      </c>
      <c r="Z43" s="1599"/>
      <c r="AA43" s="923"/>
      <c r="AB43" s="1599"/>
      <c r="AC43" s="923"/>
      <c r="AD43" s="1599"/>
      <c r="AE43" s="923">
        <f t="shared" si="0"/>
        <v>0</v>
      </c>
      <c r="AF43" s="1599"/>
      <c r="AG43" s="923">
        <f t="shared" si="1"/>
        <v>0</v>
      </c>
      <c r="AH43" s="1599"/>
      <c r="AI43" s="923">
        <f t="shared" si="2"/>
        <v>0</v>
      </c>
      <c r="AJ43" s="1600"/>
      <c r="AK43" s="1599"/>
      <c r="AL43" s="1561"/>
      <c r="AM43" s="1531"/>
      <c r="AN43" s="1531"/>
      <c r="AO43" s="1561"/>
      <c r="AP43" s="1561"/>
      <c r="AQ43" s="1561"/>
      <c r="AR43" s="1561"/>
      <c r="AS43" s="1561"/>
    </row>
    <row r="44" spans="1:45" ht="48" customHeight="1" outlineLevel="2" x14ac:dyDescent="0.25">
      <c r="A44" s="34"/>
      <c r="B44" s="957" t="s">
        <v>1130</v>
      </c>
      <c r="C44" s="917"/>
      <c r="D44" s="926" t="s">
        <v>189</v>
      </c>
      <c r="E44" s="960"/>
      <c r="F44" s="960"/>
      <c r="G44" s="960"/>
      <c r="H44" s="960"/>
      <c r="I44" s="960"/>
      <c r="J44" s="960"/>
      <c r="K44" s="960"/>
      <c r="L44" s="960"/>
      <c r="M44" s="960"/>
      <c r="N44" s="960"/>
      <c r="O44" s="960"/>
      <c r="P44" s="960"/>
      <c r="Q44" s="960"/>
      <c r="R44" s="960"/>
      <c r="S44" s="960"/>
      <c r="T44" s="961"/>
      <c r="U44" s="927"/>
      <c r="V44" s="917"/>
      <c r="W44" s="927" t="s">
        <v>33</v>
      </c>
      <c r="X44" s="917"/>
      <c r="Y44" s="928">
        <v>39.020000000000003</v>
      </c>
      <c r="Z44" s="917"/>
      <c r="AA44" s="928"/>
      <c r="AB44" s="917"/>
      <c r="AC44" s="928"/>
      <c r="AD44" s="917"/>
      <c r="AE44" s="923">
        <f t="shared" si="0"/>
        <v>0</v>
      </c>
      <c r="AF44" s="917"/>
      <c r="AG44" s="923">
        <f t="shared" si="1"/>
        <v>0</v>
      </c>
      <c r="AH44" s="917"/>
      <c r="AI44" s="923">
        <f t="shared" si="2"/>
        <v>0</v>
      </c>
      <c r="AJ44" s="919"/>
      <c r="AK44" s="917"/>
      <c r="AL44" s="34"/>
      <c r="AM44" s="9"/>
      <c r="AN44" s="9"/>
      <c r="AO44" s="34"/>
      <c r="AP44" s="34"/>
      <c r="AQ44" s="34"/>
      <c r="AR44" s="34"/>
      <c r="AS44" s="34"/>
    </row>
    <row r="45" spans="1:45" s="1532" customFormat="1" ht="48" customHeight="1" outlineLevel="2" x14ac:dyDescent="0.25">
      <c r="A45" s="1517"/>
      <c r="B45" s="957" t="s">
        <v>1131</v>
      </c>
      <c r="C45" s="1599"/>
      <c r="D45" s="964" t="s">
        <v>2547</v>
      </c>
      <c r="E45" s="1600"/>
      <c r="F45" s="1600"/>
      <c r="G45" s="1600"/>
      <c r="H45" s="1600"/>
      <c r="I45" s="1600"/>
      <c r="J45" s="1600"/>
      <c r="K45" s="1600"/>
      <c r="L45" s="1600"/>
      <c r="M45" s="1600"/>
      <c r="N45" s="1600"/>
      <c r="O45" s="1600"/>
      <c r="P45" s="1600"/>
      <c r="Q45" s="1600"/>
      <c r="R45" s="1600"/>
      <c r="S45" s="1600"/>
      <c r="T45" s="1599"/>
      <c r="U45" s="927" t="s">
        <v>2518</v>
      </c>
      <c r="V45" s="1599"/>
      <c r="W45" s="927" t="s">
        <v>33</v>
      </c>
      <c r="X45" s="1599"/>
      <c r="Y45" s="1603">
        <v>110.52</v>
      </c>
      <c r="Z45" s="1599"/>
      <c r="AA45" s="1603"/>
      <c r="AB45" s="1599"/>
      <c r="AC45" s="1603"/>
      <c r="AD45" s="1599"/>
      <c r="AE45" s="923">
        <f t="shared" si="0"/>
        <v>0</v>
      </c>
      <c r="AF45" s="1599"/>
      <c r="AG45" s="923">
        <f t="shared" si="1"/>
        <v>0</v>
      </c>
      <c r="AH45" s="1599"/>
      <c r="AI45" s="923">
        <f t="shared" si="2"/>
        <v>0</v>
      </c>
      <c r="AJ45" s="1600"/>
      <c r="AK45" s="1599"/>
      <c r="AL45" s="1517"/>
      <c r="AM45" s="1531"/>
      <c r="AN45" s="1531"/>
      <c r="AO45" s="1517"/>
      <c r="AP45" s="1517"/>
      <c r="AQ45" s="1517"/>
      <c r="AR45" s="1517"/>
      <c r="AS45" s="1517"/>
    </row>
    <row r="46" spans="1:45" ht="21" customHeight="1" outlineLevel="2" x14ac:dyDescent="0.25">
      <c r="A46" s="2"/>
      <c r="B46" s="957" t="s">
        <v>1132</v>
      </c>
      <c r="C46" s="917"/>
      <c r="D46" s="63" t="s">
        <v>233</v>
      </c>
      <c r="E46" s="68"/>
      <c r="F46" s="68"/>
      <c r="G46" s="68"/>
      <c r="H46" s="68"/>
      <c r="I46" s="68"/>
      <c r="J46" s="68"/>
      <c r="K46" s="68"/>
      <c r="L46" s="68"/>
      <c r="M46" s="68"/>
      <c r="N46" s="68"/>
      <c r="O46" s="68"/>
      <c r="P46" s="68"/>
      <c r="Q46" s="68"/>
      <c r="R46" s="68"/>
      <c r="S46" s="68"/>
      <c r="T46" s="69"/>
      <c r="U46" s="39"/>
      <c r="V46" s="69"/>
      <c r="W46" s="958" t="s">
        <v>39</v>
      </c>
      <c r="X46" s="959"/>
      <c r="Y46" s="62"/>
      <c r="Z46" s="525">
        <f>4*(0.9+2.1*2)+2+2.1+3*(1.3*2+2.1)+0.9*2.1</f>
        <v>40.490000000000009</v>
      </c>
      <c r="AA46" s="923"/>
      <c r="AB46" s="917"/>
      <c r="AC46" s="923"/>
      <c r="AD46" s="917"/>
      <c r="AE46" s="923">
        <f>Z46*AA46</f>
        <v>0</v>
      </c>
      <c r="AF46" s="917"/>
      <c r="AG46" s="923">
        <f>Z46*AC46</f>
        <v>0</v>
      </c>
      <c r="AH46" s="917"/>
      <c r="AI46" s="923">
        <f t="shared" si="2"/>
        <v>0</v>
      </c>
      <c r="AJ46" s="919"/>
      <c r="AK46" s="917"/>
      <c r="AL46" s="2"/>
      <c r="AM46" s="9"/>
      <c r="AN46" s="9"/>
      <c r="AO46" s="2"/>
      <c r="AP46" s="2"/>
      <c r="AQ46" s="2"/>
      <c r="AR46" s="2"/>
      <c r="AS46" s="2"/>
    </row>
    <row r="47" spans="1:45" ht="18" customHeight="1" outlineLevel="2" x14ac:dyDescent="0.25">
      <c r="A47" s="2"/>
      <c r="B47" s="925"/>
      <c r="C47" s="917"/>
      <c r="D47" s="955"/>
      <c r="E47" s="919"/>
      <c r="F47" s="919"/>
      <c r="G47" s="919"/>
      <c r="H47" s="919"/>
      <c r="I47" s="919"/>
      <c r="J47" s="919"/>
      <c r="K47" s="919"/>
      <c r="L47" s="919"/>
      <c r="M47" s="919"/>
      <c r="N47" s="919"/>
      <c r="O47" s="919"/>
      <c r="P47" s="919"/>
      <c r="Q47" s="919"/>
      <c r="R47" s="919"/>
      <c r="S47" s="919"/>
      <c r="T47" s="917"/>
      <c r="U47" s="956"/>
      <c r="V47" s="917"/>
      <c r="W47" s="956"/>
      <c r="X47" s="917"/>
      <c r="Y47" s="928"/>
      <c r="Z47" s="917"/>
      <c r="AA47" s="923"/>
      <c r="AB47" s="917"/>
      <c r="AC47" s="923"/>
      <c r="AD47" s="917"/>
      <c r="AE47" s="923"/>
      <c r="AF47" s="917"/>
      <c r="AG47" s="923"/>
      <c r="AH47" s="917"/>
      <c r="AI47" s="923"/>
      <c r="AJ47" s="919"/>
      <c r="AK47" s="917"/>
      <c r="AL47" s="2"/>
      <c r="AM47" s="9"/>
      <c r="AN47" s="9"/>
      <c r="AO47" s="2"/>
      <c r="AP47" s="2"/>
      <c r="AQ47" s="2"/>
      <c r="AR47" s="2"/>
      <c r="AS47" s="2"/>
    </row>
    <row r="48" spans="1:45" ht="15.75" customHeight="1" outlineLevel="1" x14ac:dyDescent="0.25">
      <c r="A48" s="38"/>
      <c r="B48" s="936" t="s">
        <v>621</v>
      </c>
      <c r="C48" s="917"/>
      <c r="D48" s="918" t="s">
        <v>102</v>
      </c>
      <c r="E48" s="919"/>
      <c r="F48" s="919"/>
      <c r="G48" s="919"/>
      <c r="H48" s="919"/>
      <c r="I48" s="919"/>
      <c r="J48" s="919"/>
      <c r="K48" s="919"/>
      <c r="L48" s="919"/>
      <c r="M48" s="919"/>
      <c r="N48" s="919"/>
      <c r="O48" s="919"/>
      <c r="P48" s="919"/>
      <c r="Q48" s="919"/>
      <c r="R48" s="919"/>
      <c r="S48" s="919"/>
      <c r="T48" s="917"/>
      <c r="U48" s="920"/>
      <c r="V48" s="917"/>
      <c r="W48" s="921"/>
      <c r="X48" s="917"/>
      <c r="Y48" s="916"/>
      <c r="Z48" s="917"/>
      <c r="AA48" s="916"/>
      <c r="AB48" s="917"/>
      <c r="AC48" s="916"/>
      <c r="AD48" s="917"/>
      <c r="AE48" s="916"/>
      <c r="AF48" s="917"/>
      <c r="AG48" s="916"/>
      <c r="AH48" s="917"/>
      <c r="AI48" s="916">
        <f>SUM(AI49:AK50)</f>
        <v>0</v>
      </c>
      <c r="AJ48" s="919"/>
      <c r="AK48" s="917"/>
      <c r="AL48" s="38"/>
      <c r="AM48" s="9"/>
      <c r="AN48" s="9"/>
      <c r="AO48" s="38"/>
      <c r="AP48" s="38"/>
      <c r="AQ48" s="38"/>
      <c r="AR48" s="38"/>
      <c r="AS48" s="38"/>
    </row>
    <row r="49" spans="1:45" s="1532" customFormat="1" ht="31.5" customHeight="1" outlineLevel="2" x14ac:dyDescent="0.25">
      <c r="A49" s="1517"/>
      <c r="B49" s="1604" t="s">
        <v>623</v>
      </c>
      <c r="C49" s="1599"/>
      <c r="D49" s="1605" t="s">
        <v>2541</v>
      </c>
      <c r="E49" s="1606"/>
      <c r="F49" s="1606"/>
      <c r="G49" s="1606"/>
      <c r="H49" s="1606"/>
      <c r="I49" s="1606"/>
      <c r="J49" s="1606"/>
      <c r="K49" s="1606"/>
      <c r="L49" s="1606"/>
      <c r="M49" s="1606"/>
      <c r="N49" s="1606"/>
      <c r="O49" s="1606"/>
      <c r="P49" s="1606"/>
      <c r="Q49" s="1606"/>
      <c r="R49" s="1606"/>
      <c r="S49" s="1606"/>
      <c r="T49" s="1602"/>
      <c r="U49" s="1607"/>
      <c r="V49" s="1599"/>
      <c r="W49" s="1607" t="s">
        <v>33</v>
      </c>
      <c r="X49" s="1599"/>
      <c r="Y49" s="1603">
        <v>271</v>
      </c>
      <c r="Z49" s="1599"/>
      <c r="AA49" s="1603"/>
      <c r="AB49" s="1599"/>
      <c r="AC49" s="1603"/>
      <c r="AD49" s="1599"/>
      <c r="AE49" s="1603">
        <f>ROUND(Y49*AA49,2)</f>
        <v>0</v>
      </c>
      <c r="AF49" s="1599"/>
      <c r="AG49" s="1603">
        <f>ROUND(Y49*AC49,2)</f>
        <v>0</v>
      </c>
      <c r="AH49" s="1599"/>
      <c r="AI49" s="1603">
        <f>AE49+AG49</f>
        <v>0</v>
      </c>
      <c r="AJ49" s="1600"/>
      <c r="AK49" s="1599"/>
      <c r="AL49" s="1517"/>
      <c r="AM49" s="1531"/>
      <c r="AN49" s="1531"/>
      <c r="AO49" s="1517"/>
      <c r="AP49" s="1517"/>
      <c r="AQ49" s="1517"/>
      <c r="AR49" s="1517"/>
      <c r="AS49" s="1517"/>
    </row>
    <row r="50" spans="1:45" ht="18" customHeight="1" outlineLevel="2" x14ac:dyDescent="0.25">
      <c r="A50" s="34"/>
      <c r="B50" s="56"/>
      <c r="C50" s="69"/>
      <c r="D50" s="67"/>
      <c r="E50" s="73"/>
      <c r="F50" s="73"/>
      <c r="G50" s="73"/>
      <c r="H50" s="73"/>
      <c r="I50" s="73"/>
      <c r="J50" s="73"/>
      <c r="K50" s="73"/>
      <c r="L50" s="73"/>
      <c r="M50" s="73"/>
      <c r="N50" s="73"/>
      <c r="O50" s="73"/>
      <c r="P50" s="73"/>
      <c r="Q50" s="73"/>
      <c r="R50" s="73"/>
      <c r="S50" s="73"/>
      <c r="T50" s="74"/>
      <c r="U50" s="75"/>
      <c r="V50" s="69"/>
      <c r="W50" s="75"/>
      <c r="X50" s="69"/>
      <c r="Y50" s="66"/>
      <c r="Z50" s="69"/>
      <c r="AA50" s="66"/>
      <c r="AB50" s="69"/>
      <c r="AC50" s="65"/>
      <c r="AD50" s="69"/>
      <c r="AE50" s="65"/>
      <c r="AF50" s="69"/>
      <c r="AG50" s="65"/>
      <c r="AH50" s="69"/>
      <c r="AI50" s="65"/>
      <c r="AJ50" s="68"/>
      <c r="AK50" s="69"/>
      <c r="AL50" s="34"/>
      <c r="AM50" s="9"/>
      <c r="AN50" s="9"/>
      <c r="AO50" s="34"/>
      <c r="AP50" s="34"/>
      <c r="AQ50" s="34"/>
      <c r="AR50" s="34"/>
      <c r="AS50" s="34"/>
    </row>
    <row r="51" spans="1:45" ht="18" customHeight="1" outlineLevel="1" x14ac:dyDescent="0.25">
      <c r="A51" s="34"/>
      <c r="B51" s="936" t="s">
        <v>624</v>
      </c>
      <c r="C51" s="917"/>
      <c r="D51" s="918" t="s">
        <v>240</v>
      </c>
      <c r="E51" s="919"/>
      <c r="F51" s="919"/>
      <c r="G51" s="919"/>
      <c r="H51" s="919"/>
      <c r="I51" s="919"/>
      <c r="J51" s="919"/>
      <c r="K51" s="919"/>
      <c r="L51" s="919"/>
      <c r="M51" s="919"/>
      <c r="N51" s="919"/>
      <c r="O51" s="919"/>
      <c r="P51" s="919"/>
      <c r="Q51" s="919"/>
      <c r="R51" s="919"/>
      <c r="S51" s="919"/>
      <c r="T51" s="917"/>
      <c r="U51" s="75"/>
      <c r="V51" s="69"/>
      <c r="W51" s="75"/>
      <c r="X51" s="69"/>
      <c r="Y51" s="66"/>
      <c r="Z51" s="69"/>
      <c r="AA51" s="66"/>
      <c r="AB51" s="69"/>
      <c r="AC51" s="65"/>
      <c r="AD51" s="69"/>
      <c r="AE51" s="65"/>
      <c r="AF51" s="69"/>
      <c r="AG51" s="65"/>
      <c r="AH51" s="69"/>
      <c r="AI51" s="916">
        <f>SUM(AI52:AK56)</f>
        <v>0</v>
      </c>
      <c r="AJ51" s="919"/>
      <c r="AK51" s="917"/>
      <c r="AL51" s="34"/>
      <c r="AM51" s="9"/>
      <c r="AN51" s="9"/>
      <c r="AO51" s="34"/>
      <c r="AP51" s="34"/>
      <c r="AQ51" s="34"/>
      <c r="AR51" s="34"/>
      <c r="AS51" s="34"/>
    </row>
    <row r="52" spans="1:45" s="100" customFormat="1" ht="18" customHeight="1" outlineLevel="2" x14ac:dyDescent="0.25">
      <c r="A52" s="224"/>
      <c r="B52" s="957" t="s">
        <v>626</v>
      </c>
      <c r="C52" s="917"/>
      <c r="D52" s="924" t="s">
        <v>241</v>
      </c>
      <c r="E52" s="914"/>
      <c r="F52" s="914"/>
      <c r="G52" s="914"/>
      <c r="H52" s="914"/>
      <c r="I52" s="914"/>
      <c r="J52" s="914"/>
      <c r="K52" s="914"/>
      <c r="L52" s="914"/>
      <c r="M52" s="914"/>
      <c r="N52" s="914"/>
      <c r="O52" s="914"/>
      <c r="P52" s="914"/>
      <c r="Q52" s="914"/>
      <c r="R52" s="914"/>
      <c r="S52" s="914"/>
      <c r="T52" s="913"/>
      <c r="U52" s="254"/>
      <c r="V52" s="98"/>
      <c r="W52" s="932" t="s">
        <v>39</v>
      </c>
      <c r="X52" s="913"/>
      <c r="Y52" s="912">
        <v>400</v>
      </c>
      <c r="Z52" s="913"/>
      <c r="AA52" s="912"/>
      <c r="AB52" s="913"/>
      <c r="AC52" s="912"/>
      <c r="AD52" s="913"/>
      <c r="AE52" s="912">
        <f>ROUND(Y52*AA52,2)</f>
        <v>0</v>
      </c>
      <c r="AF52" s="913"/>
      <c r="AG52" s="912">
        <f>ROUND(Y52*AC52,2)</f>
        <v>0</v>
      </c>
      <c r="AH52" s="913"/>
      <c r="AI52" s="912">
        <f>AE52+AG52</f>
        <v>0</v>
      </c>
      <c r="AJ52" s="914"/>
      <c r="AK52" s="913"/>
      <c r="AL52" s="224"/>
      <c r="AM52" s="101"/>
      <c r="AN52" s="101"/>
      <c r="AO52" s="224"/>
      <c r="AP52" s="224"/>
      <c r="AQ52" s="224"/>
      <c r="AR52" s="224"/>
      <c r="AS52" s="224"/>
    </row>
    <row r="53" spans="1:45" s="100" customFormat="1" ht="18" customHeight="1" outlineLevel="2" x14ac:dyDescent="0.25">
      <c r="A53" s="224"/>
      <c r="B53" s="957" t="s">
        <v>1136</v>
      </c>
      <c r="C53" s="917"/>
      <c r="D53" s="924" t="s">
        <v>242</v>
      </c>
      <c r="E53" s="914"/>
      <c r="F53" s="914"/>
      <c r="G53" s="914"/>
      <c r="H53" s="914"/>
      <c r="I53" s="914"/>
      <c r="J53" s="914"/>
      <c r="K53" s="914"/>
      <c r="L53" s="914"/>
      <c r="M53" s="914"/>
      <c r="N53" s="914"/>
      <c r="O53" s="914"/>
      <c r="P53" s="914"/>
      <c r="Q53" s="914"/>
      <c r="R53" s="914"/>
      <c r="S53" s="914"/>
      <c r="T53" s="913"/>
      <c r="U53" s="932"/>
      <c r="V53" s="913"/>
      <c r="W53" s="932" t="s">
        <v>39</v>
      </c>
      <c r="X53" s="913"/>
      <c r="Y53" s="912">
        <v>2800</v>
      </c>
      <c r="Z53" s="913"/>
      <c r="AA53" s="912"/>
      <c r="AB53" s="913"/>
      <c r="AC53" s="912"/>
      <c r="AD53" s="913"/>
      <c r="AE53" s="912">
        <f>ROUND(Y53*AA53,2)</f>
        <v>0</v>
      </c>
      <c r="AF53" s="913"/>
      <c r="AG53" s="912">
        <f>ROUND(Y53*AC53,2)</f>
        <v>0</v>
      </c>
      <c r="AH53" s="913"/>
      <c r="AI53" s="912">
        <f>AE53+AG53</f>
        <v>0</v>
      </c>
      <c r="AJ53" s="914"/>
      <c r="AK53" s="913"/>
      <c r="AL53" s="224"/>
      <c r="AM53" s="101"/>
      <c r="AN53" s="101"/>
      <c r="AO53" s="224"/>
      <c r="AP53" s="224"/>
      <c r="AQ53" s="224"/>
      <c r="AR53" s="224"/>
      <c r="AS53" s="224"/>
    </row>
    <row r="54" spans="1:45" s="100" customFormat="1" ht="18" customHeight="1" outlineLevel="2" x14ac:dyDescent="0.25">
      <c r="A54" s="224"/>
      <c r="B54" s="957" t="s">
        <v>1137</v>
      </c>
      <c r="C54" s="917"/>
      <c r="D54" s="924" t="s">
        <v>243</v>
      </c>
      <c r="E54" s="914"/>
      <c r="F54" s="914"/>
      <c r="G54" s="914"/>
      <c r="H54" s="914"/>
      <c r="I54" s="914"/>
      <c r="J54" s="914"/>
      <c r="K54" s="914"/>
      <c r="L54" s="914"/>
      <c r="M54" s="914"/>
      <c r="N54" s="914"/>
      <c r="O54" s="914"/>
      <c r="P54" s="914"/>
      <c r="Q54" s="914"/>
      <c r="R54" s="914"/>
      <c r="S54" s="914"/>
      <c r="T54" s="913"/>
      <c r="U54" s="255"/>
      <c r="V54" s="104"/>
      <c r="W54" s="932" t="s">
        <v>101</v>
      </c>
      <c r="X54" s="913"/>
      <c r="Y54" s="912">
        <v>700</v>
      </c>
      <c r="Z54" s="913"/>
      <c r="AA54" s="912"/>
      <c r="AB54" s="913"/>
      <c r="AC54" s="912"/>
      <c r="AD54" s="913"/>
      <c r="AE54" s="912">
        <f>ROUND(Y54*AA54,2)</f>
        <v>0</v>
      </c>
      <c r="AF54" s="913"/>
      <c r="AG54" s="912">
        <f>ROUND(Y54*AC54,2)</f>
        <v>0</v>
      </c>
      <c r="AH54" s="913"/>
      <c r="AI54" s="912">
        <f>AE54+AG54</f>
        <v>0</v>
      </c>
      <c r="AJ54" s="914"/>
      <c r="AK54" s="913"/>
      <c r="AL54" s="224"/>
      <c r="AM54" s="101"/>
      <c r="AN54" s="101"/>
      <c r="AO54" s="224"/>
      <c r="AP54" s="224"/>
      <c r="AQ54" s="224"/>
      <c r="AR54" s="224"/>
      <c r="AS54" s="224"/>
    </row>
    <row r="55" spans="1:45" s="100" customFormat="1" ht="18" customHeight="1" outlineLevel="2" x14ac:dyDescent="0.25">
      <c r="A55" s="224"/>
      <c r="B55" s="957" t="s">
        <v>1138</v>
      </c>
      <c r="C55" s="917"/>
      <c r="D55" s="924" t="s">
        <v>265</v>
      </c>
      <c r="E55" s="914"/>
      <c r="F55" s="914"/>
      <c r="G55" s="914"/>
      <c r="H55" s="914"/>
      <c r="I55" s="914"/>
      <c r="J55" s="914"/>
      <c r="K55" s="914"/>
      <c r="L55" s="914"/>
      <c r="M55" s="914"/>
      <c r="N55" s="914"/>
      <c r="O55" s="914"/>
      <c r="P55" s="914"/>
      <c r="Q55" s="914"/>
      <c r="R55" s="914"/>
      <c r="S55" s="914"/>
      <c r="T55" s="913"/>
      <c r="U55" s="255"/>
      <c r="V55" s="104"/>
      <c r="W55" s="932" t="s">
        <v>39</v>
      </c>
      <c r="X55" s="913"/>
      <c r="Y55" s="912">
        <v>30</v>
      </c>
      <c r="Z55" s="913"/>
      <c r="AA55" s="912"/>
      <c r="AB55" s="913"/>
      <c r="AC55" s="912"/>
      <c r="AD55" s="913"/>
      <c r="AE55" s="912">
        <f>ROUND(Y55*AA55,2)</f>
        <v>0</v>
      </c>
      <c r="AF55" s="913"/>
      <c r="AG55" s="912">
        <f>ROUND(Y55*AC55,2)</f>
        <v>0</v>
      </c>
      <c r="AH55" s="913"/>
      <c r="AI55" s="912">
        <f>AE55+AG55</f>
        <v>0</v>
      </c>
      <c r="AJ55" s="914"/>
      <c r="AK55" s="913"/>
      <c r="AL55" s="224"/>
      <c r="AM55" s="101"/>
      <c r="AN55" s="101"/>
      <c r="AO55" s="224"/>
      <c r="AP55" s="224"/>
      <c r="AQ55" s="224"/>
      <c r="AR55" s="224"/>
      <c r="AS55" s="224"/>
    </row>
    <row r="56" spans="1:45" s="85" customFormat="1" ht="18" customHeight="1" outlineLevel="2" x14ac:dyDescent="0.25">
      <c r="A56" s="34"/>
      <c r="B56" s="936"/>
      <c r="C56" s="917"/>
      <c r="D56" s="93"/>
      <c r="E56" s="73"/>
      <c r="F56" s="73"/>
      <c r="G56" s="73"/>
      <c r="H56" s="73"/>
      <c r="I56" s="73"/>
      <c r="J56" s="73"/>
      <c r="K56" s="73"/>
      <c r="L56" s="73"/>
      <c r="M56" s="73"/>
      <c r="N56" s="73"/>
      <c r="O56" s="73"/>
      <c r="P56" s="73"/>
      <c r="Q56" s="73"/>
      <c r="R56" s="73"/>
      <c r="S56" s="73"/>
      <c r="T56" s="74"/>
      <c r="U56" s="75"/>
      <c r="V56" s="95"/>
      <c r="W56" s="75"/>
      <c r="X56" s="95"/>
      <c r="Y56" s="89"/>
      <c r="Z56" s="95"/>
      <c r="AA56" s="89"/>
      <c r="AB56" s="95"/>
      <c r="AC56" s="91"/>
      <c r="AD56" s="95"/>
      <c r="AE56" s="91"/>
      <c r="AF56" s="95"/>
      <c r="AG56" s="91"/>
      <c r="AH56" s="95"/>
      <c r="AI56" s="91"/>
      <c r="AJ56" s="94"/>
      <c r="AK56" s="95"/>
      <c r="AL56" s="34"/>
      <c r="AM56" s="9"/>
      <c r="AN56" s="9"/>
      <c r="AO56" s="34"/>
      <c r="AP56" s="34"/>
      <c r="AQ56" s="34"/>
      <c r="AR56" s="34"/>
      <c r="AS56" s="34"/>
    </row>
    <row r="57" spans="1:45" s="85" customFormat="1" ht="18" customHeight="1" outlineLevel="1" x14ac:dyDescent="0.25">
      <c r="A57" s="34"/>
      <c r="B57" s="936" t="s">
        <v>927</v>
      </c>
      <c r="C57" s="917"/>
      <c r="D57" s="918" t="s">
        <v>188</v>
      </c>
      <c r="E57" s="919"/>
      <c r="F57" s="919"/>
      <c r="G57" s="919"/>
      <c r="H57" s="919"/>
      <c r="I57" s="919"/>
      <c r="J57" s="919"/>
      <c r="K57" s="919"/>
      <c r="L57" s="919"/>
      <c r="M57" s="919"/>
      <c r="N57" s="919"/>
      <c r="O57" s="919"/>
      <c r="P57" s="919"/>
      <c r="Q57" s="919"/>
      <c r="R57" s="919"/>
      <c r="S57" s="919"/>
      <c r="T57" s="917"/>
      <c r="U57" s="76"/>
      <c r="V57" s="95"/>
      <c r="W57" s="75"/>
      <c r="X57" s="95"/>
      <c r="Y57" s="89"/>
      <c r="Z57" s="95"/>
      <c r="AA57" s="89"/>
      <c r="AB57" s="95"/>
      <c r="AC57" s="91"/>
      <c r="AD57" s="95"/>
      <c r="AE57" s="91"/>
      <c r="AF57" s="95"/>
      <c r="AG57" s="91"/>
      <c r="AH57" s="95"/>
      <c r="AI57" s="916">
        <f>SUM(AI58:AK59)</f>
        <v>0</v>
      </c>
      <c r="AJ57" s="919"/>
      <c r="AK57" s="917"/>
      <c r="AL57" s="34"/>
      <c r="AM57" s="9"/>
      <c r="AN57" s="9"/>
      <c r="AO57" s="34"/>
      <c r="AP57" s="34"/>
      <c r="AQ57" s="34"/>
      <c r="AR57" s="34"/>
      <c r="AS57" s="34"/>
    </row>
    <row r="58" spans="1:45" s="100" customFormat="1" ht="18" customHeight="1" outlineLevel="2" x14ac:dyDescent="0.25">
      <c r="A58" s="224"/>
      <c r="B58" s="957" t="s">
        <v>1139</v>
      </c>
      <c r="C58" s="917"/>
      <c r="D58" s="674" t="s">
        <v>852</v>
      </c>
      <c r="E58" s="669"/>
      <c r="F58" s="669"/>
      <c r="G58" s="669"/>
      <c r="H58" s="669"/>
      <c r="I58" s="669"/>
      <c r="J58" s="669"/>
      <c r="K58" s="669"/>
      <c r="L58" s="669"/>
      <c r="M58" s="669"/>
      <c r="N58" s="669"/>
      <c r="O58" s="669"/>
      <c r="P58" s="669"/>
      <c r="Q58" s="669"/>
      <c r="R58" s="669"/>
      <c r="S58" s="669"/>
      <c r="T58" s="670"/>
      <c r="U58" s="726"/>
      <c r="V58" s="623"/>
      <c r="W58" s="726" t="s">
        <v>33</v>
      </c>
      <c r="X58" s="623"/>
      <c r="Y58" s="634">
        <v>555.98</v>
      </c>
      <c r="Z58" s="623"/>
      <c r="AA58" s="634"/>
      <c r="AB58" s="623"/>
      <c r="AC58" s="634"/>
      <c r="AD58" s="623"/>
      <c r="AE58" s="634">
        <f>ROUND(Y58*AA58,2)</f>
        <v>0</v>
      </c>
      <c r="AF58" s="623"/>
      <c r="AG58" s="634">
        <f>ROUND(Y58*AC58,2)</f>
        <v>0</v>
      </c>
      <c r="AH58" s="623"/>
      <c r="AI58" s="634">
        <f>AE58+AG58</f>
        <v>0</v>
      </c>
      <c r="AJ58" s="622"/>
      <c r="AK58" s="623"/>
      <c r="AL58" s="224"/>
      <c r="AM58" s="101"/>
      <c r="AN58" s="101"/>
      <c r="AO58" s="224"/>
      <c r="AP58" s="224"/>
      <c r="AQ58" s="224"/>
      <c r="AR58" s="224"/>
      <c r="AS58" s="224"/>
    </row>
    <row r="59" spans="1:45" s="85" customFormat="1" ht="18" customHeight="1" outlineLevel="2" x14ac:dyDescent="0.25">
      <c r="A59" s="34"/>
      <c r="B59" s="56"/>
      <c r="C59" s="95"/>
      <c r="D59" s="93"/>
      <c r="E59" s="73"/>
      <c r="F59" s="73"/>
      <c r="G59" s="73"/>
      <c r="H59" s="73"/>
      <c r="I59" s="73"/>
      <c r="J59" s="73"/>
      <c r="K59" s="73"/>
      <c r="L59" s="73"/>
      <c r="M59" s="73"/>
      <c r="N59" s="73"/>
      <c r="O59" s="73"/>
      <c r="P59" s="73"/>
      <c r="Q59" s="73"/>
      <c r="R59" s="73"/>
      <c r="S59" s="73"/>
      <c r="T59" s="74"/>
      <c r="U59" s="75"/>
      <c r="V59" s="95"/>
      <c r="W59" s="75"/>
      <c r="X59" s="95"/>
      <c r="Y59" s="89"/>
      <c r="Z59" s="95"/>
      <c r="AA59" s="89"/>
      <c r="AB59" s="95"/>
      <c r="AC59" s="91"/>
      <c r="AD59" s="95"/>
      <c r="AE59" s="91"/>
      <c r="AF59" s="95"/>
      <c r="AG59" s="91"/>
      <c r="AH59" s="95"/>
      <c r="AI59" s="91"/>
      <c r="AJ59" s="94"/>
      <c r="AK59" s="95"/>
      <c r="AL59" s="34"/>
      <c r="AM59" s="9"/>
      <c r="AN59" s="9"/>
      <c r="AO59" s="34"/>
      <c r="AP59" s="34"/>
      <c r="AQ59" s="34"/>
      <c r="AR59" s="34"/>
      <c r="AS59" s="34"/>
    </row>
    <row r="60" spans="1:45" ht="18" customHeight="1" x14ac:dyDescent="0.25">
      <c r="A60" s="34"/>
      <c r="B60" s="934">
        <v>3</v>
      </c>
      <c r="C60" s="917"/>
      <c r="D60" s="935" t="s">
        <v>103</v>
      </c>
      <c r="E60" s="919"/>
      <c r="F60" s="919"/>
      <c r="G60" s="919"/>
      <c r="H60" s="919"/>
      <c r="I60" s="919"/>
      <c r="J60" s="919"/>
      <c r="K60" s="919"/>
      <c r="L60" s="919"/>
      <c r="M60" s="919"/>
      <c r="N60" s="919"/>
      <c r="O60" s="919"/>
      <c r="P60" s="919"/>
      <c r="Q60" s="919"/>
      <c r="R60" s="919"/>
      <c r="S60" s="919"/>
      <c r="T60" s="919"/>
      <c r="U60" s="36"/>
      <c r="V60" s="36"/>
      <c r="W60" s="36"/>
      <c r="X60" s="36"/>
      <c r="Y60" s="37"/>
      <c r="Z60" s="37"/>
      <c r="AA60" s="37"/>
      <c r="AB60" s="37"/>
      <c r="AC60" s="37"/>
      <c r="AD60" s="37"/>
      <c r="AE60" s="922"/>
      <c r="AF60" s="917"/>
      <c r="AG60" s="922"/>
      <c r="AH60" s="917"/>
      <c r="AI60" s="922">
        <f>AI61</f>
        <v>0</v>
      </c>
      <c r="AJ60" s="919"/>
      <c r="AK60" s="917"/>
      <c r="AL60" s="34"/>
      <c r="AM60" s="9"/>
      <c r="AN60" s="9"/>
      <c r="AO60" s="34"/>
      <c r="AP60" s="34"/>
      <c r="AQ60" s="34"/>
      <c r="AR60" s="34"/>
      <c r="AS60" s="34"/>
    </row>
    <row r="61" spans="1:45" ht="15.75" customHeight="1" outlineLevel="1" x14ac:dyDescent="0.25">
      <c r="A61" s="38"/>
      <c r="B61" s="936" t="s">
        <v>44</v>
      </c>
      <c r="C61" s="917"/>
      <c r="D61" s="918" t="s">
        <v>104</v>
      </c>
      <c r="E61" s="919"/>
      <c r="F61" s="919"/>
      <c r="G61" s="919"/>
      <c r="H61" s="919"/>
      <c r="I61" s="919"/>
      <c r="J61" s="919"/>
      <c r="K61" s="919"/>
      <c r="L61" s="919"/>
      <c r="M61" s="919"/>
      <c r="N61" s="919"/>
      <c r="O61" s="919"/>
      <c r="P61" s="919"/>
      <c r="Q61" s="919"/>
      <c r="R61" s="919"/>
      <c r="S61" s="919"/>
      <c r="T61" s="917"/>
      <c r="U61" s="920"/>
      <c r="V61" s="917"/>
      <c r="W61" s="921"/>
      <c r="X61" s="917"/>
      <c r="Y61" s="916"/>
      <c r="Z61" s="917"/>
      <c r="AA61" s="916"/>
      <c r="AB61" s="917"/>
      <c r="AC61" s="916"/>
      <c r="AD61" s="917"/>
      <c r="AE61" s="916"/>
      <c r="AF61" s="917"/>
      <c r="AG61" s="916"/>
      <c r="AH61" s="917"/>
      <c r="AI61" s="916">
        <f>SUM(AI62:AK73)</f>
        <v>0</v>
      </c>
      <c r="AJ61" s="919"/>
      <c r="AK61" s="917"/>
      <c r="AL61" s="38"/>
      <c r="AM61" s="9"/>
      <c r="AN61" s="9"/>
      <c r="AO61" s="38"/>
      <c r="AP61" s="38"/>
      <c r="AQ61" s="38"/>
      <c r="AR61" s="38"/>
      <c r="AS61" s="38"/>
    </row>
    <row r="62" spans="1:45" s="100" customFormat="1" ht="18" customHeight="1" outlineLevel="2" x14ac:dyDescent="0.25">
      <c r="A62" s="224"/>
      <c r="B62" s="933" t="s">
        <v>105</v>
      </c>
      <c r="C62" s="913"/>
      <c r="D62" s="939" t="s">
        <v>106</v>
      </c>
      <c r="E62" s="914"/>
      <c r="F62" s="914"/>
      <c r="G62" s="914"/>
      <c r="H62" s="914"/>
      <c r="I62" s="914"/>
      <c r="J62" s="914"/>
      <c r="K62" s="914"/>
      <c r="L62" s="914"/>
      <c r="M62" s="914"/>
      <c r="N62" s="914"/>
      <c r="O62" s="914"/>
      <c r="P62" s="914"/>
      <c r="Q62" s="914"/>
      <c r="R62" s="914"/>
      <c r="S62" s="914"/>
      <c r="T62" s="913"/>
      <c r="U62" s="915"/>
      <c r="V62" s="913"/>
      <c r="W62" s="915" t="s">
        <v>33</v>
      </c>
      <c r="X62" s="913"/>
      <c r="Y62" s="912">
        <v>1407.32</v>
      </c>
      <c r="Z62" s="913"/>
      <c r="AA62" s="912"/>
      <c r="AB62" s="913"/>
      <c r="AC62" s="912"/>
      <c r="AD62" s="913"/>
      <c r="AE62" s="912">
        <f t="shared" ref="AE62:AE73" si="3">ROUND(Y62*AA62,2)</f>
        <v>0</v>
      </c>
      <c r="AF62" s="913"/>
      <c r="AG62" s="912">
        <f t="shared" ref="AG62:AG73" si="4">ROUND(Y62*AC62,2)</f>
        <v>0</v>
      </c>
      <c r="AH62" s="913"/>
      <c r="AI62" s="912">
        <f t="shared" ref="AI62:AI73" si="5">AE62+AG62</f>
        <v>0</v>
      </c>
      <c r="AJ62" s="914"/>
      <c r="AK62" s="913"/>
      <c r="AL62" s="224"/>
      <c r="AM62" s="101"/>
      <c r="AN62" s="101"/>
      <c r="AO62" s="224"/>
      <c r="AP62" s="224"/>
      <c r="AQ62" s="224"/>
      <c r="AR62" s="224"/>
      <c r="AS62" s="224"/>
    </row>
    <row r="63" spans="1:45" s="100" customFormat="1" ht="18" customHeight="1" outlineLevel="2" x14ac:dyDescent="0.25">
      <c r="A63" s="224"/>
      <c r="B63" s="933" t="s">
        <v>107</v>
      </c>
      <c r="C63" s="913"/>
      <c r="D63" s="939" t="s">
        <v>275</v>
      </c>
      <c r="E63" s="914"/>
      <c r="F63" s="914"/>
      <c r="G63" s="914"/>
      <c r="H63" s="914"/>
      <c r="I63" s="914"/>
      <c r="J63" s="914"/>
      <c r="K63" s="914"/>
      <c r="L63" s="914"/>
      <c r="M63" s="914"/>
      <c r="N63" s="914"/>
      <c r="O63" s="914"/>
      <c r="P63" s="914"/>
      <c r="Q63" s="914"/>
      <c r="R63" s="914"/>
      <c r="S63" s="914"/>
      <c r="T63" s="913"/>
      <c r="U63" s="915"/>
      <c r="V63" s="913"/>
      <c r="W63" s="915" t="s">
        <v>33</v>
      </c>
      <c r="X63" s="913"/>
      <c r="Y63" s="912">
        <v>1407.32</v>
      </c>
      <c r="Z63" s="913"/>
      <c r="AA63" s="912"/>
      <c r="AB63" s="913"/>
      <c r="AC63" s="912"/>
      <c r="AD63" s="913"/>
      <c r="AE63" s="912">
        <f t="shared" si="3"/>
        <v>0</v>
      </c>
      <c r="AF63" s="913"/>
      <c r="AG63" s="912">
        <f t="shared" si="4"/>
        <v>0</v>
      </c>
      <c r="AH63" s="913"/>
      <c r="AI63" s="912">
        <f t="shared" si="5"/>
        <v>0</v>
      </c>
      <c r="AJ63" s="914"/>
      <c r="AK63" s="913"/>
      <c r="AL63" s="224"/>
      <c r="AM63" s="101"/>
      <c r="AN63" s="101"/>
      <c r="AO63" s="224"/>
      <c r="AP63" s="224"/>
      <c r="AQ63" s="224"/>
      <c r="AR63" s="224"/>
      <c r="AS63" s="224"/>
    </row>
    <row r="64" spans="1:45" s="100" customFormat="1" ht="18" customHeight="1" outlineLevel="2" x14ac:dyDescent="0.25">
      <c r="A64" s="224"/>
      <c r="B64" s="933" t="s">
        <v>108</v>
      </c>
      <c r="C64" s="913"/>
      <c r="D64" s="924" t="s">
        <v>276</v>
      </c>
      <c r="E64" s="949"/>
      <c r="F64" s="949"/>
      <c r="G64" s="949"/>
      <c r="H64" s="949"/>
      <c r="I64" s="949"/>
      <c r="J64" s="949"/>
      <c r="K64" s="949"/>
      <c r="L64" s="949"/>
      <c r="M64" s="949"/>
      <c r="N64" s="949"/>
      <c r="O64" s="949"/>
      <c r="P64" s="949"/>
      <c r="Q64" s="949"/>
      <c r="R64" s="949"/>
      <c r="S64" s="949"/>
      <c r="T64" s="950"/>
      <c r="U64" s="932"/>
      <c r="V64" s="913"/>
      <c r="W64" s="932" t="s">
        <v>33</v>
      </c>
      <c r="X64" s="913"/>
      <c r="Y64" s="912">
        <v>703.66</v>
      </c>
      <c r="Z64" s="913"/>
      <c r="AA64" s="912"/>
      <c r="AB64" s="913"/>
      <c r="AC64" s="912"/>
      <c r="AD64" s="913"/>
      <c r="AE64" s="912">
        <f t="shared" si="3"/>
        <v>0</v>
      </c>
      <c r="AF64" s="913"/>
      <c r="AG64" s="912">
        <f t="shared" si="4"/>
        <v>0</v>
      </c>
      <c r="AH64" s="913"/>
      <c r="AI64" s="912">
        <f t="shared" si="5"/>
        <v>0</v>
      </c>
      <c r="AJ64" s="914"/>
      <c r="AK64" s="913"/>
      <c r="AL64" s="224"/>
      <c r="AM64" s="101"/>
      <c r="AN64" s="101"/>
      <c r="AO64" s="224"/>
      <c r="AP64" s="224"/>
      <c r="AQ64" s="224"/>
      <c r="AR64" s="224"/>
      <c r="AS64" s="224"/>
    </row>
    <row r="65" spans="1:45" s="100" customFormat="1" ht="18" customHeight="1" outlineLevel="2" x14ac:dyDescent="0.25">
      <c r="A65" s="224"/>
      <c r="B65" s="933" t="s">
        <v>109</v>
      </c>
      <c r="C65" s="913"/>
      <c r="D65" s="939" t="s">
        <v>277</v>
      </c>
      <c r="E65" s="914"/>
      <c r="F65" s="914"/>
      <c r="G65" s="914"/>
      <c r="H65" s="914"/>
      <c r="I65" s="914"/>
      <c r="J65" s="914"/>
      <c r="K65" s="914"/>
      <c r="L65" s="914"/>
      <c r="M65" s="914"/>
      <c r="N65" s="914"/>
      <c r="O65" s="914"/>
      <c r="P65" s="914"/>
      <c r="Q65" s="914"/>
      <c r="R65" s="914"/>
      <c r="S65" s="914"/>
      <c r="T65" s="913"/>
      <c r="U65" s="915"/>
      <c r="V65" s="913"/>
      <c r="W65" s="915" t="s">
        <v>33</v>
      </c>
      <c r="X65" s="913"/>
      <c r="Y65" s="912">
        <v>240</v>
      </c>
      <c r="Z65" s="913"/>
      <c r="AA65" s="912"/>
      <c r="AB65" s="913"/>
      <c r="AC65" s="912"/>
      <c r="AD65" s="913"/>
      <c r="AE65" s="912">
        <f t="shared" si="3"/>
        <v>0</v>
      </c>
      <c r="AF65" s="913"/>
      <c r="AG65" s="912">
        <f t="shared" si="4"/>
        <v>0</v>
      </c>
      <c r="AH65" s="913"/>
      <c r="AI65" s="912">
        <f t="shared" si="5"/>
        <v>0</v>
      </c>
      <c r="AJ65" s="914"/>
      <c r="AK65" s="913"/>
      <c r="AL65" s="224"/>
      <c r="AM65" s="101"/>
      <c r="AN65" s="101"/>
      <c r="AO65" s="224"/>
      <c r="AP65" s="224"/>
      <c r="AQ65" s="224"/>
      <c r="AR65" s="224"/>
      <c r="AS65" s="224"/>
    </row>
    <row r="66" spans="1:45" s="100" customFormat="1" ht="18" customHeight="1" outlineLevel="2" x14ac:dyDescent="0.25">
      <c r="A66" s="224"/>
      <c r="B66" s="933" t="s">
        <v>235</v>
      </c>
      <c r="C66" s="913"/>
      <c r="D66" s="939" t="s">
        <v>278</v>
      </c>
      <c r="E66" s="914"/>
      <c r="F66" s="914"/>
      <c r="G66" s="914"/>
      <c r="H66" s="914"/>
      <c r="I66" s="914"/>
      <c r="J66" s="914"/>
      <c r="K66" s="914"/>
      <c r="L66" s="914"/>
      <c r="M66" s="914"/>
      <c r="N66" s="914"/>
      <c r="O66" s="914"/>
      <c r="P66" s="914"/>
      <c r="Q66" s="914"/>
      <c r="R66" s="914"/>
      <c r="S66" s="914"/>
      <c r="T66" s="913"/>
      <c r="U66" s="915"/>
      <c r="V66" s="913"/>
      <c r="W66" s="915" t="s">
        <v>33</v>
      </c>
      <c r="X66" s="913"/>
      <c r="Y66" s="912">
        <v>240</v>
      </c>
      <c r="Z66" s="913"/>
      <c r="AA66" s="912"/>
      <c r="AB66" s="913"/>
      <c r="AC66" s="912"/>
      <c r="AD66" s="913"/>
      <c r="AE66" s="912">
        <f t="shared" si="3"/>
        <v>0</v>
      </c>
      <c r="AF66" s="913"/>
      <c r="AG66" s="912">
        <f t="shared" si="4"/>
        <v>0</v>
      </c>
      <c r="AH66" s="913"/>
      <c r="AI66" s="912">
        <f t="shared" si="5"/>
        <v>0</v>
      </c>
      <c r="AJ66" s="914"/>
      <c r="AK66" s="913"/>
      <c r="AL66" s="224"/>
      <c r="AM66" s="101"/>
      <c r="AN66" s="101"/>
      <c r="AO66" s="224"/>
      <c r="AP66" s="224"/>
      <c r="AQ66" s="224"/>
      <c r="AR66" s="224"/>
      <c r="AS66" s="224"/>
    </row>
    <row r="67" spans="1:45" s="100" customFormat="1" ht="18" customHeight="1" outlineLevel="2" x14ac:dyDescent="0.25">
      <c r="A67" s="224"/>
      <c r="B67" s="933" t="s">
        <v>1140</v>
      </c>
      <c r="C67" s="913"/>
      <c r="D67" s="924" t="s">
        <v>279</v>
      </c>
      <c r="E67" s="949"/>
      <c r="F67" s="949"/>
      <c r="G67" s="949"/>
      <c r="H67" s="949"/>
      <c r="I67" s="949"/>
      <c r="J67" s="949"/>
      <c r="K67" s="949"/>
      <c r="L67" s="949"/>
      <c r="M67" s="949"/>
      <c r="N67" s="949"/>
      <c r="O67" s="949"/>
      <c r="P67" s="949"/>
      <c r="Q67" s="949"/>
      <c r="R67" s="949"/>
      <c r="S67" s="949"/>
      <c r="T67" s="950"/>
      <c r="U67" s="932"/>
      <c r="V67" s="913"/>
      <c r="W67" s="932" t="s">
        <v>33</v>
      </c>
      <c r="X67" s="913"/>
      <c r="Y67" s="912">
        <v>120</v>
      </c>
      <c r="Z67" s="913"/>
      <c r="AA67" s="912"/>
      <c r="AB67" s="913"/>
      <c r="AC67" s="912"/>
      <c r="AD67" s="913"/>
      <c r="AE67" s="912">
        <f t="shared" si="3"/>
        <v>0</v>
      </c>
      <c r="AF67" s="913"/>
      <c r="AG67" s="912">
        <f t="shared" si="4"/>
        <v>0</v>
      </c>
      <c r="AH67" s="913"/>
      <c r="AI67" s="912">
        <f t="shared" si="5"/>
        <v>0</v>
      </c>
      <c r="AJ67" s="914"/>
      <c r="AK67" s="913"/>
      <c r="AL67" s="224"/>
      <c r="AM67" s="101"/>
      <c r="AN67" s="101"/>
      <c r="AO67" s="224"/>
      <c r="AP67" s="224"/>
      <c r="AQ67" s="224"/>
      <c r="AR67" s="224"/>
      <c r="AS67" s="224"/>
    </row>
    <row r="68" spans="1:45" s="100" customFormat="1" ht="15.75" outlineLevel="2" x14ac:dyDescent="0.25">
      <c r="A68" s="224"/>
      <c r="B68" s="933" t="s">
        <v>1141</v>
      </c>
      <c r="C68" s="913"/>
      <c r="D68" s="924" t="s">
        <v>110</v>
      </c>
      <c r="E68" s="914"/>
      <c r="F68" s="914"/>
      <c r="G68" s="914"/>
      <c r="H68" s="914"/>
      <c r="I68" s="914"/>
      <c r="J68" s="914"/>
      <c r="K68" s="914"/>
      <c r="L68" s="914"/>
      <c r="M68" s="914"/>
      <c r="N68" s="914"/>
      <c r="O68" s="914"/>
      <c r="P68" s="914"/>
      <c r="Q68" s="914"/>
      <c r="R68" s="914"/>
      <c r="S68" s="914"/>
      <c r="T68" s="913"/>
      <c r="U68" s="915"/>
      <c r="V68" s="913"/>
      <c r="W68" s="915" t="s">
        <v>33</v>
      </c>
      <c r="X68" s="913"/>
      <c r="Y68" s="912">
        <v>698.25</v>
      </c>
      <c r="Z68" s="913"/>
      <c r="AA68" s="912"/>
      <c r="AB68" s="913"/>
      <c r="AC68" s="912"/>
      <c r="AD68" s="913"/>
      <c r="AE68" s="912">
        <f t="shared" si="3"/>
        <v>0</v>
      </c>
      <c r="AF68" s="913"/>
      <c r="AG68" s="912">
        <f t="shared" si="4"/>
        <v>0</v>
      </c>
      <c r="AH68" s="913"/>
      <c r="AI68" s="912">
        <f t="shared" si="5"/>
        <v>0</v>
      </c>
      <c r="AJ68" s="914"/>
      <c r="AK68" s="913"/>
      <c r="AL68" s="224"/>
      <c r="AM68" s="101"/>
      <c r="AN68" s="101"/>
      <c r="AO68" s="224"/>
      <c r="AP68" s="224"/>
      <c r="AQ68" s="224"/>
      <c r="AR68" s="224"/>
      <c r="AS68" s="224"/>
    </row>
    <row r="69" spans="1:45" s="100" customFormat="1" ht="15.75" outlineLevel="2" x14ac:dyDescent="0.25">
      <c r="A69" s="224"/>
      <c r="B69" s="933" t="s">
        <v>1142</v>
      </c>
      <c r="C69" s="913"/>
      <c r="D69" s="924" t="s">
        <v>246</v>
      </c>
      <c r="E69" s="914"/>
      <c r="F69" s="914"/>
      <c r="G69" s="914"/>
      <c r="H69" s="914"/>
      <c r="I69" s="914"/>
      <c r="J69" s="914"/>
      <c r="K69" s="914"/>
      <c r="L69" s="914"/>
      <c r="M69" s="914"/>
      <c r="N69" s="914"/>
      <c r="O69" s="914"/>
      <c r="P69" s="914"/>
      <c r="Q69" s="914"/>
      <c r="R69" s="914"/>
      <c r="S69" s="914"/>
      <c r="T69" s="913"/>
      <c r="U69" s="915"/>
      <c r="V69" s="913"/>
      <c r="W69" s="915" t="s">
        <v>33</v>
      </c>
      <c r="X69" s="913"/>
      <c r="Y69" s="912">
        <v>875</v>
      </c>
      <c r="Z69" s="913"/>
      <c r="AA69" s="912"/>
      <c r="AB69" s="913"/>
      <c r="AC69" s="912"/>
      <c r="AD69" s="913"/>
      <c r="AE69" s="912">
        <f t="shared" si="3"/>
        <v>0</v>
      </c>
      <c r="AF69" s="913"/>
      <c r="AG69" s="912">
        <f t="shared" si="4"/>
        <v>0</v>
      </c>
      <c r="AH69" s="913"/>
      <c r="AI69" s="912">
        <f t="shared" si="5"/>
        <v>0</v>
      </c>
      <c r="AJ69" s="914"/>
      <c r="AK69" s="913"/>
      <c r="AL69" s="224"/>
      <c r="AM69" s="101"/>
      <c r="AN69" s="101"/>
      <c r="AO69" s="224"/>
      <c r="AP69" s="224"/>
      <c r="AQ69" s="224"/>
      <c r="AR69" s="224"/>
      <c r="AS69" s="224"/>
    </row>
    <row r="70" spans="1:45" s="100" customFormat="1" ht="15.75" outlineLevel="2" x14ac:dyDescent="0.25">
      <c r="A70" s="224"/>
      <c r="B70" s="933" t="s">
        <v>1143</v>
      </c>
      <c r="C70" s="913"/>
      <c r="D70" s="924" t="s">
        <v>249</v>
      </c>
      <c r="E70" s="914"/>
      <c r="F70" s="914"/>
      <c r="G70" s="914"/>
      <c r="H70" s="914"/>
      <c r="I70" s="914"/>
      <c r="J70" s="914"/>
      <c r="K70" s="914"/>
      <c r="L70" s="914"/>
      <c r="M70" s="914"/>
      <c r="N70" s="914"/>
      <c r="O70" s="914"/>
      <c r="P70" s="914"/>
      <c r="Q70" s="914"/>
      <c r="R70" s="914"/>
      <c r="S70" s="914"/>
      <c r="T70" s="913"/>
      <c r="U70" s="915"/>
      <c r="V70" s="913"/>
      <c r="W70" s="915" t="s">
        <v>33</v>
      </c>
      <c r="X70" s="913"/>
      <c r="Y70" s="912">
        <v>80</v>
      </c>
      <c r="Z70" s="913"/>
      <c r="AA70" s="912"/>
      <c r="AB70" s="913"/>
      <c r="AC70" s="912"/>
      <c r="AD70" s="913"/>
      <c r="AE70" s="912">
        <f t="shared" si="3"/>
        <v>0</v>
      </c>
      <c r="AF70" s="913"/>
      <c r="AG70" s="912">
        <f t="shared" si="4"/>
        <v>0</v>
      </c>
      <c r="AH70" s="913"/>
      <c r="AI70" s="912">
        <f t="shared" si="5"/>
        <v>0</v>
      </c>
      <c r="AJ70" s="914"/>
      <c r="AK70" s="913"/>
      <c r="AL70" s="224"/>
      <c r="AM70" s="101"/>
      <c r="AN70" s="101"/>
      <c r="AO70" s="224"/>
      <c r="AP70" s="224"/>
      <c r="AQ70" s="224"/>
      <c r="AR70" s="224"/>
      <c r="AS70" s="224"/>
    </row>
    <row r="71" spans="1:45" s="100" customFormat="1" ht="36" customHeight="1" outlineLevel="2" x14ac:dyDescent="0.25">
      <c r="A71" s="224"/>
      <c r="B71" s="933" t="s">
        <v>1144</v>
      </c>
      <c r="C71" s="913"/>
      <c r="D71" s="924" t="s">
        <v>1028</v>
      </c>
      <c r="E71" s="914"/>
      <c r="F71" s="914"/>
      <c r="G71" s="914"/>
      <c r="H71" s="914"/>
      <c r="I71" s="914"/>
      <c r="J71" s="914"/>
      <c r="K71" s="914"/>
      <c r="L71" s="914"/>
      <c r="M71" s="914"/>
      <c r="N71" s="914"/>
      <c r="O71" s="914"/>
      <c r="P71" s="914"/>
      <c r="Q71" s="914"/>
      <c r="R71" s="914"/>
      <c r="S71" s="914"/>
      <c r="T71" s="913"/>
      <c r="U71" s="915"/>
      <c r="V71" s="913"/>
      <c r="W71" s="915" t="s">
        <v>33</v>
      </c>
      <c r="X71" s="913"/>
      <c r="Y71" s="912">
        <v>374</v>
      </c>
      <c r="Z71" s="913"/>
      <c r="AA71" s="912"/>
      <c r="AB71" s="913"/>
      <c r="AC71" s="912"/>
      <c r="AD71" s="913"/>
      <c r="AE71" s="912">
        <f t="shared" si="3"/>
        <v>0</v>
      </c>
      <c r="AF71" s="913"/>
      <c r="AG71" s="912">
        <f t="shared" si="4"/>
        <v>0</v>
      </c>
      <c r="AH71" s="913"/>
      <c r="AI71" s="912">
        <f t="shared" si="5"/>
        <v>0</v>
      </c>
      <c r="AJ71" s="914"/>
      <c r="AK71" s="913"/>
      <c r="AL71" s="224"/>
      <c r="AM71" s="101"/>
      <c r="AN71" s="101"/>
      <c r="AO71" s="224"/>
      <c r="AP71" s="224"/>
      <c r="AQ71" s="224"/>
      <c r="AR71" s="224"/>
      <c r="AS71" s="224"/>
    </row>
    <row r="72" spans="1:45" s="100" customFormat="1" ht="56.25" customHeight="1" outlineLevel="2" x14ac:dyDescent="0.25">
      <c r="A72" s="224"/>
      <c r="B72" s="933" t="s">
        <v>1145</v>
      </c>
      <c r="C72" s="913"/>
      <c r="D72" s="924" t="s">
        <v>272</v>
      </c>
      <c r="E72" s="914"/>
      <c r="F72" s="914"/>
      <c r="G72" s="914"/>
      <c r="H72" s="914"/>
      <c r="I72" s="914"/>
      <c r="J72" s="914"/>
      <c r="K72" s="914"/>
      <c r="L72" s="914"/>
      <c r="M72" s="914"/>
      <c r="N72" s="914"/>
      <c r="O72" s="914"/>
      <c r="P72" s="914"/>
      <c r="Q72" s="914"/>
      <c r="R72" s="914"/>
      <c r="S72" s="914"/>
      <c r="T72" s="913"/>
      <c r="U72" s="915"/>
      <c r="V72" s="913"/>
      <c r="W72" s="915" t="s">
        <v>33</v>
      </c>
      <c r="X72" s="913"/>
      <c r="Y72" s="912">
        <v>48</v>
      </c>
      <c r="Z72" s="913"/>
      <c r="AA72" s="912"/>
      <c r="AB72" s="913"/>
      <c r="AC72" s="912"/>
      <c r="AD72" s="913"/>
      <c r="AE72" s="912">
        <f t="shared" si="3"/>
        <v>0</v>
      </c>
      <c r="AF72" s="913"/>
      <c r="AG72" s="912">
        <f t="shared" si="4"/>
        <v>0</v>
      </c>
      <c r="AH72" s="913"/>
      <c r="AI72" s="912">
        <f t="shared" si="5"/>
        <v>0</v>
      </c>
      <c r="AJ72" s="914"/>
      <c r="AK72" s="913"/>
      <c r="AL72" s="224"/>
      <c r="AM72" s="101"/>
      <c r="AN72" s="101"/>
      <c r="AO72" s="224"/>
      <c r="AP72" s="224"/>
      <c r="AQ72" s="224"/>
      <c r="AR72" s="224"/>
      <c r="AS72" s="224"/>
    </row>
    <row r="73" spans="1:45" s="100" customFormat="1" ht="15.75" outlineLevel="2" x14ac:dyDescent="0.25">
      <c r="A73" s="224"/>
      <c r="B73" s="933" t="s">
        <v>1146</v>
      </c>
      <c r="C73" s="913"/>
      <c r="D73" s="924" t="s">
        <v>247</v>
      </c>
      <c r="E73" s="914"/>
      <c r="F73" s="914"/>
      <c r="G73" s="914"/>
      <c r="H73" s="914"/>
      <c r="I73" s="914"/>
      <c r="J73" s="914"/>
      <c r="K73" s="914"/>
      <c r="L73" s="914"/>
      <c r="M73" s="914"/>
      <c r="N73" s="914"/>
      <c r="O73" s="914"/>
      <c r="P73" s="914"/>
      <c r="Q73" s="914"/>
      <c r="R73" s="914"/>
      <c r="S73" s="914"/>
      <c r="T73" s="913"/>
      <c r="U73" s="915"/>
      <c r="V73" s="913"/>
      <c r="W73" s="915" t="s">
        <v>39</v>
      </c>
      <c r="X73" s="913"/>
      <c r="Y73" s="912">
        <v>115</v>
      </c>
      <c r="Z73" s="913"/>
      <c r="AA73" s="912"/>
      <c r="AB73" s="913"/>
      <c r="AC73" s="912"/>
      <c r="AD73" s="913"/>
      <c r="AE73" s="912">
        <f t="shared" si="3"/>
        <v>0</v>
      </c>
      <c r="AF73" s="913"/>
      <c r="AG73" s="912">
        <f t="shared" si="4"/>
        <v>0</v>
      </c>
      <c r="AH73" s="913"/>
      <c r="AI73" s="912">
        <f t="shared" si="5"/>
        <v>0</v>
      </c>
      <c r="AJ73" s="914"/>
      <c r="AK73" s="913"/>
      <c r="AL73" s="224"/>
      <c r="AM73" s="101"/>
      <c r="AN73" s="101"/>
      <c r="AO73" s="224"/>
      <c r="AP73" s="224"/>
      <c r="AQ73" s="224"/>
      <c r="AR73" s="224"/>
      <c r="AS73" s="224"/>
    </row>
    <row r="74" spans="1:45" ht="18" customHeight="1" outlineLevel="1" x14ac:dyDescent="0.25">
      <c r="A74" s="34"/>
      <c r="B74" s="925"/>
      <c r="C74" s="917"/>
      <c r="D74" s="926"/>
      <c r="E74" s="919"/>
      <c r="F74" s="919"/>
      <c r="G74" s="919"/>
      <c r="H74" s="919"/>
      <c r="I74" s="919"/>
      <c r="J74" s="919"/>
      <c r="K74" s="919"/>
      <c r="L74" s="919"/>
      <c r="M74" s="919"/>
      <c r="N74" s="919"/>
      <c r="O74" s="919"/>
      <c r="P74" s="919"/>
      <c r="Q74" s="919"/>
      <c r="R74" s="919"/>
      <c r="S74" s="919"/>
      <c r="T74" s="917"/>
      <c r="U74" s="927"/>
      <c r="V74" s="917"/>
      <c r="W74" s="927"/>
      <c r="X74" s="917"/>
      <c r="Y74" s="928"/>
      <c r="Z74" s="917"/>
      <c r="AA74" s="928"/>
      <c r="AB74" s="917"/>
      <c r="AC74" s="923"/>
      <c r="AD74" s="917"/>
      <c r="AE74" s="923"/>
      <c r="AF74" s="917"/>
      <c r="AG74" s="923"/>
      <c r="AH74" s="917"/>
      <c r="AI74" s="923"/>
      <c r="AJ74" s="919"/>
      <c r="AK74" s="917"/>
      <c r="AL74" s="34"/>
      <c r="AM74" s="9"/>
      <c r="AN74" s="9"/>
      <c r="AO74" s="34"/>
      <c r="AP74" s="34"/>
      <c r="AQ74" s="34"/>
      <c r="AR74" s="34"/>
      <c r="AS74" s="34"/>
    </row>
    <row r="75" spans="1:45" ht="18" customHeight="1" x14ac:dyDescent="0.25">
      <c r="A75" s="34"/>
      <c r="B75" s="934">
        <v>4</v>
      </c>
      <c r="C75" s="917"/>
      <c r="D75" s="935" t="s">
        <v>111</v>
      </c>
      <c r="E75" s="919"/>
      <c r="F75" s="919"/>
      <c r="G75" s="919"/>
      <c r="H75" s="919"/>
      <c r="I75" s="919"/>
      <c r="J75" s="919"/>
      <c r="K75" s="919"/>
      <c r="L75" s="919"/>
      <c r="M75" s="919"/>
      <c r="N75" s="919"/>
      <c r="O75" s="919"/>
      <c r="P75" s="919"/>
      <c r="Q75" s="919"/>
      <c r="R75" s="919"/>
      <c r="S75" s="919"/>
      <c r="T75" s="919"/>
      <c r="U75" s="36"/>
      <c r="V75" s="36"/>
      <c r="W75" s="36"/>
      <c r="X75" s="36"/>
      <c r="Y75" s="37"/>
      <c r="Z75" s="37"/>
      <c r="AA75" s="37"/>
      <c r="AB75" s="37"/>
      <c r="AC75" s="37"/>
      <c r="AD75" s="37"/>
      <c r="AE75" s="922"/>
      <c r="AF75" s="917"/>
      <c r="AG75" s="922"/>
      <c r="AH75" s="917"/>
      <c r="AI75" s="922">
        <f>AI76+AI79+AI81</f>
        <v>0</v>
      </c>
      <c r="AJ75" s="919"/>
      <c r="AK75" s="917"/>
      <c r="AL75" s="34"/>
      <c r="AM75" s="9"/>
      <c r="AN75" s="9"/>
      <c r="AO75" s="34"/>
      <c r="AP75" s="34"/>
      <c r="AQ75" s="34"/>
      <c r="AR75" s="34"/>
      <c r="AS75" s="34"/>
    </row>
    <row r="76" spans="1:45" ht="15.75" customHeight="1" outlineLevel="1" x14ac:dyDescent="0.25">
      <c r="A76" s="38"/>
      <c r="B76" s="936" t="s">
        <v>53</v>
      </c>
      <c r="C76" s="917"/>
      <c r="D76" s="918" t="s">
        <v>112</v>
      </c>
      <c r="E76" s="919"/>
      <c r="F76" s="919"/>
      <c r="G76" s="919"/>
      <c r="H76" s="919"/>
      <c r="I76" s="919"/>
      <c r="J76" s="919"/>
      <c r="K76" s="919"/>
      <c r="L76" s="919"/>
      <c r="M76" s="919"/>
      <c r="N76" s="919"/>
      <c r="O76" s="919"/>
      <c r="P76" s="919"/>
      <c r="Q76" s="919"/>
      <c r="R76" s="919"/>
      <c r="S76" s="919"/>
      <c r="T76" s="917"/>
      <c r="U76" s="920"/>
      <c r="V76" s="917"/>
      <c r="W76" s="921"/>
      <c r="X76" s="917"/>
      <c r="Y76" s="916"/>
      <c r="Z76" s="917"/>
      <c r="AA76" s="916"/>
      <c r="AB76" s="917"/>
      <c r="AC76" s="916"/>
      <c r="AD76" s="917"/>
      <c r="AE76" s="916"/>
      <c r="AF76" s="917"/>
      <c r="AG76" s="916"/>
      <c r="AH76" s="917"/>
      <c r="AI76" s="916">
        <f>SUM(AI77:AK78)</f>
        <v>0</v>
      </c>
      <c r="AJ76" s="919"/>
      <c r="AK76" s="917"/>
      <c r="AL76" s="38"/>
      <c r="AM76" s="9"/>
      <c r="AN76" s="9"/>
      <c r="AO76" s="38"/>
      <c r="AP76" s="38"/>
      <c r="AQ76" s="38"/>
      <c r="AR76" s="38"/>
      <c r="AS76" s="38"/>
    </row>
    <row r="77" spans="1:45" s="100" customFormat="1" ht="18" customHeight="1" outlineLevel="2" x14ac:dyDescent="0.25">
      <c r="A77" s="224"/>
      <c r="B77" s="933" t="s">
        <v>54</v>
      </c>
      <c r="C77" s="913"/>
      <c r="D77" s="924" t="s">
        <v>114</v>
      </c>
      <c r="E77" s="914"/>
      <c r="F77" s="914"/>
      <c r="G77" s="914"/>
      <c r="H77" s="914"/>
      <c r="I77" s="914"/>
      <c r="J77" s="914"/>
      <c r="K77" s="914"/>
      <c r="L77" s="914"/>
      <c r="M77" s="914"/>
      <c r="N77" s="914"/>
      <c r="O77" s="914"/>
      <c r="P77" s="914"/>
      <c r="Q77" s="914"/>
      <c r="R77" s="914"/>
      <c r="S77" s="914"/>
      <c r="T77" s="913"/>
      <c r="U77" s="915"/>
      <c r="V77" s="913"/>
      <c r="W77" s="915" t="s">
        <v>33</v>
      </c>
      <c r="X77" s="913"/>
      <c r="Y77" s="634">
        <v>139.92000000000002</v>
      </c>
      <c r="Z77" s="705"/>
      <c r="AA77" s="912"/>
      <c r="AB77" s="913"/>
      <c r="AC77" s="912"/>
      <c r="AD77" s="913"/>
      <c r="AE77" s="912">
        <f t="shared" ref="AE77:AE82" si="6">ROUND(Y77*AA77,2)</f>
        <v>0</v>
      </c>
      <c r="AF77" s="913"/>
      <c r="AG77" s="912">
        <f t="shared" ref="AG77:AG82" si="7">ROUND(Y77*AC77,2)</f>
        <v>0</v>
      </c>
      <c r="AH77" s="913"/>
      <c r="AI77" s="912">
        <f t="shared" ref="AI77:AI82" si="8">AE77+AG77</f>
        <v>0</v>
      </c>
      <c r="AJ77" s="914"/>
      <c r="AK77" s="913"/>
      <c r="AL77" s="224"/>
      <c r="AM77" s="101"/>
      <c r="AN77" s="101"/>
      <c r="AO77" s="224"/>
      <c r="AP77" s="224"/>
      <c r="AQ77" s="224"/>
      <c r="AR77" s="224"/>
      <c r="AS77" s="224"/>
    </row>
    <row r="78" spans="1:45" s="100" customFormat="1" ht="18" customHeight="1" outlineLevel="2" x14ac:dyDescent="0.25">
      <c r="A78" s="224"/>
      <c r="B78" s="933" t="s">
        <v>55</v>
      </c>
      <c r="C78" s="913"/>
      <c r="D78" s="924" t="s">
        <v>261</v>
      </c>
      <c r="E78" s="914"/>
      <c r="F78" s="914"/>
      <c r="G78" s="914"/>
      <c r="H78" s="914"/>
      <c r="I78" s="914"/>
      <c r="J78" s="914"/>
      <c r="K78" s="914"/>
      <c r="L78" s="914"/>
      <c r="M78" s="914"/>
      <c r="N78" s="914"/>
      <c r="O78" s="914"/>
      <c r="P78" s="914"/>
      <c r="Q78" s="914"/>
      <c r="R78" s="914"/>
      <c r="S78" s="914"/>
      <c r="T78" s="913"/>
      <c r="U78" s="915"/>
      <c r="V78" s="913"/>
      <c r="W78" s="915" t="s">
        <v>33</v>
      </c>
      <c r="X78" s="913"/>
      <c r="Y78" s="634">
        <v>139.92000000000002</v>
      </c>
      <c r="Z78" s="705"/>
      <c r="AA78" s="912"/>
      <c r="AB78" s="913"/>
      <c r="AC78" s="912"/>
      <c r="AD78" s="913"/>
      <c r="AE78" s="912">
        <f t="shared" si="6"/>
        <v>0</v>
      </c>
      <c r="AF78" s="913"/>
      <c r="AG78" s="912">
        <f t="shared" si="7"/>
        <v>0</v>
      </c>
      <c r="AH78" s="913"/>
      <c r="AI78" s="912">
        <f t="shared" si="8"/>
        <v>0</v>
      </c>
      <c r="AJ78" s="914"/>
      <c r="AK78" s="913"/>
      <c r="AL78" s="224"/>
      <c r="AM78" s="101"/>
      <c r="AN78" s="101"/>
      <c r="AO78" s="224"/>
      <c r="AP78" s="224"/>
      <c r="AQ78" s="224"/>
      <c r="AR78" s="224"/>
      <c r="AS78" s="224"/>
    </row>
    <row r="79" spans="1:45" s="85" customFormat="1" ht="15.75" customHeight="1" outlineLevel="1" x14ac:dyDescent="0.25">
      <c r="A79" s="38"/>
      <c r="B79" s="936" t="s">
        <v>634</v>
      </c>
      <c r="C79" s="917"/>
      <c r="D79" s="918" t="s">
        <v>854</v>
      </c>
      <c r="E79" s="919"/>
      <c r="F79" s="919"/>
      <c r="G79" s="919"/>
      <c r="H79" s="919"/>
      <c r="I79" s="919"/>
      <c r="J79" s="919"/>
      <c r="K79" s="919"/>
      <c r="L79" s="919"/>
      <c r="M79" s="919"/>
      <c r="N79" s="919"/>
      <c r="O79" s="919"/>
      <c r="P79" s="919"/>
      <c r="Q79" s="919"/>
      <c r="R79" s="919"/>
      <c r="S79" s="919"/>
      <c r="T79" s="917"/>
      <c r="U79" s="920"/>
      <c r="V79" s="917"/>
      <c r="W79" s="921"/>
      <c r="X79" s="917"/>
      <c r="Y79" s="916"/>
      <c r="Z79" s="917"/>
      <c r="AA79" s="916"/>
      <c r="AB79" s="917"/>
      <c r="AC79" s="916"/>
      <c r="AD79" s="917"/>
      <c r="AE79" s="916"/>
      <c r="AF79" s="917"/>
      <c r="AG79" s="916"/>
      <c r="AH79" s="917"/>
      <c r="AI79" s="916">
        <f>SUM(AI80)</f>
        <v>0</v>
      </c>
      <c r="AJ79" s="919"/>
      <c r="AK79" s="917"/>
      <c r="AL79" s="38"/>
      <c r="AM79" s="9"/>
      <c r="AN79" s="9"/>
      <c r="AO79" s="38"/>
      <c r="AP79" s="38"/>
      <c r="AQ79" s="38"/>
      <c r="AR79" s="38"/>
      <c r="AS79" s="38"/>
    </row>
    <row r="80" spans="1:45" s="100" customFormat="1" ht="18" customHeight="1" outlineLevel="2" x14ac:dyDescent="0.25">
      <c r="A80" s="224"/>
      <c r="B80" s="933" t="s">
        <v>636</v>
      </c>
      <c r="C80" s="913"/>
      <c r="D80" s="939" t="s">
        <v>115</v>
      </c>
      <c r="E80" s="914"/>
      <c r="F80" s="914"/>
      <c r="G80" s="914"/>
      <c r="H80" s="914"/>
      <c r="I80" s="914"/>
      <c r="J80" s="914"/>
      <c r="K80" s="914"/>
      <c r="L80" s="914"/>
      <c r="M80" s="914"/>
      <c r="N80" s="914"/>
      <c r="O80" s="914"/>
      <c r="P80" s="914"/>
      <c r="Q80" s="914"/>
      <c r="R80" s="914"/>
      <c r="S80" s="914"/>
      <c r="T80" s="913"/>
      <c r="U80" s="915"/>
      <c r="V80" s="913"/>
      <c r="W80" s="940" t="s">
        <v>33</v>
      </c>
      <c r="X80" s="913"/>
      <c r="Y80" s="634">
        <v>112</v>
      </c>
      <c r="Z80" s="705"/>
      <c r="AA80" s="912"/>
      <c r="AB80" s="913"/>
      <c r="AC80" s="912"/>
      <c r="AD80" s="913"/>
      <c r="AE80" s="912">
        <f t="shared" si="6"/>
        <v>0</v>
      </c>
      <c r="AF80" s="913"/>
      <c r="AG80" s="912">
        <f t="shared" si="7"/>
        <v>0</v>
      </c>
      <c r="AH80" s="913"/>
      <c r="AI80" s="912">
        <f t="shared" si="8"/>
        <v>0</v>
      </c>
      <c r="AJ80" s="914"/>
      <c r="AK80" s="913"/>
      <c r="AL80" s="224"/>
      <c r="AM80" s="99"/>
      <c r="AN80" s="99"/>
      <c r="AO80" s="224"/>
      <c r="AP80" s="224"/>
      <c r="AQ80" s="224"/>
      <c r="AR80" s="224"/>
      <c r="AS80" s="224"/>
    </row>
    <row r="81" spans="1:45" s="85" customFormat="1" ht="15.75" customHeight="1" outlineLevel="1" x14ac:dyDescent="0.25">
      <c r="A81" s="38"/>
      <c r="B81" s="936" t="s">
        <v>637</v>
      </c>
      <c r="C81" s="917"/>
      <c r="D81" s="918" t="s">
        <v>853</v>
      </c>
      <c r="E81" s="919"/>
      <c r="F81" s="919"/>
      <c r="G81" s="919"/>
      <c r="H81" s="919"/>
      <c r="I81" s="919"/>
      <c r="J81" s="919"/>
      <c r="K81" s="919"/>
      <c r="L81" s="919"/>
      <c r="M81" s="919"/>
      <c r="N81" s="919"/>
      <c r="O81" s="919"/>
      <c r="P81" s="919"/>
      <c r="Q81" s="919"/>
      <c r="R81" s="919"/>
      <c r="S81" s="919"/>
      <c r="T81" s="917"/>
      <c r="U81" s="920"/>
      <c r="V81" s="917"/>
      <c r="W81" s="921"/>
      <c r="X81" s="917"/>
      <c r="Y81" s="916"/>
      <c r="Z81" s="917"/>
      <c r="AA81" s="916"/>
      <c r="AB81" s="917"/>
      <c r="AC81" s="916"/>
      <c r="AD81" s="917"/>
      <c r="AE81" s="916"/>
      <c r="AF81" s="917"/>
      <c r="AG81" s="916"/>
      <c r="AH81" s="917"/>
      <c r="AI81" s="916">
        <f>SUM(AI82:AK83)</f>
        <v>0</v>
      </c>
      <c r="AJ81" s="919"/>
      <c r="AK81" s="917"/>
      <c r="AL81" s="38"/>
      <c r="AM81" s="9"/>
      <c r="AN81" s="9"/>
      <c r="AO81" s="38"/>
      <c r="AP81" s="38"/>
      <c r="AQ81" s="38"/>
      <c r="AR81" s="38"/>
      <c r="AS81" s="38"/>
    </row>
    <row r="82" spans="1:45" s="100" customFormat="1" ht="18" customHeight="1" outlineLevel="2" x14ac:dyDescent="0.25">
      <c r="A82" s="224"/>
      <c r="B82" s="933" t="s">
        <v>639</v>
      </c>
      <c r="C82" s="913"/>
      <c r="D82" s="939" t="s">
        <v>250</v>
      </c>
      <c r="E82" s="914"/>
      <c r="F82" s="914"/>
      <c r="G82" s="914"/>
      <c r="H82" s="914"/>
      <c r="I82" s="914"/>
      <c r="J82" s="914"/>
      <c r="K82" s="914"/>
      <c r="L82" s="914"/>
      <c r="M82" s="914"/>
      <c r="N82" s="914"/>
      <c r="O82" s="914"/>
      <c r="P82" s="914"/>
      <c r="Q82" s="914"/>
      <c r="R82" s="914"/>
      <c r="S82" s="914"/>
      <c r="T82" s="913"/>
      <c r="U82" s="915"/>
      <c r="V82" s="913"/>
      <c r="W82" s="940" t="s">
        <v>33</v>
      </c>
      <c r="X82" s="913"/>
      <c r="Y82" s="634">
        <v>450.4</v>
      </c>
      <c r="Z82" s="705"/>
      <c r="AA82" s="912"/>
      <c r="AB82" s="913"/>
      <c r="AC82" s="912"/>
      <c r="AD82" s="913"/>
      <c r="AE82" s="912">
        <f t="shared" si="6"/>
        <v>0</v>
      </c>
      <c r="AF82" s="913"/>
      <c r="AG82" s="912">
        <f t="shared" si="7"/>
        <v>0</v>
      </c>
      <c r="AH82" s="913"/>
      <c r="AI82" s="912">
        <f t="shared" si="8"/>
        <v>0</v>
      </c>
      <c r="AJ82" s="914"/>
      <c r="AK82" s="913"/>
      <c r="AL82" s="224"/>
      <c r="AM82" s="99"/>
      <c r="AN82" s="99"/>
      <c r="AO82" s="224"/>
      <c r="AP82" s="224"/>
      <c r="AQ82" s="224"/>
      <c r="AR82" s="224"/>
      <c r="AS82" s="224"/>
    </row>
    <row r="83" spans="1:45" ht="18" customHeight="1" outlineLevel="2" x14ac:dyDescent="0.25">
      <c r="A83" s="34"/>
      <c r="B83" s="925"/>
      <c r="C83" s="917"/>
      <c r="D83" s="926"/>
      <c r="E83" s="919"/>
      <c r="F83" s="919"/>
      <c r="G83" s="919"/>
      <c r="H83" s="919"/>
      <c r="I83" s="919"/>
      <c r="J83" s="919"/>
      <c r="K83" s="919"/>
      <c r="L83" s="919"/>
      <c r="M83" s="919"/>
      <c r="N83" s="919"/>
      <c r="O83" s="919"/>
      <c r="P83" s="919"/>
      <c r="Q83" s="919"/>
      <c r="R83" s="919"/>
      <c r="S83" s="919"/>
      <c r="T83" s="917"/>
      <c r="U83" s="927"/>
      <c r="V83" s="917"/>
      <c r="W83" s="927"/>
      <c r="X83" s="917"/>
      <c r="Y83" s="928"/>
      <c r="Z83" s="917"/>
      <c r="AA83" s="928"/>
      <c r="AB83" s="917"/>
      <c r="AC83" s="923"/>
      <c r="AD83" s="917"/>
      <c r="AE83" s="923"/>
      <c r="AF83" s="917"/>
      <c r="AG83" s="923"/>
      <c r="AH83" s="917"/>
      <c r="AI83" s="923"/>
      <c r="AJ83" s="919"/>
      <c r="AK83" s="917"/>
      <c r="AL83" s="34"/>
      <c r="AM83" s="9"/>
      <c r="AN83" s="9"/>
      <c r="AO83" s="34"/>
      <c r="AP83" s="34"/>
      <c r="AQ83" s="34"/>
      <c r="AR83" s="34"/>
      <c r="AS83" s="34"/>
    </row>
    <row r="84" spans="1:45" ht="18" customHeight="1" x14ac:dyDescent="0.25">
      <c r="A84" s="34"/>
      <c r="B84" s="934">
        <v>5</v>
      </c>
      <c r="C84" s="917"/>
      <c r="D84" s="935" t="s">
        <v>116</v>
      </c>
      <c r="E84" s="919"/>
      <c r="F84" s="919"/>
      <c r="G84" s="919"/>
      <c r="H84" s="919"/>
      <c r="I84" s="919"/>
      <c r="J84" s="919"/>
      <c r="K84" s="919"/>
      <c r="L84" s="919"/>
      <c r="M84" s="919"/>
      <c r="N84" s="919"/>
      <c r="O84" s="919"/>
      <c r="P84" s="919"/>
      <c r="Q84" s="919"/>
      <c r="R84" s="919"/>
      <c r="S84" s="919"/>
      <c r="T84" s="919"/>
      <c r="U84" s="36"/>
      <c r="V84" s="36"/>
      <c r="W84" s="36"/>
      <c r="X84" s="36"/>
      <c r="Y84" s="37"/>
      <c r="Z84" s="37"/>
      <c r="AA84" s="37"/>
      <c r="AB84" s="37"/>
      <c r="AC84" s="37"/>
      <c r="AD84" s="37"/>
      <c r="AE84" s="922"/>
      <c r="AF84" s="917"/>
      <c r="AG84" s="922"/>
      <c r="AH84" s="917"/>
      <c r="AI84" s="922">
        <f>AI85+AI89+AI97</f>
        <v>0</v>
      </c>
      <c r="AJ84" s="919"/>
      <c r="AK84" s="917"/>
      <c r="AL84" s="34"/>
      <c r="AM84" s="9"/>
      <c r="AN84" s="9"/>
      <c r="AO84" s="34"/>
      <c r="AP84" s="34"/>
      <c r="AQ84" s="34"/>
      <c r="AR84" s="34"/>
      <c r="AS84" s="34"/>
    </row>
    <row r="85" spans="1:45" ht="15.75" customHeight="1" outlineLevel="1" x14ac:dyDescent="0.25">
      <c r="A85" s="38"/>
      <c r="B85" s="936" t="s">
        <v>67</v>
      </c>
      <c r="C85" s="917"/>
      <c r="D85" s="918" t="s">
        <v>117</v>
      </c>
      <c r="E85" s="919"/>
      <c r="F85" s="919"/>
      <c r="G85" s="919"/>
      <c r="H85" s="919"/>
      <c r="I85" s="919"/>
      <c r="J85" s="919"/>
      <c r="K85" s="919"/>
      <c r="L85" s="919"/>
      <c r="M85" s="919"/>
      <c r="N85" s="919"/>
      <c r="O85" s="919"/>
      <c r="P85" s="919"/>
      <c r="Q85" s="919"/>
      <c r="R85" s="919"/>
      <c r="S85" s="919"/>
      <c r="T85" s="917"/>
      <c r="U85" s="920"/>
      <c r="V85" s="917"/>
      <c r="W85" s="921"/>
      <c r="X85" s="917"/>
      <c r="Y85" s="916"/>
      <c r="Z85" s="917"/>
      <c r="AA85" s="916"/>
      <c r="AB85" s="917"/>
      <c r="AC85" s="916"/>
      <c r="AD85" s="917"/>
      <c r="AE85" s="916"/>
      <c r="AF85" s="917"/>
      <c r="AG85" s="916"/>
      <c r="AH85" s="917"/>
      <c r="AI85" s="916">
        <f>SUM(AI86:AK88)</f>
        <v>0</v>
      </c>
      <c r="AJ85" s="919"/>
      <c r="AK85" s="917"/>
      <c r="AL85" s="38"/>
      <c r="AM85" s="9"/>
      <c r="AN85" s="9"/>
      <c r="AO85" s="38"/>
      <c r="AP85" s="38"/>
      <c r="AQ85" s="38"/>
      <c r="AR85" s="38"/>
      <c r="AS85" s="38"/>
    </row>
    <row r="86" spans="1:45" s="100" customFormat="1" ht="18" customHeight="1" outlineLevel="2" x14ac:dyDescent="0.25">
      <c r="A86" s="224"/>
      <c r="B86" s="933" t="s">
        <v>68</v>
      </c>
      <c r="C86" s="913"/>
      <c r="D86" s="924" t="s">
        <v>119</v>
      </c>
      <c r="E86" s="914"/>
      <c r="F86" s="914"/>
      <c r="G86" s="914"/>
      <c r="H86" s="914"/>
      <c r="I86" s="914"/>
      <c r="J86" s="914"/>
      <c r="K86" s="914"/>
      <c r="L86" s="914"/>
      <c r="M86" s="914"/>
      <c r="N86" s="914"/>
      <c r="O86" s="914"/>
      <c r="P86" s="914"/>
      <c r="Q86" s="914"/>
      <c r="R86" s="914"/>
      <c r="S86" s="914"/>
      <c r="T86" s="913"/>
      <c r="U86" s="915"/>
      <c r="V86" s="913"/>
      <c r="W86" s="915" t="s">
        <v>33</v>
      </c>
      <c r="X86" s="913"/>
      <c r="Y86" s="912">
        <v>1028</v>
      </c>
      <c r="Z86" s="913">
        <v>0</v>
      </c>
      <c r="AA86" s="912"/>
      <c r="AB86" s="913"/>
      <c r="AC86" s="912"/>
      <c r="AD86" s="913"/>
      <c r="AE86" s="912">
        <f>ROUND(Y86*AA86,2)</f>
        <v>0</v>
      </c>
      <c r="AF86" s="913"/>
      <c r="AG86" s="912">
        <f>ROUND(Y86*AC86,2)</f>
        <v>0</v>
      </c>
      <c r="AH86" s="913"/>
      <c r="AI86" s="912">
        <f>AE86+AG86</f>
        <v>0</v>
      </c>
      <c r="AJ86" s="914"/>
      <c r="AK86" s="913"/>
      <c r="AL86" s="224"/>
      <c r="AM86" s="101"/>
      <c r="AN86" s="101"/>
      <c r="AO86" s="224"/>
      <c r="AP86" s="224"/>
      <c r="AQ86" s="224"/>
      <c r="AR86" s="224"/>
      <c r="AS86" s="224"/>
    </row>
    <row r="87" spans="1:45" s="100" customFormat="1" ht="18" customHeight="1" outlineLevel="2" x14ac:dyDescent="0.25">
      <c r="A87" s="224"/>
      <c r="B87" s="933" t="s">
        <v>69</v>
      </c>
      <c r="C87" s="913"/>
      <c r="D87" s="924" t="s">
        <v>248</v>
      </c>
      <c r="E87" s="914"/>
      <c r="F87" s="914"/>
      <c r="G87" s="914"/>
      <c r="H87" s="914"/>
      <c r="I87" s="914"/>
      <c r="J87" s="914"/>
      <c r="K87" s="914"/>
      <c r="L87" s="914"/>
      <c r="M87" s="914"/>
      <c r="N87" s="914"/>
      <c r="O87" s="914"/>
      <c r="P87" s="914"/>
      <c r="Q87" s="914"/>
      <c r="R87" s="914"/>
      <c r="S87" s="914"/>
      <c r="T87" s="913"/>
      <c r="U87" s="915"/>
      <c r="V87" s="913"/>
      <c r="W87" s="915" t="s">
        <v>33</v>
      </c>
      <c r="X87" s="913"/>
      <c r="Y87" s="912">
        <v>80</v>
      </c>
      <c r="Z87" s="913">
        <v>0</v>
      </c>
      <c r="AA87" s="912"/>
      <c r="AB87" s="913"/>
      <c r="AC87" s="912"/>
      <c r="AD87" s="913"/>
      <c r="AE87" s="912">
        <f>ROUND(Y87*AA87,2)</f>
        <v>0</v>
      </c>
      <c r="AF87" s="913"/>
      <c r="AG87" s="912">
        <f>ROUND(Y87*AC87,2)</f>
        <v>0</v>
      </c>
      <c r="AH87" s="913"/>
      <c r="AI87" s="912">
        <f>AE87+AG87</f>
        <v>0</v>
      </c>
      <c r="AJ87" s="914"/>
      <c r="AK87" s="913"/>
      <c r="AL87" s="224"/>
      <c r="AM87" s="101"/>
      <c r="AN87" s="101"/>
      <c r="AO87" s="224"/>
      <c r="AP87" s="224"/>
      <c r="AQ87" s="224"/>
      <c r="AR87" s="224"/>
      <c r="AS87" s="224"/>
    </row>
    <row r="88" spans="1:45" s="100" customFormat="1" ht="18" customHeight="1" outlineLevel="2" x14ac:dyDescent="0.25">
      <c r="A88" s="224"/>
      <c r="B88" s="102"/>
      <c r="C88" s="98"/>
      <c r="D88" s="251"/>
      <c r="E88" s="104"/>
      <c r="F88" s="104"/>
      <c r="G88" s="104"/>
      <c r="H88" s="104"/>
      <c r="I88" s="104"/>
      <c r="J88" s="104"/>
      <c r="K88" s="104"/>
      <c r="L88" s="104"/>
      <c r="M88" s="104"/>
      <c r="N88" s="104"/>
      <c r="O88" s="104"/>
      <c r="P88" s="104"/>
      <c r="Q88" s="104"/>
      <c r="R88" s="104"/>
      <c r="S88" s="104"/>
      <c r="T88" s="98"/>
      <c r="U88" s="97"/>
      <c r="V88" s="98"/>
      <c r="W88" s="97"/>
      <c r="X88" s="98"/>
      <c r="Y88" s="228"/>
      <c r="Z88" s="98"/>
      <c r="AA88" s="228"/>
      <c r="AB88" s="98"/>
      <c r="AC88" s="228"/>
      <c r="AD88" s="98"/>
      <c r="AE88" s="228"/>
      <c r="AF88" s="98"/>
      <c r="AG88" s="228"/>
      <c r="AH88" s="98"/>
      <c r="AI88" s="228"/>
      <c r="AJ88" s="104"/>
      <c r="AK88" s="98"/>
      <c r="AL88" s="224"/>
      <c r="AM88" s="101"/>
      <c r="AN88" s="101"/>
      <c r="AO88" s="224"/>
      <c r="AP88" s="224"/>
      <c r="AQ88" s="224"/>
      <c r="AR88" s="224"/>
      <c r="AS88" s="224"/>
    </row>
    <row r="89" spans="1:45" s="83" customFormat="1" ht="15.75" customHeight="1" outlineLevel="1" x14ac:dyDescent="0.25">
      <c r="A89" s="38"/>
      <c r="B89" s="936" t="s">
        <v>75</v>
      </c>
      <c r="C89" s="917"/>
      <c r="D89" s="918" t="s">
        <v>103</v>
      </c>
      <c r="E89" s="919"/>
      <c r="F89" s="919"/>
      <c r="G89" s="919"/>
      <c r="H89" s="919"/>
      <c r="I89" s="919"/>
      <c r="J89" s="919"/>
      <c r="K89" s="919"/>
      <c r="L89" s="919"/>
      <c r="M89" s="919"/>
      <c r="N89" s="919"/>
      <c r="O89" s="919"/>
      <c r="P89" s="919"/>
      <c r="Q89" s="919"/>
      <c r="R89" s="919"/>
      <c r="S89" s="919"/>
      <c r="T89" s="917"/>
      <c r="U89" s="920"/>
      <c r="V89" s="917"/>
      <c r="W89" s="921"/>
      <c r="X89" s="917"/>
      <c r="Y89" s="916"/>
      <c r="Z89" s="917"/>
      <c r="AA89" s="916"/>
      <c r="AB89" s="917"/>
      <c r="AC89" s="916"/>
      <c r="AD89" s="917"/>
      <c r="AE89" s="916"/>
      <c r="AF89" s="917"/>
      <c r="AG89" s="916"/>
      <c r="AH89" s="917"/>
      <c r="AI89" s="916">
        <f>SUM(AI90:AK95)</f>
        <v>0</v>
      </c>
      <c r="AJ89" s="919"/>
      <c r="AK89" s="917"/>
      <c r="AL89" s="38"/>
      <c r="AM89" s="9"/>
      <c r="AN89" s="9"/>
      <c r="AO89" s="38"/>
      <c r="AP89" s="38"/>
      <c r="AQ89" s="38"/>
      <c r="AR89" s="38"/>
      <c r="AS89" s="38"/>
    </row>
    <row r="90" spans="1:45" s="100" customFormat="1" ht="42" customHeight="1" outlineLevel="2" x14ac:dyDescent="0.25">
      <c r="A90" s="224"/>
      <c r="B90" s="933" t="s">
        <v>76</v>
      </c>
      <c r="C90" s="913"/>
      <c r="D90" s="924" t="s">
        <v>273</v>
      </c>
      <c r="E90" s="914"/>
      <c r="F90" s="914"/>
      <c r="G90" s="914"/>
      <c r="H90" s="914"/>
      <c r="I90" s="914"/>
      <c r="J90" s="914"/>
      <c r="K90" s="914"/>
      <c r="L90" s="914"/>
      <c r="M90" s="914"/>
      <c r="N90" s="914"/>
      <c r="O90" s="914"/>
      <c r="P90" s="914"/>
      <c r="Q90" s="914"/>
      <c r="R90" s="914"/>
      <c r="S90" s="914"/>
      <c r="T90" s="913"/>
      <c r="U90" s="915"/>
      <c r="V90" s="913"/>
      <c r="W90" s="915" t="s">
        <v>33</v>
      </c>
      <c r="X90" s="913"/>
      <c r="Y90" s="912">
        <v>374</v>
      </c>
      <c r="Z90" s="913"/>
      <c r="AA90" s="912"/>
      <c r="AB90" s="913"/>
      <c r="AC90" s="912"/>
      <c r="AD90" s="913"/>
      <c r="AE90" s="912">
        <f t="shared" ref="AE90:AE95" si="9">ROUND(Y90*AA90,2)</f>
        <v>0</v>
      </c>
      <c r="AF90" s="913"/>
      <c r="AG90" s="912">
        <f t="shared" ref="AG90:AG95" si="10">ROUND(Y90*AC90,2)</f>
        <v>0</v>
      </c>
      <c r="AH90" s="913"/>
      <c r="AI90" s="912">
        <f t="shared" ref="AI90:AI95" si="11">AE90+AG90</f>
        <v>0</v>
      </c>
      <c r="AJ90" s="914"/>
      <c r="AK90" s="913"/>
      <c r="AL90" s="224"/>
      <c r="AM90" s="101"/>
      <c r="AN90" s="101"/>
      <c r="AO90" s="224"/>
      <c r="AP90" s="224"/>
      <c r="AQ90" s="224"/>
      <c r="AR90" s="224"/>
      <c r="AS90" s="224"/>
    </row>
    <row r="91" spans="1:45" s="100" customFormat="1" ht="42" customHeight="1" outlineLevel="2" x14ac:dyDescent="0.25">
      <c r="A91" s="224"/>
      <c r="B91" s="933" t="s">
        <v>77</v>
      </c>
      <c r="C91" s="913"/>
      <c r="D91" s="924" t="s">
        <v>274</v>
      </c>
      <c r="E91" s="914"/>
      <c r="F91" s="914"/>
      <c r="G91" s="914"/>
      <c r="H91" s="914"/>
      <c r="I91" s="914"/>
      <c r="J91" s="914"/>
      <c r="K91" s="914"/>
      <c r="L91" s="914"/>
      <c r="M91" s="914"/>
      <c r="N91" s="914"/>
      <c r="O91" s="914"/>
      <c r="P91" s="914"/>
      <c r="Q91" s="914"/>
      <c r="R91" s="914"/>
      <c r="S91" s="914"/>
      <c r="T91" s="913"/>
      <c r="U91" s="915"/>
      <c r="V91" s="913"/>
      <c r="W91" s="915" t="s">
        <v>39</v>
      </c>
      <c r="X91" s="913"/>
      <c r="Y91" s="912">
        <v>224</v>
      </c>
      <c r="Z91" s="913"/>
      <c r="AA91" s="912"/>
      <c r="AB91" s="913"/>
      <c r="AC91" s="912"/>
      <c r="AD91" s="913"/>
      <c r="AE91" s="912">
        <f t="shared" si="9"/>
        <v>0</v>
      </c>
      <c r="AF91" s="913"/>
      <c r="AG91" s="912">
        <f t="shared" si="10"/>
        <v>0</v>
      </c>
      <c r="AH91" s="913"/>
      <c r="AI91" s="912">
        <f t="shared" si="11"/>
        <v>0</v>
      </c>
      <c r="AJ91" s="914"/>
      <c r="AK91" s="913"/>
      <c r="AL91" s="224"/>
      <c r="AM91" s="101"/>
      <c r="AN91" s="101"/>
      <c r="AO91" s="224"/>
      <c r="AP91" s="224"/>
      <c r="AQ91" s="224"/>
      <c r="AR91" s="224"/>
      <c r="AS91" s="224"/>
    </row>
    <row r="92" spans="1:45" s="100" customFormat="1" ht="59.25" customHeight="1" outlineLevel="2" x14ac:dyDescent="0.25">
      <c r="A92" s="224"/>
      <c r="B92" s="933" t="s">
        <v>1147</v>
      </c>
      <c r="C92" s="913"/>
      <c r="D92" s="924" t="s">
        <v>272</v>
      </c>
      <c r="E92" s="914"/>
      <c r="F92" s="914"/>
      <c r="G92" s="914"/>
      <c r="H92" s="914"/>
      <c r="I92" s="914"/>
      <c r="J92" s="914"/>
      <c r="K92" s="914"/>
      <c r="L92" s="914"/>
      <c r="M92" s="914"/>
      <c r="N92" s="914"/>
      <c r="O92" s="914"/>
      <c r="P92" s="914"/>
      <c r="Q92" s="914"/>
      <c r="R92" s="914"/>
      <c r="S92" s="914"/>
      <c r="T92" s="913"/>
      <c r="U92" s="915"/>
      <c r="V92" s="913"/>
      <c r="W92" s="915" t="s">
        <v>33</v>
      </c>
      <c r="X92" s="913"/>
      <c r="Y92" s="912">
        <v>48</v>
      </c>
      <c r="Z92" s="913"/>
      <c r="AA92" s="912"/>
      <c r="AB92" s="913"/>
      <c r="AC92" s="912"/>
      <c r="AD92" s="913"/>
      <c r="AE92" s="912">
        <f t="shared" si="9"/>
        <v>0</v>
      </c>
      <c r="AF92" s="913"/>
      <c r="AG92" s="912">
        <f t="shared" si="10"/>
        <v>0</v>
      </c>
      <c r="AH92" s="913"/>
      <c r="AI92" s="912">
        <f t="shared" si="11"/>
        <v>0</v>
      </c>
      <c r="AJ92" s="914"/>
      <c r="AK92" s="913"/>
      <c r="AL92" s="224"/>
      <c r="AM92" s="101"/>
      <c r="AN92" s="101"/>
      <c r="AO92" s="224"/>
      <c r="AP92" s="224"/>
      <c r="AQ92" s="224"/>
      <c r="AR92" s="224"/>
      <c r="AS92" s="224"/>
    </row>
    <row r="93" spans="1:45" s="100" customFormat="1" ht="45" customHeight="1" outlineLevel="2" x14ac:dyDescent="0.25">
      <c r="A93" s="96"/>
      <c r="B93" s="933" t="s">
        <v>1148</v>
      </c>
      <c r="C93" s="913"/>
      <c r="D93" s="929" t="s">
        <v>288</v>
      </c>
      <c r="E93" s="930"/>
      <c r="F93" s="930"/>
      <c r="G93" s="930"/>
      <c r="H93" s="930"/>
      <c r="I93" s="930"/>
      <c r="J93" s="930"/>
      <c r="K93" s="930"/>
      <c r="L93" s="930"/>
      <c r="M93" s="930"/>
      <c r="N93" s="930"/>
      <c r="O93" s="930"/>
      <c r="P93" s="930"/>
      <c r="Q93" s="930"/>
      <c r="R93" s="930"/>
      <c r="S93" s="930"/>
      <c r="T93" s="931"/>
      <c r="U93" s="97"/>
      <c r="V93" s="98"/>
      <c r="W93" s="915" t="s">
        <v>33</v>
      </c>
      <c r="X93" s="913"/>
      <c r="Y93" s="912">
        <v>664</v>
      </c>
      <c r="Z93" s="913"/>
      <c r="AA93" s="912"/>
      <c r="AB93" s="913"/>
      <c r="AC93" s="912"/>
      <c r="AD93" s="913"/>
      <c r="AE93" s="912">
        <f t="shared" si="9"/>
        <v>0</v>
      </c>
      <c r="AF93" s="913"/>
      <c r="AG93" s="912">
        <f t="shared" si="10"/>
        <v>0</v>
      </c>
      <c r="AH93" s="913"/>
      <c r="AI93" s="912">
        <f t="shared" si="11"/>
        <v>0</v>
      </c>
      <c r="AJ93" s="914"/>
      <c r="AK93" s="913"/>
      <c r="AL93" s="96"/>
      <c r="AM93" s="101"/>
      <c r="AN93" s="101"/>
      <c r="AO93" s="96"/>
      <c r="AP93" s="96"/>
      <c r="AQ93" s="96"/>
      <c r="AR93" s="96"/>
      <c r="AS93" s="96"/>
    </row>
    <row r="94" spans="1:45" s="100" customFormat="1" ht="45" customHeight="1" outlineLevel="2" x14ac:dyDescent="0.25">
      <c r="A94" s="96"/>
      <c r="B94" s="933" t="s">
        <v>1149</v>
      </c>
      <c r="C94" s="913"/>
      <c r="D94" s="929" t="s">
        <v>289</v>
      </c>
      <c r="E94" s="930"/>
      <c r="F94" s="930"/>
      <c r="G94" s="930"/>
      <c r="H94" s="930"/>
      <c r="I94" s="930"/>
      <c r="J94" s="930"/>
      <c r="K94" s="930"/>
      <c r="L94" s="930"/>
      <c r="M94" s="930"/>
      <c r="N94" s="930"/>
      <c r="O94" s="930"/>
      <c r="P94" s="930"/>
      <c r="Q94" s="930"/>
      <c r="R94" s="930"/>
      <c r="S94" s="930"/>
      <c r="T94" s="931"/>
      <c r="U94" s="97"/>
      <c r="V94" s="98"/>
      <c r="W94" s="915" t="s">
        <v>39</v>
      </c>
      <c r="X94" s="913"/>
      <c r="Y94" s="912">
        <v>250</v>
      </c>
      <c r="Z94" s="913"/>
      <c r="AA94" s="912"/>
      <c r="AB94" s="913"/>
      <c r="AC94" s="912"/>
      <c r="AD94" s="913"/>
      <c r="AE94" s="912">
        <f t="shared" ref="AE94" si="12">ROUND(Y94*AA94,2)</f>
        <v>0</v>
      </c>
      <c r="AF94" s="913"/>
      <c r="AG94" s="912">
        <f t="shared" ref="AG94" si="13">ROUND(Y94*AC94,2)</f>
        <v>0</v>
      </c>
      <c r="AH94" s="913"/>
      <c r="AI94" s="912">
        <f t="shared" ref="AI94" si="14">AE94+AG94</f>
        <v>0</v>
      </c>
      <c r="AJ94" s="914"/>
      <c r="AK94" s="913"/>
      <c r="AL94" s="96"/>
      <c r="AM94" s="101"/>
      <c r="AN94" s="101"/>
      <c r="AO94" s="96"/>
      <c r="AP94" s="96"/>
      <c r="AQ94" s="96"/>
      <c r="AR94" s="96"/>
      <c r="AS94" s="96"/>
    </row>
    <row r="95" spans="1:45" s="100" customFormat="1" ht="45" customHeight="1" outlineLevel="2" x14ac:dyDescent="0.25">
      <c r="A95" s="96"/>
      <c r="B95" s="933" t="s">
        <v>1177</v>
      </c>
      <c r="C95" s="913"/>
      <c r="D95" s="929" t="s">
        <v>1178</v>
      </c>
      <c r="E95" s="930"/>
      <c r="F95" s="930"/>
      <c r="G95" s="930"/>
      <c r="H95" s="930"/>
      <c r="I95" s="930"/>
      <c r="J95" s="930"/>
      <c r="K95" s="930"/>
      <c r="L95" s="930"/>
      <c r="M95" s="930"/>
      <c r="N95" s="930"/>
      <c r="O95" s="930"/>
      <c r="P95" s="930"/>
      <c r="Q95" s="930"/>
      <c r="R95" s="930"/>
      <c r="S95" s="930"/>
      <c r="T95" s="931"/>
      <c r="U95" s="97"/>
      <c r="V95" s="98"/>
      <c r="W95" s="915" t="s">
        <v>33</v>
      </c>
      <c r="X95" s="913"/>
      <c r="Y95" s="912">
        <v>48</v>
      </c>
      <c r="Z95" s="913"/>
      <c r="AA95" s="912"/>
      <c r="AB95" s="913"/>
      <c r="AC95" s="912"/>
      <c r="AD95" s="913"/>
      <c r="AE95" s="912">
        <f t="shared" si="9"/>
        <v>0</v>
      </c>
      <c r="AF95" s="913"/>
      <c r="AG95" s="912">
        <f t="shared" si="10"/>
        <v>0</v>
      </c>
      <c r="AH95" s="913"/>
      <c r="AI95" s="912">
        <f t="shared" si="11"/>
        <v>0</v>
      </c>
      <c r="AJ95" s="914"/>
      <c r="AK95" s="913"/>
      <c r="AL95" s="96"/>
      <c r="AM95" s="101"/>
      <c r="AN95" s="101"/>
      <c r="AO95" s="96"/>
      <c r="AP95" s="96"/>
      <c r="AQ95" s="96"/>
      <c r="AR95" s="96"/>
      <c r="AS95" s="96"/>
    </row>
    <row r="96" spans="1:45" s="1532" customFormat="1" ht="45" customHeight="1" outlineLevel="2" x14ac:dyDescent="0.25">
      <c r="A96" s="1561"/>
      <c r="B96" s="1608" t="s">
        <v>1377</v>
      </c>
      <c r="C96" s="1599"/>
      <c r="D96" s="1609" t="s">
        <v>2491</v>
      </c>
      <c r="E96" s="1610"/>
      <c r="F96" s="1610"/>
      <c r="G96" s="1610"/>
      <c r="H96" s="1610"/>
      <c r="I96" s="1610"/>
      <c r="J96" s="1610"/>
      <c r="K96" s="1610"/>
      <c r="L96" s="1610"/>
      <c r="M96" s="1610"/>
      <c r="N96" s="1610"/>
      <c r="O96" s="1610"/>
      <c r="P96" s="1610"/>
      <c r="Q96" s="1610"/>
      <c r="R96" s="1610"/>
      <c r="S96" s="1610"/>
      <c r="T96" s="1611"/>
      <c r="U96" s="1523"/>
      <c r="V96" s="1612"/>
      <c r="W96" s="1613" t="s">
        <v>39</v>
      </c>
      <c r="X96" s="1599"/>
      <c r="Y96" s="1603">
        <v>10</v>
      </c>
      <c r="Z96" s="1599"/>
      <c r="AA96" s="1603"/>
      <c r="AB96" s="1599"/>
      <c r="AC96" s="1603"/>
      <c r="AD96" s="1599"/>
      <c r="AE96" s="1603">
        <f t="shared" ref="AE96" si="15">ROUND(Y96*AA96,2)</f>
        <v>0</v>
      </c>
      <c r="AF96" s="1599"/>
      <c r="AG96" s="1603">
        <f t="shared" ref="AG96" si="16">ROUND(Y96*AC96,2)</f>
        <v>0</v>
      </c>
      <c r="AH96" s="1599"/>
      <c r="AI96" s="1603">
        <f t="shared" ref="AI96" si="17">AE96+AG96</f>
        <v>0</v>
      </c>
      <c r="AJ96" s="1600"/>
      <c r="AK96" s="1599"/>
      <c r="AL96" s="1561"/>
      <c r="AM96" s="1531"/>
      <c r="AN96" s="1531"/>
      <c r="AO96" s="1561"/>
      <c r="AP96" s="1561"/>
      <c r="AQ96" s="1561"/>
      <c r="AR96" s="1561"/>
      <c r="AS96" s="1561"/>
    </row>
    <row r="97" spans="1:45" ht="15.75" customHeight="1" outlineLevel="1" x14ac:dyDescent="0.25">
      <c r="A97" s="38"/>
      <c r="B97" s="936" t="s">
        <v>644</v>
      </c>
      <c r="C97" s="917"/>
      <c r="D97" s="918" t="s">
        <v>120</v>
      </c>
      <c r="E97" s="919"/>
      <c r="F97" s="919"/>
      <c r="G97" s="919"/>
      <c r="H97" s="919"/>
      <c r="I97" s="919"/>
      <c r="J97" s="919"/>
      <c r="K97" s="919"/>
      <c r="L97" s="919"/>
      <c r="M97" s="919"/>
      <c r="N97" s="919"/>
      <c r="O97" s="919"/>
      <c r="P97" s="919"/>
      <c r="Q97" s="919"/>
      <c r="R97" s="919"/>
      <c r="S97" s="919"/>
      <c r="T97" s="917"/>
      <c r="U97" s="920"/>
      <c r="V97" s="917"/>
      <c r="W97" s="921"/>
      <c r="X97" s="917"/>
      <c r="Y97" s="916"/>
      <c r="Z97" s="917"/>
      <c r="AA97" s="916"/>
      <c r="AB97" s="917"/>
      <c r="AC97" s="916"/>
      <c r="AD97" s="917"/>
      <c r="AE97" s="916"/>
      <c r="AF97" s="917"/>
      <c r="AG97" s="916"/>
      <c r="AH97" s="917"/>
      <c r="AI97" s="916">
        <f>SUM(AI98:AK100)</f>
        <v>0</v>
      </c>
      <c r="AJ97" s="919"/>
      <c r="AK97" s="917"/>
      <c r="AL97" s="38"/>
      <c r="AM97" s="9"/>
      <c r="AN97" s="9"/>
      <c r="AO97" s="38"/>
      <c r="AP97" s="38"/>
      <c r="AQ97" s="38"/>
      <c r="AR97" s="38"/>
      <c r="AS97" s="38"/>
    </row>
    <row r="98" spans="1:45" s="100" customFormat="1" ht="18" customHeight="1" outlineLevel="2" x14ac:dyDescent="0.25">
      <c r="A98" s="96"/>
      <c r="B98" s="933" t="s">
        <v>646</v>
      </c>
      <c r="C98" s="913"/>
      <c r="D98" s="939" t="s">
        <v>281</v>
      </c>
      <c r="E98" s="914"/>
      <c r="F98" s="914"/>
      <c r="G98" s="914"/>
      <c r="H98" s="914"/>
      <c r="I98" s="914"/>
      <c r="J98" s="914"/>
      <c r="K98" s="914"/>
      <c r="L98" s="914"/>
      <c r="M98" s="914"/>
      <c r="N98" s="914"/>
      <c r="O98" s="914"/>
      <c r="P98" s="914"/>
      <c r="Q98" s="914"/>
      <c r="R98" s="914"/>
      <c r="S98" s="914"/>
      <c r="T98" s="913"/>
      <c r="U98" s="915"/>
      <c r="V98" s="913"/>
      <c r="W98" s="915" t="s">
        <v>33</v>
      </c>
      <c r="X98" s="913"/>
      <c r="Y98" s="912">
        <v>451.46000000000004</v>
      </c>
      <c r="Z98" s="913"/>
      <c r="AA98" s="912"/>
      <c r="AB98" s="913"/>
      <c r="AC98" s="912"/>
      <c r="AD98" s="913"/>
      <c r="AE98" s="912">
        <f>ROUND(Y98*AA98,2)</f>
        <v>0</v>
      </c>
      <c r="AF98" s="913"/>
      <c r="AG98" s="912">
        <f>ROUND(Y98*AC98,2)</f>
        <v>0</v>
      </c>
      <c r="AH98" s="913"/>
      <c r="AI98" s="912">
        <f>AE98+AG98</f>
        <v>0</v>
      </c>
      <c r="AJ98" s="914"/>
      <c r="AK98" s="913"/>
      <c r="AL98" s="96"/>
      <c r="AM98" s="101"/>
      <c r="AN98" s="101"/>
      <c r="AO98" s="96"/>
      <c r="AP98" s="96"/>
      <c r="AQ98" s="96"/>
      <c r="AR98" s="96"/>
      <c r="AS98" s="96"/>
    </row>
    <row r="99" spans="1:45" s="100" customFormat="1" ht="18" customHeight="1" outlineLevel="2" x14ac:dyDescent="0.25">
      <c r="A99" s="96"/>
      <c r="B99" s="933" t="s">
        <v>1150</v>
      </c>
      <c r="C99" s="913"/>
      <c r="D99" s="939" t="s">
        <v>282</v>
      </c>
      <c r="E99" s="914"/>
      <c r="F99" s="914"/>
      <c r="G99" s="914"/>
      <c r="H99" s="914"/>
      <c r="I99" s="914"/>
      <c r="J99" s="914"/>
      <c r="K99" s="914"/>
      <c r="L99" s="914"/>
      <c r="M99" s="914"/>
      <c r="N99" s="914"/>
      <c r="O99" s="914"/>
      <c r="P99" s="914"/>
      <c r="Q99" s="914"/>
      <c r="R99" s="914"/>
      <c r="S99" s="914"/>
      <c r="T99" s="913"/>
      <c r="U99" s="915"/>
      <c r="V99" s="913"/>
      <c r="W99" s="915" t="s">
        <v>33</v>
      </c>
      <c r="X99" s="913"/>
      <c r="Y99" s="912">
        <v>275</v>
      </c>
      <c r="Z99" s="913"/>
      <c r="AA99" s="912"/>
      <c r="AB99" s="913"/>
      <c r="AC99" s="912"/>
      <c r="AD99" s="913"/>
      <c r="AE99" s="912">
        <f>ROUND(Y99*AA99,2)</f>
        <v>0</v>
      </c>
      <c r="AF99" s="913"/>
      <c r="AG99" s="912">
        <f>ROUND(Y99*AC99,2)</f>
        <v>0</v>
      </c>
      <c r="AH99" s="913"/>
      <c r="AI99" s="912">
        <f>AE99+AG99</f>
        <v>0</v>
      </c>
      <c r="AJ99" s="914"/>
      <c r="AK99" s="913"/>
      <c r="AL99" s="96"/>
      <c r="AM99" s="101"/>
      <c r="AN99" s="101"/>
      <c r="AO99" s="96"/>
      <c r="AP99" s="96"/>
      <c r="AQ99" s="96"/>
      <c r="AR99" s="96"/>
      <c r="AS99" s="96"/>
    </row>
    <row r="100" spans="1:45" s="100" customFormat="1" ht="18" customHeight="1" outlineLevel="2" x14ac:dyDescent="0.25">
      <c r="A100" s="96"/>
      <c r="B100" s="102"/>
      <c r="C100" s="98"/>
      <c r="D100" s="103"/>
      <c r="E100" s="104"/>
      <c r="F100" s="104"/>
      <c r="G100" s="104"/>
      <c r="H100" s="104"/>
      <c r="I100" s="104"/>
      <c r="J100" s="104"/>
      <c r="K100" s="104"/>
      <c r="L100" s="104"/>
      <c r="M100" s="104"/>
      <c r="N100" s="104"/>
      <c r="O100" s="104"/>
      <c r="P100" s="104"/>
      <c r="Q100" s="104"/>
      <c r="R100" s="104"/>
      <c r="S100" s="104"/>
      <c r="T100" s="98"/>
      <c r="U100" s="97"/>
      <c r="V100" s="98"/>
      <c r="W100" s="97"/>
      <c r="X100" s="98"/>
      <c r="Y100" s="84"/>
      <c r="Z100" s="98"/>
      <c r="AA100" s="84"/>
      <c r="AB100" s="98"/>
      <c r="AC100" s="84"/>
      <c r="AD100" s="98"/>
      <c r="AE100" s="84"/>
      <c r="AF100" s="98"/>
      <c r="AG100" s="84"/>
      <c r="AH100" s="98"/>
      <c r="AI100" s="84"/>
      <c r="AJ100" s="104"/>
      <c r="AK100" s="98"/>
      <c r="AL100" s="96"/>
      <c r="AM100" s="101"/>
      <c r="AN100" s="101"/>
      <c r="AO100" s="96"/>
      <c r="AP100" s="96"/>
      <c r="AQ100" s="96"/>
      <c r="AR100" s="96"/>
      <c r="AS100" s="96"/>
    </row>
    <row r="101" spans="1:45" ht="18" customHeight="1" x14ac:dyDescent="0.25">
      <c r="A101" s="34"/>
      <c r="B101" s="934">
        <v>6</v>
      </c>
      <c r="C101" s="917"/>
      <c r="D101" s="935" t="s">
        <v>121</v>
      </c>
      <c r="E101" s="919"/>
      <c r="F101" s="919"/>
      <c r="G101" s="919"/>
      <c r="H101" s="919"/>
      <c r="I101" s="919"/>
      <c r="J101" s="919"/>
      <c r="K101" s="919"/>
      <c r="L101" s="919"/>
      <c r="M101" s="919"/>
      <c r="N101" s="919"/>
      <c r="O101" s="919"/>
      <c r="P101" s="919"/>
      <c r="Q101" s="919"/>
      <c r="R101" s="919"/>
      <c r="S101" s="919"/>
      <c r="T101" s="919"/>
      <c r="U101" s="36"/>
      <c r="V101" s="36"/>
      <c r="W101" s="36"/>
      <c r="X101" s="36"/>
      <c r="Y101" s="37"/>
      <c r="Z101" s="37"/>
      <c r="AA101" s="37"/>
      <c r="AB101" s="37"/>
      <c r="AC101" s="37"/>
      <c r="AD101" s="37"/>
      <c r="AE101" s="922"/>
      <c r="AF101" s="917"/>
      <c r="AG101" s="922"/>
      <c r="AH101" s="917"/>
      <c r="AI101" s="922">
        <f>SUM(AI102:AK115)/2</f>
        <v>0</v>
      </c>
      <c r="AJ101" s="919"/>
      <c r="AK101" s="917"/>
      <c r="AL101" s="34"/>
      <c r="AM101" s="9"/>
      <c r="AN101" s="9"/>
      <c r="AO101" s="34"/>
      <c r="AP101" s="34"/>
      <c r="AQ101" s="34"/>
      <c r="AR101" s="34"/>
      <c r="AS101" s="34"/>
    </row>
    <row r="102" spans="1:45" ht="15.75" customHeight="1" outlineLevel="1" x14ac:dyDescent="0.25">
      <c r="A102" s="38"/>
      <c r="B102" s="936" t="s">
        <v>79</v>
      </c>
      <c r="C102" s="917"/>
      <c r="D102" s="918" t="s">
        <v>122</v>
      </c>
      <c r="E102" s="919"/>
      <c r="F102" s="919"/>
      <c r="G102" s="919"/>
      <c r="H102" s="919"/>
      <c r="I102" s="919"/>
      <c r="J102" s="919"/>
      <c r="K102" s="919"/>
      <c r="L102" s="919"/>
      <c r="M102" s="919"/>
      <c r="N102" s="919"/>
      <c r="O102" s="919"/>
      <c r="P102" s="919"/>
      <c r="Q102" s="919"/>
      <c r="R102" s="919"/>
      <c r="S102" s="919"/>
      <c r="T102" s="917"/>
      <c r="U102" s="920"/>
      <c r="V102" s="917"/>
      <c r="W102" s="921"/>
      <c r="X102" s="917"/>
      <c r="Y102" s="916"/>
      <c r="Z102" s="917"/>
      <c r="AA102" s="916"/>
      <c r="AB102" s="917"/>
      <c r="AC102" s="916"/>
      <c r="AD102" s="917"/>
      <c r="AE102" s="916"/>
      <c r="AF102" s="917"/>
      <c r="AG102" s="916"/>
      <c r="AH102" s="917"/>
      <c r="AI102" s="916">
        <f>SUM(AI103:AK105)</f>
        <v>0</v>
      </c>
      <c r="AJ102" s="919"/>
      <c r="AK102" s="917"/>
      <c r="AL102" s="38"/>
      <c r="AM102" s="9"/>
      <c r="AN102" s="9"/>
      <c r="AO102" s="38"/>
      <c r="AP102" s="38"/>
      <c r="AQ102" s="38"/>
      <c r="AR102" s="38"/>
      <c r="AS102" s="38"/>
    </row>
    <row r="103" spans="1:45" s="100" customFormat="1" ht="18" customHeight="1" outlineLevel="2" x14ac:dyDescent="0.25">
      <c r="A103" s="224"/>
      <c r="B103" s="933" t="s">
        <v>81</v>
      </c>
      <c r="C103" s="913"/>
      <c r="D103" s="939" t="s">
        <v>124</v>
      </c>
      <c r="E103" s="914"/>
      <c r="F103" s="914"/>
      <c r="G103" s="914"/>
      <c r="H103" s="914"/>
      <c r="I103" s="914"/>
      <c r="J103" s="914"/>
      <c r="K103" s="914"/>
      <c r="L103" s="914"/>
      <c r="M103" s="914"/>
      <c r="N103" s="914"/>
      <c r="O103" s="914"/>
      <c r="P103" s="914"/>
      <c r="Q103" s="914"/>
      <c r="R103" s="914"/>
      <c r="S103" s="914"/>
      <c r="T103" s="913"/>
      <c r="U103" s="915"/>
      <c r="V103" s="913"/>
      <c r="W103" s="915" t="s">
        <v>33</v>
      </c>
      <c r="X103" s="913"/>
      <c r="Y103" s="912">
        <v>3216.01</v>
      </c>
      <c r="Z103" s="913"/>
      <c r="AA103" s="912"/>
      <c r="AB103" s="913"/>
      <c r="AC103" s="912"/>
      <c r="AD103" s="913"/>
      <c r="AE103" s="912">
        <f>ROUND(Y103*AA103,2)</f>
        <v>0</v>
      </c>
      <c r="AF103" s="913"/>
      <c r="AG103" s="912">
        <f>ROUND(Y103*AC103,2)</f>
        <v>0</v>
      </c>
      <c r="AH103" s="913"/>
      <c r="AI103" s="912">
        <f>AE103+AG103</f>
        <v>0</v>
      </c>
      <c r="AJ103" s="914"/>
      <c r="AK103" s="913"/>
      <c r="AL103" s="224"/>
      <c r="AM103" s="101"/>
      <c r="AN103" s="101"/>
      <c r="AO103" s="224"/>
      <c r="AP103" s="224"/>
      <c r="AQ103" s="224"/>
      <c r="AR103" s="224"/>
      <c r="AS103" s="224"/>
    </row>
    <row r="104" spans="1:45" s="100" customFormat="1" ht="15.75" customHeight="1" outlineLevel="2" x14ac:dyDescent="0.25">
      <c r="A104" s="96"/>
      <c r="B104" s="933" t="s">
        <v>1153</v>
      </c>
      <c r="C104" s="913"/>
      <c r="D104" s="924" t="s">
        <v>280</v>
      </c>
      <c r="E104" s="914"/>
      <c r="F104" s="914"/>
      <c r="G104" s="914"/>
      <c r="H104" s="914"/>
      <c r="I104" s="914"/>
      <c r="J104" s="914"/>
      <c r="K104" s="914"/>
      <c r="L104" s="914"/>
      <c r="M104" s="914"/>
      <c r="N104" s="914"/>
      <c r="O104" s="914"/>
      <c r="P104" s="914"/>
      <c r="Q104" s="914"/>
      <c r="R104" s="914"/>
      <c r="S104" s="914"/>
      <c r="T104" s="913"/>
      <c r="U104" s="915"/>
      <c r="V104" s="913"/>
      <c r="W104" s="915" t="s">
        <v>33</v>
      </c>
      <c r="X104" s="913"/>
      <c r="Y104" s="912">
        <v>120</v>
      </c>
      <c r="Z104" s="913"/>
      <c r="AA104" s="912"/>
      <c r="AB104" s="913"/>
      <c r="AC104" s="912"/>
      <c r="AD104" s="913"/>
      <c r="AE104" s="912">
        <f>ROUND(Y104*AA104,2)</f>
        <v>0</v>
      </c>
      <c r="AF104" s="913"/>
      <c r="AG104" s="912">
        <f>ROUND(Y104*AC104,2)</f>
        <v>0</v>
      </c>
      <c r="AH104" s="913"/>
      <c r="AI104" s="912">
        <f>AE104+AG104</f>
        <v>0</v>
      </c>
      <c r="AJ104" s="914"/>
      <c r="AK104" s="913"/>
      <c r="AL104" s="96"/>
      <c r="AM104" s="101"/>
      <c r="AN104" s="101"/>
      <c r="AO104" s="96"/>
      <c r="AP104" s="96"/>
      <c r="AQ104" s="96"/>
      <c r="AR104" s="96"/>
      <c r="AS104" s="96"/>
    </row>
    <row r="105" spans="1:45" ht="18" customHeight="1" outlineLevel="2" x14ac:dyDescent="0.25">
      <c r="A105" s="34"/>
      <c r="B105" s="925"/>
      <c r="C105" s="917"/>
      <c r="D105" s="926"/>
      <c r="E105" s="919"/>
      <c r="F105" s="919"/>
      <c r="G105" s="919"/>
      <c r="H105" s="919"/>
      <c r="I105" s="919"/>
      <c r="J105" s="919"/>
      <c r="K105" s="919"/>
      <c r="L105" s="919"/>
      <c r="M105" s="919"/>
      <c r="N105" s="919"/>
      <c r="O105" s="919"/>
      <c r="P105" s="919"/>
      <c r="Q105" s="919"/>
      <c r="R105" s="919"/>
      <c r="S105" s="919"/>
      <c r="T105" s="917"/>
      <c r="U105" s="927"/>
      <c r="V105" s="917"/>
      <c r="W105" s="927"/>
      <c r="X105" s="917"/>
      <c r="Y105" s="928"/>
      <c r="Z105" s="917"/>
      <c r="AA105" s="928"/>
      <c r="AB105" s="917"/>
      <c r="AC105" s="923"/>
      <c r="AD105" s="917"/>
      <c r="AE105" s="923"/>
      <c r="AF105" s="917"/>
      <c r="AG105" s="923"/>
      <c r="AH105" s="917"/>
      <c r="AI105" s="923"/>
      <c r="AJ105" s="919"/>
      <c r="AK105" s="917"/>
      <c r="AL105" s="34"/>
      <c r="AM105" s="9"/>
      <c r="AN105" s="9"/>
      <c r="AO105" s="34"/>
      <c r="AP105" s="34"/>
      <c r="AQ105" s="34"/>
      <c r="AR105" s="34"/>
      <c r="AS105" s="34"/>
    </row>
    <row r="106" spans="1:45" ht="15.75" customHeight="1" outlineLevel="1" x14ac:dyDescent="0.25">
      <c r="A106" s="38"/>
      <c r="B106" s="936" t="s">
        <v>678</v>
      </c>
      <c r="C106" s="917"/>
      <c r="D106" s="918" t="s">
        <v>125</v>
      </c>
      <c r="E106" s="919"/>
      <c r="F106" s="919"/>
      <c r="G106" s="919"/>
      <c r="H106" s="919"/>
      <c r="I106" s="919"/>
      <c r="J106" s="919"/>
      <c r="K106" s="919"/>
      <c r="L106" s="919"/>
      <c r="M106" s="919"/>
      <c r="N106" s="919"/>
      <c r="O106" s="919"/>
      <c r="P106" s="919"/>
      <c r="Q106" s="919"/>
      <c r="R106" s="919"/>
      <c r="S106" s="919"/>
      <c r="T106" s="917"/>
      <c r="U106" s="920"/>
      <c r="V106" s="917"/>
      <c r="W106" s="921"/>
      <c r="X106" s="917"/>
      <c r="Y106" s="916"/>
      <c r="Z106" s="917"/>
      <c r="AA106" s="916"/>
      <c r="AB106" s="917"/>
      <c r="AC106" s="916"/>
      <c r="AD106" s="917"/>
      <c r="AE106" s="916"/>
      <c r="AF106" s="917"/>
      <c r="AG106" s="916"/>
      <c r="AH106" s="917"/>
      <c r="AI106" s="916">
        <f>SUM(AI107:AK109)</f>
        <v>0</v>
      </c>
      <c r="AJ106" s="919"/>
      <c r="AK106" s="917"/>
      <c r="AL106" s="38"/>
      <c r="AM106" s="9"/>
      <c r="AN106" s="9"/>
      <c r="AO106" s="38"/>
      <c r="AP106" s="38"/>
      <c r="AQ106" s="38"/>
      <c r="AR106" s="38"/>
      <c r="AS106" s="38"/>
    </row>
    <row r="107" spans="1:45" s="100" customFormat="1" ht="15.75" customHeight="1" outlineLevel="2" x14ac:dyDescent="0.25">
      <c r="A107" s="96"/>
      <c r="B107" s="933" t="s">
        <v>84</v>
      </c>
      <c r="C107" s="913"/>
      <c r="D107" s="924" t="s">
        <v>280</v>
      </c>
      <c r="E107" s="914"/>
      <c r="F107" s="914"/>
      <c r="G107" s="914"/>
      <c r="H107" s="914"/>
      <c r="I107" s="914"/>
      <c r="J107" s="914"/>
      <c r="K107" s="914"/>
      <c r="L107" s="914"/>
      <c r="M107" s="914"/>
      <c r="N107" s="914"/>
      <c r="O107" s="914"/>
      <c r="P107" s="914"/>
      <c r="Q107" s="914"/>
      <c r="R107" s="914"/>
      <c r="S107" s="914"/>
      <c r="T107" s="913"/>
      <c r="U107" s="915"/>
      <c r="V107" s="913"/>
      <c r="W107" s="915" t="s">
        <v>33</v>
      </c>
      <c r="X107" s="913"/>
      <c r="Y107" s="912">
        <v>80</v>
      </c>
      <c r="Z107" s="913"/>
      <c r="AA107" s="912"/>
      <c r="AB107" s="913"/>
      <c r="AC107" s="912"/>
      <c r="AD107" s="913"/>
      <c r="AE107" s="912">
        <f>ROUND(Y107*AA107,2)</f>
        <v>0</v>
      </c>
      <c r="AF107" s="913"/>
      <c r="AG107" s="912">
        <f>ROUND(Y107*AC107,2)</f>
        <v>0</v>
      </c>
      <c r="AH107" s="913"/>
      <c r="AI107" s="912">
        <f>AE107+AG107</f>
        <v>0</v>
      </c>
      <c r="AJ107" s="914"/>
      <c r="AK107" s="913"/>
      <c r="AL107" s="96"/>
      <c r="AM107" s="101"/>
      <c r="AN107" s="101"/>
      <c r="AO107" s="96"/>
      <c r="AP107" s="96"/>
      <c r="AQ107" s="96"/>
      <c r="AR107" s="96"/>
      <c r="AS107" s="96"/>
    </row>
    <row r="108" spans="1:45" s="100" customFormat="1" ht="18" customHeight="1" outlineLevel="2" x14ac:dyDescent="0.25">
      <c r="A108" s="224"/>
      <c r="B108" s="933" t="s">
        <v>86</v>
      </c>
      <c r="C108" s="913"/>
      <c r="D108" s="939" t="s">
        <v>124</v>
      </c>
      <c r="E108" s="914"/>
      <c r="F108" s="914"/>
      <c r="G108" s="914"/>
      <c r="H108" s="914"/>
      <c r="I108" s="914"/>
      <c r="J108" s="914"/>
      <c r="K108" s="914"/>
      <c r="L108" s="914"/>
      <c r="M108" s="914"/>
      <c r="N108" s="914"/>
      <c r="O108" s="914"/>
      <c r="P108" s="914"/>
      <c r="Q108" s="914"/>
      <c r="R108" s="914"/>
      <c r="S108" s="914"/>
      <c r="T108" s="913"/>
      <c r="U108" s="915"/>
      <c r="V108" s="913"/>
      <c r="W108" s="915" t="s">
        <v>33</v>
      </c>
      <c r="X108" s="913"/>
      <c r="Y108" s="912">
        <v>189.92</v>
      </c>
      <c r="Z108" s="913"/>
      <c r="AA108" s="912"/>
      <c r="AB108" s="913"/>
      <c r="AC108" s="912"/>
      <c r="AD108" s="913"/>
      <c r="AE108" s="912">
        <f>ROUND(Y108*AA108,2)</f>
        <v>0</v>
      </c>
      <c r="AF108" s="913"/>
      <c r="AG108" s="912">
        <f>ROUND(Y108*AC108,2)</f>
        <v>0</v>
      </c>
      <c r="AH108" s="913"/>
      <c r="AI108" s="912">
        <f>AE108+AG108</f>
        <v>0</v>
      </c>
      <c r="AJ108" s="914"/>
      <c r="AK108" s="913"/>
      <c r="AL108" s="224"/>
      <c r="AM108" s="101"/>
      <c r="AN108" s="101"/>
      <c r="AO108" s="224"/>
      <c r="AP108" s="224"/>
      <c r="AQ108" s="224"/>
      <c r="AR108" s="224"/>
      <c r="AS108" s="224"/>
    </row>
    <row r="109" spans="1:45" ht="18" customHeight="1" outlineLevel="2" x14ac:dyDescent="0.25">
      <c r="A109" s="34"/>
      <c r="B109" s="925"/>
      <c r="C109" s="917"/>
      <c r="D109" s="926"/>
      <c r="E109" s="919"/>
      <c r="F109" s="919"/>
      <c r="G109" s="919"/>
      <c r="H109" s="919"/>
      <c r="I109" s="919"/>
      <c r="J109" s="919"/>
      <c r="K109" s="919"/>
      <c r="L109" s="919"/>
      <c r="M109" s="919"/>
      <c r="N109" s="919"/>
      <c r="O109" s="919"/>
      <c r="P109" s="919"/>
      <c r="Q109" s="919"/>
      <c r="R109" s="919"/>
      <c r="S109" s="919"/>
      <c r="T109" s="917"/>
      <c r="U109" s="927"/>
      <c r="V109" s="917"/>
      <c r="W109" s="927"/>
      <c r="X109" s="917"/>
      <c r="Y109" s="928"/>
      <c r="Z109" s="917"/>
      <c r="AA109" s="928"/>
      <c r="AB109" s="917"/>
      <c r="AC109" s="923"/>
      <c r="AD109" s="917"/>
      <c r="AE109" s="923"/>
      <c r="AF109" s="917"/>
      <c r="AG109" s="923"/>
      <c r="AH109" s="917"/>
      <c r="AI109" s="923"/>
      <c r="AJ109" s="919"/>
      <c r="AK109" s="917"/>
      <c r="AL109" s="34"/>
      <c r="AM109" s="9"/>
      <c r="AN109" s="9"/>
      <c r="AO109" s="34"/>
      <c r="AP109" s="34"/>
      <c r="AQ109" s="34"/>
      <c r="AR109" s="34"/>
      <c r="AS109" s="34"/>
    </row>
    <row r="110" spans="1:45" ht="15.75" customHeight="1" outlineLevel="1" x14ac:dyDescent="0.25">
      <c r="A110" s="38"/>
      <c r="B110" s="936" t="s">
        <v>1113</v>
      </c>
      <c r="C110" s="917"/>
      <c r="D110" s="918" t="s">
        <v>127</v>
      </c>
      <c r="E110" s="919"/>
      <c r="F110" s="919"/>
      <c r="G110" s="919"/>
      <c r="H110" s="919"/>
      <c r="I110" s="919"/>
      <c r="J110" s="919"/>
      <c r="K110" s="919"/>
      <c r="L110" s="919"/>
      <c r="M110" s="919"/>
      <c r="N110" s="919"/>
      <c r="O110" s="919"/>
      <c r="P110" s="919"/>
      <c r="Q110" s="919"/>
      <c r="R110" s="919"/>
      <c r="S110" s="919"/>
      <c r="T110" s="917"/>
      <c r="U110" s="920"/>
      <c r="V110" s="917"/>
      <c r="W110" s="921"/>
      <c r="X110" s="917"/>
      <c r="Y110" s="916"/>
      <c r="Z110" s="917"/>
      <c r="AA110" s="916"/>
      <c r="AB110" s="917"/>
      <c r="AC110" s="916"/>
      <c r="AD110" s="917"/>
      <c r="AE110" s="916"/>
      <c r="AF110" s="917"/>
      <c r="AG110" s="916"/>
      <c r="AH110" s="917"/>
      <c r="AI110" s="916">
        <f>SUM(AI111:AK111)</f>
        <v>0</v>
      </c>
      <c r="AJ110" s="919"/>
      <c r="AK110" s="917"/>
      <c r="AL110" s="38"/>
      <c r="AM110" s="9"/>
      <c r="AN110" s="9"/>
      <c r="AO110" s="38"/>
      <c r="AP110" s="38"/>
      <c r="AQ110" s="38"/>
      <c r="AR110" s="38"/>
      <c r="AS110" s="38"/>
    </row>
    <row r="111" spans="1:45" s="100" customFormat="1" ht="15.75" customHeight="1" outlineLevel="2" x14ac:dyDescent="0.25">
      <c r="A111" s="96"/>
      <c r="B111" s="933" t="s">
        <v>1151</v>
      </c>
      <c r="C111" s="913"/>
      <c r="D111" s="924" t="s">
        <v>266</v>
      </c>
      <c r="E111" s="914"/>
      <c r="F111" s="914"/>
      <c r="G111" s="914"/>
      <c r="H111" s="914"/>
      <c r="I111" s="914"/>
      <c r="J111" s="914"/>
      <c r="K111" s="914"/>
      <c r="L111" s="914"/>
      <c r="M111" s="914"/>
      <c r="N111" s="914"/>
      <c r="O111" s="914"/>
      <c r="P111" s="914"/>
      <c r="Q111" s="914"/>
      <c r="R111" s="914"/>
      <c r="S111" s="914"/>
      <c r="T111" s="913"/>
      <c r="U111" s="915"/>
      <c r="V111" s="913"/>
      <c r="W111" s="915" t="s">
        <v>33</v>
      </c>
      <c r="X111" s="913"/>
      <c r="Y111" s="912">
        <v>30</v>
      </c>
      <c r="Z111" s="913"/>
      <c r="AA111" s="912"/>
      <c r="AB111" s="913"/>
      <c r="AC111" s="912"/>
      <c r="AD111" s="913"/>
      <c r="AE111" s="912">
        <f>ROUND(Y111*AA111,2)</f>
        <v>0</v>
      </c>
      <c r="AF111" s="913"/>
      <c r="AG111" s="912">
        <f>ROUND(Y111*AC111,2)</f>
        <v>0</v>
      </c>
      <c r="AH111" s="913"/>
      <c r="AI111" s="912">
        <f>AE111+AG111</f>
        <v>0</v>
      </c>
      <c r="AJ111" s="914"/>
      <c r="AK111" s="913"/>
      <c r="AL111" s="96"/>
      <c r="AM111" s="101"/>
      <c r="AN111" s="101"/>
      <c r="AO111" s="96"/>
      <c r="AP111" s="96"/>
      <c r="AQ111" s="96"/>
      <c r="AR111" s="96"/>
      <c r="AS111" s="96"/>
    </row>
    <row r="112" spans="1:45" s="77" customFormat="1" ht="18" customHeight="1" outlineLevel="2" x14ac:dyDescent="0.25">
      <c r="A112" s="2"/>
      <c r="B112" s="954"/>
      <c r="C112" s="917"/>
      <c r="D112" s="955"/>
      <c r="E112" s="919"/>
      <c r="F112" s="919"/>
      <c r="G112" s="919"/>
      <c r="H112" s="919"/>
      <c r="I112" s="919"/>
      <c r="J112" s="919"/>
      <c r="K112" s="919"/>
      <c r="L112" s="919"/>
      <c r="M112" s="919"/>
      <c r="N112" s="919"/>
      <c r="O112" s="919"/>
      <c r="P112" s="919"/>
      <c r="Q112" s="919"/>
      <c r="R112" s="919"/>
      <c r="S112" s="919"/>
      <c r="T112" s="917"/>
      <c r="U112" s="956"/>
      <c r="V112" s="917"/>
      <c r="W112" s="956"/>
      <c r="X112" s="917"/>
      <c r="Y112" s="923"/>
      <c r="Z112" s="917"/>
      <c r="AA112" s="923"/>
      <c r="AB112" s="917"/>
      <c r="AC112" s="923"/>
      <c r="AD112" s="917"/>
      <c r="AE112" s="923"/>
      <c r="AF112" s="917"/>
      <c r="AG112" s="923"/>
      <c r="AH112" s="917"/>
      <c r="AI112" s="923"/>
      <c r="AJ112" s="919"/>
      <c r="AK112" s="917"/>
      <c r="AL112" s="2"/>
      <c r="AM112" s="9"/>
      <c r="AN112" s="9"/>
      <c r="AO112" s="2"/>
      <c r="AP112" s="2"/>
      <c r="AQ112" s="2"/>
      <c r="AR112" s="2"/>
      <c r="AS112" s="2"/>
    </row>
    <row r="113" spans="1:45" s="77" customFormat="1" ht="15.75" customHeight="1" outlineLevel="1" x14ac:dyDescent="0.25">
      <c r="A113" s="38"/>
      <c r="B113" s="936" t="s">
        <v>256</v>
      </c>
      <c r="C113" s="917"/>
      <c r="D113" s="918" t="s">
        <v>161</v>
      </c>
      <c r="E113" s="919"/>
      <c r="F113" s="919"/>
      <c r="G113" s="919"/>
      <c r="H113" s="919"/>
      <c r="I113" s="919"/>
      <c r="J113" s="919"/>
      <c r="K113" s="919"/>
      <c r="L113" s="919"/>
      <c r="M113" s="919"/>
      <c r="N113" s="919"/>
      <c r="O113" s="919"/>
      <c r="P113" s="919"/>
      <c r="Q113" s="919"/>
      <c r="R113" s="919"/>
      <c r="S113" s="919"/>
      <c r="T113" s="917"/>
      <c r="U113" s="920"/>
      <c r="V113" s="917"/>
      <c r="W113" s="921"/>
      <c r="X113" s="917"/>
      <c r="Y113" s="916"/>
      <c r="Z113" s="917"/>
      <c r="AA113" s="916"/>
      <c r="AB113" s="917"/>
      <c r="AC113" s="916"/>
      <c r="AD113" s="917"/>
      <c r="AE113" s="916"/>
      <c r="AF113" s="917"/>
      <c r="AG113" s="916"/>
      <c r="AH113" s="917"/>
      <c r="AI113" s="916">
        <f>SUM(AI114:AK115)</f>
        <v>0</v>
      </c>
      <c r="AJ113" s="919"/>
      <c r="AK113" s="917"/>
      <c r="AL113" s="38"/>
      <c r="AM113" s="9"/>
      <c r="AN113" s="9"/>
      <c r="AO113" s="38"/>
      <c r="AP113" s="38"/>
      <c r="AQ113" s="38"/>
      <c r="AR113" s="38"/>
      <c r="AS113" s="38"/>
    </row>
    <row r="114" spans="1:45" s="100" customFormat="1" ht="15.75" customHeight="1" outlineLevel="2" x14ac:dyDescent="0.25">
      <c r="A114" s="96"/>
      <c r="B114" s="933" t="s">
        <v>1152</v>
      </c>
      <c r="C114" s="913"/>
      <c r="D114" s="924" t="s">
        <v>262</v>
      </c>
      <c r="E114" s="914"/>
      <c r="F114" s="914"/>
      <c r="G114" s="914"/>
      <c r="H114" s="914"/>
      <c r="I114" s="914"/>
      <c r="J114" s="914"/>
      <c r="K114" s="914"/>
      <c r="L114" s="914"/>
      <c r="M114" s="914"/>
      <c r="N114" s="914"/>
      <c r="O114" s="914"/>
      <c r="P114" s="914"/>
      <c r="Q114" s="914"/>
      <c r="R114" s="914"/>
      <c r="S114" s="914"/>
      <c r="T114" s="913"/>
      <c r="U114" s="915"/>
      <c r="V114" s="913"/>
      <c r="W114" s="915" t="s">
        <v>39</v>
      </c>
      <c r="X114" s="913"/>
      <c r="Y114" s="912">
        <v>120</v>
      </c>
      <c r="Z114" s="913"/>
      <c r="AA114" s="912"/>
      <c r="AB114" s="913"/>
      <c r="AC114" s="912"/>
      <c r="AD114" s="913"/>
      <c r="AE114" s="912">
        <f>ROUND(Y114*AA114,2)</f>
        <v>0</v>
      </c>
      <c r="AF114" s="913"/>
      <c r="AG114" s="912">
        <f>ROUND(Y114*AC114,2)</f>
        <v>0</v>
      </c>
      <c r="AH114" s="913"/>
      <c r="AI114" s="912">
        <f>AE114+AG114</f>
        <v>0</v>
      </c>
      <c r="AJ114" s="914"/>
      <c r="AK114" s="913"/>
      <c r="AL114" s="96"/>
      <c r="AM114" s="101"/>
      <c r="AN114" s="101"/>
      <c r="AO114" s="96"/>
      <c r="AP114" s="96"/>
      <c r="AQ114" s="96"/>
      <c r="AR114" s="96"/>
      <c r="AS114" s="96"/>
    </row>
    <row r="115" spans="1:45" ht="18" customHeight="1" outlineLevel="2" x14ac:dyDescent="0.25">
      <c r="A115" s="34"/>
      <c r="B115" s="925"/>
      <c r="C115" s="917"/>
      <c r="D115" s="926"/>
      <c r="E115" s="919"/>
      <c r="F115" s="919"/>
      <c r="G115" s="919"/>
      <c r="H115" s="919"/>
      <c r="I115" s="919"/>
      <c r="J115" s="919"/>
      <c r="K115" s="919"/>
      <c r="L115" s="919"/>
      <c r="M115" s="919"/>
      <c r="N115" s="919"/>
      <c r="O115" s="919"/>
      <c r="P115" s="919"/>
      <c r="Q115" s="919"/>
      <c r="R115" s="919"/>
      <c r="S115" s="919"/>
      <c r="T115" s="917"/>
      <c r="U115" s="927"/>
      <c r="V115" s="917"/>
      <c r="W115" s="927"/>
      <c r="X115" s="917"/>
      <c r="Y115" s="928"/>
      <c r="Z115" s="917"/>
      <c r="AA115" s="928"/>
      <c r="AB115" s="917"/>
      <c r="AC115" s="923"/>
      <c r="AD115" s="917"/>
      <c r="AE115" s="923"/>
      <c r="AF115" s="917"/>
      <c r="AG115" s="923"/>
      <c r="AH115" s="917"/>
      <c r="AI115" s="923"/>
      <c r="AJ115" s="919"/>
      <c r="AK115" s="917"/>
      <c r="AL115" s="34"/>
      <c r="AM115" s="9"/>
      <c r="AN115" s="9"/>
      <c r="AO115" s="34"/>
      <c r="AP115" s="34"/>
      <c r="AQ115" s="34"/>
      <c r="AR115" s="34"/>
      <c r="AS115" s="34"/>
    </row>
    <row r="116" spans="1:45" ht="18" customHeight="1" x14ac:dyDescent="0.25">
      <c r="A116" s="34"/>
      <c r="B116" s="934">
        <v>7</v>
      </c>
      <c r="C116" s="917"/>
      <c r="D116" s="935" t="s">
        <v>130</v>
      </c>
      <c r="E116" s="919"/>
      <c r="F116" s="919"/>
      <c r="G116" s="919"/>
      <c r="H116" s="919"/>
      <c r="I116" s="919"/>
      <c r="J116" s="919"/>
      <c r="K116" s="919"/>
      <c r="L116" s="919"/>
      <c r="M116" s="919"/>
      <c r="N116" s="919"/>
      <c r="O116" s="919"/>
      <c r="P116" s="919"/>
      <c r="Q116" s="919"/>
      <c r="R116" s="919"/>
      <c r="S116" s="919"/>
      <c r="T116" s="919"/>
      <c r="U116" s="36"/>
      <c r="V116" s="36"/>
      <c r="W116" s="36"/>
      <c r="X116" s="36"/>
      <c r="Y116" s="37"/>
      <c r="Z116" s="37"/>
      <c r="AA116" s="37"/>
      <c r="AB116" s="37"/>
      <c r="AC116" s="37"/>
      <c r="AD116" s="37"/>
      <c r="AE116" s="922"/>
      <c r="AF116" s="917"/>
      <c r="AG116" s="922"/>
      <c r="AH116" s="917"/>
      <c r="AI116" s="922">
        <f>SUM(AI117:AK147)/2</f>
        <v>0</v>
      </c>
      <c r="AJ116" s="919"/>
      <c r="AK116" s="917"/>
      <c r="AL116" s="34"/>
      <c r="AM116" s="9"/>
      <c r="AN116" s="9"/>
      <c r="AO116" s="34"/>
      <c r="AP116" s="34"/>
      <c r="AQ116" s="34"/>
      <c r="AR116" s="34"/>
      <c r="AS116" s="34"/>
    </row>
    <row r="117" spans="1:45" ht="15.75" customHeight="1" outlineLevel="1" x14ac:dyDescent="0.25">
      <c r="A117" s="38"/>
      <c r="B117" s="936" t="s">
        <v>90</v>
      </c>
      <c r="C117" s="917"/>
      <c r="D117" s="918" t="s">
        <v>131</v>
      </c>
      <c r="E117" s="919"/>
      <c r="F117" s="919"/>
      <c r="G117" s="919"/>
      <c r="H117" s="919"/>
      <c r="I117" s="919"/>
      <c r="J117" s="919"/>
      <c r="K117" s="919"/>
      <c r="L117" s="919"/>
      <c r="M117" s="919"/>
      <c r="N117" s="919"/>
      <c r="O117" s="919"/>
      <c r="P117" s="919"/>
      <c r="Q117" s="919"/>
      <c r="R117" s="919"/>
      <c r="S117" s="919"/>
      <c r="T117" s="917"/>
      <c r="U117" s="920"/>
      <c r="V117" s="917"/>
      <c r="W117" s="921"/>
      <c r="X117" s="917"/>
      <c r="Y117" s="916"/>
      <c r="Z117" s="917"/>
      <c r="AA117" s="916"/>
      <c r="AB117" s="917"/>
      <c r="AC117" s="916"/>
      <c r="AD117" s="917"/>
      <c r="AE117" s="916"/>
      <c r="AF117" s="917"/>
      <c r="AG117" s="916"/>
      <c r="AH117" s="917"/>
      <c r="AI117" s="916">
        <f>SUM(AI118:AK123)</f>
        <v>0</v>
      </c>
      <c r="AJ117" s="919"/>
      <c r="AK117" s="917"/>
      <c r="AL117" s="38"/>
      <c r="AM117" s="9"/>
      <c r="AN117" s="9"/>
      <c r="AO117" s="38"/>
      <c r="AP117" s="38"/>
      <c r="AQ117" s="38"/>
      <c r="AR117" s="38"/>
      <c r="AS117" s="38"/>
    </row>
    <row r="118" spans="1:45" s="100" customFormat="1" ht="15.75" customHeight="1" outlineLevel="2" x14ac:dyDescent="0.25">
      <c r="A118" s="224"/>
      <c r="B118" s="933" t="s">
        <v>91</v>
      </c>
      <c r="C118" s="913"/>
      <c r="D118" s="939" t="s">
        <v>132</v>
      </c>
      <c r="E118" s="914"/>
      <c r="F118" s="914"/>
      <c r="G118" s="914"/>
      <c r="H118" s="914"/>
      <c r="I118" s="914"/>
      <c r="J118" s="914"/>
      <c r="K118" s="914"/>
      <c r="L118" s="914"/>
      <c r="M118" s="914"/>
      <c r="N118" s="914"/>
      <c r="O118" s="914"/>
      <c r="P118" s="914"/>
      <c r="Q118" s="914"/>
      <c r="R118" s="914"/>
      <c r="S118" s="914"/>
      <c r="T118" s="913"/>
      <c r="U118" s="915"/>
      <c r="V118" s="913"/>
      <c r="W118" s="915" t="s">
        <v>38</v>
      </c>
      <c r="X118" s="913"/>
      <c r="Y118" s="912">
        <v>6</v>
      </c>
      <c r="Z118" s="913"/>
      <c r="AA118" s="912"/>
      <c r="AB118" s="913"/>
      <c r="AC118" s="912"/>
      <c r="AD118" s="913"/>
      <c r="AE118" s="912">
        <f>ROUND(Y118*AA118,2)</f>
        <v>0</v>
      </c>
      <c r="AF118" s="913"/>
      <c r="AG118" s="912">
        <f>ROUND(Y118*AC118,2)</f>
        <v>0</v>
      </c>
      <c r="AH118" s="913"/>
      <c r="AI118" s="912">
        <f>AE118+AG118</f>
        <v>0</v>
      </c>
      <c r="AJ118" s="914"/>
      <c r="AK118" s="913"/>
      <c r="AL118" s="224"/>
      <c r="AM118" s="101"/>
      <c r="AN118" s="101"/>
      <c r="AO118" s="224"/>
      <c r="AP118" s="224"/>
      <c r="AQ118" s="224"/>
      <c r="AR118" s="224"/>
      <c r="AS118" s="224"/>
    </row>
    <row r="119" spans="1:45" s="100" customFormat="1" ht="18" customHeight="1" outlineLevel="2" x14ac:dyDescent="0.25">
      <c r="A119" s="224"/>
      <c r="B119" s="933" t="s">
        <v>1154</v>
      </c>
      <c r="C119" s="913"/>
      <c r="D119" s="939" t="s">
        <v>133</v>
      </c>
      <c r="E119" s="914"/>
      <c r="F119" s="914"/>
      <c r="G119" s="914"/>
      <c r="H119" s="914"/>
      <c r="I119" s="914"/>
      <c r="J119" s="914"/>
      <c r="K119" s="914"/>
      <c r="L119" s="914"/>
      <c r="M119" s="914"/>
      <c r="N119" s="914"/>
      <c r="O119" s="914"/>
      <c r="P119" s="914"/>
      <c r="Q119" s="914"/>
      <c r="R119" s="914"/>
      <c r="S119" s="914"/>
      <c r="T119" s="913"/>
      <c r="U119" s="915"/>
      <c r="V119" s="913"/>
      <c r="W119" s="915" t="s">
        <v>38</v>
      </c>
      <c r="X119" s="913"/>
      <c r="Y119" s="912">
        <v>7</v>
      </c>
      <c r="Z119" s="913"/>
      <c r="AA119" s="912"/>
      <c r="AB119" s="913"/>
      <c r="AC119" s="912"/>
      <c r="AD119" s="913"/>
      <c r="AE119" s="912">
        <f>ROUND(Y119*AA119,2)</f>
        <v>0</v>
      </c>
      <c r="AF119" s="913"/>
      <c r="AG119" s="912">
        <f>ROUND(Y119*AC119,2)</f>
        <v>0</v>
      </c>
      <c r="AH119" s="913"/>
      <c r="AI119" s="912">
        <f>AE119+AG119</f>
        <v>0</v>
      </c>
      <c r="AJ119" s="914"/>
      <c r="AK119" s="913"/>
      <c r="AL119" s="224"/>
      <c r="AM119" s="101"/>
      <c r="AN119" s="101"/>
      <c r="AO119" s="224"/>
      <c r="AP119" s="224"/>
      <c r="AQ119" s="224"/>
      <c r="AR119" s="224"/>
      <c r="AS119" s="224"/>
    </row>
    <row r="120" spans="1:45" s="100" customFormat="1" ht="15.75" customHeight="1" outlineLevel="2" x14ac:dyDescent="0.25">
      <c r="A120" s="224"/>
      <c r="B120" s="933" t="s">
        <v>1155</v>
      </c>
      <c r="C120" s="913"/>
      <c r="D120" s="939" t="s">
        <v>134</v>
      </c>
      <c r="E120" s="914"/>
      <c r="F120" s="914"/>
      <c r="G120" s="914"/>
      <c r="H120" s="914"/>
      <c r="I120" s="914"/>
      <c r="J120" s="914"/>
      <c r="K120" s="914"/>
      <c r="L120" s="914"/>
      <c r="M120" s="914"/>
      <c r="N120" s="914"/>
      <c r="O120" s="914"/>
      <c r="P120" s="914"/>
      <c r="Q120" s="914"/>
      <c r="R120" s="914"/>
      <c r="S120" s="914"/>
      <c r="T120" s="913"/>
      <c r="U120" s="915"/>
      <c r="V120" s="913"/>
      <c r="W120" s="915" t="s">
        <v>38</v>
      </c>
      <c r="X120" s="913"/>
      <c r="Y120" s="912">
        <v>28</v>
      </c>
      <c r="Z120" s="913"/>
      <c r="AA120" s="912"/>
      <c r="AB120" s="913"/>
      <c r="AC120" s="912"/>
      <c r="AD120" s="913"/>
      <c r="AE120" s="912">
        <f>ROUND(Y120*AA120,2)</f>
        <v>0</v>
      </c>
      <c r="AF120" s="913"/>
      <c r="AG120" s="912">
        <f>ROUND(Y120*AC120,2)</f>
        <v>0</v>
      </c>
      <c r="AH120" s="913"/>
      <c r="AI120" s="912">
        <f>AE120+AG120</f>
        <v>0</v>
      </c>
      <c r="AJ120" s="914"/>
      <c r="AK120" s="913"/>
      <c r="AL120" s="224"/>
      <c r="AM120" s="101"/>
      <c r="AN120" s="101"/>
      <c r="AO120" s="224"/>
      <c r="AP120" s="224"/>
      <c r="AQ120" s="224"/>
      <c r="AR120" s="224"/>
      <c r="AS120" s="224"/>
    </row>
    <row r="121" spans="1:45" s="100" customFormat="1" ht="15.75" customHeight="1" outlineLevel="2" x14ac:dyDescent="0.25">
      <c r="A121" s="224"/>
      <c r="B121" s="933" t="s">
        <v>1156</v>
      </c>
      <c r="C121" s="913"/>
      <c r="D121" s="939" t="s">
        <v>245</v>
      </c>
      <c r="E121" s="914"/>
      <c r="F121" s="914"/>
      <c r="G121" s="914"/>
      <c r="H121" s="914"/>
      <c r="I121" s="914"/>
      <c r="J121" s="914"/>
      <c r="K121" s="914"/>
      <c r="L121" s="914"/>
      <c r="M121" s="914"/>
      <c r="N121" s="914"/>
      <c r="O121" s="914"/>
      <c r="P121" s="914"/>
      <c r="Q121" s="914"/>
      <c r="R121" s="914"/>
      <c r="S121" s="914"/>
      <c r="T121" s="913"/>
      <c r="U121" s="915"/>
      <c r="V121" s="913"/>
      <c r="W121" s="915" t="s">
        <v>38</v>
      </c>
      <c r="X121" s="913"/>
      <c r="Y121" s="912">
        <v>8</v>
      </c>
      <c r="Z121" s="913"/>
      <c r="AA121" s="912"/>
      <c r="AB121" s="913"/>
      <c r="AC121" s="912"/>
      <c r="AD121" s="913"/>
      <c r="AE121" s="912">
        <f>ROUND(Y121*AA121,2)</f>
        <v>0</v>
      </c>
      <c r="AF121" s="913"/>
      <c r="AG121" s="912">
        <f>ROUND(Y121*AC121,2)</f>
        <v>0</v>
      </c>
      <c r="AH121" s="913"/>
      <c r="AI121" s="912">
        <f>AE121+AG121</f>
        <v>0</v>
      </c>
      <c r="AJ121" s="914"/>
      <c r="AK121" s="913"/>
      <c r="AL121" s="224"/>
      <c r="AM121" s="101"/>
      <c r="AN121" s="101"/>
      <c r="AO121" s="224"/>
      <c r="AP121" s="224"/>
      <c r="AQ121" s="224"/>
      <c r="AR121" s="224"/>
      <c r="AS121" s="224"/>
    </row>
    <row r="122" spans="1:45" s="100" customFormat="1" ht="63.75" customHeight="1" outlineLevel="2" x14ac:dyDescent="0.25">
      <c r="A122" s="224"/>
      <c r="B122" s="933" t="s">
        <v>1157</v>
      </c>
      <c r="C122" s="913"/>
      <c r="D122" s="924" t="s">
        <v>184</v>
      </c>
      <c r="E122" s="949"/>
      <c r="F122" s="949"/>
      <c r="G122" s="949"/>
      <c r="H122" s="949"/>
      <c r="I122" s="949"/>
      <c r="J122" s="949"/>
      <c r="K122" s="949"/>
      <c r="L122" s="949"/>
      <c r="M122" s="949"/>
      <c r="N122" s="949"/>
      <c r="O122" s="949"/>
      <c r="P122" s="949"/>
      <c r="Q122" s="949"/>
      <c r="R122" s="949"/>
      <c r="S122" s="949"/>
      <c r="T122" s="950"/>
      <c r="U122" s="932"/>
      <c r="V122" s="913"/>
      <c r="W122" s="932" t="s">
        <v>101</v>
      </c>
      <c r="X122" s="913"/>
      <c r="Y122" s="912">
        <v>4</v>
      </c>
      <c r="Z122" s="913"/>
      <c r="AA122" s="912"/>
      <c r="AB122" s="913"/>
      <c r="AC122" s="912"/>
      <c r="AD122" s="913"/>
      <c r="AE122" s="912">
        <f>ROUND(Y122*AA122,2)</f>
        <v>0</v>
      </c>
      <c r="AF122" s="913"/>
      <c r="AG122" s="912">
        <f>ROUND(Y122*AC122,2)</f>
        <v>0</v>
      </c>
      <c r="AH122" s="913"/>
      <c r="AI122" s="912">
        <f>AE122+AG122</f>
        <v>0</v>
      </c>
      <c r="AJ122" s="914"/>
      <c r="AK122" s="913"/>
      <c r="AL122" s="224"/>
      <c r="AM122" s="101"/>
      <c r="AN122" s="101"/>
      <c r="AO122" s="224"/>
      <c r="AP122" s="224"/>
      <c r="AQ122" s="224"/>
      <c r="AR122" s="224"/>
      <c r="AS122" s="224"/>
    </row>
    <row r="123" spans="1:45" ht="18" customHeight="1" outlineLevel="2" x14ac:dyDescent="0.25">
      <c r="A123" s="34"/>
      <c r="B123" s="925"/>
      <c r="C123" s="917"/>
      <c r="D123" s="926"/>
      <c r="E123" s="919"/>
      <c r="F123" s="919"/>
      <c r="G123" s="919"/>
      <c r="H123" s="919"/>
      <c r="I123" s="919"/>
      <c r="J123" s="919"/>
      <c r="K123" s="919"/>
      <c r="L123" s="919"/>
      <c r="M123" s="919"/>
      <c r="N123" s="919"/>
      <c r="O123" s="919"/>
      <c r="P123" s="919"/>
      <c r="Q123" s="919"/>
      <c r="R123" s="919"/>
      <c r="S123" s="919"/>
      <c r="T123" s="917"/>
      <c r="U123" s="927"/>
      <c r="V123" s="917"/>
      <c r="W123" s="927"/>
      <c r="X123" s="917"/>
      <c r="Y123" s="928"/>
      <c r="Z123" s="917"/>
      <c r="AA123" s="928"/>
      <c r="AB123" s="917"/>
      <c r="AC123" s="923"/>
      <c r="AD123" s="917"/>
      <c r="AE123" s="923"/>
      <c r="AF123" s="917"/>
      <c r="AG123" s="923"/>
      <c r="AH123" s="917"/>
      <c r="AI123" s="923"/>
      <c r="AJ123" s="919"/>
      <c r="AK123" s="917"/>
      <c r="AL123" s="34"/>
      <c r="AM123" s="9"/>
      <c r="AN123" s="9"/>
      <c r="AO123" s="34"/>
      <c r="AP123" s="34"/>
      <c r="AQ123" s="34"/>
      <c r="AR123" s="34"/>
      <c r="AS123" s="34"/>
    </row>
    <row r="124" spans="1:45" ht="15.75" customHeight="1" outlineLevel="1" x14ac:dyDescent="0.25">
      <c r="A124" s="38"/>
      <c r="B124" s="936" t="s">
        <v>683</v>
      </c>
      <c r="C124" s="917"/>
      <c r="D124" s="918" t="s">
        <v>135</v>
      </c>
      <c r="E124" s="919"/>
      <c r="F124" s="919"/>
      <c r="G124" s="919"/>
      <c r="H124" s="919"/>
      <c r="I124" s="919"/>
      <c r="J124" s="919"/>
      <c r="K124" s="919"/>
      <c r="L124" s="919"/>
      <c r="M124" s="919"/>
      <c r="N124" s="919"/>
      <c r="O124" s="919"/>
      <c r="P124" s="919"/>
      <c r="Q124" s="919"/>
      <c r="R124" s="919"/>
      <c r="S124" s="919"/>
      <c r="T124" s="917"/>
      <c r="U124" s="920"/>
      <c r="V124" s="917"/>
      <c r="W124" s="921"/>
      <c r="X124" s="917"/>
      <c r="Y124" s="916"/>
      <c r="Z124" s="917"/>
      <c r="AA124" s="916"/>
      <c r="AB124" s="917"/>
      <c r="AC124" s="916"/>
      <c r="AD124" s="917"/>
      <c r="AE124" s="916"/>
      <c r="AF124" s="917"/>
      <c r="AG124" s="916"/>
      <c r="AH124" s="917"/>
      <c r="AI124" s="916">
        <f>SUM(AI126:AK143)</f>
        <v>0</v>
      </c>
      <c r="AJ124" s="919"/>
      <c r="AK124" s="917"/>
      <c r="AL124" s="38"/>
      <c r="AM124" s="9"/>
      <c r="AN124" s="9"/>
      <c r="AO124" s="38"/>
      <c r="AP124" s="38"/>
      <c r="AQ124" s="38"/>
      <c r="AR124" s="38"/>
      <c r="AS124" s="38"/>
    </row>
    <row r="125" spans="1:45" s="100" customFormat="1" ht="18" customHeight="1" outlineLevel="2" x14ac:dyDescent="0.25">
      <c r="A125" s="224"/>
      <c r="B125" s="933" t="s">
        <v>685</v>
      </c>
      <c r="C125" s="913"/>
      <c r="D125" s="924" t="s">
        <v>231</v>
      </c>
      <c r="E125" s="949"/>
      <c r="F125" s="949"/>
      <c r="G125" s="949"/>
      <c r="H125" s="949"/>
      <c r="I125" s="949"/>
      <c r="J125" s="949"/>
      <c r="K125" s="949"/>
      <c r="L125" s="949"/>
      <c r="M125" s="949"/>
      <c r="N125" s="949"/>
      <c r="O125" s="949"/>
      <c r="P125" s="949"/>
      <c r="Q125" s="949"/>
      <c r="R125" s="949"/>
      <c r="S125" s="949"/>
      <c r="T125" s="950"/>
      <c r="U125" s="932"/>
      <c r="V125" s="913"/>
      <c r="W125" s="932" t="s">
        <v>101</v>
      </c>
      <c r="X125" s="913"/>
      <c r="Y125" s="912">
        <v>28</v>
      </c>
      <c r="Z125" s="913"/>
      <c r="AA125" s="912"/>
      <c r="AB125" s="913"/>
      <c r="AC125" s="912"/>
      <c r="AD125" s="913"/>
      <c r="AE125" s="912">
        <f>ROUND(Y125*AA125,2)</f>
        <v>0</v>
      </c>
      <c r="AF125" s="913"/>
      <c r="AG125" s="912">
        <f>ROUND(Y125*AC125,2)</f>
        <v>0</v>
      </c>
      <c r="AH125" s="913"/>
      <c r="AI125" s="912">
        <f>AE125+AG125</f>
        <v>0</v>
      </c>
      <c r="AJ125" s="914"/>
      <c r="AK125" s="913"/>
      <c r="AL125" s="224"/>
      <c r="AM125" s="101"/>
      <c r="AN125" s="101"/>
      <c r="AO125" s="224"/>
      <c r="AP125" s="224"/>
      <c r="AQ125" s="224"/>
      <c r="AR125" s="224"/>
      <c r="AS125" s="224"/>
    </row>
    <row r="126" spans="1:45" s="100" customFormat="1" ht="18" customHeight="1" outlineLevel="2" x14ac:dyDescent="0.25">
      <c r="A126" s="96"/>
      <c r="B126" s="933" t="s">
        <v>1158</v>
      </c>
      <c r="C126" s="913"/>
      <c r="D126" s="924" t="s">
        <v>137</v>
      </c>
      <c r="E126" s="914"/>
      <c r="F126" s="914"/>
      <c r="G126" s="914"/>
      <c r="H126" s="914"/>
      <c r="I126" s="914"/>
      <c r="J126" s="914"/>
      <c r="K126" s="914"/>
      <c r="L126" s="914"/>
      <c r="M126" s="914"/>
      <c r="N126" s="914"/>
      <c r="O126" s="914"/>
      <c r="P126" s="914"/>
      <c r="Q126" s="914"/>
      <c r="R126" s="914"/>
      <c r="S126" s="914"/>
      <c r="T126" s="913"/>
      <c r="U126" s="915"/>
      <c r="V126" s="913"/>
      <c r="W126" s="915" t="s">
        <v>38</v>
      </c>
      <c r="X126" s="913"/>
      <c r="Y126" s="912">
        <v>7</v>
      </c>
      <c r="Z126" s="913"/>
      <c r="AA126" s="912"/>
      <c r="AB126" s="913"/>
      <c r="AC126" s="912"/>
      <c r="AD126" s="913"/>
      <c r="AE126" s="912">
        <f t="shared" ref="AE126:AE137" si="18">ROUND(Y126*AA126,2)</f>
        <v>0</v>
      </c>
      <c r="AF126" s="913"/>
      <c r="AG126" s="912">
        <f t="shared" ref="AG126:AG137" si="19">ROUND(Y126*AC126,2)</f>
        <v>0</v>
      </c>
      <c r="AH126" s="913"/>
      <c r="AI126" s="912">
        <f t="shared" ref="AI126:AI135" si="20">AE126+AG126</f>
        <v>0</v>
      </c>
      <c r="AJ126" s="914"/>
      <c r="AK126" s="913"/>
      <c r="AL126" s="96"/>
      <c r="AM126" s="101"/>
      <c r="AN126" s="101"/>
      <c r="AO126" s="96"/>
      <c r="AP126" s="96"/>
      <c r="AQ126" s="96"/>
      <c r="AR126" s="96"/>
      <c r="AS126" s="96"/>
    </row>
    <row r="127" spans="1:45" s="100" customFormat="1" ht="18" customHeight="1" outlineLevel="2" x14ac:dyDescent="0.25">
      <c r="A127" s="96"/>
      <c r="B127" s="933" t="s">
        <v>1159</v>
      </c>
      <c r="C127" s="913"/>
      <c r="D127" s="924" t="s">
        <v>138</v>
      </c>
      <c r="E127" s="914"/>
      <c r="F127" s="914"/>
      <c r="G127" s="914"/>
      <c r="H127" s="914"/>
      <c r="I127" s="914"/>
      <c r="J127" s="914"/>
      <c r="K127" s="914"/>
      <c r="L127" s="914"/>
      <c r="M127" s="914"/>
      <c r="N127" s="914"/>
      <c r="O127" s="914"/>
      <c r="P127" s="914"/>
      <c r="Q127" s="914"/>
      <c r="R127" s="914"/>
      <c r="S127" s="914"/>
      <c r="T127" s="913"/>
      <c r="U127" s="915"/>
      <c r="V127" s="913"/>
      <c r="W127" s="915" t="s">
        <v>38</v>
      </c>
      <c r="X127" s="913"/>
      <c r="Y127" s="912">
        <v>8</v>
      </c>
      <c r="Z127" s="913"/>
      <c r="AA127" s="912"/>
      <c r="AB127" s="913"/>
      <c r="AC127" s="912"/>
      <c r="AD127" s="913"/>
      <c r="AE127" s="912">
        <f t="shared" si="18"/>
        <v>0</v>
      </c>
      <c r="AF127" s="913"/>
      <c r="AG127" s="912">
        <f t="shared" si="19"/>
        <v>0</v>
      </c>
      <c r="AH127" s="913"/>
      <c r="AI127" s="912">
        <f t="shared" si="20"/>
        <v>0</v>
      </c>
      <c r="AJ127" s="914"/>
      <c r="AK127" s="913"/>
      <c r="AL127" s="96"/>
      <c r="AM127" s="101"/>
      <c r="AN127" s="101"/>
      <c r="AO127" s="96"/>
      <c r="AP127" s="96"/>
      <c r="AQ127" s="96"/>
      <c r="AR127" s="96"/>
      <c r="AS127" s="96"/>
    </row>
    <row r="128" spans="1:45" s="100" customFormat="1" ht="18" customHeight="1" outlineLevel="2" x14ac:dyDescent="0.25">
      <c r="A128" s="96"/>
      <c r="B128" s="933" t="s">
        <v>1160</v>
      </c>
      <c r="C128" s="913"/>
      <c r="D128" s="674" t="s">
        <v>238</v>
      </c>
      <c r="E128" s="675"/>
      <c r="F128" s="675"/>
      <c r="G128" s="675"/>
      <c r="H128" s="675"/>
      <c r="I128" s="675"/>
      <c r="J128" s="675"/>
      <c r="K128" s="675"/>
      <c r="L128" s="675"/>
      <c r="M128" s="675"/>
      <c r="N128" s="675"/>
      <c r="O128" s="675"/>
      <c r="P128" s="675"/>
      <c r="Q128" s="675"/>
      <c r="R128" s="675"/>
      <c r="S128" s="675"/>
      <c r="T128" s="676"/>
      <c r="U128" s="661"/>
      <c r="V128" s="708"/>
      <c r="W128" s="661" t="s">
        <v>38</v>
      </c>
      <c r="X128" s="708"/>
      <c r="Y128" s="634">
        <v>4</v>
      </c>
      <c r="Z128" s="705"/>
      <c r="AA128" s="634"/>
      <c r="AB128" s="705"/>
      <c r="AC128" s="912"/>
      <c r="AD128" s="913"/>
      <c r="AE128" s="634">
        <f t="shared" si="18"/>
        <v>0</v>
      </c>
      <c r="AF128" s="705"/>
      <c r="AG128" s="634">
        <f t="shared" si="19"/>
        <v>0</v>
      </c>
      <c r="AH128" s="705"/>
      <c r="AI128" s="634">
        <f t="shared" si="20"/>
        <v>0</v>
      </c>
      <c r="AJ128" s="719"/>
      <c r="AK128" s="705"/>
      <c r="AL128" s="96"/>
      <c r="AM128" s="101"/>
      <c r="AN128" s="101"/>
      <c r="AO128" s="96"/>
      <c r="AP128" s="96"/>
      <c r="AQ128" s="96"/>
      <c r="AR128" s="96"/>
      <c r="AS128" s="96"/>
    </row>
    <row r="129" spans="1:45" s="100" customFormat="1" ht="18" customHeight="1" outlineLevel="2" x14ac:dyDescent="0.25">
      <c r="A129" s="96"/>
      <c r="B129" s="933" t="s">
        <v>1161</v>
      </c>
      <c r="C129" s="913"/>
      <c r="D129" s="924" t="s">
        <v>139</v>
      </c>
      <c r="E129" s="914"/>
      <c r="F129" s="914"/>
      <c r="G129" s="914"/>
      <c r="H129" s="914"/>
      <c r="I129" s="914"/>
      <c r="J129" s="914"/>
      <c r="K129" s="914"/>
      <c r="L129" s="914"/>
      <c r="M129" s="914"/>
      <c r="N129" s="914"/>
      <c r="O129" s="914"/>
      <c r="P129" s="914"/>
      <c r="Q129" s="914"/>
      <c r="R129" s="914"/>
      <c r="S129" s="914"/>
      <c r="T129" s="913"/>
      <c r="U129" s="915"/>
      <c r="V129" s="913"/>
      <c r="W129" s="915" t="s">
        <v>38</v>
      </c>
      <c r="X129" s="913"/>
      <c r="Y129" s="912">
        <v>12</v>
      </c>
      <c r="Z129" s="913"/>
      <c r="AA129" s="912"/>
      <c r="AB129" s="913"/>
      <c r="AC129" s="912"/>
      <c r="AD129" s="913"/>
      <c r="AE129" s="912">
        <f t="shared" si="18"/>
        <v>0</v>
      </c>
      <c r="AF129" s="913"/>
      <c r="AG129" s="912">
        <f t="shared" si="19"/>
        <v>0</v>
      </c>
      <c r="AH129" s="913"/>
      <c r="AI129" s="912">
        <f t="shared" si="20"/>
        <v>0</v>
      </c>
      <c r="AJ129" s="914"/>
      <c r="AK129" s="913"/>
      <c r="AL129" s="96"/>
      <c r="AM129" s="101"/>
      <c r="AN129" s="101"/>
      <c r="AO129" s="96"/>
      <c r="AP129" s="96"/>
      <c r="AQ129" s="96"/>
      <c r="AR129" s="96"/>
      <c r="AS129" s="96"/>
    </row>
    <row r="130" spans="1:45" s="100" customFormat="1" ht="18" customHeight="1" outlineLevel="2" x14ac:dyDescent="0.25">
      <c r="A130" s="96"/>
      <c r="B130" s="933" t="s">
        <v>1162</v>
      </c>
      <c r="C130" s="913"/>
      <c r="D130" s="924" t="s">
        <v>140</v>
      </c>
      <c r="E130" s="914"/>
      <c r="F130" s="914"/>
      <c r="G130" s="914"/>
      <c r="H130" s="914"/>
      <c r="I130" s="914"/>
      <c r="J130" s="914"/>
      <c r="K130" s="914"/>
      <c r="L130" s="914"/>
      <c r="M130" s="914"/>
      <c r="N130" s="914"/>
      <c r="O130" s="914"/>
      <c r="P130" s="914"/>
      <c r="Q130" s="914"/>
      <c r="R130" s="914"/>
      <c r="S130" s="914"/>
      <c r="T130" s="913"/>
      <c r="U130" s="915"/>
      <c r="V130" s="913"/>
      <c r="W130" s="915" t="s">
        <v>38</v>
      </c>
      <c r="X130" s="913"/>
      <c r="Y130" s="912">
        <v>6</v>
      </c>
      <c r="Z130" s="913"/>
      <c r="AA130" s="912"/>
      <c r="AB130" s="913"/>
      <c r="AC130" s="912"/>
      <c r="AD130" s="913"/>
      <c r="AE130" s="912">
        <f t="shared" si="18"/>
        <v>0</v>
      </c>
      <c r="AF130" s="913"/>
      <c r="AG130" s="912">
        <f t="shared" si="19"/>
        <v>0</v>
      </c>
      <c r="AH130" s="913"/>
      <c r="AI130" s="912">
        <f t="shared" si="20"/>
        <v>0</v>
      </c>
      <c r="AJ130" s="914"/>
      <c r="AK130" s="913"/>
      <c r="AL130" s="96"/>
      <c r="AM130" s="101"/>
      <c r="AN130" s="101"/>
      <c r="AO130" s="96"/>
      <c r="AP130" s="96"/>
      <c r="AQ130" s="96"/>
      <c r="AR130" s="96"/>
      <c r="AS130" s="96"/>
    </row>
    <row r="131" spans="1:45" s="100" customFormat="1" ht="18" customHeight="1" outlineLevel="2" x14ac:dyDescent="0.25">
      <c r="A131" s="96"/>
      <c r="B131" s="933" t="s">
        <v>1163</v>
      </c>
      <c r="C131" s="913"/>
      <c r="D131" s="924" t="s">
        <v>141</v>
      </c>
      <c r="E131" s="914"/>
      <c r="F131" s="914"/>
      <c r="G131" s="914"/>
      <c r="H131" s="914"/>
      <c r="I131" s="914"/>
      <c r="J131" s="914"/>
      <c r="K131" s="914"/>
      <c r="L131" s="914"/>
      <c r="M131" s="914"/>
      <c r="N131" s="914"/>
      <c r="O131" s="914"/>
      <c r="P131" s="914"/>
      <c r="Q131" s="914"/>
      <c r="R131" s="914"/>
      <c r="S131" s="914"/>
      <c r="T131" s="913"/>
      <c r="U131" s="915"/>
      <c r="V131" s="913"/>
      <c r="W131" s="915" t="s">
        <v>38</v>
      </c>
      <c r="X131" s="913"/>
      <c r="Y131" s="912">
        <v>6</v>
      </c>
      <c r="Z131" s="913"/>
      <c r="AA131" s="912"/>
      <c r="AB131" s="913"/>
      <c r="AC131" s="912"/>
      <c r="AD131" s="913"/>
      <c r="AE131" s="912">
        <f t="shared" si="18"/>
        <v>0</v>
      </c>
      <c r="AF131" s="913"/>
      <c r="AG131" s="912">
        <f t="shared" si="19"/>
        <v>0</v>
      </c>
      <c r="AH131" s="913"/>
      <c r="AI131" s="912">
        <f t="shared" si="20"/>
        <v>0</v>
      </c>
      <c r="AJ131" s="914"/>
      <c r="AK131" s="913"/>
      <c r="AL131" s="96"/>
      <c r="AM131" s="101"/>
      <c r="AN131" s="101"/>
      <c r="AO131" s="96"/>
      <c r="AP131" s="96"/>
      <c r="AQ131" s="96"/>
      <c r="AR131" s="96"/>
      <c r="AS131" s="96"/>
    </row>
    <row r="132" spans="1:45" s="100" customFormat="1" ht="18" customHeight="1" outlineLevel="2" x14ac:dyDescent="0.25">
      <c r="A132" s="96"/>
      <c r="B132" s="933" t="s">
        <v>1164</v>
      </c>
      <c r="C132" s="913"/>
      <c r="D132" s="924" t="s">
        <v>142</v>
      </c>
      <c r="E132" s="914"/>
      <c r="F132" s="914"/>
      <c r="G132" s="914"/>
      <c r="H132" s="914"/>
      <c r="I132" s="914"/>
      <c r="J132" s="914"/>
      <c r="K132" s="914"/>
      <c r="L132" s="914"/>
      <c r="M132" s="914"/>
      <c r="N132" s="914"/>
      <c r="O132" s="914"/>
      <c r="P132" s="914"/>
      <c r="Q132" s="914"/>
      <c r="R132" s="914"/>
      <c r="S132" s="914"/>
      <c r="T132" s="913"/>
      <c r="U132" s="915"/>
      <c r="V132" s="913"/>
      <c r="W132" s="915" t="s">
        <v>38</v>
      </c>
      <c r="X132" s="913"/>
      <c r="Y132" s="912">
        <v>6</v>
      </c>
      <c r="Z132" s="913"/>
      <c r="AA132" s="912"/>
      <c r="AB132" s="913"/>
      <c r="AC132" s="912"/>
      <c r="AD132" s="913"/>
      <c r="AE132" s="912">
        <f t="shared" si="18"/>
        <v>0</v>
      </c>
      <c r="AF132" s="913"/>
      <c r="AG132" s="912">
        <f t="shared" si="19"/>
        <v>0</v>
      </c>
      <c r="AH132" s="913"/>
      <c r="AI132" s="912">
        <f t="shared" si="20"/>
        <v>0</v>
      </c>
      <c r="AJ132" s="914"/>
      <c r="AK132" s="913"/>
      <c r="AL132" s="96"/>
      <c r="AM132" s="101"/>
      <c r="AN132" s="101"/>
      <c r="AO132" s="96"/>
      <c r="AP132" s="96"/>
      <c r="AQ132" s="96"/>
      <c r="AR132" s="96"/>
      <c r="AS132" s="96"/>
    </row>
    <row r="133" spans="1:45" s="100" customFormat="1" ht="18" customHeight="1" outlineLevel="2" x14ac:dyDescent="0.25">
      <c r="A133" s="96"/>
      <c r="B133" s="933" t="s">
        <v>1165</v>
      </c>
      <c r="C133" s="913"/>
      <c r="D133" s="924" t="s">
        <v>236</v>
      </c>
      <c r="E133" s="914"/>
      <c r="F133" s="914"/>
      <c r="G133" s="914"/>
      <c r="H133" s="914"/>
      <c r="I133" s="914"/>
      <c r="J133" s="914"/>
      <c r="K133" s="914"/>
      <c r="L133" s="914"/>
      <c r="M133" s="914"/>
      <c r="N133" s="914"/>
      <c r="O133" s="914"/>
      <c r="P133" s="914"/>
      <c r="Q133" s="914"/>
      <c r="R133" s="914"/>
      <c r="S133" s="914"/>
      <c r="T133" s="913"/>
      <c r="U133" s="915"/>
      <c r="V133" s="913"/>
      <c r="W133" s="915" t="s">
        <v>38</v>
      </c>
      <c r="X133" s="913"/>
      <c r="Y133" s="912">
        <v>32</v>
      </c>
      <c r="Z133" s="913"/>
      <c r="AA133" s="912"/>
      <c r="AB133" s="913"/>
      <c r="AC133" s="912"/>
      <c r="AD133" s="913"/>
      <c r="AE133" s="912">
        <f t="shared" si="18"/>
        <v>0</v>
      </c>
      <c r="AF133" s="913"/>
      <c r="AG133" s="912">
        <f t="shared" si="19"/>
        <v>0</v>
      </c>
      <c r="AH133" s="913"/>
      <c r="AI133" s="912">
        <f t="shared" si="20"/>
        <v>0</v>
      </c>
      <c r="AJ133" s="914"/>
      <c r="AK133" s="913"/>
      <c r="AL133" s="96"/>
      <c r="AM133" s="101"/>
      <c r="AN133" s="101"/>
      <c r="AO133" s="96"/>
      <c r="AP133" s="96"/>
      <c r="AQ133" s="96"/>
      <c r="AR133" s="96"/>
      <c r="AS133" s="96"/>
    </row>
    <row r="134" spans="1:45" s="100" customFormat="1" ht="18" customHeight="1" outlineLevel="2" x14ac:dyDescent="0.25">
      <c r="A134" s="96"/>
      <c r="B134" s="933" t="s">
        <v>1166</v>
      </c>
      <c r="C134" s="913"/>
      <c r="D134" s="924" t="s">
        <v>237</v>
      </c>
      <c r="E134" s="914"/>
      <c r="F134" s="914"/>
      <c r="G134" s="914"/>
      <c r="H134" s="914"/>
      <c r="I134" s="914"/>
      <c r="J134" s="914"/>
      <c r="K134" s="914"/>
      <c r="L134" s="914"/>
      <c r="M134" s="914"/>
      <c r="N134" s="914"/>
      <c r="O134" s="914"/>
      <c r="P134" s="914"/>
      <c r="Q134" s="914"/>
      <c r="R134" s="914"/>
      <c r="S134" s="914"/>
      <c r="T134" s="913"/>
      <c r="U134" s="915"/>
      <c r="V134" s="913"/>
      <c r="W134" s="915" t="s">
        <v>38</v>
      </c>
      <c r="X134" s="913"/>
      <c r="Y134" s="912">
        <v>32</v>
      </c>
      <c r="Z134" s="913"/>
      <c r="AA134" s="912"/>
      <c r="AB134" s="913"/>
      <c r="AC134" s="912"/>
      <c r="AD134" s="913"/>
      <c r="AE134" s="912">
        <f t="shared" si="18"/>
        <v>0</v>
      </c>
      <c r="AF134" s="913"/>
      <c r="AG134" s="912">
        <f t="shared" si="19"/>
        <v>0</v>
      </c>
      <c r="AH134" s="913"/>
      <c r="AI134" s="912">
        <f t="shared" si="20"/>
        <v>0</v>
      </c>
      <c r="AJ134" s="914"/>
      <c r="AK134" s="913"/>
      <c r="AL134" s="96"/>
      <c r="AM134" s="101"/>
      <c r="AN134" s="101"/>
      <c r="AO134" s="96"/>
      <c r="AP134" s="96"/>
      <c r="AQ134" s="96"/>
      <c r="AR134" s="96"/>
      <c r="AS134" s="96"/>
    </row>
    <row r="135" spans="1:45" s="100" customFormat="1" ht="18" customHeight="1" outlineLevel="2" x14ac:dyDescent="0.25">
      <c r="A135" s="96"/>
      <c r="B135" s="933" t="s">
        <v>1167</v>
      </c>
      <c r="C135" s="913"/>
      <c r="D135" s="924" t="s">
        <v>143</v>
      </c>
      <c r="E135" s="914"/>
      <c r="F135" s="914"/>
      <c r="G135" s="914"/>
      <c r="H135" s="914"/>
      <c r="I135" s="914"/>
      <c r="J135" s="914"/>
      <c r="K135" s="914"/>
      <c r="L135" s="914"/>
      <c r="M135" s="914"/>
      <c r="N135" s="914"/>
      <c r="O135" s="914"/>
      <c r="P135" s="914"/>
      <c r="Q135" s="914"/>
      <c r="R135" s="914"/>
      <c r="S135" s="914"/>
      <c r="T135" s="913"/>
      <c r="U135" s="915"/>
      <c r="V135" s="913"/>
      <c r="W135" s="915" t="s">
        <v>33</v>
      </c>
      <c r="X135" s="913"/>
      <c r="Y135" s="912">
        <v>1.17</v>
      </c>
      <c r="Z135" s="913"/>
      <c r="AA135" s="912"/>
      <c r="AB135" s="913"/>
      <c r="AC135" s="912"/>
      <c r="AD135" s="913"/>
      <c r="AE135" s="912">
        <f t="shared" si="18"/>
        <v>0</v>
      </c>
      <c r="AF135" s="913"/>
      <c r="AG135" s="912">
        <f t="shared" si="19"/>
        <v>0</v>
      </c>
      <c r="AH135" s="913"/>
      <c r="AI135" s="912">
        <f t="shared" si="20"/>
        <v>0</v>
      </c>
      <c r="AJ135" s="914"/>
      <c r="AK135" s="913"/>
      <c r="AL135" s="96"/>
      <c r="AM135" s="101"/>
      <c r="AN135" s="101"/>
      <c r="AO135" s="96"/>
      <c r="AP135" s="96"/>
      <c r="AQ135" s="96"/>
      <c r="AR135" s="96"/>
      <c r="AS135" s="96"/>
    </row>
    <row r="136" spans="1:45" s="100" customFormat="1" ht="18" customHeight="1" outlineLevel="2" x14ac:dyDescent="0.25">
      <c r="A136" s="224"/>
      <c r="B136" s="933" t="s">
        <v>1168</v>
      </c>
      <c r="C136" s="913"/>
      <c r="D136" s="924" t="s">
        <v>269</v>
      </c>
      <c r="E136" s="949"/>
      <c r="F136" s="949"/>
      <c r="G136" s="949"/>
      <c r="H136" s="949"/>
      <c r="I136" s="949"/>
      <c r="J136" s="949"/>
      <c r="K136" s="949"/>
      <c r="L136" s="949"/>
      <c r="M136" s="949"/>
      <c r="N136" s="949"/>
      <c r="O136" s="949"/>
      <c r="P136" s="949"/>
      <c r="Q136" s="949"/>
      <c r="R136" s="949"/>
      <c r="S136" s="949"/>
      <c r="T136" s="950"/>
      <c r="U136" s="932"/>
      <c r="V136" s="913"/>
      <c r="W136" s="932" t="s">
        <v>101</v>
      </c>
      <c r="X136" s="913"/>
      <c r="Y136" s="912">
        <v>6</v>
      </c>
      <c r="Z136" s="913"/>
      <c r="AA136" s="912"/>
      <c r="AB136" s="913"/>
      <c r="AC136" s="912"/>
      <c r="AD136" s="913"/>
      <c r="AE136" s="912">
        <f t="shared" si="18"/>
        <v>0</v>
      </c>
      <c r="AF136" s="913"/>
      <c r="AG136" s="912">
        <f t="shared" si="19"/>
        <v>0</v>
      </c>
      <c r="AH136" s="913"/>
      <c r="AI136" s="912">
        <f t="shared" ref="AI136:AI142" si="21">AE136+AG136</f>
        <v>0</v>
      </c>
      <c r="AJ136" s="914"/>
      <c r="AK136" s="913"/>
      <c r="AL136" s="224"/>
      <c r="AM136" s="101"/>
      <c r="AN136" s="101"/>
      <c r="AO136" s="224"/>
      <c r="AP136" s="224"/>
      <c r="AQ136" s="224"/>
      <c r="AR136" s="224"/>
      <c r="AS136" s="224"/>
    </row>
    <row r="137" spans="1:45" s="100" customFormat="1" ht="18" customHeight="1" outlineLevel="2" x14ac:dyDescent="0.25">
      <c r="A137" s="224"/>
      <c r="B137" s="933" t="s">
        <v>1169</v>
      </c>
      <c r="C137" s="913"/>
      <c r="D137" s="924" t="s">
        <v>185</v>
      </c>
      <c r="E137" s="949"/>
      <c r="F137" s="949"/>
      <c r="G137" s="949"/>
      <c r="H137" s="949"/>
      <c r="I137" s="949"/>
      <c r="J137" s="949"/>
      <c r="K137" s="949"/>
      <c r="L137" s="949"/>
      <c r="M137" s="949"/>
      <c r="N137" s="949"/>
      <c r="O137" s="949"/>
      <c r="P137" s="949"/>
      <c r="Q137" s="949"/>
      <c r="R137" s="949"/>
      <c r="S137" s="949"/>
      <c r="T137" s="950"/>
      <c r="U137" s="932"/>
      <c r="V137" s="913"/>
      <c r="W137" s="932" t="s">
        <v>101</v>
      </c>
      <c r="X137" s="913"/>
      <c r="Y137" s="912">
        <v>6</v>
      </c>
      <c r="Z137" s="913"/>
      <c r="AA137" s="912"/>
      <c r="AB137" s="913"/>
      <c r="AC137" s="912"/>
      <c r="AD137" s="913"/>
      <c r="AE137" s="912">
        <f t="shared" si="18"/>
        <v>0</v>
      </c>
      <c r="AF137" s="913"/>
      <c r="AG137" s="912">
        <f t="shared" si="19"/>
        <v>0</v>
      </c>
      <c r="AH137" s="913"/>
      <c r="AI137" s="912">
        <f t="shared" si="21"/>
        <v>0</v>
      </c>
      <c r="AJ137" s="914"/>
      <c r="AK137" s="913"/>
      <c r="AL137" s="224"/>
      <c r="AM137" s="101"/>
      <c r="AN137" s="101"/>
      <c r="AO137" s="224"/>
      <c r="AP137" s="224"/>
      <c r="AQ137" s="224"/>
      <c r="AR137" s="224"/>
      <c r="AS137" s="224"/>
    </row>
    <row r="138" spans="1:45" s="100" customFormat="1" ht="18" customHeight="1" outlineLevel="2" x14ac:dyDescent="0.25">
      <c r="A138" s="224"/>
      <c r="B138" s="933" t="s">
        <v>1170</v>
      </c>
      <c r="C138" s="913"/>
      <c r="D138" s="937" t="s">
        <v>268</v>
      </c>
      <c r="E138" s="937" t="s">
        <v>258</v>
      </c>
      <c r="F138" s="937" t="s">
        <v>258</v>
      </c>
      <c r="G138" s="937" t="s">
        <v>258</v>
      </c>
      <c r="H138" s="937" t="s">
        <v>258</v>
      </c>
      <c r="I138" s="937" t="s">
        <v>258</v>
      </c>
      <c r="J138" s="937" t="s">
        <v>258</v>
      </c>
      <c r="K138" s="937" t="s">
        <v>258</v>
      </c>
      <c r="L138" s="937" t="s">
        <v>258</v>
      </c>
      <c r="M138" s="937" t="s">
        <v>258</v>
      </c>
      <c r="N138" s="937" t="s">
        <v>258</v>
      </c>
      <c r="O138" s="937" t="s">
        <v>258</v>
      </c>
      <c r="P138" s="937" t="s">
        <v>258</v>
      </c>
      <c r="Q138" s="937" t="s">
        <v>258</v>
      </c>
      <c r="R138" s="937" t="s">
        <v>258</v>
      </c>
      <c r="S138" s="937" t="s">
        <v>258</v>
      </c>
      <c r="T138" s="937" t="s">
        <v>258</v>
      </c>
      <c r="U138" s="254"/>
      <c r="V138" s="98"/>
      <c r="W138" s="932" t="s">
        <v>101</v>
      </c>
      <c r="X138" s="913"/>
      <c r="Y138" s="912">
        <v>48</v>
      </c>
      <c r="Z138" s="913"/>
      <c r="AA138" s="912"/>
      <c r="AB138" s="913"/>
      <c r="AC138" s="912"/>
      <c r="AD138" s="913"/>
      <c r="AE138" s="912">
        <f>ROUND(Y138*AA138,2)</f>
        <v>0</v>
      </c>
      <c r="AF138" s="913"/>
      <c r="AG138" s="912">
        <f>ROUND(Y138*AC138,2)</f>
        <v>0</v>
      </c>
      <c r="AH138" s="913"/>
      <c r="AI138" s="912">
        <f t="shared" si="21"/>
        <v>0</v>
      </c>
      <c r="AJ138" s="914"/>
      <c r="AK138" s="913"/>
      <c r="AL138" s="224"/>
      <c r="AM138" s="101"/>
      <c r="AN138" s="101"/>
      <c r="AO138" s="224"/>
      <c r="AP138" s="224"/>
      <c r="AQ138" s="224"/>
      <c r="AR138" s="224"/>
      <c r="AS138" s="224"/>
    </row>
    <row r="139" spans="1:45" s="100" customFormat="1" ht="18" customHeight="1" outlineLevel="2" x14ac:dyDescent="0.25">
      <c r="A139" s="224"/>
      <c r="B139" s="933" t="s">
        <v>1171</v>
      </c>
      <c r="C139" s="913"/>
      <c r="D139" s="937" t="s">
        <v>286</v>
      </c>
      <c r="E139" s="937" t="s">
        <v>258</v>
      </c>
      <c r="F139" s="937" t="s">
        <v>258</v>
      </c>
      <c r="G139" s="937" t="s">
        <v>258</v>
      </c>
      <c r="H139" s="937" t="s">
        <v>258</v>
      </c>
      <c r="I139" s="937" t="s">
        <v>258</v>
      </c>
      <c r="J139" s="937" t="s">
        <v>258</v>
      </c>
      <c r="K139" s="937" t="s">
        <v>258</v>
      </c>
      <c r="L139" s="937" t="s">
        <v>258</v>
      </c>
      <c r="M139" s="937" t="s">
        <v>258</v>
      </c>
      <c r="N139" s="937" t="s">
        <v>258</v>
      </c>
      <c r="O139" s="937" t="s">
        <v>258</v>
      </c>
      <c r="P139" s="937" t="s">
        <v>258</v>
      </c>
      <c r="Q139" s="937" t="s">
        <v>258</v>
      </c>
      <c r="R139" s="937" t="s">
        <v>258</v>
      </c>
      <c r="S139" s="937" t="s">
        <v>258</v>
      </c>
      <c r="T139" s="937" t="s">
        <v>258</v>
      </c>
      <c r="U139" s="254"/>
      <c r="V139" s="98"/>
      <c r="W139" s="932" t="s">
        <v>101</v>
      </c>
      <c r="X139" s="913"/>
      <c r="Y139" s="912">
        <v>6</v>
      </c>
      <c r="Z139" s="913"/>
      <c r="AA139" s="912"/>
      <c r="AB139" s="913"/>
      <c r="AC139" s="912"/>
      <c r="AD139" s="913"/>
      <c r="AE139" s="912">
        <f>ROUND(Y139*AA139,2)</f>
        <v>0</v>
      </c>
      <c r="AF139" s="913"/>
      <c r="AG139" s="912">
        <f>ROUND(Y139*AC139,2)</f>
        <v>0</v>
      </c>
      <c r="AH139" s="913"/>
      <c r="AI139" s="912">
        <f t="shared" si="21"/>
        <v>0</v>
      </c>
      <c r="AJ139" s="914"/>
      <c r="AK139" s="913"/>
      <c r="AL139" s="224"/>
      <c r="AM139" s="101"/>
      <c r="AN139" s="101"/>
      <c r="AO139" s="224"/>
      <c r="AP139" s="224"/>
      <c r="AQ139" s="224"/>
      <c r="AR139" s="224"/>
      <c r="AS139" s="224"/>
    </row>
    <row r="140" spans="1:45" s="100" customFormat="1" ht="18" customHeight="1" outlineLevel="2" x14ac:dyDescent="0.25">
      <c r="A140" s="224"/>
      <c r="B140" s="933" t="s">
        <v>1172</v>
      </c>
      <c r="C140" s="913"/>
      <c r="D140" s="937" t="s">
        <v>287</v>
      </c>
      <c r="E140" s="937" t="s">
        <v>258</v>
      </c>
      <c r="F140" s="937" t="s">
        <v>258</v>
      </c>
      <c r="G140" s="937" t="s">
        <v>258</v>
      </c>
      <c r="H140" s="937" t="s">
        <v>258</v>
      </c>
      <c r="I140" s="937" t="s">
        <v>258</v>
      </c>
      <c r="J140" s="937" t="s">
        <v>258</v>
      </c>
      <c r="K140" s="937" t="s">
        <v>258</v>
      </c>
      <c r="L140" s="937" t="s">
        <v>258</v>
      </c>
      <c r="M140" s="937" t="s">
        <v>258</v>
      </c>
      <c r="N140" s="937" t="s">
        <v>258</v>
      </c>
      <c r="O140" s="937" t="s">
        <v>258</v>
      </c>
      <c r="P140" s="937" t="s">
        <v>258</v>
      </c>
      <c r="Q140" s="937" t="s">
        <v>258</v>
      </c>
      <c r="R140" s="937" t="s">
        <v>258</v>
      </c>
      <c r="S140" s="937" t="s">
        <v>258</v>
      </c>
      <c r="T140" s="937" t="s">
        <v>258</v>
      </c>
      <c r="U140" s="254"/>
      <c r="V140" s="98"/>
      <c r="W140" s="932" t="s">
        <v>101</v>
      </c>
      <c r="X140" s="913"/>
      <c r="Y140" s="912">
        <v>3</v>
      </c>
      <c r="Z140" s="913"/>
      <c r="AA140" s="912"/>
      <c r="AB140" s="913"/>
      <c r="AC140" s="912"/>
      <c r="AD140" s="913"/>
      <c r="AE140" s="912">
        <f>ROUND(Y140*AA140,2)</f>
        <v>0</v>
      </c>
      <c r="AF140" s="913"/>
      <c r="AG140" s="912">
        <f>ROUND(Y140*AC140,2)</f>
        <v>0</v>
      </c>
      <c r="AH140" s="913"/>
      <c r="AI140" s="912">
        <f t="shared" si="21"/>
        <v>0</v>
      </c>
      <c r="AJ140" s="914"/>
      <c r="AK140" s="913"/>
      <c r="AL140" s="224"/>
      <c r="AM140" s="101"/>
      <c r="AN140" s="101"/>
      <c r="AO140" s="224"/>
      <c r="AP140" s="224"/>
      <c r="AQ140" s="224"/>
      <c r="AR140" s="224"/>
      <c r="AS140" s="224"/>
    </row>
    <row r="141" spans="1:45" s="100" customFormat="1" ht="18" customHeight="1" outlineLevel="2" x14ac:dyDescent="0.25">
      <c r="A141" s="224"/>
      <c r="B141" s="933" t="s">
        <v>1173</v>
      </c>
      <c r="C141" s="913"/>
      <c r="D141" s="937" t="s">
        <v>259</v>
      </c>
      <c r="E141" s="937" t="s">
        <v>258</v>
      </c>
      <c r="F141" s="937" t="s">
        <v>258</v>
      </c>
      <c r="G141" s="937" t="s">
        <v>258</v>
      </c>
      <c r="H141" s="937" t="s">
        <v>258</v>
      </c>
      <c r="I141" s="937" t="s">
        <v>258</v>
      </c>
      <c r="J141" s="937" t="s">
        <v>258</v>
      </c>
      <c r="K141" s="937" t="s">
        <v>258</v>
      </c>
      <c r="L141" s="937" t="s">
        <v>258</v>
      </c>
      <c r="M141" s="937" t="s">
        <v>258</v>
      </c>
      <c r="N141" s="937" t="s">
        <v>258</v>
      </c>
      <c r="O141" s="937" t="s">
        <v>258</v>
      </c>
      <c r="P141" s="937" t="s">
        <v>258</v>
      </c>
      <c r="Q141" s="937" t="s">
        <v>258</v>
      </c>
      <c r="R141" s="937" t="s">
        <v>258</v>
      </c>
      <c r="S141" s="937" t="s">
        <v>258</v>
      </c>
      <c r="T141" s="937" t="s">
        <v>258</v>
      </c>
      <c r="U141" s="254"/>
      <c r="V141" s="98"/>
      <c r="W141" s="932" t="s">
        <v>101</v>
      </c>
      <c r="X141" s="913"/>
      <c r="Y141" s="912">
        <v>6</v>
      </c>
      <c r="Z141" s="913"/>
      <c r="AA141" s="912"/>
      <c r="AB141" s="913"/>
      <c r="AC141" s="912"/>
      <c r="AD141" s="913"/>
      <c r="AE141" s="912">
        <f>ROUND(Y141*AA141,2)</f>
        <v>0</v>
      </c>
      <c r="AF141" s="913"/>
      <c r="AG141" s="912">
        <f>ROUND(Y141*AC141,2)</f>
        <v>0</v>
      </c>
      <c r="AH141" s="913"/>
      <c r="AI141" s="912">
        <f t="shared" si="21"/>
        <v>0</v>
      </c>
      <c r="AJ141" s="914"/>
      <c r="AK141" s="913"/>
      <c r="AL141" s="224"/>
      <c r="AM141" s="101"/>
      <c r="AN141" s="101"/>
      <c r="AO141" s="224"/>
      <c r="AP141" s="224"/>
      <c r="AQ141" s="224"/>
      <c r="AR141" s="224"/>
      <c r="AS141" s="224"/>
    </row>
    <row r="142" spans="1:45" s="100" customFormat="1" ht="18" customHeight="1" outlineLevel="2" x14ac:dyDescent="0.25">
      <c r="A142" s="224"/>
      <c r="B142" s="933" t="s">
        <v>1174</v>
      </c>
      <c r="C142" s="913"/>
      <c r="D142" s="951" t="s">
        <v>285</v>
      </c>
      <c r="E142" s="952"/>
      <c r="F142" s="952"/>
      <c r="G142" s="952"/>
      <c r="H142" s="952"/>
      <c r="I142" s="952"/>
      <c r="J142" s="952"/>
      <c r="K142" s="952"/>
      <c r="L142" s="952"/>
      <c r="M142" s="952"/>
      <c r="N142" s="952"/>
      <c r="O142" s="952"/>
      <c r="P142" s="952"/>
      <c r="Q142" s="952"/>
      <c r="R142" s="952"/>
      <c r="S142" s="952"/>
      <c r="T142" s="953"/>
      <c r="U142" s="254"/>
      <c r="V142" s="98"/>
      <c r="W142" s="932" t="s">
        <v>101</v>
      </c>
      <c r="X142" s="913"/>
      <c r="Y142" s="912">
        <v>6</v>
      </c>
      <c r="Z142" s="913"/>
      <c r="AA142" s="912"/>
      <c r="AB142" s="913"/>
      <c r="AC142" s="912"/>
      <c r="AD142" s="913"/>
      <c r="AE142" s="912">
        <f>ROUND(Y142*AA142,2)</f>
        <v>0</v>
      </c>
      <c r="AF142" s="913"/>
      <c r="AG142" s="912">
        <f>ROUND(Y142*AC142,2)</f>
        <v>0</v>
      </c>
      <c r="AH142" s="913"/>
      <c r="AI142" s="912">
        <f t="shared" si="21"/>
        <v>0</v>
      </c>
      <c r="AJ142" s="914"/>
      <c r="AK142" s="913"/>
      <c r="AL142" s="224"/>
      <c r="AM142" s="101"/>
      <c r="AN142" s="101"/>
      <c r="AO142" s="224"/>
      <c r="AP142" s="224"/>
      <c r="AQ142" s="224"/>
      <c r="AR142" s="224"/>
      <c r="AS142" s="224"/>
    </row>
    <row r="143" spans="1:45" ht="18" customHeight="1" outlineLevel="2" x14ac:dyDescent="0.25">
      <c r="A143" s="34"/>
      <c r="B143" s="925"/>
      <c r="C143" s="917"/>
      <c r="D143" s="926"/>
      <c r="E143" s="919"/>
      <c r="F143" s="919"/>
      <c r="G143" s="919"/>
      <c r="H143" s="919"/>
      <c r="I143" s="919"/>
      <c r="J143" s="919"/>
      <c r="K143" s="919"/>
      <c r="L143" s="919"/>
      <c r="M143" s="919"/>
      <c r="N143" s="919"/>
      <c r="O143" s="919"/>
      <c r="P143" s="919"/>
      <c r="Q143" s="919"/>
      <c r="R143" s="919"/>
      <c r="S143" s="919"/>
      <c r="T143" s="917"/>
      <c r="U143" s="927"/>
      <c r="V143" s="917"/>
      <c r="W143" s="927"/>
      <c r="X143" s="917"/>
      <c r="Y143" s="928"/>
      <c r="Z143" s="917"/>
      <c r="AA143" s="928"/>
      <c r="AB143" s="917"/>
      <c r="AC143" s="923"/>
      <c r="AD143" s="917"/>
      <c r="AE143" s="923"/>
      <c r="AF143" s="917"/>
      <c r="AG143" s="923"/>
      <c r="AH143" s="917"/>
      <c r="AI143" s="923"/>
      <c r="AJ143" s="919"/>
      <c r="AK143" s="917"/>
      <c r="AL143" s="34"/>
      <c r="AM143" s="9"/>
      <c r="AN143" s="9"/>
      <c r="AO143" s="34"/>
      <c r="AP143" s="34"/>
      <c r="AQ143" s="34"/>
      <c r="AR143" s="34"/>
      <c r="AS143" s="34"/>
    </row>
    <row r="144" spans="1:45" ht="15.75" customHeight="1" outlineLevel="1" x14ac:dyDescent="0.25">
      <c r="A144" s="38"/>
      <c r="B144" s="936" t="s">
        <v>687</v>
      </c>
      <c r="C144" s="917"/>
      <c r="D144" s="918" t="s">
        <v>144</v>
      </c>
      <c r="E144" s="919"/>
      <c r="F144" s="919"/>
      <c r="G144" s="919"/>
      <c r="H144" s="919"/>
      <c r="I144" s="919"/>
      <c r="J144" s="919"/>
      <c r="K144" s="919"/>
      <c r="L144" s="919"/>
      <c r="M144" s="919"/>
      <c r="N144" s="919"/>
      <c r="O144" s="919"/>
      <c r="P144" s="919"/>
      <c r="Q144" s="919"/>
      <c r="R144" s="919"/>
      <c r="S144" s="919"/>
      <c r="T144" s="917"/>
      <c r="U144" s="920"/>
      <c r="V144" s="917"/>
      <c r="W144" s="921"/>
      <c r="X144" s="917"/>
      <c r="Y144" s="916"/>
      <c r="Z144" s="917"/>
      <c r="AA144" s="916"/>
      <c r="AB144" s="917"/>
      <c r="AC144" s="916"/>
      <c r="AD144" s="917"/>
      <c r="AE144" s="916"/>
      <c r="AF144" s="917"/>
      <c r="AG144" s="916"/>
      <c r="AH144" s="917"/>
      <c r="AI144" s="916">
        <f>SUM(AI145:AK147)</f>
        <v>0</v>
      </c>
      <c r="AJ144" s="919"/>
      <c r="AK144" s="917"/>
      <c r="AL144" s="38"/>
      <c r="AM144" s="9"/>
      <c r="AN144" s="9"/>
      <c r="AO144" s="38"/>
      <c r="AP144" s="38"/>
      <c r="AQ144" s="38"/>
      <c r="AR144" s="38"/>
      <c r="AS144" s="38"/>
    </row>
    <row r="145" spans="1:45" s="100" customFormat="1" ht="18" customHeight="1" outlineLevel="2" x14ac:dyDescent="0.25">
      <c r="A145" s="96"/>
      <c r="B145" s="933" t="s">
        <v>689</v>
      </c>
      <c r="C145" s="913"/>
      <c r="D145" s="939" t="s">
        <v>270</v>
      </c>
      <c r="E145" s="914"/>
      <c r="F145" s="914"/>
      <c r="G145" s="914"/>
      <c r="H145" s="914"/>
      <c r="I145" s="914"/>
      <c r="J145" s="914"/>
      <c r="K145" s="914"/>
      <c r="L145" s="914"/>
      <c r="M145" s="914"/>
      <c r="N145" s="914"/>
      <c r="O145" s="914"/>
      <c r="P145" s="914"/>
      <c r="Q145" s="914"/>
      <c r="R145" s="914"/>
      <c r="S145" s="914"/>
      <c r="T145" s="913"/>
      <c r="U145" s="915"/>
      <c r="V145" s="913"/>
      <c r="W145" s="915" t="s">
        <v>33</v>
      </c>
      <c r="X145" s="913"/>
      <c r="Y145" s="912">
        <v>83.54</v>
      </c>
      <c r="Z145" s="913"/>
      <c r="AA145" s="912"/>
      <c r="AB145" s="913"/>
      <c r="AC145" s="912"/>
      <c r="AD145" s="913"/>
      <c r="AE145" s="912">
        <f>ROUND(Y145*AA145,2)</f>
        <v>0</v>
      </c>
      <c r="AF145" s="913"/>
      <c r="AG145" s="912">
        <f>ROUND(Y145*AC145,2)</f>
        <v>0</v>
      </c>
      <c r="AH145" s="913"/>
      <c r="AI145" s="912">
        <f>AE145+AG145</f>
        <v>0</v>
      </c>
      <c r="AJ145" s="914"/>
      <c r="AK145" s="913"/>
      <c r="AL145" s="96"/>
      <c r="AM145" s="101"/>
      <c r="AN145" s="101"/>
      <c r="AO145" s="96"/>
      <c r="AP145" s="96"/>
      <c r="AQ145" s="96"/>
      <c r="AR145" s="96"/>
      <c r="AS145" s="96"/>
    </row>
    <row r="146" spans="1:45" s="100" customFormat="1" ht="18" customHeight="1" outlineLevel="2" x14ac:dyDescent="0.25">
      <c r="A146" s="96"/>
      <c r="B146" s="933" t="s">
        <v>1175</v>
      </c>
      <c r="C146" s="913"/>
      <c r="D146" s="939" t="s">
        <v>271</v>
      </c>
      <c r="E146" s="914"/>
      <c r="F146" s="914"/>
      <c r="G146" s="914"/>
      <c r="H146" s="914"/>
      <c r="I146" s="914"/>
      <c r="J146" s="914"/>
      <c r="K146" s="914"/>
      <c r="L146" s="914"/>
      <c r="M146" s="914"/>
      <c r="N146" s="914"/>
      <c r="O146" s="914"/>
      <c r="P146" s="914"/>
      <c r="Q146" s="914"/>
      <c r="R146" s="914"/>
      <c r="S146" s="914"/>
      <c r="T146" s="913"/>
      <c r="U146" s="915"/>
      <c r="V146" s="913"/>
      <c r="W146" s="915" t="s">
        <v>33</v>
      </c>
      <c r="X146" s="913"/>
      <c r="Y146" s="912">
        <v>3</v>
      </c>
      <c r="Z146" s="913"/>
      <c r="AA146" s="912"/>
      <c r="AB146" s="913"/>
      <c r="AC146" s="912"/>
      <c r="AD146" s="913"/>
      <c r="AE146" s="912">
        <f>ROUND(Y146*AA146,2)</f>
        <v>0</v>
      </c>
      <c r="AF146" s="913"/>
      <c r="AG146" s="912">
        <f>ROUND(Y146*AC146,2)</f>
        <v>0</v>
      </c>
      <c r="AH146" s="913"/>
      <c r="AI146" s="912">
        <f>AE146+AG146</f>
        <v>0</v>
      </c>
      <c r="AJ146" s="914"/>
      <c r="AK146" s="913"/>
      <c r="AL146" s="96"/>
      <c r="AM146" s="101"/>
      <c r="AN146" s="101"/>
      <c r="AO146" s="96"/>
      <c r="AP146" s="96"/>
      <c r="AQ146" s="96"/>
      <c r="AR146" s="96"/>
      <c r="AS146" s="96"/>
    </row>
    <row r="147" spans="1:45" ht="18" customHeight="1" outlineLevel="2" x14ac:dyDescent="0.25">
      <c r="A147" s="34"/>
      <c r="B147" s="925"/>
      <c r="C147" s="917"/>
      <c r="D147" s="926"/>
      <c r="E147" s="919"/>
      <c r="F147" s="919"/>
      <c r="G147" s="919"/>
      <c r="H147" s="919"/>
      <c r="I147" s="919"/>
      <c r="J147" s="919"/>
      <c r="K147" s="919"/>
      <c r="L147" s="919"/>
      <c r="M147" s="919"/>
      <c r="N147" s="919"/>
      <c r="O147" s="919"/>
      <c r="P147" s="919"/>
      <c r="Q147" s="919"/>
      <c r="R147" s="919"/>
      <c r="S147" s="919"/>
      <c r="T147" s="917"/>
      <c r="U147" s="927"/>
      <c r="V147" s="917"/>
      <c r="W147" s="927"/>
      <c r="X147" s="917"/>
      <c r="Y147" s="928"/>
      <c r="Z147" s="917"/>
      <c r="AA147" s="928"/>
      <c r="AB147" s="917"/>
      <c r="AC147" s="923"/>
      <c r="AD147" s="917"/>
      <c r="AE147" s="923"/>
      <c r="AF147" s="917"/>
      <c r="AG147" s="923"/>
      <c r="AH147" s="917"/>
      <c r="AI147" s="923"/>
      <c r="AJ147" s="919"/>
      <c r="AK147" s="917"/>
      <c r="AL147" s="34"/>
      <c r="AM147" s="9"/>
      <c r="AN147" s="9"/>
      <c r="AO147" s="34"/>
      <c r="AP147" s="34"/>
      <c r="AQ147" s="34"/>
      <c r="AR147" s="34"/>
      <c r="AS147" s="34"/>
    </row>
    <row r="148" spans="1:45" ht="18" customHeight="1" x14ac:dyDescent="0.25">
      <c r="A148" s="38"/>
      <c r="B148" s="934">
        <v>8</v>
      </c>
      <c r="C148" s="917"/>
      <c r="D148" s="935" t="s">
        <v>260</v>
      </c>
      <c r="E148" s="919"/>
      <c r="F148" s="919"/>
      <c r="G148" s="919"/>
      <c r="H148" s="919"/>
      <c r="I148" s="919"/>
      <c r="J148" s="919"/>
      <c r="K148" s="919"/>
      <c r="L148" s="919"/>
      <c r="M148" s="919"/>
      <c r="N148" s="919"/>
      <c r="O148" s="919"/>
      <c r="P148" s="919"/>
      <c r="Q148" s="919"/>
      <c r="R148" s="919"/>
      <c r="S148" s="919"/>
      <c r="T148" s="919"/>
      <c r="U148" s="36"/>
      <c r="V148" s="36"/>
      <c r="W148" s="36"/>
      <c r="X148" s="36"/>
      <c r="Y148" s="37"/>
      <c r="Z148" s="37"/>
      <c r="AA148" s="37"/>
      <c r="AB148" s="37"/>
      <c r="AC148" s="37"/>
      <c r="AD148" s="37"/>
      <c r="AE148" s="922"/>
      <c r="AF148" s="917"/>
      <c r="AG148" s="922"/>
      <c r="AH148" s="917"/>
      <c r="AI148" s="922">
        <f>SUM(AI149:AK156)/2</f>
        <v>0</v>
      </c>
      <c r="AJ148" s="919"/>
      <c r="AK148" s="917"/>
      <c r="AL148" s="38"/>
      <c r="AM148" s="51"/>
      <c r="AN148" s="51"/>
      <c r="AO148" s="38"/>
      <c r="AP148" s="38"/>
      <c r="AQ148" s="38"/>
      <c r="AR148" s="38"/>
      <c r="AS148" s="38"/>
    </row>
    <row r="149" spans="1:45" ht="15.75" customHeight="1" outlineLevel="1" x14ac:dyDescent="0.25">
      <c r="A149" s="38"/>
      <c r="B149" s="936" t="s">
        <v>693</v>
      </c>
      <c r="C149" s="917"/>
      <c r="D149" s="918" t="s">
        <v>284</v>
      </c>
      <c r="E149" s="919"/>
      <c r="F149" s="919"/>
      <c r="G149" s="919"/>
      <c r="H149" s="919"/>
      <c r="I149" s="919"/>
      <c r="J149" s="919"/>
      <c r="K149" s="919"/>
      <c r="L149" s="919"/>
      <c r="M149" s="919"/>
      <c r="N149" s="919"/>
      <c r="O149" s="919"/>
      <c r="P149" s="919"/>
      <c r="Q149" s="919"/>
      <c r="R149" s="919"/>
      <c r="S149" s="919"/>
      <c r="T149" s="917"/>
      <c r="U149" s="920"/>
      <c r="V149" s="917"/>
      <c r="W149" s="921"/>
      <c r="X149" s="917"/>
      <c r="Y149" s="916"/>
      <c r="Z149" s="917"/>
      <c r="AA149" s="916"/>
      <c r="AB149" s="917"/>
      <c r="AC149" s="916"/>
      <c r="AD149" s="917"/>
      <c r="AE149" s="916"/>
      <c r="AF149" s="917"/>
      <c r="AG149" s="916"/>
      <c r="AH149" s="917"/>
      <c r="AI149" s="916">
        <f>SUM(AI150:AK156)</f>
        <v>0</v>
      </c>
      <c r="AJ149" s="919"/>
      <c r="AK149" s="917"/>
      <c r="AL149" s="38"/>
      <c r="AM149" s="9"/>
      <c r="AN149" s="9"/>
      <c r="AO149" s="38"/>
      <c r="AP149" s="38"/>
      <c r="AQ149" s="38"/>
      <c r="AR149" s="38"/>
      <c r="AS149" s="38"/>
    </row>
    <row r="150" spans="1:45" s="100" customFormat="1" ht="54.75" customHeight="1" outlineLevel="2" x14ac:dyDescent="0.25">
      <c r="A150" s="224"/>
      <c r="B150" s="933" t="s">
        <v>94</v>
      </c>
      <c r="C150" s="913"/>
      <c r="D150" s="929" t="s">
        <v>283</v>
      </c>
      <c r="E150" s="930"/>
      <c r="F150" s="930"/>
      <c r="G150" s="930"/>
      <c r="H150" s="930"/>
      <c r="I150" s="930"/>
      <c r="J150" s="930"/>
      <c r="K150" s="930"/>
      <c r="L150" s="930"/>
      <c r="M150" s="930"/>
      <c r="N150" s="930"/>
      <c r="O150" s="930"/>
      <c r="P150" s="930"/>
      <c r="Q150" s="930"/>
      <c r="R150" s="930"/>
      <c r="S150" s="930"/>
      <c r="T150" s="931"/>
      <c r="U150" s="915"/>
      <c r="V150" s="913"/>
      <c r="W150" s="932" t="s">
        <v>101</v>
      </c>
      <c r="X150" s="913"/>
      <c r="Y150" s="912">
        <v>80</v>
      </c>
      <c r="Z150" s="913"/>
      <c r="AA150" s="912"/>
      <c r="AB150" s="913"/>
      <c r="AC150" s="912"/>
      <c r="AD150" s="913"/>
      <c r="AE150" s="912">
        <f t="shared" ref="AE150:AE155" si="22">ROUND(Y150*AA150,2)</f>
        <v>0</v>
      </c>
      <c r="AF150" s="913"/>
      <c r="AG150" s="912">
        <f t="shared" ref="AG150:AG155" si="23">ROUND(Y150*AC150,2)</f>
        <v>0</v>
      </c>
      <c r="AH150" s="913"/>
      <c r="AI150" s="912">
        <f t="shared" ref="AI150:AI155" si="24">AE150+AG150</f>
        <v>0</v>
      </c>
      <c r="AJ150" s="914"/>
      <c r="AK150" s="913"/>
      <c r="AL150" s="224"/>
      <c r="AM150" s="101"/>
      <c r="AN150" s="101"/>
      <c r="AO150" s="224"/>
      <c r="AP150" s="224"/>
      <c r="AQ150" s="224"/>
      <c r="AR150" s="224"/>
      <c r="AS150" s="224"/>
    </row>
    <row r="151" spans="1:45" s="100" customFormat="1" ht="21" customHeight="1" outlineLevel="2" x14ac:dyDescent="0.25">
      <c r="A151" s="224"/>
      <c r="B151" s="933" t="s">
        <v>96</v>
      </c>
      <c r="C151" s="913"/>
      <c r="D151" s="929" t="s">
        <v>263</v>
      </c>
      <c r="E151" s="930"/>
      <c r="F151" s="930"/>
      <c r="G151" s="930"/>
      <c r="H151" s="930"/>
      <c r="I151" s="930"/>
      <c r="J151" s="930"/>
      <c r="K151" s="930"/>
      <c r="L151" s="930"/>
      <c r="M151" s="930"/>
      <c r="N151" s="930"/>
      <c r="O151" s="930"/>
      <c r="P151" s="930"/>
      <c r="Q151" s="930"/>
      <c r="R151" s="930"/>
      <c r="S151" s="930"/>
      <c r="T151" s="931"/>
      <c r="U151" s="97"/>
      <c r="V151" s="98"/>
      <c r="W151" s="932" t="s">
        <v>33</v>
      </c>
      <c r="X151" s="913"/>
      <c r="Y151" s="912">
        <v>3</v>
      </c>
      <c r="Z151" s="913"/>
      <c r="AA151" s="912"/>
      <c r="AB151" s="913"/>
      <c r="AC151" s="912"/>
      <c r="AD151" s="913"/>
      <c r="AE151" s="912">
        <f t="shared" si="22"/>
        <v>0</v>
      </c>
      <c r="AF151" s="913"/>
      <c r="AG151" s="912">
        <f t="shared" si="23"/>
        <v>0</v>
      </c>
      <c r="AH151" s="913"/>
      <c r="AI151" s="912">
        <f t="shared" si="24"/>
        <v>0</v>
      </c>
      <c r="AJ151" s="914"/>
      <c r="AK151" s="913"/>
      <c r="AL151" s="224"/>
      <c r="AM151" s="101"/>
      <c r="AN151" s="101"/>
      <c r="AO151" s="224"/>
      <c r="AP151" s="224"/>
      <c r="AQ151" s="224"/>
      <c r="AR151" s="224"/>
      <c r="AS151" s="224"/>
    </row>
    <row r="152" spans="1:45" s="100" customFormat="1" ht="21" customHeight="1" outlineLevel="2" x14ac:dyDescent="0.25">
      <c r="A152" s="224"/>
      <c r="B152" s="933" t="s">
        <v>98</v>
      </c>
      <c r="C152" s="913"/>
      <c r="D152" s="929" t="s">
        <v>264</v>
      </c>
      <c r="E152" s="930"/>
      <c r="F152" s="930"/>
      <c r="G152" s="930"/>
      <c r="H152" s="930"/>
      <c r="I152" s="930"/>
      <c r="J152" s="930"/>
      <c r="K152" s="930"/>
      <c r="L152" s="930"/>
      <c r="M152" s="930"/>
      <c r="N152" s="930"/>
      <c r="O152" s="930"/>
      <c r="P152" s="930"/>
      <c r="Q152" s="930"/>
      <c r="R152" s="930"/>
      <c r="S152" s="930"/>
      <c r="T152" s="931"/>
      <c r="U152" s="97"/>
      <c r="V152" s="98"/>
      <c r="W152" s="932" t="s">
        <v>33</v>
      </c>
      <c r="X152" s="913"/>
      <c r="Y152" s="912">
        <v>3</v>
      </c>
      <c r="Z152" s="913"/>
      <c r="AA152" s="912"/>
      <c r="AB152" s="913"/>
      <c r="AC152" s="912"/>
      <c r="AD152" s="913"/>
      <c r="AE152" s="912">
        <f t="shared" si="22"/>
        <v>0</v>
      </c>
      <c r="AF152" s="913"/>
      <c r="AG152" s="912">
        <f t="shared" si="23"/>
        <v>0</v>
      </c>
      <c r="AH152" s="913"/>
      <c r="AI152" s="912">
        <f t="shared" si="24"/>
        <v>0</v>
      </c>
      <c r="AJ152" s="914"/>
      <c r="AK152" s="913"/>
      <c r="AL152" s="224"/>
      <c r="AM152" s="101"/>
      <c r="AN152" s="101"/>
      <c r="AO152" s="224"/>
      <c r="AP152" s="224"/>
      <c r="AQ152" s="224"/>
      <c r="AR152" s="224"/>
      <c r="AS152" s="224"/>
    </row>
    <row r="153" spans="1:45" s="100" customFormat="1" ht="21" customHeight="1" outlineLevel="2" x14ac:dyDescent="0.25">
      <c r="A153" s="224"/>
      <c r="B153" s="933" t="s">
        <v>1176</v>
      </c>
      <c r="C153" s="913"/>
      <c r="D153" s="929" t="s">
        <v>1029</v>
      </c>
      <c r="E153" s="930"/>
      <c r="F153" s="930"/>
      <c r="G153" s="930"/>
      <c r="H153" s="930"/>
      <c r="I153" s="930"/>
      <c r="J153" s="930"/>
      <c r="K153" s="930"/>
      <c r="L153" s="930"/>
      <c r="M153" s="930"/>
      <c r="N153" s="930"/>
      <c r="O153" s="930"/>
      <c r="P153" s="930"/>
      <c r="Q153" s="930"/>
      <c r="R153" s="930"/>
      <c r="S153" s="930"/>
      <c r="T153" s="931"/>
      <c r="U153" s="97"/>
      <c r="V153" s="98"/>
      <c r="W153" s="932" t="s">
        <v>33</v>
      </c>
      <c r="X153" s="913"/>
      <c r="Y153" s="912">
        <v>8</v>
      </c>
      <c r="Z153" s="913"/>
      <c r="AA153" s="912"/>
      <c r="AB153" s="913"/>
      <c r="AC153" s="912"/>
      <c r="AD153" s="913"/>
      <c r="AE153" s="912">
        <f t="shared" si="22"/>
        <v>0</v>
      </c>
      <c r="AF153" s="913"/>
      <c r="AG153" s="912">
        <f t="shared" si="23"/>
        <v>0</v>
      </c>
      <c r="AH153" s="913"/>
      <c r="AI153" s="912">
        <f t="shared" si="24"/>
        <v>0</v>
      </c>
      <c r="AJ153" s="914"/>
      <c r="AK153" s="913"/>
      <c r="AL153" s="224"/>
      <c r="AM153" s="101"/>
      <c r="AN153" s="101"/>
      <c r="AO153" s="224"/>
      <c r="AP153" s="224"/>
      <c r="AQ153" s="224"/>
      <c r="AR153" s="224"/>
      <c r="AS153" s="224"/>
    </row>
    <row r="154" spans="1:45" s="1532" customFormat="1" ht="42.75" customHeight="1" outlineLevel="2" x14ac:dyDescent="0.25">
      <c r="A154" s="1517"/>
      <c r="B154" s="1608" t="s">
        <v>2483</v>
      </c>
      <c r="C154" s="1599"/>
      <c r="D154" s="1609" t="s">
        <v>2484</v>
      </c>
      <c r="E154" s="1610"/>
      <c r="F154" s="1610"/>
      <c r="G154" s="1610"/>
      <c r="H154" s="1610"/>
      <c r="I154" s="1610"/>
      <c r="J154" s="1610"/>
      <c r="K154" s="1610"/>
      <c r="L154" s="1610"/>
      <c r="M154" s="1610"/>
      <c r="N154" s="1610"/>
      <c r="O154" s="1610"/>
      <c r="P154" s="1610"/>
      <c r="Q154" s="1610"/>
      <c r="R154" s="1610"/>
      <c r="S154" s="1610"/>
      <c r="T154" s="1611"/>
      <c r="U154" s="1523"/>
      <c r="V154" s="1612"/>
      <c r="W154" s="1607" t="s">
        <v>101</v>
      </c>
      <c r="X154" s="1599"/>
      <c r="Y154" s="1603">
        <v>1</v>
      </c>
      <c r="Z154" s="1599"/>
      <c r="AA154" s="1603"/>
      <c r="AB154" s="1599"/>
      <c r="AC154" s="1603"/>
      <c r="AD154" s="1599"/>
      <c r="AE154" s="1603">
        <f t="shared" si="22"/>
        <v>0</v>
      </c>
      <c r="AF154" s="1599"/>
      <c r="AG154" s="1603">
        <f t="shared" si="23"/>
        <v>0</v>
      </c>
      <c r="AH154" s="1599"/>
      <c r="AI154" s="1603">
        <f t="shared" si="24"/>
        <v>0</v>
      </c>
      <c r="AJ154" s="1600"/>
      <c r="AK154" s="1599"/>
      <c r="AL154" s="1517"/>
      <c r="AM154" s="1531"/>
      <c r="AN154" s="1531"/>
      <c r="AO154" s="1517"/>
      <c r="AP154" s="1517"/>
      <c r="AQ154" s="1517"/>
      <c r="AR154" s="1517"/>
      <c r="AS154" s="1517"/>
    </row>
    <row r="155" spans="1:45" s="1532" customFormat="1" ht="42.75" customHeight="1" outlineLevel="2" x14ac:dyDescent="0.25">
      <c r="A155" s="1517"/>
      <c r="B155" s="1608" t="s">
        <v>2489</v>
      </c>
      <c r="C155" s="1599"/>
      <c r="D155" s="1609" t="s">
        <v>2490</v>
      </c>
      <c r="E155" s="1610"/>
      <c r="F155" s="1610"/>
      <c r="G155" s="1610"/>
      <c r="H155" s="1610"/>
      <c r="I155" s="1610"/>
      <c r="J155" s="1610"/>
      <c r="K155" s="1610"/>
      <c r="L155" s="1610"/>
      <c r="M155" s="1610"/>
      <c r="N155" s="1610"/>
      <c r="O155" s="1610"/>
      <c r="P155" s="1610"/>
      <c r="Q155" s="1610"/>
      <c r="R155" s="1610"/>
      <c r="S155" s="1610"/>
      <c r="T155" s="1611"/>
      <c r="U155" s="1523"/>
      <c r="V155" s="1612"/>
      <c r="W155" s="1607" t="s">
        <v>101</v>
      </c>
      <c r="X155" s="1599"/>
      <c r="Y155" s="1603">
        <v>1</v>
      </c>
      <c r="Z155" s="1599"/>
      <c r="AA155" s="1603"/>
      <c r="AB155" s="1599"/>
      <c r="AC155" s="1603"/>
      <c r="AD155" s="1599"/>
      <c r="AE155" s="1603">
        <f t="shared" si="22"/>
        <v>0</v>
      </c>
      <c r="AF155" s="1599"/>
      <c r="AG155" s="1603">
        <f t="shared" si="23"/>
        <v>0</v>
      </c>
      <c r="AH155" s="1599"/>
      <c r="AI155" s="1603">
        <f t="shared" si="24"/>
        <v>0</v>
      </c>
      <c r="AJ155" s="1600"/>
      <c r="AK155" s="1599"/>
      <c r="AL155" s="1517"/>
      <c r="AM155" s="1531"/>
      <c r="AN155" s="1531"/>
      <c r="AO155" s="1517"/>
      <c r="AP155" s="1517"/>
      <c r="AQ155" s="1517"/>
      <c r="AR155" s="1517"/>
      <c r="AS155" s="1517"/>
    </row>
    <row r="156" spans="1:45" ht="18" customHeight="1" outlineLevel="2" x14ac:dyDescent="0.25">
      <c r="A156" s="34"/>
      <c r="B156" s="925"/>
      <c r="C156" s="917"/>
      <c r="D156" s="926"/>
      <c r="E156" s="919"/>
      <c r="F156" s="919"/>
      <c r="G156" s="919"/>
      <c r="H156" s="919"/>
      <c r="I156" s="919"/>
      <c r="J156" s="919"/>
      <c r="K156" s="919"/>
      <c r="L156" s="919"/>
      <c r="M156" s="919"/>
      <c r="N156" s="919"/>
      <c r="O156" s="919"/>
      <c r="P156" s="919"/>
      <c r="Q156" s="919"/>
      <c r="R156" s="919"/>
      <c r="S156" s="919"/>
      <c r="T156" s="917"/>
      <c r="U156" s="927"/>
      <c r="V156" s="917"/>
      <c r="W156" s="927"/>
      <c r="X156" s="917"/>
      <c r="Y156" s="928"/>
      <c r="Z156" s="917"/>
      <c r="AA156" s="928"/>
      <c r="AB156" s="917"/>
      <c r="AC156" s="923"/>
      <c r="AD156" s="917"/>
      <c r="AE156" s="923"/>
      <c r="AF156" s="917"/>
      <c r="AG156" s="923"/>
      <c r="AH156" s="917"/>
      <c r="AI156" s="923"/>
      <c r="AJ156" s="919"/>
      <c r="AK156" s="917"/>
      <c r="AL156" s="34"/>
      <c r="AM156" s="9"/>
      <c r="AN156" s="9"/>
      <c r="AO156" s="34"/>
      <c r="AP156" s="34"/>
      <c r="AQ156" s="34"/>
      <c r="AR156" s="34"/>
      <c r="AS156" s="34"/>
    </row>
    <row r="157" spans="1:45" s="77" customFormat="1" ht="18" customHeight="1" x14ac:dyDescent="0.25">
      <c r="A157" s="38"/>
      <c r="B157" s="934">
        <v>9</v>
      </c>
      <c r="C157" s="917"/>
      <c r="D157" s="935" t="s">
        <v>146</v>
      </c>
      <c r="E157" s="919"/>
      <c r="F157" s="919"/>
      <c r="G157" s="919"/>
      <c r="H157" s="919"/>
      <c r="I157" s="919"/>
      <c r="J157" s="919"/>
      <c r="K157" s="919"/>
      <c r="L157" s="919"/>
      <c r="M157" s="919"/>
      <c r="N157" s="919"/>
      <c r="O157" s="919"/>
      <c r="P157" s="919"/>
      <c r="Q157" s="919"/>
      <c r="R157" s="919"/>
      <c r="S157" s="919"/>
      <c r="T157" s="919"/>
      <c r="U157" s="36"/>
      <c r="V157" s="36"/>
      <c r="W157" s="36"/>
      <c r="X157" s="36"/>
      <c r="Y157" s="37"/>
      <c r="Z157" s="37"/>
      <c r="AA157" s="37"/>
      <c r="AB157" s="37"/>
      <c r="AC157" s="37"/>
      <c r="AD157" s="37"/>
      <c r="AE157" s="922"/>
      <c r="AF157" s="917"/>
      <c r="AG157" s="922"/>
      <c r="AH157" s="917"/>
      <c r="AI157" s="922">
        <f>SUM(AI158:AK160)/2</f>
        <v>0</v>
      </c>
      <c r="AJ157" s="919"/>
      <c r="AK157" s="917"/>
      <c r="AL157" s="38"/>
      <c r="AM157" s="51"/>
      <c r="AN157" s="51"/>
      <c r="AO157" s="38"/>
      <c r="AP157" s="38"/>
      <c r="AQ157" s="38"/>
      <c r="AR157" s="38"/>
      <c r="AS157" s="38"/>
    </row>
    <row r="158" spans="1:45" s="77" customFormat="1" ht="15.75" customHeight="1" outlineLevel="1" x14ac:dyDescent="0.25">
      <c r="A158" s="38"/>
      <c r="B158" s="936" t="s">
        <v>697</v>
      </c>
      <c r="C158" s="917"/>
      <c r="D158" s="918" t="s">
        <v>146</v>
      </c>
      <c r="E158" s="919"/>
      <c r="F158" s="919"/>
      <c r="G158" s="919"/>
      <c r="H158" s="919"/>
      <c r="I158" s="919"/>
      <c r="J158" s="919"/>
      <c r="K158" s="919"/>
      <c r="L158" s="919"/>
      <c r="M158" s="919"/>
      <c r="N158" s="919"/>
      <c r="O158" s="919"/>
      <c r="P158" s="919"/>
      <c r="Q158" s="919"/>
      <c r="R158" s="919"/>
      <c r="S158" s="919"/>
      <c r="T158" s="917"/>
      <c r="U158" s="920"/>
      <c r="V158" s="917"/>
      <c r="W158" s="921"/>
      <c r="X158" s="917"/>
      <c r="Y158" s="916"/>
      <c r="Z158" s="917"/>
      <c r="AA158" s="916"/>
      <c r="AB158" s="917"/>
      <c r="AC158" s="916"/>
      <c r="AD158" s="917"/>
      <c r="AE158" s="916"/>
      <c r="AF158" s="917"/>
      <c r="AG158" s="916"/>
      <c r="AH158" s="917"/>
      <c r="AI158" s="916">
        <f>SUM(AI159:AK160)</f>
        <v>0</v>
      </c>
      <c r="AJ158" s="919"/>
      <c r="AK158" s="917"/>
      <c r="AL158" s="38"/>
      <c r="AM158" s="9"/>
      <c r="AN158" s="9"/>
      <c r="AO158" s="38"/>
      <c r="AP158" s="38"/>
      <c r="AQ158" s="38"/>
      <c r="AR158" s="38"/>
      <c r="AS158" s="38"/>
    </row>
    <row r="159" spans="1:45" s="100" customFormat="1" ht="18" customHeight="1" outlineLevel="2" x14ac:dyDescent="0.25">
      <c r="A159" s="224"/>
      <c r="B159" s="933" t="s">
        <v>105</v>
      </c>
      <c r="C159" s="913"/>
      <c r="D159" s="924" t="s">
        <v>148</v>
      </c>
      <c r="E159" s="914"/>
      <c r="F159" s="914"/>
      <c r="G159" s="914"/>
      <c r="H159" s="914"/>
      <c r="I159" s="914"/>
      <c r="J159" s="914"/>
      <c r="K159" s="914"/>
      <c r="L159" s="914"/>
      <c r="M159" s="914"/>
      <c r="N159" s="914"/>
      <c r="O159" s="914"/>
      <c r="P159" s="914"/>
      <c r="Q159" s="914"/>
      <c r="R159" s="914"/>
      <c r="S159" s="914"/>
      <c r="T159" s="913"/>
      <c r="U159" s="915"/>
      <c r="V159" s="913"/>
      <c r="W159" s="915" t="s">
        <v>33</v>
      </c>
      <c r="X159" s="913"/>
      <c r="Y159" s="912">
        <v>1498</v>
      </c>
      <c r="Z159" s="913"/>
      <c r="AA159" s="912"/>
      <c r="AB159" s="913"/>
      <c r="AC159" s="912"/>
      <c r="AD159" s="913"/>
      <c r="AE159" s="912">
        <f>ROUND(Y159*AA159,2)</f>
        <v>0</v>
      </c>
      <c r="AF159" s="913"/>
      <c r="AG159" s="912">
        <f>ROUND(Y159*AC159,2)</f>
        <v>0</v>
      </c>
      <c r="AH159" s="913"/>
      <c r="AI159" s="912">
        <f>AE159+AG159</f>
        <v>0</v>
      </c>
      <c r="AJ159" s="914"/>
      <c r="AK159" s="913"/>
      <c r="AL159" s="224"/>
      <c r="AM159" s="101"/>
      <c r="AN159" s="101"/>
      <c r="AO159" s="224"/>
      <c r="AP159" s="224"/>
      <c r="AQ159" s="224"/>
      <c r="AR159" s="224"/>
      <c r="AS159" s="224"/>
    </row>
    <row r="160" spans="1:45" s="77" customFormat="1" ht="18" customHeight="1" outlineLevel="2" x14ac:dyDescent="0.25">
      <c r="A160" s="34"/>
      <c r="B160" s="925"/>
      <c r="C160" s="917"/>
      <c r="D160" s="926"/>
      <c r="E160" s="919"/>
      <c r="F160" s="919"/>
      <c r="G160" s="919"/>
      <c r="H160" s="919"/>
      <c r="I160" s="919"/>
      <c r="J160" s="919"/>
      <c r="K160" s="919"/>
      <c r="L160" s="919"/>
      <c r="M160" s="919"/>
      <c r="N160" s="919"/>
      <c r="O160" s="919"/>
      <c r="P160" s="919"/>
      <c r="Q160" s="919"/>
      <c r="R160" s="919"/>
      <c r="S160" s="919"/>
      <c r="T160" s="917"/>
      <c r="U160" s="927"/>
      <c r="V160" s="917"/>
      <c r="W160" s="927"/>
      <c r="X160" s="917"/>
      <c r="Y160" s="928"/>
      <c r="Z160" s="917"/>
      <c r="AA160" s="928"/>
      <c r="AB160" s="917"/>
      <c r="AC160" s="923"/>
      <c r="AD160" s="917"/>
      <c r="AE160" s="923"/>
      <c r="AF160" s="917"/>
      <c r="AG160" s="923"/>
      <c r="AH160" s="917"/>
      <c r="AI160" s="923"/>
      <c r="AJ160" s="919"/>
      <c r="AK160" s="917"/>
      <c r="AL160" s="34"/>
      <c r="AM160" s="9"/>
      <c r="AN160" s="9"/>
      <c r="AO160" s="34"/>
      <c r="AP160" s="34"/>
      <c r="AQ160" s="34"/>
      <c r="AR160" s="34"/>
      <c r="AS160" s="34"/>
    </row>
    <row r="161" spans="1:45" ht="18" customHeight="1" x14ac:dyDescent="0.25">
      <c r="A161" s="41"/>
      <c r="B161" s="946"/>
      <c r="C161" s="917"/>
      <c r="D161" s="947" t="s">
        <v>52</v>
      </c>
      <c r="E161" s="919"/>
      <c r="F161" s="919"/>
      <c r="G161" s="919"/>
      <c r="H161" s="919"/>
      <c r="I161" s="919"/>
      <c r="J161" s="919"/>
      <c r="K161" s="919"/>
      <c r="L161" s="919"/>
      <c r="M161" s="919"/>
      <c r="N161" s="919"/>
      <c r="O161" s="919"/>
      <c r="P161" s="919"/>
      <c r="Q161" s="919"/>
      <c r="R161" s="919"/>
      <c r="S161" s="919"/>
      <c r="T161" s="919"/>
      <c r="U161" s="42"/>
      <c r="V161" s="43"/>
      <c r="W161" s="43"/>
      <c r="X161" s="43"/>
      <c r="Y161" s="44"/>
      <c r="Z161" s="44"/>
      <c r="AA161" s="53"/>
      <c r="AB161" s="53"/>
      <c r="AC161" s="53"/>
      <c r="AD161" s="53"/>
      <c r="AE161" s="54"/>
      <c r="AF161" s="55"/>
      <c r="AG161" s="54"/>
      <c r="AH161" s="55"/>
      <c r="AI161" s="948">
        <f>SUM(AI25,AI14,AI60,AI75,AI84,AI101,AI116,AI148,AI157)</f>
        <v>0</v>
      </c>
      <c r="AJ161" s="919"/>
      <c r="AK161" s="917"/>
      <c r="AL161" s="41"/>
      <c r="AM161" s="51"/>
      <c r="AN161" s="51"/>
      <c r="AO161" s="41"/>
      <c r="AP161" s="41"/>
      <c r="AQ161" s="41"/>
      <c r="AR161" s="41"/>
      <c r="AS161" s="41"/>
    </row>
    <row r="162" spans="1:45" s="70" customFormat="1" ht="60" customHeight="1" x14ac:dyDescent="0.25">
      <c r="A162" s="2"/>
      <c r="B162" s="78"/>
      <c r="C162" s="72"/>
      <c r="D162" s="79"/>
      <c r="E162" s="79"/>
      <c r="F162" s="79"/>
      <c r="G162" s="79"/>
      <c r="H162" s="79"/>
      <c r="I162" s="79"/>
      <c r="J162" s="79"/>
      <c r="K162" s="79"/>
      <c r="L162" s="79"/>
      <c r="M162" s="79"/>
      <c r="N162" s="79"/>
      <c r="O162" s="79"/>
      <c r="P162" s="79"/>
      <c r="Q162" s="79"/>
      <c r="R162" s="79"/>
      <c r="S162" s="79"/>
      <c r="T162" s="79"/>
      <c r="U162" s="80"/>
      <c r="V162" s="80"/>
      <c r="W162" s="80"/>
      <c r="X162" s="80"/>
      <c r="Y162" s="81"/>
      <c r="Z162" s="81"/>
      <c r="AA162" s="81"/>
      <c r="AB162" s="81"/>
      <c r="AC162" s="81"/>
      <c r="AD162" s="81"/>
      <c r="AE162" s="82"/>
      <c r="AF162" s="71"/>
      <c r="AG162" s="82"/>
      <c r="AH162" s="71"/>
      <c r="AI162" s="82"/>
      <c r="AJ162" s="71"/>
      <c r="AK162" s="71"/>
      <c r="AL162" s="2"/>
      <c r="AM162" s="2"/>
      <c r="AN162" s="2"/>
      <c r="AO162" s="2"/>
      <c r="AP162" s="2"/>
      <c r="AQ162" s="2"/>
      <c r="AR162" s="2"/>
      <c r="AS162" s="2"/>
    </row>
    <row r="163" spans="1:45"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9"/>
      <c r="Z163" s="9"/>
      <c r="AA163" s="2"/>
      <c r="AB163" s="2"/>
      <c r="AC163" s="2"/>
      <c r="AD163" s="2"/>
      <c r="AE163" s="2"/>
      <c r="AF163" s="2"/>
      <c r="AG163" s="2"/>
      <c r="AH163" s="2"/>
      <c r="AI163" s="2"/>
      <c r="AJ163" s="2"/>
      <c r="AK163" s="2"/>
      <c r="AL163" s="2"/>
      <c r="AM163" s="2"/>
      <c r="AN163" s="2"/>
    </row>
    <row r="164" spans="1:45"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9"/>
      <c r="Z164" s="9"/>
      <c r="AA164" s="2"/>
      <c r="AB164" s="2"/>
      <c r="AC164" s="2"/>
      <c r="AD164" s="2"/>
      <c r="AE164" s="2"/>
      <c r="AF164" s="2"/>
      <c r="AG164" s="2"/>
      <c r="AH164" s="2"/>
      <c r="AI164" s="2"/>
      <c r="AJ164" s="2"/>
      <c r="AK164" s="2"/>
      <c r="AL164" s="2"/>
      <c r="AM164" s="2"/>
      <c r="AN164" s="2"/>
    </row>
    <row r="165" spans="1:45"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9"/>
      <c r="Z165" s="9"/>
      <c r="AA165" s="2"/>
      <c r="AB165" s="2"/>
      <c r="AC165" s="2"/>
      <c r="AD165" s="2"/>
      <c r="AE165" s="2"/>
      <c r="AF165" s="2"/>
      <c r="AG165" s="2"/>
      <c r="AH165" s="2"/>
      <c r="AI165" s="2"/>
      <c r="AJ165" s="2"/>
      <c r="AK165" s="2"/>
      <c r="AL165" s="2"/>
      <c r="AM165" s="2"/>
      <c r="AN165" s="2"/>
    </row>
    <row r="166" spans="1:45"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9"/>
      <c r="Z166" s="9"/>
      <c r="AA166" s="2"/>
      <c r="AB166" s="2"/>
      <c r="AC166" s="2"/>
      <c r="AD166" s="2"/>
      <c r="AE166" s="2"/>
      <c r="AF166" s="2"/>
      <c r="AG166" s="2"/>
      <c r="AH166" s="2"/>
      <c r="AI166" s="2"/>
      <c r="AJ166" s="2"/>
      <c r="AK166" s="2"/>
      <c r="AL166" s="2"/>
      <c r="AM166" s="2"/>
      <c r="AN166" s="2"/>
    </row>
    <row r="167" spans="1:45"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9"/>
      <c r="Z167" s="9"/>
      <c r="AA167" s="2"/>
      <c r="AB167" s="2"/>
      <c r="AC167" s="2"/>
      <c r="AD167" s="2"/>
      <c r="AE167" s="2"/>
      <c r="AF167" s="2"/>
      <c r="AG167" s="2"/>
      <c r="AH167" s="2"/>
      <c r="AI167" s="2"/>
      <c r="AJ167" s="2"/>
      <c r="AK167" s="2"/>
      <c r="AL167" s="2"/>
      <c r="AM167" s="2"/>
      <c r="AN167" s="2"/>
    </row>
    <row r="168" spans="1:45"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9"/>
      <c r="Z168" s="9"/>
      <c r="AA168" s="2"/>
      <c r="AB168" s="2"/>
      <c r="AC168" s="2"/>
      <c r="AD168" s="2"/>
      <c r="AE168" s="2"/>
      <c r="AF168" s="2"/>
      <c r="AG168" s="2"/>
      <c r="AH168" s="2"/>
      <c r="AI168" s="2"/>
      <c r="AJ168" s="2"/>
      <c r="AK168" s="2"/>
      <c r="AL168" s="2"/>
      <c r="AM168" s="2"/>
      <c r="AN168" s="2"/>
    </row>
    <row r="169" spans="1:45"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9"/>
      <c r="Z169" s="9"/>
      <c r="AA169" s="2"/>
      <c r="AB169" s="2"/>
      <c r="AC169" s="2"/>
      <c r="AD169" s="2"/>
      <c r="AE169" s="2"/>
      <c r="AF169" s="2"/>
      <c r="AG169" s="2"/>
      <c r="AH169" s="2"/>
      <c r="AI169" s="2"/>
      <c r="AJ169" s="2"/>
      <c r="AK169" s="2"/>
      <c r="AL169" s="2"/>
      <c r="AM169" s="2"/>
      <c r="AN169" s="2"/>
    </row>
    <row r="170" spans="1:45"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9"/>
      <c r="Z170" s="9"/>
      <c r="AA170" s="2"/>
      <c r="AB170" s="2"/>
      <c r="AC170" s="2"/>
      <c r="AD170" s="2"/>
      <c r="AE170" s="2"/>
      <c r="AF170" s="2"/>
      <c r="AG170" s="2"/>
      <c r="AH170" s="2"/>
      <c r="AI170" s="2"/>
      <c r="AJ170" s="2"/>
      <c r="AK170" s="2"/>
      <c r="AL170" s="2"/>
      <c r="AM170" s="2"/>
      <c r="AN170" s="2"/>
    </row>
    <row r="171" spans="1:45"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9"/>
      <c r="Z171" s="9"/>
      <c r="AA171" s="2"/>
      <c r="AB171" s="2"/>
      <c r="AC171" s="2"/>
      <c r="AD171" s="2"/>
      <c r="AE171" s="2"/>
      <c r="AF171" s="2"/>
      <c r="AG171" s="2"/>
      <c r="AH171" s="2"/>
      <c r="AI171" s="2"/>
      <c r="AJ171" s="2"/>
      <c r="AK171" s="2"/>
      <c r="AL171" s="2"/>
      <c r="AM171" s="2"/>
      <c r="AN171" s="2"/>
    </row>
    <row r="172" spans="1:45"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9"/>
      <c r="Z172" s="9"/>
      <c r="AA172" s="2"/>
      <c r="AB172" s="2"/>
      <c r="AC172" s="2"/>
      <c r="AD172" s="2"/>
      <c r="AE172" s="2"/>
      <c r="AF172" s="2"/>
      <c r="AG172" s="2"/>
      <c r="AH172" s="2"/>
      <c r="AI172" s="2"/>
      <c r="AJ172" s="2"/>
      <c r="AK172" s="2"/>
      <c r="AL172" s="2"/>
      <c r="AM172" s="2"/>
      <c r="AN172" s="2"/>
    </row>
    <row r="173" spans="1:45"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9"/>
      <c r="Z173" s="9"/>
      <c r="AA173" s="2"/>
      <c r="AB173" s="2"/>
      <c r="AC173" s="2"/>
      <c r="AD173" s="2"/>
      <c r="AE173" s="2"/>
      <c r="AF173" s="2"/>
      <c r="AG173" s="2"/>
      <c r="AH173" s="2"/>
      <c r="AI173" s="2"/>
      <c r="AJ173" s="2"/>
      <c r="AK173" s="2"/>
      <c r="AL173" s="2"/>
      <c r="AM173" s="2"/>
      <c r="AN173" s="2"/>
    </row>
    <row r="174" spans="1:45"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9"/>
      <c r="Z174" s="9"/>
      <c r="AA174" s="2"/>
      <c r="AB174" s="2"/>
      <c r="AC174" s="2"/>
      <c r="AD174" s="2"/>
      <c r="AE174" s="2"/>
      <c r="AF174" s="2"/>
      <c r="AG174" s="2"/>
      <c r="AH174" s="2"/>
      <c r="AI174" s="2"/>
      <c r="AJ174" s="2"/>
      <c r="AK174" s="2"/>
      <c r="AL174" s="2"/>
      <c r="AM174" s="2"/>
      <c r="AN174" s="2"/>
    </row>
    <row r="175" spans="1:45"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9"/>
      <c r="Z175" s="9"/>
      <c r="AA175" s="2"/>
      <c r="AB175" s="2"/>
      <c r="AC175" s="2"/>
      <c r="AD175" s="2"/>
      <c r="AE175" s="2"/>
      <c r="AF175" s="2"/>
      <c r="AG175" s="2"/>
      <c r="AH175" s="2"/>
      <c r="AI175" s="2"/>
      <c r="AJ175" s="2"/>
      <c r="AK175" s="2"/>
      <c r="AL175" s="2"/>
      <c r="AM175" s="2"/>
      <c r="AN175" s="2"/>
    </row>
    <row r="176" spans="1:45"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9"/>
      <c r="Z176" s="9"/>
      <c r="AA176" s="2"/>
      <c r="AB176" s="2"/>
      <c r="AC176" s="2"/>
      <c r="AD176" s="2"/>
      <c r="AE176" s="2"/>
      <c r="AF176" s="2"/>
      <c r="AG176" s="2"/>
      <c r="AH176" s="2"/>
      <c r="AI176" s="2"/>
      <c r="AJ176" s="2"/>
      <c r="AK176" s="2"/>
      <c r="AL176" s="2"/>
      <c r="AM176" s="2"/>
      <c r="AN176" s="2"/>
    </row>
    <row r="177" spans="1:40"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9"/>
      <c r="Z177" s="9"/>
      <c r="AA177" s="2"/>
      <c r="AB177" s="2"/>
      <c r="AC177" s="2"/>
      <c r="AD177" s="2"/>
      <c r="AE177" s="2"/>
      <c r="AF177" s="2"/>
      <c r="AG177" s="2"/>
      <c r="AH177" s="2"/>
      <c r="AI177" s="2"/>
      <c r="AJ177" s="2"/>
      <c r="AK177" s="2"/>
      <c r="AL177" s="2"/>
      <c r="AM177" s="2"/>
      <c r="AN177" s="2"/>
    </row>
    <row r="178" spans="1:40"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9"/>
      <c r="Z178" s="9"/>
      <c r="AA178" s="2"/>
      <c r="AB178" s="2"/>
      <c r="AC178" s="2"/>
      <c r="AD178" s="2"/>
      <c r="AE178" s="2"/>
      <c r="AF178" s="2"/>
      <c r="AG178" s="2"/>
      <c r="AH178" s="2"/>
      <c r="AI178" s="2"/>
      <c r="AJ178" s="2"/>
      <c r="AK178" s="2"/>
      <c r="AL178" s="2"/>
      <c r="AM178" s="2"/>
      <c r="AN178" s="2"/>
    </row>
    <row r="179" spans="1:40"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9"/>
      <c r="Z179" s="9"/>
      <c r="AA179" s="2"/>
      <c r="AB179" s="2"/>
      <c r="AC179" s="2"/>
      <c r="AD179" s="2"/>
      <c r="AE179" s="2"/>
      <c r="AF179" s="2"/>
      <c r="AG179" s="2"/>
      <c r="AH179" s="2"/>
      <c r="AI179" s="2"/>
      <c r="AJ179" s="2"/>
      <c r="AK179" s="2"/>
      <c r="AL179" s="2"/>
      <c r="AM179" s="2"/>
      <c r="AN179" s="2"/>
    </row>
    <row r="180" spans="1:40"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9"/>
      <c r="Z180" s="9"/>
      <c r="AA180" s="2"/>
      <c r="AB180" s="2"/>
      <c r="AC180" s="2"/>
      <c r="AD180" s="2"/>
      <c r="AE180" s="2"/>
      <c r="AF180" s="2"/>
      <c r="AG180" s="2"/>
      <c r="AH180" s="2"/>
      <c r="AI180" s="2"/>
      <c r="AJ180" s="2"/>
      <c r="AK180" s="2"/>
      <c r="AL180" s="2"/>
      <c r="AM180" s="2"/>
      <c r="AN180" s="2"/>
    </row>
    <row r="181" spans="1:40"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9"/>
      <c r="Z181" s="9"/>
      <c r="AA181" s="2"/>
      <c r="AB181" s="2"/>
      <c r="AC181" s="2"/>
      <c r="AD181" s="2"/>
      <c r="AE181" s="2"/>
      <c r="AF181" s="2"/>
      <c r="AG181" s="2"/>
      <c r="AH181" s="2"/>
      <c r="AI181" s="2"/>
      <c r="AJ181" s="2"/>
      <c r="AK181" s="2"/>
      <c r="AL181" s="2"/>
      <c r="AM181" s="2"/>
      <c r="AN181" s="2"/>
    </row>
    <row r="182" spans="1:40"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9"/>
      <c r="Z182" s="9"/>
      <c r="AA182" s="2"/>
      <c r="AB182" s="2"/>
      <c r="AC182" s="2"/>
      <c r="AD182" s="2"/>
      <c r="AE182" s="2"/>
      <c r="AF182" s="2"/>
      <c r="AG182" s="2"/>
      <c r="AH182" s="2"/>
      <c r="AI182" s="2"/>
      <c r="AJ182" s="2"/>
      <c r="AK182" s="2"/>
      <c r="AL182" s="2"/>
      <c r="AM182" s="2"/>
      <c r="AN182" s="2"/>
    </row>
    <row r="183" spans="1:40"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9"/>
      <c r="Z183" s="9"/>
      <c r="AA183" s="2"/>
      <c r="AB183" s="2"/>
      <c r="AC183" s="2"/>
      <c r="AD183" s="2"/>
      <c r="AE183" s="2"/>
      <c r="AF183" s="2"/>
      <c r="AG183" s="2"/>
      <c r="AH183" s="2"/>
      <c r="AI183" s="2"/>
      <c r="AJ183" s="2"/>
      <c r="AK183" s="2"/>
      <c r="AL183" s="2"/>
      <c r="AM183" s="2"/>
      <c r="AN183" s="2"/>
    </row>
    <row r="184" spans="1:40"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9"/>
      <c r="Z184" s="9"/>
      <c r="AA184" s="2"/>
      <c r="AB184" s="2"/>
      <c r="AC184" s="2"/>
      <c r="AD184" s="2"/>
      <c r="AE184" s="2"/>
      <c r="AF184" s="2"/>
      <c r="AG184" s="2"/>
      <c r="AH184" s="2"/>
      <c r="AI184" s="2"/>
      <c r="AJ184" s="2"/>
      <c r="AK184" s="2"/>
      <c r="AL184" s="2"/>
      <c r="AM184" s="2"/>
      <c r="AN184" s="2"/>
    </row>
    <row r="185" spans="1:40"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9"/>
      <c r="Z185" s="9"/>
      <c r="AA185" s="2"/>
      <c r="AB185" s="2"/>
      <c r="AC185" s="2"/>
      <c r="AD185" s="2"/>
      <c r="AE185" s="2"/>
      <c r="AF185" s="2"/>
      <c r="AG185" s="2"/>
      <c r="AH185" s="2"/>
      <c r="AI185" s="2"/>
      <c r="AJ185" s="2"/>
      <c r="AK185" s="2"/>
      <c r="AL185" s="2"/>
      <c r="AM185" s="2"/>
      <c r="AN185" s="2"/>
    </row>
    <row r="186" spans="1:40"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9"/>
      <c r="Z186" s="9"/>
      <c r="AA186" s="2"/>
      <c r="AB186" s="2"/>
      <c r="AC186" s="2"/>
      <c r="AD186" s="2"/>
      <c r="AE186" s="2"/>
      <c r="AF186" s="2"/>
      <c r="AG186" s="2"/>
      <c r="AH186" s="2"/>
      <c r="AI186" s="2"/>
      <c r="AJ186" s="2"/>
      <c r="AK186" s="2"/>
      <c r="AL186" s="2"/>
      <c r="AM186" s="2"/>
      <c r="AN186" s="2"/>
    </row>
    <row r="187" spans="1:40"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9"/>
      <c r="Z187" s="9"/>
      <c r="AA187" s="2"/>
      <c r="AB187" s="2"/>
      <c r="AC187" s="2"/>
      <c r="AD187" s="2"/>
      <c r="AE187" s="2"/>
      <c r="AF187" s="2"/>
      <c r="AG187" s="2"/>
      <c r="AH187" s="2"/>
      <c r="AI187" s="2"/>
      <c r="AJ187" s="2"/>
      <c r="AK187" s="2"/>
      <c r="AL187" s="2"/>
      <c r="AM187" s="2"/>
      <c r="AN187" s="2"/>
    </row>
    <row r="188" spans="1:40"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9"/>
      <c r="Z188" s="9"/>
      <c r="AA188" s="2"/>
      <c r="AB188" s="2"/>
      <c r="AC188" s="2"/>
      <c r="AD188" s="2"/>
      <c r="AE188" s="2"/>
      <c r="AF188" s="2"/>
      <c r="AG188" s="2"/>
      <c r="AH188" s="2"/>
      <c r="AI188" s="2"/>
      <c r="AJ188" s="2"/>
      <c r="AK188" s="2"/>
      <c r="AL188" s="2"/>
      <c r="AM188" s="2"/>
      <c r="AN188" s="2"/>
    </row>
    <row r="189" spans="1:40"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9"/>
      <c r="Z189" s="9"/>
      <c r="AA189" s="2"/>
      <c r="AB189" s="2"/>
      <c r="AC189" s="2"/>
      <c r="AD189" s="2"/>
      <c r="AE189" s="2"/>
      <c r="AF189" s="2"/>
      <c r="AG189" s="2"/>
      <c r="AH189" s="2"/>
      <c r="AI189" s="2"/>
      <c r="AJ189" s="2"/>
      <c r="AK189" s="2"/>
      <c r="AL189" s="2"/>
      <c r="AM189" s="2"/>
      <c r="AN189" s="2"/>
    </row>
    <row r="190" spans="1:40"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9"/>
      <c r="Z190" s="9"/>
      <c r="AA190" s="2"/>
      <c r="AB190" s="2"/>
      <c r="AC190" s="2"/>
      <c r="AD190" s="2"/>
      <c r="AE190" s="2"/>
      <c r="AF190" s="2"/>
      <c r="AG190" s="2"/>
      <c r="AH190" s="2"/>
      <c r="AI190" s="2"/>
      <c r="AJ190" s="2"/>
      <c r="AK190" s="2"/>
      <c r="AL190" s="2"/>
      <c r="AM190" s="2"/>
      <c r="AN190" s="2"/>
    </row>
    <row r="191" spans="1:40"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9"/>
      <c r="Z191" s="9"/>
      <c r="AA191" s="2"/>
      <c r="AB191" s="2"/>
      <c r="AC191" s="2"/>
      <c r="AD191" s="2"/>
      <c r="AE191" s="2"/>
      <c r="AF191" s="2"/>
      <c r="AG191" s="2"/>
      <c r="AH191" s="2"/>
      <c r="AI191" s="2"/>
      <c r="AJ191" s="2"/>
      <c r="AK191" s="2"/>
      <c r="AL191" s="2"/>
      <c r="AM191" s="2"/>
      <c r="AN191" s="2"/>
    </row>
    <row r="192" spans="1:40"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9"/>
      <c r="Z192" s="9"/>
      <c r="AA192" s="2"/>
      <c r="AB192" s="2"/>
      <c r="AC192" s="2"/>
      <c r="AD192" s="2"/>
      <c r="AE192" s="2"/>
      <c r="AF192" s="2"/>
      <c r="AG192" s="2"/>
      <c r="AH192" s="2"/>
      <c r="AI192" s="2"/>
      <c r="AJ192" s="2"/>
      <c r="AK192" s="2"/>
      <c r="AL192" s="2"/>
      <c r="AM192" s="2"/>
      <c r="AN192" s="2"/>
    </row>
    <row r="193" spans="1:40"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9"/>
      <c r="Z193" s="9"/>
      <c r="AA193" s="2"/>
      <c r="AB193" s="2"/>
      <c r="AC193" s="2"/>
      <c r="AD193" s="2"/>
      <c r="AE193" s="2"/>
      <c r="AF193" s="2"/>
      <c r="AG193" s="2"/>
      <c r="AH193" s="2"/>
      <c r="AI193" s="2"/>
      <c r="AJ193" s="2"/>
      <c r="AK193" s="2"/>
      <c r="AL193" s="2"/>
      <c r="AM193" s="2"/>
      <c r="AN193" s="2"/>
    </row>
    <row r="194" spans="1:40"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9"/>
      <c r="Z194" s="9"/>
      <c r="AA194" s="2"/>
      <c r="AB194" s="2"/>
      <c r="AC194" s="2"/>
      <c r="AD194" s="2"/>
      <c r="AE194" s="2"/>
      <c r="AF194" s="2"/>
      <c r="AG194" s="2"/>
      <c r="AH194" s="2"/>
      <c r="AI194" s="2"/>
      <c r="AJ194" s="2"/>
      <c r="AK194" s="2"/>
      <c r="AL194" s="2"/>
      <c r="AM194" s="2"/>
      <c r="AN194" s="2"/>
    </row>
    <row r="195" spans="1:40"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9"/>
      <c r="Z195" s="9"/>
      <c r="AA195" s="2"/>
      <c r="AB195" s="2"/>
      <c r="AC195" s="2"/>
      <c r="AD195" s="2"/>
      <c r="AE195" s="2"/>
      <c r="AF195" s="2"/>
      <c r="AG195" s="2"/>
      <c r="AH195" s="2"/>
      <c r="AI195" s="2"/>
      <c r="AJ195" s="2"/>
      <c r="AK195" s="2"/>
      <c r="AL195" s="2"/>
      <c r="AM195" s="2"/>
      <c r="AN195" s="2"/>
    </row>
    <row r="196" spans="1:40"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9"/>
      <c r="Z196" s="9"/>
      <c r="AA196" s="2"/>
      <c r="AB196" s="2"/>
      <c r="AC196" s="2"/>
      <c r="AD196" s="2"/>
      <c r="AE196" s="2"/>
      <c r="AF196" s="2"/>
      <c r="AG196" s="2"/>
      <c r="AH196" s="2"/>
      <c r="AI196" s="2"/>
      <c r="AJ196" s="2"/>
      <c r="AK196" s="2"/>
      <c r="AL196" s="2"/>
      <c r="AM196" s="2"/>
      <c r="AN196" s="2"/>
    </row>
    <row r="197" spans="1:40"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9"/>
      <c r="Z197" s="9"/>
      <c r="AA197" s="2"/>
      <c r="AB197" s="2"/>
      <c r="AC197" s="2"/>
      <c r="AD197" s="2"/>
      <c r="AE197" s="2"/>
      <c r="AF197" s="2"/>
      <c r="AG197" s="2"/>
      <c r="AH197" s="2"/>
      <c r="AI197" s="2"/>
      <c r="AJ197" s="2"/>
      <c r="AK197" s="2"/>
      <c r="AL197" s="2"/>
      <c r="AM197" s="2"/>
      <c r="AN197" s="2"/>
    </row>
    <row r="198" spans="1:40"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9"/>
      <c r="Z198" s="9"/>
      <c r="AA198" s="2"/>
      <c r="AB198" s="2"/>
      <c r="AC198" s="2"/>
      <c r="AD198" s="2"/>
      <c r="AE198" s="2"/>
      <c r="AF198" s="2"/>
      <c r="AG198" s="2"/>
      <c r="AH198" s="2"/>
      <c r="AI198" s="2"/>
      <c r="AJ198" s="2"/>
      <c r="AK198" s="2"/>
      <c r="AL198" s="2"/>
      <c r="AM198" s="2"/>
      <c r="AN198" s="2"/>
    </row>
    <row r="199" spans="1:40"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9"/>
      <c r="Z199" s="9"/>
      <c r="AA199" s="2"/>
      <c r="AB199" s="2"/>
      <c r="AC199" s="2"/>
      <c r="AD199" s="2"/>
      <c r="AE199" s="2"/>
      <c r="AF199" s="2"/>
      <c r="AG199" s="2"/>
      <c r="AH199" s="2"/>
      <c r="AI199" s="2"/>
      <c r="AJ199" s="2"/>
      <c r="AK199" s="2"/>
      <c r="AL199" s="2"/>
      <c r="AM199" s="2"/>
      <c r="AN199" s="2"/>
    </row>
    <row r="200" spans="1:40"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9"/>
      <c r="Z200" s="9"/>
      <c r="AA200" s="2"/>
      <c r="AB200" s="2"/>
      <c r="AC200" s="2"/>
      <c r="AD200" s="2"/>
      <c r="AE200" s="2"/>
      <c r="AF200" s="2"/>
      <c r="AG200" s="2"/>
      <c r="AH200" s="2"/>
      <c r="AI200" s="2"/>
      <c r="AJ200" s="2"/>
      <c r="AK200" s="2"/>
      <c r="AL200" s="2"/>
      <c r="AM200" s="2"/>
      <c r="AN200" s="2"/>
    </row>
    <row r="201" spans="1:40"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9"/>
      <c r="Z201" s="9"/>
      <c r="AA201" s="2"/>
      <c r="AB201" s="2"/>
      <c r="AC201" s="2"/>
      <c r="AD201" s="2"/>
      <c r="AE201" s="2"/>
      <c r="AF201" s="2"/>
      <c r="AG201" s="2"/>
      <c r="AH201" s="2"/>
      <c r="AI201" s="2"/>
      <c r="AJ201" s="2"/>
      <c r="AK201" s="2"/>
      <c r="AL201" s="2"/>
      <c r="AM201" s="2"/>
      <c r="AN201" s="2"/>
    </row>
    <row r="202" spans="1:40"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9"/>
      <c r="Z202" s="9"/>
      <c r="AA202" s="2"/>
      <c r="AB202" s="2"/>
      <c r="AC202" s="2"/>
      <c r="AD202" s="2"/>
      <c r="AE202" s="2"/>
      <c r="AF202" s="2"/>
      <c r="AG202" s="2"/>
      <c r="AH202" s="2"/>
      <c r="AI202" s="2"/>
      <c r="AJ202" s="2"/>
      <c r="AK202" s="2"/>
      <c r="AL202" s="2"/>
      <c r="AM202" s="2"/>
      <c r="AN202" s="2"/>
    </row>
    <row r="203" spans="1:40"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9"/>
      <c r="Z203" s="9"/>
      <c r="AA203" s="2"/>
      <c r="AB203" s="2"/>
      <c r="AC203" s="2"/>
      <c r="AD203" s="2"/>
      <c r="AE203" s="2"/>
      <c r="AF203" s="2"/>
      <c r="AG203" s="2"/>
      <c r="AH203" s="2"/>
      <c r="AI203" s="2"/>
      <c r="AJ203" s="2"/>
      <c r="AK203" s="2"/>
      <c r="AL203" s="2"/>
      <c r="AM203" s="2"/>
      <c r="AN203" s="2"/>
    </row>
    <row r="204" spans="1:40"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9"/>
      <c r="Z204" s="9"/>
      <c r="AA204" s="2"/>
      <c r="AB204" s="2"/>
      <c r="AC204" s="2"/>
      <c r="AD204" s="2"/>
      <c r="AE204" s="2"/>
      <c r="AF204" s="2"/>
      <c r="AG204" s="2"/>
      <c r="AH204" s="2"/>
      <c r="AI204" s="2"/>
      <c r="AJ204" s="2"/>
      <c r="AK204" s="2"/>
      <c r="AL204" s="2"/>
      <c r="AM204" s="2"/>
      <c r="AN204" s="2"/>
    </row>
    <row r="205" spans="1:40"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9"/>
      <c r="Z205" s="9"/>
      <c r="AA205" s="2"/>
      <c r="AB205" s="2"/>
      <c r="AC205" s="2"/>
      <c r="AD205" s="2"/>
      <c r="AE205" s="2"/>
      <c r="AF205" s="2"/>
      <c r="AG205" s="2"/>
      <c r="AH205" s="2"/>
      <c r="AI205" s="2"/>
      <c r="AJ205" s="2"/>
      <c r="AK205" s="2"/>
      <c r="AL205" s="2"/>
      <c r="AM205" s="2"/>
      <c r="AN205" s="2"/>
    </row>
    <row r="206" spans="1:40"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9"/>
      <c r="Z206" s="9"/>
      <c r="AA206" s="2"/>
      <c r="AB206" s="2"/>
      <c r="AC206" s="2"/>
      <c r="AD206" s="2"/>
      <c r="AE206" s="2"/>
      <c r="AF206" s="2"/>
      <c r="AG206" s="2"/>
      <c r="AH206" s="2"/>
      <c r="AI206" s="2"/>
      <c r="AJ206" s="2"/>
      <c r="AK206" s="2"/>
      <c r="AL206" s="2"/>
      <c r="AM206" s="2"/>
      <c r="AN206" s="2"/>
    </row>
    <row r="207" spans="1:40"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9"/>
      <c r="Z207" s="9"/>
      <c r="AA207" s="2"/>
      <c r="AB207" s="2"/>
      <c r="AC207" s="2"/>
      <c r="AD207" s="2"/>
      <c r="AE207" s="2"/>
      <c r="AF207" s="2"/>
      <c r="AG207" s="2"/>
      <c r="AH207" s="2"/>
      <c r="AI207" s="2"/>
      <c r="AJ207" s="2"/>
      <c r="AK207" s="2"/>
      <c r="AL207" s="2"/>
      <c r="AM207" s="2"/>
      <c r="AN207" s="2"/>
    </row>
    <row r="208" spans="1:40"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9"/>
      <c r="Z208" s="9"/>
      <c r="AA208" s="2"/>
      <c r="AB208" s="2"/>
      <c r="AC208" s="2"/>
      <c r="AD208" s="2"/>
      <c r="AE208" s="2"/>
      <c r="AF208" s="2"/>
      <c r="AG208" s="2"/>
      <c r="AH208" s="2"/>
      <c r="AI208" s="2"/>
      <c r="AJ208" s="2"/>
      <c r="AK208" s="2"/>
      <c r="AL208" s="2"/>
      <c r="AM208" s="2"/>
      <c r="AN208" s="2"/>
    </row>
    <row r="209" spans="1:40"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9"/>
      <c r="Z209" s="9"/>
      <c r="AA209" s="2"/>
      <c r="AB209" s="2"/>
      <c r="AC209" s="2"/>
      <c r="AD209" s="2"/>
      <c r="AE209" s="2"/>
      <c r="AF209" s="2"/>
      <c r="AG209" s="2"/>
      <c r="AH209" s="2"/>
      <c r="AI209" s="2"/>
      <c r="AJ209" s="2"/>
      <c r="AK209" s="2"/>
      <c r="AL209" s="2"/>
      <c r="AM209" s="2"/>
      <c r="AN209" s="2"/>
    </row>
    <row r="210" spans="1:40"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9"/>
      <c r="Z210" s="9"/>
      <c r="AA210" s="2"/>
      <c r="AB210" s="2"/>
      <c r="AC210" s="2"/>
      <c r="AD210" s="2"/>
      <c r="AE210" s="2"/>
      <c r="AF210" s="2"/>
      <c r="AG210" s="2"/>
      <c r="AH210" s="2"/>
      <c r="AI210" s="2"/>
      <c r="AJ210" s="2"/>
      <c r="AK210" s="2"/>
      <c r="AL210" s="2"/>
      <c r="AM210" s="2"/>
      <c r="AN210" s="2"/>
    </row>
    <row r="211" spans="1:40"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9"/>
      <c r="Z211" s="9"/>
      <c r="AA211" s="2"/>
      <c r="AB211" s="2"/>
      <c r="AC211" s="2"/>
      <c r="AD211" s="2"/>
      <c r="AE211" s="2"/>
      <c r="AF211" s="2"/>
      <c r="AG211" s="2"/>
      <c r="AH211" s="2"/>
      <c r="AI211" s="2"/>
      <c r="AJ211" s="2"/>
      <c r="AK211" s="2"/>
      <c r="AL211" s="2"/>
      <c r="AM211" s="2"/>
      <c r="AN211" s="2"/>
    </row>
    <row r="212" spans="1:40"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9"/>
      <c r="Z212" s="9"/>
      <c r="AA212" s="2"/>
      <c r="AB212" s="2"/>
      <c r="AC212" s="2"/>
      <c r="AD212" s="2"/>
      <c r="AE212" s="2"/>
      <c r="AF212" s="2"/>
      <c r="AG212" s="2"/>
      <c r="AH212" s="2"/>
      <c r="AI212" s="2"/>
      <c r="AJ212" s="2"/>
      <c r="AK212" s="2"/>
      <c r="AL212" s="2"/>
      <c r="AM212" s="2"/>
      <c r="AN212" s="2"/>
    </row>
    <row r="213" spans="1:40"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9"/>
      <c r="Z213" s="9"/>
      <c r="AA213" s="2"/>
      <c r="AB213" s="2"/>
      <c r="AC213" s="2"/>
      <c r="AD213" s="2"/>
      <c r="AE213" s="2"/>
      <c r="AF213" s="2"/>
      <c r="AG213" s="2"/>
      <c r="AH213" s="2"/>
      <c r="AI213" s="2"/>
      <c r="AJ213" s="2"/>
      <c r="AK213" s="2"/>
      <c r="AL213" s="2"/>
      <c r="AM213" s="2"/>
      <c r="AN213" s="2"/>
    </row>
    <row r="214" spans="1:40"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9"/>
      <c r="Z214" s="9"/>
      <c r="AA214" s="2"/>
      <c r="AB214" s="2"/>
      <c r="AC214" s="2"/>
      <c r="AD214" s="2"/>
      <c r="AE214" s="2"/>
      <c r="AF214" s="2"/>
      <c r="AG214" s="2"/>
      <c r="AH214" s="2"/>
      <c r="AI214" s="2"/>
      <c r="AJ214" s="2"/>
      <c r="AK214" s="2"/>
      <c r="AL214" s="2"/>
      <c r="AM214" s="2"/>
      <c r="AN214" s="2"/>
    </row>
    <row r="215" spans="1:40"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9"/>
      <c r="Z215" s="9"/>
      <c r="AA215" s="2"/>
      <c r="AB215" s="2"/>
      <c r="AC215" s="2"/>
      <c r="AD215" s="2"/>
      <c r="AE215" s="2"/>
      <c r="AF215" s="2"/>
      <c r="AG215" s="2"/>
      <c r="AH215" s="2"/>
      <c r="AI215" s="2"/>
      <c r="AJ215" s="2"/>
      <c r="AK215" s="2"/>
      <c r="AL215" s="2"/>
      <c r="AM215" s="2"/>
      <c r="AN215" s="2"/>
    </row>
    <row r="216" spans="1:40"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9"/>
      <c r="Z216" s="9"/>
      <c r="AA216" s="2"/>
      <c r="AB216" s="2"/>
      <c r="AC216" s="2"/>
      <c r="AD216" s="2"/>
      <c r="AE216" s="2"/>
      <c r="AF216" s="2"/>
      <c r="AG216" s="2"/>
      <c r="AH216" s="2"/>
      <c r="AI216" s="2"/>
      <c r="AJ216" s="2"/>
      <c r="AK216" s="2"/>
      <c r="AL216" s="2"/>
      <c r="AM216" s="2"/>
      <c r="AN216" s="2"/>
    </row>
    <row r="217" spans="1:40"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9"/>
      <c r="Z217" s="9"/>
      <c r="AA217" s="2"/>
      <c r="AB217" s="2"/>
      <c r="AC217" s="2"/>
      <c r="AD217" s="2"/>
      <c r="AE217" s="2"/>
      <c r="AF217" s="2"/>
      <c r="AG217" s="2"/>
      <c r="AH217" s="2"/>
      <c r="AI217" s="2"/>
      <c r="AJ217" s="2"/>
      <c r="AK217" s="2"/>
      <c r="AL217" s="2"/>
      <c r="AM217" s="2"/>
      <c r="AN217" s="2"/>
    </row>
    <row r="218" spans="1:40"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9"/>
      <c r="Z218" s="9"/>
      <c r="AA218" s="2"/>
      <c r="AB218" s="2"/>
      <c r="AC218" s="2"/>
      <c r="AD218" s="2"/>
      <c r="AE218" s="2"/>
      <c r="AF218" s="2"/>
      <c r="AG218" s="2"/>
      <c r="AH218" s="2"/>
      <c r="AI218" s="2"/>
      <c r="AJ218" s="2"/>
      <c r="AK218" s="2"/>
      <c r="AL218" s="2"/>
      <c r="AM218" s="2"/>
      <c r="AN218" s="2"/>
    </row>
    <row r="219" spans="1:40"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9"/>
      <c r="Z219" s="9"/>
      <c r="AA219" s="2"/>
      <c r="AB219" s="2"/>
      <c r="AC219" s="2"/>
      <c r="AD219" s="2"/>
      <c r="AE219" s="2"/>
      <c r="AF219" s="2"/>
      <c r="AG219" s="2"/>
      <c r="AH219" s="2"/>
      <c r="AI219" s="2"/>
      <c r="AJ219" s="2"/>
      <c r="AK219" s="2"/>
      <c r="AL219" s="2"/>
      <c r="AM219" s="2"/>
      <c r="AN219" s="2"/>
    </row>
    <row r="220" spans="1:40"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9"/>
      <c r="Z220" s="9"/>
      <c r="AA220" s="2"/>
      <c r="AB220" s="2"/>
      <c r="AC220" s="2"/>
      <c r="AD220" s="2"/>
      <c r="AE220" s="2"/>
      <c r="AF220" s="2"/>
      <c r="AG220" s="2"/>
      <c r="AH220" s="2"/>
      <c r="AI220" s="2"/>
      <c r="AJ220" s="2"/>
      <c r="AK220" s="2"/>
      <c r="AL220" s="2"/>
      <c r="AM220" s="2"/>
      <c r="AN220" s="2"/>
    </row>
    <row r="221" spans="1:40"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9"/>
      <c r="Z221" s="9"/>
      <c r="AA221" s="2"/>
      <c r="AB221" s="2"/>
      <c r="AC221" s="2"/>
      <c r="AD221" s="2"/>
      <c r="AE221" s="2"/>
      <c r="AF221" s="2"/>
      <c r="AG221" s="2"/>
      <c r="AH221" s="2"/>
      <c r="AI221" s="2"/>
      <c r="AJ221" s="2"/>
      <c r="AK221" s="2"/>
      <c r="AL221" s="2"/>
      <c r="AM221" s="2"/>
      <c r="AN221" s="2"/>
    </row>
    <row r="222" spans="1:40"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9"/>
      <c r="Z222" s="9"/>
      <c r="AA222" s="2"/>
      <c r="AB222" s="2"/>
      <c r="AC222" s="2"/>
      <c r="AD222" s="2"/>
      <c r="AE222" s="2"/>
      <c r="AF222" s="2"/>
      <c r="AG222" s="2"/>
      <c r="AH222" s="2"/>
      <c r="AI222" s="2"/>
      <c r="AJ222" s="2"/>
      <c r="AK222" s="2"/>
      <c r="AL222" s="2"/>
      <c r="AM222" s="2"/>
      <c r="AN222" s="2"/>
    </row>
    <row r="223" spans="1:40"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9"/>
      <c r="Z223" s="9"/>
      <c r="AA223" s="2"/>
      <c r="AB223" s="2"/>
      <c r="AC223" s="2"/>
      <c r="AD223" s="2"/>
      <c r="AE223" s="2"/>
      <c r="AF223" s="2"/>
      <c r="AG223" s="2"/>
      <c r="AH223" s="2"/>
      <c r="AI223" s="2"/>
      <c r="AJ223" s="2"/>
      <c r="AK223" s="2"/>
      <c r="AL223" s="2"/>
      <c r="AM223" s="2"/>
      <c r="AN223" s="2"/>
    </row>
    <row r="224" spans="1:40"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9"/>
      <c r="Z224" s="9"/>
      <c r="AA224" s="2"/>
      <c r="AB224" s="2"/>
      <c r="AC224" s="2"/>
      <c r="AD224" s="2"/>
      <c r="AE224" s="2"/>
      <c r="AF224" s="2"/>
      <c r="AG224" s="2"/>
      <c r="AH224" s="2"/>
      <c r="AI224" s="2"/>
      <c r="AJ224" s="2"/>
      <c r="AK224" s="2"/>
      <c r="AL224" s="2"/>
      <c r="AM224" s="2"/>
      <c r="AN224" s="2"/>
    </row>
    <row r="225" spans="1:40"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9"/>
      <c r="Z225" s="9"/>
      <c r="AA225" s="2"/>
      <c r="AB225" s="2"/>
      <c r="AC225" s="2"/>
      <c r="AD225" s="2"/>
      <c r="AE225" s="2"/>
      <c r="AF225" s="2"/>
      <c r="AG225" s="2"/>
      <c r="AH225" s="2"/>
      <c r="AI225" s="2"/>
      <c r="AJ225" s="2"/>
      <c r="AK225" s="2"/>
      <c r="AL225" s="2"/>
      <c r="AM225" s="2"/>
      <c r="AN225" s="2"/>
    </row>
    <row r="226" spans="1:40"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9"/>
      <c r="Z226" s="9"/>
      <c r="AA226" s="2"/>
      <c r="AB226" s="2"/>
      <c r="AC226" s="2"/>
      <c r="AD226" s="2"/>
      <c r="AE226" s="2"/>
      <c r="AF226" s="2"/>
      <c r="AG226" s="2"/>
      <c r="AH226" s="2"/>
      <c r="AI226" s="2"/>
      <c r="AJ226" s="2"/>
      <c r="AK226" s="2"/>
      <c r="AL226" s="2"/>
      <c r="AM226" s="2"/>
      <c r="AN226" s="2"/>
    </row>
    <row r="227" spans="1:40"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9"/>
      <c r="Z227" s="9"/>
      <c r="AA227" s="2"/>
      <c r="AB227" s="2"/>
      <c r="AC227" s="2"/>
      <c r="AD227" s="2"/>
      <c r="AE227" s="2"/>
      <c r="AF227" s="2"/>
      <c r="AG227" s="2"/>
      <c r="AH227" s="2"/>
      <c r="AI227" s="2"/>
      <c r="AJ227" s="2"/>
      <c r="AK227" s="2"/>
      <c r="AL227" s="2"/>
      <c r="AM227" s="2"/>
      <c r="AN227" s="2"/>
    </row>
    <row r="228" spans="1:40"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9"/>
      <c r="Z228" s="9"/>
      <c r="AA228" s="2"/>
      <c r="AB228" s="2"/>
      <c r="AC228" s="2"/>
      <c r="AD228" s="2"/>
      <c r="AE228" s="2"/>
      <c r="AF228" s="2"/>
      <c r="AG228" s="2"/>
      <c r="AH228" s="2"/>
      <c r="AI228" s="2"/>
      <c r="AJ228" s="2"/>
      <c r="AK228" s="2"/>
      <c r="AL228" s="2"/>
      <c r="AM228" s="2"/>
      <c r="AN228" s="2"/>
    </row>
    <row r="229" spans="1:40"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9"/>
      <c r="Z229" s="9"/>
      <c r="AA229" s="2"/>
      <c r="AB229" s="2"/>
      <c r="AC229" s="2"/>
      <c r="AD229" s="2"/>
      <c r="AE229" s="2"/>
      <c r="AF229" s="2"/>
      <c r="AG229" s="2"/>
      <c r="AH229" s="2"/>
      <c r="AI229" s="2"/>
      <c r="AJ229" s="2"/>
      <c r="AK229" s="2"/>
      <c r="AL229" s="2"/>
      <c r="AM229" s="2"/>
      <c r="AN229" s="2"/>
    </row>
    <row r="230" spans="1:40"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9"/>
      <c r="Z230" s="9"/>
      <c r="AA230" s="2"/>
      <c r="AB230" s="2"/>
      <c r="AC230" s="2"/>
      <c r="AD230" s="2"/>
      <c r="AE230" s="2"/>
      <c r="AF230" s="2"/>
      <c r="AG230" s="2"/>
      <c r="AH230" s="2"/>
      <c r="AI230" s="2"/>
      <c r="AJ230" s="2"/>
      <c r="AK230" s="2"/>
      <c r="AL230" s="2"/>
      <c r="AM230" s="2"/>
      <c r="AN230" s="2"/>
    </row>
    <row r="231" spans="1:40"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9"/>
      <c r="Z231" s="9"/>
      <c r="AA231" s="2"/>
      <c r="AB231" s="2"/>
      <c r="AC231" s="2"/>
      <c r="AD231" s="2"/>
      <c r="AE231" s="2"/>
      <c r="AF231" s="2"/>
      <c r="AG231" s="2"/>
      <c r="AH231" s="2"/>
      <c r="AI231" s="2"/>
      <c r="AJ231" s="2"/>
      <c r="AK231" s="2"/>
      <c r="AL231" s="2"/>
      <c r="AM231" s="2"/>
      <c r="AN231" s="2"/>
    </row>
    <row r="232" spans="1:40"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9"/>
      <c r="Z232" s="9"/>
      <c r="AA232" s="2"/>
      <c r="AB232" s="2"/>
      <c r="AC232" s="2"/>
      <c r="AD232" s="2"/>
      <c r="AE232" s="2"/>
      <c r="AF232" s="2"/>
      <c r="AG232" s="2"/>
      <c r="AH232" s="2"/>
      <c r="AI232" s="2"/>
      <c r="AJ232" s="2"/>
      <c r="AK232" s="2"/>
      <c r="AL232" s="2"/>
      <c r="AM232" s="2"/>
      <c r="AN232" s="2"/>
    </row>
    <row r="233" spans="1:40"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9"/>
      <c r="Z233" s="9"/>
      <c r="AA233" s="2"/>
      <c r="AB233" s="2"/>
      <c r="AC233" s="2"/>
      <c r="AD233" s="2"/>
      <c r="AE233" s="2"/>
      <c r="AF233" s="2"/>
      <c r="AG233" s="2"/>
      <c r="AH233" s="2"/>
      <c r="AI233" s="2"/>
      <c r="AJ233" s="2"/>
      <c r="AK233" s="2"/>
      <c r="AL233" s="2"/>
      <c r="AM233" s="2"/>
      <c r="AN233" s="2"/>
    </row>
    <row r="234" spans="1:40"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9"/>
      <c r="Z234" s="9"/>
      <c r="AA234" s="2"/>
      <c r="AB234" s="2"/>
      <c r="AC234" s="2"/>
      <c r="AD234" s="2"/>
      <c r="AE234" s="2"/>
      <c r="AF234" s="2"/>
      <c r="AG234" s="2"/>
      <c r="AH234" s="2"/>
      <c r="AI234" s="2"/>
      <c r="AJ234" s="2"/>
      <c r="AK234" s="2"/>
      <c r="AL234" s="2"/>
      <c r="AM234" s="2"/>
      <c r="AN234" s="2"/>
    </row>
    <row r="235" spans="1:40"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9"/>
      <c r="Z235" s="9"/>
      <c r="AA235" s="2"/>
      <c r="AB235" s="2"/>
      <c r="AC235" s="2"/>
      <c r="AD235" s="2"/>
      <c r="AE235" s="2"/>
      <c r="AF235" s="2"/>
      <c r="AG235" s="2"/>
      <c r="AH235" s="2"/>
      <c r="AI235" s="2"/>
      <c r="AJ235" s="2"/>
      <c r="AK235" s="2"/>
      <c r="AL235" s="2"/>
      <c r="AM235" s="2"/>
      <c r="AN235" s="2"/>
    </row>
    <row r="236" spans="1:40"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9"/>
      <c r="Z236" s="9"/>
      <c r="AA236" s="2"/>
      <c r="AB236" s="2"/>
      <c r="AC236" s="2"/>
      <c r="AD236" s="2"/>
      <c r="AE236" s="2"/>
      <c r="AF236" s="2"/>
      <c r="AG236" s="2"/>
      <c r="AH236" s="2"/>
      <c r="AI236" s="2"/>
      <c r="AJ236" s="2"/>
      <c r="AK236" s="2"/>
      <c r="AL236" s="2"/>
      <c r="AM236" s="2"/>
      <c r="AN236" s="2"/>
    </row>
    <row r="237" spans="1:40"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9"/>
      <c r="Z237" s="9"/>
      <c r="AA237" s="2"/>
      <c r="AB237" s="2"/>
      <c r="AC237" s="2"/>
      <c r="AD237" s="2"/>
      <c r="AE237" s="2"/>
      <c r="AF237" s="2"/>
      <c r="AG237" s="2"/>
      <c r="AH237" s="2"/>
      <c r="AI237" s="2"/>
      <c r="AJ237" s="2"/>
      <c r="AK237" s="2"/>
      <c r="AL237" s="2"/>
      <c r="AM237" s="2"/>
      <c r="AN237" s="2"/>
    </row>
    <row r="238" spans="1:40"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9"/>
      <c r="Z238" s="9"/>
      <c r="AA238" s="2"/>
      <c r="AB238" s="2"/>
      <c r="AC238" s="2"/>
      <c r="AD238" s="2"/>
      <c r="AE238" s="2"/>
      <c r="AF238" s="2"/>
      <c r="AG238" s="2"/>
      <c r="AH238" s="2"/>
      <c r="AI238" s="2"/>
      <c r="AJ238" s="2"/>
      <c r="AK238" s="2"/>
      <c r="AL238" s="2"/>
      <c r="AM238" s="2"/>
      <c r="AN238" s="2"/>
    </row>
    <row r="239" spans="1:40"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9"/>
      <c r="Z239" s="9"/>
      <c r="AA239" s="2"/>
      <c r="AB239" s="2"/>
      <c r="AC239" s="2"/>
      <c r="AD239" s="2"/>
      <c r="AE239" s="2"/>
      <c r="AF239" s="2"/>
      <c r="AG239" s="2"/>
      <c r="AH239" s="2"/>
      <c r="AI239" s="2"/>
      <c r="AJ239" s="2"/>
      <c r="AK239" s="2"/>
      <c r="AL239" s="2"/>
      <c r="AM239" s="2"/>
      <c r="AN239" s="2"/>
    </row>
    <row r="240" spans="1:40"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9"/>
      <c r="Z240" s="9"/>
      <c r="AA240" s="2"/>
      <c r="AB240" s="2"/>
      <c r="AC240" s="2"/>
      <c r="AD240" s="2"/>
      <c r="AE240" s="2"/>
      <c r="AF240" s="2"/>
      <c r="AG240" s="2"/>
      <c r="AH240" s="2"/>
      <c r="AI240" s="2"/>
      <c r="AJ240" s="2"/>
      <c r="AK240" s="2"/>
      <c r="AL240" s="2"/>
      <c r="AM240" s="2"/>
      <c r="AN240" s="2"/>
    </row>
    <row r="241" spans="1:40"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9"/>
      <c r="Z241" s="9"/>
      <c r="AA241" s="2"/>
      <c r="AB241" s="2"/>
      <c r="AC241" s="2"/>
      <c r="AD241" s="2"/>
      <c r="AE241" s="2"/>
      <c r="AF241" s="2"/>
      <c r="AG241" s="2"/>
      <c r="AH241" s="2"/>
      <c r="AI241" s="2"/>
      <c r="AJ241" s="2"/>
      <c r="AK241" s="2"/>
      <c r="AL241" s="2"/>
      <c r="AM241" s="2"/>
      <c r="AN241" s="2"/>
    </row>
    <row r="242" spans="1:40"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9"/>
      <c r="Z242" s="9"/>
      <c r="AA242" s="2"/>
      <c r="AB242" s="2"/>
      <c r="AC242" s="2"/>
      <c r="AD242" s="2"/>
      <c r="AE242" s="2"/>
      <c r="AF242" s="2"/>
      <c r="AG242" s="2"/>
      <c r="AH242" s="2"/>
      <c r="AI242" s="2"/>
      <c r="AJ242" s="2"/>
      <c r="AK242" s="2"/>
      <c r="AL242" s="2"/>
      <c r="AM242" s="2"/>
      <c r="AN242" s="2"/>
    </row>
    <row r="243" spans="1:40"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9"/>
      <c r="Z243" s="9"/>
      <c r="AA243" s="2"/>
      <c r="AB243" s="2"/>
      <c r="AC243" s="2"/>
      <c r="AD243" s="2"/>
      <c r="AE243" s="2"/>
      <c r="AF243" s="2"/>
      <c r="AG243" s="2"/>
      <c r="AH243" s="2"/>
      <c r="AI243" s="2"/>
      <c r="AJ243" s="2"/>
      <c r="AK243" s="2"/>
      <c r="AL243" s="2"/>
      <c r="AM243" s="2"/>
      <c r="AN243" s="2"/>
    </row>
    <row r="244" spans="1:40"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9"/>
      <c r="Z244" s="9"/>
      <c r="AA244" s="2"/>
      <c r="AB244" s="2"/>
      <c r="AC244" s="2"/>
      <c r="AD244" s="2"/>
      <c r="AE244" s="2"/>
      <c r="AF244" s="2"/>
      <c r="AG244" s="2"/>
      <c r="AH244" s="2"/>
      <c r="AI244" s="2"/>
      <c r="AJ244" s="2"/>
      <c r="AK244" s="2"/>
      <c r="AL244" s="2"/>
      <c r="AM244" s="2"/>
      <c r="AN244" s="2"/>
    </row>
    <row r="245" spans="1:40"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9"/>
      <c r="Z245" s="9"/>
      <c r="AA245" s="2"/>
      <c r="AB245" s="2"/>
      <c r="AC245" s="2"/>
      <c r="AD245" s="2"/>
      <c r="AE245" s="2"/>
      <c r="AF245" s="2"/>
      <c r="AG245" s="2"/>
      <c r="AH245" s="2"/>
      <c r="AI245" s="2"/>
      <c r="AJ245" s="2"/>
      <c r="AK245" s="2"/>
      <c r="AL245" s="2"/>
      <c r="AM245" s="2"/>
      <c r="AN245" s="2"/>
    </row>
    <row r="246" spans="1:40"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9"/>
      <c r="Z246" s="9"/>
      <c r="AA246" s="2"/>
      <c r="AB246" s="2"/>
      <c r="AC246" s="2"/>
      <c r="AD246" s="2"/>
      <c r="AE246" s="2"/>
      <c r="AF246" s="2"/>
      <c r="AG246" s="2"/>
      <c r="AH246" s="2"/>
      <c r="AI246" s="2"/>
      <c r="AJ246" s="2"/>
      <c r="AK246" s="2"/>
      <c r="AL246" s="2"/>
      <c r="AM246" s="2"/>
      <c r="AN246" s="2"/>
    </row>
    <row r="247" spans="1:40"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9"/>
      <c r="Z247" s="9"/>
      <c r="AA247" s="2"/>
      <c r="AB247" s="2"/>
      <c r="AC247" s="2"/>
      <c r="AD247" s="2"/>
      <c r="AE247" s="2"/>
      <c r="AF247" s="2"/>
      <c r="AG247" s="2"/>
      <c r="AH247" s="2"/>
      <c r="AI247" s="2"/>
      <c r="AJ247" s="2"/>
      <c r="AK247" s="2"/>
      <c r="AL247" s="2"/>
      <c r="AM247" s="2"/>
      <c r="AN247" s="2"/>
    </row>
    <row r="248" spans="1:40"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9"/>
      <c r="Z248" s="9"/>
      <c r="AA248" s="2"/>
      <c r="AB248" s="2"/>
      <c r="AC248" s="2"/>
      <c r="AD248" s="2"/>
      <c r="AE248" s="2"/>
      <c r="AF248" s="2"/>
      <c r="AG248" s="2"/>
      <c r="AH248" s="2"/>
      <c r="AI248" s="2"/>
      <c r="AJ248" s="2"/>
      <c r="AK248" s="2"/>
      <c r="AL248" s="2"/>
      <c r="AM248" s="2"/>
      <c r="AN248" s="2"/>
    </row>
    <row r="249" spans="1:40"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9"/>
      <c r="Z249" s="9"/>
      <c r="AA249" s="2"/>
      <c r="AB249" s="2"/>
      <c r="AC249" s="2"/>
      <c r="AD249" s="2"/>
      <c r="AE249" s="2"/>
      <c r="AF249" s="2"/>
      <c r="AG249" s="2"/>
      <c r="AH249" s="2"/>
      <c r="AI249" s="2"/>
      <c r="AJ249" s="2"/>
      <c r="AK249" s="2"/>
      <c r="AL249" s="2"/>
      <c r="AM249" s="2"/>
      <c r="AN249" s="2"/>
    </row>
    <row r="250" spans="1:40"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9"/>
      <c r="Z250" s="9"/>
      <c r="AA250" s="2"/>
      <c r="AB250" s="2"/>
      <c r="AC250" s="2"/>
      <c r="AD250" s="2"/>
      <c r="AE250" s="2"/>
      <c r="AF250" s="2"/>
      <c r="AG250" s="2"/>
      <c r="AH250" s="2"/>
      <c r="AI250" s="2"/>
      <c r="AJ250" s="2"/>
      <c r="AK250" s="2"/>
      <c r="AL250" s="2"/>
      <c r="AM250" s="2"/>
      <c r="AN250" s="2"/>
    </row>
    <row r="251" spans="1:40"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9"/>
      <c r="Z251" s="9"/>
      <c r="AA251" s="2"/>
      <c r="AB251" s="2"/>
      <c r="AC251" s="2"/>
      <c r="AD251" s="2"/>
      <c r="AE251" s="2"/>
      <c r="AF251" s="2"/>
      <c r="AG251" s="2"/>
      <c r="AH251" s="2"/>
      <c r="AI251" s="2"/>
      <c r="AJ251" s="2"/>
      <c r="AK251" s="2"/>
      <c r="AL251" s="2"/>
      <c r="AM251" s="2"/>
      <c r="AN251" s="2"/>
    </row>
    <row r="252" spans="1:40"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9"/>
      <c r="Z252" s="9"/>
      <c r="AA252" s="2"/>
      <c r="AB252" s="2"/>
      <c r="AC252" s="2"/>
      <c r="AD252" s="2"/>
      <c r="AE252" s="2"/>
      <c r="AF252" s="2"/>
      <c r="AG252" s="2"/>
      <c r="AH252" s="2"/>
      <c r="AI252" s="2"/>
      <c r="AJ252" s="2"/>
      <c r="AK252" s="2"/>
      <c r="AL252" s="2"/>
      <c r="AM252" s="2"/>
      <c r="AN252" s="2"/>
    </row>
    <row r="253" spans="1:40"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9"/>
      <c r="Z253" s="9"/>
      <c r="AA253" s="2"/>
      <c r="AB253" s="2"/>
      <c r="AC253" s="2"/>
      <c r="AD253" s="2"/>
      <c r="AE253" s="2"/>
      <c r="AF253" s="2"/>
      <c r="AG253" s="2"/>
      <c r="AH253" s="2"/>
      <c r="AI253" s="2"/>
      <c r="AJ253" s="2"/>
      <c r="AK253" s="2"/>
      <c r="AL253" s="2"/>
      <c r="AM253" s="2"/>
      <c r="AN253" s="2"/>
    </row>
    <row r="254" spans="1:40"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9"/>
      <c r="Z254" s="9"/>
      <c r="AA254" s="2"/>
      <c r="AB254" s="2"/>
      <c r="AC254" s="2"/>
      <c r="AD254" s="2"/>
      <c r="AE254" s="2"/>
      <c r="AF254" s="2"/>
      <c r="AG254" s="2"/>
      <c r="AH254" s="2"/>
      <c r="AI254" s="2"/>
      <c r="AJ254" s="2"/>
      <c r="AK254" s="2"/>
      <c r="AL254" s="2"/>
      <c r="AM254" s="2"/>
      <c r="AN254" s="2"/>
    </row>
    <row r="255" spans="1:40"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9"/>
      <c r="Z255" s="9"/>
      <c r="AA255" s="2"/>
      <c r="AB255" s="2"/>
      <c r="AC255" s="2"/>
      <c r="AD255" s="2"/>
      <c r="AE255" s="2"/>
      <c r="AF255" s="2"/>
      <c r="AG255" s="2"/>
      <c r="AH255" s="2"/>
      <c r="AI255" s="2"/>
      <c r="AJ255" s="2"/>
      <c r="AK255" s="2"/>
      <c r="AL255" s="2"/>
      <c r="AM255" s="2"/>
      <c r="AN255" s="2"/>
    </row>
    <row r="256" spans="1:40"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9"/>
      <c r="Z256" s="9"/>
      <c r="AA256" s="2"/>
      <c r="AB256" s="2"/>
      <c r="AC256" s="2"/>
      <c r="AD256" s="2"/>
      <c r="AE256" s="2"/>
      <c r="AF256" s="2"/>
      <c r="AG256" s="2"/>
      <c r="AH256" s="2"/>
      <c r="AI256" s="2"/>
      <c r="AJ256" s="2"/>
      <c r="AK256" s="2"/>
      <c r="AL256" s="2"/>
      <c r="AM256" s="2"/>
      <c r="AN256" s="2"/>
    </row>
    <row r="257" spans="1:40"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9"/>
      <c r="Z257" s="9"/>
      <c r="AA257" s="2"/>
      <c r="AB257" s="2"/>
      <c r="AC257" s="2"/>
      <c r="AD257" s="2"/>
      <c r="AE257" s="2"/>
      <c r="AF257" s="2"/>
      <c r="AG257" s="2"/>
      <c r="AH257" s="2"/>
      <c r="AI257" s="2"/>
      <c r="AJ257" s="2"/>
      <c r="AK257" s="2"/>
      <c r="AL257" s="2"/>
      <c r="AM257" s="2"/>
      <c r="AN257" s="2"/>
    </row>
    <row r="258" spans="1:40"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9"/>
      <c r="Z258" s="9"/>
      <c r="AA258" s="2"/>
      <c r="AB258" s="2"/>
      <c r="AC258" s="2"/>
      <c r="AD258" s="2"/>
      <c r="AE258" s="2"/>
      <c r="AF258" s="2"/>
      <c r="AG258" s="2"/>
      <c r="AH258" s="2"/>
      <c r="AI258" s="2"/>
      <c r="AJ258" s="2"/>
      <c r="AK258" s="2"/>
      <c r="AL258" s="2"/>
      <c r="AM258" s="2"/>
      <c r="AN258" s="2"/>
    </row>
    <row r="259" spans="1:40"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9"/>
      <c r="Z259" s="9"/>
      <c r="AA259" s="2"/>
      <c r="AB259" s="2"/>
      <c r="AC259" s="2"/>
      <c r="AD259" s="2"/>
      <c r="AE259" s="2"/>
      <c r="AF259" s="2"/>
      <c r="AG259" s="2"/>
      <c r="AH259" s="2"/>
      <c r="AI259" s="2"/>
      <c r="AJ259" s="2"/>
      <c r="AK259" s="2"/>
      <c r="AL259" s="2"/>
      <c r="AM259" s="2"/>
      <c r="AN259" s="2"/>
    </row>
    <row r="260" spans="1:40"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9"/>
      <c r="Z260" s="9"/>
      <c r="AA260" s="2"/>
      <c r="AB260" s="2"/>
      <c r="AC260" s="2"/>
      <c r="AD260" s="2"/>
      <c r="AE260" s="2"/>
      <c r="AF260" s="2"/>
      <c r="AG260" s="2"/>
      <c r="AH260" s="2"/>
      <c r="AI260" s="2"/>
      <c r="AJ260" s="2"/>
      <c r="AK260" s="2"/>
      <c r="AL260" s="2"/>
      <c r="AM260" s="2"/>
      <c r="AN260" s="2"/>
    </row>
    <row r="261" spans="1:40"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9"/>
      <c r="Z261" s="9"/>
      <c r="AA261" s="2"/>
      <c r="AB261" s="2"/>
      <c r="AC261" s="2"/>
      <c r="AD261" s="2"/>
      <c r="AE261" s="2"/>
      <c r="AF261" s="2"/>
      <c r="AG261" s="2"/>
      <c r="AH261" s="2"/>
      <c r="AI261" s="2"/>
      <c r="AJ261" s="2"/>
      <c r="AK261" s="2"/>
      <c r="AL261" s="2"/>
      <c r="AM261" s="2"/>
      <c r="AN261" s="2"/>
    </row>
    <row r="262" spans="1:40"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9"/>
      <c r="Z262" s="9"/>
      <c r="AA262" s="2"/>
      <c r="AB262" s="2"/>
      <c r="AC262" s="2"/>
      <c r="AD262" s="2"/>
      <c r="AE262" s="2"/>
      <c r="AF262" s="2"/>
      <c r="AG262" s="2"/>
      <c r="AH262" s="2"/>
      <c r="AI262" s="2"/>
      <c r="AJ262" s="2"/>
      <c r="AK262" s="2"/>
      <c r="AL262" s="2"/>
      <c r="AM262" s="2"/>
      <c r="AN262" s="2"/>
    </row>
    <row r="263" spans="1:40"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9"/>
      <c r="Z263" s="9"/>
      <c r="AA263" s="2"/>
      <c r="AB263" s="2"/>
      <c r="AC263" s="2"/>
      <c r="AD263" s="2"/>
      <c r="AE263" s="2"/>
      <c r="AF263" s="2"/>
      <c r="AG263" s="2"/>
      <c r="AH263" s="2"/>
      <c r="AI263" s="2"/>
      <c r="AJ263" s="2"/>
      <c r="AK263" s="2"/>
      <c r="AL263" s="2"/>
      <c r="AM263" s="2"/>
      <c r="AN263" s="2"/>
    </row>
    <row r="264" spans="1:40"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9"/>
      <c r="Z264" s="9"/>
      <c r="AA264" s="2"/>
      <c r="AB264" s="2"/>
      <c r="AC264" s="2"/>
      <c r="AD264" s="2"/>
      <c r="AE264" s="2"/>
      <c r="AF264" s="2"/>
      <c r="AG264" s="2"/>
      <c r="AH264" s="2"/>
      <c r="AI264" s="2"/>
      <c r="AJ264" s="2"/>
      <c r="AK264" s="2"/>
      <c r="AL264" s="2"/>
      <c r="AM264" s="2"/>
      <c r="AN264" s="2"/>
    </row>
    <row r="265" spans="1:40"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9"/>
      <c r="Z265" s="9"/>
      <c r="AA265" s="2"/>
      <c r="AB265" s="2"/>
      <c r="AC265" s="2"/>
      <c r="AD265" s="2"/>
      <c r="AE265" s="2"/>
      <c r="AF265" s="2"/>
      <c r="AG265" s="2"/>
      <c r="AH265" s="2"/>
      <c r="AI265" s="2"/>
      <c r="AJ265" s="2"/>
      <c r="AK265" s="2"/>
      <c r="AL265" s="2"/>
      <c r="AM265" s="2"/>
      <c r="AN265" s="2"/>
    </row>
    <row r="266" spans="1:40"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9"/>
      <c r="Z266" s="9"/>
      <c r="AA266" s="2"/>
      <c r="AB266" s="2"/>
      <c r="AC266" s="2"/>
      <c r="AD266" s="2"/>
      <c r="AE266" s="2"/>
      <c r="AF266" s="2"/>
      <c r="AG266" s="2"/>
      <c r="AH266" s="2"/>
      <c r="AI266" s="2"/>
      <c r="AJ266" s="2"/>
      <c r="AK266" s="2"/>
      <c r="AL266" s="2"/>
      <c r="AM266" s="2"/>
      <c r="AN266" s="2"/>
    </row>
    <row r="267" spans="1:40"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9"/>
      <c r="Z267" s="9"/>
      <c r="AA267" s="2"/>
      <c r="AB267" s="2"/>
      <c r="AC267" s="2"/>
      <c r="AD267" s="2"/>
      <c r="AE267" s="2"/>
      <c r="AF267" s="2"/>
      <c r="AG267" s="2"/>
      <c r="AH267" s="2"/>
      <c r="AI267" s="2"/>
      <c r="AJ267" s="2"/>
      <c r="AK267" s="2"/>
      <c r="AL267" s="2"/>
      <c r="AM267" s="2"/>
      <c r="AN267" s="2"/>
    </row>
    <row r="268" spans="1:40"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9"/>
      <c r="Z268" s="9"/>
      <c r="AA268" s="2"/>
      <c r="AB268" s="2"/>
      <c r="AC268" s="2"/>
      <c r="AD268" s="2"/>
      <c r="AE268" s="2"/>
      <c r="AF268" s="2"/>
      <c r="AG268" s="2"/>
      <c r="AH268" s="2"/>
      <c r="AI268" s="2"/>
      <c r="AJ268" s="2"/>
      <c r="AK268" s="2"/>
      <c r="AL268" s="2"/>
      <c r="AM268" s="2"/>
      <c r="AN268" s="2"/>
    </row>
    <row r="269" spans="1:40"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9"/>
      <c r="Z269" s="9"/>
      <c r="AA269" s="2"/>
      <c r="AB269" s="2"/>
      <c r="AC269" s="2"/>
      <c r="AD269" s="2"/>
      <c r="AE269" s="2"/>
      <c r="AF269" s="2"/>
      <c r="AG269" s="2"/>
      <c r="AH269" s="2"/>
      <c r="AI269" s="2"/>
      <c r="AJ269" s="2"/>
      <c r="AK269" s="2"/>
      <c r="AL269" s="2"/>
      <c r="AM269" s="2"/>
      <c r="AN269" s="2"/>
    </row>
    <row r="270" spans="1:40"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9"/>
      <c r="Z270" s="9"/>
      <c r="AA270" s="2"/>
      <c r="AB270" s="2"/>
      <c r="AC270" s="2"/>
      <c r="AD270" s="2"/>
      <c r="AE270" s="2"/>
      <c r="AF270" s="2"/>
      <c r="AG270" s="2"/>
      <c r="AH270" s="2"/>
      <c r="AI270" s="2"/>
      <c r="AJ270" s="2"/>
      <c r="AK270" s="2"/>
      <c r="AL270" s="2"/>
      <c r="AM270" s="2"/>
      <c r="AN270" s="2"/>
    </row>
    <row r="271" spans="1:40"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9"/>
      <c r="Z271" s="9"/>
      <c r="AA271" s="2"/>
      <c r="AB271" s="2"/>
      <c r="AC271" s="2"/>
      <c r="AD271" s="2"/>
      <c r="AE271" s="2"/>
      <c r="AF271" s="2"/>
      <c r="AG271" s="2"/>
      <c r="AH271" s="2"/>
      <c r="AI271" s="2"/>
      <c r="AJ271" s="2"/>
      <c r="AK271" s="2"/>
      <c r="AL271" s="2"/>
      <c r="AM271" s="2"/>
      <c r="AN271" s="2"/>
    </row>
    <row r="272" spans="1:40"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9"/>
      <c r="Z272" s="9"/>
      <c r="AA272" s="2"/>
      <c r="AB272" s="2"/>
      <c r="AC272" s="2"/>
      <c r="AD272" s="2"/>
      <c r="AE272" s="2"/>
      <c r="AF272" s="2"/>
      <c r="AG272" s="2"/>
      <c r="AH272" s="2"/>
      <c r="AI272" s="2"/>
      <c r="AJ272" s="2"/>
      <c r="AK272" s="2"/>
      <c r="AL272" s="2"/>
      <c r="AM272" s="2"/>
      <c r="AN272" s="2"/>
    </row>
    <row r="273" spans="1:40"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9"/>
      <c r="Z273" s="9"/>
      <c r="AA273" s="2"/>
      <c r="AB273" s="2"/>
      <c r="AC273" s="2"/>
      <c r="AD273" s="2"/>
      <c r="AE273" s="2"/>
      <c r="AF273" s="2"/>
      <c r="AG273" s="2"/>
      <c r="AH273" s="2"/>
      <c r="AI273" s="2"/>
      <c r="AJ273" s="2"/>
      <c r="AK273" s="2"/>
      <c r="AL273" s="2"/>
      <c r="AM273" s="2"/>
      <c r="AN273" s="2"/>
    </row>
    <row r="274" spans="1:40"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9"/>
      <c r="Z274" s="9"/>
      <c r="AA274" s="2"/>
      <c r="AB274" s="2"/>
      <c r="AC274" s="2"/>
      <c r="AD274" s="2"/>
      <c r="AE274" s="2"/>
      <c r="AF274" s="2"/>
      <c r="AG274" s="2"/>
      <c r="AH274" s="2"/>
      <c r="AI274" s="2"/>
      <c r="AJ274" s="2"/>
      <c r="AK274" s="2"/>
      <c r="AL274" s="2"/>
      <c r="AM274" s="2"/>
      <c r="AN274" s="2"/>
    </row>
    <row r="275" spans="1:40"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9"/>
      <c r="Z275" s="9"/>
      <c r="AA275" s="2"/>
      <c r="AB275" s="2"/>
      <c r="AC275" s="2"/>
      <c r="AD275" s="2"/>
      <c r="AE275" s="2"/>
      <c r="AF275" s="2"/>
      <c r="AG275" s="2"/>
      <c r="AH275" s="2"/>
      <c r="AI275" s="2"/>
      <c r="AJ275" s="2"/>
      <c r="AK275" s="2"/>
      <c r="AL275" s="2"/>
      <c r="AM275" s="2"/>
      <c r="AN275" s="2"/>
    </row>
    <row r="276" spans="1:40"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9"/>
      <c r="Z276" s="9"/>
      <c r="AA276" s="2"/>
      <c r="AB276" s="2"/>
      <c r="AC276" s="2"/>
      <c r="AD276" s="2"/>
      <c r="AE276" s="2"/>
      <c r="AF276" s="2"/>
      <c r="AG276" s="2"/>
      <c r="AH276" s="2"/>
      <c r="AI276" s="2"/>
      <c r="AJ276" s="2"/>
      <c r="AK276" s="2"/>
      <c r="AL276" s="2"/>
      <c r="AM276" s="2"/>
      <c r="AN276" s="2"/>
    </row>
    <row r="277" spans="1:40"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9"/>
      <c r="Z277" s="9"/>
      <c r="AA277" s="2"/>
      <c r="AB277" s="2"/>
      <c r="AC277" s="2"/>
      <c r="AD277" s="2"/>
      <c r="AE277" s="2"/>
      <c r="AF277" s="2"/>
      <c r="AG277" s="2"/>
      <c r="AH277" s="2"/>
      <c r="AI277" s="2"/>
      <c r="AJ277" s="2"/>
      <c r="AK277" s="2"/>
      <c r="AL277" s="2"/>
      <c r="AM277" s="2"/>
      <c r="AN277" s="2"/>
    </row>
    <row r="278" spans="1:40"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9"/>
      <c r="AA278" s="2"/>
      <c r="AB278" s="2"/>
      <c r="AC278" s="2"/>
      <c r="AD278" s="2"/>
      <c r="AE278" s="2"/>
      <c r="AF278" s="2"/>
      <c r="AG278" s="2"/>
      <c r="AH278" s="2"/>
      <c r="AI278" s="2"/>
      <c r="AJ278" s="2"/>
      <c r="AK278" s="2"/>
      <c r="AL278" s="2"/>
      <c r="AM278" s="2"/>
      <c r="AN278" s="2"/>
    </row>
    <row r="279" spans="1:40"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9"/>
      <c r="Z279" s="9"/>
      <c r="AA279" s="2"/>
      <c r="AB279" s="2"/>
      <c r="AC279" s="2"/>
      <c r="AD279" s="2"/>
      <c r="AE279" s="2"/>
      <c r="AF279" s="2"/>
      <c r="AG279" s="2"/>
      <c r="AH279" s="2"/>
      <c r="AI279" s="2"/>
      <c r="AJ279" s="2"/>
      <c r="AK279" s="2"/>
      <c r="AL279" s="2"/>
      <c r="AM279" s="2"/>
      <c r="AN279" s="2"/>
    </row>
    <row r="280" spans="1:40"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9"/>
      <c r="Z280" s="9"/>
      <c r="AA280" s="2"/>
      <c r="AB280" s="2"/>
      <c r="AC280" s="2"/>
      <c r="AD280" s="2"/>
      <c r="AE280" s="2"/>
      <c r="AF280" s="2"/>
      <c r="AG280" s="2"/>
      <c r="AH280" s="2"/>
      <c r="AI280" s="2"/>
      <c r="AJ280" s="2"/>
      <c r="AK280" s="2"/>
      <c r="AL280" s="2"/>
      <c r="AM280" s="2"/>
      <c r="AN280" s="2"/>
    </row>
    <row r="281" spans="1:40"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9"/>
      <c r="Z281" s="9"/>
      <c r="AA281" s="2"/>
      <c r="AB281" s="2"/>
      <c r="AC281" s="2"/>
      <c r="AD281" s="2"/>
      <c r="AE281" s="2"/>
      <c r="AF281" s="2"/>
      <c r="AG281" s="2"/>
      <c r="AH281" s="2"/>
      <c r="AI281" s="2"/>
      <c r="AJ281" s="2"/>
      <c r="AK281" s="2"/>
      <c r="AL281" s="2"/>
      <c r="AM281" s="2"/>
      <c r="AN281" s="2"/>
    </row>
    <row r="282" spans="1:40"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9"/>
      <c r="Z282" s="9"/>
      <c r="AA282" s="2"/>
      <c r="AB282" s="2"/>
      <c r="AC282" s="2"/>
      <c r="AD282" s="2"/>
      <c r="AE282" s="2"/>
      <c r="AF282" s="2"/>
      <c r="AG282" s="2"/>
      <c r="AH282" s="2"/>
      <c r="AI282" s="2"/>
      <c r="AJ282" s="2"/>
      <c r="AK282" s="2"/>
      <c r="AL282" s="2"/>
      <c r="AM282" s="2"/>
      <c r="AN282" s="2"/>
    </row>
    <row r="283" spans="1:40"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9"/>
      <c r="Z283" s="9"/>
      <c r="AA283" s="2"/>
      <c r="AB283" s="2"/>
      <c r="AC283" s="2"/>
      <c r="AD283" s="2"/>
      <c r="AE283" s="2"/>
      <c r="AF283" s="2"/>
      <c r="AG283" s="2"/>
      <c r="AH283" s="2"/>
      <c r="AI283" s="2"/>
      <c r="AJ283" s="2"/>
      <c r="AK283" s="2"/>
      <c r="AL283" s="2"/>
      <c r="AM283" s="2"/>
      <c r="AN283" s="2"/>
    </row>
    <row r="284" spans="1:40"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9"/>
      <c r="Z284" s="9"/>
      <c r="AA284" s="2"/>
      <c r="AB284" s="2"/>
      <c r="AC284" s="2"/>
      <c r="AD284" s="2"/>
      <c r="AE284" s="2"/>
      <c r="AF284" s="2"/>
      <c r="AG284" s="2"/>
      <c r="AH284" s="2"/>
      <c r="AI284" s="2"/>
      <c r="AJ284" s="2"/>
      <c r="AK284" s="2"/>
      <c r="AL284" s="2"/>
      <c r="AM284" s="2"/>
      <c r="AN284" s="2"/>
    </row>
    <row r="285" spans="1:40"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9"/>
      <c r="Z285" s="9"/>
      <c r="AA285" s="2"/>
      <c r="AB285" s="2"/>
      <c r="AC285" s="2"/>
      <c r="AD285" s="2"/>
      <c r="AE285" s="2"/>
      <c r="AF285" s="2"/>
      <c r="AG285" s="2"/>
      <c r="AH285" s="2"/>
      <c r="AI285" s="2"/>
      <c r="AJ285" s="2"/>
      <c r="AK285" s="2"/>
      <c r="AL285" s="2"/>
      <c r="AM285" s="2"/>
      <c r="AN285" s="2"/>
    </row>
    <row r="286" spans="1:40"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9"/>
      <c r="Z286" s="9"/>
      <c r="AA286" s="2"/>
      <c r="AB286" s="2"/>
      <c r="AC286" s="2"/>
      <c r="AD286" s="2"/>
      <c r="AE286" s="2"/>
      <c r="AF286" s="2"/>
      <c r="AG286" s="2"/>
      <c r="AH286" s="2"/>
      <c r="AI286" s="2"/>
      <c r="AJ286" s="2"/>
      <c r="AK286" s="2"/>
      <c r="AL286" s="2"/>
      <c r="AM286" s="2"/>
      <c r="AN286" s="2"/>
    </row>
    <row r="287" spans="1:40"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9"/>
      <c r="Z287" s="9"/>
      <c r="AA287" s="2"/>
      <c r="AB287" s="2"/>
      <c r="AC287" s="2"/>
      <c r="AD287" s="2"/>
      <c r="AE287" s="2"/>
      <c r="AF287" s="2"/>
      <c r="AG287" s="2"/>
      <c r="AH287" s="2"/>
      <c r="AI287" s="2"/>
      <c r="AJ287" s="2"/>
      <c r="AK287" s="2"/>
      <c r="AL287" s="2"/>
      <c r="AM287" s="2"/>
      <c r="AN287" s="2"/>
    </row>
    <row r="288" spans="1:40"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9"/>
      <c r="Z288" s="9"/>
      <c r="AA288" s="2"/>
      <c r="AB288" s="2"/>
      <c r="AC288" s="2"/>
      <c r="AD288" s="2"/>
      <c r="AE288" s="2"/>
      <c r="AF288" s="2"/>
      <c r="AG288" s="2"/>
      <c r="AH288" s="2"/>
      <c r="AI288" s="2"/>
      <c r="AJ288" s="2"/>
      <c r="AK288" s="2"/>
      <c r="AL288" s="2"/>
      <c r="AM288" s="2"/>
      <c r="AN288" s="2"/>
    </row>
    <row r="289" spans="1:40"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9"/>
      <c r="Z289" s="9"/>
      <c r="AA289" s="2"/>
      <c r="AB289" s="2"/>
      <c r="AC289" s="2"/>
      <c r="AD289" s="2"/>
      <c r="AE289" s="2"/>
      <c r="AF289" s="2"/>
      <c r="AG289" s="2"/>
      <c r="AH289" s="2"/>
      <c r="AI289" s="2"/>
      <c r="AJ289" s="2"/>
      <c r="AK289" s="2"/>
      <c r="AL289" s="2"/>
      <c r="AM289" s="2"/>
      <c r="AN289" s="2"/>
    </row>
    <row r="290" spans="1:40"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9"/>
      <c r="Z290" s="9"/>
      <c r="AA290" s="2"/>
      <c r="AB290" s="2"/>
      <c r="AC290" s="2"/>
      <c r="AD290" s="2"/>
      <c r="AE290" s="2"/>
      <c r="AF290" s="2"/>
      <c r="AG290" s="2"/>
      <c r="AH290" s="2"/>
      <c r="AI290" s="2"/>
      <c r="AJ290" s="2"/>
      <c r="AK290" s="2"/>
      <c r="AL290" s="2"/>
      <c r="AM290" s="2"/>
      <c r="AN290" s="2"/>
    </row>
    <row r="291" spans="1:40"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9"/>
      <c r="Z291" s="9"/>
      <c r="AA291" s="2"/>
      <c r="AB291" s="2"/>
      <c r="AC291" s="2"/>
      <c r="AD291" s="2"/>
      <c r="AE291" s="2"/>
      <c r="AF291" s="2"/>
      <c r="AG291" s="2"/>
      <c r="AH291" s="2"/>
      <c r="AI291" s="2"/>
      <c r="AJ291" s="2"/>
      <c r="AK291" s="2"/>
      <c r="AL291" s="2"/>
      <c r="AM291" s="2"/>
      <c r="AN291" s="2"/>
    </row>
    <row r="292" spans="1:40"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9"/>
      <c r="Z292" s="9"/>
      <c r="AA292" s="2"/>
      <c r="AB292" s="2"/>
      <c r="AC292" s="2"/>
      <c r="AD292" s="2"/>
      <c r="AE292" s="2"/>
      <c r="AF292" s="2"/>
      <c r="AG292" s="2"/>
      <c r="AH292" s="2"/>
      <c r="AI292" s="2"/>
      <c r="AJ292" s="2"/>
      <c r="AK292" s="2"/>
      <c r="AL292" s="2"/>
      <c r="AM292" s="2"/>
      <c r="AN292" s="2"/>
    </row>
    <row r="293" spans="1:40"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9"/>
      <c r="Z293" s="9"/>
      <c r="AA293" s="2"/>
      <c r="AB293" s="2"/>
      <c r="AC293" s="2"/>
      <c r="AD293" s="2"/>
      <c r="AE293" s="2"/>
      <c r="AF293" s="2"/>
      <c r="AG293" s="2"/>
      <c r="AH293" s="2"/>
      <c r="AI293" s="2"/>
      <c r="AJ293" s="2"/>
      <c r="AK293" s="2"/>
      <c r="AL293" s="2"/>
      <c r="AM293" s="2"/>
      <c r="AN293" s="2"/>
    </row>
    <row r="294" spans="1:40"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9"/>
      <c r="Z294" s="9"/>
      <c r="AA294" s="2"/>
      <c r="AB294" s="2"/>
      <c r="AC294" s="2"/>
      <c r="AD294" s="2"/>
      <c r="AE294" s="2"/>
      <c r="AF294" s="2"/>
      <c r="AG294" s="2"/>
      <c r="AH294" s="2"/>
      <c r="AI294" s="2"/>
      <c r="AJ294" s="2"/>
      <c r="AK294" s="2"/>
      <c r="AL294" s="2"/>
      <c r="AM294" s="2"/>
      <c r="AN294" s="2"/>
    </row>
    <row r="295" spans="1:40"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9"/>
      <c r="Z295" s="9"/>
      <c r="AA295" s="2"/>
      <c r="AB295" s="2"/>
      <c r="AC295" s="2"/>
      <c r="AD295" s="2"/>
      <c r="AE295" s="2"/>
      <c r="AF295" s="2"/>
      <c r="AG295" s="2"/>
      <c r="AH295" s="2"/>
      <c r="AI295" s="2"/>
      <c r="AJ295" s="2"/>
      <c r="AK295" s="2"/>
      <c r="AL295" s="2"/>
      <c r="AM295" s="2"/>
      <c r="AN295" s="2"/>
    </row>
    <row r="296" spans="1:40"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9"/>
      <c r="Z296" s="9"/>
      <c r="AA296" s="2"/>
      <c r="AB296" s="2"/>
      <c r="AC296" s="2"/>
      <c r="AD296" s="2"/>
      <c r="AE296" s="2"/>
      <c r="AF296" s="2"/>
      <c r="AG296" s="2"/>
      <c r="AH296" s="2"/>
      <c r="AI296" s="2"/>
      <c r="AJ296" s="2"/>
      <c r="AK296" s="2"/>
      <c r="AL296" s="2"/>
      <c r="AM296" s="2"/>
      <c r="AN296" s="2"/>
    </row>
    <row r="297" spans="1:40"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9"/>
      <c r="Z297" s="9"/>
      <c r="AA297" s="2"/>
      <c r="AB297" s="2"/>
      <c r="AC297" s="2"/>
      <c r="AD297" s="2"/>
      <c r="AE297" s="2"/>
      <c r="AF297" s="2"/>
      <c r="AG297" s="2"/>
      <c r="AH297" s="2"/>
      <c r="AI297" s="2"/>
      <c r="AJ297" s="2"/>
      <c r="AK297" s="2"/>
      <c r="AL297" s="2"/>
      <c r="AM297" s="2"/>
      <c r="AN297" s="2"/>
    </row>
    <row r="298" spans="1:40"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9"/>
      <c r="Z298" s="9"/>
      <c r="AA298" s="2"/>
      <c r="AB298" s="2"/>
      <c r="AC298" s="2"/>
      <c r="AD298" s="2"/>
      <c r="AE298" s="2"/>
      <c r="AF298" s="2"/>
      <c r="AG298" s="2"/>
      <c r="AH298" s="2"/>
      <c r="AI298" s="2"/>
      <c r="AJ298" s="2"/>
      <c r="AK298" s="2"/>
      <c r="AL298" s="2"/>
      <c r="AM298" s="2"/>
      <c r="AN298" s="2"/>
    </row>
    <row r="299" spans="1:40"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9"/>
      <c r="Z299" s="9"/>
      <c r="AA299" s="2"/>
      <c r="AB299" s="2"/>
      <c r="AC299" s="2"/>
      <c r="AD299" s="2"/>
      <c r="AE299" s="2"/>
      <c r="AF299" s="2"/>
      <c r="AG299" s="2"/>
      <c r="AH299" s="2"/>
      <c r="AI299" s="2"/>
      <c r="AJ299" s="2"/>
      <c r="AK299" s="2"/>
      <c r="AL299" s="2"/>
      <c r="AM299" s="2"/>
      <c r="AN299" s="2"/>
    </row>
    <row r="300" spans="1:40"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9"/>
      <c r="Z300" s="9"/>
      <c r="AA300" s="2"/>
      <c r="AB300" s="2"/>
      <c r="AC300" s="2"/>
      <c r="AD300" s="2"/>
      <c r="AE300" s="2"/>
      <c r="AF300" s="2"/>
      <c r="AG300" s="2"/>
      <c r="AH300" s="2"/>
      <c r="AI300" s="2"/>
      <c r="AJ300" s="2"/>
      <c r="AK300" s="2"/>
      <c r="AL300" s="2"/>
      <c r="AM300" s="2"/>
      <c r="AN300" s="2"/>
    </row>
    <row r="301" spans="1:40"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9"/>
      <c r="Z301" s="9"/>
      <c r="AA301" s="2"/>
      <c r="AB301" s="2"/>
      <c r="AC301" s="2"/>
      <c r="AD301" s="2"/>
      <c r="AE301" s="2"/>
      <c r="AF301" s="2"/>
      <c r="AG301" s="2"/>
      <c r="AH301" s="2"/>
      <c r="AI301" s="2"/>
      <c r="AJ301" s="2"/>
      <c r="AK301" s="2"/>
      <c r="AL301" s="2"/>
      <c r="AM301" s="2"/>
      <c r="AN301" s="2"/>
    </row>
    <row r="302" spans="1:40"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9"/>
      <c r="Z302" s="9"/>
      <c r="AA302" s="2"/>
      <c r="AB302" s="2"/>
      <c r="AC302" s="2"/>
      <c r="AD302" s="2"/>
      <c r="AE302" s="2"/>
      <c r="AF302" s="2"/>
      <c r="AG302" s="2"/>
      <c r="AH302" s="2"/>
      <c r="AI302" s="2"/>
      <c r="AJ302" s="2"/>
      <c r="AK302" s="2"/>
      <c r="AL302" s="2"/>
      <c r="AM302" s="2"/>
      <c r="AN302" s="2"/>
    </row>
    <row r="303" spans="1:40"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9"/>
      <c r="Z303" s="9"/>
      <c r="AA303" s="2"/>
      <c r="AB303" s="2"/>
      <c r="AC303" s="2"/>
      <c r="AD303" s="2"/>
      <c r="AE303" s="2"/>
      <c r="AF303" s="2"/>
      <c r="AG303" s="2"/>
      <c r="AH303" s="2"/>
      <c r="AI303" s="2"/>
      <c r="AJ303" s="2"/>
      <c r="AK303" s="2"/>
      <c r="AL303" s="2"/>
      <c r="AM303" s="2"/>
      <c r="AN303" s="2"/>
    </row>
    <row r="304" spans="1:40"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9"/>
      <c r="Z304" s="9"/>
      <c r="AA304" s="2"/>
      <c r="AB304" s="2"/>
      <c r="AC304" s="2"/>
      <c r="AD304" s="2"/>
      <c r="AE304" s="2"/>
      <c r="AF304" s="2"/>
      <c r="AG304" s="2"/>
      <c r="AH304" s="2"/>
      <c r="AI304" s="2"/>
      <c r="AJ304" s="2"/>
      <c r="AK304" s="2"/>
      <c r="AL304" s="2"/>
      <c r="AM304" s="2"/>
      <c r="AN304" s="2"/>
    </row>
    <row r="305" spans="1:40"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9"/>
      <c r="Z305" s="9"/>
      <c r="AA305" s="2"/>
      <c r="AB305" s="2"/>
      <c r="AC305" s="2"/>
      <c r="AD305" s="2"/>
      <c r="AE305" s="2"/>
      <c r="AF305" s="2"/>
      <c r="AG305" s="2"/>
      <c r="AH305" s="2"/>
      <c r="AI305" s="2"/>
      <c r="AJ305" s="2"/>
      <c r="AK305" s="2"/>
      <c r="AL305" s="2"/>
      <c r="AM305" s="2"/>
      <c r="AN305" s="2"/>
    </row>
    <row r="306" spans="1:40"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9"/>
      <c r="Z306" s="9"/>
      <c r="AA306" s="2"/>
      <c r="AB306" s="2"/>
      <c r="AC306" s="2"/>
      <c r="AD306" s="2"/>
      <c r="AE306" s="2"/>
      <c r="AF306" s="2"/>
      <c r="AG306" s="2"/>
      <c r="AH306" s="2"/>
      <c r="AI306" s="2"/>
      <c r="AJ306" s="2"/>
      <c r="AK306" s="2"/>
      <c r="AL306" s="2"/>
      <c r="AM306" s="2"/>
      <c r="AN306" s="2"/>
    </row>
    <row r="307" spans="1:40"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9"/>
      <c r="Z307" s="9"/>
      <c r="AA307" s="2"/>
      <c r="AB307" s="2"/>
      <c r="AC307" s="2"/>
      <c r="AD307" s="2"/>
      <c r="AE307" s="2"/>
      <c r="AF307" s="2"/>
      <c r="AG307" s="2"/>
      <c r="AH307" s="2"/>
      <c r="AI307" s="2"/>
      <c r="AJ307" s="2"/>
      <c r="AK307" s="2"/>
      <c r="AL307" s="2"/>
      <c r="AM307" s="2"/>
      <c r="AN307" s="2"/>
    </row>
    <row r="308" spans="1:40"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9"/>
      <c r="Z308" s="9"/>
      <c r="AA308" s="2"/>
      <c r="AB308" s="2"/>
      <c r="AC308" s="2"/>
      <c r="AD308" s="2"/>
      <c r="AE308" s="2"/>
      <c r="AF308" s="2"/>
      <c r="AG308" s="2"/>
      <c r="AH308" s="2"/>
      <c r="AI308" s="2"/>
      <c r="AJ308" s="2"/>
      <c r="AK308" s="2"/>
      <c r="AL308" s="2"/>
      <c r="AM308" s="2"/>
      <c r="AN308" s="2"/>
    </row>
    <row r="309" spans="1:40"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9"/>
      <c r="Z309" s="9"/>
      <c r="AA309" s="2"/>
      <c r="AB309" s="2"/>
      <c r="AC309" s="2"/>
      <c r="AD309" s="2"/>
      <c r="AE309" s="2"/>
      <c r="AF309" s="2"/>
      <c r="AG309" s="2"/>
      <c r="AH309" s="2"/>
      <c r="AI309" s="2"/>
      <c r="AJ309" s="2"/>
      <c r="AK309" s="2"/>
      <c r="AL309" s="2"/>
      <c r="AM309" s="2"/>
      <c r="AN309" s="2"/>
    </row>
    <row r="310" spans="1:40"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9"/>
      <c r="Z310" s="9"/>
      <c r="AA310" s="2"/>
      <c r="AB310" s="2"/>
      <c r="AC310" s="2"/>
      <c r="AD310" s="2"/>
      <c r="AE310" s="2"/>
      <c r="AF310" s="2"/>
      <c r="AG310" s="2"/>
      <c r="AH310" s="2"/>
      <c r="AI310" s="2"/>
      <c r="AJ310" s="2"/>
      <c r="AK310" s="2"/>
      <c r="AL310" s="2"/>
      <c r="AM310" s="2"/>
      <c r="AN310" s="2"/>
    </row>
    <row r="311" spans="1:40"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9"/>
      <c r="Z311" s="9"/>
      <c r="AA311" s="2"/>
      <c r="AB311" s="2"/>
      <c r="AC311" s="2"/>
      <c r="AD311" s="2"/>
      <c r="AE311" s="2"/>
      <c r="AF311" s="2"/>
      <c r="AG311" s="2"/>
      <c r="AH311" s="2"/>
      <c r="AI311" s="2"/>
      <c r="AJ311" s="2"/>
      <c r="AK311" s="2"/>
      <c r="AL311" s="2"/>
      <c r="AM311" s="2"/>
      <c r="AN311" s="2"/>
    </row>
    <row r="312" spans="1:40"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9"/>
      <c r="Z312" s="9"/>
      <c r="AA312" s="2"/>
      <c r="AB312" s="2"/>
      <c r="AC312" s="2"/>
      <c r="AD312" s="2"/>
      <c r="AE312" s="2"/>
      <c r="AF312" s="2"/>
      <c r="AG312" s="2"/>
      <c r="AH312" s="2"/>
      <c r="AI312" s="2"/>
      <c r="AJ312" s="2"/>
      <c r="AK312" s="2"/>
      <c r="AL312" s="2"/>
      <c r="AM312" s="2"/>
      <c r="AN312" s="2"/>
    </row>
    <row r="313" spans="1:40"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9"/>
      <c r="Z313" s="9"/>
      <c r="AA313" s="2"/>
      <c r="AB313" s="2"/>
      <c r="AC313" s="2"/>
      <c r="AD313" s="2"/>
      <c r="AE313" s="2"/>
      <c r="AF313" s="2"/>
      <c r="AG313" s="2"/>
      <c r="AH313" s="2"/>
      <c r="AI313" s="2"/>
      <c r="AJ313" s="2"/>
      <c r="AK313" s="2"/>
      <c r="AL313" s="2"/>
      <c r="AM313" s="2"/>
      <c r="AN313" s="2"/>
    </row>
    <row r="314" spans="1:40"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9"/>
      <c r="Z314" s="9"/>
      <c r="AA314" s="2"/>
      <c r="AB314" s="2"/>
      <c r="AC314" s="2"/>
      <c r="AD314" s="2"/>
      <c r="AE314" s="2"/>
      <c r="AF314" s="2"/>
      <c r="AG314" s="2"/>
      <c r="AH314" s="2"/>
      <c r="AI314" s="2"/>
      <c r="AJ314" s="2"/>
      <c r="AK314" s="2"/>
      <c r="AL314" s="2"/>
      <c r="AM314" s="2"/>
      <c r="AN314" s="2"/>
    </row>
    <row r="315" spans="1:40"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9"/>
      <c r="Z315" s="9"/>
      <c r="AA315" s="2"/>
      <c r="AB315" s="2"/>
      <c r="AC315" s="2"/>
      <c r="AD315" s="2"/>
      <c r="AE315" s="2"/>
      <c r="AF315" s="2"/>
      <c r="AG315" s="2"/>
      <c r="AH315" s="2"/>
      <c r="AI315" s="2"/>
      <c r="AJ315" s="2"/>
      <c r="AK315" s="2"/>
      <c r="AL315" s="2"/>
      <c r="AM315" s="2"/>
      <c r="AN315" s="2"/>
    </row>
    <row r="316" spans="1:40"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9"/>
      <c r="Z316" s="9"/>
      <c r="AA316" s="2"/>
      <c r="AB316" s="2"/>
      <c r="AC316" s="2"/>
      <c r="AD316" s="2"/>
      <c r="AE316" s="2"/>
      <c r="AF316" s="2"/>
      <c r="AG316" s="2"/>
      <c r="AH316" s="2"/>
      <c r="AI316" s="2"/>
      <c r="AJ316" s="2"/>
      <c r="AK316" s="2"/>
      <c r="AL316" s="2"/>
      <c r="AM316" s="2"/>
      <c r="AN316" s="2"/>
    </row>
    <row r="317" spans="1:40"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9"/>
      <c r="Z317" s="9"/>
      <c r="AA317" s="2"/>
      <c r="AB317" s="2"/>
      <c r="AC317" s="2"/>
      <c r="AD317" s="2"/>
      <c r="AE317" s="2"/>
      <c r="AF317" s="2"/>
      <c r="AG317" s="2"/>
      <c r="AH317" s="2"/>
      <c r="AI317" s="2"/>
      <c r="AJ317" s="2"/>
      <c r="AK317" s="2"/>
      <c r="AL317" s="2"/>
      <c r="AM317" s="2"/>
      <c r="AN317" s="2"/>
    </row>
    <row r="318" spans="1:40"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9"/>
      <c r="Z318" s="9"/>
      <c r="AA318" s="2"/>
      <c r="AB318" s="2"/>
      <c r="AC318" s="2"/>
      <c r="AD318" s="2"/>
      <c r="AE318" s="2"/>
      <c r="AF318" s="2"/>
      <c r="AG318" s="2"/>
      <c r="AH318" s="2"/>
      <c r="AI318" s="2"/>
      <c r="AJ318" s="2"/>
      <c r="AK318" s="2"/>
      <c r="AL318" s="2"/>
      <c r="AM318" s="2"/>
      <c r="AN318" s="2"/>
    </row>
    <row r="319" spans="1:40"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9"/>
      <c r="Z319" s="9"/>
      <c r="AA319" s="2"/>
      <c r="AB319" s="2"/>
      <c r="AC319" s="2"/>
      <c r="AD319" s="2"/>
      <c r="AE319" s="2"/>
      <c r="AF319" s="2"/>
      <c r="AG319" s="2"/>
      <c r="AH319" s="2"/>
      <c r="AI319" s="2"/>
      <c r="AJ319" s="2"/>
      <c r="AK319" s="2"/>
      <c r="AL319" s="2"/>
      <c r="AM319" s="2"/>
      <c r="AN319" s="2"/>
    </row>
    <row r="320" spans="1:40"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9"/>
      <c r="Z320" s="9"/>
      <c r="AA320" s="2"/>
      <c r="AB320" s="2"/>
      <c r="AC320" s="2"/>
      <c r="AD320" s="2"/>
      <c r="AE320" s="2"/>
      <c r="AF320" s="2"/>
      <c r="AG320" s="2"/>
      <c r="AH320" s="2"/>
      <c r="AI320" s="2"/>
      <c r="AJ320" s="2"/>
      <c r="AK320" s="2"/>
      <c r="AL320" s="2"/>
      <c r="AM320" s="2"/>
      <c r="AN320" s="2"/>
    </row>
    <row r="321" spans="1:40"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9"/>
      <c r="Z321" s="9"/>
      <c r="AA321" s="2"/>
      <c r="AB321" s="2"/>
      <c r="AC321" s="2"/>
      <c r="AD321" s="2"/>
      <c r="AE321" s="2"/>
      <c r="AF321" s="2"/>
      <c r="AG321" s="2"/>
      <c r="AH321" s="2"/>
      <c r="AI321" s="2"/>
      <c r="AJ321" s="2"/>
      <c r="AK321" s="2"/>
      <c r="AL321" s="2"/>
      <c r="AM321" s="2"/>
      <c r="AN321" s="2"/>
    </row>
    <row r="322" spans="1:40"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9"/>
      <c r="Z322" s="9"/>
      <c r="AA322" s="2"/>
      <c r="AB322" s="2"/>
      <c r="AC322" s="2"/>
      <c r="AD322" s="2"/>
      <c r="AE322" s="2"/>
      <c r="AF322" s="2"/>
      <c r="AG322" s="2"/>
      <c r="AH322" s="2"/>
      <c r="AI322" s="2"/>
      <c r="AJ322" s="2"/>
      <c r="AK322" s="2"/>
      <c r="AL322" s="2"/>
      <c r="AM322" s="2"/>
      <c r="AN322" s="2"/>
    </row>
    <row r="323" spans="1:40"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9"/>
      <c r="Z323" s="9"/>
      <c r="AA323" s="2"/>
      <c r="AB323" s="2"/>
      <c r="AC323" s="2"/>
      <c r="AD323" s="2"/>
      <c r="AE323" s="2"/>
      <c r="AF323" s="2"/>
      <c r="AG323" s="2"/>
      <c r="AH323" s="2"/>
      <c r="AI323" s="2"/>
      <c r="AJ323" s="2"/>
      <c r="AK323" s="2"/>
      <c r="AL323" s="2"/>
      <c r="AM323" s="2"/>
      <c r="AN323" s="2"/>
    </row>
    <row r="324" spans="1:40"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9"/>
      <c r="Z324" s="9"/>
      <c r="AA324" s="2"/>
      <c r="AB324" s="2"/>
      <c r="AC324" s="2"/>
      <c r="AD324" s="2"/>
      <c r="AE324" s="2"/>
      <c r="AF324" s="2"/>
      <c r="AG324" s="2"/>
      <c r="AH324" s="2"/>
      <c r="AI324" s="2"/>
      <c r="AJ324" s="2"/>
      <c r="AK324" s="2"/>
      <c r="AL324" s="2"/>
      <c r="AM324" s="2"/>
      <c r="AN324" s="2"/>
    </row>
    <row r="325" spans="1:40"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9"/>
      <c r="Z325" s="9"/>
      <c r="AA325" s="2"/>
      <c r="AB325" s="2"/>
      <c r="AC325" s="2"/>
      <c r="AD325" s="2"/>
      <c r="AE325" s="2"/>
      <c r="AF325" s="2"/>
      <c r="AG325" s="2"/>
      <c r="AH325" s="2"/>
      <c r="AI325" s="2"/>
      <c r="AJ325" s="2"/>
      <c r="AK325" s="2"/>
      <c r="AL325" s="2"/>
      <c r="AM325" s="2"/>
      <c r="AN325" s="2"/>
    </row>
    <row r="326" spans="1:40"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9"/>
      <c r="Z326" s="9"/>
      <c r="AA326" s="2"/>
      <c r="AB326" s="2"/>
      <c r="AC326" s="2"/>
      <c r="AD326" s="2"/>
      <c r="AE326" s="2"/>
      <c r="AF326" s="2"/>
      <c r="AG326" s="2"/>
      <c r="AH326" s="2"/>
      <c r="AI326" s="2"/>
      <c r="AJ326" s="2"/>
      <c r="AK326" s="2"/>
      <c r="AL326" s="2"/>
      <c r="AM326" s="2"/>
      <c r="AN326" s="2"/>
    </row>
    <row r="327" spans="1:40"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9"/>
      <c r="Z327" s="9"/>
      <c r="AA327" s="2"/>
      <c r="AB327" s="2"/>
      <c r="AC327" s="2"/>
      <c r="AD327" s="2"/>
      <c r="AE327" s="2"/>
      <c r="AF327" s="2"/>
      <c r="AG327" s="2"/>
      <c r="AH327" s="2"/>
      <c r="AI327" s="2"/>
      <c r="AJ327" s="2"/>
      <c r="AK327" s="2"/>
      <c r="AL327" s="2"/>
      <c r="AM327" s="2"/>
      <c r="AN327" s="2"/>
    </row>
    <row r="328" spans="1:40"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9"/>
      <c r="Z328" s="9"/>
      <c r="AA328" s="2"/>
      <c r="AB328" s="2"/>
      <c r="AC328" s="2"/>
      <c r="AD328" s="2"/>
      <c r="AE328" s="2"/>
      <c r="AF328" s="2"/>
      <c r="AG328" s="2"/>
      <c r="AH328" s="2"/>
      <c r="AI328" s="2"/>
      <c r="AJ328" s="2"/>
      <c r="AK328" s="2"/>
      <c r="AL328" s="2"/>
      <c r="AM328" s="2"/>
      <c r="AN328" s="2"/>
    </row>
    <row r="329" spans="1:40"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9"/>
      <c r="Z329" s="9"/>
      <c r="AA329" s="2"/>
      <c r="AB329" s="2"/>
      <c r="AC329" s="2"/>
      <c r="AD329" s="2"/>
      <c r="AE329" s="2"/>
      <c r="AF329" s="2"/>
      <c r="AG329" s="2"/>
      <c r="AH329" s="2"/>
      <c r="AI329" s="2"/>
      <c r="AJ329" s="2"/>
      <c r="AK329" s="2"/>
      <c r="AL329" s="2"/>
      <c r="AM329" s="2"/>
      <c r="AN329" s="2"/>
    </row>
    <row r="330" spans="1:40"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9"/>
      <c r="Z330" s="9"/>
      <c r="AA330" s="2"/>
      <c r="AB330" s="2"/>
      <c r="AC330" s="2"/>
      <c r="AD330" s="2"/>
      <c r="AE330" s="2"/>
      <c r="AF330" s="2"/>
      <c r="AG330" s="2"/>
      <c r="AH330" s="2"/>
      <c r="AI330" s="2"/>
      <c r="AJ330" s="2"/>
      <c r="AK330" s="2"/>
      <c r="AL330" s="2"/>
      <c r="AM330" s="2"/>
      <c r="AN330" s="2"/>
    </row>
    <row r="331" spans="1:40"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9"/>
      <c r="Z331" s="9"/>
      <c r="AA331" s="2"/>
      <c r="AB331" s="2"/>
      <c r="AC331" s="2"/>
      <c r="AD331" s="2"/>
      <c r="AE331" s="2"/>
      <c r="AF331" s="2"/>
      <c r="AG331" s="2"/>
      <c r="AH331" s="2"/>
      <c r="AI331" s="2"/>
      <c r="AJ331" s="2"/>
      <c r="AK331" s="2"/>
      <c r="AL331" s="2"/>
      <c r="AM331" s="2"/>
      <c r="AN331" s="2"/>
    </row>
    <row r="332" spans="1:40"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9"/>
      <c r="Z332" s="9"/>
      <c r="AA332" s="2"/>
      <c r="AB332" s="2"/>
      <c r="AC332" s="2"/>
      <c r="AD332" s="2"/>
      <c r="AE332" s="2"/>
      <c r="AF332" s="2"/>
      <c r="AG332" s="2"/>
      <c r="AH332" s="2"/>
      <c r="AI332" s="2"/>
      <c r="AJ332" s="2"/>
      <c r="AK332" s="2"/>
      <c r="AL332" s="2"/>
      <c r="AM332" s="2"/>
      <c r="AN332" s="2"/>
    </row>
    <row r="333" spans="1:40"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9"/>
      <c r="Z333" s="9"/>
      <c r="AA333" s="2"/>
      <c r="AB333" s="2"/>
      <c r="AC333" s="2"/>
      <c r="AD333" s="2"/>
      <c r="AE333" s="2"/>
      <c r="AF333" s="2"/>
      <c r="AG333" s="2"/>
      <c r="AH333" s="2"/>
      <c r="AI333" s="2"/>
      <c r="AJ333" s="2"/>
      <c r="AK333" s="2"/>
      <c r="AL333" s="2"/>
      <c r="AM333" s="2"/>
      <c r="AN333" s="2"/>
    </row>
    <row r="334" spans="1:40"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9"/>
      <c r="Z334" s="9"/>
      <c r="AA334" s="2"/>
      <c r="AB334" s="2"/>
      <c r="AC334" s="2"/>
      <c r="AD334" s="2"/>
      <c r="AE334" s="2"/>
      <c r="AF334" s="2"/>
      <c r="AG334" s="2"/>
      <c r="AH334" s="2"/>
      <c r="AI334" s="2"/>
      <c r="AJ334" s="2"/>
      <c r="AK334" s="2"/>
      <c r="AL334" s="2"/>
      <c r="AM334" s="2"/>
      <c r="AN334" s="2"/>
    </row>
    <row r="335" spans="1:40"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9"/>
      <c r="Z335" s="9"/>
      <c r="AA335" s="2"/>
      <c r="AB335" s="2"/>
      <c r="AC335" s="2"/>
      <c r="AD335" s="2"/>
      <c r="AE335" s="2"/>
      <c r="AF335" s="2"/>
      <c r="AG335" s="2"/>
      <c r="AH335" s="2"/>
      <c r="AI335" s="2"/>
      <c r="AJ335" s="2"/>
      <c r="AK335" s="2"/>
      <c r="AL335" s="2"/>
      <c r="AM335" s="2"/>
      <c r="AN335" s="2"/>
    </row>
    <row r="336" spans="1:40"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9"/>
      <c r="Z336" s="9"/>
      <c r="AA336" s="2"/>
      <c r="AB336" s="2"/>
      <c r="AC336" s="2"/>
      <c r="AD336" s="2"/>
      <c r="AE336" s="2"/>
      <c r="AF336" s="2"/>
      <c r="AG336" s="2"/>
      <c r="AH336" s="2"/>
      <c r="AI336" s="2"/>
      <c r="AJ336" s="2"/>
      <c r="AK336" s="2"/>
      <c r="AL336" s="2"/>
      <c r="AM336" s="2"/>
      <c r="AN336" s="2"/>
    </row>
    <row r="337" spans="1:40"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9"/>
      <c r="Z337" s="9"/>
      <c r="AA337" s="2"/>
      <c r="AB337" s="2"/>
      <c r="AC337" s="2"/>
      <c r="AD337" s="2"/>
      <c r="AE337" s="2"/>
      <c r="AF337" s="2"/>
      <c r="AG337" s="2"/>
      <c r="AH337" s="2"/>
      <c r="AI337" s="2"/>
      <c r="AJ337" s="2"/>
      <c r="AK337" s="2"/>
      <c r="AL337" s="2"/>
      <c r="AM337" s="2"/>
      <c r="AN337" s="2"/>
    </row>
    <row r="338" spans="1:40"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9"/>
      <c r="Z338" s="9"/>
      <c r="AA338" s="2"/>
      <c r="AB338" s="2"/>
      <c r="AC338" s="2"/>
      <c r="AD338" s="2"/>
      <c r="AE338" s="2"/>
      <c r="AF338" s="2"/>
      <c r="AG338" s="2"/>
      <c r="AH338" s="2"/>
      <c r="AI338" s="2"/>
      <c r="AJ338" s="2"/>
      <c r="AK338" s="2"/>
      <c r="AL338" s="2"/>
      <c r="AM338" s="2"/>
      <c r="AN338" s="2"/>
    </row>
    <row r="339" spans="1:40"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9"/>
      <c r="Z339" s="9"/>
      <c r="AA339" s="2"/>
      <c r="AB339" s="2"/>
      <c r="AC339" s="2"/>
      <c r="AD339" s="2"/>
      <c r="AE339" s="2"/>
      <c r="AF339" s="2"/>
      <c r="AG339" s="2"/>
      <c r="AH339" s="2"/>
      <c r="AI339" s="2"/>
      <c r="AJ339" s="2"/>
      <c r="AK339" s="2"/>
      <c r="AL339" s="2"/>
      <c r="AM339" s="2"/>
      <c r="AN339" s="2"/>
    </row>
    <row r="340" spans="1:40"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9"/>
      <c r="Z340" s="9"/>
      <c r="AA340" s="2"/>
      <c r="AB340" s="2"/>
      <c r="AC340" s="2"/>
      <c r="AD340" s="2"/>
      <c r="AE340" s="2"/>
      <c r="AF340" s="2"/>
      <c r="AG340" s="2"/>
      <c r="AH340" s="2"/>
      <c r="AI340" s="2"/>
      <c r="AJ340" s="2"/>
      <c r="AK340" s="2"/>
      <c r="AL340" s="2"/>
      <c r="AM340" s="2"/>
      <c r="AN340" s="2"/>
    </row>
    <row r="341" spans="1:40"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9"/>
      <c r="Z341" s="9"/>
      <c r="AA341" s="2"/>
      <c r="AB341" s="2"/>
      <c r="AC341" s="2"/>
      <c r="AD341" s="2"/>
      <c r="AE341" s="2"/>
      <c r="AF341" s="2"/>
      <c r="AG341" s="2"/>
      <c r="AH341" s="2"/>
      <c r="AI341" s="2"/>
      <c r="AJ341" s="2"/>
      <c r="AK341" s="2"/>
      <c r="AL341" s="2"/>
      <c r="AM341" s="2"/>
      <c r="AN341" s="2"/>
    </row>
    <row r="342" spans="1:40"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9"/>
      <c r="Z342" s="9"/>
      <c r="AA342" s="2"/>
      <c r="AB342" s="2"/>
      <c r="AC342" s="2"/>
      <c r="AD342" s="2"/>
      <c r="AE342" s="2"/>
      <c r="AF342" s="2"/>
      <c r="AG342" s="2"/>
      <c r="AH342" s="2"/>
      <c r="AI342" s="2"/>
      <c r="AJ342" s="2"/>
      <c r="AK342" s="2"/>
      <c r="AL342" s="2"/>
      <c r="AM342" s="2"/>
      <c r="AN342" s="2"/>
    </row>
    <row r="343" spans="1:40"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9"/>
      <c r="Z343" s="9"/>
      <c r="AA343" s="2"/>
      <c r="AB343" s="2"/>
      <c r="AC343" s="2"/>
      <c r="AD343" s="2"/>
      <c r="AE343" s="2"/>
      <c r="AF343" s="2"/>
      <c r="AG343" s="2"/>
      <c r="AH343" s="2"/>
      <c r="AI343" s="2"/>
      <c r="AJ343" s="2"/>
      <c r="AK343" s="2"/>
      <c r="AL343" s="2"/>
      <c r="AM343" s="2"/>
      <c r="AN343" s="2"/>
    </row>
    <row r="344" spans="1:40"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9"/>
      <c r="Z344" s="9"/>
      <c r="AA344" s="2"/>
      <c r="AB344" s="2"/>
      <c r="AC344" s="2"/>
      <c r="AD344" s="2"/>
      <c r="AE344" s="2"/>
      <c r="AF344" s="2"/>
      <c r="AG344" s="2"/>
      <c r="AH344" s="2"/>
      <c r="AI344" s="2"/>
      <c r="AJ344" s="2"/>
      <c r="AK344" s="2"/>
      <c r="AL344" s="2"/>
      <c r="AM344" s="2"/>
      <c r="AN344" s="2"/>
    </row>
    <row r="345" spans="1:40"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9"/>
      <c r="Z345" s="9"/>
      <c r="AA345" s="2"/>
      <c r="AB345" s="2"/>
      <c r="AC345" s="2"/>
      <c r="AD345" s="2"/>
      <c r="AE345" s="2"/>
      <c r="AF345" s="2"/>
      <c r="AG345" s="2"/>
      <c r="AH345" s="2"/>
      <c r="AI345" s="2"/>
      <c r="AJ345" s="2"/>
      <c r="AK345" s="2"/>
      <c r="AL345" s="2"/>
      <c r="AM345" s="2"/>
      <c r="AN345" s="2"/>
    </row>
    <row r="346" spans="1:40"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9"/>
      <c r="Z346" s="9"/>
      <c r="AA346" s="2"/>
      <c r="AB346" s="2"/>
      <c r="AC346" s="2"/>
      <c r="AD346" s="2"/>
      <c r="AE346" s="2"/>
      <c r="AF346" s="2"/>
      <c r="AG346" s="2"/>
      <c r="AH346" s="2"/>
      <c r="AI346" s="2"/>
      <c r="AJ346" s="2"/>
      <c r="AK346" s="2"/>
      <c r="AL346" s="2"/>
      <c r="AM346" s="2"/>
      <c r="AN346" s="2"/>
    </row>
    <row r="347" spans="1:40"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9"/>
      <c r="Z347" s="9"/>
      <c r="AA347" s="2"/>
      <c r="AB347" s="2"/>
      <c r="AC347" s="2"/>
      <c r="AD347" s="2"/>
      <c r="AE347" s="2"/>
      <c r="AF347" s="2"/>
      <c r="AG347" s="2"/>
      <c r="AH347" s="2"/>
      <c r="AI347" s="2"/>
      <c r="AJ347" s="2"/>
      <c r="AK347" s="2"/>
      <c r="AL347" s="2"/>
      <c r="AM347" s="2"/>
      <c r="AN347" s="2"/>
    </row>
    <row r="348" spans="1:40"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9"/>
      <c r="Z348" s="9"/>
      <c r="AA348" s="2"/>
      <c r="AB348" s="2"/>
      <c r="AC348" s="2"/>
      <c r="AD348" s="2"/>
      <c r="AE348" s="2"/>
      <c r="AF348" s="2"/>
      <c r="AG348" s="2"/>
      <c r="AH348" s="2"/>
      <c r="AI348" s="2"/>
      <c r="AJ348" s="2"/>
      <c r="AK348" s="2"/>
      <c r="AL348" s="2"/>
      <c r="AM348" s="2"/>
      <c r="AN348" s="2"/>
    </row>
    <row r="349" spans="1:40"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9"/>
      <c r="Z349" s="9"/>
      <c r="AA349" s="2"/>
      <c r="AB349" s="2"/>
      <c r="AC349" s="2"/>
      <c r="AD349" s="2"/>
      <c r="AE349" s="2"/>
      <c r="AF349" s="2"/>
      <c r="AG349" s="2"/>
      <c r="AH349" s="2"/>
      <c r="AI349" s="2"/>
      <c r="AJ349" s="2"/>
      <c r="AK349" s="2"/>
      <c r="AL349" s="2"/>
      <c r="AM349" s="2"/>
      <c r="AN349" s="2"/>
    </row>
    <row r="350" spans="1:40"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9"/>
      <c r="Z350" s="9"/>
      <c r="AA350" s="2"/>
      <c r="AB350" s="2"/>
      <c r="AC350" s="2"/>
      <c r="AD350" s="2"/>
      <c r="AE350" s="2"/>
      <c r="AF350" s="2"/>
      <c r="AG350" s="2"/>
      <c r="AH350" s="2"/>
      <c r="AI350" s="2"/>
      <c r="AJ350" s="2"/>
      <c r="AK350" s="2"/>
      <c r="AL350" s="2"/>
      <c r="AM350" s="2"/>
      <c r="AN350" s="2"/>
    </row>
    <row r="351" spans="1:40"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9"/>
      <c r="Z351" s="9"/>
      <c r="AA351" s="2"/>
      <c r="AB351" s="2"/>
      <c r="AC351" s="2"/>
      <c r="AD351" s="2"/>
      <c r="AE351" s="2"/>
      <c r="AF351" s="2"/>
      <c r="AG351" s="2"/>
      <c r="AH351" s="2"/>
      <c r="AI351" s="2"/>
      <c r="AJ351" s="2"/>
      <c r="AK351" s="2"/>
      <c r="AL351" s="2"/>
      <c r="AM351" s="2"/>
      <c r="AN351" s="2"/>
    </row>
    <row r="352" spans="1:40"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9"/>
      <c r="Z352" s="9"/>
      <c r="AA352" s="2"/>
      <c r="AB352" s="2"/>
      <c r="AC352" s="2"/>
      <c r="AD352" s="2"/>
      <c r="AE352" s="2"/>
      <c r="AF352" s="2"/>
      <c r="AG352" s="2"/>
      <c r="AH352" s="2"/>
      <c r="AI352" s="2"/>
      <c r="AJ352" s="2"/>
      <c r="AK352" s="2"/>
      <c r="AL352" s="2"/>
      <c r="AM352" s="2"/>
      <c r="AN352" s="2"/>
    </row>
    <row r="353" spans="1:40"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9"/>
      <c r="Z353" s="9"/>
      <c r="AA353" s="2"/>
      <c r="AB353" s="2"/>
      <c r="AC353" s="2"/>
      <c r="AD353" s="2"/>
      <c r="AE353" s="2"/>
      <c r="AF353" s="2"/>
      <c r="AG353" s="2"/>
      <c r="AH353" s="2"/>
      <c r="AI353" s="2"/>
      <c r="AJ353" s="2"/>
      <c r="AK353" s="2"/>
      <c r="AL353" s="2"/>
      <c r="AM353" s="2"/>
      <c r="AN353" s="2"/>
    </row>
    <row r="354" spans="1:40"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9"/>
      <c r="Z354" s="9"/>
      <c r="AA354" s="2"/>
      <c r="AB354" s="2"/>
      <c r="AC354" s="2"/>
      <c r="AD354" s="2"/>
      <c r="AE354" s="2"/>
      <c r="AF354" s="2"/>
      <c r="AG354" s="2"/>
      <c r="AH354" s="2"/>
      <c r="AI354" s="2"/>
      <c r="AJ354" s="2"/>
      <c r="AK354" s="2"/>
      <c r="AL354" s="2"/>
      <c r="AM354" s="2"/>
      <c r="AN354" s="2"/>
    </row>
    <row r="355" spans="1:40"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9"/>
      <c r="Z355" s="9"/>
      <c r="AA355" s="2"/>
      <c r="AB355" s="2"/>
      <c r="AC355" s="2"/>
      <c r="AD355" s="2"/>
      <c r="AE355" s="2"/>
      <c r="AF355" s="2"/>
      <c r="AG355" s="2"/>
      <c r="AH355" s="2"/>
      <c r="AI355" s="2"/>
      <c r="AJ355" s="2"/>
      <c r="AK355" s="2"/>
      <c r="AL355" s="2"/>
      <c r="AM355" s="2"/>
      <c r="AN355" s="2"/>
    </row>
    <row r="356" spans="1:40"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9"/>
      <c r="Z356" s="9"/>
      <c r="AA356" s="2"/>
      <c r="AB356" s="2"/>
      <c r="AC356" s="2"/>
      <c r="AD356" s="2"/>
      <c r="AE356" s="2"/>
      <c r="AF356" s="2"/>
      <c r="AG356" s="2"/>
      <c r="AH356" s="2"/>
      <c r="AI356" s="2"/>
      <c r="AJ356" s="2"/>
      <c r="AK356" s="2"/>
      <c r="AL356" s="2"/>
      <c r="AM356" s="2"/>
      <c r="AN356" s="2"/>
    </row>
    <row r="357" spans="1:40"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9"/>
      <c r="Z357" s="9"/>
      <c r="AA357" s="2"/>
      <c r="AB357" s="2"/>
      <c r="AC357" s="2"/>
      <c r="AD357" s="2"/>
      <c r="AE357" s="2"/>
      <c r="AF357" s="2"/>
      <c r="AG357" s="2"/>
      <c r="AH357" s="2"/>
      <c r="AI357" s="2"/>
      <c r="AJ357" s="2"/>
      <c r="AK357" s="2"/>
      <c r="AL357" s="2"/>
      <c r="AM357" s="2"/>
      <c r="AN357" s="2"/>
    </row>
    <row r="358" spans="1:40"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9"/>
      <c r="Z358" s="9"/>
      <c r="AA358" s="2"/>
      <c r="AB358" s="2"/>
      <c r="AC358" s="2"/>
      <c r="AD358" s="2"/>
      <c r="AE358" s="2"/>
      <c r="AF358" s="2"/>
      <c r="AG358" s="2"/>
      <c r="AH358" s="2"/>
      <c r="AI358" s="2"/>
      <c r="AJ358" s="2"/>
      <c r="AK358" s="2"/>
      <c r="AL358" s="2"/>
      <c r="AM358" s="2"/>
      <c r="AN358" s="2"/>
    </row>
    <row r="359" spans="1:40"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9"/>
      <c r="Z359" s="9"/>
      <c r="AA359" s="2"/>
      <c r="AB359" s="2"/>
      <c r="AC359" s="2"/>
      <c r="AD359" s="2"/>
      <c r="AE359" s="2"/>
      <c r="AF359" s="2"/>
      <c r="AG359" s="2"/>
      <c r="AH359" s="2"/>
      <c r="AI359" s="2"/>
      <c r="AJ359" s="2"/>
      <c r="AK359" s="2"/>
      <c r="AL359" s="2"/>
      <c r="AM359" s="2"/>
      <c r="AN359" s="2"/>
    </row>
    <row r="360" spans="1:40"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9"/>
      <c r="Z360" s="9"/>
      <c r="AA360" s="2"/>
      <c r="AB360" s="2"/>
      <c r="AC360" s="2"/>
      <c r="AD360" s="2"/>
      <c r="AE360" s="2"/>
      <c r="AF360" s="2"/>
      <c r="AG360" s="2"/>
      <c r="AH360" s="2"/>
      <c r="AI360" s="2"/>
      <c r="AJ360" s="2"/>
      <c r="AK360" s="2"/>
      <c r="AL360" s="2"/>
      <c r="AM360" s="2"/>
      <c r="AN360" s="2"/>
    </row>
    <row r="361" spans="1:40"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9"/>
      <c r="Z361" s="9"/>
      <c r="AA361" s="2"/>
      <c r="AB361" s="2"/>
      <c r="AC361" s="2"/>
      <c r="AD361" s="2"/>
      <c r="AE361" s="2"/>
      <c r="AF361" s="2"/>
      <c r="AG361" s="2"/>
      <c r="AH361" s="2"/>
      <c r="AI361" s="2"/>
      <c r="AJ361" s="2"/>
      <c r="AK361" s="2"/>
      <c r="AL361" s="2"/>
      <c r="AM361" s="2"/>
      <c r="AN361" s="2"/>
    </row>
    <row r="362" spans="1:40"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9"/>
      <c r="Z362" s="9"/>
      <c r="AA362" s="2"/>
      <c r="AB362" s="2"/>
      <c r="AC362" s="2"/>
      <c r="AD362" s="2"/>
      <c r="AE362" s="2"/>
      <c r="AF362" s="2"/>
      <c r="AG362" s="2"/>
      <c r="AH362" s="2"/>
      <c r="AI362" s="2"/>
      <c r="AJ362" s="2"/>
      <c r="AK362" s="2"/>
      <c r="AL362" s="2"/>
      <c r="AM362" s="2"/>
      <c r="AN362" s="2"/>
    </row>
    <row r="363" spans="1:40"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9"/>
      <c r="Z363" s="9"/>
      <c r="AA363" s="2"/>
      <c r="AB363" s="2"/>
      <c r="AC363" s="2"/>
      <c r="AD363" s="2"/>
      <c r="AE363" s="2"/>
      <c r="AF363" s="2"/>
      <c r="AG363" s="2"/>
      <c r="AH363" s="2"/>
      <c r="AI363" s="2"/>
      <c r="AJ363" s="2"/>
      <c r="AK363" s="2"/>
      <c r="AL363" s="2"/>
      <c r="AM363" s="2"/>
      <c r="AN363" s="2"/>
    </row>
    <row r="364" spans="1:40"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9"/>
      <c r="Z364" s="9"/>
      <c r="AA364" s="2"/>
      <c r="AB364" s="2"/>
      <c r="AC364" s="2"/>
      <c r="AD364" s="2"/>
      <c r="AE364" s="2"/>
      <c r="AF364" s="2"/>
      <c r="AG364" s="2"/>
      <c r="AH364" s="2"/>
      <c r="AI364" s="2"/>
      <c r="AJ364" s="2"/>
      <c r="AK364" s="2"/>
      <c r="AL364" s="2"/>
      <c r="AM364" s="2"/>
      <c r="AN364" s="2"/>
    </row>
    <row r="365" spans="1:40"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9"/>
      <c r="Z365" s="9"/>
      <c r="AA365" s="2"/>
      <c r="AB365" s="2"/>
      <c r="AC365" s="2"/>
      <c r="AD365" s="2"/>
      <c r="AE365" s="2"/>
      <c r="AF365" s="2"/>
      <c r="AG365" s="2"/>
      <c r="AH365" s="2"/>
      <c r="AI365" s="2"/>
      <c r="AJ365" s="2"/>
      <c r="AK365" s="2"/>
      <c r="AL365" s="2"/>
      <c r="AM365" s="2"/>
      <c r="AN365" s="2"/>
    </row>
    <row r="366" spans="1:40"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9"/>
      <c r="Z366" s="9"/>
      <c r="AA366" s="2"/>
      <c r="AB366" s="2"/>
      <c r="AC366" s="2"/>
      <c r="AD366" s="2"/>
      <c r="AE366" s="2"/>
      <c r="AF366" s="2"/>
      <c r="AG366" s="2"/>
      <c r="AH366" s="2"/>
      <c r="AI366" s="2"/>
      <c r="AJ366" s="2"/>
      <c r="AK366" s="2"/>
      <c r="AL366" s="2"/>
      <c r="AM366" s="2"/>
      <c r="AN366" s="2"/>
    </row>
    <row r="367" spans="1:40"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9"/>
      <c r="Z367" s="9"/>
      <c r="AA367" s="2"/>
      <c r="AB367" s="2"/>
      <c r="AC367" s="2"/>
      <c r="AD367" s="2"/>
      <c r="AE367" s="2"/>
      <c r="AF367" s="2"/>
      <c r="AG367" s="2"/>
      <c r="AH367" s="2"/>
      <c r="AI367" s="2"/>
      <c r="AJ367" s="2"/>
      <c r="AK367" s="2"/>
      <c r="AL367" s="2"/>
      <c r="AM367" s="2"/>
      <c r="AN367" s="2"/>
    </row>
    <row r="368" spans="1:40"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9"/>
      <c r="Z368" s="9"/>
      <c r="AA368" s="2"/>
      <c r="AB368" s="2"/>
      <c r="AC368" s="2"/>
      <c r="AD368" s="2"/>
      <c r="AE368" s="2"/>
      <c r="AF368" s="2"/>
      <c r="AG368" s="2"/>
      <c r="AH368" s="2"/>
      <c r="AI368" s="2"/>
      <c r="AJ368" s="2"/>
      <c r="AK368" s="2"/>
      <c r="AL368" s="2"/>
      <c r="AM368" s="2"/>
      <c r="AN368" s="2"/>
    </row>
    <row r="369" spans="1:40"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9"/>
      <c r="Z369" s="9"/>
      <c r="AA369" s="2"/>
      <c r="AB369" s="2"/>
      <c r="AC369" s="2"/>
      <c r="AD369" s="2"/>
      <c r="AE369" s="2"/>
      <c r="AF369" s="2"/>
      <c r="AG369" s="2"/>
      <c r="AH369" s="2"/>
      <c r="AI369" s="2"/>
      <c r="AJ369" s="2"/>
      <c r="AK369" s="2"/>
      <c r="AL369" s="2"/>
      <c r="AM369" s="2"/>
      <c r="AN369" s="2"/>
    </row>
    <row r="370" spans="1:40"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9"/>
      <c r="Z370" s="9"/>
      <c r="AA370" s="2"/>
      <c r="AB370" s="2"/>
      <c r="AC370" s="2"/>
      <c r="AD370" s="2"/>
      <c r="AE370" s="2"/>
      <c r="AF370" s="2"/>
      <c r="AG370" s="2"/>
      <c r="AH370" s="2"/>
      <c r="AI370" s="2"/>
      <c r="AJ370" s="2"/>
      <c r="AK370" s="2"/>
      <c r="AL370" s="2"/>
      <c r="AM370" s="2"/>
      <c r="AN370" s="2"/>
    </row>
    <row r="371" spans="1:40"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9"/>
      <c r="Z371" s="9"/>
      <c r="AA371" s="2"/>
      <c r="AB371" s="2"/>
      <c r="AC371" s="2"/>
      <c r="AD371" s="2"/>
      <c r="AE371" s="2"/>
      <c r="AF371" s="2"/>
      <c r="AG371" s="2"/>
      <c r="AH371" s="2"/>
      <c r="AI371" s="2"/>
      <c r="AJ371" s="2"/>
      <c r="AK371" s="2"/>
      <c r="AL371" s="2"/>
      <c r="AM371" s="2"/>
      <c r="AN371" s="2"/>
    </row>
    <row r="372" spans="1:40"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9"/>
      <c r="Z372" s="9"/>
      <c r="AA372" s="2"/>
      <c r="AB372" s="2"/>
      <c r="AC372" s="2"/>
      <c r="AD372" s="2"/>
      <c r="AE372" s="2"/>
      <c r="AF372" s="2"/>
      <c r="AG372" s="2"/>
      <c r="AH372" s="2"/>
      <c r="AI372" s="2"/>
      <c r="AJ372" s="2"/>
      <c r="AK372" s="2"/>
      <c r="AL372" s="2"/>
      <c r="AM372" s="2"/>
      <c r="AN372" s="2"/>
    </row>
    <row r="373" spans="1:40"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9"/>
      <c r="Z373" s="9"/>
      <c r="AA373" s="2"/>
      <c r="AB373" s="2"/>
      <c r="AC373" s="2"/>
      <c r="AD373" s="2"/>
      <c r="AE373" s="2"/>
      <c r="AF373" s="2"/>
      <c r="AG373" s="2"/>
      <c r="AH373" s="2"/>
      <c r="AI373" s="2"/>
      <c r="AJ373" s="2"/>
      <c r="AK373" s="2"/>
      <c r="AL373" s="2"/>
      <c r="AM373" s="2"/>
      <c r="AN373" s="2"/>
    </row>
    <row r="374" spans="1:40"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9"/>
      <c r="Z374" s="9"/>
      <c r="AA374" s="2"/>
      <c r="AB374" s="2"/>
      <c r="AC374" s="2"/>
      <c r="AD374" s="2"/>
      <c r="AE374" s="2"/>
      <c r="AF374" s="2"/>
      <c r="AG374" s="2"/>
      <c r="AH374" s="2"/>
      <c r="AI374" s="2"/>
      <c r="AJ374" s="2"/>
      <c r="AK374" s="2"/>
      <c r="AL374" s="2"/>
      <c r="AM374" s="2"/>
      <c r="AN374" s="2"/>
    </row>
    <row r="375" spans="1:40"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9"/>
      <c r="Z375" s="9"/>
      <c r="AA375" s="2"/>
      <c r="AB375" s="2"/>
      <c r="AC375" s="2"/>
      <c r="AD375" s="2"/>
      <c r="AE375" s="2"/>
      <c r="AF375" s="2"/>
      <c r="AG375" s="2"/>
      <c r="AH375" s="2"/>
      <c r="AI375" s="2"/>
      <c r="AJ375" s="2"/>
      <c r="AK375" s="2"/>
      <c r="AL375" s="2"/>
      <c r="AM375" s="2"/>
      <c r="AN375" s="2"/>
    </row>
    <row r="376" spans="1:40"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9"/>
      <c r="Z376" s="9"/>
      <c r="AA376" s="2"/>
      <c r="AB376" s="2"/>
      <c r="AC376" s="2"/>
      <c r="AD376" s="2"/>
      <c r="AE376" s="2"/>
      <c r="AF376" s="2"/>
      <c r="AG376" s="2"/>
      <c r="AH376" s="2"/>
      <c r="AI376" s="2"/>
      <c r="AJ376" s="2"/>
      <c r="AK376" s="2"/>
      <c r="AL376" s="2"/>
      <c r="AM376" s="2"/>
      <c r="AN376" s="2"/>
    </row>
    <row r="377" spans="1:40"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9"/>
      <c r="Z377" s="9"/>
      <c r="AA377" s="2"/>
      <c r="AB377" s="2"/>
      <c r="AC377" s="2"/>
      <c r="AD377" s="2"/>
      <c r="AE377" s="2"/>
      <c r="AF377" s="2"/>
      <c r="AG377" s="2"/>
      <c r="AH377" s="2"/>
      <c r="AI377" s="2"/>
      <c r="AJ377" s="2"/>
      <c r="AK377" s="2"/>
      <c r="AL377" s="2"/>
      <c r="AM377" s="2"/>
      <c r="AN377" s="2"/>
    </row>
    <row r="378" spans="1:40"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9"/>
      <c r="Z378" s="9"/>
      <c r="AA378" s="2"/>
      <c r="AB378" s="2"/>
      <c r="AC378" s="2"/>
      <c r="AD378" s="2"/>
      <c r="AE378" s="2"/>
      <c r="AF378" s="2"/>
      <c r="AG378" s="2"/>
      <c r="AH378" s="2"/>
      <c r="AI378" s="2"/>
      <c r="AJ378" s="2"/>
      <c r="AK378" s="2"/>
      <c r="AL378" s="2"/>
      <c r="AM378" s="2"/>
      <c r="AN378" s="2"/>
    </row>
    <row r="379" spans="1:40"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9"/>
      <c r="Z379" s="9"/>
      <c r="AA379" s="2"/>
      <c r="AB379" s="2"/>
      <c r="AC379" s="2"/>
      <c r="AD379" s="2"/>
      <c r="AE379" s="2"/>
      <c r="AF379" s="2"/>
      <c r="AG379" s="2"/>
      <c r="AH379" s="2"/>
      <c r="AI379" s="2"/>
      <c r="AJ379" s="2"/>
      <c r="AK379" s="2"/>
      <c r="AL379" s="2"/>
      <c r="AM379" s="2"/>
      <c r="AN379" s="2"/>
    </row>
    <row r="380" spans="1:40"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9"/>
      <c r="Z380" s="9"/>
      <c r="AA380" s="2"/>
      <c r="AB380" s="2"/>
      <c r="AC380" s="2"/>
      <c r="AD380" s="2"/>
      <c r="AE380" s="2"/>
      <c r="AF380" s="2"/>
      <c r="AG380" s="2"/>
      <c r="AH380" s="2"/>
      <c r="AI380" s="2"/>
      <c r="AJ380" s="2"/>
      <c r="AK380" s="2"/>
      <c r="AL380" s="2"/>
      <c r="AM380" s="2"/>
      <c r="AN380" s="2"/>
    </row>
    <row r="381" spans="1:40"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9"/>
      <c r="Z381" s="9"/>
      <c r="AA381" s="2"/>
      <c r="AB381" s="2"/>
      <c r="AC381" s="2"/>
      <c r="AD381" s="2"/>
      <c r="AE381" s="2"/>
      <c r="AF381" s="2"/>
      <c r="AG381" s="2"/>
      <c r="AH381" s="2"/>
      <c r="AI381" s="2"/>
      <c r="AJ381" s="2"/>
      <c r="AK381" s="2"/>
      <c r="AL381" s="2"/>
      <c r="AM381" s="2"/>
      <c r="AN381" s="2"/>
    </row>
    <row r="382" spans="1:40"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9"/>
      <c r="Z382" s="9"/>
      <c r="AA382" s="2"/>
      <c r="AB382" s="2"/>
      <c r="AC382" s="2"/>
      <c r="AD382" s="2"/>
      <c r="AE382" s="2"/>
      <c r="AF382" s="2"/>
      <c r="AG382" s="2"/>
      <c r="AH382" s="2"/>
      <c r="AI382" s="2"/>
      <c r="AJ382" s="2"/>
      <c r="AK382" s="2"/>
      <c r="AL382" s="2"/>
      <c r="AM382" s="2"/>
      <c r="AN382" s="2"/>
    </row>
    <row r="383" spans="1:40"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9"/>
      <c r="Z383" s="9"/>
      <c r="AA383" s="2"/>
      <c r="AB383" s="2"/>
      <c r="AC383" s="2"/>
      <c r="AD383" s="2"/>
      <c r="AE383" s="2"/>
      <c r="AF383" s="2"/>
      <c r="AG383" s="2"/>
      <c r="AH383" s="2"/>
      <c r="AI383" s="2"/>
      <c r="AJ383" s="2"/>
      <c r="AK383" s="2"/>
      <c r="AL383" s="2"/>
      <c r="AM383" s="2"/>
      <c r="AN383" s="2"/>
    </row>
    <row r="384" spans="1:40"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9"/>
      <c r="Z384" s="9"/>
      <c r="AA384" s="2"/>
      <c r="AB384" s="2"/>
      <c r="AC384" s="2"/>
      <c r="AD384" s="2"/>
      <c r="AE384" s="2"/>
      <c r="AF384" s="2"/>
      <c r="AG384" s="2"/>
      <c r="AH384" s="2"/>
      <c r="AI384" s="2"/>
      <c r="AJ384" s="2"/>
      <c r="AK384" s="2"/>
      <c r="AL384" s="2"/>
      <c r="AM384" s="2"/>
      <c r="AN384" s="2"/>
    </row>
    <row r="385" spans="1:40"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9"/>
      <c r="Z385" s="9"/>
      <c r="AA385" s="2"/>
      <c r="AB385" s="2"/>
      <c r="AC385" s="2"/>
      <c r="AD385" s="2"/>
      <c r="AE385" s="2"/>
      <c r="AF385" s="2"/>
      <c r="AG385" s="2"/>
      <c r="AH385" s="2"/>
      <c r="AI385" s="2"/>
      <c r="AJ385" s="2"/>
      <c r="AK385" s="2"/>
      <c r="AL385" s="2"/>
      <c r="AM385" s="2"/>
      <c r="AN385" s="2"/>
    </row>
    <row r="386" spans="1:40"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9"/>
      <c r="Z386" s="9"/>
      <c r="AA386" s="2"/>
      <c r="AB386" s="2"/>
      <c r="AC386" s="2"/>
      <c r="AD386" s="2"/>
      <c r="AE386" s="2"/>
      <c r="AF386" s="2"/>
      <c r="AG386" s="2"/>
      <c r="AH386" s="2"/>
      <c r="AI386" s="2"/>
      <c r="AJ386" s="2"/>
      <c r="AK386" s="2"/>
      <c r="AL386" s="2"/>
      <c r="AM386" s="2"/>
      <c r="AN386" s="2"/>
    </row>
    <row r="387" spans="1:40"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9"/>
      <c r="Z387" s="9"/>
      <c r="AA387" s="2"/>
      <c r="AB387" s="2"/>
      <c r="AC387" s="2"/>
      <c r="AD387" s="2"/>
      <c r="AE387" s="2"/>
      <c r="AF387" s="2"/>
      <c r="AG387" s="2"/>
      <c r="AH387" s="2"/>
      <c r="AI387" s="2"/>
      <c r="AJ387" s="2"/>
      <c r="AK387" s="2"/>
      <c r="AL387" s="2"/>
      <c r="AM387" s="2"/>
      <c r="AN387" s="2"/>
    </row>
    <row r="388" spans="1:40"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9"/>
      <c r="Z388" s="9"/>
      <c r="AA388" s="2"/>
      <c r="AB388" s="2"/>
      <c r="AC388" s="2"/>
      <c r="AD388" s="2"/>
      <c r="AE388" s="2"/>
      <c r="AF388" s="2"/>
      <c r="AG388" s="2"/>
      <c r="AH388" s="2"/>
      <c r="AI388" s="2"/>
      <c r="AJ388" s="2"/>
      <c r="AK388" s="2"/>
      <c r="AL388" s="2"/>
      <c r="AM388" s="2"/>
      <c r="AN388" s="2"/>
    </row>
    <row r="389" spans="1:40"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9"/>
      <c r="Z389" s="9"/>
      <c r="AA389" s="2"/>
      <c r="AB389" s="2"/>
      <c r="AC389" s="2"/>
      <c r="AD389" s="2"/>
      <c r="AE389" s="2"/>
      <c r="AF389" s="2"/>
      <c r="AG389" s="2"/>
      <c r="AH389" s="2"/>
      <c r="AI389" s="2"/>
      <c r="AJ389" s="2"/>
      <c r="AK389" s="2"/>
      <c r="AL389" s="2"/>
      <c r="AM389" s="2"/>
      <c r="AN389" s="2"/>
    </row>
    <row r="390" spans="1:40"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9"/>
      <c r="Z390" s="9"/>
      <c r="AA390" s="2"/>
      <c r="AB390" s="2"/>
      <c r="AC390" s="2"/>
      <c r="AD390" s="2"/>
      <c r="AE390" s="2"/>
      <c r="AF390" s="2"/>
      <c r="AG390" s="2"/>
      <c r="AH390" s="2"/>
      <c r="AI390" s="2"/>
      <c r="AJ390" s="2"/>
      <c r="AK390" s="2"/>
      <c r="AL390" s="2"/>
      <c r="AM390" s="2"/>
      <c r="AN390" s="2"/>
    </row>
    <row r="391" spans="1:40"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9"/>
      <c r="Z391" s="9"/>
      <c r="AA391" s="2"/>
      <c r="AB391" s="2"/>
      <c r="AC391" s="2"/>
      <c r="AD391" s="2"/>
      <c r="AE391" s="2"/>
      <c r="AF391" s="2"/>
      <c r="AG391" s="2"/>
      <c r="AH391" s="2"/>
      <c r="AI391" s="2"/>
      <c r="AJ391" s="2"/>
      <c r="AK391" s="2"/>
      <c r="AL391" s="2"/>
      <c r="AM391" s="2"/>
      <c r="AN391" s="2"/>
    </row>
    <row r="392" spans="1:40"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9"/>
      <c r="Z392" s="9"/>
      <c r="AA392" s="2"/>
      <c r="AB392" s="2"/>
      <c r="AC392" s="2"/>
      <c r="AD392" s="2"/>
      <c r="AE392" s="2"/>
      <c r="AF392" s="2"/>
      <c r="AG392" s="2"/>
      <c r="AH392" s="2"/>
      <c r="AI392" s="2"/>
      <c r="AJ392" s="2"/>
      <c r="AK392" s="2"/>
      <c r="AL392" s="2"/>
      <c r="AM392" s="2"/>
      <c r="AN392" s="2"/>
    </row>
    <row r="393" spans="1:40"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9"/>
      <c r="Z393" s="9"/>
      <c r="AA393" s="2"/>
      <c r="AB393" s="2"/>
      <c r="AC393" s="2"/>
      <c r="AD393" s="2"/>
      <c r="AE393" s="2"/>
      <c r="AF393" s="2"/>
      <c r="AG393" s="2"/>
      <c r="AH393" s="2"/>
      <c r="AI393" s="2"/>
      <c r="AJ393" s="2"/>
      <c r="AK393" s="2"/>
      <c r="AL393" s="2"/>
      <c r="AM393" s="2"/>
      <c r="AN393" s="2"/>
    </row>
    <row r="394" spans="1:40"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9"/>
      <c r="Z394" s="9"/>
      <c r="AA394" s="2"/>
      <c r="AB394" s="2"/>
      <c r="AC394" s="2"/>
      <c r="AD394" s="2"/>
      <c r="AE394" s="2"/>
      <c r="AF394" s="2"/>
      <c r="AG394" s="2"/>
      <c r="AH394" s="2"/>
      <c r="AI394" s="2"/>
      <c r="AJ394" s="2"/>
      <c r="AK394" s="2"/>
      <c r="AL394" s="2"/>
      <c r="AM394" s="2"/>
      <c r="AN394" s="2"/>
    </row>
    <row r="395" spans="1:40"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9"/>
      <c r="Z395" s="9"/>
      <c r="AA395" s="2"/>
      <c r="AB395" s="2"/>
      <c r="AC395" s="2"/>
      <c r="AD395" s="2"/>
      <c r="AE395" s="2"/>
      <c r="AF395" s="2"/>
      <c r="AG395" s="2"/>
      <c r="AH395" s="2"/>
      <c r="AI395" s="2"/>
      <c r="AJ395" s="2"/>
      <c r="AK395" s="2"/>
      <c r="AL395" s="2"/>
      <c r="AM395" s="2"/>
      <c r="AN395" s="2"/>
    </row>
    <row r="396" spans="1:40"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9"/>
      <c r="Z396" s="9"/>
      <c r="AA396" s="2"/>
      <c r="AB396" s="2"/>
      <c r="AC396" s="2"/>
      <c r="AD396" s="2"/>
      <c r="AE396" s="2"/>
      <c r="AF396" s="2"/>
      <c r="AG396" s="2"/>
      <c r="AH396" s="2"/>
      <c r="AI396" s="2"/>
      <c r="AJ396" s="2"/>
      <c r="AK396" s="2"/>
      <c r="AL396" s="2"/>
      <c r="AM396" s="2"/>
      <c r="AN396" s="2"/>
    </row>
    <row r="397" spans="1:40"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9"/>
      <c r="Z397" s="9"/>
      <c r="AA397" s="2"/>
      <c r="AB397" s="2"/>
      <c r="AC397" s="2"/>
      <c r="AD397" s="2"/>
      <c r="AE397" s="2"/>
      <c r="AF397" s="2"/>
      <c r="AG397" s="2"/>
      <c r="AH397" s="2"/>
      <c r="AI397" s="2"/>
      <c r="AJ397" s="2"/>
      <c r="AK397" s="2"/>
      <c r="AL397" s="2"/>
      <c r="AM397" s="2"/>
      <c r="AN397" s="2"/>
    </row>
    <row r="398" spans="1:40"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9"/>
      <c r="Z398" s="9"/>
      <c r="AA398" s="2"/>
      <c r="AB398" s="2"/>
      <c r="AC398" s="2"/>
      <c r="AD398" s="2"/>
      <c r="AE398" s="2"/>
      <c r="AF398" s="2"/>
      <c r="AG398" s="2"/>
      <c r="AH398" s="2"/>
      <c r="AI398" s="2"/>
      <c r="AJ398" s="2"/>
      <c r="AK398" s="2"/>
      <c r="AL398" s="2"/>
      <c r="AM398" s="2"/>
      <c r="AN398" s="2"/>
    </row>
    <row r="399" spans="1:40"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9"/>
      <c r="Z399" s="9"/>
      <c r="AA399" s="2"/>
      <c r="AB399" s="2"/>
      <c r="AC399" s="2"/>
      <c r="AD399" s="2"/>
      <c r="AE399" s="2"/>
      <c r="AF399" s="2"/>
      <c r="AG399" s="2"/>
      <c r="AH399" s="2"/>
      <c r="AI399" s="2"/>
      <c r="AJ399" s="2"/>
      <c r="AK399" s="2"/>
      <c r="AL399" s="2"/>
      <c r="AM399" s="2"/>
      <c r="AN399" s="2"/>
    </row>
    <row r="400" spans="1:40"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9"/>
      <c r="Z400" s="9"/>
      <c r="AA400" s="2"/>
      <c r="AB400" s="2"/>
      <c r="AC400" s="2"/>
      <c r="AD400" s="2"/>
      <c r="AE400" s="2"/>
      <c r="AF400" s="2"/>
      <c r="AG400" s="2"/>
      <c r="AH400" s="2"/>
      <c r="AI400" s="2"/>
      <c r="AJ400" s="2"/>
      <c r="AK400" s="2"/>
      <c r="AL400" s="2"/>
      <c r="AM400" s="2"/>
      <c r="AN400" s="2"/>
    </row>
    <row r="401" spans="1:40"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9"/>
      <c r="Z401" s="9"/>
      <c r="AA401" s="2"/>
      <c r="AB401" s="2"/>
      <c r="AC401" s="2"/>
      <c r="AD401" s="2"/>
      <c r="AE401" s="2"/>
      <c r="AF401" s="2"/>
      <c r="AG401" s="2"/>
      <c r="AH401" s="2"/>
      <c r="AI401" s="2"/>
      <c r="AJ401" s="2"/>
      <c r="AK401" s="2"/>
      <c r="AL401" s="2"/>
      <c r="AM401" s="2"/>
      <c r="AN401" s="2"/>
    </row>
    <row r="402" spans="1:40"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9"/>
      <c r="Z402" s="9"/>
      <c r="AA402" s="2"/>
      <c r="AB402" s="2"/>
      <c r="AC402" s="2"/>
      <c r="AD402" s="2"/>
      <c r="AE402" s="2"/>
      <c r="AF402" s="2"/>
      <c r="AG402" s="2"/>
      <c r="AH402" s="2"/>
      <c r="AI402" s="2"/>
      <c r="AJ402" s="2"/>
      <c r="AK402" s="2"/>
      <c r="AL402" s="2"/>
      <c r="AM402" s="2"/>
      <c r="AN402" s="2"/>
    </row>
    <row r="403" spans="1:40"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9"/>
      <c r="Z403" s="9"/>
      <c r="AA403" s="2"/>
      <c r="AB403" s="2"/>
      <c r="AC403" s="2"/>
      <c r="AD403" s="2"/>
      <c r="AE403" s="2"/>
      <c r="AF403" s="2"/>
      <c r="AG403" s="2"/>
      <c r="AH403" s="2"/>
      <c r="AI403" s="2"/>
      <c r="AJ403" s="2"/>
      <c r="AK403" s="2"/>
      <c r="AL403" s="2"/>
      <c r="AM403" s="2"/>
      <c r="AN403" s="2"/>
    </row>
    <row r="404" spans="1:40"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9"/>
      <c r="Z404" s="9"/>
      <c r="AA404" s="2"/>
      <c r="AB404" s="2"/>
      <c r="AC404" s="2"/>
      <c r="AD404" s="2"/>
      <c r="AE404" s="2"/>
      <c r="AF404" s="2"/>
      <c r="AG404" s="2"/>
      <c r="AH404" s="2"/>
      <c r="AI404" s="2"/>
      <c r="AJ404" s="2"/>
      <c r="AK404" s="2"/>
      <c r="AL404" s="2"/>
      <c r="AM404" s="2"/>
      <c r="AN404" s="2"/>
    </row>
    <row r="405" spans="1:40"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9"/>
      <c r="Z405" s="9"/>
      <c r="AA405" s="2"/>
      <c r="AB405" s="2"/>
      <c r="AC405" s="2"/>
      <c r="AD405" s="2"/>
      <c r="AE405" s="2"/>
      <c r="AF405" s="2"/>
      <c r="AG405" s="2"/>
      <c r="AH405" s="2"/>
      <c r="AI405" s="2"/>
      <c r="AJ405" s="2"/>
      <c r="AK405" s="2"/>
      <c r="AL405" s="2"/>
      <c r="AM405" s="2"/>
      <c r="AN405" s="2"/>
    </row>
    <row r="406" spans="1:40"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9"/>
      <c r="Z406" s="9"/>
      <c r="AA406" s="2"/>
      <c r="AB406" s="2"/>
      <c r="AC406" s="2"/>
      <c r="AD406" s="2"/>
      <c r="AE406" s="2"/>
      <c r="AF406" s="2"/>
      <c r="AG406" s="2"/>
      <c r="AH406" s="2"/>
      <c r="AI406" s="2"/>
      <c r="AJ406" s="2"/>
      <c r="AK406" s="2"/>
      <c r="AL406" s="2"/>
      <c r="AM406" s="2"/>
      <c r="AN406" s="2"/>
    </row>
    <row r="407" spans="1:40"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9"/>
      <c r="Z407" s="9"/>
      <c r="AA407" s="2"/>
      <c r="AB407" s="2"/>
      <c r="AC407" s="2"/>
      <c r="AD407" s="2"/>
      <c r="AE407" s="2"/>
      <c r="AF407" s="2"/>
      <c r="AG407" s="2"/>
      <c r="AH407" s="2"/>
      <c r="AI407" s="2"/>
      <c r="AJ407" s="2"/>
      <c r="AK407" s="2"/>
      <c r="AL407" s="2"/>
      <c r="AM407" s="2"/>
      <c r="AN407" s="2"/>
    </row>
    <row r="408" spans="1:40"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9"/>
      <c r="Z408" s="9"/>
      <c r="AA408" s="2"/>
      <c r="AB408" s="2"/>
      <c r="AC408" s="2"/>
      <c r="AD408" s="2"/>
      <c r="AE408" s="2"/>
      <c r="AF408" s="2"/>
      <c r="AG408" s="2"/>
      <c r="AH408" s="2"/>
      <c r="AI408" s="2"/>
      <c r="AJ408" s="2"/>
      <c r="AK408" s="2"/>
      <c r="AL408" s="2"/>
      <c r="AM408" s="2"/>
      <c r="AN408" s="2"/>
    </row>
    <row r="409" spans="1:40"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9"/>
      <c r="Z409" s="9"/>
      <c r="AA409" s="2"/>
      <c r="AB409" s="2"/>
      <c r="AC409" s="2"/>
      <c r="AD409" s="2"/>
      <c r="AE409" s="2"/>
      <c r="AF409" s="2"/>
      <c r="AG409" s="2"/>
      <c r="AH409" s="2"/>
      <c r="AI409" s="2"/>
      <c r="AJ409" s="2"/>
      <c r="AK409" s="2"/>
      <c r="AL409" s="2"/>
      <c r="AM409" s="2"/>
      <c r="AN409" s="2"/>
    </row>
    <row r="410" spans="1:40"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9"/>
      <c r="Z410" s="9"/>
      <c r="AA410" s="2"/>
      <c r="AB410" s="2"/>
      <c r="AC410" s="2"/>
      <c r="AD410" s="2"/>
      <c r="AE410" s="2"/>
      <c r="AF410" s="2"/>
      <c r="AG410" s="2"/>
      <c r="AH410" s="2"/>
      <c r="AI410" s="2"/>
      <c r="AJ410" s="2"/>
      <c r="AK410" s="2"/>
      <c r="AL410" s="2"/>
      <c r="AM410" s="2"/>
      <c r="AN410" s="2"/>
    </row>
    <row r="411" spans="1:40"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9"/>
      <c r="Z411" s="9"/>
      <c r="AA411" s="2"/>
      <c r="AB411" s="2"/>
      <c r="AC411" s="2"/>
      <c r="AD411" s="2"/>
      <c r="AE411" s="2"/>
      <c r="AF411" s="2"/>
      <c r="AG411" s="2"/>
      <c r="AH411" s="2"/>
      <c r="AI411" s="2"/>
      <c r="AJ411" s="2"/>
      <c r="AK411" s="2"/>
      <c r="AL411" s="2"/>
      <c r="AM411" s="2"/>
      <c r="AN411" s="2"/>
    </row>
    <row r="412" spans="1:40"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9"/>
      <c r="Z412" s="9"/>
      <c r="AA412" s="2"/>
      <c r="AB412" s="2"/>
      <c r="AC412" s="2"/>
      <c r="AD412" s="2"/>
      <c r="AE412" s="2"/>
      <c r="AF412" s="2"/>
      <c r="AG412" s="2"/>
      <c r="AH412" s="2"/>
      <c r="AI412" s="2"/>
      <c r="AJ412" s="2"/>
      <c r="AK412" s="2"/>
      <c r="AL412" s="2"/>
      <c r="AM412" s="2"/>
      <c r="AN412" s="2"/>
    </row>
    <row r="413" spans="1:40"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9"/>
      <c r="Z413" s="9"/>
      <c r="AA413" s="2"/>
      <c r="AB413" s="2"/>
      <c r="AC413" s="2"/>
      <c r="AD413" s="2"/>
      <c r="AE413" s="2"/>
      <c r="AF413" s="2"/>
      <c r="AG413" s="2"/>
      <c r="AH413" s="2"/>
      <c r="AI413" s="2"/>
      <c r="AJ413" s="2"/>
      <c r="AK413" s="2"/>
      <c r="AL413" s="2"/>
      <c r="AM413" s="2"/>
      <c r="AN413" s="2"/>
    </row>
    <row r="414" spans="1:40"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9"/>
      <c r="Z414" s="9"/>
      <c r="AA414" s="2"/>
      <c r="AB414" s="2"/>
      <c r="AC414" s="2"/>
      <c r="AD414" s="2"/>
      <c r="AE414" s="2"/>
      <c r="AF414" s="2"/>
      <c r="AG414" s="2"/>
      <c r="AH414" s="2"/>
      <c r="AI414" s="2"/>
      <c r="AJ414" s="2"/>
      <c r="AK414" s="2"/>
      <c r="AL414" s="2"/>
      <c r="AM414" s="2"/>
      <c r="AN414" s="2"/>
    </row>
    <row r="415" spans="1:40"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9"/>
      <c r="Z415" s="9"/>
      <c r="AA415" s="2"/>
      <c r="AB415" s="2"/>
      <c r="AC415" s="2"/>
      <c r="AD415" s="2"/>
      <c r="AE415" s="2"/>
      <c r="AF415" s="2"/>
      <c r="AG415" s="2"/>
      <c r="AH415" s="2"/>
      <c r="AI415" s="2"/>
      <c r="AJ415" s="2"/>
      <c r="AK415" s="2"/>
      <c r="AL415" s="2"/>
      <c r="AM415" s="2"/>
      <c r="AN415" s="2"/>
    </row>
    <row r="416" spans="1:40"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9"/>
      <c r="Z416" s="9"/>
      <c r="AA416" s="2"/>
      <c r="AB416" s="2"/>
      <c r="AC416" s="2"/>
      <c r="AD416" s="2"/>
      <c r="AE416" s="2"/>
      <c r="AF416" s="2"/>
      <c r="AG416" s="2"/>
      <c r="AH416" s="2"/>
      <c r="AI416" s="2"/>
      <c r="AJ416" s="2"/>
      <c r="AK416" s="2"/>
      <c r="AL416" s="2"/>
      <c r="AM416" s="2"/>
      <c r="AN416" s="2"/>
    </row>
    <row r="417" spans="1:40"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9"/>
      <c r="Z417" s="9"/>
      <c r="AA417" s="2"/>
      <c r="AB417" s="2"/>
      <c r="AC417" s="2"/>
      <c r="AD417" s="2"/>
      <c r="AE417" s="2"/>
      <c r="AF417" s="2"/>
      <c r="AG417" s="2"/>
      <c r="AH417" s="2"/>
      <c r="AI417" s="2"/>
      <c r="AJ417" s="2"/>
      <c r="AK417" s="2"/>
      <c r="AL417" s="2"/>
      <c r="AM417" s="2"/>
      <c r="AN417" s="2"/>
    </row>
    <row r="418" spans="1:40"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9"/>
      <c r="Z418" s="9"/>
      <c r="AA418" s="2"/>
      <c r="AB418" s="2"/>
      <c r="AC418" s="2"/>
      <c r="AD418" s="2"/>
      <c r="AE418" s="2"/>
      <c r="AF418" s="2"/>
      <c r="AG418" s="2"/>
      <c r="AH418" s="2"/>
      <c r="AI418" s="2"/>
      <c r="AJ418" s="2"/>
      <c r="AK418" s="2"/>
      <c r="AL418" s="2"/>
      <c r="AM418" s="2"/>
      <c r="AN418" s="2"/>
    </row>
    <row r="419" spans="1:40"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9"/>
      <c r="Z419" s="9"/>
      <c r="AA419" s="2"/>
      <c r="AB419" s="2"/>
      <c r="AC419" s="2"/>
      <c r="AD419" s="2"/>
      <c r="AE419" s="2"/>
      <c r="AF419" s="2"/>
      <c r="AG419" s="2"/>
      <c r="AH419" s="2"/>
      <c r="AI419" s="2"/>
      <c r="AJ419" s="2"/>
      <c r="AK419" s="2"/>
      <c r="AL419" s="2"/>
      <c r="AM419" s="2"/>
      <c r="AN419" s="2"/>
    </row>
    <row r="420" spans="1:40"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9"/>
      <c r="Z420" s="9"/>
      <c r="AA420" s="2"/>
      <c r="AB420" s="2"/>
      <c r="AC420" s="2"/>
      <c r="AD420" s="2"/>
      <c r="AE420" s="2"/>
      <c r="AF420" s="2"/>
      <c r="AG420" s="2"/>
      <c r="AH420" s="2"/>
      <c r="AI420" s="2"/>
      <c r="AJ420" s="2"/>
      <c r="AK420" s="2"/>
      <c r="AL420" s="2"/>
      <c r="AM420" s="2"/>
      <c r="AN420" s="2"/>
    </row>
    <row r="421" spans="1:40"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9"/>
      <c r="Z421" s="9"/>
      <c r="AA421" s="2"/>
      <c r="AB421" s="2"/>
      <c r="AC421" s="2"/>
      <c r="AD421" s="2"/>
      <c r="AE421" s="2"/>
      <c r="AF421" s="2"/>
      <c r="AG421" s="2"/>
      <c r="AH421" s="2"/>
      <c r="AI421" s="2"/>
      <c r="AJ421" s="2"/>
      <c r="AK421" s="2"/>
      <c r="AL421" s="2"/>
      <c r="AM421" s="2"/>
      <c r="AN421" s="2"/>
    </row>
    <row r="422" spans="1:40"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9"/>
      <c r="Z422" s="9"/>
      <c r="AA422" s="2"/>
      <c r="AB422" s="2"/>
      <c r="AC422" s="2"/>
      <c r="AD422" s="2"/>
      <c r="AE422" s="2"/>
      <c r="AF422" s="2"/>
      <c r="AG422" s="2"/>
      <c r="AH422" s="2"/>
      <c r="AI422" s="2"/>
      <c r="AJ422" s="2"/>
      <c r="AK422" s="2"/>
      <c r="AL422" s="2"/>
      <c r="AM422" s="2"/>
      <c r="AN422" s="2"/>
    </row>
    <row r="423" spans="1:40"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9"/>
      <c r="Z423" s="9"/>
      <c r="AA423" s="2"/>
      <c r="AB423" s="2"/>
      <c r="AC423" s="2"/>
      <c r="AD423" s="2"/>
      <c r="AE423" s="2"/>
      <c r="AF423" s="2"/>
      <c r="AG423" s="2"/>
      <c r="AH423" s="2"/>
      <c r="AI423" s="2"/>
      <c r="AJ423" s="2"/>
      <c r="AK423" s="2"/>
      <c r="AL423" s="2"/>
      <c r="AM423" s="2"/>
      <c r="AN423" s="2"/>
    </row>
    <row r="424" spans="1:40"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9"/>
      <c r="Z424" s="9"/>
      <c r="AA424" s="2"/>
      <c r="AB424" s="2"/>
      <c r="AC424" s="2"/>
      <c r="AD424" s="2"/>
      <c r="AE424" s="2"/>
      <c r="AF424" s="2"/>
      <c r="AG424" s="2"/>
      <c r="AH424" s="2"/>
      <c r="AI424" s="2"/>
      <c r="AJ424" s="2"/>
      <c r="AK424" s="2"/>
      <c r="AL424" s="2"/>
      <c r="AM424" s="2"/>
      <c r="AN424" s="2"/>
    </row>
    <row r="425" spans="1:40"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9"/>
      <c r="Z425" s="9"/>
      <c r="AA425" s="2"/>
      <c r="AB425" s="2"/>
      <c r="AC425" s="2"/>
      <c r="AD425" s="2"/>
      <c r="AE425" s="2"/>
      <c r="AF425" s="2"/>
      <c r="AG425" s="2"/>
      <c r="AH425" s="2"/>
      <c r="AI425" s="2"/>
      <c r="AJ425" s="2"/>
      <c r="AK425" s="2"/>
      <c r="AL425" s="2"/>
      <c r="AM425" s="2"/>
      <c r="AN425" s="2"/>
    </row>
    <row r="426" spans="1:40"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9"/>
      <c r="Z426" s="9"/>
      <c r="AA426" s="2"/>
      <c r="AB426" s="2"/>
      <c r="AC426" s="2"/>
      <c r="AD426" s="2"/>
      <c r="AE426" s="2"/>
      <c r="AF426" s="2"/>
      <c r="AG426" s="2"/>
      <c r="AH426" s="2"/>
      <c r="AI426" s="2"/>
      <c r="AJ426" s="2"/>
      <c r="AK426" s="2"/>
      <c r="AL426" s="2"/>
      <c r="AM426" s="2"/>
      <c r="AN426" s="2"/>
    </row>
    <row r="427" spans="1:40"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9"/>
      <c r="Z427" s="9"/>
      <c r="AA427" s="2"/>
      <c r="AB427" s="2"/>
      <c r="AC427" s="2"/>
      <c r="AD427" s="2"/>
      <c r="AE427" s="2"/>
      <c r="AF427" s="2"/>
      <c r="AG427" s="2"/>
      <c r="AH427" s="2"/>
      <c r="AI427" s="2"/>
      <c r="AJ427" s="2"/>
      <c r="AK427" s="2"/>
      <c r="AL427" s="2"/>
      <c r="AM427" s="2"/>
      <c r="AN427" s="2"/>
    </row>
    <row r="428" spans="1:40"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9"/>
      <c r="Z428" s="9"/>
      <c r="AA428" s="2"/>
      <c r="AB428" s="2"/>
      <c r="AC428" s="2"/>
      <c r="AD428" s="2"/>
      <c r="AE428" s="2"/>
      <c r="AF428" s="2"/>
      <c r="AG428" s="2"/>
      <c r="AH428" s="2"/>
      <c r="AI428" s="2"/>
      <c r="AJ428" s="2"/>
      <c r="AK428" s="2"/>
      <c r="AL428" s="2"/>
      <c r="AM428" s="2"/>
      <c r="AN428" s="2"/>
    </row>
    <row r="429" spans="1:40"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9"/>
      <c r="Z429" s="9"/>
      <c r="AA429" s="2"/>
      <c r="AB429" s="2"/>
      <c r="AC429" s="2"/>
      <c r="AD429" s="2"/>
      <c r="AE429" s="2"/>
      <c r="AF429" s="2"/>
      <c r="AG429" s="2"/>
      <c r="AH429" s="2"/>
      <c r="AI429" s="2"/>
      <c r="AJ429" s="2"/>
      <c r="AK429" s="2"/>
      <c r="AL429" s="2"/>
      <c r="AM429" s="2"/>
      <c r="AN429" s="2"/>
    </row>
    <row r="430" spans="1:40"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9"/>
      <c r="Z430" s="9"/>
      <c r="AA430" s="2"/>
      <c r="AB430" s="2"/>
      <c r="AC430" s="2"/>
      <c r="AD430" s="2"/>
      <c r="AE430" s="2"/>
      <c r="AF430" s="2"/>
      <c r="AG430" s="2"/>
      <c r="AH430" s="2"/>
      <c r="AI430" s="2"/>
      <c r="AJ430" s="2"/>
      <c r="AK430" s="2"/>
      <c r="AL430" s="2"/>
      <c r="AM430" s="2"/>
      <c r="AN430" s="2"/>
    </row>
    <row r="431" spans="1:40"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9"/>
      <c r="Z431" s="9"/>
      <c r="AA431" s="2"/>
      <c r="AB431" s="2"/>
      <c r="AC431" s="2"/>
      <c r="AD431" s="2"/>
      <c r="AE431" s="2"/>
      <c r="AF431" s="2"/>
      <c r="AG431" s="2"/>
      <c r="AH431" s="2"/>
      <c r="AI431" s="2"/>
      <c r="AJ431" s="2"/>
      <c r="AK431" s="2"/>
      <c r="AL431" s="2"/>
      <c r="AM431" s="2"/>
      <c r="AN431" s="2"/>
    </row>
    <row r="432" spans="1:40"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9"/>
      <c r="Z432" s="9"/>
      <c r="AA432" s="2"/>
      <c r="AB432" s="2"/>
      <c r="AC432" s="2"/>
      <c r="AD432" s="2"/>
      <c r="AE432" s="2"/>
      <c r="AF432" s="2"/>
      <c r="AG432" s="2"/>
      <c r="AH432" s="2"/>
      <c r="AI432" s="2"/>
      <c r="AJ432" s="2"/>
      <c r="AK432" s="2"/>
      <c r="AL432" s="2"/>
      <c r="AM432" s="2"/>
      <c r="AN432" s="2"/>
    </row>
    <row r="433" spans="1:40"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9"/>
      <c r="Z433" s="9"/>
      <c r="AA433" s="2"/>
      <c r="AB433" s="2"/>
      <c r="AC433" s="2"/>
      <c r="AD433" s="2"/>
      <c r="AE433" s="2"/>
      <c r="AF433" s="2"/>
      <c r="AG433" s="2"/>
      <c r="AH433" s="2"/>
      <c r="AI433" s="2"/>
      <c r="AJ433" s="2"/>
      <c r="AK433" s="2"/>
      <c r="AL433" s="2"/>
      <c r="AM433" s="2"/>
      <c r="AN433" s="2"/>
    </row>
    <row r="434" spans="1:40"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9"/>
      <c r="Z434" s="9"/>
      <c r="AA434" s="2"/>
      <c r="AB434" s="2"/>
      <c r="AC434" s="2"/>
      <c r="AD434" s="2"/>
      <c r="AE434" s="2"/>
      <c r="AF434" s="2"/>
      <c r="AG434" s="2"/>
      <c r="AH434" s="2"/>
      <c r="AI434" s="2"/>
      <c r="AJ434" s="2"/>
      <c r="AK434" s="2"/>
      <c r="AL434" s="2"/>
      <c r="AM434" s="2"/>
      <c r="AN434" s="2"/>
    </row>
    <row r="435" spans="1:40"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9"/>
      <c r="Z435" s="9"/>
      <c r="AA435" s="2"/>
      <c r="AB435" s="2"/>
      <c r="AC435" s="2"/>
      <c r="AD435" s="2"/>
      <c r="AE435" s="2"/>
      <c r="AF435" s="2"/>
      <c r="AG435" s="2"/>
      <c r="AH435" s="2"/>
      <c r="AI435" s="2"/>
      <c r="AJ435" s="2"/>
      <c r="AK435" s="2"/>
      <c r="AL435" s="2"/>
      <c r="AM435" s="2"/>
      <c r="AN435" s="2"/>
    </row>
    <row r="436" spans="1:40"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9"/>
      <c r="Z436" s="9"/>
      <c r="AA436" s="2"/>
      <c r="AB436" s="2"/>
      <c r="AC436" s="2"/>
      <c r="AD436" s="2"/>
      <c r="AE436" s="2"/>
      <c r="AF436" s="2"/>
      <c r="AG436" s="2"/>
      <c r="AH436" s="2"/>
      <c r="AI436" s="2"/>
      <c r="AJ436" s="2"/>
      <c r="AK436" s="2"/>
      <c r="AL436" s="2"/>
      <c r="AM436" s="2"/>
      <c r="AN436" s="2"/>
    </row>
    <row r="437" spans="1:40"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9"/>
      <c r="Z437" s="9"/>
      <c r="AA437" s="2"/>
      <c r="AB437" s="2"/>
      <c r="AC437" s="2"/>
      <c r="AD437" s="2"/>
      <c r="AE437" s="2"/>
      <c r="AF437" s="2"/>
      <c r="AG437" s="2"/>
      <c r="AH437" s="2"/>
      <c r="AI437" s="2"/>
      <c r="AJ437" s="2"/>
      <c r="AK437" s="2"/>
      <c r="AL437" s="2"/>
      <c r="AM437" s="2"/>
      <c r="AN437" s="2"/>
    </row>
    <row r="438" spans="1:40"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9"/>
      <c r="Z438" s="9"/>
      <c r="AA438" s="2"/>
      <c r="AB438" s="2"/>
      <c r="AC438" s="2"/>
      <c r="AD438" s="2"/>
      <c r="AE438" s="2"/>
      <c r="AF438" s="2"/>
      <c r="AG438" s="2"/>
      <c r="AH438" s="2"/>
      <c r="AI438" s="2"/>
      <c r="AJ438" s="2"/>
      <c r="AK438" s="2"/>
      <c r="AL438" s="2"/>
      <c r="AM438" s="2"/>
      <c r="AN438" s="2"/>
    </row>
    <row r="439" spans="1:40"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9"/>
      <c r="Z439" s="9"/>
      <c r="AA439" s="2"/>
      <c r="AB439" s="2"/>
      <c r="AC439" s="2"/>
      <c r="AD439" s="2"/>
      <c r="AE439" s="2"/>
      <c r="AF439" s="2"/>
      <c r="AG439" s="2"/>
      <c r="AH439" s="2"/>
      <c r="AI439" s="2"/>
      <c r="AJ439" s="2"/>
      <c r="AK439" s="2"/>
      <c r="AL439" s="2"/>
      <c r="AM439" s="2"/>
      <c r="AN439" s="2"/>
    </row>
    <row r="440" spans="1:40"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9"/>
      <c r="Z440" s="9"/>
      <c r="AA440" s="2"/>
      <c r="AB440" s="2"/>
      <c r="AC440" s="2"/>
      <c r="AD440" s="2"/>
      <c r="AE440" s="2"/>
      <c r="AF440" s="2"/>
      <c r="AG440" s="2"/>
      <c r="AH440" s="2"/>
      <c r="AI440" s="2"/>
      <c r="AJ440" s="2"/>
      <c r="AK440" s="2"/>
      <c r="AL440" s="2"/>
      <c r="AM440" s="2"/>
      <c r="AN440" s="2"/>
    </row>
    <row r="441" spans="1:40"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9"/>
      <c r="Z441" s="9"/>
      <c r="AA441" s="2"/>
      <c r="AB441" s="2"/>
      <c r="AC441" s="2"/>
      <c r="AD441" s="2"/>
      <c r="AE441" s="2"/>
      <c r="AF441" s="2"/>
      <c r="AG441" s="2"/>
      <c r="AH441" s="2"/>
      <c r="AI441" s="2"/>
      <c r="AJ441" s="2"/>
      <c r="AK441" s="2"/>
      <c r="AL441" s="2"/>
      <c r="AM441" s="2"/>
      <c r="AN441" s="2"/>
    </row>
    <row r="442" spans="1:40"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9"/>
      <c r="Z442" s="9"/>
      <c r="AA442" s="2"/>
      <c r="AB442" s="2"/>
      <c r="AC442" s="2"/>
      <c r="AD442" s="2"/>
      <c r="AE442" s="2"/>
      <c r="AF442" s="2"/>
      <c r="AG442" s="2"/>
      <c r="AH442" s="2"/>
      <c r="AI442" s="2"/>
      <c r="AJ442" s="2"/>
      <c r="AK442" s="2"/>
      <c r="AL442" s="2"/>
      <c r="AM442" s="2"/>
      <c r="AN442" s="2"/>
    </row>
    <row r="443" spans="1:40"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9"/>
      <c r="Z443" s="9"/>
      <c r="AA443" s="2"/>
      <c r="AB443" s="2"/>
      <c r="AC443" s="2"/>
      <c r="AD443" s="2"/>
      <c r="AE443" s="2"/>
      <c r="AF443" s="2"/>
      <c r="AG443" s="2"/>
      <c r="AH443" s="2"/>
      <c r="AI443" s="2"/>
      <c r="AJ443" s="2"/>
      <c r="AK443" s="2"/>
      <c r="AL443" s="2"/>
      <c r="AM443" s="2"/>
      <c r="AN443" s="2"/>
    </row>
    <row r="444" spans="1:40"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9"/>
      <c r="Z444" s="9"/>
      <c r="AA444" s="2"/>
      <c r="AB444" s="2"/>
      <c r="AC444" s="2"/>
      <c r="AD444" s="2"/>
      <c r="AE444" s="2"/>
      <c r="AF444" s="2"/>
      <c r="AG444" s="2"/>
      <c r="AH444" s="2"/>
      <c r="AI444" s="2"/>
      <c r="AJ444" s="2"/>
      <c r="AK444" s="2"/>
      <c r="AL444" s="2"/>
      <c r="AM444" s="2"/>
      <c r="AN444" s="2"/>
    </row>
    <row r="445" spans="1:40"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9"/>
      <c r="Z445" s="9"/>
      <c r="AA445" s="2"/>
      <c r="AB445" s="2"/>
      <c r="AC445" s="2"/>
      <c r="AD445" s="2"/>
      <c r="AE445" s="2"/>
      <c r="AF445" s="2"/>
      <c r="AG445" s="2"/>
      <c r="AH445" s="2"/>
      <c r="AI445" s="2"/>
      <c r="AJ445" s="2"/>
      <c r="AK445" s="2"/>
      <c r="AL445" s="2"/>
      <c r="AM445" s="2"/>
      <c r="AN445" s="2"/>
    </row>
    <row r="446" spans="1:40"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9"/>
      <c r="Z446" s="9"/>
      <c r="AA446" s="2"/>
      <c r="AB446" s="2"/>
      <c r="AC446" s="2"/>
      <c r="AD446" s="2"/>
      <c r="AE446" s="2"/>
      <c r="AF446" s="2"/>
      <c r="AG446" s="2"/>
      <c r="AH446" s="2"/>
      <c r="AI446" s="2"/>
      <c r="AJ446" s="2"/>
      <c r="AK446" s="2"/>
      <c r="AL446" s="2"/>
      <c r="AM446" s="2"/>
      <c r="AN446" s="2"/>
    </row>
    <row r="447" spans="1:40"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9"/>
      <c r="Z447" s="9"/>
      <c r="AA447" s="2"/>
      <c r="AB447" s="2"/>
      <c r="AC447" s="2"/>
      <c r="AD447" s="2"/>
      <c r="AE447" s="2"/>
      <c r="AF447" s="2"/>
      <c r="AG447" s="2"/>
      <c r="AH447" s="2"/>
      <c r="AI447" s="2"/>
      <c r="AJ447" s="2"/>
      <c r="AK447" s="2"/>
      <c r="AL447" s="2"/>
      <c r="AM447" s="2"/>
      <c r="AN447" s="2"/>
    </row>
    <row r="448" spans="1:40"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9"/>
      <c r="Z448" s="9"/>
      <c r="AA448" s="2"/>
      <c r="AB448" s="2"/>
      <c r="AC448" s="2"/>
      <c r="AD448" s="2"/>
      <c r="AE448" s="2"/>
      <c r="AF448" s="2"/>
      <c r="AG448" s="2"/>
      <c r="AH448" s="2"/>
      <c r="AI448" s="2"/>
      <c r="AJ448" s="2"/>
      <c r="AK448" s="2"/>
      <c r="AL448" s="2"/>
      <c r="AM448" s="2"/>
      <c r="AN448" s="2"/>
    </row>
    <row r="449" spans="1:40"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9"/>
      <c r="Z449" s="9"/>
      <c r="AA449" s="2"/>
      <c r="AB449" s="2"/>
      <c r="AC449" s="2"/>
      <c r="AD449" s="2"/>
      <c r="AE449" s="2"/>
      <c r="AF449" s="2"/>
      <c r="AG449" s="2"/>
      <c r="AH449" s="2"/>
      <c r="AI449" s="2"/>
      <c r="AJ449" s="2"/>
      <c r="AK449" s="2"/>
      <c r="AL449" s="2"/>
      <c r="AM449" s="2"/>
      <c r="AN449" s="2"/>
    </row>
    <row r="450" spans="1:40"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9"/>
      <c r="Z450" s="9"/>
      <c r="AA450" s="2"/>
      <c r="AB450" s="2"/>
      <c r="AC450" s="2"/>
      <c r="AD450" s="2"/>
      <c r="AE450" s="2"/>
      <c r="AF450" s="2"/>
      <c r="AG450" s="2"/>
      <c r="AH450" s="2"/>
      <c r="AI450" s="2"/>
      <c r="AJ450" s="2"/>
      <c r="AK450" s="2"/>
      <c r="AL450" s="2"/>
      <c r="AM450" s="2"/>
      <c r="AN450" s="2"/>
    </row>
    <row r="451" spans="1:40"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9"/>
      <c r="Z451" s="9"/>
      <c r="AA451" s="2"/>
      <c r="AB451" s="2"/>
      <c r="AC451" s="2"/>
      <c r="AD451" s="2"/>
      <c r="AE451" s="2"/>
      <c r="AF451" s="2"/>
      <c r="AG451" s="2"/>
      <c r="AH451" s="2"/>
      <c r="AI451" s="2"/>
      <c r="AJ451" s="2"/>
      <c r="AK451" s="2"/>
      <c r="AL451" s="2"/>
      <c r="AM451" s="2"/>
      <c r="AN451" s="2"/>
    </row>
    <row r="452" spans="1:40"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9"/>
      <c r="Z452" s="9"/>
      <c r="AA452" s="2"/>
      <c r="AB452" s="2"/>
      <c r="AC452" s="2"/>
      <c r="AD452" s="2"/>
      <c r="AE452" s="2"/>
      <c r="AF452" s="2"/>
      <c r="AG452" s="2"/>
      <c r="AH452" s="2"/>
      <c r="AI452" s="2"/>
      <c r="AJ452" s="2"/>
      <c r="AK452" s="2"/>
      <c r="AL452" s="2"/>
      <c r="AM452" s="2"/>
      <c r="AN452" s="2"/>
    </row>
    <row r="453" spans="1:40"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9"/>
      <c r="Z453" s="9"/>
      <c r="AA453" s="2"/>
      <c r="AB453" s="2"/>
      <c r="AC453" s="2"/>
      <c r="AD453" s="2"/>
      <c r="AE453" s="2"/>
      <c r="AF453" s="2"/>
      <c r="AG453" s="2"/>
      <c r="AH453" s="2"/>
      <c r="AI453" s="2"/>
      <c r="AJ453" s="2"/>
      <c r="AK453" s="2"/>
      <c r="AL453" s="2"/>
      <c r="AM453" s="2"/>
      <c r="AN453" s="2"/>
    </row>
    <row r="454" spans="1:40"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9"/>
      <c r="Z454" s="9"/>
      <c r="AA454" s="2"/>
      <c r="AB454" s="2"/>
      <c r="AC454" s="2"/>
      <c r="AD454" s="2"/>
      <c r="AE454" s="2"/>
      <c r="AF454" s="2"/>
      <c r="AG454" s="2"/>
      <c r="AH454" s="2"/>
      <c r="AI454" s="2"/>
      <c r="AJ454" s="2"/>
      <c r="AK454" s="2"/>
      <c r="AL454" s="2"/>
      <c r="AM454" s="2"/>
      <c r="AN454" s="2"/>
    </row>
    <row r="455" spans="1:40"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9"/>
      <c r="Z455" s="9"/>
      <c r="AA455" s="2"/>
      <c r="AB455" s="2"/>
      <c r="AC455" s="2"/>
      <c r="AD455" s="2"/>
      <c r="AE455" s="2"/>
      <c r="AF455" s="2"/>
      <c r="AG455" s="2"/>
      <c r="AH455" s="2"/>
      <c r="AI455" s="2"/>
      <c r="AJ455" s="2"/>
      <c r="AK455" s="2"/>
      <c r="AL455" s="2"/>
      <c r="AM455" s="2"/>
      <c r="AN455" s="2"/>
    </row>
    <row r="456" spans="1:40"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9"/>
      <c r="Z456" s="9"/>
      <c r="AA456" s="2"/>
      <c r="AB456" s="2"/>
      <c r="AC456" s="2"/>
      <c r="AD456" s="2"/>
      <c r="AE456" s="2"/>
      <c r="AF456" s="2"/>
      <c r="AG456" s="2"/>
      <c r="AH456" s="2"/>
      <c r="AI456" s="2"/>
      <c r="AJ456" s="2"/>
      <c r="AK456" s="2"/>
      <c r="AL456" s="2"/>
      <c r="AM456" s="2"/>
      <c r="AN456" s="2"/>
    </row>
    <row r="457" spans="1:40"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9"/>
      <c r="Z457" s="9"/>
      <c r="AA457" s="2"/>
      <c r="AB457" s="2"/>
      <c r="AC457" s="2"/>
      <c r="AD457" s="2"/>
      <c r="AE457" s="2"/>
      <c r="AF457" s="2"/>
      <c r="AG457" s="2"/>
      <c r="AH457" s="2"/>
      <c r="AI457" s="2"/>
      <c r="AJ457" s="2"/>
      <c r="AK457" s="2"/>
      <c r="AL457" s="2"/>
      <c r="AM457" s="2"/>
      <c r="AN457" s="2"/>
    </row>
    <row r="458" spans="1:40"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9"/>
      <c r="Z458" s="9"/>
      <c r="AA458" s="2"/>
      <c r="AB458" s="2"/>
      <c r="AC458" s="2"/>
      <c r="AD458" s="2"/>
      <c r="AE458" s="2"/>
      <c r="AF458" s="2"/>
      <c r="AG458" s="2"/>
      <c r="AH458" s="2"/>
      <c r="AI458" s="2"/>
      <c r="AJ458" s="2"/>
      <c r="AK458" s="2"/>
      <c r="AL458" s="2"/>
      <c r="AM458" s="2"/>
      <c r="AN458" s="2"/>
    </row>
    <row r="459" spans="1:40"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9"/>
      <c r="Z459" s="9"/>
      <c r="AA459" s="2"/>
      <c r="AB459" s="2"/>
      <c r="AC459" s="2"/>
      <c r="AD459" s="2"/>
      <c r="AE459" s="2"/>
      <c r="AF459" s="2"/>
      <c r="AG459" s="2"/>
      <c r="AH459" s="2"/>
      <c r="AI459" s="2"/>
      <c r="AJ459" s="2"/>
      <c r="AK459" s="2"/>
      <c r="AL459" s="2"/>
      <c r="AM459" s="2"/>
      <c r="AN459" s="2"/>
    </row>
    <row r="460" spans="1:40"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9"/>
      <c r="Z460" s="9"/>
      <c r="AA460" s="2"/>
      <c r="AB460" s="2"/>
      <c r="AC460" s="2"/>
      <c r="AD460" s="2"/>
      <c r="AE460" s="2"/>
      <c r="AF460" s="2"/>
      <c r="AG460" s="2"/>
      <c r="AH460" s="2"/>
      <c r="AI460" s="2"/>
      <c r="AJ460" s="2"/>
      <c r="AK460" s="2"/>
      <c r="AL460" s="2"/>
      <c r="AM460" s="2"/>
      <c r="AN460" s="2"/>
    </row>
    <row r="461" spans="1:40"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9"/>
      <c r="Z461" s="9"/>
      <c r="AA461" s="2"/>
      <c r="AB461" s="2"/>
      <c r="AC461" s="2"/>
      <c r="AD461" s="2"/>
      <c r="AE461" s="2"/>
      <c r="AF461" s="2"/>
      <c r="AG461" s="2"/>
      <c r="AH461" s="2"/>
      <c r="AI461" s="2"/>
      <c r="AJ461" s="2"/>
      <c r="AK461" s="2"/>
      <c r="AL461" s="2"/>
      <c r="AM461" s="2"/>
      <c r="AN461" s="2"/>
    </row>
    <row r="462" spans="1:40"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9"/>
      <c r="Z462" s="9"/>
      <c r="AA462" s="2"/>
      <c r="AB462" s="2"/>
      <c r="AC462" s="2"/>
      <c r="AD462" s="2"/>
      <c r="AE462" s="2"/>
      <c r="AF462" s="2"/>
      <c r="AG462" s="2"/>
      <c r="AH462" s="2"/>
      <c r="AI462" s="2"/>
      <c r="AJ462" s="2"/>
      <c r="AK462" s="2"/>
      <c r="AL462" s="2"/>
      <c r="AM462" s="2"/>
      <c r="AN462" s="2"/>
    </row>
    <row r="463" spans="1:40"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9"/>
      <c r="Z463" s="9"/>
      <c r="AA463" s="2"/>
      <c r="AB463" s="2"/>
      <c r="AC463" s="2"/>
      <c r="AD463" s="2"/>
      <c r="AE463" s="2"/>
      <c r="AF463" s="2"/>
      <c r="AG463" s="2"/>
      <c r="AH463" s="2"/>
      <c r="AI463" s="2"/>
      <c r="AJ463" s="2"/>
      <c r="AK463" s="2"/>
      <c r="AL463" s="2"/>
      <c r="AM463" s="2"/>
      <c r="AN463" s="2"/>
    </row>
    <row r="464" spans="1:40"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9"/>
      <c r="Z464" s="9"/>
      <c r="AA464" s="2"/>
      <c r="AB464" s="2"/>
      <c r="AC464" s="2"/>
      <c r="AD464" s="2"/>
      <c r="AE464" s="2"/>
      <c r="AF464" s="2"/>
      <c r="AG464" s="2"/>
      <c r="AH464" s="2"/>
      <c r="AI464" s="2"/>
      <c r="AJ464" s="2"/>
      <c r="AK464" s="2"/>
      <c r="AL464" s="2"/>
      <c r="AM464" s="2"/>
      <c r="AN464" s="2"/>
    </row>
    <row r="465" spans="1:40"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9"/>
      <c r="Z465" s="9"/>
      <c r="AA465" s="2"/>
      <c r="AB465" s="2"/>
      <c r="AC465" s="2"/>
      <c r="AD465" s="2"/>
      <c r="AE465" s="2"/>
      <c r="AF465" s="2"/>
      <c r="AG465" s="2"/>
      <c r="AH465" s="2"/>
      <c r="AI465" s="2"/>
      <c r="AJ465" s="2"/>
      <c r="AK465" s="2"/>
      <c r="AL465" s="2"/>
      <c r="AM465" s="2"/>
      <c r="AN465" s="2"/>
    </row>
    <row r="466" spans="1:40"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9"/>
      <c r="Z466" s="9"/>
      <c r="AA466" s="2"/>
      <c r="AB466" s="2"/>
      <c r="AC466" s="2"/>
      <c r="AD466" s="2"/>
      <c r="AE466" s="2"/>
      <c r="AF466" s="2"/>
      <c r="AG466" s="2"/>
      <c r="AH466" s="2"/>
      <c r="AI466" s="2"/>
      <c r="AJ466" s="2"/>
      <c r="AK466" s="2"/>
      <c r="AL466" s="2"/>
      <c r="AM466" s="2"/>
      <c r="AN466" s="2"/>
    </row>
    <row r="467" spans="1:40"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9"/>
      <c r="Z467" s="9"/>
      <c r="AA467" s="2"/>
      <c r="AB467" s="2"/>
      <c r="AC467" s="2"/>
      <c r="AD467" s="2"/>
      <c r="AE467" s="2"/>
      <c r="AF467" s="2"/>
      <c r="AG467" s="2"/>
      <c r="AH467" s="2"/>
      <c r="AI467" s="2"/>
      <c r="AJ467" s="2"/>
      <c r="AK467" s="2"/>
      <c r="AL467" s="2"/>
      <c r="AM467" s="2"/>
      <c r="AN467" s="2"/>
    </row>
    <row r="468" spans="1:40"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9"/>
      <c r="Z468" s="9"/>
      <c r="AA468" s="2"/>
      <c r="AB468" s="2"/>
      <c r="AC468" s="2"/>
      <c r="AD468" s="2"/>
      <c r="AE468" s="2"/>
      <c r="AF468" s="2"/>
      <c r="AG468" s="2"/>
      <c r="AH468" s="2"/>
      <c r="AI468" s="2"/>
      <c r="AJ468" s="2"/>
      <c r="AK468" s="2"/>
      <c r="AL468" s="2"/>
      <c r="AM468" s="2"/>
      <c r="AN468" s="2"/>
    </row>
    <row r="469" spans="1:40"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9"/>
      <c r="Z469" s="9"/>
      <c r="AA469" s="2"/>
      <c r="AB469" s="2"/>
      <c r="AC469" s="2"/>
      <c r="AD469" s="2"/>
      <c r="AE469" s="2"/>
      <c r="AF469" s="2"/>
      <c r="AG469" s="2"/>
      <c r="AH469" s="2"/>
      <c r="AI469" s="2"/>
      <c r="AJ469" s="2"/>
      <c r="AK469" s="2"/>
      <c r="AL469" s="2"/>
      <c r="AM469" s="2"/>
      <c r="AN469" s="2"/>
    </row>
    <row r="470" spans="1:40"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9"/>
      <c r="Z470" s="9"/>
      <c r="AA470" s="2"/>
      <c r="AB470" s="2"/>
      <c r="AC470" s="2"/>
      <c r="AD470" s="2"/>
      <c r="AE470" s="2"/>
      <c r="AF470" s="2"/>
      <c r="AG470" s="2"/>
      <c r="AH470" s="2"/>
      <c r="AI470" s="2"/>
      <c r="AJ470" s="2"/>
      <c r="AK470" s="2"/>
      <c r="AL470" s="2"/>
      <c r="AM470" s="2"/>
      <c r="AN470" s="2"/>
    </row>
    <row r="471" spans="1:40"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9"/>
      <c r="Z471" s="9"/>
      <c r="AA471" s="2"/>
      <c r="AB471" s="2"/>
      <c r="AC471" s="2"/>
      <c r="AD471" s="2"/>
      <c r="AE471" s="2"/>
      <c r="AF471" s="2"/>
      <c r="AG471" s="2"/>
      <c r="AH471" s="2"/>
      <c r="AI471" s="2"/>
      <c r="AJ471" s="2"/>
      <c r="AK471" s="2"/>
      <c r="AL471" s="2"/>
      <c r="AM471" s="2"/>
      <c r="AN471" s="2"/>
    </row>
    <row r="472" spans="1:40"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9"/>
      <c r="Z472" s="9"/>
      <c r="AA472" s="2"/>
      <c r="AB472" s="2"/>
      <c r="AC472" s="2"/>
      <c r="AD472" s="2"/>
      <c r="AE472" s="2"/>
      <c r="AF472" s="2"/>
      <c r="AG472" s="2"/>
      <c r="AH472" s="2"/>
      <c r="AI472" s="2"/>
      <c r="AJ472" s="2"/>
      <c r="AK472" s="2"/>
      <c r="AL472" s="2"/>
      <c r="AM472" s="2"/>
      <c r="AN472" s="2"/>
    </row>
    <row r="473" spans="1:40"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9"/>
      <c r="Z473" s="9"/>
      <c r="AA473" s="2"/>
      <c r="AB473" s="2"/>
      <c r="AC473" s="2"/>
      <c r="AD473" s="2"/>
      <c r="AE473" s="2"/>
      <c r="AF473" s="2"/>
      <c r="AG473" s="2"/>
      <c r="AH473" s="2"/>
      <c r="AI473" s="2"/>
      <c r="AJ473" s="2"/>
      <c r="AK473" s="2"/>
      <c r="AL473" s="2"/>
      <c r="AM473" s="2"/>
      <c r="AN473" s="2"/>
    </row>
    <row r="474" spans="1:40"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9"/>
      <c r="Z474" s="9"/>
      <c r="AA474" s="2"/>
      <c r="AB474" s="2"/>
      <c r="AC474" s="2"/>
      <c r="AD474" s="2"/>
      <c r="AE474" s="2"/>
      <c r="AF474" s="2"/>
      <c r="AG474" s="2"/>
      <c r="AH474" s="2"/>
      <c r="AI474" s="2"/>
      <c r="AJ474" s="2"/>
      <c r="AK474" s="2"/>
      <c r="AL474" s="2"/>
      <c r="AM474" s="2"/>
      <c r="AN474" s="2"/>
    </row>
    <row r="475" spans="1:40"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9"/>
      <c r="Z475" s="9"/>
      <c r="AA475" s="2"/>
      <c r="AB475" s="2"/>
      <c r="AC475" s="2"/>
      <c r="AD475" s="2"/>
      <c r="AE475" s="2"/>
      <c r="AF475" s="2"/>
      <c r="AG475" s="2"/>
      <c r="AH475" s="2"/>
      <c r="AI475" s="2"/>
      <c r="AJ475" s="2"/>
      <c r="AK475" s="2"/>
      <c r="AL475" s="2"/>
      <c r="AM475" s="2"/>
      <c r="AN475" s="2"/>
    </row>
    <row r="476" spans="1:40"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9"/>
      <c r="Z476" s="9"/>
      <c r="AA476" s="2"/>
      <c r="AB476" s="2"/>
      <c r="AC476" s="2"/>
      <c r="AD476" s="2"/>
      <c r="AE476" s="2"/>
      <c r="AF476" s="2"/>
      <c r="AG476" s="2"/>
      <c r="AH476" s="2"/>
      <c r="AI476" s="2"/>
      <c r="AJ476" s="2"/>
      <c r="AK476" s="2"/>
      <c r="AL476" s="2"/>
      <c r="AM476" s="2"/>
      <c r="AN476" s="2"/>
    </row>
    <row r="477" spans="1:40"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9"/>
      <c r="Z477" s="9"/>
      <c r="AA477" s="2"/>
      <c r="AB477" s="2"/>
      <c r="AC477" s="2"/>
      <c r="AD477" s="2"/>
      <c r="AE477" s="2"/>
      <c r="AF477" s="2"/>
      <c r="AG477" s="2"/>
      <c r="AH477" s="2"/>
      <c r="AI477" s="2"/>
      <c r="AJ477" s="2"/>
      <c r="AK477" s="2"/>
      <c r="AL477" s="2"/>
      <c r="AM477" s="2"/>
      <c r="AN477" s="2"/>
    </row>
    <row r="478" spans="1:40"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9"/>
      <c r="Z478" s="9"/>
      <c r="AA478" s="2"/>
      <c r="AB478" s="2"/>
      <c r="AC478" s="2"/>
      <c r="AD478" s="2"/>
      <c r="AE478" s="2"/>
      <c r="AF478" s="2"/>
      <c r="AG478" s="2"/>
      <c r="AH478" s="2"/>
      <c r="AI478" s="2"/>
      <c r="AJ478" s="2"/>
      <c r="AK478" s="2"/>
      <c r="AL478" s="2"/>
      <c r="AM478" s="2"/>
      <c r="AN478" s="2"/>
    </row>
    <row r="479" spans="1:40"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9"/>
      <c r="Z479" s="9"/>
      <c r="AA479" s="2"/>
      <c r="AB479" s="2"/>
      <c r="AC479" s="2"/>
      <c r="AD479" s="2"/>
      <c r="AE479" s="2"/>
      <c r="AF479" s="2"/>
      <c r="AG479" s="2"/>
      <c r="AH479" s="2"/>
      <c r="AI479" s="2"/>
      <c r="AJ479" s="2"/>
      <c r="AK479" s="2"/>
      <c r="AL479" s="2"/>
      <c r="AM479" s="2"/>
      <c r="AN479" s="2"/>
    </row>
    <row r="480" spans="1:40"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9"/>
      <c r="Z480" s="9"/>
      <c r="AA480" s="2"/>
      <c r="AB480" s="2"/>
      <c r="AC480" s="2"/>
      <c r="AD480" s="2"/>
      <c r="AE480" s="2"/>
      <c r="AF480" s="2"/>
      <c r="AG480" s="2"/>
      <c r="AH480" s="2"/>
      <c r="AI480" s="2"/>
      <c r="AJ480" s="2"/>
      <c r="AK480" s="2"/>
      <c r="AL480" s="2"/>
      <c r="AM480" s="2"/>
      <c r="AN480" s="2"/>
    </row>
    <row r="481" spans="1:40"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9"/>
      <c r="Z481" s="9"/>
      <c r="AA481" s="2"/>
      <c r="AB481" s="2"/>
      <c r="AC481" s="2"/>
      <c r="AD481" s="2"/>
      <c r="AE481" s="2"/>
      <c r="AF481" s="2"/>
      <c r="AG481" s="2"/>
      <c r="AH481" s="2"/>
      <c r="AI481" s="2"/>
      <c r="AJ481" s="2"/>
      <c r="AK481" s="2"/>
      <c r="AL481" s="2"/>
      <c r="AM481" s="2"/>
      <c r="AN481" s="2"/>
    </row>
    <row r="482" spans="1:40"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9"/>
      <c r="Z482" s="9"/>
      <c r="AA482" s="2"/>
      <c r="AB482" s="2"/>
      <c r="AC482" s="2"/>
      <c r="AD482" s="2"/>
      <c r="AE482" s="2"/>
      <c r="AF482" s="2"/>
      <c r="AG482" s="2"/>
      <c r="AH482" s="2"/>
      <c r="AI482" s="2"/>
      <c r="AJ482" s="2"/>
      <c r="AK482" s="2"/>
      <c r="AL482" s="2"/>
      <c r="AM482" s="2"/>
      <c r="AN482" s="2"/>
    </row>
    <row r="483" spans="1:40"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9"/>
      <c r="Z483" s="9"/>
      <c r="AA483" s="2"/>
      <c r="AB483" s="2"/>
      <c r="AC483" s="2"/>
      <c r="AD483" s="2"/>
      <c r="AE483" s="2"/>
      <c r="AF483" s="2"/>
      <c r="AG483" s="2"/>
      <c r="AH483" s="2"/>
      <c r="AI483" s="2"/>
      <c r="AJ483" s="2"/>
      <c r="AK483" s="2"/>
      <c r="AL483" s="2"/>
      <c r="AM483" s="2"/>
      <c r="AN483" s="2"/>
    </row>
    <row r="484" spans="1:40"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9"/>
      <c r="Z484" s="9"/>
      <c r="AA484" s="2"/>
      <c r="AB484" s="2"/>
      <c r="AC484" s="2"/>
      <c r="AD484" s="2"/>
      <c r="AE484" s="2"/>
      <c r="AF484" s="2"/>
      <c r="AG484" s="2"/>
      <c r="AH484" s="2"/>
      <c r="AI484" s="2"/>
      <c r="AJ484" s="2"/>
      <c r="AK484" s="2"/>
      <c r="AL484" s="2"/>
      <c r="AM484" s="2"/>
      <c r="AN484" s="2"/>
    </row>
    <row r="485" spans="1:40"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9"/>
      <c r="Z485" s="9"/>
      <c r="AA485" s="2"/>
      <c r="AB485" s="2"/>
      <c r="AC485" s="2"/>
      <c r="AD485" s="2"/>
      <c r="AE485" s="2"/>
      <c r="AF485" s="2"/>
      <c r="AG485" s="2"/>
      <c r="AH485" s="2"/>
      <c r="AI485" s="2"/>
      <c r="AJ485" s="2"/>
      <c r="AK485" s="2"/>
      <c r="AL485" s="2"/>
      <c r="AM485" s="2"/>
      <c r="AN485" s="2"/>
    </row>
    <row r="486" spans="1:40"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9"/>
      <c r="Z486" s="9"/>
      <c r="AA486" s="2"/>
      <c r="AB486" s="2"/>
      <c r="AC486" s="2"/>
      <c r="AD486" s="2"/>
      <c r="AE486" s="2"/>
      <c r="AF486" s="2"/>
      <c r="AG486" s="2"/>
      <c r="AH486" s="2"/>
      <c r="AI486" s="2"/>
      <c r="AJ486" s="2"/>
      <c r="AK486" s="2"/>
      <c r="AL486" s="2"/>
      <c r="AM486" s="2"/>
      <c r="AN486" s="2"/>
    </row>
    <row r="487" spans="1:40"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9"/>
      <c r="Z487" s="9"/>
      <c r="AA487" s="2"/>
      <c r="AB487" s="2"/>
      <c r="AC487" s="2"/>
      <c r="AD487" s="2"/>
      <c r="AE487" s="2"/>
      <c r="AF487" s="2"/>
      <c r="AG487" s="2"/>
      <c r="AH487" s="2"/>
      <c r="AI487" s="2"/>
      <c r="AJ487" s="2"/>
      <c r="AK487" s="2"/>
      <c r="AL487" s="2"/>
      <c r="AM487" s="2"/>
      <c r="AN487" s="2"/>
    </row>
    <row r="488" spans="1:40"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9"/>
      <c r="Z488" s="9"/>
      <c r="AA488" s="2"/>
      <c r="AB488" s="2"/>
      <c r="AC488" s="2"/>
      <c r="AD488" s="2"/>
      <c r="AE488" s="2"/>
      <c r="AF488" s="2"/>
      <c r="AG488" s="2"/>
      <c r="AH488" s="2"/>
      <c r="AI488" s="2"/>
      <c r="AJ488" s="2"/>
      <c r="AK488" s="2"/>
      <c r="AL488" s="2"/>
      <c r="AM488" s="2"/>
      <c r="AN488" s="2"/>
    </row>
    <row r="489" spans="1:40"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9"/>
      <c r="Z489" s="9"/>
      <c r="AA489" s="2"/>
      <c r="AB489" s="2"/>
      <c r="AC489" s="2"/>
      <c r="AD489" s="2"/>
      <c r="AE489" s="2"/>
      <c r="AF489" s="2"/>
      <c r="AG489" s="2"/>
      <c r="AH489" s="2"/>
      <c r="AI489" s="2"/>
      <c r="AJ489" s="2"/>
      <c r="AK489" s="2"/>
      <c r="AL489" s="2"/>
      <c r="AM489" s="2"/>
      <c r="AN489" s="2"/>
    </row>
    <row r="490" spans="1:40"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9"/>
      <c r="Z490" s="9"/>
      <c r="AA490" s="2"/>
      <c r="AB490" s="2"/>
      <c r="AC490" s="2"/>
      <c r="AD490" s="2"/>
      <c r="AE490" s="2"/>
      <c r="AF490" s="2"/>
      <c r="AG490" s="2"/>
      <c r="AH490" s="2"/>
      <c r="AI490" s="2"/>
      <c r="AJ490" s="2"/>
      <c r="AK490" s="2"/>
      <c r="AL490" s="2"/>
      <c r="AM490" s="2"/>
      <c r="AN490" s="2"/>
    </row>
    <row r="491" spans="1:40"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9"/>
      <c r="Z491" s="9"/>
      <c r="AA491" s="2"/>
      <c r="AB491" s="2"/>
      <c r="AC491" s="2"/>
      <c r="AD491" s="2"/>
      <c r="AE491" s="2"/>
      <c r="AF491" s="2"/>
      <c r="AG491" s="2"/>
      <c r="AH491" s="2"/>
      <c r="AI491" s="2"/>
      <c r="AJ491" s="2"/>
      <c r="AK491" s="2"/>
      <c r="AL491" s="2"/>
      <c r="AM491" s="2"/>
      <c r="AN491" s="2"/>
    </row>
    <row r="492" spans="1:40"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9"/>
      <c r="Z492" s="9"/>
      <c r="AA492" s="2"/>
      <c r="AB492" s="2"/>
      <c r="AC492" s="2"/>
      <c r="AD492" s="2"/>
      <c r="AE492" s="2"/>
      <c r="AF492" s="2"/>
      <c r="AG492" s="2"/>
      <c r="AH492" s="2"/>
      <c r="AI492" s="2"/>
      <c r="AJ492" s="2"/>
      <c r="AK492" s="2"/>
      <c r="AL492" s="2"/>
      <c r="AM492" s="2"/>
      <c r="AN492" s="2"/>
    </row>
    <row r="493" spans="1:40"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9"/>
      <c r="Z493" s="9"/>
      <c r="AA493" s="2"/>
      <c r="AB493" s="2"/>
      <c r="AC493" s="2"/>
      <c r="AD493" s="2"/>
      <c r="AE493" s="2"/>
      <c r="AF493" s="2"/>
      <c r="AG493" s="2"/>
      <c r="AH493" s="2"/>
      <c r="AI493" s="2"/>
      <c r="AJ493" s="2"/>
      <c r="AK493" s="2"/>
      <c r="AL493" s="2"/>
      <c r="AM493" s="2"/>
      <c r="AN493" s="2"/>
    </row>
    <row r="494" spans="1:40"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9"/>
      <c r="Z494" s="9"/>
      <c r="AA494" s="2"/>
      <c r="AB494" s="2"/>
      <c r="AC494" s="2"/>
      <c r="AD494" s="2"/>
      <c r="AE494" s="2"/>
      <c r="AF494" s="2"/>
      <c r="AG494" s="2"/>
      <c r="AH494" s="2"/>
      <c r="AI494" s="2"/>
      <c r="AJ494" s="2"/>
      <c r="AK494" s="2"/>
      <c r="AL494" s="2"/>
      <c r="AM494" s="2"/>
      <c r="AN494" s="2"/>
    </row>
    <row r="495" spans="1:40"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9"/>
      <c r="Z495" s="9"/>
      <c r="AA495" s="2"/>
      <c r="AB495" s="2"/>
      <c r="AC495" s="2"/>
      <c r="AD495" s="2"/>
      <c r="AE495" s="2"/>
      <c r="AF495" s="2"/>
      <c r="AG495" s="2"/>
      <c r="AH495" s="2"/>
      <c r="AI495" s="2"/>
      <c r="AJ495" s="2"/>
      <c r="AK495" s="2"/>
      <c r="AL495" s="2"/>
      <c r="AM495" s="2"/>
      <c r="AN495" s="2"/>
    </row>
    <row r="496" spans="1:40"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9"/>
      <c r="Z496" s="9"/>
      <c r="AA496" s="2"/>
      <c r="AB496" s="2"/>
      <c r="AC496" s="2"/>
      <c r="AD496" s="2"/>
      <c r="AE496" s="2"/>
      <c r="AF496" s="2"/>
      <c r="AG496" s="2"/>
      <c r="AH496" s="2"/>
      <c r="AI496" s="2"/>
      <c r="AJ496" s="2"/>
      <c r="AK496" s="2"/>
      <c r="AL496" s="2"/>
      <c r="AM496" s="2"/>
      <c r="AN496" s="2"/>
    </row>
    <row r="497" spans="1:40"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9"/>
      <c r="Z497" s="9"/>
      <c r="AA497" s="2"/>
      <c r="AB497" s="2"/>
      <c r="AC497" s="2"/>
      <c r="AD497" s="2"/>
      <c r="AE497" s="2"/>
      <c r="AF497" s="2"/>
      <c r="AG497" s="2"/>
      <c r="AH497" s="2"/>
      <c r="AI497" s="2"/>
      <c r="AJ497" s="2"/>
      <c r="AK497" s="2"/>
      <c r="AL497" s="2"/>
      <c r="AM497" s="2"/>
      <c r="AN497" s="2"/>
    </row>
    <row r="498" spans="1:40"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9"/>
      <c r="Z498" s="9"/>
      <c r="AA498" s="2"/>
      <c r="AB498" s="2"/>
      <c r="AC498" s="2"/>
      <c r="AD498" s="2"/>
      <c r="AE498" s="2"/>
      <c r="AF498" s="2"/>
      <c r="AG498" s="2"/>
      <c r="AH498" s="2"/>
      <c r="AI498" s="2"/>
      <c r="AJ498" s="2"/>
      <c r="AK498" s="2"/>
      <c r="AL498" s="2"/>
      <c r="AM498" s="2"/>
      <c r="AN498" s="2"/>
    </row>
    <row r="499" spans="1:40"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9"/>
      <c r="Z499" s="9"/>
      <c r="AA499" s="2"/>
      <c r="AB499" s="2"/>
      <c r="AC499" s="2"/>
      <c r="AD499" s="2"/>
      <c r="AE499" s="2"/>
      <c r="AF499" s="2"/>
      <c r="AG499" s="2"/>
      <c r="AH499" s="2"/>
      <c r="AI499" s="2"/>
      <c r="AJ499" s="2"/>
      <c r="AK499" s="2"/>
      <c r="AL499" s="2"/>
      <c r="AM499" s="2"/>
      <c r="AN499" s="2"/>
    </row>
    <row r="500" spans="1:40"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9"/>
      <c r="Z500" s="9"/>
      <c r="AA500" s="2"/>
      <c r="AB500" s="2"/>
      <c r="AC500" s="2"/>
      <c r="AD500" s="2"/>
      <c r="AE500" s="2"/>
      <c r="AF500" s="2"/>
      <c r="AG500" s="2"/>
      <c r="AH500" s="2"/>
      <c r="AI500" s="2"/>
      <c r="AJ500" s="2"/>
      <c r="AK500" s="2"/>
      <c r="AL500" s="2"/>
      <c r="AM500" s="2"/>
      <c r="AN500" s="2"/>
    </row>
    <row r="501" spans="1:40"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9"/>
      <c r="Z501" s="9"/>
      <c r="AA501" s="2"/>
      <c r="AB501" s="2"/>
      <c r="AC501" s="2"/>
      <c r="AD501" s="2"/>
      <c r="AE501" s="2"/>
      <c r="AF501" s="2"/>
      <c r="AG501" s="2"/>
      <c r="AH501" s="2"/>
      <c r="AI501" s="2"/>
      <c r="AJ501" s="2"/>
      <c r="AK501" s="2"/>
      <c r="AL501" s="2"/>
      <c r="AM501" s="2"/>
      <c r="AN501" s="2"/>
    </row>
    <row r="502" spans="1:40"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9"/>
      <c r="Z502" s="9"/>
      <c r="AA502" s="2"/>
      <c r="AB502" s="2"/>
      <c r="AC502" s="2"/>
      <c r="AD502" s="2"/>
      <c r="AE502" s="2"/>
      <c r="AF502" s="2"/>
      <c r="AG502" s="2"/>
      <c r="AH502" s="2"/>
      <c r="AI502" s="2"/>
      <c r="AJ502" s="2"/>
      <c r="AK502" s="2"/>
      <c r="AL502" s="2"/>
      <c r="AM502" s="2"/>
      <c r="AN502" s="2"/>
    </row>
    <row r="503" spans="1:40"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9"/>
      <c r="Z503" s="9"/>
      <c r="AA503" s="2"/>
      <c r="AB503" s="2"/>
      <c r="AC503" s="2"/>
      <c r="AD503" s="2"/>
      <c r="AE503" s="2"/>
      <c r="AF503" s="2"/>
      <c r="AG503" s="2"/>
      <c r="AH503" s="2"/>
      <c r="AI503" s="2"/>
      <c r="AJ503" s="2"/>
      <c r="AK503" s="2"/>
      <c r="AL503" s="2"/>
      <c r="AM503" s="2"/>
      <c r="AN503" s="2"/>
    </row>
    <row r="504" spans="1:40"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9"/>
      <c r="Z504" s="9"/>
      <c r="AA504" s="2"/>
      <c r="AB504" s="2"/>
      <c r="AC504" s="2"/>
      <c r="AD504" s="2"/>
      <c r="AE504" s="2"/>
      <c r="AF504" s="2"/>
      <c r="AG504" s="2"/>
      <c r="AH504" s="2"/>
      <c r="AI504" s="2"/>
      <c r="AJ504" s="2"/>
      <c r="AK504" s="2"/>
      <c r="AL504" s="2"/>
      <c r="AM504" s="2"/>
      <c r="AN504" s="2"/>
    </row>
    <row r="505" spans="1:40"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9"/>
      <c r="Z505" s="9"/>
      <c r="AA505" s="2"/>
      <c r="AB505" s="2"/>
      <c r="AC505" s="2"/>
      <c r="AD505" s="2"/>
      <c r="AE505" s="2"/>
      <c r="AF505" s="2"/>
      <c r="AG505" s="2"/>
      <c r="AH505" s="2"/>
      <c r="AI505" s="2"/>
      <c r="AJ505" s="2"/>
      <c r="AK505" s="2"/>
      <c r="AL505" s="2"/>
      <c r="AM505" s="2"/>
      <c r="AN505" s="2"/>
    </row>
    <row r="506" spans="1:40"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9"/>
      <c r="Z506" s="9"/>
      <c r="AA506" s="2"/>
      <c r="AB506" s="2"/>
      <c r="AC506" s="2"/>
      <c r="AD506" s="2"/>
      <c r="AE506" s="2"/>
      <c r="AF506" s="2"/>
      <c r="AG506" s="2"/>
      <c r="AH506" s="2"/>
      <c r="AI506" s="2"/>
      <c r="AJ506" s="2"/>
      <c r="AK506" s="2"/>
      <c r="AL506" s="2"/>
      <c r="AM506" s="2"/>
      <c r="AN506" s="2"/>
    </row>
    <row r="507" spans="1:40"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9"/>
      <c r="Z507" s="9"/>
      <c r="AA507" s="2"/>
      <c r="AB507" s="2"/>
      <c r="AC507" s="2"/>
      <c r="AD507" s="2"/>
      <c r="AE507" s="2"/>
      <c r="AF507" s="2"/>
      <c r="AG507" s="2"/>
      <c r="AH507" s="2"/>
      <c r="AI507" s="2"/>
      <c r="AJ507" s="2"/>
      <c r="AK507" s="2"/>
      <c r="AL507" s="2"/>
      <c r="AM507" s="2"/>
      <c r="AN507" s="2"/>
    </row>
    <row r="508" spans="1:40"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9"/>
      <c r="Z508" s="9"/>
      <c r="AA508" s="2"/>
      <c r="AB508" s="2"/>
      <c r="AC508" s="2"/>
      <c r="AD508" s="2"/>
      <c r="AE508" s="2"/>
      <c r="AF508" s="2"/>
      <c r="AG508" s="2"/>
      <c r="AH508" s="2"/>
      <c r="AI508" s="2"/>
      <c r="AJ508" s="2"/>
      <c r="AK508" s="2"/>
      <c r="AL508" s="2"/>
      <c r="AM508" s="2"/>
      <c r="AN508" s="2"/>
    </row>
    <row r="509" spans="1:40"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9"/>
      <c r="Z509" s="9"/>
      <c r="AA509" s="2"/>
      <c r="AB509" s="2"/>
      <c r="AC509" s="2"/>
      <c r="AD509" s="2"/>
      <c r="AE509" s="2"/>
      <c r="AF509" s="2"/>
      <c r="AG509" s="2"/>
      <c r="AH509" s="2"/>
      <c r="AI509" s="2"/>
      <c r="AJ509" s="2"/>
      <c r="AK509" s="2"/>
      <c r="AL509" s="2"/>
      <c r="AM509" s="2"/>
      <c r="AN509" s="2"/>
    </row>
    <row r="510" spans="1:40"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9"/>
      <c r="Z510" s="9"/>
      <c r="AA510" s="2"/>
      <c r="AB510" s="2"/>
      <c r="AC510" s="2"/>
      <c r="AD510" s="2"/>
      <c r="AE510" s="2"/>
      <c r="AF510" s="2"/>
      <c r="AG510" s="2"/>
      <c r="AH510" s="2"/>
      <c r="AI510" s="2"/>
      <c r="AJ510" s="2"/>
      <c r="AK510" s="2"/>
      <c r="AL510" s="2"/>
      <c r="AM510" s="2"/>
      <c r="AN510" s="2"/>
    </row>
    <row r="511" spans="1:40"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9"/>
      <c r="Z511" s="9"/>
      <c r="AA511" s="2"/>
      <c r="AB511" s="2"/>
      <c r="AC511" s="2"/>
      <c r="AD511" s="2"/>
      <c r="AE511" s="2"/>
      <c r="AF511" s="2"/>
      <c r="AG511" s="2"/>
      <c r="AH511" s="2"/>
      <c r="AI511" s="2"/>
      <c r="AJ511" s="2"/>
      <c r="AK511" s="2"/>
      <c r="AL511" s="2"/>
      <c r="AM511" s="2"/>
      <c r="AN511" s="2"/>
    </row>
    <row r="512" spans="1:40"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9"/>
      <c r="Z512" s="9"/>
      <c r="AA512" s="2"/>
      <c r="AB512" s="2"/>
      <c r="AC512" s="2"/>
      <c r="AD512" s="2"/>
      <c r="AE512" s="2"/>
      <c r="AF512" s="2"/>
      <c r="AG512" s="2"/>
      <c r="AH512" s="2"/>
      <c r="AI512" s="2"/>
      <c r="AJ512" s="2"/>
      <c r="AK512" s="2"/>
      <c r="AL512" s="2"/>
      <c r="AM512" s="2"/>
      <c r="AN512" s="2"/>
    </row>
    <row r="513" spans="1:40"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9"/>
      <c r="Z513" s="9"/>
      <c r="AA513" s="2"/>
      <c r="AB513" s="2"/>
      <c r="AC513" s="2"/>
      <c r="AD513" s="2"/>
      <c r="AE513" s="2"/>
      <c r="AF513" s="2"/>
      <c r="AG513" s="2"/>
      <c r="AH513" s="2"/>
      <c r="AI513" s="2"/>
      <c r="AJ513" s="2"/>
      <c r="AK513" s="2"/>
      <c r="AL513" s="2"/>
      <c r="AM513" s="2"/>
      <c r="AN513" s="2"/>
    </row>
    <row r="514" spans="1:40"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9"/>
      <c r="Z514" s="9"/>
      <c r="AA514" s="2"/>
      <c r="AB514" s="2"/>
      <c r="AC514" s="2"/>
      <c r="AD514" s="2"/>
      <c r="AE514" s="2"/>
      <c r="AF514" s="2"/>
      <c r="AG514" s="2"/>
      <c r="AH514" s="2"/>
      <c r="AI514" s="2"/>
      <c r="AJ514" s="2"/>
      <c r="AK514" s="2"/>
      <c r="AL514" s="2"/>
      <c r="AM514" s="2"/>
      <c r="AN514" s="2"/>
    </row>
    <row r="515" spans="1:40"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9"/>
      <c r="Z515" s="9"/>
      <c r="AA515" s="2"/>
      <c r="AB515" s="2"/>
      <c r="AC515" s="2"/>
      <c r="AD515" s="2"/>
      <c r="AE515" s="2"/>
      <c r="AF515" s="2"/>
      <c r="AG515" s="2"/>
      <c r="AH515" s="2"/>
      <c r="AI515" s="2"/>
      <c r="AJ515" s="2"/>
      <c r="AK515" s="2"/>
      <c r="AL515" s="2"/>
      <c r="AM515" s="2"/>
      <c r="AN515" s="2"/>
    </row>
    <row r="516" spans="1:40"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9"/>
      <c r="Z516" s="9"/>
      <c r="AA516" s="2"/>
      <c r="AB516" s="2"/>
      <c r="AC516" s="2"/>
      <c r="AD516" s="2"/>
      <c r="AE516" s="2"/>
      <c r="AF516" s="2"/>
      <c r="AG516" s="2"/>
      <c r="AH516" s="2"/>
      <c r="AI516" s="2"/>
      <c r="AJ516" s="2"/>
      <c r="AK516" s="2"/>
      <c r="AL516" s="2"/>
      <c r="AM516" s="2"/>
      <c r="AN516" s="2"/>
    </row>
    <row r="517" spans="1:40"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9"/>
      <c r="Z517" s="9"/>
      <c r="AA517" s="2"/>
      <c r="AB517" s="2"/>
      <c r="AC517" s="2"/>
      <c r="AD517" s="2"/>
      <c r="AE517" s="2"/>
      <c r="AF517" s="2"/>
      <c r="AG517" s="2"/>
      <c r="AH517" s="2"/>
      <c r="AI517" s="2"/>
      <c r="AJ517" s="2"/>
      <c r="AK517" s="2"/>
      <c r="AL517" s="2"/>
      <c r="AM517" s="2"/>
      <c r="AN517" s="2"/>
    </row>
    <row r="518" spans="1:40"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9"/>
      <c r="Z518" s="9"/>
      <c r="AA518" s="2"/>
      <c r="AB518" s="2"/>
      <c r="AC518" s="2"/>
      <c r="AD518" s="2"/>
      <c r="AE518" s="2"/>
      <c r="AF518" s="2"/>
      <c r="AG518" s="2"/>
      <c r="AH518" s="2"/>
      <c r="AI518" s="2"/>
      <c r="AJ518" s="2"/>
      <c r="AK518" s="2"/>
      <c r="AL518" s="2"/>
      <c r="AM518" s="2"/>
      <c r="AN518" s="2"/>
    </row>
    <row r="519" spans="1:40"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9"/>
      <c r="Z519" s="9"/>
      <c r="AA519" s="2"/>
      <c r="AB519" s="2"/>
      <c r="AC519" s="2"/>
      <c r="AD519" s="2"/>
      <c r="AE519" s="2"/>
      <c r="AF519" s="2"/>
      <c r="AG519" s="2"/>
      <c r="AH519" s="2"/>
      <c r="AI519" s="2"/>
      <c r="AJ519" s="2"/>
      <c r="AK519" s="2"/>
      <c r="AL519" s="2"/>
      <c r="AM519" s="2"/>
      <c r="AN519" s="2"/>
    </row>
    <row r="520" spans="1:40"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9"/>
      <c r="Z520" s="9"/>
      <c r="AA520" s="2"/>
      <c r="AB520" s="2"/>
      <c r="AC520" s="2"/>
      <c r="AD520" s="2"/>
      <c r="AE520" s="2"/>
      <c r="AF520" s="2"/>
      <c r="AG520" s="2"/>
      <c r="AH520" s="2"/>
      <c r="AI520" s="2"/>
      <c r="AJ520" s="2"/>
      <c r="AK520" s="2"/>
      <c r="AL520" s="2"/>
      <c r="AM520" s="2"/>
      <c r="AN520" s="2"/>
    </row>
    <row r="521" spans="1:40"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9"/>
      <c r="Z521" s="9"/>
      <c r="AA521" s="2"/>
      <c r="AB521" s="2"/>
      <c r="AC521" s="2"/>
      <c r="AD521" s="2"/>
      <c r="AE521" s="2"/>
      <c r="AF521" s="2"/>
      <c r="AG521" s="2"/>
      <c r="AH521" s="2"/>
      <c r="AI521" s="2"/>
      <c r="AJ521" s="2"/>
      <c r="AK521" s="2"/>
      <c r="AL521" s="2"/>
      <c r="AM521" s="2"/>
      <c r="AN521" s="2"/>
    </row>
    <row r="522" spans="1:40"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9"/>
      <c r="Z522" s="9"/>
      <c r="AA522" s="2"/>
      <c r="AB522" s="2"/>
      <c r="AC522" s="2"/>
      <c r="AD522" s="2"/>
      <c r="AE522" s="2"/>
      <c r="AF522" s="2"/>
      <c r="AG522" s="2"/>
      <c r="AH522" s="2"/>
      <c r="AI522" s="2"/>
      <c r="AJ522" s="2"/>
      <c r="AK522" s="2"/>
      <c r="AL522" s="2"/>
      <c r="AM522" s="2"/>
      <c r="AN522" s="2"/>
    </row>
    <row r="523" spans="1:40"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9"/>
      <c r="Z523" s="9"/>
      <c r="AA523" s="2"/>
      <c r="AB523" s="2"/>
      <c r="AC523" s="2"/>
      <c r="AD523" s="2"/>
      <c r="AE523" s="2"/>
      <c r="AF523" s="2"/>
      <c r="AG523" s="2"/>
      <c r="AH523" s="2"/>
      <c r="AI523" s="2"/>
      <c r="AJ523" s="2"/>
      <c r="AK523" s="2"/>
      <c r="AL523" s="2"/>
      <c r="AM523" s="2"/>
      <c r="AN523" s="2"/>
    </row>
    <row r="524" spans="1:40"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9"/>
      <c r="Z524" s="9"/>
      <c r="AA524" s="2"/>
      <c r="AB524" s="2"/>
      <c r="AC524" s="2"/>
      <c r="AD524" s="2"/>
      <c r="AE524" s="2"/>
      <c r="AF524" s="2"/>
      <c r="AG524" s="2"/>
      <c r="AH524" s="2"/>
      <c r="AI524" s="2"/>
      <c r="AJ524" s="2"/>
      <c r="AK524" s="2"/>
      <c r="AL524" s="2"/>
      <c r="AM524" s="2"/>
      <c r="AN524" s="2"/>
    </row>
    <row r="525" spans="1:40"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9"/>
      <c r="Z525" s="9"/>
      <c r="AA525" s="2"/>
      <c r="AB525" s="2"/>
      <c r="AC525" s="2"/>
      <c r="AD525" s="2"/>
      <c r="AE525" s="2"/>
      <c r="AF525" s="2"/>
      <c r="AG525" s="2"/>
      <c r="AH525" s="2"/>
      <c r="AI525" s="2"/>
      <c r="AJ525" s="2"/>
      <c r="AK525" s="2"/>
      <c r="AL525" s="2"/>
      <c r="AM525" s="2"/>
      <c r="AN525" s="2"/>
    </row>
    <row r="526" spans="1:40"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9"/>
      <c r="Z526" s="9"/>
      <c r="AA526" s="2"/>
      <c r="AB526" s="2"/>
      <c r="AC526" s="2"/>
      <c r="AD526" s="2"/>
      <c r="AE526" s="2"/>
      <c r="AF526" s="2"/>
      <c r="AG526" s="2"/>
      <c r="AH526" s="2"/>
      <c r="AI526" s="2"/>
      <c r="AJ526" s="2"/>
      <c r="AK526" s="2"/>
      <c r="AL526" s="2"/>
      <c r="AM526" s="2"/>
      <c r="AN526" s="2"/>
    </row>
    <row r="527" spans="1:40"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9"/>
      <c r="Z527" s="9"/>
      <c r="AA527" s="2"/>
      <c r="AB527" s="2"/>
      <c r="AC527" s="2"/>
      <c r="AD527" s="2"/>
      <c r="AE527" s="2"/>
      <c r="AF527" s="2"/>
      <c r="AG527" s="2"/>
      <c r="AH527" s="2"/>
      <c r="AI527" s="2"/>
      <c r="AJ527" s="2"/>
      <c r="AK527" s="2"/>
      <c r="AL527" s="2"/>
      <c r="AM527" s="2"/>
      <c r="AN527" s="2"/>
    </row>
    <row r="528" spans="1:40"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9"/>
      <c r="Z528" s="9"/>
      <c r="AA528" s="2"/>
      <c r="AB528" s="2"/>
      <c r="AC528" s="2"/>
      <c r="AD528" s="2"/>
      <c r="AE528" s="2"/>
      <c r="AF528" s="2"/>
      <c r="AG528" s="2"/>
      <c r="AH528" s="2"/>
      <c r="AI528" s="2"/>
      <c r="AJ528" s="2"/>
      <c r="AK528" s="2"/>
      <c r="AL528" s="2"/>
      <c r="AM528" s="2"/>
      <c r="AN528" s="2"/>
    </row>
    <row r="529" spans="1:40"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9"/>
      <c r="Z529" s="9"/>
      <c r="AA529" s="2"/>
      <c r="AB529" s="2"/>
      <c r="AC529" s="2"/>
      <c r="AD529" s="2"/>
      <c r="AE529" s="2"/>
      <c r="AF529" s="2"/>
      <c r="AG529" s="2"/>
      <c r="AH529" s="2"/>
      <c r="AI529" s="2"/>
      <c r="AJ529" s="2"/>
      <c r="AK529" s="2"/>
      <c r="AL529" s="2"/>
      <c r="AM529" s="2"/>
      <c r="AN529" s="2"/>
    </row>
    <row r="530" spans="1:40"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9"/>
      <c r="Z530" s="9"/>
      <c r="AA530" s="2"/>
      <c r="AB530" s="2"/>
      <c r="AC530" s="2"/>
      <c r="AD530" s="2"/>
      <c r="AE530" s="2"/>
      <c r="AF530" s="2"/>
      <c r="AG530" s="2"/>
      <c r="AH530" s="2"/>
      <c r="AI530" s="2"/>
      <c r="AJ530" s="2"/>
      <c r="AK530" s="2"/>
      <c r="AL530" s="2"/>
      <c r="AM530" s="2"/>
      <c r="AN530" s="2"/>
    </row>
    <row r="531" spans="1:40"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9"/>
      <c r="Z531" s="9"/>
      <c r="AA531" s="2"/>
      <c r="AB531" s="2"/>
      <c r="AC531" s="2"/>
      <c r="AD531" s="2"/>
      <c r="AE531" s="2"/>
      <c r="AF531" s="2"/>
      <c r="AG531" s="2"/>
      <c r="AH531" s="2"/>
      <c r="AI531" s="2"/>
      <c r="AJ531" s="2"/>
      <c r="AK531" s="2"/>
      <c r="AL531" s="2"/>
      <c r="AM531" s="2"/>
      <c r="AN531" s="2"/>
    </row>
    <row r="532" spans="1:40"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9"/>
      <c r="Z532" s="9"/>
      <c r="AA532" s="2"/>
      <c r="AB532" s="2"/>
      <c r="AC532" s="2"/>
      <c r="AD532" s="2"/>
      <c r="AE532" s="2"/>
      <c r="AF532" s="2"/>
      <c r="AG532" s="2"/>
      <c r="AH532" s="2"/>
      <c r="AI532" s="2"/>
      <c r="AJ532" s="2"/>
      <c r="AK532" s="2"/>
      <c r="AL532" s="2"/>
      <c r="AM532" s="2"/>
      <c r="AN532" s="2"/>
    </row>
    <row r="533" spans="1:40"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9"/>
      <c r="Z533" s="9"/>
      <c r="AA533" s="2"/>
      <c r="AB533" s="2"/>
      <c r="AC533" s="2"/>
      <c r="AD533" s="2"/>
      <c r="AE533" s="2"/>
      <c r="AF533" s="2"/>
      <c r="AG533" s="2"/>
      <c r="AH533" s="2"/>
      <c r="AI533" s="2"/>
      <c r="AJ533" s="2"/>
      <c r="AK533" s="2"/>
      <c r="AL533" s="2"/>
      <c r="AM533" s="2"/>
      <c r="AN533" s="2"/>
    </row>
    <row r="534" spans="1:40"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9"/>
      <c r="Z534" s="9"/>
      <c r="AA534" s="2"/>
      <c r="AB534" s="2"/>
      <c r="AC534" s="2"/>
      <c r="AD534" s="2"/>
      <c r="AE534" s="2"/>
      <c r="AF534" s="2"/>
      <c r="AG534" s="2"/>
      <c r="AH534" s="2"/>
      <c r="AI534" s="2"/>
      <c r="AJ534" s="2"/>
      <c r="AK534" s="2"/>
      <c r="AL534" s="2"/>
      <c r="AM534" s="2"/>
      <c r="AN534" s="2"/>
    </row>
    <row r="535" spans="1:40"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9"/>
      <c r="Z535" s="9"/>
      <c r="AA535" s="2"/>
      <c r="AB535" s="2"/>
      <c r="AC535" s="2"/>
      <c r="AD535" s="2"/>
      <c r="AE535" s="2"/>
      <c r="AF535" s="2"/>
      <c r="AG535" s="2"/>
      <c r="AH535" s="2"/>
      <c r="AI535" s="2"/>
      <c r="AJ535" s="2"/>
      <c r="AK535" s="2"/>
      <c r="AL535" s="2"/>
      <c r="AM535" s="2"/>
      <c r="AN535" s="2"/>
    </row>
    <row r="536" spans="1:40"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9"/>
      <c r="Z536" s="9"/>
      <c r="AA536" s="2"/>
      <c r="AB536" s="2"/>
      <c r="AC536" s="2"/>
      <c r="AD536" s="2"/>
      <c r="AE536" s="2"/>
      <c r="AF536" s="2"/>
      <c r="AG536" s="2"/>
      <c r="AH536" s="2"/>
      <c r="AI536" s="2"/>
      <c r="AJ536" s="2"/>
      <c r="AK536" s="2"/>
      <c r="AL536" s="2"/>
      <c r="AM536" s="2"/>
      <c r="AN536" s="2"/>
    </row>
    <row r="537" spans="1:40"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9"/>
      <c r="Z537" s="9"/>
      <c r="AA537" s="2"/>
      <c r="AB537" s="2"/>
      <c r="AC537" s="2"/>
      <c r="AD537" s="2"/>
      <c r="AE537" s="2"/>
      <c r="AF537" s="2"/>
      <c r="AG537" s="2"/>
      <c r="AH537" s="2"/>
      <c r="AI537" s="2"/>
      <c r="AJ537" s="2"/>
      <c r="AK537" s="2"/>
      <c r="AL537" s="2"/>
      <c r="AM537" s="2"/>
      <c r="AN537" s="2"/>
    </row>
    <row r="538" spans="1:40"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9"/>
      <c r="Z538" s="9"/>
      <c r="AA538" s="2"/>
      <c r="AB538" s="2"/>
      <c r="AC538" s="2"/>
      <c r="AD538" s="2"/>
      <c r="AE538" s="2"/>
      <c r="AF538" s="2"/>
      <c r="AG538" s="2"/>
      <c r="AH538" s="2"/>
      <c r="AI538" s="2"/>
      <c r="AJ538" s="2"/>
      <c r="AK538" s="2"/>
      <c r="AL538" s="2"/>
      <c r="AM538" s="2"/>
      <c r="AN538" s="2"/>
    </row>
    <row r="539" spans="1:40"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9"/>
      <c r="Z539" s="9"/>
      <c r="AA539" s="2"/>
      <c r="AB539" s="2"/>
      <c r="AC539" s="2"/>
      <c r="AD539" s="2"/>
      <c r="AE539" s="2"/>
      <c r="AF539" s="2"/>
      <c r="AG539" s="2"/>
      <c r="AH539" s="2"/>
      <c r="AI539" s="2"/>
      <c r="AJ539" s="2"/>
      <c r="AK539" s="2"/>
      <c r="AL539" s="2"/>
      <c r="AM539" s="2"/>
      <c r="AN539" s="2"/>
    </row>
    <row r="540" spans="1:40"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9"/>
      <c r="Z540" s="9"/>
      <c r="AA540" s="2"/>
      <c r="AB540" s="2"/>
      <c r="AC540" s="2"/>
      <c r="AD540" s="2"/>
      <c r="AE540" s="2"/>
      <c r="AF540" s="2"/>
      <c r="AG540" s="2"/>
      <c r="AH540" s="2"/>
      <c r="AI540" s="2"/>
      <c r="AJ540" s="2"/>
      <c r="AK540" s="2"/>
      <c r="AL540" s="2"/>
      <c r="AM540" s="2"/>
      <c r="AN540" s="2"/>
    </row>
    <row r="541" spans="1:40"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9"/>
      <c r="Z541" s="9"/>
      <c r="AA541" s="2"/>
      <c r="AB541" s="2"/>
      <c r="AC541" s="2"/>
      <c r="AD541" s="2"/>
      <c r="AE541" s="2"/>
      <c r="AF541" s="2"/>
      <c r="AG541" s="2"/>
      <c r="AH541" s="2"/>
      <c r="AI541" s="2"/>
      <c r="AJ541" s="2"/>
      <c r="AK541" s="2"/>
      <c r="AL541" s="2"/>
      <c r="AM541" s="2"/>
      <c r="AN541" s="2"/>
    </row>
    <row r="542" spans="1:40"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9"/>
      <c r="Z542" s="9"/>
      <c r="AA542" s="2"/>
      <c r="AB542" s="2"/>
      <c r="AC542" s="2"/>
      <c r="AD542" s="2"/>
      <c r="AE542" s="2"/>
      <c r="AF542" s="2"/>
      <c r="AG542" s="2"/>
      <c r="AH542" s="2"/>
      <c r="AI542" s="2"/>
      <c r="AJ542" s="2"/>
      <c r="AK542" s="2"/>
      <c r="AL542" s="2"/>
      <c r="AM542" s="2"/>
      <c r="AN542" s="2"/>
    </row>
    <row r="543" spans="1:40"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9"/>
      <c r="Z543" s="9"/>
      <c r="AA543" s="2"/>
      <c r="AB543" s="2"/>
      <c r="AC543" s="2"/>
      <c r="AD543" s="2"/>
      <c r="AE543" s="2"/>
      <c r="AF543" s="2"/>
      <c r="AG543" s="2"/>
      <c r="AH543" s="2"/>
      <c r="AI543" s="2"/>
      <c r="AJ543" s="2"/>
      <c r="AK543" s="2"/>
      <c r="AL543" s="2"/>
      <c r="AM543" s="2"/>
      <c r="AN543" s="2"/>
    </row>
    <row r="544" spans="1:40"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9"/>
      <c r="Z544" s="9"/>
      <c r="AA544" s="2"/>
      <c r="AB544" s="2"/>
      <c r="AC544" s="2"/>
      <c r="AD544" s="2"/>
      <c r="AE544" s="2"/>
      <c r="AF544" s="2"/>
      <c r="AG544" s="2"/>
      <c r="AH544" s="2"/>
      <c r="AI544" s="2"/>
      <c r="AJ544" s="2"/>
      <c r="AK544" s="2"/>
      <c r="AL544" s="2"/>
      <c r="AM544" s="2"/>
      <c r="AN544" s="2"/>
    </row>
    <row r="545" spans="1:40"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9"/>
      <c r="Z545" s="9"/>
      <c r="AA545" s="2"/>
      <c r="AB545" s="2"/>
      <c r="AC545" s="2"/>
      <c r="AD545" s="2"/>
      <c r="AE545" s="2"/>
      <c r="AF545" s="2"/>
      <c r="AG545" s="2"/>
      <c r="AH545" s="2"/>
      <c r="AI545" s="2"/>
      <c r="AJ545" s="2"/>
      <c r="AK545" s="2"/>
      <c r="AL545" s="2"/>
      <c r="AM545" s="2"/>
      <c r="AN545" s="2"/>
    </row>
    <row r="546" spans="1:40"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9"/>
      <c r="Z546" s="9"/>
      <c r="AA546" s="2"/>
      <c r="AB546" s="2"/>
      <c r="AC546" s="2"/>
      <c r="AD546" s="2"/>
      <c r="AE546" s="2"/>
      <c r="AF546" s="2"/>
      <c r="AG546" s="2"/>
      <c r="AH546" s="2"/>
      <c r="AI546" s="2"/>
      <c r="AJ546" s="2"/>
      <c r="AK546" s="2"/>
      <c r="AL546" s="2"/>
      <c r="AM546" s="2"/>
      <c r="AN546" s="2"/>
    </row>
    <row r="547" spans="1:40"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9"/>
      <c r="Z547" s="9"/>
      <c r="AA547" s="2"/>
      <c r="AB547" s="2"/>
      <c r="AC547" s="2"/>
      <c r="AD547" s="2"/>
      <c r="AE547" s="2"/>
      <c r="AF547" s="2"/>
      <c r="AG547" s="2"/>
      <c r="AH547" s="2"/>
      <c r="AI547" s="2"/>
      <c r="AJ547" s="2"/>
      <c r="AK547" s="2"/>
      <c r="AL547" s="2"/>
      <c r="AM547" s="2"/>
      <c r="AN547" s="2"/>
    </row>
    <row r="548" spans="1:40"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9"/>
      <c r="Z548" s="9"/>
      <c r="AA548" s="2"/>
      <c r="AB548" s="2"/>
      <c r="AC548" s="2"/>
      <c r="AD548" s="2"/>
      <c r="AE548" s="2"/>
      <c r="AF548" s="2"/>
      <c r="AG548" s="2"/>
      <c r="AH548" s="2"/>
      <c r="AI548" s="2"/>
      <c r="AJ548" s="2"/>
      <c r="AK548" s="2"/>
      <c r="AL548" s="2"/>
      <c r="AM548" s="2"/>
      <c r="AN548" s="2"/>
    </row>
    <row r="549" spans="1:40"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9"/>
      <c r="Z549" s="9"/>
      <c r="AA549" s="2"/>
      <c r="AB549" s="2"/>
      <c r="AC549" s="2"/>
      <c r="AD549" s="2"/>
      <c r="AE549" s="2"/>
      <c r="AF549" s="2"/>
      <c r="AG549" s="2"/>
      <c r="AH549" s="2"/>
      <c r="AI549" s="2"/>
      <c r="AJ549" s="2"/>
      <c r="AK549" s="2"/>
      <c r="AL549" s="2"/>
      <c r="AM549" s="2"/>
      <c r="AN549" s="2"/>
    </row>
    <row r="550" spans="1:40"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9"/>
      <c r="Z550" s="9"/>
      <c r="AA550" s="2"/>
      <c r="AB550" s="2"/>
      <c r="AC550" s="2"/>
      <c r="AD550" s="2"/>
      <c r="AE550" s="2"/>
      <c r="AF550" s="2"/>
      <c r="AG550" s="2"/>
      <c r="AH550" s="2"/>
      <c r="AI550" s="2"/>
      <c r="AJ550" s="2"/>
      <c r="AK550" s="2"/>
      <c r="AL550" s="2"/>
      <c r="AM550" s="2"/>
      <c r="AN550" s="2"/>
    </row>
    <row r="551" spans="1:40"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9"/>
      <c r="Z551" s="9"/>
      <c r="AA551" s="2"/>
      <c r="AB551" s="2"/>
      <c r="AC551" s="2"/>
      <c r="AD551" s="2"/>
      <c r="AE551" s="2"/>
      <c r="AF551" s="2"/>
      <c r="AG551" s="2"/>
      <c r="AH551" s="2"/>
      <c r="AI551" s="2"/>
      <c r="AJ551" s="2"/>
      <c r="AK551" s="2"/>
      <c r="AL551" s="2"/>
      <c r="AM551" s="2"/>
      <c r="AN551" s="2"/>
    </row>
    <row r="552" spans="1:40"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9"/>
      <c r="Z552" s="9"/>
      <c r="AA552" s="2"/>
      <c r="AB552" s="2"/>
      <c r="AC552" s="2"/>
      <c r="AD552" s="2"/>
      <c r="AE552" s="2"/>
      <c r="AF552" s="2"/>
      <c r="AG552" s="2"/>
      <c r="AH552" s="2"/>
      <c r="AI552" s="2"/>
      <c r="AJ552" s="2"/>
      <c r="AK552" s="2"/>
      <c r="AL552" s="2"/>
      <c r="AM552" s="2"/>
      <c r="AN552" s="2"/>
    </row>
    <row r="553" spans="1:40"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9"/>
      <c r="Z553" s="9"/>
      <c r="AA553" s="2"/>
      <c r="AB553" s="2"/>
      <c r="AC553" s="2"/>
      <c r="AD553" s="2"/>
      <c r="AE553" s="2"/>
      <c r="AF553" s="2"/>
      <c r="AG553" s="2"/>
      <c r="AH553" s="2"/>
      <c r="AI553" s="2"/>
      <c r="AJ553" s="2"/>
      <c r="AK553" s="2"/>
      <c r="AL553" s="2"/>
      <c r="AM553" s="2"/>
      <c r="AN553" s="2"/>
    </row>
    <row r="554" spans="1:40"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9"/>
      <c r="Z554" s="9"/>
      <c r="AA554" s="2"/>
      <c r="AB554" s="2"/>
      <c r="AC554" s="2"/>
      <c r="AD554" s="2"/>
      <c r="AE554" s="2"/>
      <c r="AF554" s="2"/>
      <c r="AG554" s="2"/>
      <c r="AH554" s="2"/>
      <c r="AI554" s="2"/>
      <c r="AJ554" s="2"/>
      <c r="AK554" s="2"/>
      <c r="AL554" s="2"/>
      <c r="AM554" s="2"/>
      <c r="AN554" s="2"/>
    </row>
    <row r="555" spans="1:40"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9"/>
      <c r="Z555" s="9"/>
      <c r="AA555" s="2"/>
      <c r="AB555" s="2"/>
      <c r="AC555" s="2"/>
      <c r="AD555" s="2"/>
      <c r="AE555" s="2"/>
      <c r="AF555" s="2"/>
      <c r="AG555" s="2"/>
      <c r="AH555" s="2"/>
      <c r="AI555" s="2"/>
      <c r="AJ555" s="2"/>
      <c r="AK555" s="2"/>
      <c r="AL555" s="2"/>
      <c r="AM555" s="2"/>
      <c r="AN555" s="2"/>
    </row>
    <row r="556" spans="1:40"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9"/>
      <c r="Z556" s="9"/>
      <c r="AA556" s="2"/>
      <c r="AB556" s="2"/>
      <c r="AC556" s="2"/>
      <c r="AD556" s="2"/>
      <c r="AE556" s="2"/>
      <c r="AF556" s="2"/>
      <c r="AG556" s="2"/>
      <c r="AH556" s="2"/>
      <c r="AI556" s="2"/>
      <c r="AJ556" s="2"/>
      <c r="AK556" s="2"/>
      <c r="AL556" s="2"/>
      <c r="AM556" s="2"/>
      <c r="AN556" s="2"/>
    </row>
    <row r="557" spans="1:40"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9"/>
      <c r="Z557" s="9"/>
      <c r="AA557" s="2"/>
      <c r="AB557" s="2"/>
      <c r="AC557" s="2"/>
      <c r="AD557" s="2"/>
      <c r="AE557" s="2"/>
      <c r="AF557" s="2"/>
      <c r="AG557" s="2"/>
      <c r="AH557" s="2"/>
      <c r="AI557" s="2"/>
      <c r="AJ557" s="2"/>
      <c r="AK557" s="2"/>
      <c r="AL557" s="2"/>
      <c r="AM557" s="2"/>
      <c r="AN557" s="2"/>
    </row>
    <row r="558" spans="1:40"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9"/>
      <c r="Z558" s="9"/>
      <c r="AA558" s="2"/>
      <c r="AB558" s="2"/>
      <c r="AC558" s="2"/>
      <c r="AD558" s="2"/>
      <c r="AE558" s="2"/>
      <c r="AF558" s="2"/>
      <c r="AG558" s="2"/>
      <c r="AH558" s="2"/>
      <c r="AI558" s="2"/>
      <c r="AJ558" s="2"/>
      <c r="AK558" s="2"/>
      <c r="AL558" s="2"/>
      <c r="AM558" s="2"/>
      <c r="AN558" s="2"/>
    </row>
    <row r="559" spans="1:40"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9"/>
      <c r="Z559" s="9"/>
      <c r="AA559" s="2"/>
      <c r="AB559" s="2"/>
      <c r="AC559" s="2"/>
      <c r="AD559" s="2"/>
      <c r="AE559" s="2"/>
      <c r="AF559" s="2"/>
      <c r="AG559" s="2"/>
      <c r="AH559" s="2"/>
      <c r="AI559" s="2"/>
      <c r="AJ559" s="2"/>
      <c r="AK559" s="2"/>
      <c r="AL559" s="2"/>
      <c r="AM559" s="2"/>
      <c r="AN559" s="2"/>
    </row>
    <row r="560" spans="1:40"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9"/>
      <c r="Z560" s="9"/>
      <c r="AA560" s="2"/>
      <c r="AB560" s="2"/>
      <c r="AC560" s="2"/>
      <c r="AD560" s="2"/>
      <c r="AE560" s="2"/>
      <c r="AF560" s="2"/>
      <c r="AG560" s="2"/>
      <c r="AH560" s="2"/>
      <c r="AI560" s="2"/>
      <c r="AJ560" s="2"/>
      <c r="AK560" s="2"/>
      <c r="AL560" s="2"/>
      <c r="AM560" s="2"/>
      <c r="AN560" s="2"/>
    </row>
    <row r="561" spans="1:40"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9"/>
      <c r="Z561" s="9"/>
      <c r="AA561" s="2"/>
      <c r="AB561" s="2"/>
      <c r="AC561" s="2"/>
      <c r="AD561" s="2"/>
      <c r="AE561" s="2"/>
      <c r="AF561" s="2"/>
      <c r="AG561" s="2"/>
      <c r="AH561" s="2"/>
      <c r="AI561" s="2"/>
      <c r="AJ561" s="2"/>
      <c r="AK561" s="2"/>
      <c r="AL561" s="2"/>
      <c r="AM561" s="2"/>
      <c r="AN561" s="2"/>
    </row>
    <row r="562" spans="1:40"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9"/>
      <c r="Z562" s="9"/>
      <c r="AA562" s="2"/>
      <c r="AB562" s="2"/>
      <c r="AC562" s="2"/>
      <c r="AD562" s="2"/>
      <c r="AE562" s="2"/>
      <c r="AF562" s="2"/>
      <c r="AG562" s="2"/>
      <c r="AH562" s="2"/>
      <c r="AI562" s="2"/>
      <c r="AJ562" s="2"/>
      <c r="AK562" s="2"/>
      <c r="AL562" s="2"/>
      <c r="AM562" s="2"/>
      <c r="AN562" s="2"/>
    </row>
    <row r="563" spans="1:40"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9"/>
      <c r="Z563" s="9"/>
      <c r="AA563" s="2"/>
      <c r="AB563" s="2"/>
      <c r="AC563" s="2"/>
      <c r="AD563" s="2"/>
      <c r="AE563" s="2"/>
      <c r="AF563" s="2"/>
      <c r="AG563" s="2"/>
      <c r="AH563" s="2"/>
      <c r="AI563" s="2"/>
      <c r="AJ563" s="2"/>
      <c r="AK563" s="2"/>
      <c r="AL563" s="2"/>
      <c r="AM563" s="2"/>
      <c r="AN563" s="2"/>
    </row>
    <row r="564" spans="1:40"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9"/>
      <c r="Z564" s="9"/>
      <c r="AA564" s="2"/>
      <c r="AB564" s="2"/>
      <c r="AC564" s="2"/>
      <c r="AD564" s="2"/>
      <c r="AE564" s="2"/>
      <c r="AF564" s="2"/>
      <c r="AG564" s="2"/>
      <c r="AH564" s="2"/>
      <c r="AI564" s="2"/>
      <c r="AJ564" s="2"/>
      <c r="AK564" s="2"/>
      <c r="AL564" s="2"/>
      <c r="AM564" s="2"/>
      <c r="AN564" s="2"/>
    </row>
    <row r="565" spans="1:40"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9"/>
      <c r="Z565" s="9"/>
      <c r="AA565" s="2"/>
      <c r="AB565" s="2"/>
      <c r="AC565" s="2"/>
      <c r="AD565" s="2"/>
      <c r="AE565" s="2"/>
      <c r="AF565" s="2"/>
      <c r="AG565" s="2"/>
      <c r="AH565" s="2"/>
      <c r="AI565" s="2"/>
      <c r="AJ565" s="2"/>
      <c r="AK565" s="2"/>
      <c r="AL565" s="2"/>
      <c r="AM565" s="2"/>
      <c r="AN565" s="2"/>
    </row>
    <row r="566" spans="1:40"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9"/>
      <c r="Z566" s="9"/>
      <c r="AA566" s="2"/>
      <c r="AB566" s="2"/>
      <c r="AC566" s="2"/>
      <c r="AD566" s="2"/>
      <c r="AE566" s="2"/>
      <c r="AF566" s="2"/>
      <c r="AG566" s="2"/>
      <c r="AH566" s="2"/>
      <c r="AI566" s="2"/>
      <c r="AJ566" s="2"/>
      <c r="AK566" s="2"/>
      <c r="AL566" s="2"/>
      <c r="AM566" s="2"/>
      <c r="AN566" s="2"/>
    </row>
    <row r="567" spans="1:40"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9"/>
      <c r="Z567" s="9"/>
      <c r="AA567" s="2"/>
      <c r="AB567" s="2"/>
      <c r="AC567" s="2"/>
      <c r="AD567" s="2"/>
      <c r="AE567" s="2"/>
      <c r="AF567" s="2"/>
      <c r="AG567" s="2"/>
      <c r="AH567" s="2"/>
      <c r="AI567" s="2"/>
      <c r="AJ567" s="2"/>
      <c r="AK567" s="2"/>
      <c r="AL567" s="2"/>
      <c r="AM567" s="2"/>
      <c r="AN567" s="2"/>
    </row>
    <row r="568" spans="1:40"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9"/>
      <c r="Z568" s="9"/>
      <c r="AA568" s="2"/>
      <c r="AB568" s="2"/>
      <c r="AC568" s="2"/>
      <c r="AD568" s="2"/>
      <c r="AE568" s="2"/>
      <c r="AF568" s="2"/>
      <c r="AG568" s="2"/>
      <c r="AH568" s="2"/>
      <c r="AI568" s="2"/>
      <c r="AJ568" s="2"/>
      <c r="AK568" s="2"/>
      <c r="AL568" s="2"/>
      <c r="AM568" s="2"/>
      <c r="AN568" s="2"/>
    </row>
    <row r="569" spans="1:40"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9"/>
      <c r="Z569" s="9"/>
      <c r="AA569" s="2"/>
      <c r="AB569" s="2"/>
      <c r="AC569" s="2"/>
      <c r="AD569" s="2"/>
      <c r="AE569" s="2"/>
      <c r="AF569" s="2"/>
      <c r="AG569" s="2"/>
      <c r="AH569" s="2"/>
      <c r="AI569" s="2"/>
      <c r="AJ569" s="2"/>
      <c r="AK569" s="2"/>
      <c r="AL569" s="2"/>
      <c r="AM569" s="2"/>
      <c r="AN569" s="2"/>
    </row>
    <row r="570" spans="1:40"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9"/>
      <c r="Z570" s="9"/>
      <c r="AA570" s="2"/>
      <c r="AB570" s="2"/>
      <c r="AC570" s="2"/>
      <c r="AD570" s="2"/>
      <c r="AE570" s="2"/>
      <c r="AF570" s="2"/>
      <c r="AG570" s="2"/>
      <c r="AH570" s="2"/>
      <c r="AI570" s="2"/>
      <c r="AJ570" s="2"/>
      <c r="AK570" s="2"/>
      <c r="AL570" s="2"/>
      <c r="AM570" s="2"/>
      <c r="AN570" s="2"/>
    </row>
    <row r="571" spans="1:40"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9"/>
      <c r="Z571" s="9"/>
      <c r="AA571" s="2"/>
      <c r="AB571" s="2"/>
      <c r="AC571" s="2"/>
      <c r="AD571" s="2"/>
      <c r="AE571" s="2"/>
      <c r="AF571" s="2"/>
      <c r="AG571" s="2"/>
      <c r="AH571" s="2"/>
      <c r="AI571" s="2"/>
      <c r="AJ571" s="2"/>
      <c r="AK571" s="2"/>
      <c r="AL571" s="2"/>
      <c r="AM571" s="2"/>
      <c r="AN571" s="2"/>
    </row>
    <row r="572" spans="1:40"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9"/>
      <c r="Z572" s="9"/>
      <c r="AA572" s="2"/>
      <c r="AB572" s="2"/>
      <c r="AC572" s="2"/>
      <c r="AD572" s="2"/>
      <c r="AE572" s="2"/>
      <c r="AF572" s="2"/>
      <c r="AG572" s="2"/>
      <c r="AH572" s="2"/>
      <c r="AI572" s="2"/>
      <c r="AJ572" s="2"/>
      <c r="AK572" s="2"/>
      <c r="AL572" s="2"/>
      <c r="AM572" s="2"/>
      <c r="AN572" s="2"/>
    </row>
    <row r="573" spans="1:40"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9"/>
      <c r="Z573" s="9"/>
      <c r="AA573" s="2"/>
      <c r="AB573" s="2"/>
      <c r="AC573" s="2"/>
      <c r="AD573" s="2"/>
      <c r="AE573" s="2"/>
      <c r="AF573" s="2"/>
      <c r="AG573" s="2"/>
      <c r="AH573" s="2"/>
      <c r="AI573" s="2"/>
      <c r="AJ573" s="2"/>
      <c r="AK573" s="2"/>
      <c r="AL573" s="2"/>
      <c r="AM573" s="2"/>
      <c r="AN573" s="2"/>
    </row>
    <row r="574" spans="1:40"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9"/>
      <c r="Z574" s="9"/>
      <c r="AA574" s="2"/>
      <c r="AB574" s="2"/>
      <c r="AC574" s="2"/>
      <c r="AD574" s="2"/>
      <c r="AE574" s="2"/>
      <c r="AF574" s="2"/>
      <c r="AG574" s="2"/>
      <c r="AH574" s="2"/>
      <c r="AI574" s="2"/>
      <c r="AJ574" s="2"/>
      <c r="AK574" s="2"/>
      <c r="AL574" s="2"/>
      <c r="AM574" s="2"/>
      <c r="AN574" s="2"/>
    </row>
    <row r="575" spans="1:40"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9"/>
      <c r="Z575" s="9"/>
      <c r="AA575" s="2"/>
      <c r="AB575" s="2"/>
      <c r="AC575" s="2"/>
      <c r="AD575" s="2"/>
      <c r="AE575" s="2"/>
      <c r="AF575" s="2"/>
      <c r="AG575" s="2"/>
      <c r="AH575" s="2"/>
      <c r="AI575" s="2"/>
      <c r="AJ575" s="2"/>
      <c r="AK575" s="2"/>
      <c r="AL575" s="2"/>
      <c r="AM575" s="2"/>
      <c r="AN575" s="2"/>
    </row>
    <row r="576" spans="1:40"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9"/>
      <c r="Z576" s="9"/>
      <c r="AA576" s="2"/>
      <c r="AB576" s="2"/>
      <c r="AC576" s="2"/>
      <c r="AD576" s="2"/>
      <c r="AE576" s="2"/>
      <c r="AF576" s="2"/>
      <c r="AG576" s="2"/>
      <c r="AH576" s="2"/>
      <c r="AI576" s="2"/>
      <c r="AJ576" s="2"/>
      <c r="AK576" s="2"/>
      <c r="AL576" s="2"/>
      <c r="AM576" s="2"/>
      <c r="AN576" s="2"/>
    </row>
    <row r="577" spans="1:40"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9"/>
      <c r="Z577" s="9"/>
      <c r="AA577" s="2"/>
      <c r="AB577" s="2"/>
      <c r="AC577" s="2"/>
      <c r="AD577" s="2"/>
      <c r="AE577" s="2"/>
      <c r="AF577" s="2"/>
      <c r="AG577" s="2"/>
      <c r="AH577" s="2"/>
      <c r="AI577" s="2"/>
      <c r="AJ577" s="2"/>
      <c r="AK577" s="2"/>
      <c r="AL577" s="2"/>
      <c r="AM577" s="2"/>
      <c r="AN577" s="2"/>
    </row>
    <row r="578" spans="1:40"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9"/>
      <c r="Z578" s="9"/>
      <c r="AA578" s="2"/>
      <c r="AB578" s="2"/>
      <c r="AC578" s="2"/>
      <c r="AD578" s="2"/>
      <c r="AE578" s="2"/>
      <c r="AF578" s="2"/>
      <c r="AG578" s="2"/>
      <c r="AH578" s="2"/>
      <c r="AI578" s="2"/>
      <c r="AJ578" s="2"/>
      <c r="AK578" s="2"/>
      <c r="AL578" s="2"/>
      <c r="AM578" s="2"/>
      <c r="AN578" s="2"/>
    </row>
    <row r="579" spans="1:40"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9"/>
      <c r="Z579" s="9"/>
      <c r="AA579" s="2"/>
      <c r="AB579" s="2"/>
      <c r="AC579" s="2"/>
      <c r="AD579" s="2"/>
      <c r="AE579" s="2"/>
      <c r="AF579" s="2"/>
      <c r="AG579" s="2"/>
      <c r="AH579" s="2"/>
      <c r="AI579" s="2"/>
      <c r="AJ579" s="2"/>
      <c r="AK579" s="2"/>
      <c r="AL579" s="2"/>
      <c r="AM579" s="2"/>
      <c r="AN579" s="2"/>
    </row>
    <row r="580" spans="1:40"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9"/>
      <c r="Z580" s="9"/>
      <c r="AA580" s="2"/>
      <c r="AB580" s="2"/>
      <c r="AC580" s="2"/>
      <c r="AD580" s="2"/>
      <c r="AE580" s="2"/>
      <c r="AF580" s="2"/>
      <c r="AG580" s="2"/>
      <c r="AH580" s="2"/>
      <c r="AI580" s="2"/>
      <c r="AJ580" s="2"/>
      <c r="AK580" s="2"/>
      <c r="AL580" s="2"/>
      <c r="AM580" s="2"/>
      <c r="AN580" s="2"/>
    </row>
    <row r="581" spans="1:40"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9"/>
      <c r="Z581" s="9"/>
      <c r="AA581" s="2"/>
      <c r="AB581" s="2"/>
      <c r="AC581" s="2"/>
      <c r="AD581" s="2"/>
      <c r="AE581" s="2"/>
      <c r="AF581" s="2"/>
      <c r="AG581" s="2"/>
      <c r="AH581" s="2"/>
      <c r="AI581" s="2"/>
      <c r="AJ581" s="2"/>
      <c r="AK581" s="2"/>
      <c r="AL581" s="2"/>
      <c r="AM581" s="2"/>
      <c r="AN581" s="2"/>
    </row>
    <row r="582" spans="1:40"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9"/>
      <c r="Z582" s="9"/>
      <c r="AA582" s="2"/>
      <c r="AB582" s="2"/>
      <c r="AC582" s="2"/>
      <c r="AD582" s="2"/>
      <c r="AE582" s="2"/>
      <c r="AF582" s="2"/>
      <c r="AG582" s="2"/>
      <c r="AH582" s="2"/>
      <c r="AI582" s="2"/>
      <c r="AJ582" s="2"/>
      <c r="AK582" s="2"/>
      <c r="AL582" s="2"/>
      <c r="AM582" s="2"/>
      <c r="AN582" s="2"/>
    </row>
    <row r="583" spans="1:40"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9"/>
      <c r="Z583" s="9"/>
      <c r="AA583" s="2"/>
      <c r="AB583" s="2"/>
      <c r="AC583" s="2"/>
      <c r="AD583" s="2"/>
      <c r="AE583" s="2"/>
      <c r="AF583" s="2"/>
      <c r="AG583" s="2"/>
      <c r="AH583" s="2"/>
      <c r="AI583" s="2"/>
      <c r="AJ583" s="2"/>
      <c r="AK583" s="2"/>
      <c r="AL583" s="2"/>
      <c r="AM583" s="2"/>
      <c r="AN583" s="2"/>
    </row>
    <row r="584" spans="1:40"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9"/>
      <c r="Z584" s="9"/>
      <c r="AA584" s="2"/>
      <c r="AB584" s="2"/>
      <c r="AC584" s="2"/>
      <c r="AD584" s="2"/>
      <c r="AE584" s="2"/>
      <c r="AF584" s="2"/>
      <c r="AG584" s="2"/>
      <c r="AH584" s="2"/>
      <c r="AI584" s="2"/>
      <c r="AJ584" s="2"/>
      <c r="AK584" s="2"/>
      <c r="AL584" s="2"/>
      <c r="AM584" s="2"/>
      <c r="AN584" s="2"/>
    </row>
    <row r="585" spans="1:40"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9"/>
      <c r="Z585" s="9"/>
      <c r="AA585" s="2"/>
      <c r="AB585" s="2"/>
      <c r="AC585" s="2"/>
      <c r="AD585" s="2"/>
      <c r="AE585" s="2"/>
      <c r="AF585" s="2"/>
      <c r="AG585" s="2"/>
      <c r="AH585" s="2"/>
      <c r="AI585" s="2"/>
      <c r="AJ585" s="2"/>
      <c r="AK585" s="2"/>
      <c r="AL585" s="2"/>
      <c r="AM585" s="2"/>
      <c r="AN585" s="2"/>
    </row>
    <row r="586" spans="1:40"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9"/>
      <c r="Z586" s="9"/>
      <c r="AA586" s="2"/>
      <c r="AB586" s="2"/>
      <c r="AC586" s="2"/>
      <c r="AD586" s="2"/>
      <c r="AE586" s="2"/>
      <c r="AF586" s="2"/>
      <c r="AG586" s="2"/>
      <c r="AH586" s="2"/>
      <c r="AI586" s="2"/>
      <c r="AJ586" s="2"/>
      <c r="AK586" s="2"/>
      <c r="AL586" s="2"/>
      <c r="AM586" s="2"/>
      <c r="AN586" s="2"/>
    </row>
    <row r="587" spans="1:40"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9"/>
      <c r="Z587" s="9"/>
      <c r="AA587" s="2"/>
      <c r="AB587" s="2"/>
      <c r="AC587" s="2"/>
      <c r="AD587" s="2"/>
      <c r="AE587" s="2"/>
      <c r="AF587" s="2"/>
      <c r="AG587" s="2"/>
      <c r="AH587" s="2"/>
      <c r="AI587" s="2"/>
      <c r="AJ587" s="2"/>
      <c r="AK587" s="2"/>
      <c r="AL587" s="2"/>
      <c r="AM587" s="2"/>
      <c r="AN587" s="2"/>
    </row>
    <row r="588" spans="1:40"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9"/>
      <c r="Z588" s="9"/>
      <c r="AA588" s="2"/>
      <c r="AB588" s="2"/>
      <c r="AC588" s="2"/>
      <c r="AD588" s="2"/>
      <c r="AE588" s="2"/>
      <c r="AF588" s="2"/>
      <c r="AG588" s="2"/>
      <c r="AH588" s="2"/>
      <c r="AI588" s="2"/>
      <c r="AJ588" s="2"/>
      <c r="AK588" s="2"/>
      <c r="AL588" s="2"/>
      <c r="AM588" s="2"/>
      <c r="AN588" s="2"/>
    </row>
    <row r="589" spans="1:40"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9"/>
      <c r="Z589" s="9"/>
      <c r="AA589" s="2"/>
      <c r="AB589" s="2"/>
      <c r="AC589" s="2"/>
      <c r="AD589" s="2"/>
      <c r="AE589" s="2"/>
      <c r="AF589" s="2"/>
      <c r="AG589" s="2"/>
      <c r="AH589" s="2"/>
      <c r="AI589" s="2"/>
      <c r="AJ589" s="2"/>
      <c r="AK589" s="2"/>
      <c r="AL589" s="2"/>
      <c r="AM589" s="2"/>
      <c r="AN589" s="2"/>
    </row>
    <row r="590" spans="1:40"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9"/>
      <c r="Z590" s="9"/>
      <c r="AA590" s="2"/>
      <c r="AB590" s="2"/>
      <c r="AC590" s="2"/>
      <c r="AD590" s="2"/>
      <c r="AE590" s="2"/>
      <c r="AF590" s="2"/>
      <c r="AG590" s="2"/>
      <c r="AH590" s="2"/>
      <c r="AI590" s="2"/>
      <c r="AJ590" s="2"/>
      <c r="AK590" s="2"/>
      <c r="AL590" s="2"/>
      <c r="AM590" s="2"/>
      <c r="AN590" s="2"/>
    </row>
    <row r="591" spans="1:40"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9"/>
      <c r="Z591" s="9"/>
      <c r="AA591" s="2"/>
      <c r="AB591" s="2"/>
      <c r="AC591" s="2"/>
      <c r="AD591" s="2"/>
      <c r="AE591" s="2"/>
      <c r="AF591" s="2"/>
      <c r="AG591" s="2"/>
      <c r="AH591" s="2"/>
      <c r="AI591" s="2"/>
      <c r="AJ591" s="2"/>
      <c r="AK591" s="2"/>
      <c r="AL591" s="2"/>
      <c r="AM591" s="2"/>
      <c r="AN591" s="2"/>
    </row>
    <row r="592" spans="1:40"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9"/>
      <c r="Z592" s="9"/>
      <c r="AA592" s="2"/>
      <c r="AB592" s="2"/>
      <c r="AC592" s="2"/>
      <c r="AD592" s="2"/>
      <c r="AE592" s="2"/>
      <c r="AF592" s="2"/>
      <c r="AG592" s="2"/>
      <c r="AH592" s="2"/>
      <c r="AI592" s="2"/>
      <c r="AJ592" s="2"/>
      <c r="AK592" s="2"/>
      <c r="AL592" s="2"/>
      <c r="AM592" s="2"/>
      <c r="AN592" s="2"/>
    </row>
    <row r="593" spans="1:40"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9"/>
      <c r="Z593" s="9"/>
      <c r="AA593" s="2"/>
      <c r="AB593" s="2"/>
      <c r="AC593" s="2"/>
      <c r="AD593" s="2"/>
      <c r="AE593" s="2"/>
      <c r="AF593" s="2"/>
      <c r="AG593" s="2"/>
      <c r="AH593" s="2"/>
      <c r="AI593" s="2"/>
      <c r="AJ593" s="2"/>
      <c r="AK593" s="2"/>
      <c r="AL593" s="2"/>
      <c r="AM593" s="2"/>
      <c r="AN593" s="2"/>
    </row>
    <row r="594" spans="1:40"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9"/>
      <c r="Z594" s="9"/>
      <c r="AA594" s="2"/>
      <c r="AB594" s="2"/>
      <c r="AC594" s="2"/>
      <c r="AD594" s="2"/>
      <c r="AE594" s="2"/>
      <c r="AF594" s="2"/>
      <c r="AG594" s="2"/>
      <c r="AH594" s="2"/>
      <c r="AI594" s="2"/>
      <c r="AJ594" s="2"/>
      <c r="AK594" s="2"/>
      <c r="AL594" s="2"/>
      <c r="AM594" s="2"/>
      <c r="AN594" s="2"/>
    </row>
    <row r="595" spans="1:40"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9"/>
      <c r="Z595" s="9"/>
      <c r="AA595" s="2"/>
      <c r="AB595" s="2"/>
      <c r="AC595" s="2"/>
      <c r="AD595" s="2"/>
      <c r="AE595" s="2"/>
      <c r="AF595" s="2"/>
      <c r="AG595" s="2"/>
      <c r="AH595" s="2"/>
      <c r="AI595" s="2"/>
      <c r="AJ595" s="2"/>
      <c r="AK595" s="2"/>
      <c r="AL595" s="2"/>
      <c r="AM595" s="2"/>
      <c r="AN595" s="2"/>
    </row>
    <row r="596" spans="1:40"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9"/>
      <c r="Z596" s="9"/>
      <c r="AA596" s="2"/>
      <c r="AB596" s="2"/>
      <c r="AC596" s="2"/>
      <c r="AD596" s="2"/>
      <c r="AE596" s="2"/>
      <c r="AF596" s="2"/>
      <c r="AG596" s="2"/>
      <c r="AH596" s="2"/>
      <c r="AI596" s="2"/>
      <c r="AJ596" s="2"/>
      <c r="AK596" s="2"/>
      <c r="AL596" s="2"/>
      <c r="AM596" s="2"/>
      <c r="AN596" s="2"/>
    </row>
    <row r="597" spans="1:40"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9"/>
      <c r="Z597" s="9"/>
      <c r="AA597" s="2"/>
      <c r="AB597" s="2"/>
      <c r="AC597" s="2"/>
      <c r="AD597" s="2"/>
      <c r="AE597" s="2"/>
      <c r="AF597" s="2"/>
      <c r="AG597" s="2"/>
      <c r="AH597" s="2"/>
      <c r="AI597" s="2"/>
      <c r="AJ597" s="2"/>
      <c r="AK597" s="2"/>
      <c r="AL597" s="2"/>
      <c r="AM597" s="2"/>
      <c r="AN597" s="2"/>
    </row>
    <row r="598" spans="1:40"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9"/>
      <c r="Z598" s="9"/>
      <c r="AA598" s="2"/>
      <c r="AB598" s="2"/>
      <c r="AC598" s="2"/>
      <c r="AD598" s="2"/>
      <c r="AE598" s="2"/>
      <c r="AF598" s="2"/>
      <c r="AG598" s="2"/>
      <c r="AH598" s="2"/>
      <c r="AI598" s="2"/>
      <c r="AJ598" s="2"/>
      <c r="AK598" s="2"/>
      <c r="AL598" s="2"/>
      <c r="AM598" s="2"/>
      <c r="AN598" s="2"/>
    </row>
    <row r="599" spans="1:40"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9"/>
      <c r="Z599" s="9"/>
      <c r="AA599" s="2"/>
      <c r="AB599" s="2"/>
      <c r="AC599" s="2"/>
      <c r="AD599" s="2"/>
      <c r="AE599" s="2"/>
      <c r="AF599" s="2"/>
      <c r="AG599" s="2"/>
      <c r="AH599" s="2"/>
      <c r="AI599" s="2"/>
      <c r="AJ599" s="2"/>
      <c r="AK599" s="2"/>
      <c r="AL599" s="2"/>
      <c r="AM599" s="2"/>
      <c r="AN599" s="2"/>
    </row>
    <row r="600" spans="1:40"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9"/>
      <c r="Z600" s="9"/>
      <c r="AA600" s="2"/>
      <c r="AB600" s="2"/>
      <c r="AC600" s="2"/>
      <c r="AD600" s="2"/>
      <c r="AE600" s="2"/>
      <c r="AF600" s="2"/>
      <c r="AG600" s="2"/>
      <c r="AH600" s="2"/>
      <c r="AI600" s="2"/>
      <c r="AJ600" s="2"/>
      <c r="AK600" s="2"/>
      <c r="AL600" s="2"/>
      <c r="AM600" s="2"/>
      <c r="AN600" s="2"/>
    </row>
    <row r="601" spans="1:40"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9"/>
      <c r="Z601" s="9"/>
      <c r="AA601" s="2"/>
      <c r="AB601" s="2"/>
      <c r="AC601" s="2"/>
      <c r="AD601" s="2"/>
      <c r="AE601" s="2"/>
      <c r="AF601" s="2"/>
      <c r="AG601" s="2"/>
      <c r="AH601" s="2"/>
      <c r="AI601" s="2"/>
      <c r="AJ601" s="2"/>
      <c r="AK601" s="2"/>
      <c r="AL601" s="2"/>
      <c r="AM601" s="2"/>
      <c r="AN601" s="2"/>
    </row>
    <row r="602" spans="1:40"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9"/>
      <c r="Z602" s="9"/>
      <c r="AA602" s="2"/>
      <c r="AB602" s="2"/>
      <c r="AC602" s="2"/>
      <c r="AD602" s="2"/>
      <c r="AE602" s="2"/>
      <c r="AF602" s="2"/>
      <c r="AG602" s="2"/>
      <c r="AH602" s="2"/>
      <c r="AI602" s="2"/>
      <c r="AJ602" s="2"/>
      <c r="AK602" s="2"/>
      <c r="AL602" s="2"/>
      <c r="AM602" s="2"/>
      <c r="AN602" s="2"/>
    </row>
    <row r="603" spans="1:40"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9"/>
      <c r="Z603" s="9"/>
      <c r="AA603" s="2"/>
      <c r="AB603" s="2"/>
      <c r="AC603" s="2"/>
      <c r="AD603" s="2"/>
      <c r="AE603" s="2"/>
      <c r="AF603" s="2"/>
      <c r="AG603" s="2"/>
      <c r="AH603" s="2"/>
      <c r="AI603" s="2"/>
      <c r="AJ603" s="2"/>
      <c r="AK603" s="2"/>
      <c r="AL603" s="2"/>
      <c r="AM603" s="2"/>
      <c r="AN603" s="2"/>
    </row>
    <row r="604" spans="1:40"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9"/>
      <c r="Z604" s="9"/>
      <c r="AA604" s="2"/>
      <c r="AB604" s="2"/>
      <c r="AC604" s="2"/>
      <c r="AD604" s="2"/>
      <c r="AE604" s="2"/>
      <c r="AF604" s="2"/>
      <c r="AG604" s="2"/>
      <c r="AH604" s="2"/>
      <c r="AI604" s="2"/>
      <c r="AJ604" s="2"/>
      <c r="AK604" s="2"/>
      <c r="AL604" s="2"/>
      <c r="AM604" s="2"/>
      <c r="AN604" s="2"/>
    </row>
    <row r="605" spans="1:40"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9"/>
      <c r="Z605" s="9"/>
      <c r="AA605" s="2"/>
      <c r="AB605" s="2"/>
      <c r="AC605" s="2"/>
      <c r="AD605" s="2"/>
      <c r="AE605" s="2"/>
      <c r="AF605" s="2"/>
      <c r="AG605" s="2"/>
      <c r="AH605" s="2"/>
      <c r="AI605" s="2"/>
      <c r="AJ605" s="2"/>
      <c r="AK605" s="2"/>
      <c r="AL605" s="2"/>
      <c r="AM605" s="2"/>
      <c r="AN605" s="2"/>
    </row>
    <row r="606" spans="1:40"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9"/>
      <c r="Z606" s="9"/>
      <c r="AA606" s="2"/>
      <c r="AB606" s="2"/>
      <c r="AC606" s="2"/>
      <c r="AD606" s="2"/>
      <c r="AE606" s="2"/>
      <c r="AF606" s="2"/>
      <c r="AG606" s="2"/>
      <c r="AH606" s="2"/>
      <c r="AI606" s="2"/>
      <c r="AJ606" s="2"/>
      <c r="AK606" s="2"/>
      <c r="AL606" s="2"/>
      <c r="AM606" s="2"/>
      <c r="AN606" s="2"/>
    </row>
    <row r="607" spans="1:40"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9"/>
      <c r="Z607" s="9"/>
      <c r="AA607" s="2"/>
      <c r="AB607" s="2"/>
      <c r="AC607" s="2"/>
      <c r="AD607" s="2"/>
      <c r="AE607" s="2"/>
      <c r="AF607" s="2"/>
      <c r="AG607" s="2"/>
      <c r="AH607" s="2"/>
      <c r="AI607" s="2"/>
      <c r="AJ607" s="2"/>
      <c r="AK607" s="2"/>
      <c r="AL607" s="2"/>
      <c r="AM607" s="2"/>
      <c r="AN607" s="2"/>
    </row>
    <row r="608" spans="1:40"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9"/>
      <c r="Z608" s="9"/>
      <c r="AA608" s="2"/>
      <c r="AB608" s="2"/>
      <c r="AC608" s="2"/>
      <c r="AD608" s="2"/>
      <c r="AE608" s="2"/>
      <c r="AF608" s="2"/>
      <c r="AG608" s="2"/>
      <c r="AH608" s="2"/>
      <c r="AI608" s="2"/>
      <c r="AJ608" s="2"/>
      <c r="AK608" s="2"/>
      <c r="AL608" s="2"/>
      <c r="AM608" s="2"/>
      <c r="AN608" s="2"/>
    </row>
    <row r="609" spans="1:40"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9"/>
      <c r="Z609" s="9"/>
      <c r="AA609" s="2"/>
      <c r="AB609" s="2"/>
      <c r="AC609" s="2"/>
      <c r="AD609" s="2"/>
      <c r="AE609" s="2"/>
      <c r="AF609" s="2"/>
      <c r="AG609" s="2"/>
      <c r="AH609" s="2"/>
      <c r="AI609" s="2"/>
      <c r="AJ609" s="2"/>
      <c r="AK609" s="2"/>
      <c r="AL609" s="2"/>
      <c r="AM609" s="2"/>
      <c r="AN609" s="2"/>
    </row>
    <row r="610" spans="1:40"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9"/>
      <c r="Z610" s="9"/>
      <c r="AA610" s="2"/>
      <c r="AB610" s="2"/>
      <c r="AC610" s="2"/>
      <c r="AD610" s="2"/>
      <c r="AE610" s="2"/>
      <c r="AF610" s="2"/>
      <c r="AG610" s="2"/>
      <c r="AH610" s="2"/>
      <c r="AI610" s="2"/>
      <c r="AJ610" s="2"/>
      <c r="AK610" s="2"/>
      <c r="AL610" s="2"/>
      <c r="AM610" s="2"/>
      <c r="AN610" s="2"/>
    </row>
    <row r="611" spans="1:40"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9"/>
      <c r="Z611" s="9"/>
      <c r="AA611" s="2"/>
      <c r="AB611" s="2"/>
      <c r="AC611" s="2"/>
      <c r="AD611" s="2"/>
      <c r="AE611" s="2"/>
      <c r="AF611" s="2"/>
      <c r="AG611" s="2"/>
      <c r="AH611" s="2"/>
      <c r="AI611" s="2"/>
      <c r="AJ611" s="2"/>
      <c r="AK611" s="2"/>
      <c r="AL611" s="2"/>
      <c r="AM611" s="2"/>
      <c r="AN611" s="2"/>
    </row>
    <row r="612" spans="1:40"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9"/>
      <c r="Z612" s="9"/>
      <c r="AA612" s="2"/>
      <c r="AB612" s="2"/>
      <c r="AC612" s="2"/>
      <c r="AD612" s="2"/>
      <c r="AE612" s="2"/>
      <c r="AF612" s="2"/>
      <c r="AG612" s="2"/>
      <c r="AH612" s="2"/>
      <c r="AI612" s="2"/>
      <c r="AJ612" s="2"/>
      <c r="AK612" s="2"/>
      <c r="AL612" s="2"/>
      <c r="AM612" s="2"/>
      <c r="AN612" s="2"/>
    </row>
    <row r="613" spans="1:40"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9"/>
      <c r="Z613" s="9"/>
      <c r="AA613" s="2"/>
      <c r="AB613" s="2"/>
      <c r="AC613" s="2"/>
      <c r="AD613" s="2"/>
      <c r="AE613" s="2"/>
      <c r="AF613" s="2"/>
      <c r="AG613" s="2"/>
      <c r="AH613" s="2"/>
      <c r="AI613" s="2"/>
      <c r="AJ613" s="2"/>
      <c r="AK613" s="2"/>
      <c r="AL613" s="2"/>
      <c r="AM613" s="2"/>
      <c r="AN613" s="2"/>
    </row>
    <row r="614" spans="1:40"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9"/>
      <c r="Z614" s="9"/>
      <c r="AA614" s="2"/>
      <c r="AB614" s="2"/>
      <c r="AC614" s="2"/>
      <c r="AD614" s="2"/>
      <c r="AE614" s="2"/>
      <c r="AF614" s="2"/>
      <c r="AG614" s="2"/>
      <c r="AH614" s="2"/>
      <c r="AI614" s="2"/>
      <c r="AJ614" s="2"/>
      <c r="AK614" s="2"/>
      <c r="AL614" s="2"/>
      <c r="AM614" s="2"/>
      <c r="AN614" s="2"/>
    </row>
    <row r="615" spans="1:40"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9"/>
      <c r="Z615" s="9"/>
      <c r="AA615" s="2"/>
      <c r="AB615" s="2"/>
      <c r="AC615" s="2"/>
      <c r="AD615" s="2"/>
      <c r="AE615" s="2"/>
      <c r="AF615" s="2"/>
      <c r="AG615" s="2"/>
      <c r="AH615" s="2"/>
      <c r="AI615" s="2"/>
      <c r="AJ615" s="2"/>
      <c r="AK615" s="2"/>
      <c r="AL615" s="2"/>
      <c r="AM615" s="2"/>
      <c r="AN615" s="2"/>
    </row>
    <row r="616" spans="1:40"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9"/>
      <c r="Z616" s="9"/>
      <c r="AA616" s="2"/>
      <c r="AB616" s="2"/>
      <c r="AC616" s="2"/>
      <c r="AD616" s="2"/>
      <c r="AE616" s="2"/>
      <c r="AF616" s="2"/>
      <c r="AG616" s="2"/>
      <c r="AH616" s="2"/>
      <c r="AI616" s="2"/>
      <c r="AJ616" s="2"/>
      <c r="AK616" s="2"/>
      <c r="AL616" s="2"/>
      <c r="AM616" s="2"/>
      <c r="AN616" s="2"/>
    </row>
    <row r="617" spans="1:40"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9"/>
      <c r="Z617" s="9"/>
      <c r="AA617" s="2"/>
      <c r="AB617" s="2"/>
      <c r="AC617" s="2"/>
      <c r="AD617" s="2"/>
      <c r="AE617" s="2"/>
      <c r="AF617" s="2"/>
      <c r="AG617" s="2"/>
      <c r="AH617" s="2"/>
      <c r="AI617" s="2"/>
      <c r="AJ617" s="2"/>
      <c r="AK617" s="2"/>
      <c r="AL617" s="2"/>
      <c r="AM617" s="2"/>
      <c r="AN617" s="2"/>
    </row>
    <row r="618" spans="1:40"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9"/>
      <c r="Z618" s="9"/>
      <c r="AA618" s="2"/>
      <c r="AB618" s="2"/>
      <c r="AC618" s="2"/>
      <c r="AD618" s="2"/>
      <c r="AE618" s="2"/>
      <c r="AF618" s="2"/>
      <c r="AG618" s="2"/>
      <c r="AH618" s="2"/>
      <c r="AI618" s="2"/>
      <c r="AJ618" s="2"/>
      <c r="AK618" s="2"/>
      <c r="AL618" s="2"/>
      <c r="AM618" s="2"/>
      <c r="AN618" s="2"/>
    </row>
    <row r="619" spans="1:40"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9"/>
      <c r="Z619" s="9"/>
      <c r="AA619" s="2"/>
      <c r="AB619" s="2"/>
      <c r="AC619" s="2"/>
      <c r="AD619" s="2"/>
      <c r="AE619" s="2"/>
      <c r="AF619" s="2"/>
      <c r="AG619" s="2"/>
      <c r="AH619" s="2"/>
      <c r="AI619" s="2"/>
      <c r="AJ619" s="2"/>
      <c r="AK619" s="2"/>
      <c r="AL619" s="2"/>
      <c r="AM619" s="2"/>
      <c r="AN619" s="2"/>
    </row>
    <row r="620" spans="1:40"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9"/>
      <c r="Z620" s="9"/>
      <c r="AA620" s="2"/>
      <c r="AB620" s="2"/>
      <c r="AC620" s="2"/>
      <c r="AD620" s="2"/>
      <c r="AE620" s="2"/>
      <c r="AF620" s="2"/>
      <c r="AG620" s="2"/>
      <c r="AH620" s="2"/>
      <c r="AI620" s="2"/>
      <c r="AJ620" s="2"/>
      <c r="AK620" s="2"/>
      <c r="AL620" s="2"/>
      <c r="AM620" s="2"/>
      <c r="AN620" s="2"/>
    </row>
    <row r="621" spans="1:40"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9"/>
      <c r="Z621" s="9"/>
      <c r="AA621" s="2"/>
      <c r="AB621" s="2"/>
      <c r="AC621" s="2"/>
      <c r="AD621" s="2"/>
      <c r="AE621" s="2"/>
      <c r="AF621" s="2"/>
      <c r="AG621" s="2"/>
      <c r="AH621" s="2"/>
      <c r="AI621" s="2"/>
      <c r="AJ621" s="2"/>
      <c r="AK621" s="2"/>
      <c r="AL621" s="2"/>
      <c r="AM621" s="2"/>
      <c r="AN621" s="2"/>
    </row>
    <row r="622" spans="1:40"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9"/>
      <c r="Z622" s="9"/>
      <c r="AA622" s="2"/>
      <c r="AB622" s="2"/>
      <c r="AC622" s="2"/>
      <c r="AD622" s="2"/>
      <c r="AE622" s="2"/>
      <c r="AF622" s="2"/>
      <c r="AG622" s="2"/>
      <c r="AH622" s="2"/>
      <c r="AI622" s="2"/>
      <c r="AJ622" s="2"/>
      <c r="AK622" s="2"/>
      <c r="AL622" s="2"/>
      <c r="AM622" s="2"/>
      <c r="AN622" s="2"/>
    </row>
    <row r="623" spans="1:40"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9"/>
      <c r="Z623" s="9"/>
      <c r="AA623" s="2"/>
      <c r="AB623" s="2"/>
      <c r="AC623" s="2"/>
      <c r="AD623" s="2"/>
      <c r="AE623" s="2"/>
      <c r="AF623" s="2"/>
      <c r="AG623" s="2"/>
      <c r="AH623" s="2"/>
      <c r="AI623" s="2"/>
      <c r="AJ623" s="2"/>
      <c r="AK623" s="2"/>
      <c r="AL623" s="2"/>
      <c r="AM623" s="2"/>
      <c r="AN623" s="2"/>
    </row>
    <row r="624" spans="1:40"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9"/>
      <c r="Z624" s="9"/>
      <c r="AA624" s="2"/>
      <c r="AB624" s="2"/>
      <c r="AC624" s="2"/>
      <c r="AD624" s="2"/>
      <c r="AE624" s="2"/>
      <c r="AF624" s="2"/>
      <c r="AG624" s="2"/>
      <c r="AH624" s="2"/>
      <c r="AI624" s="2"/>
      <c r="AJ624" s="2"/>
      <c r="AK624" s="2"/>
      <c r="AL624" s="2"/>
      <c r="AM624" s="2"/>
      <c r="AN624" s="2"/>
    </row>
    <row r="625" spans="1:40"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9"/>
      <c r="Z625" s="9"/>
      <c r="AA625" s="2"/>
      <c r="AB625" s="2"/>
      <c r="AC625" s="2"/>
      <c r="AD625" s="2"/>
      <c r="AE625" s="2"/>
      <c r="AF625" s="2"/>
      <c r="AG625" s="2"/>
      <c r="AH625" s="2"/>
      <c r="AI625" s="2"/>
      <c r="AJ625" s="2"/>
      <c r="AK625" s="2"/>
      <c r="AL625" s="2"/>
      <c r="AM625" s="2"/>
      <c r="AN625" s="2"/>
    </row>
    <row r="626" spans="1:40"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9"/>
      <c r="Z626" s="9"/>
      <c r="AA626" s="2"/>
      <c r="AB626" s="2"/>
      <c r="AC626" s="2"/>
      <c r="AD626" s="2"/>
      <c r="AE626" s="2"/>
      <c r="AF626" s="2"/>
      <c r="AG626" s="2"/>
      <c r="AH626" s="2"/>
      <c r="AI626" s="2"/>
      <c r="AJ626" s="2"/>
      <c r="AK626" s="2"/>
      <c r="AL626" s="2"/>
      <c r="AM626" s="2"/>
      <c r="AN626" s="2"/>
    </row>
    <row r="627" spans="1:40"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9"/>
      <c r="Z627" s="9"/>
      <c r="AA627" s="2"/>
      <c r="AB627" s="2"/>
      <c r="AC627" s="2"/>
      <c r="AD627" s="2"/>
      <c r="AE627" s="2"/>
      <c r="AF627" s="2"/>
      <c r="AG627" s="2"/>
      <c r="AH627" s="2"/>
      <c r="AI627" s="2"/>
      <c r="AJ627" s="2"/>
      <c r="AK627" s="2"/>
      <c r="AL627" s="2"/>
      <c r="AM627" s="2"/>
      <c r="AN627" s="2"/>
    </row>
    <row r="628" spans="1:40"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9"/>
      <c r="Z628" s="9"/>
      <c r="AA628" s="2"/>
      <c r="AB628" s="2"/>
      <c r="AC628" s="2"/>
      <c r="AD628" s="2"/>
      <c r="AE628" s="2"/>
      <c r="AF628" s="2"/>
      <c r="AG628" s="2"/>
      <c r="AH628" s="2"/>
      <c r="AI628" s="2"/>
      <c r="AJ628" s="2"/>
      <c r="AK628" s="2"/>
      <c r="AL628" s="2"/>
      <c r="AM628" s="2"/>
      <c r="AN628" s="2"/>
    </row>
    <row r="629" spans="1:40"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9"/>
      <c r="Z629" s="9"/>
      <c r="AA629" s="2"/>
      <c r="AB629" s="2"/>
      <c r="AC629" s="2"/>
      <c r="AD629" s="2"/>
      <c r="AE629" s="2"/>
      <c r="AF629" s="2"/>
      <c r="AG629" s="2"/>
      <c r="AH629" s="2"/>
      <c r="AI629" s="2"/>
      <c r="AJ629" s="2"/>
      <c r="AK629" s="2"/>
      <c r="AL629" s="2"/>
      <c r="AM629" s="2"/>
      <c r="AN629" s="2"/>
    </row>
    <row r="630" spans="1:40"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9"/>
      <c r="Z630" s="9"/>
      <c r="AA630" s="2"/>
      <c r="AB630" s="2"/>
      <c r="AC630" s="2"/>
      <c r="AD630" s="2"/>
      <c r="AE630" s="2"/>
      <c r="AF630" s="2"/>
      <c r="AG630" s="2"/>
      <c r="AH630" s="2"/>
      <c r="AI630" s="2"/>
      <c r="AJ630" s="2"/>
      <c r="AK630" s="2"/>
      <c r="AL630" s="2"/>
      <c r="AM630" s="2"/>
      <c r="AN630" s="2"/>
    </row>
    <row r="631" spans="1:40"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9"/>
      <c r="Z631" s="9"/>
      <c r="AA631" s="2"/>
      <c r="AB631" s="2"/>
      <c r="AC631" s="2"/>
      <c r="AD631" s="2"/>
      <c r="AE631" s="2"/>
      <c r="AF631" s="2"/>
      <c r="AG631" s="2"/>
      <c r="AH631" s="2"/>
      <c r="AI631" s="2"/>
      <c r="AJ631" s="2"/>
      <c r="AK631" s="2"/>
      <c r="AL631" s="2"/>
      <c r="AM631" s="2"/>
      <c r="AN631" s="2"/>
    </row>
    <row r="632" spans="1:40"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9"/>
      <c r="Z632" s="9"/>
      <c r="AA632" s="2"/>
      <c r="AB632" s="2"/>
      <c r="AC632" s="2"/>
      <c r="AD632" s="2"/>
      <c r="AE632" s="2"/>
      <c r="AF632" s="2"/>
      <c r="AG632" s="2"/>
      <c r="AH632" s="2"/>
      <c r="AI632" s="2"/>
      <c r="AJ632" s="2"/>
      <c r="AK632" s="2"/>
      <c r="AL632" s="2"/>
      <c r="AM632" s="2"/>
      <c r="AN632" s="2"/>
    </row>
    <row r="633" spans="1:40"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9"/>
      <c r="Z633" s="9"/>
      <c r="AA633" s="2"/>
      <c r="AB633" s="2"/>
      <c r="AC633" s="2"/>
      <c r="AD633" s="2"/>
      <c r="AE633" s="2"/>
      <c r="AF633" s="2"/>
      <c r="AG633" s="2"/>
      <c r="AH633" s="2"/>
      <c r="AI633" s="2"/>
      <c r="AJ633" s="2"/>
      <c r="AK633" s="2"/>
      <c r="AL633" s="2"/>
      <c r="AM633" s="2"/>
      <c r="AN633" s="2"/>
    </row>
    <row r="634" spans="1:40"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9"/>
      <c r="Z634" s="9"/>
      <c r="AA634" s="2"/>
      <c r="AB634" s="2"/>
      <c r="AC634" s="2"/>
      <c r="AD634" s="2"/>
      <c r="AE634" s="2"/>
      <c r="AF634" s="2"/>
      <c r="AG634" s="2"/>
      <c r="AH634" s="2"/>
      <c r="AI634" s="2"/>
      <c r="AJ634" s="2"/>
      <c r="AK634" s="2"/>
      <c r="AL634" s="2"/>
      <c r="AM634" s="2"/>
      <c r="AN634" s="2"/>
    </row>
    <row r="635" spans="1:40"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9"/>
      <c r="Z635" s="9"/>
      <c r="AA635" s="2"/>
      <c r="AB635" s="2"/>
      <c r="AC635" s="2"/>
      <c r="AD635" s="2"/>
      <c r="AE635" s="2"/>
      <c r="AF635" s="2"/>
      <c r="AG635" s="2"/>
      <c r="AH635" s="2"/>
      <c r="AI635" s="2"/>
      <c r="AJ635" s="2"/>
      <c r="AK635" s="2"/>
      <c r="AL635" s="2"/>
      <c r="AM635" s="2"/>
      <c r="AN635" s="2"/>
    </row>
    <row r="636" spans="1:40"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9"/>
      <c r="Z636" s="9"/>
      <c r="AA636" s="2"/>
      <c r="AB636" s="2"/>
      <c r="AC636" s="2"/>
      <c r="AD636" s="2"/>
      <c r="AE636" s="2"/>
      <c r="AF636" s="2"/>
      <c r="AG636" s="2"/>
      <c r="AH636" s="2"/>
      <c r="AI636" s="2"/>
      <c r="AJ636" s="2"/>
      <c r="AK636" s="2"/>
      <c r="AL636" s="2"/>
      <c r="AM636" s="2"/>
      <c r="AN636" s="2"/>
    </row>
    <row r="637" spans="1:40"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9"/>
      <c r="Z637" s="9"/>
      <c r="AA637" s="2"/>
      <c r="AB637" s="2"/>
      <c r="AC637" s="2"/>
      <c r="AD637" s="2"/>
      <c r="AE637" s="2"/>
      <c r="AF637" s="2"/>
      <c r="AG637" s="2"/>
      <c r="AH637" s="2"/>
      <c r="AI637" s="2"/>
      <c r="AJ637" s="2"/>
      <c r="AK637" s="2"/>
      <c r="AL637" s="2"/>
      <c r="AM637" s="2"/>
      <c r="AN637" s="2"/>
    </row>
    <row r="638" spans="1:40"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9"/>
      <c r="Z638" s="9"/>
      <c r="AA638" s="2"/>
      <c r="AB638" s="2"/>
      <c r="AC638" s="2"/>
      <c r="AD638" s="2"/>
      <c r="AE638" s="2"/>
      <c r="AF638" s="2"/>
      <c r="AG638" s="2"/>
      <c r="AH638" s="2"/>
      <c r="AI638" s="2"/>
      <c r="AJ638" s="2"/>
      <c r="AK638" s="2"/>
      <c r="AL638" s="2"/>
      <c r="AM638" s="2"/>
      <c r="AN638" s="2"/>
    </row>
    <row r="639" spans="1:40"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9"/>
      <c r="Z639" s="9"/>
      <c r="AA639" s="2"/>
      <c r="AB639" s="2"/>
      <c r="AC639" s="2"/>
      <c r="AD639" s="2"/>
      <c r="AE639" s="2"/>
      <c r="AF639" s="2"/>
      <c r="AG639" s="2"/>
      <c r="AH639" s="2"/>
      <c r="AI639" s="2"/>
      <c r="AJ639" s="2"/>
      <c r="AK639" s="2"/>
      <c r="AL639" s="2"/>
      <c r="AM639" s="2"/>
      <c r="AN639" s="2"/>
    </row>
    <row r="640" spans="1:40"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9"/>
      <c r="Z640" s="9"/>
      <c r="AA640" s="2"/>
      <c r="AB640" s="2"/>
      <c r="AC640" s="2"/>
      <c r="AD640" s="2"/>
      <c r="AE640" s="2"/>
      <c r="AF640" s="2"/>
      <c r="AG640" s="2"/>
      <c r="AH640" s="2"/>
      <c r="AI640" s="2"/>
      <c r="AJ640" s="2"/>
      <c r="AK640" s="2"/>
      <c r="AL640" s="2"/>
      <c r="AM640" s="2"/>
      <c r="AN640" s="2"/>
    </row>
    <row r="641" spans="1:40"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9"/>
      <c r="Z641" s="9"/>
      <c r="AA641" s="2"/>
      <c r="AB641" s="2"/>
      <c r="AC641" s="2"/>
      <c r="AD641" s="2"/>
      <c r="AE641" s="2"/>
      <c r="AF641" s="2"/>
      <c r="AG641" s="2"/>
      <c r="AH641" s="2"/>
      <c r="AI641" s="2"/>
      <c r="AJ641" s="2"/>
      <c r="AK641" s="2"/>
      <c r="AL641" s="2"/>
      <c r="AM641" s="2"/>
      <c r="AN641" s="2"/>
    </row>
    <row r="642" spans="1:40"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9"/>
      <c r="Z642" s="9"/>
      <c r="AA642" s="2"/>
      <c r="AB642" s="2"/>
      <c r="AC642" s="2"/>
      <c r="AD642" s="2"/>
      <c r="AE642" s="2"/>
      <c r="AF642" s="2"/>
      <c r="AG642" s="2"/>
      <c r="AH642" s="2"/>
      <c r="AI642" s="2"/>
      <c r="AJ642" s="2"/>
      <c r="AK642" s="2"/>
      <c r="AL642" s="2"/>
      <c r="AM642" s="2"/>
      <c r="AN642" s="2"/>
    </row>
    <row r="643" spans="1:40"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9"/>
      <c r="Z643" s="9"/>
      <c r="AA643" s="2"/>
      <c r="AB643" s="2"/>
      <c r="AC643" s="2"/>
      <c r="AD643" s="2"/>
      <c r="AE643" s="2"/>
      <c r="AF643" s="2"/>
      <c r="AG643" s="2"/>
      <c r="AH643" s="2"/>
      <c r="AI643" s="2"/>
      <c r="AJ643" s="2"/>
      <c r="AK643" s="2"/>
      <c r="AL643" s="2"/>
      <c r="AM643" s="2"/>
      <c r="AN643" s="2"/>
    </row>
    <row r="644" spans="1:40"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9"/>
      <c r="Z644" s="9"/>
      <c r="AA644" s="2"/>
      <c r="AB644" s="2"/>
      <c r="AC644" s="2"/>
      <c r="AD644" s="2"/>
      <c r="AE644" s="2"/>
      <c r="AF644" s="2"/>
      <c r="AG644" s="2"/>
      <c r="AH644" s="2"/>
      <c r="AI644" s="2"/>
      <c r="AJ644" s="2"/>
      <c r="AK644" s="2"/>
      <c r="AL644" s="2"/>
      <c r="AM644" s="2"/>
      <c r="AN644" s="2"/>
    </row>
    <row r="645" spans="1:40"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9"/>
      <c r="Z645" s="9"/>
      <c r="AA645" s="2"/>
      <c r="AB645" s="2"/>
      <c r="AC645" s="2"/>
      <c r="AD645" s="2"/>
      <c r="AE645" s="2"/>
      <c r="AF645" s="2"/>
      <c r="AG645" s="2"/>
      <c r="AH645" s="2"/>
      <c r="AI645" s="2"/>
      <c r="AJ645" s="2"/>
      <c r="AK645" s="2"/>
      <c r="AL645" s="2"/>
      <c r="AM645" s="2"/>
      <c r="AN645" s="2"/>
    </row>
    <row r="646" spans="1:40"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9"/>
      <c r="Z646" s="9"/>
      <c r="AA646" s="2"/>
      <c r="AB646" s="2"/>
      <c r="AC646" s="2"/>
      <c r="AD646" s="2"/>
      <c r="AE646" s="2"/>
      <c r="AF646" s="2"/>
      <c r="AG646" s="2"/>
      <c r="AH646" s="2"/>
      <c r="AI646" s="2"/>
      <c r="AJ646" s="2"/>
      <c r="AK646" s="2"/>
      <c r="AL646" s="2"/>
      <c r="AM646" s="2"/>
      <c r="AN646" s="2"/>
    </row>
    <row r="647" spans="1:40"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9"/>
      <c r="Z647" s="9"/>
      <c r="AA647" s="2"/>
      <c r="AB647" s="2"/>
      <c r="AC647" s="2"/>
      <c r="AD647" s="2"/>
      <c r="AE647" s="2"/>
      <c r="AF647" s="2"/>
      <c r="AG647" s="2"/>
      <c r="AH647" s="2"/>
      <c r="AI647" s="2"/>
      <c r="AJ647" s="2"/>
      <c r="AK647" s="2"/>
      <c r="AL647" s="2"/>
      <c r="AM647" s="2"/>
      <c r="AN647" s="2"/>
    </row>
    <row r="648" spans="1:40"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9"/>
      <c r="Z648" s="9"/>
      <c r="AA648" s="2"/>
      <c r="AB648" s="2"/>
      <c r="AC648" s="2"/>
      <c r="AD648" s="2"/>
      <c r="AE648" s="2"/>
      <c r="AF648" s="2"/>
      <c r="AG648" s="2"/>
      <c r="AH648" s="2"/>
      <c r="AI648" s="2"/>
      <c r="AJ648" s="2"/>
      <c r="AK648" s="2"/>
      <c r="AL648" s="2"/>
      <c r="AM648" s="2"/>
      <c r="AN648" s="2"/>
    </row>
    <row r="649" spans="1:40"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9"/>
      <c r="Z649" s="9"/>
      <c r="AA649" s="2"/>
      <c r="AB649" s="2"/>
      <c r="AC649" s="2"/>
      <c r="AD649" s="2"/>
      <c r="AE649" s="2"/>
      <c r="AF649" s="2"/>
      <c r="AG649" s="2"/>
      <c r="AH649" s="2"/>
      <c r="AI649" s="2"/>
      <c r="AJ649" s="2"/>
      <c r="AK649" s="2"/>
      <c r="AL649" s="2"/>
      <c r="AM649" s="2"/>
      <c r="AN649" s="2"/>
    </row>
    <row r="650" spans="1:40"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9"/>
      <c r="Z650" s="9"/>
      <c r="AA650" s="2"/>
      <c r="AB650" s="2"/>
      <c r="AC650" s="2"/>
      <c r="AD650" s="2"/>
      <c r="AE650" s="2"/>
      <c r="AF650" s="2"/>
      <c r="AG650" s="2"/>
      <c r="AH650" s="2"/>
      <c r="AI650" s="2"/>
      <c r="AJ650" s="2"/>
      <c r="AK650" s="2"/>
      <c r="AL650" s="2"/>
      <c r="AM650" s="2"/>
      <c r="AN650" s="2"/>
    </row>
    <row r="651" spans="1:40"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9"/>
      <c r="Z651" s="9"/>
      <c r="AA651" s="2"/>
      <c r="AB651" s="2"/>
      <c r="AC651" s="2"/>
      <c r="AD651" s="2"/>
      <c r="AE651" s="2"/>
      <c r="AF651" s="2"/>
      <c r="AG651" s="2"/>
      <c r="AH651" s="2"/>
      <c r="AI651" s="2"/>
      <c r="AJ651" s="2"/>
      <c r="AK651" s="2"/>
      <c r="AL651" s="2"/>
      <c r="AM651" s="2"/>
      <c r="AN651" s="2"/>
    </row>
    <row r="652" spans="1:40"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9"/>
      <c r="Z652" s="9"/>
      <c r="AA652" s="2"/>
      <c r="AB652" s="2"/>
      <c r="AC652" s="2"/>
      <c r="AD652" s="2"/>
      <c r="AE652" s="2"/>
      <c r="AF652" s="2"/>
      <c r="AG652" s="2"/>
      <c r="AH652" s="2"/>
      <c r="AI652" s="2"/>
      <c r="AJ652" s="2"/>
      <c r="AK652" s="2"/>
      <c r="AL652" s="2"/>
      <c r="AM652" s="2"/>
      <c r="AN652" s="2"/>
    </row>
    <row r="653" spans="1:40"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9"/>
      <c r="Z653" s="9"/>
      <c r="AA653" s="2"/>
      <c r="AB653" s="2"/>
      <c r="AC653" s="2"/>
      <c r="AD653" s="2"/>
      <c r="AE653" s="2"/>
      <c r="AF653" s="2"/>
      <c r="AG653" s="2"/>
      <c r="AH653" s="2"/>
      <c r="AI653" s="2"/>
      <c r="AJ653" s="2"/>
      <c r="AK653" s="2"/>
      <c r="AL653" s="2"/>
      <c r="AM653" s="2"/>
      <c r="AN653" s="2"/>
    </row>
    <row r="654" spans="1:40"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9"/>
      <c r="Z654" s="9"/>
      <c r="AA654" s="2"/>
      <c r="AB654" s="2"/>
      <c r="AC654" s="2"/>
      <c r="AD654" s="2"/>
      <c r="AE654" s="2"/>
      <c r="AF654" s="2"/>
      <c r="AG654" s="2"/>
      <c r="AH654" s="2"/>
      <c r="AI654" s="2"/>
      <c r="AJ654" s="2"/>
      <c r="AK654" s="2"/>
      <c r="AL654" s="2"/>
      <c r="AM654" s="2"/>
      <c r="AN654" s="2"/>
    </row>
    <row r="655" spans="1:40"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9"/>
      <c r="Z655" s="9"/>
      <c r="AA655" s="2"/>
      <c r="AB655" s="2"/>
      <c r="AC655" s="2"/>
      <c r="AD655" s="2"/>
      <c r="AE655" s="2"/>
      <c r="AF655" s="2"/>
      <c r="AG655" s="2"/>
      <c r="AH655" s="2"/>
      <c r="AI655" s="2"/>
      <c r="AJ655" s="2"/>
      <c r="AK655" s="2"/>
      <c r="AL655" s="2"/>
      <c r="AM655" s="2"/>
      <c r="AN655" s="2"/>
    </row>
    <row r="656" spans="1:40"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9"/>
      <c r="Z656" s="9"/>
      <c r="AA656" s="2"/>
      <c r="AB656" s="2"/>
      <c r="AC656" s="2"/>
      <c r="AD656" s="2"/>
      <c r="AE656" s="2"/>
      <c r="AF656" s="2"/>
      <c r="AG656" s="2"/>
      <c r="AH656" s="2"/>
      <c r="AI656" s="2"/>
      <c r="AJ656" s="2"/>
      <c r="AK656" s="2"/>
      <c r="AL656" s="2"/>
      <c r="AM656" s="2"/>
      <c r="AN656" s="2"/>
    </row>
    <row r="657" spans="1:40"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9"/>
      <c r="Z657" s="9"/>
      <c r="AA657" s="2"/>
      <c r="AB657" s="2"/>
      <c r="AC657" s="2"/>
      <c r="AD657" s="2"/>
      <c r="AE657" s="2"/>
      <c r="AF657" s="2"/>
      <c r="AG657" s="2"/>
      <c r="AH657" s="2"/>
      <c r="AI657" s="2"/>
      <c r="AJ657" s="2"/>
      <c r="AK657" s="2"/>
      <c r="AL657" s="2"/>
      <c r="AM657" s="2"/>
      <c r="AN657" s="2"/>
    </row>
    <row r="658" spans="1:40"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9"/>
      <c r="Z658" s="9"/>
      <c r="AA658" s="2"/>
      <c r="AB658" s="2"/>
      <c r="AC658" s="2"/>
      <c r="AD658" s="2"/>
      <c r="AE658" s="2"/>
      <c r="AF658" s="2"/>
      <c r="AG658" s="2"/>
      <c r="AH658" s="2"/>
      <c r="AI658" s="2"/>
      <c r="AJ658" s="2"/>
      <c r="AK658" s="2"/>
      <c r="AL658" s="2"/>
      <c r="AM658" s="2"/>
      <c r="AN658" s="2"/>
    </row>
    <row r="659" spans="1:40"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9"/>
      <c r="Z659" s="9"/>
      <c r="AA659" s="2"/>
      <c r="AB659" s="2"/>
      <c r="AC659" s="2"/>
      <c r="AD659" s="2"/>
      <c r="AE659" s="2"/>
      <c r="AF659" s="2"/>
      <c r="AG659" s="2"/>
      <c r="AH659" s="2"/>
      <c r="AI659" s="2"/>
      <c r="AJ659" s="2"/>
      <c r="AK659" s="2"/>
      <c r="AL659" s="2"/>
      <c r="AM659" s="2"/>
      <c r="AN659" s="2"/>
    </row>
    <row r="660" spans="1:40"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9"/>
      <c r="Z660" s="9"/>
      <c r="AA660" s="2"/>
      <c r="AB660" s="2"/>
      <c r="AC660" s="2"/>
      <c r="AD660" s="2"/>
      <c r="AE660" s="2"/>
      <c r="AF660" s="2"/>
      <c r="AG660" s="2"/>
      <c r="AH660" s="2"/>
      <c r="AI660" s="2"/>
      <c r="AJ660" s="2"/>
      <c r="AK660" s="2"/>
      <c r="AL660" s="2"/>
      <c r="AM660" s="2"/>
      <c r="AN660" s="2"/>
    </row>
    <row r="661" spans="1:40"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9"/>
      <c r="Z661" s="9"/>
      <c r="AA661" s="2"/>
      <c r="AB661" s="2"/>
      <c r="AC661" s="2"/>
      <c r="AD661" s="2"/>
      <c r="AE661" s="2"/>
      <c r="AF661" s="2"/>
      <c r="AG661" s="2"/>
      <c r="AH661" s="2"/>
      <c r="AI661" s="2"/>
      <c r="AJ661" s="2"/>
      <c r="AK661" s="2"/>
      <c r="AL661" s="2"/>
      <c r="AM661" s="2"/>
      <c r="AN661" s="2"/>
    </row>
    <row r="662" spans="1:40"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9"/>
      <c r="Z662" s="9"/>
      <c r="AA662" s="2"/>
      <c r="AB662" s="2"/>
      <c r="AC662" s="2"/>
      <c r="AD662" s="2"/>
      <c r="AE662" s="2"/>
      <c r="AF662" s="2"/>
      <c r="AG662" s="2"/>
      <c r="AH662" s="2"/>
      <c r="AI662" s="2"/>
      <c r="AJ662" s="2"/>
      <c r="AK662" s="2"/>
      <c r="AL662" s="2"/>
      <c r="AM662" s="2"/>
      <c r="AN662" s="2"/>
    </row>
    <row r="663" spans="1:40"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9"/>
      <c r="Z663" s="9"/>
      <c r="AA663" s="2"/>
      <c r="AB663" s="2"/>
      <c r="AC663" s="2"/>
      <c r="AD663" s="2"/>
      <c r="AE663" s="2"/>
      <c r="AF663" s="2"/>
      <c r="AG663" s="2"/>
      <c r="AH663" s="2"/>
      <c r="AI663" s="2"/>
      <c r="AJ663" s="2"/>
      <c r="AK663" s="2"/>
      <c r="AL663" s="2"/>
      <c r="AM663" s="2"/>
      <c r="AN663" s="2"/>
    </row>
    <row r="664" spans="1:40"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9"/>
      <c r="Z664" s="9"/>
      <c r="AA664" s="2"/>
      <c r="AB664" s="2"/>
      <c r="AC664" s="2"/>
      <c r="AD664" s="2"/>
      <c r="AE664" s="2"/>
      <c r="AF664" s="2"/>
      <c r="AG664" s="2"/>
      <c r="AH664" s="2"/>
      <c r="AI664" s="2"/>
      <c r="AJ664" s="2"/>
      <c r="AK664" s="2"/>
      <c r="AL664" s="2"/>
      <c r="AM664" s="2"/>
      <c r="AN664" s="2"/>
    </row>
    <row r="665" spans="1:40"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9"/>
      <c r="Z665" s="9"/>
      <c r="AA665" s="2"/>
      <c r="AB665" s="2"/>
      <c r="AC665" s="2"/>
      <c r="AD665" s="2"/>
      <c r="AE665" s="2"/>
      <c r="AF665" s="2"/>
      <c r="AG665" s="2"/>
      <c r="AH665" s="2"/>
      <c r="AI665" s="2"/>
      <c r="AJ665" s="2"/>
      <c r="AK665" s="2"/>
      <c r="AL665" s="2"/>
      <c r="AM665" s="2"/>
      <c r="AN665" s="2"/>
    </row>
    <row r="666" spans="1:40"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9"/>
      <c r="Z666" s="9"/>
      <c r="AA666" s="2"/>
      <c r="AB666" s="2"/>
      <c r="AC666" s="2"/>
      <c r="AD666" s="2"/>
      <c r="AE666" s="2"/>
      <c r="AF666" s="2"/>
      <c r="AG666" s="2"/>
      <c r="AH666" s="2"/>
      <c r="AI666" s="2"/>
      <c r="AJ666" s="2"/>
      <c r="AK666" s="2"/>
      <c r="AL666" s="2"/>
      <c r="AM666" s="2"/>
      <c r="AN666" s="2"/>
    </row>
    <row r="667" spans="1:40"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9"/>
      <c r="Z667" s="9"/>
      <c r="AA667" s="2"/>
      <c r="AB667" s="2"/>
      <c r="AC667" s="2"/>
      <c r="AD667" s="2"/>
      <c r="AE667" s="2"/>
      <c r="AF667" s="2"/>
      <c r="AG667" s="2"/>
      <c r="AH667" s="2"/>
      <c r="AI667" s="2"/>
      <c r="AJ667" s="2"/>
      <c r="AK667" s="2"/>
      <c r="AL667" s="2"/>
      <c r="AM667" s="2"/>
      <c r="AN667" s="2"/>
    </row>
    <row r="668" spans="1:40"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9"/>
      <c r="Z668" s="9"/>
      <c r="AA668" s="2"/>
      <c r="AB668" s="2"/>
      <c r="AC668" s="2"/>
      <c r="AD668" s="2"/>
      <c r="AE668" s="2"/>
      <c r="AF668" s="2"/>
      <c r="AG668" s="2"/>
      <c r="AH668" s="2"/>
      <c r="AI668" s="2"/>
      <c r="AJ668" s="2"/>
      <c r="AK668" s="2"/>
      <c r="AL668" s="2"/>
      <c r="AM668" s="2"/>
      <c r="AN668" s="2"/>
    </row>
    <row r="669" spans="1:40"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9"/>
      <c r="Z669" s="9"/>
      <c r="AA669" s="2"/>
      <c r="AB669" s="2"/>
      <c r="AC669" s="2"/>
      <c r="AD669" s="2"/>
      <c r="AE669" s="2"/>
      <c r="AF669" s="2"/>
      <c r="AG669" s="2"/>
      <c r="AH669" s="2"/>
      <c r="AI669" s="2"/>
      <c r="AJ669" s="2"/>
      <c r="AK669" s="2"/>
      <c r="AL669" s="2"/>
      <c r="AM669" s="2"/>
      <c r="AN669" s="2"/>
    </row>
    <row r="670" spans="1:40"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9"/>
      <c r="Z670" s="9"/>
      <c r="AA670" s="2"/>
      <c r="AB670" s="2"/>
      <c r="AC670" s="2"/>
      <c r="AD670" s="2"/>
      <c r="AE670" s="2"/>
      <c r="AF670" s="2"/>
      <c r="AG670" s="2"/>
      <c r="AH670" s="2"/>
      <c r="AI670" s="2"/>
      <c r="AJ670" s="2"/>
      <c r="AK670" s="2"/>
      <c r="AL670" s="2"/>
      <c r="AM670" s="2"/>
      <c r="AN670" s="2"/>
    </row>
    <row r="671" spans="1:40"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9"/>
      <c r="Z671" s="9"/>
      <c r="AA671" s="2"/>
      <c r="AB671" s="2"/>
      <c r="AC671" s="2"/>
      <c r="AD671" s="2"/>
      <c r="AE671" s="2"/>
      <c r="AF671" s="2"/>
      <c r="AG671" s="2"/>
      <c r="AH671" s="2"/>
      <c r="AI671" s="2"/>
      <c r="AJ671" s="2"/>
      <c r="AK671" s="2"/>
      <c r="AL671" s="2"/>
      <c r="AM671" s="2"/>
      <c r="AN671" s="2"/>
    </row>
    <row r="672" spans="1:40"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9"/>
      <c r="Z672" s="9"/>
      <c r="AA672" s="2"/>
      <c r="AB672" s="2"/>
      <c r="AC672" s="2"/>
      <c r="AD672" s="2"/>
      <c r="AE672" s="2"/>
      <c r="AF672" s="2"/>
      <c r="AG672" s="2"/>
      <c r="AH672" s="2"/>
      <c r="AI672" s="2"/>
      <c r="AJ672" s="2"/>
      <c r="AK672" s="2"/>
      <c r="AL672" s="2"/>
      <c r="AM672" s="2"/>
      <c r="AN672" s="2"/>
    </row>
    <row r="673" spans="1:40"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9"/>
      <c r="Z673" s="9"/>
      <c r="AA673" s="2"/>
      <c r="AB673" s="2"/>
      <c r="AC673" s="2"/>
      <c r="AD673" s="2"/>
      <c r="AE673" s="2"/>
      <c r="AF673" s="2"/>
      <c r="AG673" s="2"/>
      <c r="AH673" s="2"/>
      <c r="AI673" s="2"/>
      <c r="AJ673" s="2"/>
      <c r="AK673" s="2"/>
      <c r="AL673" s="2"/>
      <c r="AM673" s="2"/>
      <c r="AN673" s="2"/>
    </row>
    <row r="674" spans="1:40"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9"/>
      <c r="Z674" s="9"/>
      <c r="AA674" s="2"/>
      <c r="AB674" s="2"/>
      <c r="AC674" s="2"/>
      <c r="AD674" s="2"/>
      <c r="AE674" s="2"/>
      <c r="AF674" s="2"/>
      <c r="AG674" s="2"/>
      <c r="AH674" s="2"/>
      <c r="AI674" s="2"/>
      <c r="AJ674" s="2"/>
      <c r="AK674" s="2"/>
      <c r="AL674" s="2"/>
      <c r="AM674" s="2"/>
      <c r="AN674" s="2"/>
    </row>
    <row r="675" spans="1:40"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9"/>
      <c r="Z675" s="9"/>
      <c r="AA675" s="2"/>
      <c r="AB675" s="2"/>
      <c r="AC675" s="2"/>
      <c r="AD675" s="2"/>
      <c r="AE675" s="2"/>
      <c r="AF675" s="2"/>
      <c r="AG675" s="2"/>
      <c r="AH675" s="2"/>
      <c r="AI675" s="2"/>
      <c r="AJ675" s="2"/>
      <c r="AK675" s="2"/>
      <c r="AL675" s="2"/>
      <c r="AM675" s="2"/>
      <c r="AN675" s="2"/>
    </row>
    <row r="676" spans="1:40"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9"/>
      <c r="Z676" s="9"/>
      <c r="AA676" s="2"/>
      <c r="AB676" s="2"/>
      <c r="AC676" s="2"/>
      <c r="AD676" s="2"/>
      <c r="AE676" s="2"/>
      <c r="AF676" s="2"/>
      <c r="AG676" s="2"/>
      <c r="AH676" s="2"/>
      <c r="AI676" s="2"/>
      <c r="AJ676" s="2"/>
      <c r="AK676" s="2"/>
      <c r="AL676" s="2"/>
      <c r="AM676" s="2"/>
      <c r="AN676" s="2"/>
    </row>
    <row r="677" spans="1:40"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9"/>
      <c r="Z677" s="9"/>
      <c r="AA677" s="2"/>
      <c r="AB677" s="2"/>
      <c r="AC677" s="2"/>
      <c r="AD677" s="2"/>
      <c r="AE677" s="2"/>
      <c r="AF677" s="2"/>
      <c r="AG677" s="2"/>
      <c r="AH677" s="2"/>
      <c r="AI677" s="2"/>
      <c r="AJ677" s="2"/>
      <c r="AK677" s="2"/>
      <c r="AL677" s="2"/>
      <c r="AM677" s="2"/>
      <c r="AN677" s="2"/>
    </row>
    <row r="678" spans="1:40"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9"/>
      <c r="Z678" s="9"/>
      <c r="AA678" s="2"/>
      <c r="AB678" s="2"/>
      <c r="AC678" s="2"/>
      <c r="AD678" s="2"/>
      <c r="AE678" s="2"/>
      <c r="AF678" s="2"/>
      <c r="AG678" s="2"/>
      <c r="AH678" s="2"/>
      <c r="AI678" s="2"/>
      <c r="AJ678" s="2"/>
      <c r="AK678" s="2"/>
      <c r="AL678" s="2"/>
      <c r="AM678" s="2"/>
      <c r="AN678" s="2"/>
    </row>
    <row r="679" spans="1:40"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9"/>
      <c r="Z679" s="9"/>
      <c r="AA679" s="2"/>
      <c r="AB679" s="2"/>
      <c r="AC679" s="2"/>
      <c r="AD679" s="2"/>
      <c r="AE679" s="2"/>
      <c r="AF679" s="2"/>
      <c r="AG679" s="2"/>
      <c r="AH679" s="2"/>
      <c r="AI679" s="2"/>
      <c r="AJ679" s="2"/>
      <c r="AK679" s="2"/>
      <c r="AL679" s="2"/>
      <c r="AM679" s="2"/>
      <c r="AN679" s="2"/>
    </row>
    <row r="680" spans="1:40"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9"/>
      <c r="Z680" s="9"/>
      <c r="AA680" s="2"/>
      <c r="AB680" s="2"/>
      <c r="AC680" s="2"/>
      <c r="AD680" s="2"/>
      <c r="AE680" s="2"/>
      <c r="AF680" s="2"/>
      <c r="AG680" s="2"/>
      <c r="AH680" s="2"/>
      <c r="AI680" s="2"/>
      <c r="AJ680" s="2"/>
      <c r="AK680" s="2"/>
      <c r="AL680" s="2"/>
      <c r="AM680" s="2"/>
      <c r="AN680" s="2"/>
    </row>
    <row r="681" spans="1:40"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9"/>
      <c r="Z681" s="9"/>
      <c r="AA681" s="2"/>
      <c r="AB681" s="2"/>
      <c r="AC681" s="2"/>
      <c r="AD681" s="2"/>
      <c r="AE681" s="2"/>
      <c r="AF681" s="2"/>
      <c r="AG681" s="2"/>
      <c r="AH681" s="2"/>
      <c r="AI681" s="2"/>
      <c r="AJ681" s="2"/>
      <c r="AK681" s="2"/>
      <c r="AL681" s="2"/>
      <c r="AM681" s="2"/>
      <c r="AN681" s="2"/>
    </row>
    <row r="682" spans="1:40"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9"/>
      <c r="Z682" s="9"/>
      <c r="AA682" s="2"/>
      <c r="AB682" s="2"/>
      <c r="AC682" s="2"/>
      <c r="AD682" s="2"/>
      <c r="AE682" s="2"/>
      <c r="AF682" s="2"/>
      <c r="AG682" s="2"/>
      <c r="AH682" s="2"/>
      <c r="AI682" s="2"/>
      <c r="AJ682" s="2"/>
      <c r="AK682" s="2"/>
      <c r="AL682" s="2"/>
      <c r="AM682" s="2"/>
      <c r="AN682" s="2"/>
    </row>
    <row r="683" spans="1:40"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9"/>
      <c r="Z683" s="9"/>
      <c r="AA683" s="2"/>
      <c r="AB683" s="2"/>
      <c r="AC683" s="2"/>
      <c r="AD683" s="2"/>
      <c r="AE683" s="2"/>
      <c r="AF683" s="2"/>
      <c r="AG683" s="2"/>
      <c r="AH683" s="2"/>
      <c r="AI683" s="2"/>
      <c r="AJ683" s="2"/>
      <c r="AK683" s="2"/>
      <c r="AL683" s="2"/>
      <c r="AM683" s="2"/>
      <c r="AN683" s="2"/>
    </row>
    <row r="684" spans="1:40"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9"/>
      <c r="Z684" s="9"/>
      <c r="AA684" s="2"/>
      <c r="AB684" s="2"/>
      <c r="AC684" s="2"/>
      <c r="AD684" s="2"/>
      <c r="AE684" s="2"/>
      <c r="AF684" s="2"/>
      <c r="AG684" s="2"/>
      <c r="AH684" s="2"/>
      <c r="AI684" s="2"/>
      <c r="AJ684" s="2"/>
      <c r="AK684" s="2"/>
      <c r="AL684" s="2"/>
      <c r="AM684" s="2"/>
      <c r="AN684" s="2"/>
    </row>
    <row r="685" spans="1:40"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9"/>
      <c r="Z685" s="9"/>
      <c r="AA685" s="2"/>
      <c r="AB685" s="2"/>
      <c r="AC685" s="2"/>
      <c r="AD685" s="2"/>
      <c r="AE685" s="2"/>
      <c r="AF685" s="2"/>
      <c r="AG685" s="2"/>
      <c r="AH685" s="2"/>
      <c r="AI685" s="2"/>
      <c r="AJ685" s="2"/>
      <c r="AK685" s="2"/>
      <c r="AL685" s="2"/>
      <c r="AM685" s="2"/>
      <c r="AN685" s="2"/>
    </row>
    <row r="686" spans="1:40"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9"/>
      <c r="Z686" s="9"/>
      <c r="AA686" s="2"/>
      <c r="AB686" s="2"/>
      <c r="AC686" s="2"/>
      <c r="AD686" s="2"/>
      <c r="AE686" s="2"/>
      <c r="AF686" s="2"/>
      <c r="AG686" s="2"/>
      <c r="AH686" s="2"/>
      <c r="AI686" s="2"/>
      <c r="AJ686" s="2"/>
      <c r="AK686" s="2"/>
      <c r="AL686" s="2"/>
      <c r="AM686" s="2"/>
      <c r="AN686" s="2"/>
    </row>
    <row r="687" spans="1:40"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9"/>
      <c r="Z687" s="9"/>
      <c r="AA687" s="2"/>
      <c r="AB687" s="2"/>
      <c r="AC687" s="2"/>
      <c r="AD687" s="2"/>
      <c r="AE687" s="2"/>
      <c r="AF687" s="2"/>
      <c r="AG687" s="2"/>
      <c r="AH687" s="2"/>
      <c r="AI687" s="2"/>
      <c r="AJ687" s="2"/>
      <c r="AK687" s="2"/>
      <c r="AL687" s="2"/>
      <c r="AM687" s="2"/>
      <c r="AN687" s="2"/>
    </row>
    <row r="688" spans="1:40"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9"/>
      <c r="Z688" s="9"/>
      <c r="AA688" s="2"/>
      <c r="AB688" s="2"/>
      <c r="AC688" s="2"/>
      <c r="AD688" s="2"/>
      <c r="AE688" s="2"/>
      <c r="AF688" s="2"/>
      <c r="AG688" s="2"/>
      <c r="AH688" s="2"/>
      <c r="AI688" s="2"/>
      <c r="AJ688" s="2"/>
      <c r="AK688" s="2"/>
      <c r="AL688" s="2"/>
      <c r="AM688" s="2"/>
      <c r="AN688" s="2"/>
    </row>
    <row r="689" spans="1:40"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9"/>
      <c r="Z689" s="9"/>
      <c r="AA689" s="2"/>
      <c r="AB689" s="2"/>
      <c r="AC689" s="2"/>
      <c r="AD689" s="2"/>
      <c r="AE689" s="2"/>
      <c r="AF689" s="2"/>
      <c r="AG689" s="2"/>
      <c r="AH689" s="2"/>
      <c r="AI689" s="2"/>
      <c r="AJ689" s="2"/>
      <c r="AK689" s="2"/>
      <c r="AL689" s="2"/>
      <c r="AM689" s="2"/>
      <c r="AN689" s="2"/>
    </row>
    <row r="690" spans="1:40"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9"/>
      <c r="Z690" s="9"/>
      <c r="AA690" s="2"/>
      <c r="AB690" s="2"/>
      <c r="AC690" s="2"/>
      <c r="AD690" s="2"/>
      <c r="AE690" s="2"/>
      <c r="AF690" s="2"/>
      <c r="AG690" s="2"/>
      <c r="AH690" s="2"/>
      <c r="AI690" s="2"/>
      <c r="AJ690" s="2"/>
      <c r="AK690" s="2"/>
      <c r="AL690" s="2"/>
      <c r="AM690" s="2"/>
      <c r="AN690" s="2"/>
    </row>
    <row r="691" spans="1:40"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9"/>
      <c r="Z691" s="9"/>
      <c r="AA691" s="2"/>
      <c r="AB691" s="2"/>
      <c r="AC691" s="2"/>
      <c r="AD691" s="2"/>
      <c r="AE691" s="2"/>
      <c r="AF691" s="2"/>
      <c r="AG691" s="2"/>
      <c r="AH691" s="2"/>
      <c r="AI691" s="2"/>
      <c r="AJ691" s="2"/>
      <c r="AK691" s="2"/>
      <c r="AL691" s="2"/>
      <c r="AM691" s="2"/>
      <c r="AN691" s="2"/>
    </row>
    <row r="692" spans="1:40"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9"/>
      <c r="Z692" s="9"/>
      <c r="AA692" s="2"/>
      <c r="AB692" s="2"/>
      <c r="AC692" s="2"/>
      <c r="AD692" s="2"/>
      <c r="AE692" s="2"/>
      <c r="AF692" s="2"/>
      <c r="AG692" s="2"/>
      <c r="AH692" s="2"/>
      <c r="AI692" s="2"/>
      <c r="AJ692" s="2"/>
      <c r="AK692" s="2"/>
      <c r="AL692" s="2"/>
      <c r="AM692" s="2"/>
      <c r="AN692" s="2"/>
    </row>
    <row r="693" spans="1:40"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9"/>
      <c r="Z693" s="9"/>
      <c r="AA693" s="2"/>
      <c r="AB693" s="2"/>
      <c r="AC693" s="2"/>
      <c r="AD693" s="2"/>
      <c r="AE693" s="2"/>
      <c r="AF693" s="2"/>
      <c r="AG693" s="2"/>
      <c r="AH693" s="2"/>
      <c r="AI693" s="2"/>
      <c r="AJ693" s="2"/>
      <c r="AK693" s="2"/>
      <c r="AL693" s="2"/>
      <c r="AM693" s="2"/>
      <c r="AN693" s="2"/>
    </row>
    <row r="694" spans="1:40"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9"/>
      <c r="Z694" s="9"/>
      <c r="AA694" s="2"/>
      <c r="AB694" s="2"/>
      <c r="AC694" s="2"/>
      <c r="AD694" s="2"/>
      <c r="AE694" s="2"/>
      <c r="AF694" s="2"/>
      <c r="AG694" s="2"/>
      <c r="AH694" s="2"/>
      <c r="AI694" s="2"/>
      <c r="AJ694" s="2"/>
      <c r="AK694" s="2"/>
      <c r="AL694" s="2"/>
      <c r="AM694" s="2"/>
      <c r="AN694" s="2"/>
    </row>
    <row r="695" spans="1:40"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9"/>
      <c r="Z695" s="9"/>
      <c r="AA695" s="2"/>
      <c r="AB695" s="2"/>
      <c r="AC695" s="2"/>
      <c r="AD695" s="2"/>
      <c r="AE695" s="2"/>
      <c r="AF695" s="2"/>
      <c r="AG695" s="2"/>
      <c r="AH695" s="2"/>
      <c r="AI695" s="2"/>
      <c r="AJ695" s="2"/>
      <c r="AK695" s="2"/>
      <c r="AL695" s="2"/>
      <c r="AM695" s="2"/>
      <c r="AN695" s="2"/>
    </row>
    <row r="696" spans="1:40"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9"/>
      <c r="Z696" s="9"/>
      <c r="AA696" s="2"/>
      <c r="AB696" s="2"/>
      <c r="AC696" s="2"/>
      <c r="AD696" s="2"/>
      <c r="AE696" s="2"/>
      <c r="AF696" s="2"/>
      <c r="AG696" s="2"/>
      <c r="AH696" s="2"/>
      <c r="AI696" s="2"/>
      <c r="AJ696" s="2"/>
      <c r="AK696" s="2"/>
      <c r="AL696" s="2"/>
      <c r="AM696" s="2"/>
      <c r="AN696" s="2"/>
    </row>
    <row r="697" spans="1:40"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9"/>
      <c r="Z697" s="9"/>
      <c r="AA697" s="2"/>
      <c r="AB697" s="2"/>
      <c r="AC697" s="2"/>
      <c r="AD697" s="2"/>
      <c r="AE697" s="2"/>
      <c r="AF697" s="2"/>
      <c r="AG697" s="2"/>
      <c r="AH697" s="2"/>
      <c r="AI697" s="2"/>
      <c r="AJ697" s="2"/>
      <c r="AK697" s="2"/>
      <c r="AL697" s="2"/>
      <c r="AM697" s="2"/>
      <c r="AN697" s="2"/>
    </row>
    <row r="698" spans="1:40"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9"/>
      <c r="Z698" s="9"/>
      <c r="AA698" s="2"/>
      <c r="AB698" s="2"/>
      <c r="AC698" s="2"/>
      <c r="AD698" s="2"/>
      <c r="AE698" s="2"/>
      <c r="AF698" s="2"/>
      <c r="AG698" s="2"/>
      <c r="AH698" s="2"/>
      <c r="AI698" s="2"/>
      <c r="AJ698" s="2"/>
      <c r="AK698" s="2"/>
      <c r="AL698" s="2"/>
      <c r="AM698" s="2"/>
      <c r="AN698" s="2"/>
    </row>
    <row r="699" spans="1:40"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9"/>
      <c r="Z699" s="9"/>
      <c r="AA699" s="2"/>
      <c r="AB699" s="2"/>
      <c r="AC699" s="2"/>
      <c r="AD699" s="2"/>
      <c r="AE699" s="2"/>
      <c r="AF699" s="2"/>
      <c r="AG699" s="2"/>
      <c r="AH699" s="2"/>
      <c r="AI699" s="2"/>
      <c r="AJ699" s="2"/>
      <c r="AK699" s="2"/>
      <c r="AL699" s="2"/>
      <c r="AM699" s="2"/>
      <c r="AN699" s="2"/>
    </row>
    <row r="700" spans="1:40"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9"/>
      <c r="Z700" s="9"/>
      <c r="AA700" s="2"/>
      <c r="AB700" s="2"/>
      <c r="AC700" s="2"/>
      <c r="AD700" s="2"/>
      <c r="AE700" s="2"/>
      <c r="AF700" s="2"/>
      <c r="AG700" s="2"/>
      <c r="AH700" s="2"/>
      <c r="AI700" s="2"/>
      <c r="AJ700" s="2"/>
      <c r="AK700" s="2"/>
      <c r="AL700" s="2"/>
      <c r="AM700" s="2"/>
      <c r="AN700" s="2"/>
    </row>
    <row r="701" spans="1:40"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9"/>
      <c r="Z701" s="9"/>
      <c r="AA701" s="2"/>
      <c r="AB701" s="2"/>
      <c r="AC701" s="2"/>
      <c r="AD701" s="2"/>
      <c r="AE701" s="2"/>
      <c r="AF701" s="2"/>
      <c r="AG701" s="2"/>
      <c r="AH701" s="2"/>
      <c r="AI701" s="2"/>
      <c r="AJ701" s="2"/>
      <c r="AK701" s="2"/>
      <c r="AL701" s="2"/>
      <c r="AM701" s="2"/>
      <c r="AN701" s="2"/>
    </row>
    <row r="702" spans="1:40"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9"/>
      <c r="Z702" s="9"/>
      <c r="AA702" s="2"/>
      <c r="AB702" s="2"/>
      <c r="AC702" s="2"/>
      <c r="AD702" s="2"/>
      <c r="AE702" s="2"/>
      <c r="AF702" s="2"/>
      <c r="AG702" s="2"/>
      <c r="AH702" s="2"/>
      <c r="AI702" s="2"/>
      <c r="AJ702" s="2"/>
      <c r="AK702" s="2"/>
      <c r="AL702" s="2"/>
      <c r="AM702" s="2"/>
      <c r="AN702" s="2"/>
    </row>
    <row r="703" spans="1:40"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9"/>
      <c r="Z703" s="9"/>
      <c r="AA703" s="2"/>
      <c r="AB703" s="2"/>
      <c r="AC703" s="2"/>
      <c r="AD703" s="2"/>
      <c r="AE703" s="2"/>
      <c r="AF703" s="2"/>
      <c r="AG703" s="2"/>
      <c r="AH703" s="2"/>
      <c r="AI703" s="2"/>
      <c r="AJ703" s="2"/>
      <c r="AK703" s="2"/>
      <c r="AL703" s="2"/>
      <c r="AM703" s="2"/>
      <c r="AN703" s="2"/>
    </row>
    <row r="704" spans="1:40"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9"/>
      <c r="Z704" s="9"/>
      <c r="AA704" s="2"/>
      <c r="AB704" s="2"/>
      <c r="AC704" s="2"/>
      <c r="AD704" s="2"/>
      <c r="AE704" s="2"/>
      <c r="AF704" s="2"/>
      <c r="AG704" s="2"/>
      <c r="AH704" s="2"/>
      <c r="AI704" s="2"/>
      <c r="AJ704" s="2"/>
      <c r="AK704" s="2"/>
      <c r="AL704" s="2"/>
      <c r="AM704" s="2"/>
      <c r="AN704" s="2"/>
    </row>
    <row r="705" spans="1:40"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9"/>
      <c r="Z705" s="9"/>
      <c r="AA705" s="2"/>
      <c r="AB705" s="2"/>
      <c r="AC705" s="2"/>
      <c r="AD705" s="2"/>
      <c r="AE705" s="2"/>
      <c r="AF705" s="2"/>
      <c r="AG705" s="2"/>
      <c r="AH705" s="2"/>
      <c r="AI705" s="2"/>
      <c r="AJ705" s="2"/>
      <c r="AK705" s="2"/>
      <c r="AL705" s="2"/>
      <c r="AM705" s="2"/>
      <c r="AN705" s="2"/>
    </row>
    <row r="706" spans="1:40"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9"/>
      <c r="Z706" s="9"/>
      <c r="AA706" s="2"/>
      <c r="AB706" s="2"/>
      <c r="AC706" s="2"/>
      <c r="AD706" s="2"/>
      <c r="AE706" s="2"/>
      <c r="AF706" s="2"/>
      <c r="AG706" s="2"/>
      <c r="AH706" s="2"/>
      <c r="AI706" s="2"/>
      <c r="AJ706" s="2"/>
      <c r="AK706" s="2"/>
      <c r="AL706" s="2"/>
      <c r="AM706" s="2"/>
      <c r="AN706" s="2"/>
    </row>
    <row r="707" spans="1:40"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9"/>
      <c r="Z707" s="9"/>
      <c r="AA707" s="2"/>
      <c r="AB707" s="2"/>
      <c r="AC707" s="2"/>
      <c r="AD707" s="2"/>
      <c r="AE707" s="2"/>
      <c r="AF707" s="2"/>
      <c r="AG707" s="2"/>
      <c r="AH707" s="2"/>
      <c r="AI707" s="2"/>
      <c r="AJ707" s="2"/>
      <c r="AK707" s="2"/>
      <c r="AL707" s="2"/>
      <c r="AM707" s="2"/>
      <c r="AN707" s="2"/>
    </row>
    <row r="708" spans="1:40"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9"/>
      <c r="Z708" s="9"/>
      <c r="AA708" s="2"/>
      <c r="AB708" s="2"/>
      <c r="AC708" s="2"/>
      <c r="AD708" s="2"/>
      <c r="AE708" s="2"/>
      <c r="AF708" s="2"/>
      <c r="AG708" s="2"/>
      <c r="AH708" s="2"/>
      <c r="AI708" s="2"/>
      <c r="AJ708" s="2"/>
      <c r="AK708" s="2"/>
      <c r="AL708" s="2"/>
      <c r="AM708" s="2"/>
      <c r="AN708" s="2"/>
    </row>
    <row r="709" spans="1:40"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9"/>
      <c r="Z709" s="9"/>
      <c r="AA709" s="2"/>
      <c r="AB709" s="2"/>
      <c r="AC709" s="2"/>
      <c r="AD709" s="2"/>
      <c r="AE709" s="2"/>
      <c r="AF709" s="2"/>
      <c r="AG709" s="2"/>
      <c r="AH709" s="2"/>
      <c r="AI709" s="2"/>
      <c r="AJ709" s="2"/>
      <c r="AK709" s="2"/>
      <c r="AL709" s="2"/>
      <c r="AM709" s="2"/>
      <c r="AN709" s="2"/>
    </row>
    <row r="710" spans="1:40"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9"/>
      <c r="Z710" s="9"/>
      <c r="AA710" s="2"/>
      <c r="AB710" s="2"/>
      <c r="AC710" s="2"/>
      <c r="AD710" s="2"/>
      <c r="AE710" s="2"/>
      <c r="AF710" s="2"/>
      <c r="AG710" s="2"/>
      <c r="AH710" s="2"/>
      <c r="AI710" s="2"/>
      <c r="AJ710" s="2"/>
      <c r="AK710" s="2"/>
      <c r="AL710" s="2"/>
      <c r="AM710" s="2"/>
      <c r="AN710" s="2"/>
    </row>
    <row r="711" spans="1:40"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9"/>
      <c r="Z711" s="9"/>
      <c r="AA711" s="2"/>
      <c r="AB711" s="2"/>
      <c r="AC711" s="2"/>
      <c r="AD711" s="2"/>
      <c r="AE711" s="2"/>
      <c r="AF711" s="2"/>
      <c r="AG711" s="2"/>
      <c r="AH711" s="2"/>
      <c r="AI711" s="2"/>
      <c r="AJ711" s="2"/>
      <c r="AK711" s="2"/>
      <c r="AL711" s="2"/>
      <c r="AM711" s="2"/>
      <c r="AN711" s="2"/>
    </row>
    <row r="712" spans="1:40"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9"/>
      <c r="Z712" s="9"/>
      <c r="AA712" s="2"/>
      <c r="AB712" s="2"/>
      <c r="AC712" s="2"/>
      <c r="AD712" s="2"/>
      <c r="AE712" s="2"/>
      <c r="AF712" s="2"/>
      <c r="AG712" s="2"/>
      <c r="AH712" s="2"/>
      <c r="AI712" s="2"/>
      <c r="AJ712" s="2"/>
      <c r="AK712" s="2"/>
      <c r="AL712" s="2"/>
      <c r="AM712" s="2"/>
      <c r="AN712" s="2"/>
    </row>
    <row r="713" spans="1:40"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9"/>
      <c r="Z713" s="9"/>
      <c r="AA713" s="2"/>
      <c r="AB713" s="2"/>
      <c r="AC713" s="2"/>
      <c r="AD713" s="2"/>
      <c r="AE713" s="2"/>
      <c r="AF713" s="2"/>
      <c r="AG713" s="2"/>
      <c r="AH713" s="2"/>
      <c r="AI713" s="2"/>
      <c r="AJ713" s="2"/>
      <c r="AK713" s="2"/>
      <c r="AL713" s="2"/>
      <c r="AM713" s="2"/>
      <c r="AN713" s="2"/>
    </row>
    <row r="714" spans="1:40"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9"/>
      <c r="Z714" s="9"/>
      <c r="AA714" s="2"/>
      <c r="AB714" s="2"/>
      <c r="AC714" s="2"/>
      <c r="AD714" s="2"/>
      <c r="AE714" s="2"/>
      <c r="AF714" s="2"/>
      <c r="AG714" s="2"/>
      <c r="AH714" s="2"/>
      <c r="AI714" s="2"/>
      <c r="AJ714" s="2"/>
      <c r="AK714" s="2"/>
      <c r="AL714" s="2"/>
      <c r="AM714" s="2"/>
      <c r="AN714" s="2"/>
    </row>
    <row r="715" spans="1:40"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9"/>
      <c r="Z715" s="9"/>
      <c r="AA715" s="2"/>
      <c r="AB715" s="2"/>
      <c r="AC715" s="2"/>
      <c r="AD715" s="2"/>
      <c r="AE715" s="2"/>
      <c r="AF715" s="2"/>
      <c r="AG715" s="2"/>
      <c r="AH715" s="2"/>
      <c r="AI715" s="2"/>
      <c r="AJ715" s="2"/>
      <c r="AK715" s="2"/>
      <c r="AL715" s="2"/>
      <c r="AM715" s="2"/>
      <c r="AN715" s="2"/>
    </row>
    <row r="716" spans="1:40"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9"/>
      <c r="Z716" s="9"/>
      <c r="AA716" s="2"/>
      <c r="AB716" s="2"/>
      <c r="AC716" s="2"/>
      <c r="AD716" s="2"/>
      <c r="AE716" s="2"/>
      <c r="AF716" s="2"/>
      <c r="AG716" s="2"/>
      <c r="AH716" s="2"/>
      <c r="AI716" s="2"/>
      <c r="AJ716" s="2"/>
      <c r="AK716" s="2"/>
      <c r="AL716" s="2"/>
      <c r="AM716" s="2"/>
      <c r="AN716" s="2"/>
    </row>
    <row r="717" spans="1:40"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9"/>
      <c r="Z717" s="9"/>
      <c r="AA717" s="2"/>
      <c r="AB717" s="2"/>
      <c r="AC717" s="2"/>
      <c r="AD717" s="2"/>
      <c r="AE717" s="2"/>
      <c r="AF717" s="2"/>
      <c r="AG717" s="2"/>
      <c r="AH717" s="2"/>
      <c r="AI717" s="2"/>
      <c r="AJ717" s="2"/>
      <c r="AK717" s="2"/>
      <c r="AL717" s="2"/>
      <c r="AM717" s="2"/>
      <c r="AN717" s="2"/>
    </row>
    <row r="718" spans="1:40"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9"/>
      <c r="Z718" s="9"/>
      <c r="AA718" s="2"/>
      <c r="AB718" s="2"/>
      <c r="AC718" s="2"/>
      <c r="AD718" s="2"/>
      <c r="AE718" s="2"/>
      <c r="AF718" s="2"/>
      <c r="AG718" s="2"/>
      <c r="AH718" s="2"/>
      <c r="AI718" s="2"/>
      <c r="AJ718" s="2"/>
      <c r="AK718" s="2"/>
      <c r="AL718" s="2"/>
      <c r="AM718" s="2"/>
      <c r="AN718" s="2"/>
    </row>
    <row r="719" spans="1:40"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9"/>
      <c r="Z719" s="9"/>
      <c r="AA719" s="2"/>
      <c r="AB719" s="2"/>
      <c r="AC719" s="2"/>
      <c r="AD719" s="2"/>
      <c r="AE719" s="2"/>
      <c r="AF719" s="2"/>
      <c r="AG719" s="2"/>
      <c r="AH719" s="2"/>
      <c r="AI719" s="2"/>
      <c r="AJ719" s="2"/>
      <c r="AK719" s="2"/>
      <c r="AL719" s="2"/>
      <c r="AM719" s="2"/>
      <c r="AN719" s="2"/>
    </row>
    <row r="720" spans="1:40"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9"/>
      <c r="Z720" s="9"/>
      <c r="AA720" s="2"/>
      <c r="AB720" s="2"/>
      <c r="AC720" s="2"/>
      <c r="AD720" s="2"/>
      <c r="AE720" s="2"/>
      <c r="AF720" s="2"/>
      <c r="AG720" s="2"/>
      <c r="AH720" s="2"/>
      <c r="AI720" s="2"/>
      <c r="AJ720" s="2"/>
      <c r="AK720" s="2"/>
      <c r="AL720" s="2"/>
      <c r="AM720" s="2"/>
      <c r="AN720" s="2"/>
    </row>
    <row r="721" spans="1:40"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9"/>
      <c r="Z721" s="9"/>
      <c r="AA721" s="2"/>
      <c r="AB721" s="2"/>
      <c r="AC721" s="2"/>
      <c r="AD721" s="2"/>
      <c r="AE721" s="2"/>
      <c r="AF721" s="2"/>
      <c r="AG721" s="2"/>
      <c r="AH721" s="2"/>
      <c r="AI721" s="2"/>
      <c r="AJ721" s="2"/>
      <c r="AK721" s="2"/>
      <c r="AL721" s="2"/>
      <c r="AM721" s="2"/>
      <c r="AN721" s="2"/>
    </row>
    <row r="722" spans="1:40"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9"/>
      <c r="Z722" s="9"/>
      <c r="AA722" s="2"/>
      <c r="AB722" s="2"/>
      <c r="AC722" s="2"/>
      <c r="AD722" s="2"/>
      <c r="AE722" s="2"/>
      <c r="AF722" s="2"/>
      <c r="AG722" s="2"/>
      <c r="AH722" s="2"/>
      <c r="AI722" s="2"/>
      <c r="AJ722" s="2"/>
      <c r="AK722" s="2"/>
      <c r="AL722" s="2"/>
      <c r="AM722" s="2"/>
      <c r="AN722" s="2"/>
    </row>
    <row r="723" spans="1:40"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9"/>
      <c r="Z723" s="9"/>
      <c r="AA723" s="2"/>
      <c r="AB723" s="2"/>
      <c r="AC723" s="2"/>
      <c r="AD723" s="2"/>
      <c r="AE723" s="2"/>
      <c r="AF723" s="2"/>
      <c r="AG723" s="2"/>
      <c r="AH723" s="2"/>
      <c r="AI723" s="2"/>
      <c r="AJ723" s="2"/>
      <c r="AK723" s="2"/>
      <c r="AL723" s="2"/>
      <c r="AM723" s="2"/>
      <c r="AN723" s="2"/>
    </row>
    <row r="724" spans="1:40"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9"/>
      <c r="Z724" s="9"/>
      <c r="AA724" s="2"/>
      <c r="AB724" s="2"/>
      <c r="AC724" s="2"/>
      <c r="AD724" s="2"/>
      <c r="AE724" s="2"/>
      <c r="AF724" s="2"/>
      <c r="AG724" s="2"/>
      <c r="AH724" s="2"/>
      <c r="AI724" s="2"/>
      <c r="AJ724" s="2"/>
      <c r="AK724" s="2"/>
      <c r="AL724" s="2"/>
      <c r="AM724" s="2"/>
      <c r="AN724" s="2"/>
    </row>
    <row r="725" spans="1:40"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9"/>
      <c r="Z725" s="9"/>
      <c r="AA725" s="2"/>
      <c r="AB725" s="2"/>
      <c r="AC725" s="2"/>
      <c r="AD725" s="2"/>
      <c r="AE725" s="2"/>
      <c r="AF725" s="2"/>
      <c r="AG725" s="2"/>
      <c r="AH725" s="2"/>
      <c r="AI725" s="2"/>
      <c r="AJ725" s="2"/>
      <c r="AK725" s="2"/>
      <c r="AL725" s="2"/>
      <c r="AM725" s="2"/>
      <c r="AN725" s="2"/>
    </row>
    <row r="726" spans="1:40"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9"/>
      <c r="Z726" s="9"/>
      <c r="AA726" s="2"/>
      <c r="AB726" s="2"/>
      <c r="AC726" s="2"/>
      <c r="AD726" s="2"/>
      <c r="AE726" s="2"/>
      <c r="AF726" s="2"/>
      <c r="AG726" s="2"/>
      <c r="AH726" s="2"/>
      <c r="AI726" s="2"/>
      <c r="AJ726" s="2"/>
      <c r="AK726" s="2"/>
      <c r="AL726" s="2"/>
      <c r="AM726" s="2"/>
      <c r="AN726" s="2"/>
    </row>
    <row r="727" spans="1:40"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9"/>
      <c r="Z727" s="9"/>
      <c r="AA727" s="2"/>
      <c r="AB727" s="2"/>
      <c r="AC727" s="2"/>
      <c r="AD727" s="2"/>
      <c r="AE727" s="2"/>
      <c r="AF727" s="2"/>
      <c r="AG727" s="2"/>
      <c r="AH727" s="2"/>
      <c r="AI727" s="2"/>
      <c r="AJ727" s="2"/>
      <c r="AK727" s="2"/>
      <c r="AL727" s="2"/>
      <c r="AM727" s="2"/>
      <c r="AN727" s="2"/>
    </row>
    <row r="728" spans="1:40"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9"/>
      <c r="Z728" s="9"/>
      <c r="AA728" s="2"/>
      <c r="AB728" s="2"/>
      <c r="AC728" s="2"/>
      <c r="AD728" s="2"/>
      <c r="AE728" s="2"/>
      <c r="AF728" s="2"/>
      <c r="AG728" s="2"/>
      <c r="AH728" s="2"/>
      <c r="AI728" s="2"/>
      <c r="AJ728" s="2"/>
      <c r="AK728" s="2"/>
      <c r="AL728" s="2"/>
      <c r="AM728" s="2"/>
      <c r="AN728" s="2"/>
    </row>
    <row r="729" spans="1:40"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9"/>
      <c r="Z729" s="9"/>
      <c r="AA729" s="2"/>
      <c r="AB729" s="2"/>
      <c r="AC729" s="2"/>
      <c r="AD729" s="2"/>
      <c r="AE729" s="2"/>
      <c r="AF729" s="2"/>
      <c r="AG729" s="2"/>
      <c r="AH729" s="2"/>
      <c r="AI729" s="2"/>
      <c r="AJ729" s="2"/>
      <c r="AK729" s="2"/>
      <c r="AL729" s="2"/>
      <c r="AM729" s="2"/>
      <c r="AN729" s="2"/>
    </row>
    <row r="730" spans="1:40"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9"/>
      <c r="Z730" s="9"/>
      <c r="AA730" s="2"/>
      <c r="AB730" s="2"/>
      <c r="AC730" s="2"/>
      <c r="AD730" s="2"/>
      <c r="AE730" s="2"/>
      <c r="AF730" s="2"/>
      <c r="AG730" s="2"/>
      <c r="AH730" s="2"/>
      <c r="AI730" s="2"/>
      <c r="AJ730" s="2"/>
      <c r="AK730" s="2"/>
      <c r="AL730" s="2"/>
      <c r="AM730" s="2"/>
      <c r="AN730" s="2"/>
    </row>
    <row r="731" spans="1:40"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9"/>
      <c r="Z731" s="9"/>
      <c r="AA731" s="2"/>
      <c r="AB731" s="2"/>
      <c r="AC731" s="2"/>
      <c r="AD731" s="2"/>
      <c r="AE731" s="2"/>
      <c r="AF731" s="2"/>
      <c r="AG731" s="2"/>
      <c r="AH731" s="2"/>
      <c r="AI731" s="2"/>
      <c r="AJ731" s="2"/>
      <c r="AK731" s="2"/>
      <c r="AL731" s="2"/>
      <c r="AM731" s="2"/>
      <c r="AN731" s="2"/>
    </row>
    <row r="732" spans="1:40"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9"/>
      <c r="Z732" s="9"/>
      <c r="AA732" s="2"/>
      <c r="AB732" s="2"/>
      <c r="AC732" s="2"/>
      <c r="AD732" s="2"/>
      <c r="AE732" s="2"/>
      <c r="AF732" s="2"/>
      <c r="AG732" s="2"/>
      <c r="AH732" s="2"/>
      <c r="AI732" s="2"/>
      <c r="AJ732" s="2"/>
      <c r="AK732" s="2"/>
      <c r="AL732" s="2"/>
      <c r="AM732" s="2"/>
      <c r="AN732" s="2"/>
    </row>
    <row r="733" spans="1:40"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9"/>
      <c r="Z733" s="9"/>
      <c r="AA733" s="2"/>
      <c r="AB733" s="2"/>
      <c r="AC733" s="2"/>
      <c r="AD733" s="2"/>
      <c r="AE733" s="2"/>
      <c r="AF733" s="2"/>
      <c r="AG733" s="2"/>
      <c r="AH733" s="2"/>
      <c r="AI733" s="2"/>
      <c r="AJ733" s="2"/>
      <c r="AK733" s="2"/>
      <c r="AL733" s="2"/>
      <c r="AM733" s="2"/>
      <c r="AN733" s="2"/>
    </row>
    <row r="734" spans="1:40"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9"/>
      <c r="Z734" s="9"/>
      <c r="AA734" s="2"/>
      <c r="AB734" s="2"/>
      <c r="AC734" s="2"/>
      <c r="AD734" s="2"/>
      <c r="AE734" s="2"/>
      <c r="AF734" s="2"/>
      <c r="AG734" s="2"/>
      <c r="AH734" s="2"/>
      <c r="AI734" s="2"/>
      <c r="AJ734" s="2"/>
      <c r="AK734" s="2"/>
      <c r="AL734" s="2"/>
      <c r="AM734" s="2"/>
      <c r="AN734" s="2"/>
    </row>
    <row r="735" spans="1:40"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9"/>
      <c r="Z735" s="9"/>
      <c r="AA735" s="2"/>
      <c r="AB735" s="2"/>
      <c r="AC735" s="2"/>
      <c r="AD735" s="2"/>
      <c r="AE735" s="2"/>
      <c r="AF735" s="2"/>
      <c r="AG735" s="2"/>
      <c r="AH735" s="2"/>
      <c r="AI735" s="2"/>
      <c r="AJ735" s="2"/>
      <c r="AK735" s="2"/>
      <c r="AL735" s="2"/>
      <c r="AM735" s="2"/>
      <c r="AN735" s="2"/>
    </row>
    <row r="736" spans="1:40"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9"/>
      <c r="Z736" s="9"/>
      <c r="AA736" s="2"/>
      <c r="AB736" s="2"/>
      <c r="AC736" s="2"/>
      <c r="AD736" s="2"/>
      <c r="AE736" s="2"/>
      <c r="AF736" s="2"/>
      <c r="AG736" s="2"/>
      <c r="AH736" s="2"/>
      <c r="AI736" s="2"/>
      <c r="AJ736" s="2"/>
      <c r="AK736" s="2"/>
      <c r="AL736" s="2"/>
      <c r="AM736" s="2"/>
      <c r="AN736" s="2"/>
    </row>
    <row r="737" spans="1:40"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9"/>
      <c r="Z737" s="9"/>
      <c r="AA737" s="2"/>
      <c r="AB737" s="2"/>
      <c r="AC737" s="2"/>
      <c r="AD737" s="2"/>
      <c r="AE737" s="2"/>
      <c r="AF737" s="2"/>
      <c r="AG737" s="2"/>
      <c r="AH737" s="2"/>
      <c r="AI737" s="2"/>
      <c r="AJ737" s="2"/>
      <c r="AK737" s="2"/>
      <c r="AL737" s="2"/>
      <c r="AM737" s="2"/>
      <c r="AN737" s="2"/>
    </row>
    <row r="738" spans="1:40"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9"/>
      <c r="Z738" s="9"/>
      <c r="AA738" s="2"/>
      <c r="AB738" s="2"/>
      <c r="AC738" s="2"/>
      <c r="AD738" s="2"/>
      <c r="AE738" s="2"/>
      <c r="AF738" s="2"/>
      <c r="AG738" s="2"/>
      <c r="AH738" s="2"/>
      <c r="AI738" s="2"/>
      <c r="AJ738" s="2"/>
      <c r="AK738" s="2"/>
      <c r="AL738" s="2"/>
      <c r="AM738" s="2"/>
      <c r="AN738" s="2"/>
    </row>
    <row r="739" spans="1:40"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9"/>
      <c r="Z739" s="9"/>
      <c r="AA739" s="2"/>
      <c r="AB739" s="2"/>
      <c r="AC739" s="2"/>
      <c r="AD739" s="2"/>
      <c r="AE739" s="2"/>
      <c r="AF739" s="2"/>
      <c r="AG739" s="2"/>
      <c r="AH739" s="2"/>
      <c r="AI739" s="2"/>
      <c r="AJ739" s="2"/>
      <c r="AK739" s="2"/>
      <c r="AL739" s="2"/>
      <c r="AM739" s="2"/>
      <c r="AN739" s="2"/>
    </row>
    <row r="740" spans="1:40"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9"/>
      <c r="Z740" s="9"/>
      <c r="AA740" s="2"/>
      <c r="AB740" s="2"/>
      <c r="AC740" s="2"/>
      <c r="AD740" s="2"/>
      <c r="AE740" s="2"/>
      <c r="AF740" s="2"/>
      <c r="AG740" s="2"/>
      <c r="AH740" s="2"/>
      <c r="AI740" s="2"/>
      <c r="AJ740" s="2"/>
      <c r="AK740" s="2"/>
      <c r="AL740" s="2"/>
      <c r="AM740" s="2"/>
      <c r="AN740" s="2"/>
    </row>
    <row r="741" spans="1:40"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9"/>
      <c r="Z741" s="9"/>
      <c r="AA741" s="2"/>
      <c r="AB741" s="2"/>
      <c r="AC741" s="2"/>
      <c r="AD741" s="2"/>
      <c r="AE741" s="2"/>
      <c r="AF741" s="2"/>
      <c r="AG741" s="2"/>
      <c r="AH741" s="2"/>
      <c r="AI741" s="2"/>
      <c r="AJ741" s="2"/>
      <c r="AK741" s="2"/>
      <c r="AL741" s="2"/>
      <c r="AM741" s="2"/>
      <c r="AN741" s="2"/>
    </row>
    <row r="742" spans="1:40"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9"/>
      <c r="Z742" s="9"/>
      <c r="AA742" s="2"/>
      <c r="AB742" s="2"/>
      <c r="AC742" s="2"/>
      <c r="AD742" s="2"/>
      <c r="AE742" s="2"/>
      <c r="AF742" s="2"/>
      <c r="AG742" s="2"/>
      <c r="AH742" s="2"/>
      <c r="AI742" s="2"/>
      <c r="AJ742" s="2"/>
      <c r="AK742" s="2"/>
      <c r="AL742" s="2"/>
      <c r="AM742" s="2"/>
      <c r="AN742" s="2"/>
    </row>
    <row r="743" spans="1:40"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9"/>
      <c r="Z743" s="9"/>
      <c r="AA743" s="2"/>
      <c r="AB743" s="2"/>
      <c r="AC743" s="2"/>
      <c r="AD743" s="2"/>
      <c r="AE743" s="2"/>
      <c r="AF743" s="2"/>
      <c r="AG743" s="2"/>
      <c r="AH743" s="2"/>
      <c r="AI743" s="2"/>
      <c r="AJ743" s="2"/>
      <c r="AK743" s="2"/>
      <c r="AL743" s="2"/>
      <c r="AM743" s="2"/>
      <c r="AN743" s="2"/>
    </row>
    <row r="744" spans="1:40"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9"/>
      <c r="Z744" s="9"/>
      <c r="AA744" s="2"/>
      <c r="AB744" s="2"/>
      <c r="AC744" s="2"/>
      <c r="AD744" s="2"/>
      <c r="AE744" s="2"/>
      <c r="AF744" s="2"/>
      <c r="AG744" s="2"/>
      <c r="AH744" s="2"/>
      <c r="AI744" s="2"/>
      <c r="AJ744" s="2"/>
      <c r="AK744" s="2"/>
      <c r="AL744" s="2"/>
      <c r="AM744" s="2"/>
      <c r="AN744" s="2"/>
    </row>
    <row r="745" spans="1:40"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9"/>
      <c r="Z745" s="9"/>
      <c r="AA745" s="2"/>
      <c r="AB745" s="2"/>
      <c r="AC745" s="2"/>
      <c r="AD745" s="2"/>
      <c r="AE745" s="2"/>
      <c r="AF745" s="2"/>
      <c r="AG745" s="2"/>
      <c r="AH745" s="2"/>
      <c r="AI745" s="2"/>
      <c r="AJ745" s="2"/>
      <c r="AK745" s="2"/>
      <c r="AL745" s="2"/>
      <c r="AM745" s="2"/>
      <c r="AN745" s="2"/>
    </row>
    <row r="746" spans="1:40"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9"/>
      <c r="Z746" s="9"/>
      <c r="AA746" s="2"/>
      <c r="AB746" s="2"/>
      <c r="AC746" s="2"/>
      <c r="AD746" s="2"/>
      <c r="AE746" s="2"/>
      <c r="AF746" s="2"/>
      <c r="AG746" s="2"/>
      <c r="AH746" s="2"/>
      <c r="AI746" s="2"/>
      <c r="AJ746" s="2"/>
      <c r="AK746" s="2"/>
      <c r="AL746" s="2"/>
      <c r="AM746" s="2"/>
      <c r="AN746" s="2"/>
    </row>
    <row r="747" spans="1:40"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9"/>
      <c r="Z747" s="9"/>
      <c r="AA747" s="2"/>
      <c r="AB747" s="2"/>
      <c r="AC747" s="2"/>
      <c r="AD747" s="2"/>
      <c r="AE747" s="2"/>
      <c r="AF747" s="2"/>
      <c r="AG747" s="2"/>
      <c r="AH747" s="2"/>
      <c r="AI747" s="2"/>
      <c r="AJ747" s="2"/>
      <c r="AK747" s="2"/>
      <c r="AL747" s="2"/>
      <c r="AM747" s="2"/>
      <c r="AN747" s="2"/>
    </row>
    <row r="748" spans="1:40"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9"/>
      <c r="Z748" s="9"/>
      <c r="AA748" s="2"/>
      <c r="AB748" s="2"/>
      <c r="AC748" s="2"/>
      <c r="AD748" s="2"/>
      <c r="AE748" s="2"/>
      <c r="AF748" s="2"/>
      <c r="AG748" s="2"/>
      <c r="AH748" s="2"/>
      <c r="AI748" s="2"/>
      <c r="AJ748" s="2"/>
      <c r="AK748" s="2"/>
      <c r="AL748" s="2"/>
      <c r="AM748" s="2"/>
      <c r="AN748" s="2"/>
    </row>
    <row r="749" spans="1:40"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9"/>
      <c r="Z749" s="9"/>
      <c r="AA749" s="2"/>
      <c r="AB749" s="2"/>
      <c r="AC749" s="2"/>
      <c r="AD749" s="2"/>
      <c r="AE749" s="2"/>
      <c r="AF749" s="2"/>
      <c r="AG749" s="2"/>
      <c r="AH749" s="2"/>
      <c r="AI749" s="2"/>
      <c r="AJ749" s="2"/>
      <c r="AK749" s="2"/>
      <c r="AL749" s="2"/>
      <c r="AM749" s="2"/>
      <c r="AN749" s="2"/>
    </row>
    <row r="750" spans="1:40"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9"/>
      <c r="Z750" s="9"/>
      <c r="AA750" s="2"/>
      <c r="AB750" s="2"/>
      <c r="AC750" s="2"/>
      <c r="AD750" s="2"/>
      <c r="AE750" s="2"/>
      <c r="AF750" s="2"/>
      <c r="AG750" s="2"/>
      <c r="AH750" s="2"/>
      <c r="AI750" s="2"/>
      <c r="AJ750" s="2"/>
      <c r="AK750" s="2"/>
      <c r="AL750" s="2"/>
      <c r="AM750" s="2"/>
      <c r="AN750" s="2"/>
    </row>
    <row r="751" spans="1:40"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9"/>
      <c r="Z751" s="9"/>
      <c r="AA751" s="2"/>
      <c r="AB751" s="2"/>
      <c r="AC751" s="2"/>
      <c r="AD751" s="2"/>
      <c r="AE751" s="2"/>
      <c r="AF751" s="2"/>
      <c r="AG751" s="2"/>
      <c r="AH751" s="2"/>
      <c r="AI751" s="2"/>
      <c r="AJ751" s="2"/>
      <c r="AK751" s="2"/>
      <c r="AL751" s="2"/>
      <c r="AM751" s="2"/>
      <c r="AN751" s="2"/>
    </row>
    <row r="752" spans="1:40"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9"/>
      <c r="Z752" s="9"/>
      <c r="AA752" s="2"/>
      <c r="AB752" s="2"/>
      <c r="AC752" s="2"/>
      <c r="AD752" s="2"/>
      <c r="AE752" s="2"/>
      <c r="AF752" s="2"/>
      <c r="AG752" s="2"/>
      <c r="AH752" s="2"/>
      <c r="AI752" s="2"/>
      <c r="AJ752" s="2"/>
      <c r="AK752" s="2"/>
      <c r="AL752" s="2"/>
      <c r="AM752" s="2"/>
      <c r="AN752" s="2"/>
    </row>
    <row r="753" spans="1:40"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9"/>
      <c r="Z753" s="9"/>
      <c r="AA753" s="2"/>
      <c r="AB753" s="2"/>
      <c r="AC753" s="2"/>
      <c r="AD753" s="2"/>
      <c r="AE753" s="2"/>
      <c r="AF753" s="2"/>
      <c r="AG753" s="2"/>
      <c r="AH753" s="2"/>
      <c r="AI753" s="2"/>
      <c r="AJ753" s="2"/>
      <c r="AK753" s="2"/>
      <c r="AL753" s="2"/>
      <c r="AM753" s="2"/>
      <c r="AN753" s="2"/>
    </row>
    <row r="754" spans="1:40"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9"/>
      <c r="Z754" s="9"/>
      <c r="AA754" s="2"/>
      <c r="AB754" s="2"/>
      <c r="AC754" s="2"/>
      <c r="AD754" s="2"/>
      <c r="AE754" s="2"/>
      <c r="AF754" s="2"/>
      <c r="AG754" s="2"/>
      <c r="AH754" s="2"/>
      <c r="AI754" s="2"/>
      <c r="AJ754" s="2"/>
      <c r="AK754" s="2"/>
      <c r="AL754" s="2"/>
      <c r="AM754" s="2"/>
      <c r="AN754" s="2"/>
    </row>
    <row r="755" spans="1:40"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9"/>
      <c r="Z755" s="9"/>
      <c r="AA755" s="2"/>
      <c r="AB755" s="2"/>
      <c r="AC755" s="2"/>
      <c r="AD755" s="2"/>
      <c r="AE755" s="2"/>
      <c r="AF755" s="2"/>
      <c r="AG755" s="2"/>
      <c r="AH755" s="2"/>
      <c r="AI755" s="2"/>
      <c r="AJ755" s="2"/>
      <c r="AK755" s="2"/>
      <c r="AL755" s="2"/>
      <c r="AM755" s="2"/>
      <c r="AN755" s="2"/>
    </row>
    <row r="756" spans="1:40"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9"/>
      <c r="Z756" s="9"/>
      <c r="AA756" s="2"/>
      <c r="AB756" s="2"/>
      <c r="AC756" s="2"/>
      <c r="AD756" s="2"/>
      <c r="AE756" s="2"/>
      <c r="AF756" s="2"/>
      <c r="AG756" s="2"/>
      <c r="AH756" s="2"/>
      <c r="AI756" s="2"/>
      <c r="AJ756" s="2"/>
      <c r="AK756" s="2"/>
      <c r="AL756" s="2"/>
      <c r="AM756" s="2"/>
      <c r="AN756" s="2"/>
    </row>
    <row r="757" spans="1:40"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9"/>
      <c r="Z757" s="9"/>
      <c r="AA757" s="2"/>
      <c r="AB757" s="2"/>
      <c r="AC757" s="2"/>
      <c r="AD757" s="2"/>
      <c r="AE757" s="2"/>
      <c r="AF757" s="2"/>
      <c r="AG757" s="2"/>
      <c r="AH757" s="2"/>
      <c r="AI757" s="2"/>
      <c r="AJ757" s="2"/>
      <c r="AK757" s="2"/>
      <c r="AL757" s="2"/>
      <c r="AM757" s="2"/>
      <c r="AN757" s="2"/>
    </row>
    <row r="758" spans="1:40"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9"/>
      <c r="Z758" s="9"/>
      <c r="AA758" s="2"/>
      <c r="AB758" s="2"/>
      <c r="AC758" s="2"/>
      <c r="AD758" s="2"/>
      <c r="AE758" s="2"/>
      <c r="AF758" s="2"/>
      <c r="AG758" s="2"/>
      <c r="AH758" s="2"/>
      <c r="AI758" s="2"/>
      <c r="AJ758" s="2"/>
      <c r="AK758" s="2"/>
      <c r="AL758" s="2"/>
      <c r="AM758" s="2"/>
      <c r="AN758" s="2"/>
    </row>
    <row r="759" spans="1:40"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9"/>
      <c r="Z759" s="9"/>
      <c r="AA759" s="2"/>
      <c r="AB759" s="2"/>
      <c r="AC759" s="2"/>
      <c r="AD759" s="2"/>
      <c r="AE759" s="2"/>
      <c r="AF759" s="2"/>
      <c r="AG759" s="2"/>
      <c r="AH759" s="2"/>
      <c r="AI759" s="2"/>
      <c r="AJ759" s="2"/>
      <c r="AK759" s="2"/>
      <c r="AL759" s="2"/>
      <c r="AM759" s="2"/>
      <c r="AN759" s="2"/>
    </row>
    <row r="760" spans="1:40"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9"/>
      <c r="Z760" s="9"/>
      <c r="AA760" s="2"/>
      <c r="AB760" s="2"/>
      <c r="AC760" s="2"/>
      <c r="AD760" s="2"/>
      <c r="AE760" s="2"/>
      <c r="AF760" s="2"/>
      <c r="AG760" s="2"/>
      <c r="AH760" s="2"/>
      <c r="AI760" s="2"/>
      <c r="AJ760" s="2"/>
      <c r="AK760" s="2"/>
      <c r="AL760" s="2"/>
      <c r="AM760" s="2"/>
      <c r="AN760" s="2"/>
    </row>
    <row r="761" spans="1:40"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9"/>
      <c r="Z761" s="9"/>
      <c r="AA761" s="2"/>
      <c r="AB761" s="2"/>
      <c r="AC761" s="2"/>
      <c r="AD761" s="2"/>
      <c r="AE761" s="2"/>
      <c r="AF761" s="2"/>
      <c r="AG761" s="2"/>
      <c r="AH761" s="2"/>
      <c r="AI761" s="2"/>
      <c r="AJ761" s="2"/>
      <c r="AK761" s="2"/>
      <c r="AL761" s="2"/>
      <c r="AM761" s="2"/>
      <c r="AN761" s="2"/>
    </row>
    <row r="762" spans="1:40"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9"/>
      <c r="Z762" s="9"/>
      <c r="AA762" s="2"/>
      <c r="AB762" s="2"/>
      <c r="AC762" s="2"/>
      <c r="AD762" s="2"/>
      <c r="AE762" s="2"/>
      <c r="AF762" s="2"/>
      <c r="AG762" s="2"/>
      <c r="AH762" s="2"/>
      <c r="AI762" s="2"/>
      <c r="AJ762" s="2"/>
      <c r="AK762" s="2"/>
      <c r="AL762" s="2"/>
      <c r="AM762" s="2"/>
      <c r="AN762" s="2"/>
    </row>
    <row r="763" spans="1:40"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9"/>
      <c r="Z763" s="9"/>
      <c r="AA763" s="2"/>
      <c r="AB763" s="2"/>
      <c r="AC763" s="2"/>
      <c r="AD763" s="2"/>
      <c r="AE763" s="2"/>
      <c r="AF763" s="2"/>
      <c r="AG763" s="2"/>
      <c r="AH763" s="2"/>
      <c r="AI763" s="2"/>
      <c r="AJ763" s="2"/>
      <c r="AK763" s="2"/>
      <c r="AL763" s="2"/>
      <c r="AM763" s="2"/>
      <c r="AN763" s="2"/>
    </row>
    <row r="764" spans="1:40"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9"/>
      <c r="Z764" s="9"/>
      <c r="AA764" s="2"/>
      <c r="AB764" s="2"/>
      <c r="AC764" s="2"/>
      <c r="AD764" s="2"/>
      <c r="AE764" s="2"/>
      <c r="AF764" s="2"/>
      <c r="AG764" s="2"/>
      <c r="AH764" s="2"/>
      <c r="AI764" s="2"/>
      <c r="AJ764" s="2"/>
      <c r="AK764" s="2"/>
      <c r="AL764" s="2"/>
      <c r="AM764" s="2"/>
      <c r="AN764" s="2"/>
    </row>
    <row r="765" spans="1:40"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9"/>
      <c r="Z765" s="9"/>
      <c r="AA765" s="2"/>
      <c r="AB765" s="2"/>
      <c r="AC765" s="2"/>
      <c r="AD765" s="2"/>
      <c r="AE765" s="2"/>
      <c r="AF765" s="2"/>
      <c r="AG765" s="2"/>
      <c r="AH765" s="2"/>
      <c r="AI765" s="2"/>
      <c r="AJ765" s="2"/>
      <c r="AK765" s="2"/>
      <c r="AL765" s="2"/>
      <c r="AM765" s="2"/>
      <c r="AN765" s="2"/>
    </row>
    <row r="766" spans="1:40"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9"/>
      <c r="Z766" s="9"/>
      <c r="AA766" s="2"/>
      <c r="AB766" s="2"/>
      <c r="AC766" s="2"/>
      <c r="AD766" s="2"/>
      <c r="AE766" s="2"/>
      <c r="AF766" s="2"/>
      <c r="AG766" s="2"/>
      <c r="AH766" s="2"/>
      <c r="AI766" s="2"/>
      <c r="AJ766" s="2"/>
      <c r="AK766" s="2"/>
      <c r="AL766" s="2"/>
      <c r="AM766" s="2"/>
      <c r="AN766" s="2"/>
    </row>
    <row r="767" spans="1:40"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9"/>
      <c r="Z767" s="9"/>
      <c r="AA767" s="2"/>
      <c r="AB767" s="2"/>
      <c r="AC767" s="2"/>
      <c r="AD767" s="2"/>
      <c r="AE767" s="2"/>
      <c r="AF767" s="2"/>
      <c r="AG767" s="2"/>
      <c r="AH767" s="2"/>
      <c r="AI767" s="2"/>
      <c r="AJ767" s="2"/>
      <c r="AK767" s="2"/>
      <c r="AL767" s="2"/>
      <c r="AM767" s="2"/>
      <c r="AN767" s="2"/>
    </row>
    <row r="768" spans="1:40"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9"/>
      <c r="Z768" s="9"/>
      <c r="AA768" s="2"/>
      <c r="AB768" s="2"/>
      <c r="AC768" s="2"/>
      <c r="AD768" s="2"/>
      <c r="AE768" s="2"/>
      <c r="AF768" s="2"/>
      <c r="AG768" s="2"/>
      <c r="AH768" s="2"/>
      <c r="AI768" s="2"/>
      <c r="AJ768" s="2"/>
      <c r="AK768" s="2"/>
      <c r="AL768" s="2"/>
      <c r="AM768" s="2"/>
      <c r="AN768" s="2"/>
    </row>
    <row r="769" spans="1:40"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9"/>
      <c r="Z769" s="9"/>
      <c r="AA769" s="2"/>
      <c r="AB769" s="2"/>
      <c r="AC769" s="2"/>
      <c r="AD769" s="2"/>
      <c r="AE769" s="2"/>
      <c r="AF769" s="2"/>
      <c r="AG769" s="2"/>
      <c r="AH769" s="2"/>
      <c r="AI769" s="2"/>
      <c r="AJ769" s="2"/>
      <c r="AK769" s="2"/>
      <c r="AL769" s="2"/>
      <c r="AM769" s="2"/>
      <c r="AN769" s="2"/>
    </row>
    <row r="770" spans="1:40"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9"/>
      <c r="Z770" s="9"/>
      <c r="AA770" s="2"/>
      <c r="AB770" s="2"/>
      <c r="AC770" s="2"/>
      <c r="AD770" s="2"/>
      <c r="AE770" s="2"/>
      <c r="AF770" s="2"/>
      <c r="AG770" s="2"/>
      <c r="AH770" s="2"/>
      <c r="AI770" s="2"/>
      <c r="AJ770" s="2"/>
      <c r="AK770" s="2"/>
      <c r="AL770" s="2"/>
      <c r="AM770" s="2"/>
      <c r="AN770" s="2"/>
    </row>
    <row r="771" spans="1:40"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9"/>
      <c r="Z771" s="9"/>
      <c r="AA771" s="2"/>
      <c r="AB771" s="2"/>
      <c r="AC771" s="2"/>
      <c r="AD771" s="2"/>
      <c r="AE771" s="2"/>
      <c r="AF771" s="2"/>
      <c r="AG771" s="2"/>
      <c r="AH771" s="2"/>
      <c r="AI771" s="2"/>
      <c r="AJ771" s="2"/>
      <c r="AK771" s="2"/>
      <c r="AL771" s="2"/>
      <c r="AM771" s="2"/>
      <c r="AN771" s="2"/>
    </row>
    <row r="772" spans="1:40"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9"/>
      <c r="Z772" s="9"/>
      <c r="AA772" s="2"/>
      <c r="AB772" s="2"/>
      <c r="AC772" s="2"/>
      <c r="AD772" s="2"/>
      <c r="AE772" s="2"/>
      <c r="AF772" s="2"/>
      <c r="AG772" s="2"/>
      <c r="AH772" s="2"/>
      <c r="AI772" s="2"/>
      <c r="AJ772" s="2"/>
      <c r="AK772" s="2"/>
      <c r="AL772" s="2"/>
      <c r="AM772" s="2"/>
      <c r="AN772" s="2"/>
    </row>
    <row r="773" spans="1:40" ht="18"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9"/>
      <c r="Z773" s="9"/>
      <c r="AA773" s="2"/>
      <c r="AB773" s="2"/>
      <c r="AC773" s="2"/>
      <c r="AD773" s="2"/>
      <c r="AE773" s="2"/>
      <c r="AF773" s="2"/>
      <c r="AG773" s="2"/>
      <c r="AH773" s="2"/>
      <c r="AI773" s="2"/>
      <c r="AJ773" s="2"/>
      <c r="AK773" s="2"/>
      <c r="AL773" s="2"/>
      <c r="AM773" s="2"/>
      <c r="AN773" s="2"/>
    </row>
    <row r="774" spans="1:40" ht="18"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9"/>
      <c r="Z774" s="9"/>
      <c r="AA774" s="2"/>
      <c r="AB774" s="2"/>
      <c r="AC774" s="2"/>
      <c r="AD774" s="2"/>
      <c r="AE774" s="2"/>
      <c r="AF774" s="2"/>
      <c r="AG774" s="2"/>
      <c r="AH774" s="2"/>
      <c r="AI774" s="2"/>
      <c r="AJ774" s="2"/>
      <c r="AK774" s="2"/>
      <c r="AL774" s="2"/>
      <c r="AM774" s="2"/>
      <c r="AN774" s="2"/>
    </row>
    <row r="775" spans="1:40" ht="18"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9"/>
      <c r="Z775" s="9"/>
      <c r="AA775" s="2"/>
      <c r="AB775" s="2"/>
      <c r="AC775" s="2"/>
      <c r="AD775" s="2"/>
      <c r="AE775" s="2"/>
      <c r="AF775" s="2"/>
      <c r="AG775" s="2"/>
      <c r="AH775" s="2"/>
      <c r="AI775" s="2"/>
      <c r="AJ775" s="2"/>
      <c r="AK775" s="2"/>
      <c r="AL775" s="2"/>
      <c r="AM775" s="2"/>
      <c r="AN775" s="2"/>
    </row>
    <row r="776" spans="1:40" ht="18"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9"/>
      <c r="Z776" s="9"/>
      <c r="AA776" s="2"/>
      <c r="AB776" s="2"/>
      <c r="AC776" s="2"/>
      <c r="AD776" s="2"/>
      <c r="AE776" s="2"/>
      <c r="AF776" s="2"/>
      <c r="AG776" s="2"/>
      <c r="AH776" s="2"/>
      <c r="AI776" s="2"/>
      <c r="AJ776" s="2"/>
      <c r="AK776" s="2"/>
      <c r="AL776" s="2"/>
      <c r="AM776" s="2"/>
      <c r="AN776" s="2"/>
    </row>
    <row r="777" spans="1:40" ht="18"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9"/>
      <c r="Z777" s="9"/>
      <c r="AA777" s="2"/>
      <c r="AB777" s="2"/>
      <c r="AC777" s="2"/>
      <c r="AD777" s="2"/>
      <c r="AE777" s="2"/>
      <c r="AF777" s="2"/>
      <c r="AG777" s="2"/>
      <c r="AH777" s="2"/>
      <c r="AI777" s="2"/>
      <c r="AJ777" s="2"/>
      <c r="AK777" s="2"/>
      <c r="AL777" s="2"/>
      <c r="AM777" s="2"/>
      <c r="AN777" s="2"/>
    </row>
    <row r="778" spans="1:40" ht="18"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9"/>
      <c r="Z778" s="9"/>
      <c r="AA778" s="2"/>
      <c r="AB778" s="2"/>
      <c r="AC778" s="2"/>
      <c r="AD778" s="2"/>
      <c r="AE778" s="2"/>
      <c r="AF778" s="2"/>
      <c r="AG778" s="2"/>
      <c r="AH778" s="2"/>
      <c r="AI778" s="2"/>
      <c r="AJ778" s="2"/>
      <c r="AK778" s="2"/>
      <c r="AL778" s="2"/>
      <c r="AM778" s="2"/>
      <c r="AN778" s="2"/>
    </row>
    <row r="779" spans="1:40" ht="18"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9"/>
      <c r="Z779" s="9"/>
      <c r="AA779" s="2"/>
      <c r="AB779" s="2"/>
      <c r="AC779" s="2"/>
      <c r="AD779" s="2"/>
      <c r="AE779" s="2"/>
      <c r="AF779" s="2"/>
      <c r="AG779" s="2"/>
      <c r="AH779" s="2"/>
      <c r="AI779" s="2"/>
      <c r="AJ779" s="2"/>
      <c r="AK779" s="2"/>
      <c r="AL779" s="2"/>
      <c r="AM779" s="2"/>
      <c r="AN779" s="2"/>
    </row>
    <row r="780" spans="1:40" ht="18"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9"/>
      <c r="Z780" s="9"/>
      <c r="AA780" s="2"/>
      <c r="AB780" s="2"/>
      <c r="AC780" s="2"/>
      <c r="AD780" s="2"/>
      <c r="AE780" s="2"/>
      <c r="AF780" s="2"/>
      <c r="AG780" s="2"/>
      <c r="AH780" s="2"/>
      <c r="AI780" s="2"/>
      <c r="AJ780" s="2"/>
      <c r="AK780" s="2"/>
      <c r="AL780" s="2"/>
      <c r="AM780" s="2"/>
      <c r="AN780" s="2"/>
    </row>
    <row r="781" spans="1:40" ht="18"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9"/>
      <c r="Z781" s="9"/>
      <c r="AA781" s="2"/>
      <c r="AB781" s="2"/>
      <c r="AC781" s="2"/>
      <c r="AD781" s="2"/>
      <c r="AE781" s="2"/>
      <c r="AF781" s="2"/>
      <c r="AG781" s="2"/>
      <c r="AH781" s="2"/>
      <c r="AI781" s="2"/>
      <c r="AJ781" s="2"/>
      <c r="AK781" s="2"/>
      <c r="AL781" s="2"/>
      <c r="AM781" s="2"/>
      <c r="AN781" s="2"/>
    </row>
    <row r="782" spans="1:40" ht="18"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9"/>
      <c r="Z782" s="9"/>
      <c r="AA782" s="2"/>
      <c r="AB782" s="2"/>
      <c r="AC782" s="2"/>
      <c r="AD782" s="2"/>
      <c r="AE782" s="2"/>
      <c r="AF782" s="2"/>
      <c r="AG782" s="2"/>
      <c r="AH782" s="2"/>
      <c r="AI782" s="2"/>
      <c r="AJ782" s="2"/>
      <c r="AK782" s="2"/>
      <c r="AL782" s="2"/>
      <c r="AM782" s="2"/>
      <c r="AN782" s="2"/>
    </row>
    <row r="783" spans="1:40" ht="18"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9"/>
      <c r="Z783" s="9"/>
      <c r="AA783" s="2"/>
      <c r="AB783" s="2"/>
      <c r="AC783" s="2"/>
      <c r="AD783" s="2"/>
      <c r="AE783" s="2"/>
      <c r="AF783" s="2"/>
      <c r="AG783" s="2"/>
      <c r="AH783" s="2"/>
      <c r="AI783" s="2"/>
      <c r="AJ783" s="2"/>
      <c r="AK783" s="2"/>
      <c r="AL783" s="2"/>
      <c r="AM783" s="2"/>
      <c r="AN783" s="2"/>
    </row>
    <row r="784" spans="1:40" ht="18"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9"/>
      <c r="Z784" s="9"/>
      <c r="AA784" s="2"/>
      <c r="AB784" s="2"/>
      <c r="AC784" s="2"/>
      <c r="AD784" s="2"/>
      <c r="AE784" s="2"/>
      <c r="AF784" s="2"/>
      <c r="AG784" s="2"/>
      <c r="AH784" s="2"/>
      <c r="AI784" s="2"/>
      <c r="AJ784" s="2"/>
      <c r="AK784" s="2"/>
      <c r="AL784" s="2"/>
      <c r="AM784" s="2"/>
      <c r="AN784" s="2"/>
    </row>
    <row r="785" spans="1:40" ht="18"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9"/>
      <c r="Z785" s="9"/>
      <c r="AA785" s="2"/>
      <c r="AB785" s="2"/>
      <c r="AC785" s="2"/>
      <c r="AD785" s="2"/>
      <c r="AE785" s="2"/>
      <c r="AF785" s="2"/>
      <c r="AG785" s="2"/>
      <c r="AH785" s="2"/>
      <c r="AI785" s="2"/>
      <c r="AJ785" s="2"/>
      <c r="AK785" s="2"/>
      <c r="AL785" s="2"/>
      <c r="AM785" s="2"/>
      <c r="AN785" s="2"/>
    </row>
    <row r="786" spans="1:40" ht="18"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9"/>
      <c r="Z786" s="9"/>
      <c r="AA786" s="2"/>
      <c r="AB786" s="2"/>
      <c r="AC786" s="2"/>
      <c r="AD786" s="2"/>
      <c r="AE786" s="2"/>
      <c r="AF786" s="2"/>
      <c r="AG786" s="2"/>
      <c r="AH786" s="2"/>
      <c r="AI786" s="2"/>
      <c r="AJ786" s="2"/>
      <c r="AK786" s="2"/>
      <c r="AL786" s="2"/>
      <c r="AM786" s="2"/>
      <c r="AN786" s="2"/>
    </row>
    <row r="787" spans="1:40" ht="18"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9"/>
      <c r="Z787" s="9"/>
      <c r="AA787" s="2"/>
      <c r="AB787" s="2"/>
      <c r="AC787" s="2"/>
      <c r="AD787" s="2"/>
      <c r="AE787" s="2"/>
      <c r="AF787" s="2"/>
      <c r="AG787" s="2"/>
      <c r="AH787" s="2"/>
      <c r="AI787" s="2"/>
      <c r="AJ787" s="2"/>
      <c r="AK787" s="2"/>
      <c r="AL787" s="2"/>
      <c r="AM787" s="2"/>
      <c r="AN787" s="2"/>
    </row>
    <row r="788" spans="1:40" ht="18"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9"/>
      <c r="Z788" s="9"/>
      <c r="AA788" s="2"/>
      <c r="AB788" s="2"/>
      <c r="AC788" s="2"/>
      <c r="AD788" s="2"/>
      <c r="AE788" s="2"/>
      <c r="AF788" s="2"/>
      <c r="AG788" s="2"/>
      <c r="AH788" s="2"/>
      <c r="AI788" s="2"/>
      <c r="AJ788" s="2"/>
      <c r="AK788" s="2"/>
      <c r="AL788" s="2"/>
      <c r="AM788" s="2"/>
      <c r="AN788" s="2"/>
    </row>
    <row r="789" spans="1:40" ht="18"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9"/>
      <c r="Z789" s="9"/>
      <c r="AA789" s="2"/>
      <c r="AB789" s="2"/>
      <c r="AC789" s="2"/>
      <c r="AD789" s="2"/>
      <c r="AE789" s="2"/>
      <c r="AF789" s="2"/>
      <c r="AG789" s="2"/>
      <c r="AH789" s="2"/>
      <c r="AI789" s="2"/>
      <c r="AJ789" s="2"/>
      <c r="AK789" s="2"/>
      <c r="AL789" s="2"/>
      <c r="AM789" s="2"/>
      <c r="AN789" s="2"/>
    </row>
    <row r="790" spans="1:40" ht="18"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9"/>
      <c r="Z790" s="9"/>
      <c r="AA790" s="2"/>
      <c r="AB790" s="2"/>
      <c r="AC790" s="2"/>
      <c r="AD790" s="2"/>
      <c r="AE790" s="2"/>
      <c r="AF790" s="2"/>
      <c r="AG790" s="2"/>
      <c r="AH790" s="2"/>
      <c r="AI790" s="2"/>
      <c r="AJ790" s="2"/>
      <c r="AK790" s="2"/>
      <c r="AL790" s="2"/>
      <c r="AM790" s="2"/>
      <c r="AN790" s="2"/>
    </row>
    <row r="791" spans="1:40" ht="18"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9"/>
      <c r="Z791" s="9"/>
      <c r="AA791" s="2"/>
      <c r="AB791" s="2"/>
      <c r="AC791" s="2"/>
      <c r="AD791" s="2"/>
      <c r="AE791" s="2"/>
      <c r="AF791" s="2"/>
      <c r="AG791" s="2"/>
      <c r="AH791" s="2"/>
      <c r="AI791" s="2"/>
      <c r="AJ791" s="2"/>
      <c r="AK791" s="2"/>
      <c r="AL791" s="2"/>
      <c r="AM791" s="2"/>
      <c r="AN791" s="2"/>
    </row>
    <row r="792" spans="1:40" ht="18"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9"/>
      <c r="Z792" s="9"/>
      <c r="AA792" s="2"/>
      <c r="AB792" s="2"/>
      <c r="AC792" s="2"/>
      <c r="AD792" s="2"/>
      <c r="AE792" s="2"/>
      <c r="AF792" s="2"/>
      <c r="AG792" s="2"/>
      <c r="AH792" s="2"/>
      <c r="AI792" s="2"/>
      <c r="AJ792" s="2"/>
      <c r="AK792" s="2"/>
      <c r="AL792" s="2"/>
      <c r="AM792" s="2"/>
      <c r="AN792" s="2"/>
    </row>
    <row r="793" spans="1:40" ht="18"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9"/>
      <c r="Z793" s="9"/>
      <c r="AA793" s="2"/>
      <c r="AB793" s="2"/>
      <c r="AC793" s="2"/>
      <c r="AD793" s="2"/>
      <c r="AE793" s="2"/>
      <c r="AF793" s="2"/>
      <c r="AG793" s="2"/>
      <c r="AH793" s="2"/>
      <c r="AI793" s="2"/>
      <c r="AJ793" s="2"/>
      <c r="AK793" s="2"/>
      <c r="AL793" s="2"/>
      <c r="AM793" s="2"/>
      <c r="AN793" s="2"/>
    </row>
    <row r="794" spans="1:40" ht="18"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9"/>
      <c r="Z794" s="9"/>
      <c r="AA794" s="2"/>
      <c r="AB794" s="2"/>
      <c r="AC794" s="2"/>
      <c r="AD794" s="2"/>
      <c r="AE794" s="2"/>
      <c r="AF794" s="2"/>
      <c r="AG794" s="2"/>
      <c r="AH794" s="2"/>
      <c r="AI794" s="2"/>
      <c r="AJ794" s="2"/>
      <c r="AK794" s="2"/>
      <c r="AL794" s="2"/>
      <c r="AM794" s="2"/>
      <c r="AN794" s="2"/>
    </row>
    <row r="795" spans="1:40" ht="18"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9"/>
      <c r="Z795" s="9"/>
      <c r="AA795" s="2"/>
      <c r="AB795" s="2"/>
      <c r="AC795" s="2"/>
      <c r="AD795" s="2"/>
      <c r="AE795" s="2"/>
      <c r="AF795" s="2"/>
      <c r="AG795" s="2"/>
      <c r="AH795" s="2"/>
      <c r="AI795" s="2"/>
      <c r="AJ795" s="2"/>
      <c r="AK795" s="2"/>
      <c r="AL795" s="2"/>
      <c r="AM795" s="2"/>
      <c r="AN795" s="2"/>
    </row>
    <row r="796" spans="1:40" ht="18"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9"/>
      <c r="Z796" s="9"/>
      <c r="AA796" s="2"/>
      <c r="AB796" s="2"/>
      <c r="AC796" s="2"/>
      <c r="AD796" s="2"/>
      <c r="AE796" s="2"/>
      <c r="AF796" s="2"/>
      <c r="AG796" s="2"/>
      <c r="AH796" s="2"/>
      <c r="AI796" s="2"/>
      <c r="AJ796" s="2"/>
      <c r="AK796" s="2"/>
      <c r="AL796" s="2"/>
      <c r="AM796" s="2"/>
      <c r="AN796" s="2"/>
    </row>
    <row r="797" spans="1:40" ht="18"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9"/>
      <c r="Z797" s="9"/>
      <c r="AA797" s="2"/>
      <c r="AB797" s="2"/>
      <c r="AC797" s="2"/>
      <c r="AD797" s="2"/>
      <c r="AE797" s="2"/>
      <c r="AF797" s="2"/>
      <c r="AG797" s="2"/>
      <c r="AH797" s="2"/>
      <c r="AI797" s="2"/>
      <c r="AJ797" s="2"/>
      <c r="AK797" s="2"/>
      <c r="AL797" s="2"/>
      <c r="AM797" s="2"/>
      <c r="AN797" s="2"/>
    </row>
    <row r="798" spans="1:40" ht="18"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9"/>
      <c r="Z798" s="9"/>
      <c r="AA798" s="2"/>
      <c r="AB798" s="2"/>
      <c r="AC798" s="2"/>
      <c r="AD798" s="2"/>
      <c r="AE798" s="2"/>
      <c r="AF798" s="2"/>
      <c r="AG798" s="2"/>
      <c r="AH798" s="2"/>
      <c r="AI798" s="2"/>
      <c r="AJ798" s="2"/>
      <c r="AK798" s="2"/>
      <c r="AL798" s="2"/>
      <c r="AM798" s="2"/>
      <c r="AN798" s="2"/>
    </row>
    <row r="799" spans="1:40" ht="18"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9"/>
      <c r="Z799" s="9"/>
      <c r="AA799" s="2"/>
      <c r="AB799" s="2"/>
      <c r="AC799" s="2"/>
      <c r="AD799" s="2"/>
      <c r="AE799" s="2"/>
      <c r="AF799" s="2"/>
      <c r="AG799" s="2"/>
      <c r="AH799" s="2"/>
      <c r="AI799" s="2"/>
      <c r="AJ799" s="2"/>
      <c r="AK799" s="2"/>
      <c r="AL799" s="2"/>
      <c r="AM799" s="2"/>
      <c r="AN799" s="2"/>
    </row>
    <row r="800" spans="1:40" ht="18"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9"/>
      <c r="Z800" s="9"/>
      <c r="AA800" s="2"/>
      <c r="AB800" s="2"/>
      <c r="AC800" s="2"/>
      <c r="AD800" s="2"/>
      <c r="AE800" s="2"/>
      <c r="AF800" s="2"/>
      <c r="AG800" s="2"/>
      <c r="AH800" s="2"/>
      <c r="AI800" s="2"/>
      <c r="AJ800" s="2"/>
      <c r="AK800" s="2"/>
      <c r="AL800" s="2"/>
      <c r="AM800" s="2"/>
      <c r="AN800" s="2"/>
    </row>
    <row r="801" spans="1:40" ht="18"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9"/>
      <c r="Z801" s="9"/>
      <c r="AA801" s="2"/>
      <c r="AB801" s="2"/>
      <c r="AC801" s="2"/>
      <c r="AD801" s="2"/>
      <c r="AE801" s="2"/>
      <c r="AF801" s="2"/>
      <c r="AG801" s="2"/>
      <c r="AH801" s="2"/>
      <c r="AI801" s="2"/>
      <c r="AJ801" s="2"/>
      <c r="AK801" s="2"/>
      <c r="AL801" s="2"/>
      <c r="AM801" s="2"/>
      <c r="AN801" s="2"/>
    </row>
    <row r="802" spans="1:40" ht="18"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9"/>
      <c r="Z802" s="9"/>
      <c r="AA802" s="2"/>
      <c r="AB802" s="2"/>
      <c r="AC802" s="2"/>
      <c r="AD802" s="2"/>
      <c r="AE802" s="2"/>
      <c r="AF802" s="2"/>
      <c r="AG802" s="2"/>
      <c r="AH802" s="2"/>
      <c r="AI802" s="2"/>
      <c r="AJ802" s="2"/>
      <c r="AK802" s="2"/>
      <c r="AL802" s="2"/>
      <c r="AM802" s="2"/>
      <c r="AN802" s="2"/>
    </row>
    <row r="803" spans="1:40" ht="18"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9"/>
      <c r="Z803" s="9"/>
      <c r="AA803" s="2"/>
      <c r="AB803" s="2"/>
      <c r="AC803" s="2"/>
      <c r="AD803" s="2"/>
      <c r="AE803" s="2"/>
      <c r="AF803" s="2"/>
      <c r="AG803" s="2"/>
      <c r="AH803" s="2"/>
      <c r="AI803" s="2"/>
      <c r="AJ803" s="2"/>
      <c r="AK803" s="2"/>
      <c r="AL803" s="2"/>
      <c r="AM803" s="2"/>
      <c r="AN803" s="2"/>
    </row>
    <row r="804" spans="1:40" ht="18"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9"/>
      <c r="Z804" s="9"/>
      <c r="AA804" s="2"/>
      <c r="AB804" s="2"/>
      <c r="AC804" s="2"/>
      <c r="AD804" s="2"/>
      <c r="AE804" s="2"/>
      <c r="AF804" s="2"/>
      <c r="AG804" s="2"/>
      <c r="AH804" s="2"/>
      <c r="AI804" s="2"/>
      <c r="AJ804" s="2"/>
      <c r="AK804" s="2"/>
      <c r="AL804" s="2"/>
      <c r="AM804" s="2"/>
      <c r="AN804" s="2"/>
    </row>
    <row r="805" spans="1:40" ht="18"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9"/>
      <c r="Z805" s="9"/>
      <c r="AA805" s="2"/>
      <c r="AB805" s="2"/>
      <c r="AC805" s="2"/>
      <c r="AD805" s="2"/>
      <c r="AE805" s="2"/>
      <c r="AF805" s="2"/>
      <c r="AG805" s="2"/>
      <c r="AH805" s="2"/>
      <c r="AI805" s="2"/>
      <c r="AJ805" s="2"/>
      <c r="AK805" s="2"/>
      <c r="AL805" s="2"/>
      <c r="AM805" s="2"/>
      <c r="AN805" s="2"/>
    </row>
    <row r="806" spans="1:40" ht="18"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9"/>
      <c r="Z806" s="9"/>
      <c r="AA806" s="2"/>
      <c r="AB806" s="2"/>
      <c r="AC806" s="2"/>
      <c r="AD806" s="2"/>
      <c r="AE806" s="2"/>
      <c r="AF806" s="2"/>
      <c r="AG806" s="2"/>
      <c r="AH806" s="2"/>
      <c r="AI806" s="2"/>
      <c r="AJ806" s="2"/>
      <c r="AK806" s="2"/>
      <c r="AL806" s="2"/>
      <c r="AM806" s="2"/>
      <c r="AN806" s="2"/>
    </row>
    <row r="807" spans="1:40" ht="18"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9"/>
      <c r="Z807" s="9"/>
      <c r="AA807" s="2"/>
      <c r="AB807" s="2"/>
      <c r="AC807" s="2"/>
      <c r="AD807" s="2"/>
      <c r="AE807" s="2"/>
      <c r="AF807" s="2"/>
      <c r="AG807" s="2"/>
      <c r="AH807" s="2"/>
      <c r="AI807" s="2"/>
      <c r="AJ807" s="2"/>
      <c r="AK807" s="2"/>
      <c r="AL807" s="2"/>
      <c r="AM807" s="2"/>
      <c r="AN807" s="2"/>
    </row>
    <row r="808" spans="1:40" ht="18"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9"/>
      <c r="Z808" s="9"/>
      <c r="AA808" s="2"/>
      <c r="AB808" s="2"/>
      <c r="AC808" s="2"/>
      <c r="AD808" s="2"/>
      <c r="AE808" s="2"/>
      <c r="AF808" s="2"/>
      <c r="AG808" s="2"/>
      <c r="AH808" s="2"/>
      <c r="AI808" s="2"/>
      <c r="AJ808" s="2"/>
      <c r="AK808" s="2"/>
      <c r="AL808" s="2"/>
      <c r="AM808" s="2"/>
      <c r="AN808" s="2"/>
    </row>
    <row r="809" spans="1:40" ht="18"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9"/>
      <c r="Z809" s="9"/>
      <c r="AA809" s="2"/>
      <c r="AB809" s="2"/>
      <c r="AC809" s="2"/>
      <c r="AD809" s="2"/>
      <c r="AE809" s="2"/>
      <c r="AF809" s="2"/>
      <c r="AG809" s="2"/>
      <c r="AH809" s="2"/>
      <c r="AI809" s="2"/>
      <c r="AJ809" s="2"/>
      <c r="AK809" s="2"/>
      <c r="AL809" s="2"/>
      <c r="AM809" s="2"/>
      <c r="AN809" s="2"/>
    </row>
    <row r="810" spans="1:40" ht="18"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9"/>
      <c r="Z810" s="9"/>
      <c r="AA810" s="2"/>
      <c r="AB810" s="2"/>
      <c r="AC810" s="2"/>
      <c r="AD810" s="2"/>
      <c r="AE810" s="2"/>
      <c r="AF810" s="2"/>
      <c r="AG810" s="2"/>
      <c r="AH810" s="2"/>
      <c r="AI810" s="2"/>
      <c r="AJ810" s="2"/>
      <c r="AK810" s="2"/>
      <c r="AL810" s="2"/>
      <c r="AM810" s="2"/>
      <c r="AN810" s="2"/>
    </row>
    <row r="811" spans="1:40" ht="18"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9"/>
      <c r="Z811" s="9"/>
      <c r="AA811" s="2"/>
      <c r="AB811" s="2"/>
      <c r="AC811" s="2"/>
      <c r="AD811" s="2"/>
      <c r="AE811" s="2"/>
      <c r="AF811" s="2"/>
      <c r="AG811" s="2"/>
      <c r="AH811" s="2"/>
      <c r="AI811" s="2"/>
      <c r="AJ811" s="2"/>
      <c r="AK811" s="2"/>
      <c r="AL811" s="2"/>
      <c r="AM811" s="2"/>
      <c r="AN811" s="2"/>
    </row>
    <row r="812" spans="1:40" ht="18"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9"/>
      <c r="Z812" s="9"/>
      <c r="AA812" s="2"/>
      <c r="AB812" s="2"/>
      <c r="AC812" s="2"/>
      <c r="AD812" s="2"/>
      <c r="AE812" s="2"/>
      <c r="AF812" s="2"/>
      <c r="AG812" s="2"/>
      <c r="AH812" s="2"/>
      <c r="AI812" s="2"/>
      <c r="AJ812" s="2"/>
      <c r="AK812" s="2"/>
      <c r="AL812" s="2"/>
      <c r="AM812" s="2"/>
      <c r="AN812" s="2"/>
    </row>
    <row r="813" spans="1:40" ht="18"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9"/>
      <c r="Z813" s="9"/>
      <c r="AA813" s="2"/>
      <c r="AB813" s="2"/>
      <c r="AC813" s="2"/>
      <c r="AD813" s="2"/>
      <c r="AE813" s="2"/>
      <c r="AF813" s="2"/>
      <c r="AG813" s="2"/>
      <c r="AH813" s="2"/>
      <c r="AI813" s="2"/>
      <c r="AJ813" s="2"/>
      <c r="AK813" s="2"/>
      <c r="AL813" s="2"/>
      <c r="AM813" s="2"/>
      <c r="AN813" s="2"/>
    </row>
    <row r="814" spans="1:40" ht="18"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9"/>
      <c r="Z814" s="9"/>
      <c r="AA814" s="2"/>
      <c r="AB814" s="2"/>
      <c r="AC814" s="2"/>
      <c r="AD814" s="2"/>
      <c r="AE814" s="2"/>
      <c r="AF814" s="2"/>
      <c r="AG814" s="2"/>
      <c r="AH814" s="2"/>
      <c r="AI814" s="2"/>
      <c r="AJ814" s="2"/>
      <c r="AK814" s="2"/>
      <c r="AL814" s="2"/>
      <c r="AM814" s="2"/>
      <c r="AN814" s="2"/>
    </row>
    <row r="815" spans="1:40" ht="18"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9"/>
      <c r="Z815" s="9"/>
      <c r="AA815" s="2"/>
      <c r="AB815" s="2"/>
      <c r="AC815" s="2"/>
      <c r="AD815" s="2"/>
      <c r="AE815" s="2"/>
      <c r="AF815" s="2"/>
      <c r="AG815" s="2"/>
      <c r="AH815" s="2"/>
      <c r="AI815" s="2"/>
      <c r="AJ815" s="2"/>
      <c r="AK815" s="2"/>
      <c r="AL815" s="2"/>
      <c r="AM815" s="2"/>
      <c r="AN815" s="2"/>
    </row>
    <row r="816" spans="1:40" ht="18"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9"/>
      <c r="Z816" s="9"/>
      <c r="AA816" s="2"/>
      <c r="AB816" s="2"/>
      <c r="AC816" s="2"/>
      <c r="AD816" s="2"/>
      <c r="AE816" s="2"/>
      <c r="AF816" s="2"/>
      <c r="AG816" s="2"/>
      <c r="AH816" s="2"/>
      <c r="AI816" s="2"/>
      <c r="AJ816" s="2"/>
      <c r="AK816" s="2"/>
      <c r="AL816" s="2"/>
      <c r="AM816" s="2"/>
      <c r="AN816" s="2"/>
    </row>
    <row r="817" spans="1:40" ht="18"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9"/>
      <c r="Z817" s="9"/>
      <c r="AA817" s="2"/>
      <c r="AB817" s="2"/>
      <c r="AC817" s="2"/>
      <c r="AD817" s="2"/>
      <c r="AE817" s="2"/>
      <c r="AF817" s="2"/>
      <c r="AG817" s="2"/>
      <c r="AH817" s="2"/>
      <c r="AI817" s="2"/>
      <c r="AJ817" s="2"/>
      <c r="AK817" s="2"/>
      <c r="AL817" s="2"/>
      <c r="AM817" s="2"/>
      <c r="AN817" s="2"/>
    </row>
    <row r="818" spans="1:40" ht="18"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9"/>
      <c r="Z818" s="9"/>
      <c r="AA818" s="2"/>
      <c r="AB818" s="2"/>
      <c r="AC818" s="2"/>
      <c r="AD818" s="2"/>
      <c r="AE818" s="2"/>
      <c r="AF818" s="2"/>
      <c r="AG818" s="2"/>
      <c r="AH818" s="2"/>
      <c r="AI818" s="2"/>
      <c r="AJ818" s="2"/>
      <c r="AK818" s="2"/>
      <c r="AL818" s="2"/>
      <c r="AM818" s="2"/>
      <c r="AN818" s="2"/>
    </row>
    <row r="819" spans="1:40" ht="18"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9"/>
      <c r="Z819" s="9"/>
      <c r="AA819" s="2"/>
      <c r="AB819" s="2"/>
      <c r="AC819" s="2"/>
      <c r="AD819" s="2"/>
      <c r="AE819" s="2"/>
      <c r="AF819" s="2"/>
      <c r="AG819" s="2"/>
      <c r="AH819" s="2"/>
      <c r="AI819" s="2"/>
      <c r="AJ819" s="2"/>
      <c r="AK819" s="2"/>
      <c r="AL819" s="2"/>
      <c r="AM819" s="2"/>
      <c r="AN819" s="2"/>
    </row>
    <row r="820" spans="1:40" ht="18"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9"/>
      <c r="Z820" s="9"/>
      <c r="AA820" s="2"/>
      <c r="AB820" s="2"/>
      <c r="AC820" s="2"/>
      <c r="AD820" s="2"/>
      <c r="AE820" s="2"/>
      <c r="AF820" s="2"/>
      <c r="AG820" s="2"/>
      <c r="AH820" s="2"/>
      <c r="AI820" s="2"/>
      <c r="AJ820" s="2"/>
      <c r="AK820" s="2"/>
      <c r="AL820" s="2"/>
      <c r="AM820" s="2"/>
      <c r="AN820" s="2"/>
    </row>
    <row r="821" spans="1:40" ht="18"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9"/>
      <c r="Z821" s="9"/>
      <c r="AA821" s="2"/>
      <c r="AB821" s="2"/>
      <c r="AC821" s="2"/>
      <c r="AD821" s="2"/>
      <c r="AE821" s="2"/>
      <c r="AF821" s="2"/>
      <c r="AG821" s="2"/>
      <c r="AH821" s="2"/>
      <c r="AI821" s="2"/>
      <c r="AJ821" s="2"/>
      <c r="AK821" s="2"/>
      <c r="AL821" s="2"/>
      <c r="AM821" s="2"/>
      <c r="AN821" s="2"/>
    </row>
    <row r="822" spans="1:40" ht="18"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9"/>
      <c r="Z822" s="9"/>
      <c r="AA822" s="2"/>
      <c r="AB822" s="2"/>
      <c r="AC822" s="2"/>
      <c r="AD822" s="2"/>
      <c r="AE822" s="2"/>
      <c r="AF822" s="2"/>
      <c r="AG822" s="2"/>
      <c r="AH822" s="2"/>
      <c r="AI822" s="2"/>
      <c r="AJ822" s="2"/>
      <c r="AK822" s="2"/>
      <c r="AL822" s="2"/>
      <c r="AM822" s="2"/>
      <c r="AN822" s="2"/>
    </row>
    <row r="823" spans="1:40" ht="18"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9"/>
      <c r="Z823" s="9"/>
      <c r="AA823" s="2"/>
      <c r="AB823" s="2"/>
      <c r="AC823" s="2"/>
      <c r="AD823" s="2"/>
      <c r="AE823" s="2"/>
      <c r="AF823" s="2"/>
      <c r="AG823" s="2"/>
      <c r="AH823" s="2"/>
      <c r="AI823" s="2"/>
      <c r="AJ823" s="2"/>
      <c r="AK823" s="2"/>
      <c r="AL823" s="2"/>
      <c r="AM823" s="2"/>
      <c r="AN823" s="2"/>
    </row>
    <row r="824" spans="1:40" ht="18"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9"/>
      <c r="Z824" s="9"/>
      <c r="AA824" s="2"/>
      <c r="AB824" s="2"/>
      <c r="AC824" s="2"/>
      <c r="AD824" s="2"/>
      <c r="AE824" s="2"/>
      <c r="AF824" s="2"/>
      <c r="AG824" s="2"/>
      <c r="AH824" s="2"/>
      <c r="AI824" s="2"/>
      <c r="AJ824" s="2"/>
      <c r="AK824" s="2"/>
      <c r="AL824" s="2"/>
      <c r="AM824" s="2"/>
      <c r="AN824" s="2"/>
    </row>
    <row r="825" spans="1:40" ht="18"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9"/>
      <c r="Z825" s="9"/>
      <c r="AA825" s="2"/>
      <c r="AB825" s="2"/>
      <c r="AC825" s="2"/>
      <c r="AD825" s="2"/>
      <c r="AE825" s="2"/>
      <c r="AF825" s="2"/>
      <c r="AG825" s="2"/>
      <c r="AH825" s="2"/>
      <c r="AI825" s="2"/>
      <c r="AJ825" s="2"/>
      <c r="AK825" s="2"/>
      <c r="AL825" s="2"/>
      <c r="AM825" s="2"/>
      <c r="AN825" s="2"/>
    </row>
    <row r="826" spans="1:40" ht="18"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9"/>
      <c r="Z826" s="9"/>
      <c r="AA826" s="2"/>
      <c r="AB826" s="2"/>
      <c r="AC826" s="2"/>
      <c r="AD826" s="2"/>
      <c r="AE826" s="2"/>
      <c r="AF826" s="2"/>
      <c r="AG826" s="2"/>
      <c r="AH826" s="2"/>
      <c r="AI826" s="2"/>
      <c r="AJ826" s="2"/>
      <c r="AK826" s="2"/>
      <c r="AL826" s="2"/>
      <c r="AM826" s="2"/>
      <c r="AN826" s="2"/>
    </row>
    <row r="827" spans="1:40" ht="18"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9"/>
      <c r="Z827" s="9"/>
      <c r="AA827" s="2"/>
      <c r="AB827" s="2"/>
      <c r="AC827" s="2"/>
      <c r="AD827" s="2"/>
      <c r="AE827" s="2"/>
      <c r="AF827" s="2"/>
      <c r="AG827" s="2"/>
      <c r="AH827" s="2"/>
      <c r="AI827" s="2"/>
      <c r="AJ827" s="2"/>
      <c r="AK827" s="2"/>
      <c r="AL827" s="2"/>
      <c r="AM827" s="2"/>
      <c r="AN827" s="2"/>
    </row>
    <row r="828" spans="1:40" ht="18"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9"/>
      <c r="Z828" s="9"/>
      <c r="AA828" s="2"/>
      <c r="AB828" s="2"/>
      <c r="AC828" s="2"/>
      <c r="AD828" s="2"/>
      <c r="AE828" s="2"/>
      <c r="AF828" s="2"/>
      <c r="AG828" s="2"/>
      <c r="AH828" s="2"/>
      <c r="AI828" s="2"/>
      <c r="AJ828" s="2"/>
      <c r="AK828" s="2"/>
      <c r="AL828" s="2"/>
      <c r="AM828" s="2"/>
      <c r="AN828" s="2"/>
    </row>
    <row r="829" spans="1:40" ht="18"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9"/>
      <c r="Z829" s="9"/>
      <c r="AA829" s="2"/>
      <c r="AB829" s="2"/>
      <c r="AC829" s="2"/>
      <c r="AD829" s="2"/>
      <c r="AE829" s="2"/>
      <c r="AF829" s="2"/>
      <c r="AG829" s="2"/>
      <c r="AH829" s="2"/>
      <c r="AI829" s="2"/>
      <c r="AJ829" s="2"/>
      <c r="AK829" s="2"/>
      <c r="AL829" s="2"/>
      <c r="AM829" s="2"/>
      <c r="AN829" s="2"/>
    </row>
    <row r="830" spans="1:40" ht="18"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9"/>
      <c r="Z830" s="9"/>
      <c r="AA830" s="2"/>
      <c r="AB830" s="2"/>
      <c r="AC830" s="2"/>
      <c r="AD830" s="2"/>
      <c r="AE830" s="2"/>
      <c r="AF830" s="2"/>
      <c r="AG830" s="2"/>
      <c r="AH830" s="2"/>
      <c r="AI830" s="2"/>
      <c r="AJ830" s="2"/>
      <c r="AK830" s="2"/>
      <c r="AL830" s="2"/>
      <c r="AM830" s="2"/>
      <c r="AN830" s="2"/>
    </row>
    <row r="831" spans="1:40" ht="18"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9"/>
      <c r="Z831" s="9"/>
      <c r="AA831" s="2"/>
      <c r="AB831" s="2"/>
      <c r="AC831" s="2"/>
      <c r="AD831" s="2"/>
      <c r="AE831" s="2"/>
      <c r="AF831" s="2"/>
      <c r="AG831" s="2"/>
      <c r="AH831" s="2"/>
      <c r="AI831" s="2"/>
      <c r="AJ831" s="2"/>
      <c r="AK831" s="2"/>
      <c r="AL831" s="2"/>
      <c r="AM831" s="2"/>
      <c r="AN831" s="2"/>
    </row>
    <row r="832" spans="1:40" ht="18"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9"/>
      <c r="Z832" s="9"/>
      <c r="AA832" s="2"/>
      <c r="AB832" s="2"/>
      <c r="AC832" s="2"/>
      <c r="AD832" s="2"/>
      <c r="AE832" s="2"/>
      <c r="AF832" s="2"/>
      <c r="AG832" s="2"/>
      <c r="AH832" s="2"/>
      <c r="AI832" s="2"/>
      <c r="AJ832" s="2"/>
      <c r="AK832" s="2"/>
      <c r="AL832" s="2"/>
      <c r="AM832" s="2"/>
      <c r="AN832" s="2"/>
    </row>
    <row r="833" spans="1:40" ht="18"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9"/>
      <c r="Z833" s="9"/>
      <c r="AA833" s="2"/>
      <c r="AB833" s="2"/>
      <c r="AC833" s="2"/>
      <c r="AD833" s="2"/>
      <c r="AE833" s="2"/>
      <c r="AF833" s="2"/>
      <c r="AG833" s="2"/>
      <c r="AH833" s="2"/>
      <c r="AI833" s="2"/>
      <c r="AJ833" s="2"/>
      <c r="AK833" s="2"/>
      <c r="AL833" s="2"/>
      <c r="AM833" s="2"/>
      <c r="AN833" s="2"/>
    </row>
    <row r="834" spans="1:40" ht="18"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9"/>
      <c r="Z834" s="9"/>
      <c r="AA834" s="2"/>
      <c r="AB834" s="2"/>
      <c r="AC834" s="2"/>
      <c r="AD834" s="2"/>
      <c r="AE834" s="2"/>
      <c r="AF834" s="2"/>
      <c r="AG834" s="2"/>
      <c r="AH834" s="2"/>
      <c r="AI834" s="2"/>
      <c r="AJ834" s="2"/>
      <c r="AK834" s="2"/>
      <c r="AL834" s="2"/>
      <c r="AM834" s="2"/>
      <c r="AN834" s="2"/>
    </row>
    <row r="835" spans="1:40" ht="18"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9"/>
      <c r="Z835" s="9"/>
      <c r="AA835" s="2"/>
      <c r="AB835" s="2"/>
      <c r="AC835" s="2"/>
      <c r="AD835" s="2"/>
      <c r="AE835" s="2"/>
      <c r="AF835" s="2"/>
      <c r="AG835" s="2"/>
      <c r="AH835" s="2"/>
      <c r="AI835" s="2"/>
      <c r="AJ835" s="2"/>
      <c r="AK835" s="2"/>
      <c r="AL835" s="2"/>
      <c r="AM835" s="2"/>
      <c r="AN835" s="2"/>
    </row>
    <row r="836" spans="1:40" ht="18"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9"/>
      <c r="Z836" s="9"/>
      <c r="AA836" s="2"/>
      <c r="AB836" s="2"/>
      <c r="AC836" s="2"/>
      <c r="AD836" s="2"/>
      <c r="AE836" s="2"/>
      <c r="AF836" s="2"/>
      <c r="AG836" s="2"/>
      <c r="AH836" s="2"/>
      <c r="AI836" s="2"/>
      <c r="AJ836" s="2"/>
      <c r="AK836" s="2"/>
      <c r="AL836" s="2"/>
      <c r="AM836" s="2"/>
      <c r="AN836" s="2"/>
    </row>
    <row r="837" spans="1:40" ht="18"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9"/>
      <c r="Z837" s="9"/>
      <c r="AA837" s="2"/>
      <c r="AB837" s="2"/>
      <c r="AC837" s="2"/>
      <c r="AD837" s="2"/>
      <c r="AE837" s="2"/>
      <c r="AF837" s="2"/>
      <c r="AG837" s="2"/>
      <c r="AH837" s="2"/>
      <c r="AI837" s="2"/>
      <c r="AJ837" s="2"/>
      <c r="AK837" s="2"/>
      <c r="AL837" s="2"/>
      <c r="AM837" s="2"/>
      <c r="AN837" s="2"/>
    </row>
    <row r="838" spans="1:40" ht="18"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9"/>
      <c r="Z838" s="9"/>
      <c r="AA838" s="2"/>
      <c r="AB838" s="2"/>
      <c r="AC838" s="2"/>
      <c r="AD838" s="2"/>
      <c r="AE838" s="2"/>
      <c r="AF838" s="2"/>
      <c r="AG838" s="2"/>
      <c r="AH838" s="2"/>
      <c r="AI838" s="2"/>
      <c r="AJ838" s="2"/>
      <c r="AK838" s="2"/>
      <c r="AL838" s="2"/>
      <c r="AM838" s="2"/>
      <c r="AN838" s="2"/>
    </row>
    <row r="839" spans="1:40" ht="18"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9"/>
      <c r="Z839" s="9"/>
      <c r="AA839" s="2"/>
      <c r="AB839" s="2"/>
      <c r="AC839" s="2"/>
      <c r="AD839" s="2"/>
      <c r="AE839" s="2"/>
      <c r="AF839" s="2"/>
      <c r="AG839" s="2"/>
      <c r="AH839" s="2"/>
      <c r="AI839" s="2"/>
      <c r="AJ839" s="2"/>
      <c r="AK839" s="2"/>
      <c r="AL839" s="2"/>
      <c r="AM839" s="2"/>
      <c r="AN839" s="2"/>
    </row>
    <row r="840" spans="1:40" ht="18"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9"/>
      <c r="Z840" s="9"/>
      <c r="AA840" s="2"/>
      <c r="AB840" s="2"/>
      <c r="AC840" s="2"/>
      <c r="AD840" s="2"/>
      <c r="AE840" s="2"/>
      <c r="AF840" s="2"/>
      <c r="AG840" s="2"/>
      <c r="AH840" s="2"/>
      <c r="AI840" s="2"/>
      <c r="AJ840" s="2"/>
      <c r="AK840" s="2"/>
      <c r="AL840" s="2"/>
      <c r="AM840" s="2"/>
      <c r="AN840" s="2"/>
    </row>
    <row r="841" spans="1:40" ht="18"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9"/>
      <c r="Z841" s="9"/>
      <c r="AA841" s="2"/>
      <c r="AB841" s="2"/>
      <c r="AC841" s="2"/>
      <c r="AD841" s="2"/>
      <c r="AE841" s="2"/>
      <c r="AF841" s="2"/>
      <c r="AG841" s="2"/>
      <c r="AH841" s="2"/>
      <c r="AI841" s="2"/>
      <c r="AJ841" s="2"/>
      <c r="AK841" s="2"/>
      <c r="AL841" s="2"/>
      <c r="AM841" s="2"/>
      <c r="AN841" s="2"/>
    </row>
    <row r="842" spans="1:40" ht="18"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9"/>
      <c r="Z842" s="9"/>
      <c r="AA842" s="2"/>
      <c r="AB842" s="2"/>
      <c r="AC842" s="2"/>
      <c r="AD842" s="2"/>
      <c r="AE842" s="2"/>
      <c r="AF842" s="2"/>
      <c r="AG842" s="2"/>
      <c r="AH842" s="2"/>
      <c r="AI842" s="2"/>
      <c r="AJ842" s="2"/>
      <c r="AK842" s="2"/>
      <c r="AL842" s="2"/>
      <c r="AM842" s="2"/>
      <c r="AN842" s="2"/>
    </row>
    <row r="843" spans="1:40" ht="18"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9"/>
      <c r="Z843" s="9"/>
      <c r="AA843" s="2"/>
      <c r="AB843" s="2"/>
      <c r="AC843" s="2"/>
      <c r="AD843" s="2"/>
      <c r="AE843" s="2"/>
      <c r="AF843" s="2"/>
      <c r="AG843" s="2"/>
      <c r="AH843" s="2"/>
      <c r="AI843" s="2"/>
      <c r="AJ843" s="2"/>
      <c r="AK843" s="2"/>
      <c r="AL843" s="2"/>
      <c r="AM843" s="2"/>
      <c r="AN843" s="2"/>
    </row>
    <row r="844" spans="1:40" ht="18"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9"/>
      <c r="Z844" s="9"/>
      <c r="AA844" s="2"/>
      <c r="AB844" s="2"/>
      <c r="AC844" s="2"/>
      <c r="AD844" s="2"/>
      <c r="AE844" s="2"/>
      <c r="AF844" s="2"/>
      <c r="AG844" s="2"/>
      <c r="AH844" s="2"/>
      <c r="AI844" s="2"/>
      <c r="AJ844" s="2"/>
      <c r="AK844" s="2"/>
      <c r="AL844" s="2"/>
      <c r="AM844" s="2"/>
      <c r="AN844" s="2"/>
    </row>
    <row r="845" spans="1:40" ht="18"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9"/>
      <c r="Z845" s="9"/>
      <c r="AA845" s="2"/>
      <c r="AB845" s="2"/>
      <c r="AC845" s="2"/>
      <c r="AD845" s="2"/>
      <c r="AE845" s="2"/>
      <c r="AF845" s="2"/>
      <c r="AG845" s="2"/>
      <c r="AH845" s="2"/>
      <c r="AI845" s="2"/>
      <c r="AJ845" s="2"/>
      <c r="AK845" s="2"/>
      <c r="AL845" s="2"/>
      <c r="AM845" s="2"/>
      <c r="AN845" s="2"/>
    </row>
    <row r="846" spans="1:40" ht="18"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9"/>
      <c r="Z846" s="9"/>
      <c r="AA846" s="2"/>
      <c r="AB846" s="2"/>
      <c r="AC846" s="2"/>
      <c r="AD846" s="2"/>
      <c r="AE846" s="2"/>
      <c r="AF846" s="2"/>
      <c r="AG846" s="2"/>
      <c r="AH846" s="2"/>
      <c r="AI846" s="2"/>
      <c r="AJ846" s="2"/>
      <c r="AK846" s="2"/>
      <c r="AL846" s="2"/>
      <c r="AM846" s="2"/>
      <c r="AN846" s="2"/>
    </row>
    <row r="847" spans="1:40" ht="18"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9"/>
      <c r="Z847" s="9"/>
      <c r="AA847" s="2"/>
      <c r="AB847" s="2"/>
      <c r="AC847" s="2"/>
      <c r="AD847" s="2"/>
      <c r="AE847" s="2"/>
      <c r="AF847" s="2"/>
      <c r="AG847" s="2"/>
      <c r="AH847" s="2"/>
      <c r="AI847" s="2"/>
      <c r="AJ847" s="2"/>
      <c r="AK847" s="2"/>
      <c r="AL847" s="2"/>
      <c r="AM847" s="2"/>
      <c r="AN847" s="2"/>
    </row>
    <row r="848" spans="1:40" ht="18"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9"/>
      <c r="Z848" s="9"/>
      <c r="AA848" s="2"/>
      <c r="AB848" s="2"/>
      <c r="AC848" s="2"/>
      <c r="AD848" s="2"/>
      <c r="AE848" s="2"/>
      <c r="AF848" s="2"/>
      <c r="AG848" s="2"/>
      <c r="AH848" s="2"/>
      <c r="AI848" s="2"/>
      <c r="AJ848" s="2"/>
      <c r="AK848" s="2"/>
      <c r="AL848" s="2"/>
      <c r="AM848" s="2"/>
      <c r="AN848" s="2"/>
    </row>
    <row r="849" spans="1:40" ht="18"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9"/>
      <c r="Z849" s="9"/>
      <c r="AA849" s="2"/>
      <c r="AB849" s="2"/>
      <c r="AC849" s="2"/>
      <c r="AD849" s="2"/>
      <c r="AE849" s="2"/>
      <c r="AF849" s="2"/>
      <c r="AG849" s="2"/>
      <c r="AH849" s="2"/>
      <c r="AI849" s="2"/>
      <c r="AJ849" s="2"/>
      <c r="AK849" s="2"/>
      <c r="AL849" s="2"/>
      <c r="AM849" s="2"/>
      <c r="AN849" s="2"/>
    </row>
    <row r="850" spans="1:40" ht="18"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9"/>
      <c r="Z850" s="9"/>
      <c r="AA850" s="2"/>
      <c r="AB850" s="2"/>
      <c r="AC850" s="2"/>
      <c r="AD850" s="2"/>
      <c r="AE850" s="2"/>
      <c r="AF850" s="2"/>
      <c r="AG850" s="2"/>
      <c r="AH850" s="2"/>
      <c r="AI850" s="2"/>
      <c r="AJ850" s="2"/>
      <c r="AK850" s="2"/>
      <c r="AL850" s="2"/>
      <c r="AM850" s="2"/>
      <c r="AN850" s="2"/>
    </row>
    <row r="851" spans="1:40" ht="18"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9"/>
      <c r="Z851" s="9"/>
      <c r="AA851" s="2"/>
      <c r="AB851" s="2"/>
      <c r="AC851" s="2"/>
      <c r="AD851" s="2"/>
      <c r="AE851" s="2"/>
      <c r="AF851" s="2"/>
      <c r="AG851" s="2"/>
      <c r="AH851" s="2"/>
      <c r="AI851" s="2"/>
      <c r="AJ851" s="2"/>
      <c r="AK851" s="2"/>
      <c r="AL851" s="2"/>
      <c r="AM851" s="2"/>
      <c r="AN851" s="2"/>
    </row>
    <row r="852" spans="1:40" ht="18"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9"/>
      <c r="Z852" s="9"/>
      <c r="AA852" s="2"/>
      <c r="AB852" s="2"/>
      <c r="AC852" s="2"/>
      <c r="AD852" s="2"/>
      <c r="AE852" s="2"/>
      <c r="AF852" s="2"/>
      <c r="AG852" s="2"/>
      <c r="AH852" s="2"/>
      <c r="AI852" s="2"/>
      <c r="AJ852" s="2"/>
      <c r="AK852" s="2"/>
      <c r="AL852" s="2"/>
      <c r="AM852" s="2"/>
      <c r="AN852" s="2"/>
    </row>
    <row r="853" spans="1:40" ht="18"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9"/>
      <c r="Z853" s="9"/>
      <c r="AA853" s="2"/>
      <c r="AB853" s="2"/>
      <c r="AC853" s="2"/>
      <c r="AD853" s="2"/>
      <c r="AE853" s="2"/>
      <c r="AF853" s="2"/>
      <c r="AG853" s="2"/>
      <c r="AH853" s="2"/>
      <c r="AI853" s="2"/>
      <c r="AJ853" s="2"/>
      <c r="AK853" s="2"/>
      <c r="AL853" s="2"/>
      <c r="AM853" s="2"/>
      <c r="AN853" s="2"/>
    </row>
    <row r="854" spans="1:40" ht="18"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9"/>
      <c r="Z854" s="9"/>
      <c r="AA854" s="2"/>
      <c r="AB854" s="2"/>
      <c r="AC854" s="2"/>
      <c r="AD854" s="2"/>
      <c r="AE854" s="2"/>
      <c r="AF854" s="2"/>
      <c r="AG854" s="2"/>
      <c r="AH854" s="2"/>
      <c r="AI854" s="2"/>
      <c r="AJ854" s="2"/>
      <c r="AK854" s="2"/>
      <c r="AL854" s="2"/>
      <c r="AM854" s="2"/>
      <c r="AN854" s="2"/>
    </row>
    <row r="855" spans="1:40" ht="18"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9"/>
      <c r="Z855" s="9"/>
      <c r="AA855" s="2"/>
      <c r="AB855" s="2"/>
      <c r="AC855" s="2"/>
      <c r="AD855" s="2"/>
      <c r="AE855" s="2"/>
      <c r="AF855" s="2"/>
      <c r="AG855" s="2"/>
      <c r="AH855" s="2"/>
      <c r="AI855" s="2"/>
      <c r="AJ855" s="2"/>
      <c r="AK855" s="2"/>
      <c r="AL855" s="2"/>
      <c r="AM855" s="2"/>
      <c r="AN855" s="2"/>
    </row>
    <row r="856" spans="1:40" ht="18"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9"/>
      <c r="Z856" s="9"/>
      <c r="AA856" s="2"/>
      <c r="AB856" s="2"/>
      <c r="AC856" s="2"/>
      <c r="AD856" s="2"/>
      <c r="AE856" s="2"/>
      <c r="AF856" s="2"/>
      <c r="AG856" s="2"/>
      <c r="AH856" s="2"/>
      <c r="AI856" s="2"/>
      <c r="AJ856" s="2"/>
      <c r="AK856" s="2"/>
      <c r="AL856" s="2"/>
      <c r="AM856" s="2"/>
      <c r="AN856" s="2"/>
    </row>
    <row r="857" spans="1:40" ht="18"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9"/>
      <c r="Z857" s="9"/>
      <c r="AA857" s="2"/>
      <c r="AB857" s="2"/>
      <c r="AC857" s="2"/>
      <c r="AD857" s="2"/>
      <c r="AE857" s="2"/>
      <c r="AF857" s="2"/>
      <c r="AG857" s="2"/>
      <c r="AH857" s="2"/>
      <c r="AI857" s="2"/>
      <c r="AJ857" s="2"/>
      <c r="AK857" s="2"/>
      <c r="AL857" s="2"/>
      <c r="AM857" s="2"/>
      <c r="AN857" s="2"/>
    </row>
    <row r="858" spans="1:40" ht="18"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9"/>
      <c r="Z858" s="9"/>
      <c r="AA858" s="2"/>
      <c r="AB858" s="2"/>
      <c r="AC858" s="2"/>
      <c r="AD858" s="2"/>
      <c r="AE858" s="2"/>
      <c r="AF858" s="2"/>
      <c r="AG858" s="2"/>
      <c r="AH858" s="2"/>
      <c r="AI858" s="2"/>
      <c r="AJ858" s="2"/>
      <c r="AK858" s="2"/>
      <c r="AL858" s="2"/>
      <c r="AM858" s="2"/>
      <c r="AN858" s="2"/>
    </row>
    <row r="859" spans="1:40" ht="18"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9"/>
      <c r="Z859" s="9"/>
      <c r="AA859" s="2"/>
      <c r="AB859" s="2"/>
      <c r="AC859" s="2"/>
      <c r="AD859" s="2"/>
      <c r="AE859" s="2"/>
      <c r="AF859" s="2"/>
      <c r="AG859" s="2"/>
      <c r="AH859" s="2"/>
      <c r="AI859" s="2"/>
      <c r="AJ859" s="2"/>
      <c r="AK859" s="2"/>
      <c r="AL859" s="2"/>
      <c r="AM859" s="2"/>
      <c r="AN859" s="2"/>
    </row>
    <row r="860" spans="1:40" ht="18"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9"/>
      <c r="Z860" s="9"/>
      <c r="AA860" s="2"/>
      <c r="AB860" s="2"/>
      <c r="AC860" s="2"/>
      <c r="AD860" s="2"/>
      <c r="AE860" s="2"/>
      <c r="AF860" s="2"/>
      <c r="AG860" s="2"/>
      <c r="AH860" s="2"/>
      <c r="AI860" s="2"/>
      <c r="AJ860" s="2"/>
      <c r="AK860" s="2"/>
      <c r="AL860" s="2"/>
      <c r="AM860" s="2"/>
      <c r="AN860" s="2"/>
    </row>
    <row r="861" spans="1:40" ht="18"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9"/>
      <c r="Z861" s="9"/>
      <c r="AA861" s="2"/>
      <c r="AB861" s="2"/>
      <c r="AC861" s="2"/>
      <c r="AD861" s="2"/>
      <c r="AE861" s="2"/>
      <c r="AF861" s="2"/>
      <c r="AG861" s="2"/>
      <c r="AH861" s="2"/>
      <c r="AI861" s="2"/>
      <c r="AJ861" s="2"/>
      <c r="AK861" s="2"/>
      <c r="AL861" s="2"/>
      <c r="AM861" s="2"/>
      <c r="AN861" s="2"/>
    </row>
    <row r="862" spans="1:40" ht="18"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9"/>
      <c r="Z862" s="9"/>
      <c r="AA862" s="2"/>
      <c r="AB862" s="2"/>
      <c r="AC862" s="2"/>
      <c r="AD862" s="2"/>
      <c r="AE862" s="2"/>
      <c r="AF862" s="2"/>
      <c r="AG862" s="2"/>
      <c r="AH862" s="2"/>
      <c r="AI862" s="2"/>
      <c r="AJ862" s="2"/>
      <c r="AK862" s="2"/>
      <c r="AL862" s="2"/>
      <c r="AM862" s="2"/>
      <c r="AN862" s="2"/>
    </row>
    <row r="863" spans="1:40" ht="18"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9"/>
      <c r="Z863" s="9"/>
      <c r="AA863" s="2"/>
      <c r="AB863" s="2"/>
      <c r="AC863" s="2"/>
      <c r="AD863" s="2"/>
      <c r="AE863" s="2"/>
      <c r="AF863" s="2"/>
      <c r="AG863" s="2"/>
      <c r="AH863" s="2"/>
      <c r="AI863" s="2"/>
      <c r="AJ863" s="2"/>
      <c r="AK863" s="2"/>
      <c r="AL863" s="2"/>
      <c r="AM863" s="2"/>
      <c r="AN863" s="2"/>
    </row>
    <row r="864" spans="1:40" ht="18"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9"/>
      <c r="Z864" s="9"/>
      <c r="AA864" s="2"/>
      <c r="AB864" s="2"/>
      <c r="AC864" s="2"/>
      <c r="AD864" s="2"/>
      <c r="AE864" s="2"/>
      <c r="AF864" s="2"/>
      <c r="AG864" s="2"/>
      <c r="AH864" s="2"/>
      <c r="AI864" s="2"/>
      <c r="AJ864" s="2"/>
      <c r="AK864" s="2"/>
      <c r="AL864" s="2"/>
      <c r="AM864" s="2"/>
      <c r="AN864" s="2"/>
    </row>
    <row r="865" spans="1:40" ht="18"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9"/>
      <c r="Z865" s="9"/>
      <c r="AA865" s="2"/>
      <c r="AB865" s="2"/>
      <c r="AC865" s="2"/>
      <c r="AD865" s="2"/>
      <c r="AE865" s="2"/>
      <c r="AF865" s="2"/>
      <c r="AG865" s="2"/>
      <c r="AH865" s="2"/>
      <c r="AI865" s="2"/>
      <c r="AJ865" s="2"/>
      <c r="AK865" s="2"/>
      <c r="AL865" s="2"/>
      <c r="AM865" s="2"/>
      <c r="AN865" s="2"/>
    </row>
    <row r="866" spans="1:40" ht="18"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9"/>
      <c r="Z866" s="9"/>
      <c r="AA866" s="2"/>
      <c r="AB866" s="2"/>
      <c r="AC866" s="2"/>
      <c r="AD866" s="2"/>
      <c r="AE866" s="2"/>
      <c r="AF866" s="2"/>
      <c r="AG866" s="2"/>
      <c r="AH866" s="2"/>
      <c r="AI866" s="2"/>
      <c r="AJ866" s="2"/>
      <c r="AK866" s="2"/>
      <c r="AL866" s="2"/>
      <c r="AM866" s="2"/>
      <c r="AN866" s="2"/>
    </row>
    <row r="867" spans="1:40" ht="18"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9"/>
      <c r="Z867" s="9"/>
      <c r="AA867" s="2"/>
      <c r="AB867" s="2"/>
      <c r="AC867" s="2"/>
      <c r="AD867" s="2"/>
      <c r="AE867" s="2"/>
      <c r="AF867" s="2"/>
      <c r="AG867" s="2"/>
      <c r="AH867" s="2"/>
      <c r="AI867" s="2"/>
      <c r="AJ867" s="2"/>
      <c r="AK867" s="2"/>
      <c r="AL867" s="2"/>
      <c r="AM867" s="2"/>
      <c r="AN867" s="2"/>
    </row>
    <row r="868" spans="1:40" ht="18"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9"/>
      <c r="Z868" s="9"/>
      <c r="AA868" s="2"/>
      <c r="AB868" s="2"/>
      <c r="AC868" s="2"/>
      <c r="AD868" s="2"/>
      <c r="AE868" s="2"/>
      <c r="AF868" s="2"/>
      <c r="AG868" s="2"/>
      <c r="AH868" s="2"/>
      <c r="AI868" s="2"/>
      <c r="AJ868" s="2"/>
      <c r="AK868" s="2"/>
      <c r="AL868" s="2"/>
      <c r="AM868" s="2"/>
      <c r="AN868" s="2"/>
    </row>
    <row r="869" spans="1:40" ht="18"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9"/>
      <c r="Z869" s="9"/>
      <c r="AA869" s="2"/>
      <c r="AB869" s="2"/>
      <c r="AC869" s="2"/>
      <c r="AD869" s="2"/>
      <c r="AE869" s="2"/>
      <c r="AF869" s="2"/>
      <c r="AG869" s="2"/>
      <c r="AH869" s="2"/>
      <c r="AI869" s="2"/>
      <c r="AJ869" s="2"/>
      <c r="AK869" s="2"/>
      <c r="AL869" s="2"/>
      <c r="AM869" s="2"/>
      <c r="AN869" s="2"/>
    </row>
    <row r="870" spans="1:40" ht="18"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9"/>
      <c r="Z870" s="9"/>
      <c r="AA870" s="2"/>
      <c r="AB870" s="2"/>
      <c r="AC870" s="2"/>
      <c r="AD870" s="2"/>
      <c r="AE870" s="2"/>
      <c r="AF870" s="2"/>
      <c r="AG870" s="2"/>
      <c r="AH870" s="2"/>
      <c r="AI870" s="2"/>
      <c r="AJ870" s="2"/>
      <c r="AK870" s="2"/>
      <c r="AL870" s="2"/>
      <c r="AM870" s="2"/>
      <c r="AN870" s="2"/>
    </row>
    <row r="871" spans="1:40" ht="18"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9"/>
      <c r="Z871" s="9"/>
      <c r="AA871" s="2"/>
      <c r="AB871" s="2"/>
      <c r="AC871" s="2"/>
      <c r="AD871" s="2"/>
      <c r="AE871" s="2"/>
      <c r="AF871" s="2"/>
      <c r="AG871" s="2"/>
      <c r="AH871" s="2"/>
      <c r="AI871" s="2"/>
      <c r="AJ871" s="2"/>
      <c r="AK871" s="2"/>
      <c r="AL871" s="2"/>
      <c r="AM871" s="2"/>
      <c r="AN871" s="2"/>
    </row>
    <row r="872" spans="1:40" ht="18"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9"/>
      <c r="Z872" s="9"/>
      <c r="AA872" s="2"/>
      <c r="AB872" s="2"/>
      <c r="AC872" s="2"/>
      <c r="AD872" s="2"/>
      <c r="AE872" s="2"/>
      <c r="AF872" s="2"/>
      <c r="AG872" s="2"/>
      <c r="AH872" s="2"/>
      <c r="AI872" s="2"/>
      <c r="AJ872" s="2"/>
      <c r="AK872" s="2"/>
      <c r="AL872" s="2"/>
      <c r="AM872" s="2"/>
      <c r="AN872" s="2"/>
    </row>
    <row r="873" spans="1:40" ht="18"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9"/>
      <c r="Z873" s="9"/>
      <c r="AA873" s="2"/>
      <c r="AB873" s="2"/>
      <c r="AC873" s="2"/>
      <c r="AD873" s="2"/>
      <c r="AE873" s="2"/>
      <c r="AF873" s="2"/>
      <c r="AG873" s="2"/>
      <c r="AH873" s="2"/>
      <c r="AI873" s="2"/>
      <c r="AJ873" s="2"/>
      <c r="AK873" s="2"/>
      <c r="AL873" s="2"/>
      <c r="AM873" s="2"/>
      <c r="AN873" s="2"/>
    </row>
    <row r="874" spans="1:40" ht="18"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9"/>
      <c r="Z874" s="9"/>
      <c r="AA874" s="2"/>
      <c r="AB874" s="2"/>
      <c r="AC874" s="2"/>
      <c r="AD874" s="2"/>
      <c r="AE874" s="2"/>
      <c r="AF874" s="2"/>
      <c r="AG874" s="2"/>
      <c r="AH874" s="2"/>
      <c r="AI874" s="2"/>
      <c r="AJ874" s="2"/>
      <c r="AK874" s="2"/>
      <c r="AL874" s="2"/>
      <c r="AM874" s="2"/>
      <c r="AN874" s="2"/>
    </row>
    <row r="875" spans="1:40" ht="18"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9"/>
      <c r="Z875" s="9"/>
      <c r="AA875" s="2"/>
      <c r="AB875" s="2"/>
      <c r="AC875" s="2"/>
      <c r="AD875" s="2"/>
      <c r="AE875" s="2"/>
      <c r="AF875" s="2"/>
      <c r="AG875" s="2"/>
      <c r="AH875" s="2"/>
      <c r="AI875" s="2"/>
      <c r="AJ875" s="2"/>
      <c r="AK875" s="2"/>
      <c r="AL875" s="2"/>
      <c r="AM875" s="2"/>
      <c r="AN875" s="2"/>
    </row>
    <row r="876" spans="1:40" ht="18"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9"/>
      <c r="Z876" s="9"/>
      <c r="AA876" s="2"/>
      <c r="AB876" s="2"/>
      <c r="AC876" s="2"/>
      <c r="AD876" s="2"/>
      <c r="AE876" s="2"/>
      <c r="AF876" s="2"/>
      <c r="AG876" s="2"/>
      <c r="AH876" s="2"/>
      <c r="AI876" s="2"/>
      <c r="AJ876" s="2"/>
      <c r="AK876" s="2"/>
      <c r="AL876" s="2"/>
      <c r="AM876" s="2"/>
      <c r="AN876" s="2"/>
    </row>
    <row r="877" spans="1:40" ht="18"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9"/>
      <c r="Z877" s="9"/>
      <c r="AA877" s="2"/>
      <c r="AB877" s="2"/>
      <c r="AC877" s="2"/>
      <c r="AD877" s="2"/>
      <c r="AE877" s="2"/>
      <c r="AF877" s="2"/>
      <c r="AG877" s="2"/>
      <c r="AH877" s="2"/>
      <c r="AI877" s="2"/>
      <c r="AJ877" s="2"/>
      <c r="AK877" s="2"/>
      <c r="AL877" s="2"/>
      <c r="AM877" s="2"/>
      <c r="AN877" s="2"/>
    </row>
    <row r="878" spans="1:40" ht="18"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9"/>
      <c r="Z878" s="9"/>
      <c r="AA878" s="2"/>
      <c r="AB878" s="2"/>
      <c r="AC878" s="2"/>
      <c r="AD878" s="2"/>
      <c r="AE878" s="2"/>
      <c r="AF878" s="2"/>
      <c r="AG878" s="2"/>
      <c r="AH878" s="2"/>
      <c r="AI878" s="2"/>
      <c r="AJ878" s="2"/>
      <c r="AK878" s="2"/>
      <c r="AL878" s="2"/>
      <c r="AM878" s="2"/>
      <c r="AN878" s="2"/>
    </row>
    <row r="879" spans="1:40" ht="18"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9"/>
      <c r="Z879" s="9"/>
      <c r="AA879" s="2"/>
      <c r="AB879" s="2"/>
      <c r="AC879" s="2"/>
      <c r="AD879" s="2"/>
      <c r="AE879" s="2"/>
      <c r="AF879" s="2"/>
      <c r="AG879" s="2"/>
      <c r="AH879" s="2"/>
      <c r="AI879" s="2"/>
      <c r="AJ879" s="2"/>
      <c r="AK879" s="2"/>
      <c r="AL879" s="2"/>
      <c r="AM879" s="2"/>
      <c r="AN879" s="2"/>
    </row>
    <row r="880" spans="1:40" ht="18"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9"/>
      <c r="Z880" s="9"/>
      <c r="AA880" s="2"/>
      <c r="AB880" s="2"/>
      <c r="AC880" s="2"/>
      <c r="AD880" s="2"/>
      <c r="AE880" s="2"/>
      <c r="AF880" s="2"/>
      <c r="AG880" s="2"/>
      <c r="AH880" s="2"/>
      <c r="AI880" s="2"/>
      <c r="AJ880" s="2"/>
      <c r="AK880" s="2"/>
      <c r="AL880" s="2"/>
      <c r="AM880" s="2"/>
      <c r="AN880" s="2"/>
    </row>
    <row r="881" spans="1:40" ht="18"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9"/>
      <c r="Z881" s="9"/>
      <c r="AA881" s="2"/>
      <c r="AB881" s="2"/>
      <c r="AC881" s="2"/>
      <c r="AD881" s="2"/>
      <c r="AE881" s="2"/>
      <c r="AF881" s="2"/>
      <c r="AG881" s="2"/>
      <c r="AH881" s="2"/>
      <c r="AI881" s="2"/>
      <c r="AJ881" s="2"/>
      <c r="AK881" s="2"/>
      <c r="AL881" s="2"/>
      <c r="AM881" s="2"/>
      <c r="AN881" s="2"/>
    </row>
    <row r="882" spans="1:40" ht="18"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9"/>
      <c r="Z882" s="9"/>
      <c r="AA882" s="2"/>
      <c r="AB882" s="2"/>
      <c r="AC882" s="2"/>
      <c r="AD882" s="2"/>
      <c r="AE882" s="2"/>
      <c r="AF882" s="2"/>
      <c r="AG882" s="2"/>
      <c r="AH882" s="2"/>
      <c r="AI882" s="2"/>
      <c r="AJ882" s="2"/>
      <c r="AK882" s="2"/>
      <c r="AL882" s="2"/>
      <c r="AM882" s="2"/>
      <c r="AN882" s="2"/>
    </row>
    <row r="883" spans="1:40" ht="18"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9"/>
      <c r="Z883" s="9"/>
      <c r="AA883" s="2"/>
      <c r="AB883" s="2"/>
      <c r="AC883" s="2"/>
      <c r="AD883" s="2"/>
      <c r="AE883" s="2"/>
      <c r="AF883" s="2"/>
      <c r="AG883" s="2"/>
      <c r="AH883" s="2"/>
      <c r="AI883" s="2"/>
      <c r="AJ883" s="2"/>
      <c r="AK883" s="2"/>
      <c r="AL883" s="2"/>
      <c r="AM883" s="2"/>
      <c r="AN883" s="2"/>
    </row>
    <row r="884" spans="1:40" ht="18"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9"/>
      <c r="Z884" s="9"/>
      <c r="AA884" s="2"/>
      <c r="AB884" s="2"/>
      <c r="AC884" s="2"/>
      <c r="AD884" s="2"/>
      <c r="AE884" s="2"/>
      <c r="AF884" s="2"/>
      <c r="AG884" s="2"/>
      <c r="AH884" s="2"/>
      <c r="AI884" s="2"/>
      <c r="AJ884" s="2"/>
      <c r="AK884" s="2"/>
      <c r="AL884" s="2"/>
      <c r="AM884" s="2"/>
      <c r="AN884" s="2"/>
    </row>
    <row r="885" spans="1:40" ht="18"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9"/>
      <c r="Z885" s="9"/>
      <c r="AA885" s="2"/>
      <c r="AB885" s="2"/>
      <c r="AC885" s="2"/>
      <c r="AD885" s="2"/>
      <c r="AE885" s="2"/>
      <c r="AF885" s="2"/>
      <c r="AG885" s="2"/>
      <c r="AH885" s="2"/>
      <c r="AI885" s="2"/>
      <c r="AJ885" s="2"/>
      <c r="AK885" s="2"/>
      <c r="AL885" s="2"/>
      <c r="AM885" s="2"/>
      <c r="AN885" s="2"/>
    </row>
    <row r="886" spans="1:40" ht="18"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9"/>
      <c r="Z886" s="9"/>
      <c r="AA886" s="2"/>
      <c r="AB886" s="2"/>
      <c r="AC886" s="2"/>
      <c r="AD886" s="2"/>
      <c r="AE886" s="2"/>
      <c r="AF886" s="2"/>
      <c r="AG886" s="2"/>
      <c r="AH886" s="2"/>
      <c r="AI886" s="2"/>
      <c r="AJ886" s="2"/>
      <c r="AK886" s="2"/>
      <c r="AL886" s="2"/>
      <c r="AM886" s="2"/>
      <c r="AN886" s="2"/>
    </row>
    <row r="887" spans="1:40" ht="18"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9"/>
      <c r="Z887" s="9"/>
      <c r="AA887" s="2"/>
      <c r="AB887" s="2"/>
      <c r="AC887" s="2"/>
      <c r="AD887" s="2"/>
      <c r="AE887" s="2"/>
      <c r="AF887" s="2"/>
      <c r="AG887" s="2"/>
      <c r="AH887" s="2"/>
      <c r="AI887" s="2"/>
      <c r="AJ887" s="2"/>
      <c r="AK887" s="2"/>
      <c r="AL887" s="2"/>
      <c r="AM887" s="2"/>
      <c r="AN887" s="2"/>
    </row>
    <row r="888" spans="1:40" ht="18"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9"/>
      <c r="Z888" s="9"/>
      <c r="AA888" s="2"/>
      <c r="AB888" s="2"/>
      <c r="AC888" s="2"/>
      <c r="AD888" s="2"/>
      <c r="AE888" s="2"/>
      <c r="AF888" s="2"/>
      <c r="AG888" s="2"/>
      <c r="AH888" s="2"/>
      <c r="AI888" s="2"/>
      <c r="AJ888" s="2"/>
      <c r="AK888" s="2"/>
      <c r="AL888" s="2"/>
      <c r="AM888" s="2"/>
      <c r="AN888" s="2"/>
    </row>
    <row r="889" spans="1:40" ht="18"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9"/>
      <c r="Z889" s="9"/>
      <c r="AA889" s="2"/>
      <c r="AB889" s="2"/>
      <c r="AC889" s="2"/>
      <c r="AD889" s="2"/>
      <c r="AE889" s="2"/>
      <c r="AF889" s="2"/>
      <c r="AG889" s="2"/>
      <c r="AH889" s="2"/>
      <c r="AI889" s="2"/>
      <c r="AJ889" s="2"/>
      <c r="AK889" s="2"/>
      <c r="AL889" s="2"/>
      <c r="AM889" s="2"/>
      <c r="AN889" s="2"/>
    </row>
    <row r="890" spans="1:40" ht="18"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9"/>
      <c r="Z890" s="9"/>
      <c r="AA890" s="2"/>
      <c r="AB890" s="2"/>
      <c r="AC890" s="2"/>
      <c r="AD890" s="2"/>
      <c r="AE890" s="2"/>
      <c r="AF890" s="2"/>
      <c r="AG890" s="2"/>
      <c r="AH890" s="2"/>
      <c r="AI890" s="2"/>
      <c r="AJ890" s="2"/>
      <c r="AK890" s="2"/>
      <c r="AL890" s="2"/>
      <c r="AM890" s="2"/>
      <c r="AN890" s="2"/>
    </row>
    <row r="891" spans="1:40" ht="18"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9"/>
      <c r="Z891" s="9"/>
      <c r="AA891" s="2"/>
      <c r="AB891" s="2"/>
      <c r="AC891" s="2"/>
      <c r="AD891" s="2"/>
      <c r="AE891" s="2"/>
      <c r="AF891" s="2"/>
      <c r="AG891" s="2"/>
      <c r="AH891" s="2"/>
      <c r="AI891" s="2"/>
      <c r="AJ891" s="2"/>
      <c r="AK891" s="2"/>
      <c r="AL891" s="2"/>
      <c r="AM891" s="2"/>
      <c r="AN891" s="2"/>
    </row>
  </sheetData>
  <mergeCells count="1376">
    <mergeCell ref="AE99:AF99"/>
    <mergeCell ref="AG99:AH99"/>
    <mergeCell ref="AI99:AK99"/>
    <mergeCell ref="AI102:AK102"/>
    <mergeCell ref="B154:C154"/>
    <mergeCell ref="D154:T154"/>
    <mergeCell ref="W154:X154"/>
    <mergeCell ref="Y154:Z154"/>
    <mergeCell ref="AA154:AB154"/>
    <mergeCell ref="AC154:AD154"/>
    <mergeCell ref="AE154:AF154"/>
    <mergeCell ref="AG154:AH154"/>
    <mergeCell ref="AI154:AK154"/>
    <mergeCell ref="AE67:AF67"/>
    <mergeCell ref="AG67:AH67"/>
    <mergeCell ref="AI67:AK67"/>
    <mergeCell ref="AA68:AB68"/>
    <mergeCell ref="AC68:AD68"/>
    <mergeCell ref="Y142:Z142"/>
    <mergeCell ref="AA142:AB142"/>
    <mergeCell ref="AC142:AD142"/>
    <mergeCell ref="AE142:AF142"/>
    <mergeCell ref="AG142:AH142"/>
    <mergeCell ref="AI142:AK142"/>
    <mergeCell ref="D93:T93"/>
    <mergeCell ref="W93:X93"/>
    <mergeCell ref="Y93:Z93"/>
    <mergeCell ref="AA93:AB93"/>
    <mergeCell ref="AC93:AD93"/>
    <mergeCell ref="AE93:AF93"/>
    <mergeCell ref="AG93:AH93"/>
    <mergeCell ref="D95:T95"/>
    <mergeCell ref="W95:X95"/>
    <mergeCell ref="Y95:Z95"/>
    <mergeCell ref="AA95:AB95"/>
    <mergeCell ref="AC95:AD95"/>
    <mergeCell ref="AE95:AF95"/>
    <mergeCell ref="AG95:AH95"/>
    <mergeCell ref="AI95:AK95"/>
    <mergeCell ref="D99:T99"/>
    <mergeCell ref="U99:V99"/>
    <mergeCell ref="W99:X99"/>
    <mergeCell ref="Y99:Z99"/>
    <mergeCell ref="AA97:AB97"/>
    <mergeCell ref="B68:C68"/>
    <mergeCell ref="D68:T68"/>
    <mergeCell ref="U68:V68"/>
    <mergeCell ref="W68:X68"/>
    <mergeCell ref="Y68:Z68"/>
    <mergeCell ref="B71:C71"/>
    <mergeCell ref="D71:T71"/>
    <mergeCell ref="U71:V71"/>
    <mergeCell ref="W71:X71"/>
    <mergeCell ref="Y71:Z71"/>
    <mergeCell ref="AA71:AB71"/>
    <mergeCell ref="AC71:AD71"/>
    <mergeCell ref="AE71:AF71"/>
    <mergeCell ref="AG71:AH71"/>
    <mergeCell ref="AI71:AK71"/>
    <mergeCell ref="AI72:AK72"/>
    <mergeCell ref="AC76:AD76"/>
    <mergeCell ref="AE76:AF76"/>
    <mergeCell ref="AC99:AD99"/>
    <mergeCell ref="AE78:AF78"/>
    <mergeCell ref="D66:T66"/>
    <mergeCell ref="U66:V66"/>
    <mergeCell ref="W66:X66"/>
    <mergeCell ref="Y66:Z66"/>
    <mergeCell ref="AA66:AB66"/>
    <mergeCell ref="AC66:AD66"/>
    <mergeCell ref="AE66:AF66"/>
    <mergeCell ref="AG66:AH66"/>
    <mergeCell ref="AI66:AK66"/>
    <mergeCell ref="B67:C67"/>
    <mergeCell ref="D67:T67"/>
    <mergeCell ref="U67:V67"/>
    <mergeCell ref="W67:X67"/>
    <mergeCell ref="Y67:Z67"/>
    <mergeCell ref="AA67:AB67"/>
    <mergeCell ref="AC67:AD67"/>
    <mergeCell ref="AI93:AK93"/>
    <mergeCell ref="AG76:AH76"/>
    <mergeCell ref="AI76:AK76"/>
    <mergeCell ref="B77:C77"/>
    <mergeCell ref="D77:T77"/>
    <mergeCell ref="U77:V77"/>
    <mergeCell ref="W77:X77"/>
    <mergeCell ref="Y77:Z77"/>
    <mergeCell ref="AA77:AB77"/>
    <mergeCell ref="B76:C76"/>
    <mergeCell ref="D76:T76"/>
    <mergeCell ref="U76:V76"/>
    <mergeCell ref="W76:X76"/>
    <mergeCell ref="Y76:Z76"/>
    <mergeCell ref="AA76:AB76"/>
    <mergeCell ref="AC78:AD78"/>
    <mergeCell ref="B140:C140"/>
    <mergeCell ref="D140:T140"/>
    <mergeCell ref="W140:X140"/>
    <mergeCell ref="Y140:Z140"/>
    <mergeCell ref="AA140:AB140"/>
    <mergeCell ref="AC140:AD140"/>
    <mergeCell ref="AE140:AF140"/>
    <mergeCell ref="AG140:AH140"/>
    <mergeCell ref="AI140:AK140"/>
    <mergeCell ref="B146:C146"/>
    <mergeCell ref="D146:T146"/>
    <mergeCell ref="U146:V146"/>
    <mergeCell ref="W146:X146"/>
    <mergeCell ref="Y146:Z146"/>
    <mergeCell ref="AA146:AB146"/>
    <mergeCell ref="AC146:AD146"/>
    <mergeCell ref="AE146:AF146"/>
    <mergeCell ref="AG146:AH146"/>
    <mergeCell ref="AI146:AK146"/>
    <mergeCell ref="AC145:AD145"/>
    <mergeCell ref="AE145:AF145"/>
    <mergeCell ref="AG145:AH145"/>
    <mergeCell ref="AI145:AK145"/>
    <mergeCell ref="B141:C141"/>
    <mergeCell ref="AI141:AK141"/>
    <mergeCell ref="B64:C64"/>
    <mergeCell ref="D64:T64"/>
    <mergeCell ref="U64:V64"/>
    <mergeCell ref="W64:X64"/>
    <mergeCell ref="Y64:Z64"/>
    <mergeCell ref="U69:V69"/>
    <mergeCell ref="B62:C62"/>
    <mergeCell ref="D62:T62"/>
    <mergeCell ref="U62:V62"/>
    <mergeCell ref="W62:X62"/>
    <mergeCell ref="Y62:Z62"/>
    <mergeCell ref="AA62:AB62"/>
    <mergeCell ref="AC62:AD62"/>
    <mergeCell ref="AE62:AF62"/>
    <mergeCell ref="AG62:AH62"/>
    <mergeCell ref="AI62:AK62"/>
    <mergeCell ref="B63:C63"/>
    <mergeCell ref="D63:T63"/>
    <mergeCell ref="U63:V63"/>
    <mergeCell ref="W63:X63"/>
    <mergeCell ref="Y63:Z63"/>
    <mergeCell ref="AA63:AB63"/>
    <mergeCell ref="AC63:AD63"/>
    <mergeCell ref="AE63:AF63"/>
    <mergeCell ref="AG63:AH63"/>
    <mergeCell ref="AI63:AK63"/>
    <mergeCell ref="AA64:AB64"/>
    <mergeCell ref="AC64:AD64"/>
    <mergeCell ref="AE64:AF64"/>
    <mergeCell ref="AG64:AH64"/>
    <mergeCell ref="AI64:AK64"/>
    <mergeCell ref="B66:C66"/>
    <mergeCell ref="B24:C24"/>
    <mergeCell ref="D24:T24"/>
    <mergeCell ref="W24:X24"/>
    <mergeCell ref="Y24:Z24"/>
    <mergeCell ref="AA24:AB24"/>
    <mergeCell ref="AC24:AD24"/>
    <mergeCell ref="AE24:AF24"/>
    <mergeCell ref="AG24:AH24"/>
    <mergeCell ref="AI24:AK24"/>
    <mergeCell ref="B17:C17"/>
    <mergeCell ref="D17:T17"/>
    <mergeCell ref="U17:V17"/>
    <mergeCell ref="W17:X17"/>
    <mergeCell ref="Y17:Z17"/>
    <mergeCell ref="AA17:AB17"/>
    <mergeCell ref="AC17:AD17"/>
    <mergeCell ref="AE17:AF17"/>
    <mergeCell ref="AG17:AH17"/>
    <mergeCell ref="AI17:AK17"/>
    <mergeCell ref="B22:C22"/>
    <mergeCell ref="D22:T22"/>
    <mergeCell ref="U22:V22"/>
    <mergeCell ref="W22:X22"/>
    <mergeCell ref="Y22:Z22"/>
    <mergeCell ref="AA22:AB22"/>
    <mergeCell ref="AC22:AD22"/>
    <mergeCell ref="AE22:AF22"/>
    <mergeCell ref="AG22:AH22"/>
    <mergeCell ref="AI22:AK22"/>
    <mergeCell ref="B23:C23"/>
    <mergeCell ref="D23:T23"/>
    <mergeCell ref="U23:V23"/>
    <mergeCell ref="W23:X23"/>
    <mergeCell ref="Y23:Z23"/>
    <mergeCell ref="AA23:AB23"/>
    <mergeCell ref="AC23:AD23"/>
    <mergeCell ref="AE23:AF23"/>
    <mergeCell ref="AG23:AH23"/>
    <mergeCell ref="AI23:AK23"/>
    <mergeCell ref="B20:C20"/>
    <mergeCell ref="D20:T20"/>
    <mergeCell ref="U20:V20"/>
    <mergeCell ref="W20:X20"/>
    <mergeCell ref="Y20:Z20"/>
    <mergeCell ref="AA20:AB20"/>
    <mergeCell ref="AC20:AD20"/>
    <mergeCell ref="AE20:AF20"/>
    <mergeCell ref="AG20:AH20"/>
    <mergeCell ref="AI20:AK20"/>
    <mergeCell ref="B21:C21"/>
    <mergeCell ref="D21:T21"/>
    <mergeCell ref="U21:V21"/>
    <mergeCell ref="W21:X21"/>
    <mergeCell ref="Y21:Z21"/>
    <mergeCell ref="AA21:AB21"/>
    <mergeCell ref="AC21:AD21"/>
    <mergeCell ref="AE21:AF21"/>
    <mergeCell ref="AG21:AH21"/>
    <mergeCell ref="AI21:AK21"/>
    <mergeCell ref="AI16:AK16"/>
    <mergeCell ref="B18:C18"/>
    <mergeCell ref="D18:T18"/>
    <mergeCell ref="W18:X18"/>
    <mergeCell ref="Y18:Z18"/>
    <mergeCell ref="AA18:AB18"/>
    <mergeCell ref="AC18:AD18"/>
    <mergeCell ref="AE18:AF18"/>
    <mergeCell ref="AG18:AH18"/>
    <mergeCell ref="AI18:AK18"/>
    <mergeCell ref="B19:C19"/>
    <mergeCell ref="D19:T19"/>
    <mergeCell ref="U19:V19"/>
    <mergeCell ref="W19:X19"/>
    <mergeCell ref="Y19:Z19"/>
    <mergeCell ref="AA19:AB19"/>
    <mergeCell ref="AC19:AD19"/>
    <mergeCell ref="AE19:AF19"/>
    <mergeCell ref="AG19:AH19"/>
    <mergeCell ref="AI19:AK19"/>
    <mergeCell ref="AG105:AH105"/>
    <mergeCell ref="AI105:AK105"/>
    <mergeCell ref="B106:C106"/>
    <mergeCell ref="D106:T106"/>
    <mergeCell ref="U106:V106"/>
    <mergeCell ref="W106:X106"/>
    <mergeCell ref="Y106:Z106"/>
    <mergeCell ref="AA106:AB106"/>
    <mergeCell ref="B14:C14"/>
    <mergeCell ref="D14:T14"/>
    <mergeCell ref="AE14:AF14"/>
    <mergeCell ref="AG14:AH14"/>
    <mergeCell ref="AI14:AK14"/>
    <mergeCell ref="B15:C15"/>
    <mergeCell ref="D15:T15"/>
    <mergeCell ref="U15:V15"/>
    <mergeCell ref="W15:X15"/>
    <mergeCell ref="Y15:Z15"/>
    <mergeCell ref="AA15:AB15"/>
    <mergeCell ref="AC15:AD15"/>
    <mergeCell ref="AE15:AF15"/>
    <mergeCell ref="AG15:AH15"/>
    <mergeCell ref="AI15:AK15"/>
    <mergeCell ref="B16:C16"/>
    <mergeCell ref="D16:T16"/>
    <mergeCell ref="U16:V16"/>
    <mergeCell ref="W16:X16"/>
    <mergeCell ref="Y16:Z16"/>
    <mergeCell ref="AA16:AB16"/>
    <mergeCell ref="AC16:AD16"/>
    <mergeCell ref="AE16:AF16"/>
    <mergeCell ref="AG16:AH16"/>
    <mergeCell ref="K7:N7"/>
    <mergeCell ref="AE12:AF12"/>
    <mergeCell ref="AG12:AH12"/>
    <mergeCell ref="AI12:AK12"/>
    <mergeCell ref="B13:C13"/>
    <mergeCell ref="D13:T13"/>
    <mergeCell ref="U13:V13"/>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AC49:AD49"/>
    <mergeCell ref="AE49:AF49"/>
    <mergeCell ref="AG49:AH49"/>
    <mergeCell ref="AI49:AK49"/>
    <mergeCell ref="B53:C53"/>
    <mergeCell ref="D53:T53"/>
    <mergeCell ref="G7:J7"/>
    <mergeCell ref="B69:C69"/>
    <mergeCell ref="D69:T69"/>
    <mergeCell ref="W69:X69"/>
    <mergeCell ref="Y69:Z69"/>
    <mergeCell ref="AA69:AB69"/>
    <mergeCell ref="AC69:AD69"/>
    <mergeCell ref="D54:T54"/>
    <mergeCell ref="AC52:AD52"/>
    <mergeCell ref="AE52:AF52"/>
    <mergeCell ref="AG52:AH52"/>
    <mergeCell ref="AI52:AK52"/>
    <mergeCell ref="D52:T52"/>
    <mergeCell ref="W52:X52"/>
    <mergeCell ref="Y52:Z52"/>
    <mergeCell ref="AA52:AB52"/>
    <mergeCell ref="D51:T51"/>
    <mergeCell ref="D37:T37"/>
    <mergeCell ref="B25:C25"/>
    <mergeCell ref="D25:T25"/>
    <mergeCell ref="AE25:AF25"/>
    <mergeCell ref="AG25:AH25"/>
    <mergeCell ref="AI25:AK25"/>
    <mergeCell ref="AA30:AB30"/>
    <mergeCell ref="AC31:AD31"/>
    <mergeCell ref="AE31:AF31"/>
    <mergeCell ref="AC48:AD48"/>
    <mergeCell ref="AE48:AF48"/>
    <mergeCell ref="AG48:AH48"/>
    <mergeCell ref="AI48:AK48"/>
    <mergeCell ref="AC47:AD47"/>
    <mergeCell ref="AE47:AF47"/>
    <mergeCell ref="AG47:AH47"/>
    <mergeCell ref="AI47:AK47"/>
    <mergeCell ref="B48:C48"/>
    <mergeCell ref="D48:T48"/>
    <mergeCell ref="U48:V48"/>
    <mergeCell ref="W48:X48"/>
    <mergeCell ref="Y48:Z48"/>
    <mergeCell ref="AA48:AB48"/>
    <mergeCell ref="B47:C47"/>
    <mergeCell ref="D47:T47"/>
    <mergeCell ref="U47:V47"/>
    <mergeCell ref="W47:X47"/>
    <mergeCell ref="Y47:Z47"/>
    <mergeCell ref="AA47:AB47"/>
    <mergeCell ref="B29:C29"/>
    <mergeCell ref="D29:T29"/>
    <mergeCell ref="U29:V29"/>
    <mergeCell ref="W29:X29"/>
    <mergeCell ref="Y29:Z29"/>
    <mergeCell ref="AA29:AB29"/>
    <mergeCell ref="B37:C37"/>
    <mergeCell ref="U37:V37"/>
    <mergeCell ref="W37:X37"/>
    <mergeCell ref="Y37:Z37"/>
    <mergeCell ref="AA37:AB37"/>
    <mergeCell ref="B32:C32"/>
    <mergeCell ref="D32:T32"/>
    <mergeCell ref="AC30:AD30"/>
    <mergeCell ref="AE30:AF30"/>
    <mergeCell ref="AG30:AH30"/>
    <mergeCell ref="AI30:AK30"/>
    <mergeCell ref="B31:C31"/>
    <mergeCell ref="D31:T31"/>
    <mergeCell ref="U31:V31"/>
    <mergeCell ref="W31:X31"/>
    <mergeCell ref="Y31:Z31"/>
    <mergeCell ref="AA31:AB31"/>
    <mergeCell ref="AC33:AD33"/>
    <mergeCell ref="AE33:AF33"/>
    <mergeCell ref="AG33:AH33"/>
    <mergeCell ref="AI33:AK33"/>
    <mergeCell ref="AC32:AD32"/>
    <mergeCell ref="AE32:AF32"/>
    <mergeCell ref="AG32:AH32"/>
    <mergeCell ref="B33:C33"/>
    <mergeCell ref="D33:T33"/>
    <mergeCell ref="B30:C30"/>
    <mergeCell ref="D30:T30"/>
    <mergeCell ref="U30:V30"/>
    <mergeCell ref="W30:X30"/>
    <mergeCell ref="Y30:Z30"/>
    <mergeCell ref="AC26:AD26"/>
    <mergeCell ref="AE26:AF26"/>
    <mergeCell ref="AG26:AH26"/>
    <mergeCell ref="AI26:AK26"/>
    <mergeCell ref="B27:C27"/>
    <mergeCell ref="D27:T27"/>
    <mergeCell ref="U27:V27"/>
    <mergeCell ref="W27:X27"/>
    <mergeCell ref="Y27:Z27"/>
    <mergeCell ref="AA27:AB27"/>
    <mergeCell ref="B26:C26"/>
    <mergeCell ref="D26:T26"/>
    <mergeCell ref="U26:V26"/>
    <mergeCell ref="W26:X26"/>
    <mergeCell ref="Y26:Z26"/>
    <mergeCell ref="AA26:AB26"/>
    <mergeCell ref="AC29:AD29"/>
    <mergeCell ref="AE29:AF29"/>
    <mergeCell ref="AC27:AD27"/>
    <mergeCell ref="AE27:AF27"/>
    <mergeCell ref="AG27:AH27"/>
    <mergeCell ref="AI27:AK27"/>
    <mergeCell ref="B28:C28"/>
    <mergeCell ref="D28:T28"/>
    <mergeCell ref="AG28:AH28"/>
    <mergeCell ref="U28:V28"/>
    <mergeCell ref="W28:X28"/>
    <mergeCell ref="Y28:Z28"/>
    <mergeCell ref="AA28:AB28"/>
    <mergeCell ref="U33:V33"/>
    <mergeCell ref="W33:X33"/>
    <mergeCell ref="Y33:Z33"/>
    <mergeCell ref="AA33:AB33"/>
    <mergeCell ref="AC35:AD35"/>
    <mergeCell ref="AE35:AF35"/>
    <mergeCell ref="AG35:AH35"/>
    <mergeCell ref="AI35:AK35"/>
    <mergeCell ref="U32:V32"/>
    <mergeCell ref="W32:X32"/>
    <mergeCell ref="Y32:Z32"/>
    <mergeCell ref="AA32:AB32"/>
    <mergeCell ref="AC34:AD34"/>
    <mergeCell ref="AE34:AF34"/>
    <mergeCell ref="AG34:AH34"/>
    <mergeCell ref="AI34:AK34"/>
    <mergeCell ref="AI32:AK32"/>
    <mergeCell ref="AI28:AK28"/>
    <mergeCell ref="AG31:AH31"/>
    <mergeCell ref="AI31:AK31"/>
    <mergeCell ref="AG29:AH29"/>
    <mergeCell ref="AI29:AK29"/>
    <mergeCell ref="AC28:AD28"/>
    <mergeCell ref="AE28:AF28"/>
    <mergeCell ref="B35:C35"/>
    <mergeCell ref="D35:T35"/>
    <mergeCell ref="U35:V35"/>
    <mergeCell ref="W35:X35"/>
    <mergeCell ref="Y35:Z35"/>
    <mergeCell ref="AA35:AB35"/>
    <mergeCell ref="AC39:AD39"/>
    <mergeCell ref="AE39:AF39"/>
    <mergeCell ref="AG39:AH39"/>
    <mergeCell ref="AI39:AK39"/>
    <mergeCell ref="B34:C34"/>
    <mergeCell ref="D34:T34"/>
    <mergeCell ref="U34:V34"/>
    <mergeCell ref="W34:X34"/>
    <mergeCell ref="Y34:Z34"/>
    <mergeCell ref="AA34:AB34"/>
    <mergeCell ref="AC36:AD36"/>
    <mergeCell ref="AE36:AF36"/>
    <mergeCell ref="AG36:AH36"/>
    <mergeCell ref="AI36:AK36"/>
    <mergeCell ref="B39:C39"/>
    <mergeCell ref="D39:T39"/>
    <mergeCell ref="U39:V39"/>
    <mergeCell ref="W39:X39"/>
    <mergeCell ref="Y39:Z39"/>
    <mergeCell ref="AA39:AB39"/>
    <mergeCell ref="AC37:AD37"/>
    <mergeCell ref="B36:C36"/>
    <mergeCell ref="D36:T36"/>
    <mergeCell ref="U36:V36"/>
    <mergeCell ref="W36:X36"/>
    <mergeCell ref="Y36:Z36"/>
    <mergeCell ref="AA36:AB36"/>
    <mergeCell ref="AG38:AH38"/>
    <mergeCell ref="AI38:AK38"/>
    <mergeCell ref="AE37:AF37"/>
    <mergeCell ref="AG37:AH37"/>
    <mergeCell ref="AI37:AK37"/>
    <mergeCell ref="AC41:AD41"/>
    <mergeCell ref="AE41:AF41"/>
    <mergeCell ref="AG41:AH41"/>
    <mergeCell ref="AI41:AK41"/>
    <mergeCell ref="B42:C42"/>
    <mergeCell ref="D42:T42"/>
    <mergeCell ref="U42:V42"/>
    <mergeCell ref="W42:X42"/>
    <mergeCell ref="Y42:Z42"/>
    <mergeCell ref="AA42:AB42"/>
    <mergeCell ref="AC40:AD40"/>
    <mergeCell ref="AE40:AF40"/>
    <mergeCell ref="AG40:AH40"/>
    <mergeCell ref="AI40:AK40"/>
    <mergeCell ref="B41:C41"/>
    <mergeCell ref="D41:T41"/>
    <mergeCell ref="U41:V41"/>
    <mergeCell ref="W41:X41"/>
    <mergeCell ref="Y41:Z41"/>
    <mergeCell ref="AA41:AB41"/>
    <mergeCell ref="B40:C40"/>
    <mergeCell ref="D40:T40"/>
    <mergeCell ref="U40:V40"/>
    <mergeCell ref="W40:X40"/>
    <mergeCell ref="Y40:Z40"/>
    <mergeCell ref="AA40:AB40"/>
    <mergeCell ref="AC43:AD43"/>
    <mergeCell ref="AE43:AF43"/>
    <mergeCell ref="AG43:AH43"/>
    <mergeCell ref="AI43:AK43"/>
    <mergeCell ref="B44:C44"/>
    <mergeCell ref="D44:T44"/>
    <mergeCell ref="U44:V44"/>
    <mergeCell ref="W44:X44"/>
    <mergeCell ref="Y44:Z44"/>
    <mergeCell ref="AA44:AB44"/>
    <mergeCell ref="AC42:AD42"/>
    <mergeCell ref="AE42:AF42"/>
    <mergeCell ref="AG42:AH42"/>
    <mergeCell ref="AI42:AK42"/>
    <mergeCell ref="B43:C43"/>
    <mergeCell ref="D43:T43"/>
    <mergeCell ref="U43:V43"/>
    <mergeCell ref="W43:X43"/>
    <mergeCell ref="Y43:Z43"/>
    <mergeCell ref="AA43:AB43"/>
    <mergeCell ref="AC45:AD45"/>
    <mergeCell ref="AE45:AF45"/>
    <mergeCell ref="AG45:AH45"/>
    <mergeCell ref="AI45:AK45"/>
    <mergeCell ref="B46:C46"/>
    <mergeCell ref="AA46:AB46"/>
    <mergeCell ref="AC46:AD46"/>
    <mergeCell ref="AE46:AF46"/>
    <mergeCell ref="AG46:AH46"/>
    <mergeCell ref="AI46:AK46"/>
    <mergeCell ref="AC44:AD44"/>
    <mergeCell ref="AE44:AF44"/>
    <mergeCell ref="AG44:AH44"/>
    <mergeCell ref="AI44:AK44"/>
    <mergeCell ref="B45:C45"/>
    <mergeCell ref="D45:T45"/>
    <mergeCell ref="U45:V45"/>
    <mergeCell ref="W45:X45"/>
    <mergeCell ref="Y45:Z45"/>
    <mergeCell ref="AA45:AB45"/>
    <mergeCell ref="W46:X46"/>
    <mergeCell ref="U53:V53"/>
    <mergeCell ref="W53:X53"/>
    <mergeCell ref="Y53:Z53"/>
    <mergeCell ref="AA53:AB53"/>
    <mergeCell ref="B49:C49"/>
    <mergeCell ref="D49:T49"/>
    <mergeCell ref="U49:V49"/>
    <mergeCell ref="W49:X49"/>
    <mergeCell ref="Y49:Z49"/>
    <mergeCell ref="AA49:AB49"/>
    <mergeCell ref="AE53:AF53"/>
    <mergeCell ref="AG53:AH53"/>
    <mergeCell ref="AI53:AK53"/>
    <mergeCell ref="B51:C51"/>
    <mergeCell ref="AI51:AK51"/>
    <mergeCell ref="B52:C52"/>
    <mergeCell ref="B61:C61"/>
    <mergeCell ref="D61:T61"/>
    <mergeCell ref="U61:V61"/>
    <mergeCell ref="W61:X61"/>
    <mergeCell ref="Y61:Z61"/>
    <mergeCell ref="AA61:AB61"/>
    <mergeCell ref="AC53:AD53"/>
    <mergeCell ref="B60:C60"/>
    <mergeCell ref="D60:T60"/>
    <mergeCell ref="AE60:AF60"/>
    <mergeCell ref="AG60:AH60"/>
    <mergeCell ref="AI60:AK60"/>
    <mergeCell ref="D55:T55"/>
    <mergeCell ref="W55:X55"/>
    <mergeCell ref="Y55:Z55"/>
    <mergeCell ref="AA55:AB55"/>
    <mergeCell ref="AC55:AD55"/>
    <mergeCell ref="AE55:AF55"/>
    <mergeCell ref="AG55:AH55"/>
    <mergeCell ref="AI55:AK55"/>
    <mergeCell ref="B58:C58"/>
    <mergeCell ref="D58:T58"/>
    <mergeCell ref="U58:V58"/>
    <mergeCell ref="W58:X58"/>
    <mergeCell ref="AE61:AF61"/>
    <mergeCell ref="AG61:AH61"/>
    <mergeCell ref="AI61:AK61"/>
    <mergeCell ref="B57:C57"/>
    <mergeCell ref="B75:C75"/>
    <mergeCell ref="D75:T75"/>
    <mergeCell ref="AE75:AF75"/>
    <mergeCell ref="AG75:AH75"/>
    <mergeCell ref="AI75:AK75"/>
    <mergeCell ref="Y73:Z73"/>
    <mergeCell ref="AA73:AB73"/>
    <mergeCell ref="AC73:AD73"/>
    <mergeCell ref="AE68:AF68"/>
    <mergeCell ref="AG68:AH68"/>
    <mergeCell ref="AI68:AK68"/>
    <mergeCell ref="B72:C72"/>
    <mergeCell ref="D72:T72"/>
    <mergeCell ref="U72:V72"/>
    <mergeCell ref="W72:X72"/>
    <mergeCell ref="Y72:Z72"/>
    <mergeCell ref="AA72:AB72"/>
    <mergeCell ref="AC72:AD72"/>
    <mergeCell ref="AE72:AF72"/>
    <mergeCell ref="AG72:AH72"/>
    <mergeCell ref="AC54:AD54"/>
    <mergeCell ref="AE54:AF54"/>
    <mergeCell ref="AG54:AH54"/>
    <mergeCell ref="AI54:AK54"/>
    <mergeCell ref="B74:C74"/>
    <mergeCell ref="D74:T74"/>
    <mergeCell ref="U74:V74"/>
    <mergeCell ref="W74:X74"/>
    <mergeCell ref="Y74:Z74"/>
    <mergeCell ref="AA74:AB74"/>
    <mergeCell ref="AC65:AD65"/>
    <mergeCell ref="AE65:AF65"/>
    <mergeCell ref="AG65:AH65"/>
    <mergeCell ref="AI65:AK65"/>
    <mergeCell ref="B65:C65"/>
    <mergeCell ref="D65:T65"/>
    <mergeCell ref="U65:V65"/>
    <mergeCell ref="W65:X65"/>
    <mergeCell ref="Y65:Z65"/>
    <mergeCell ref="AA65:AB65"/>
    <mergeCell ref="AE69:AF69"/>
    <mergeCell ref="AG69:AH69"/>
    <mergeCell ref="AI69:AK69"/>
    <mergeCell ref="W54:X54"/>
    <mergeCell ref="Y54:Z54"/>
    <mergeCell ref="AA54:AB54"/>
    <mergeCell ref="AC61:AD61"/>
    <mergeCell ref="B54:C54"/>
    <mergeCell ref="B55:C55"/>
    <mergeCell ref="B56:C56"/>
    <mergeCell ref="U73:V73"/>
    <mergeCell ref="W73:X73"/>
    <mergeCell ref="AG78:AH78"/>
    <mergeCell ref="AI78:AK78"/>
    <mergeCell ref="W79:X79"/>
    <mergeCell ref="Y79:Z79"/>
    <mergeCell ref="AA79:AB79"/>
    <mergeCell ref="AC79:AD79"/>
    <mergeCell ref="AE79:AF79"/>
    <mergeCell ref="W83:X83"/>
    <mergeCell ref="Y83:Z83"/>
    <mergeCell ref="AA83:AB83"/>
    <mergeCell ref="AC82:AD82"/>
    <mergeCell ref="AE82:AF82"/>
    <mergeCell ref="AC77:AD77"/>
    <mergeCell ref="AE77:AF77"/>
    <mergeCell ref="AG77:AH77"/>
    <mergeCell ref="AI77:AK77"/>
    <mergeCell ref="B78:C78"/>
    <mergeCell ref="D78:T78"/>
    <mergeCell ref="U78:V78"/>
    <mergeCell ref="W78:X78"/>
    <mergeCell ref="Y78:Z78"/>
    <mergeCell ref="AA78:AB78"/>
    <mergeCell ref="AC80:AD80"/>
    <mergeCell ref="AE80:AF80"/>
    <mergeCell ref="AG80:AH80"/>
    <mergeCell ref="AI80:AK80"/>
    <mergeCell ref="B82:C82"/>
    <mergeCell ref="D82:T82"/>
    <mergeCell ref="U82:V82"/>
    <mergeCell ref="W82:X82"/>
    <mergeCell ref="Y82:Z82"/>
    <mergeCell ref="B79:C79"/>
    <mergeCell ref="AG85:AH85"/>
    <mergeCell ref="AI85:AK85"/>
    <mergeCell ref="B80:C80"/>
    <mergeCell ref="D80:T80"/>
    <mergeCell ref="U80:V80"/>
    <mergeCell ref="W80:X80"/>
    <mergeCell ref="Y80:Z80"/>
    <mergeCell ref="AA80:AB80"/>
    <mergeCell ref="AC83:AD83"/>
    <mergeCell ref="AE83:AF83"/>
    <mergeCell ref="AG83:AH83"/>
    <mergeCell ref="AI83:AK83"/>
    <mergeCell ref="B84:C84"/>
    <mergeCell ref="D84:T84"/>
    <mergeCell ref="AE84:AF84"/>
    <mergeCell ref="AG84:AH84"/>
    <mergeCell ref="AI84:AK84"/>
    <mergeCell ref="U81:V81"/>
    <mergeCell ref="W81:X81"/>
    <mergeCell ref="Y81:Z81"/>
    <mergeCell ref="AA81:AB81"/>
    <mergeCell ref="AC81:AD81"/>
    <mergeCell ref="AE81:AF81"/>
    <mergeCell ref="AG81:AH81"/>
    <mergeCell ref="AI81:AK81"/>
    <mergeCell ref="AE85:AF85"/>
    <mergeCell ref="AG86:AH86"/>
    <mergeCell ref="AI86:AK86"/>
    <mergeCell ref="B83:C83"/>
    <mergeCell ref="D83:T83"/>
    <mergeCell ref="U83:V83"/>
    <mergeCell ref="AG82:AH82"/>
    <mergeCell ref="AI82:AK82"/>
    <mergeCell ref="AG89:AH89"/>
    <mergeCell ref="AI89:AK89"/>
    <mergeCell ref="AE101:AF101"/>
    <mergeCell ref="AG101:AH101"/>
    <mergeCell ref="AI101:AK101"/>
    <mergeCell ref="AC103:AD103"/>
    <mergeCell ref="AE103:AF103"/>
    <mergeCell ref="AG103:AH103"/>
    <mergeCell ref="AI103:AK103"/>
    <mergeCell ref="B90:C90"/>
    <mergeCell ref="D90:T90"/>
    <mergeCell ref="U90:V90"/>
    <mergeCell ref="W90:X90"/>
    <mergeCell ref="Y90:Z90"/>
    <mergeCell ref="AA90:AB90"/>
    <mergeCell ref="W91:X91"/>
    <mergeCell ref="W92:X92"/>
    <mergeCell ref="AE91:AF91"/>
    <mergeCell ref="AG91:AH91"/>
    <mergeCell ref="AI91:AK91"/>
    <mergeCell ref="AE92:AF92"/>
    <mergeCell ref="B99:C99"/>
    <mergeCell ref="AC90:AD90"/>
    <mergeCell ref="AA82:AB82"/>
    <mergeCell ref="AG90:AH90"/>
    <mergeCell ref="AI90:AK90"/>
    <mergeCell ref="AC98:AD98"/>
    <mergeCell ref="AA99:AB99"/>
    <mergeCell ref="AC97:AD97"/>
    <mergeCell ref="AE97:AF97"/>
    <mergeCell ref="AG97:AH97"/>
    <mergeCell ref="AI97:AK97"/>
    <mergeCell ref="B98:C98"/>
    <mergeCell ref="D98:T98"/>
    <mergeCell ref="AE109:AF109"/>
    <mergeCell ref="AG109:AH109"/>
    <mergeCell ref="AI109:AK109"/>
    <mergeCell ref="B110:C110"/>
    <mergeCell ref="D110:T110"/>
    <mergeCell ref="U110:V110"/>
    <mergeCell ref="W110:X110"/>
    <mergeCell ref="Y110:Z110"/>
    <mergeCell ref="AA110:AB110"/>
    <mergeCell ref="B109:C109"/>
    <mergeCell ref="D109:T109"/>
    <mergeCell ref="U109:V109"/>
    <mergeCell ref="W109:X109"/>
    <mergeCell ref="Y109:Z109"/>
    <mergeCell ref="AA109:AB109"/>
    <mergeCell ref="Y108:Z108"/>
    <mergeCell ref="AC102:AD102"/>
    <mergeCell ref="AE102:AF102"/>
    <mergeCell ref="AG102:AH102"/>
    <mergeCell ref="B103:C103"/>
    <mergeCell ref="D103:T103"/>
    <mergeCell ref="AC105:AD105"/>
    <mergeCell ref="U103:V103"/>
    <mergeCell ref="W103:X103"/>
    <mergeCell ref="Y103:Z103"/>
    <mergeCell ref="AA103:AB103"/>
    <mergeCell ref="B102:C102"/>
    <mergeCell ref="D102:T102"/>
    <mergeCell ref="U102:V102"/>
    <mergeCell ref="W102:X102"/>
    <mergeCell ref="Y102:Z102"/>
    <mergeCell ref="AA102:AB102"/>
    <mergeCell ref="AE106:AF106"/>
    <mergeCell ref="AG106:AH106"/>
    <mergeCell ref="AI106:AK106"/>
    <mergeCell ref="B107:C107"/>
    <mergeCell ref="D107:T107"/>
    <mergeCell ref="AC107:AD107"/>
    <mergeCell ref="AE107:AF107"/>
    <mergeCell ref="AG107:AH107"/>
    <mergeCell ref="AI107:AK107"/>
    <mergeCell ref="B104:C104"/>
    <mergeCell ref="D104:T104"/>
    <mergeCell ref="U104:V104"/>
    <mergeCell ref="W104:X104"/>
    <mergeCell ref="Y104:Z104"/>
    <mergeCell ref="AA104:AB104"/>
    <mergeCell ref="AC104:AD104"/>
    <mergeCell ref="AE104:AF104"/>
    <mergeCell ref="AG104:AH104"/>
    <mergeCell ref="AI104:AK104"/>
    <mergeCell ref="W107:X107"/>
    <mergeCell ref="Y107:Z107"/>
    <mergeCell ref="AA107:AB107"/>
    <mergeCell ref="AE105:AF105"/>
    <mergeCell ref="B108:C108"/>
    <mergeCell ref="D108:T108"/>
    <mergeCell ref="U108:V108"/>
    <mergeCell ref="W108:X108"/>
    <mergeCell ref="AE98:AF98"/>
    <mergeCell ref="AG98:AH98"/>
    <mergeCell ref="AI98:AK98"/>
    <mergeCell ref="AC111:AD111"/>
    <mergeCell ref="AE111:AF111"/>
    <mergeCell ref="AG111:AH111"/>
    <mergeCell ref="AI111:AK111"/>
    <mergeCell ref="B105:C105"/>
    <mergeCell ref="D105:T105"/>
    <mergeCell ref="U105:V105"/>
    <mergeCell ref="W105:X105"/>
    <mergeCell ref="Y105:Z105"/>
    <mergeCell ref="AA105:AB105"/>
    <mergeCell ref="AE110:AF110"/>
    <mergeCell ref="AG110:AH110"/>
    <mergeCell ref="AI110:AK110"/>
    <mergeCell ref="B111:C111"/>
    <mergeCell ref="D111:T111"/>
    <mergeCell ref="U111:V111"/>
    <mergeCell ref="W111:X111"/>
    <mergeCell ref="Y111:Z111"/>
    <mergeCell ref="AA111:AB111"/>
    <mergeCell ref="AC109:AD109"/>
    <mergeCell ref="AA108:AB108"/>
    <mergeCell ref="AC108:AD108"/>
    <mergeCell ref="AE108:AF108"/>
    <mergeCell ref="AG108:AH108"/>
    <mergeCell ref="AI108:AK108"/>
    <mergeCell ref="AE116:AF116"/>
    <mergeCell ref="AG116:AH116"/>
    <mergeCell ref="AI116:AK116"/>
    <mergeCell ref="B115:C115"/>
    <mergeCell ref="D115:T115"/>
    <mergeCell ref="U115:V115"/>
    <mergeCell ref="W115:X115"/>
    <mergeCell ref="Y115:Z115"/>
    <mergeCell ref="AA115:AB115"/>
    <mergeCell ref="AC115:AD115"/>
    <mergeCell ref="AI114:AK114"/>
    <mergeCell ref="AI112:AK112"/>
    <mergeCell ref="AG114:AH114"/>
    <mergeCell ref="B112:C112"/>
    <mergeCell ref="D112:T112"/>
    <mergeCell ref="U112:V112"/>
    <mergeCell ref="W112:X112"/>
    <mergeCell ref="Y112:Z112"/>
    <mergeCell ref="AA112:AB112"/>
    <mergeCell ref="AC112:AD112"/>
    <mergeCell ref="AE112:AF112"/>
    <mergeCell ref="AG112:AH112"/>
    <mergeCell ref="B113:C113"/>
    <mergeCell ref="D113:T113"/>
    <mergeCell ref="U113:V113"/>
    <mergeCell ref="W113:X113"/>
    <mergeCell ref="Y113:Z113"/>
    <mergeCell ref="AE115:AF115"/>
    <mergeCell ref="AG115:AH115"/>
    <mergeCell ref="AI115:AK115"/>
    <mergeCell ref="AI113:AK113"/>
    <mergeCell ref="B114:C114"/>
    <mergeCell ref="AE118:AF118"/>
    <mergeCell ref="AG118:AH118"/>
    <mergeCell ref="AI118:AK118"/>
    <mergeCell ref="B119:C119"/>
    <mergeCell ref="D119:T119"/>
    <mergeCell ref="U119:V119"/>
    <mergeCell ref="W119:X119"/>
    <mergeCell ref="Y119:Z119"/>
    <mergeCell ref="AA119:AB119"/>
    <mergeCell ref="AC117:AD117"/>
    <mergeCell ref="AE117:AF117"/>
    <mergeCell ref="AG117:AH117"/>
    <mergeCell ref="AI117:AK117"/>
    <mergeCell ref="B118:C118"/>
    <mergeCell ref="D118:T118"/>
    <mergeCell ref="U118:V118"/>
    <mergeCell ref="W118:X118"/>
    <mergeCell ref="Y118:Z118"/>
    <mergeCell ref="AA118:AB118"/>
    <mergeCell ref="B117:C117"/>
    <mergeCell ref="D117:T117"/>
    <mergeCell ref="U117:V117"/>
    <mergeCell ref="W117:X117"/>
    <mergeCell ref="Y117:Z117"/>
    <mergeCell ref="AA117:AB117"/>
    <mergeCell ref="AC118:AD118"/>
    <mergeCell ref="AE122:AF122"/>
    <mergeCell ref="AG122:AH122"/>
    <mergeCell ref="AI122:AK122"/>
    <mergeCell ref="AC123:AD123"/>
    <mergeCell ref="AE123:AF123"/>
    <mergeCell ref="AG123:AH123"/>
    <mergeCell ref="AC120:AD120"/>
    <mergeCell ref="AE120:AF120"/>
    <mergeCell ref="AG120:AH120"/>
    <mergeCell ref="AI120:AK120"/>
    <mergeCell ref="B122:C122"/>
    <mergeCell ref="D122:T122"/>
    <mergeCell ref="U122:V122"/>
    <mergeCell ref="W122:X122"/>
    <mergeCell ref="Y122:Z122"/>
    <mergeCell ref="AA122:AB122"/>
    <mergeCell ref="AC119:AD119"/>
    <mergeCell ref="AE119:AF119"/>
    <mergeCell ref="AG119:AH119"/>
    <mergeCell ref="AI119:AK119"/>
    <mergeCell ref="B120:C120"/>
    <mergeCell ref="D120:T120"/>
    <mergeCell ref="U120:V120"/>
    <mergeCell ref="W120:X120"/>
    <mergeCell ref="Y120:Z120"/>
    <mergeCell ref="AA120:AB120"/>
    <mergeCell ref="AG121:AH121"/>
    <mergeCell ref="AI121:AK121"/>
    <mergeCell ref="B121:C121"/>
    <mergeCell ref="D121:T121"/>
    <mergeCell ref="U121:V121"/>
    <mergeCell ref="W121:X121"/>
    <mergeCell ref="AE124:AF124"/>
    <mergeCell ref="AG124:AH124"/>
    <mergeCell ref="AI124:AK124"/>
    <mergeCell ref="B126:C126"/>
    <mergeCell ref="D126:T126"/>
    <mergeCell ref="U126:V126"/>
    <mergeCell ref="W126:X126"/>
    <mergeCell ref="Y126:Z126"/>
    <mergeCell ref="AA126:AB126"/>
    <mergeCell ref="W125:X125"/>
    <mergeCell ref="Y125:Z125"/>
    <mergeCell ref="AA125:AB125"/>
    <mergeCell ref="AC125:AD125"/>
    <mergeCell ref="AE125:AF125"/>
    <mergeCell ref="AG125:AH125"/>
    <mergeCell ref="AI123:AK123"/>
    <mergeCell ref="B124:C124"/>
    <mergeCell ref="D124:T124"/>
    <mergeCell ref="U124:V124"/>
    <mergeCell ref="W124:X124"/>
    <mergeCell ref="Y124:Z124"/>
    <mergeCell ref="AA124:AB124"/>
    <mergeCell ref="B123:C123"/>
    <mergeCell ref="D123:T123"/>
    <mergeCell ref="U123:V123"/>
    <mergeCell ref="W123:X123"/>
    <mergeCell ref="Y123:Z123"/>
    <mergeCell ref="AA123:AB123"/>
    <mergeCell ref="B125:C125"/>
    <mergeCell ref="D125:T125"/>
    <mergeCell ref="U125:V125"/>
    <mergeCell ref="AI125:AK125"/>
    <mergeCell ref="AE127:AF127"/>
    <mergeCell ref="AG127:AH127"/>
    <mergeCell ref="AI127:AK127"/>
    <mergeCell ref="B128:C128"/>
    <mergeCell ref="D128:T128"/>
    <mergeCell ref="U128:V128"/>
    <mergeCell ref="W128:X128"/>
    <mergeCell ref="Y128:Z128"/>
    <mergeCell ref="AA128:AB128"/>
    <mergeCell ref="AC126:AD126"/>
    <mergeCell ref="AE126:AF126"/>
    <mergeCell ref="AG126:AH126"/>
    <mergeCell ref="AI126:AK126"/>
    <mergeCell ref="B127:C127"/>
    <mergeCell ref="D127:T127"/>
    <mergeCell ref="U127:V127"/>
    <mergeCell ref="W127:X127"/>
    <mergeCell ref="Y127:Z127"/>
    <mergeCell ref="AA127:AB127"/>
    <mergeCell ref="AC127:AD127"/>
    <mergeCell ref="AE129:AF129"/>
    <mergeCell ref="AG129:AH129"/>
    <mergeCell ref="AI129:AK129"/>
    <mergeCell ref="B130:C130"/>
    <mergeCell ref="D130:T130"/>
    <mergeCell ref="U130:V130"/>
    <mergeCell ref="W130:X130"/>
    <mergeCell ref="Y130:Z130"/>
    <mergeCell ref="AA130:AB130"/>
    <mergeCell ref="AC128:AD128"/>
    <mergeCell ref="AE128:AF128"/>
    <mergeCell ref="AG128:AH128"/>
    <mergeCell ref="AI128:AK128"/>
    <mergeCell ref="B129:C129"/>
    <mergeCell ref="D129:T129"/>
    <mergeCell ref="U129:V129"/>
    <mergeCell ref="W129:X129"/>
    <mergeCell ref="Y129:Z129"/>
    <mergeCell ref="AA129:AB129"/>
    <mergeCell ref="AC129:AD129"/>
    <mergeCell ref="AE131:AF131"/>
    <mergeCell ref="AG131:AH131"/>
    <mergeCell ref="AI131:AK131"/>
    <mergeCell ref="B132:C132"/>
    <mergeCell ref="D132:T132"/>
    <mergeCell ref="U132:V132"/>
    <mergeCell ref="W132:X132"/>
    <mergeCell ref="Y132:Z132"/>
    <mergeCell ref="AA132:AB132"/>
    <mergeCell ref="AC130:AD130"/>
    <mergeCell ref="AE130:AF130"/>
    <mergeCell ref="AG130:AH130"/>
    <mergeCell ref="AI130:AK130"/>
    <mergeCell ref="B131:C131"/>
    <mergeCell ref="D131:T131"/>
    <mergeCell ref="U131:V131"/>
    <mergeCell ref="W131:X131"/>
    <mergeCell ref="Y131:Z131"/>
    <mergeCell ref="AA131:AB131"/>
    <mergeCell ref="AE133:AF133"/>
    <mergeCell ref="AG133:AH133"/>
    <mergeCell ref="AI133:AK133"/>
    <mergeCell ref="B134:C134"/>
    <mergeCell ref="D134:T134"/>
    <mergeCell ref="U134:V134"/>
    <mergeCell ref="W134:X134"/>
    <mergeCell ref="Y134:Z134"/>
    <mergeCell ref="AA134:AB134"/>
    <mergeCell ref="AC132:AD132"/>
    <mergeCell ref="AE132:AF132"/>
    <mergeCell ref="AG132:AH132"/>
    <mergeCell ref="AI132:AK132"/>
    <mergeCell ref="B133:C133"/>
    <mergeCell ref="D133:T133"/>
    <mergeCell ref="U133:V133"/>
    <mergeCell ref="W133:X133"/>
    <mergeCell ref="Y133:Z133"/>
    <mergeCell ref="AA133:AB133"/>
    <mergeCell ref="AG135:AH135"/>
    <mergeCell ref="AI135:AK135"/>
    <mergeCell ref="AC134:AD134"/>
    <mergeCell ref="AE134:AF134"/>
    <mergeCell ref="AG134:AH134"/>
    <mergeCell ref="AI134:AK134"/>
    <mergeCell ref="B135:C135"/>
    <mergeCell ref="D135:T135"/>
    <mergeCell ref="U135:V135"/>
    <mergeCell ref="W135:X135"/>
    <mergeCell ref="Y135:Z135"/>
    <mergeCell ref="AA135:AB135"/>
    <mergeCell ref="AE136:AF136"/>
    <mergeCell ref="AG136:AH136"/>
    <mergeCell ref="AI136:AK136"/>
    <mergeCell ref="B137:C137"/>
    <mergeCell ref="D137:T137"/>
    <mergeCell ref="U137:V137"/>
    <mergeCell ref="W137:X137"/>
    <mergeCell ref="Y137:Z137"/>
    <mergeCell ref="AA137:AB137"/>
    <mergeCell ref="AI138:AK138"/>
    <mergeCell ref="D139:T139"/>
    <mergeCell ref="B136:C136"/>
    <mergeCell ref="D136:T136"/>
    <mergeCell ref="U136:V136"/>
    <mergeCell ref="W136:X136"/>
    <mergeCell ref="Y136:Z136"/>
    <mergeCell ref="AA136:AB136"/>
    <mergeCell ref="AI143:AK143"/>
    <mergeCell ref="B144:C144"/>
    <mergeCell ref="D144:T144"/>
    <mergeCell ref="U144:V144"/>
    <mergeCell ref="W144:X144"/>
    <mergeCell ref="Y144:Z144"/>
    <mergeCell ref="AA144:AB144"/>
    <mergeCell ref="AC137:AD137"/>
    <mergeCell ref="AE137:AF137"/>
    <mergeCell ref="AG137:AH137"/>
    <mergeCell ref="AI137:AK137"/>
    <mergeCell ref="B143:C143"/>
    <mergeCell ref="D143:T143"/>
    <mergeCell ref="U143:V143"/>
    <mergeCell ref="W143:X143"/>
    <mergeCell ref="Y143:Z143"/>
    <mergeCell ref="AA143:AB143"/>
    <mergeCell ref="AE138:AF138"/>
    <mergeCell ref="AG138:AH138"/>
    <mergeCell ref="AC143:AD143"/>
    <mergeCell ref="AE143:AF143"/>
    <mergeCell ref="AG143:AH143"/>
    <mergeCell ref="D142:T142"/>
    <mergeCell ref="W142:X142"/>
    <mergeCell ref="B147:C147"/>
    <mergeCell ref="D147:T147"/>
    <mergeCell ref="U147:V147"/>
    <mergeCell ref="W147:X147"/>
    <mergeCell ref="Y147:Z147"/>
    <mergeCell ref="AA147:AB147"/>
    <mergeCell ref="AC144:AD144"/>
    <mergeCell ref="AE144:AF144"/>
    <mergeCell ref="AG144:AH144"/>
    <mergeCell ref="AI144:AK144"/>
    <mergeCell ref="B145:C145"/>
    <mergeCell ref="D145:T145"/>
    <mergeCell ref="U145:V145"/>
    <mergeCell ref="W145:X145"/>
    <mergeCell ref="Y145:Z145"/>
    <mergeCell ref="AA145:AB145"/>
    <mergeCell ref="AE147:AF147"/>
    <mergeCell ref="AG147:AH147"/>
    <mergeCell ref="AI147:AK147"/>
    <mergeCell ref="AC147:AD147"/>
    <mergeCell ref="Y153:Z153"/>
    <mergeCell ref="AA153:AB153"/>
    <mergeCell ref="AC153:AD153"/>
    <mergeCell ref="B148:C148"/>
    <mergeCell ref="D148:T148"/>
    <mergeCell ref="AE148:AF148"/>
    <mergeCell ref="AG148:AH148"/>
    <mergeCell ref="AI148:AK148"/>
    <mergeCell ref="AE153:AF153"/>
    <mergeCell ref="AG153:AH153"/>
    <mergeCell ref="AI153:AK153"/>
    <mergeCell ref="W152:X152"/>
    <mergeCell ref="B152:C152"/>
    <mergeCell ref="AI150:AK150"/>
    <mergeCell ref="B153:C153"/>
    <mergeCell ref="B149:C149"/>
    <mergeCell ref="D150:T150"/>
    <mergeCell ref="U150:V150"/>
    <mergeCell ref="W150:X150"/>
    <mergeCell ref="AG151:AH151"/>
    <mergeCell ref="B151:C151"/>
    <mergeCell ref="Y150:Z150"/>
    <mergeCell ref="AA150:AB150"/>
    <mergeCell ref="B150:C150"/>
    <mergeCell ref="AC152:AD152"/>
    <mergeCell ref="AI152:AK152"/>
    <mergeCell ref="AC151:AD151"/>
    <mergeCell ref="AE151:AF151"/>
    <mergeCell ref="AE152:AF152"/>
    <mergeCell ref="AG152:AH152"/>
    <mergeCell ref="AC156:AD156"/>
    <mergeCell ref="AE156:AF156"/>
    <mergeCell ref="AG156:AH156"/>
    <mergeCell ref="AI156:AK156"/>
    <mergeCell ref="B161:C161"/>
    <mergeCell ref="D161:T161"/>
    <mergeCell ref="AI161:AK161"/>
    <mergeCell ref="B157:C157"/>
    <mergeCell ref="D157:T157"/>
    <mergeCell ref="AE157:AF157"/>
    <mergeCell ref="B156:C156"/>
    <mergeCell ref="D156:T156"/>
    <mergeCell ref="U156:V156"/>
    <mergeCell ref="W156:X156"/>
    <mergeCell ref="Y156:Z156"/>
    <mergeCell ref="AA156:AB156"/>
    <mergeCell ref="AI157:AK157"/>
    <mergeCell ref="AI158:AK158"/>
    <mergeCell ref="B158:C158"/>
    <mergeCell ref="W159:X159"/>
    <mergeCell ref="Y159:Z159"/>
    <mergeCell ref="AA159:AB159"/>
    <mergeCell ref="AC159:AD159"/>
    <mergeCell ref="AE159:AF159"/>
    <mergeCell ref="AG92:AH92"/>
    <mergeCell ref="AI92:AK92"/>
    <mergeCell ref="B70:C70"/>
    <mergeCell ref="D70:T70"/>
    <mergeCell ref="U70:V70"/>
    <mergeCell ref="W70:X70"/>
    <mergeCell ref="Y70:Z70"/>
    <mergeCell ref="AA70:AB70"/>
    <mergeCell ref="AC70:AD70"/>
    <mergeCell ref="AE70:AF70"/>
    <mergeCell ref="B92:C92"/>
    <mergeCell ref="D92:T92"/>
    <mergeCell ref="B73:C73"/>
    <mergeCell ref="D73:T73"/>
    <mergeCell ref="AE73:AF73"/>
    <mergeCell ref="AG73:AH73"/>
    <mergeCell ref="AI73:AK73"/>
    <mergeCell ref="AC87:AD87"/>
    <mergeCell ref="AE87:AF87"/>
    <mergeCell ref="AG87:AH87"/>
    <mergeCell ref="AI87:AK87"/>
    <mergeCell ref="B87:C87"/>
    <mergeCell ref="D87:T87"/>
    <mergeCell ref="U87:V87"/>
    <mergeCell ref="W87:X87"/>
    <mergeCell ref="Y87:Z87"/>
    <mergeCell ref="AA87:AB87"/>
    <mergeCell ref="B89:C89"/>
    <mergeCell ref="D89:T89"/>
    <mergeCell ref="U89:V89"/>
    <mergeCell ref="W89:X89"/>
    <mergeCell ref="Y89:Z89"/>
    <mergeCell ref="B139:C139"/>
    <mergeCell ref="B38:C38"/>
    <mergeCell ref="D38:T38"/>
    <mergeCell ref="U38:V38"/>
    <mergeCell ref="W38:X38"/>
    <mergeCell ref="Y38:Z38"/>
    <mergeCell ref="AA38:AB38"/>
    <mergeCell ref="AC38:AD38"/>
    <mergeCell ref="AE38:AF38"/>
    <mergeCell ref="AA89:AB89"/>
    <mergeCell ref="AC89:AD89"/>
    <mergeCell ref="AE89:AF89"/>
    <mergeCell ref="B86:C86"/>
    <mergeCell ref="D86:T86"/>
    <mergeCell ref="U86:V86"/>
    <mergeCell ref="W86:X86"/>
    <mergeCell ref="Y86:Z86"/>
    <mergeCell ref="AA86:AB86"/>
    <mergeCell ref="B85:C85"/>
    <mergeCell ref="D85:T85"/>
    <mergeCell ref="U85:V85"/>
    <mergeCell ref="W85:X85"/>
    <mergeCell ref="Y85:Z85"/>
    <mergeCell ref="AA85:AB85"/>
    <mergeCell ref="AC86:AD86"/>
    <mergeCell ref="AE86:AF86"/>
    <mergeCell ref="B81:C81"/>
    <mergeCell ref="D81:T81"/>
    <mergeCell ref="AC85:AD85"/>
    <mergeCell ref="D79:T79"/>
    <mergeCell ref="U79:V79"/>
    <mergeCell ref="AE135:AF135"/>
    <mergeCell ref="AI96:AK96"/>
    <mergeCell ref="AG113:AH113"/>
    <mergeCell ref="Y94:Z94"/>
    <mergeCell ref="AC110:AD110"/>
    <mergeCell ref="U107:V107"/>
    <mergeCell ref="D141:T141"/>
    <mergeCell ref="W139:X139"/>
    <mergeCell ref="W141:X141"/>
    <mergeCell ref="AA141:AB141"/>
    <mergeCell ref="AC139:AD139"/>
    <mergeCell ref="AE139:AF139"/>
    <mergeCell ref="B91:C91"/>
    <mergeCell ref="D91:T91"/>
    <mergeCell ref="U91:V91"/>
    <mergeCell ref="Y91:Z91"/>
    <mergeCell ref="AA91:AB91"/>
    <mergeCell ref="AC91:AD91"/>
    <mergeCell ref="D138:T138"/>
    <mergeCell ref="W138:X138"/>
    <mergeCell ref="Y138:Z138"/>
    <mergeCell ref="AA138:AB138"/>
    <mergeCell ref="AC138:AD138"/>
    <mergeCell ref="AC106:AD106"/>
    <mergeCell ref="AC136:AD136"/>
    <mergeCell ref="AC135:AD135"/>
    <mergeCell ref="AC133:AD133"/>
    <mergeCell ref="AC131:AD131"/>
    <mergeCell ref="Y121:Z121"/>
    <mergeCell ref="AA121:AB121"/>
    <mergeCell ref="AC121:AD121"/>
    <mergeCell ref="W94:X94"/>
    <mergeCell ref="B138:C138"/>
    <mergeCell ref="Y139:Z139"/>
    <mergeCell ref="Y141:Z141"/>
    <mergeCell ref="U92:V92"/>
    <mergeCell ref="Y92:Z92"/>
    <mergeCell ref="AA92:AB92"/>
    <mergeCell ref="AC92:AD92"/>
    <mergeCell ref="AC149:AD149"/>
    <mergeCell ref="AE149:AF149"/>
    <mergeCell ref="AG149:AH149"/>
    <mergeCell ref="AI149:AK149"/>
    <mergeCell ref="B116:C116"/>
    <mergeCell ref="D116:T116"/>
    <mergeCell ref="B101:C101"/>
    <mergeCell ref="D101:T101"/>
    <mergeCell ref="U98:V98"/>
    <mergeCell ref="W98:X98"/>
    <mergeCell ref="Y98:Z98"/>
    <mergeCell ref="AA98:AB98"/>
    <mergeCell ref="B97:C97"/>
    <mergeCell ref="D97:T97"/>
    <mergeCell ref="U97:V97"/>
    <mergeCell ref="W97:X97"/>
    <mergeCell ref="Y97:Z97"/>
    <mergeCell ref="B93:C93"/>
    <mergeCell ref="B95:C95"/>
    <mergeCell ref="B142:C142"/>
    <mergeCell ref="AC124:AD124"/>
    <mergeCell ref="AC122:AD122"/>
    <mergeCell ref="D94:T94"/>
    <mergeCell ref="B94:C94"/>
    <mergeCell ref="B96:C96"/>
    <mergeCell ref="AG96:AH96"/>
    <mergeCell ref="B160:C160"/>
    <mergeCell ref="D160:T160"/>
    <mergeCell ref="U160:V160"/>
    <mergeCell ref="W160:X160"/>
    <mergeCell ref="Y160:Z160"/>
    <mergeCell ref="AA160:AB160"/>
    <mergeCell ref="AC160:AD160"/>
    <mergeCell ref="AE160:AF160"/>
    <mergeCell ref="AG160:AH160"/>
    <mergeCell ref="AI160:AK160"/>
    <mergeCell ref="D151:T151"/>
    <mergeCell ref="W151:X151"/>
    <mergeCell ref="AA151:AB151"/>
    <mergeCell ref="Y151:Z151"/>
    <mergeCell ref="D158:T158"/>
    <mergeCell ref="U158:V158"/>
    <mergeCell ref="W158:X158"/>
    <mergeCell ref="Y158:Z158"/>
    <mergeCell ref="AA158:AB158"/>
    <mergeCell ref="AC158:AD158"/>
    <mergeCell ref="AE158:AF158"/>
    <mergeCell ref="AG158:AH158"/>
    <mergeCell ref="D159:T159"/>
    <mergeCell ref="Y152:Z152"/>
    <mergeCell ref="AA152:AB152"/>
    <mergeCell ref="AG159:AH159"/>
    <mergeCell ref="AI159:AK159"/>
    <mergeCell ref="B159:C159"/>
    <mergeCell ref="AI151:AK151"/>
    <mergeCell ref="D152:T152"/>
    <mergeCell ref="D153:T153"/>
    <mergeCell ref="W153:X153"/>
    <mergeCell ref="AG157:AH157"/>
    <mergeCell ref="D96:T96"/>
    <mergeCell ref="W96:X96"/>
    <mergeCell ref="Y96:Z96"/>
    <mergeCell ref="AA96:AB96"/>
    <mergeCell ref="Y58:Z58"/>
    <mergeCell ref="AA58:AB58"/>
    <mergeCell ref="AC58:AD58"/>
    <mergeCell ref="AE58:AF58"/>
    <mergeCell ref="AG58:AH58"/>
    <mergeCell ref="AI58:AK58"/>
    <mergeCell ref="D57:T57"/>
    <mergeCell ref="AI57:AK57"/>
    <mergeCell ref="AG70:AH70"/>
    <mergeCell ref="AI70:AK70"/>
    <mergeCell ref="AG79:AH79"/>
    <mergeCell ref="AI79:AK79"/>
    <mergeCell ref="AC74:AD74"/>
    <mergeCell ref="D114:T114"/>
    <mergeCell ref="U114:V114"/>
    <mergeCell ref="W114:X114"/>
    <mergeCell ref="Y114:Z114"/>
    <mergeCell ref="AA114:AB114"/>
    <mergeCell ref="AC114:AD114"/>
    <mergeCell ref="AE114:AF114"/>
    <mergeCell ref="AE74:AF74"/>
    <mergeCell ref="AG74:AH74"/>
    <mergeCell ref="AI74:AK74"/>
    <mergeCell ref="AC96:AD96"/>
    <mergeCell ref="AE96:AF96"/>
    <mergeCell ref="AE90:AF90"/>
    <mergeCell ref="AG141:AH141"/>
    <mergeCell ref="B155:C155"/>
    <mergeCell ref="D155:T155"/>
    <mergeCell ref="W155:X155"/>
    <mergeCell ref="Y155:Z155"/>
    <mergeCell ref="AA155:AB155"/>
    <mergeCell ref="AC155:AD155"/>
    <mergeCell ref="AE155:AF155"/>
    <mergeCell ref="AG155:AH155"/>
    <mergeCell ref="AI155:AK155"/>
    <mergeCell ref="U159:V159"/>
    <mergeCell ref="AA113:AB113"/>
    <mergeCell ref="AC113:AD113"/>
    <mergeCell ref="AE113:AF113"/>
    <mergeCell ref="AA94:AB94"/>
    <mergeCell ref="AC94:AD94"/>
    <mergeCell ref="AE94:AF94"/>
    <mergeCell ref="AG94:AH94"/>
    <mergeCell ref="AI94:AK94"/>
    <mergeCell ref="D149:T149"/>
    <mergeCell ref="AE121:AF121"/>
    <mergeCell ref="AC150:AD150"/>
    <mergeCell ref="AE150:AF150"/>
    <mergeCell ref="AG150:AH150"/>
    <mergeCell ref="AA139:AB139"/>
    <mergeCell ref="U149:V149"/>
    <mergeCell ref="W149:X149"/>
    <mergeCell ref="Y149:Z149"/>
    <mergeCell ref="AA149:AB149"/>
    <mergeCell ref="AG139:AH139"/>
    <mergeCell ref="AI139:AK139"/>
    <mergeCell ref="AC141:AD141"/>
    <mergeCell ref="AE141:AF141"/>
  </mergeCells>
  <printOptions horizontalCentered="1"/>
  <pageMargins left="0.59055118110236227" right="0.59055118110236227" top="0.78740157480314965" bottom="0.78740157480314965" header="0" footer="0"/>
  <pageSetup paperSize="9" scale="48" fitToHeight="0" orientation="landscape" r:id="rId1"/>
  <rowBreaks count="2" manualBreakCount="2">
    <brk id="59" min="1" max="38" man="1"/>
    <brk id="100" min="1" max="38" man="1"/>
  </rowBreaks>
  <ignoredErrors>
    <ignoredError sqref="AI9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pageSetUpPr fitToPage="1"/>
  </sheetPr>
  <dimension ref="A1:AS772"/>
  <sheetViews>
    <sheetView showGridLines="0" view="pageBreakPreview" zoomScale="60" zoomScaleNormal="55" workbookViewId="0">
      <pane ySplit="12" topLeftCell="A13" activePane="bottomLeft" state="frozen"/>
      <selection pane="bottomLeft" activeCell="O320" sqref="O320"/>
    </sheetView>
  </sheetViews>
  <sheetFormatPr defaultColWidth="12.625" defaultRowHeight="15" customHeight="1" outlineLevelRow="1" x14ac:dyDescent="0.2"/>
  <cols>
    <col min="1" max="1" width="2.375" style="85" customWidth="1"/>
    <col min="2" max="2" width="5.875" style="85" customWidth="1"/>
    <col min="3" max="3" width="3.125" style="85" customWidth="1"/>
    <col min="4" max="4" width="5.875" style="85" customWidth="1"/>
    <col min="5" max="5" width="2.5" style="85" customWidth="1"/>
    <col min="6" max="6" width="5.875" style="85" customWidth="1"/>
    <col min="7" max="7" width="10.75" style="85" customWidth="1"/>
    <col min="8" max="9" width="5.875" style="85" customWidth="1"/>
    <col min="10" max="10" width="4.5" style="85" customWidth="1"/>
    <col min="11" max="11" width="10.25" style="85" customWidth="1"/>
    <col min="12" max="12" width="9.625" style="85" customWidth="1"/>
    <col min="13" max="14" width="5.875" style="85" customWidth="1"/>
    <col min="15" max="15" width="10" style="85" customWidth="1"/>
    <col min="16" max="18" width="5.875" style="85" customWidth="1"/>
    <col min="19" max="19" width="19.75" style="85" customWidth="1"/>
    <col min="20" max="20" width="5.875" style="85" customWidth="1"/>
    <col min="21" max="21" width="5.875" style="85" hidden="1" customWidth="1"/>
    <col min="22" max="22" width="13.75" style="85" customWidth="1"/>
    <col min="23" max="23" width="6.625" style="85" customWidth="1"/>
    <col min="24" max="24" width="5.875" style="85" customWidth="1"/>
    <col min="25" max="25" width="4.375" style="85" customWidth="1"/>
    <col min="26" max="26" width="14.625" style="85" customWidth="1"/>
    <col min="27" max="34" width="6.75" style="85" customWidth="1"/>
    <col min="35" max="38" width="5.875" style="85" customWidth="1"/>
    <col min="39" max="39" width="14.5" style="85" customWidth="1"/>
    <col min="40" max="40" width="15.5" style="85" customWidth="1"/>
    <col min="41" max="16384" width="12.625" style="85"/>
  </cols>
  <sheetData>
    <row r="1" spans="1:45" ht="18" customHeight="1" x14ac:dyDescent="0.25">
      <c r="A1" s="2"/>
      <c r="B1" s="2"/>
      <c r="C1" s="2"/>
      <c r="D1" s="2"/>
      <c r="E1" s="2"/>
      <c r="F1" s="2"/>
      <c r="G1" s="2"/>
      <c r="H1" s="2"/>
      <c r="I1" s="2"/>
      <c r="J1" s="2"/>
      <c r="K1" s="2"/>
      <c r="L1" s="2"/>
      <c r="M1" s="2"/>
      <c r="N1" s="2"/>
      <c r="O1" s="2"/>
      <c r="P1" s="2"/>
      <c r="Q1" s="2"/>
      <c r="R1" s="2"/>
      <c r="S1" s="2"/>
      <c r="T1" s="2"/>
      <c r="U1" s="2"/>
      <c r="V1" s="2"/>
      <c r="W1" s="2"/>
      <c r="X1" s="2"/>
      <c r="Y1" s="9"/>
      <c r="Z1" s="9"/>
      <c r="AA1" s="2"/>
      <c r="AB1" s="2"/>
      <c r="AC1" s="2"/>
      <c r="AD1" s="2"/>
      <c r="AE1" s="2"/>
      <c r="AF1" s="2"/>
      <c r="AG1" s="2"/>
      <c r="AH1" s="2"/>
      <c r="AI1" s="2"/>
      <c r="AJ1" s="2"/>
      <c r="AK1" s="2"/>
      <c r="AL1" s="2"/>
      <c r="AM1" s="2"/>
      <c r="AN1" s="2"/>
    </row>
    <row r="2" spans="1:45" ht="18" customHeight="1" x14ac:dyDescent="0.25">
      <c r="A2" s="2"/>
      <c r="B2" s="981"/>
      <c r="C2" s="982"/>
      <c r="D2" s="982"/>
      <c r="E2" s="982"/>
      <c r="F2" s="982"/>
      <c r="G2" s="986" t="s">
        <v>0</v>
      </c>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7"/>
      <c r="AL2" s="2"/>
      <c r="AM2" s="2"/>
      <c r="AN2" s="2"/>
    </row>
    <row r="3" spans="1:45" ht="18" customHeight="1" x14ac:dyDescent="0.25">
      <c r="A3" s="2"/>
      <c r="B3" s="983"/>
      <c r="C3" s="591"/>
      <c r="D3" s="591"/>
      <c r="E3" s="591"/>
      <c r="F3" s="591"/>
      <c r="G3" s="984"/>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8"/>
      <c r="AL3" s="2"/>
      <c r="AM3" s="2"/>
      <c r="AN3" s="2"/>
    </row>
    <row r="4" spans="1:45" ht="18" customHeight="1" x14ac:dyDescent="0.25">
      <c r="A4" s="2"/>
      <c r="B4" s="983"/>
      <c r="C4" s="591"/>
      <c r="D4" s="591"/>
      <c r="E4" s="591"/>
      <c r="F4" s="591"/>
      <c r="G4" s="3" t="s">
        <v>2</v>
      </c>
      <c r="H4" s="1"/>
      <c r="I4" s="1"/>
      <c r="J4" s="1"/>
      <c r="K4" s="1"/>
      <c r="L4" s="1"/>
      <c r="M4" s="1"/>
      <c r="N4" s="1"/>
      <c r="O4" s="1"/>
      <c r="P4" s="1"/>
      <c r="Q4" s="1"/>
      <c r="R4" s="1"/>
      <c r="S4" s="3" t="s">
        <v>16</v>
      </c>
      <c r="T4" s="1"/>
      <c r="U4" s="1"/>
      <c r="V4" s="1"/>
      <c r="W4" s="10"/>
      <c r="X4" s="989" t="s">
        <v>1</v>
      </c>
      <c r="Y4" s="596"/>
      <c r="Z4" s="596"/>
      <c r="AA4" s="596"/>
      <c r="AB4" s="596"/>
      <c r="AC4" s="973"/>
      <c r="AD4" s="976"/>
      <c r="AE4" s="977"/>
      <c r="AF4" s="977"/>
      <c r="AG4" s="977"/>
      <c r="AH4" s="977"/>
      <c r="AI4" s="977"/>
      <c r="AJ4" s="977"/>
      <c r="AK4" s="978"/>
      <c r="AL4" s="2"/>
      <c r="AM4" s="2"/>
      <c r="AN4" s="2"/>
    </row>
    <row r="5" spans="1:45" ht="18" customHeight="1" x14ac:dyDescent="0.25">
      <c r="A5" s="2"/>
      <c r="B5" s="983"/>
      <c r="C5" s="591"/>
      <c r="D5" s="591"/>
      <c r="E5" s="591"/>
      <c r="F5" s="591"/>
      <c r="G5" s="967" t="s">
        <v>22</v>
      </c>
      <c r="H5" s="968"/>
      <c r="I5" s="968"/>
      <c r="J5" s="968"/>
      <c r="K5" s="968"/>
      <c r="L5" s="968"/>
      <c r="M5" s="968"/>
      <c r="N5" s="968"/>
      <c r="O5" s="968"/>
      <c r="P5" s="968"/>
      <c r="Q5" s="968"/>
      <c r="R5" s="969"/>
      <c r="S5" s="990" t="str">
        <f>Capa!W4</f>
        <v>DI-1100-PE-GE-EC-0001_R00</v>
      </c>
      <c r="T5" s="968"/>
      <c r="U5" s="968"/>
      <c r="V5" s="968"/>
      <c r="W5" s="969"/>
      <c r="X5" s="11"/>
      <c r="Y5" s="12"/>
      <c r="Z5" s="12"/>
      <c r="AA5" s="8"/>
      <c r="AB5" s="8"/>
      <c r="AC5" s="13"/>
      <c r="AD5" s="980"/>
      <c r="AE5" s="596"/>
      <c r="AF5" s="596"/>
      <c r="AG5" s="596"/>
      <c r="AH5" s="596"/>
      <c r="AI5" s="596"/>
      <c r="AJ5" s="596"/>
      <c r="AK5" s="973"/>
      <c r="AL5" s="2"/>
      <c r="AM5" s="2"/>
      <c r="AN5" s="2"/>
    </row>
    <row r="6" spans="1:45" ht="18" customHeight="1" x14ac:dyDescent="0.25">
      <c r="A6" s="2"/>
      <c r="B6" s="983"/>
      <c r="C6" s="591"/>
      <c r="D6" s="591"/>
      <c r="E6" s="591"/>
      <c r="F6" s="591"/>
      <c r="G6" s="4" t="s">
        <v>5</v>
      </c>
      <c r="H6" s="5"/>
      <c r="I6" s="5"/>
      <c r="J6" s="6"/>
      <c r="K6" s="4" t="s">
        <v>6</v>
      </c>
      <c r="L6" s="5"/>
      <c r="M6" s="5"/>
      <c r="N6" s="6"/>
      <c r="O6" s="4" t="s">
        <v>7</v>
      </c>
      <c r="P6" s="5"/>
      <c r="Q6" s="5"/>
      <c r="R6" s="6"/>
      <c r="S6" s="3" t="s">
        <v>17</v>
      </c>
      <c r="T6" s="1"/>
      <c r="U6" s="1"/>
      <c r="V6" s="1"/>
      <c r="W6" s="10"/>
      <c r="X6" s="14"/>
      <c r="Y6" s="15"/>
      <c r="Z6" s="16" t="s">
        <v>3</v>
      </c>
      <c r="AA6" s="8"/>
      <c r="AB6" s="8"/>
      <c r="AC6" s="13"/>
      <c r="AD6" s="991"/>
      <c r="AE6" s="992"/>
      <c r="AF6" s="992"/>
      <c r="AG6" s="992"/>
      <c r="AH6" s="992"/>
      <c r="AI6" s="992"/>
      <c r="AJ6" s="992"/>
      <c r="AK6" s="993"/>
      <c r="AL6" s="2"/>
      <c r="AM6" s="2"/>
      <c r="AN6" s="2"/>
    </row>
    <row r="7" spans="1:45" ht="18" customHeight="1" x14ac:dyDescent="0.25">
      <c r="A7" s="2"/>
      <c r="B7" s="983"/>
      <c r="C7" s="591"/>
      <c r="D7" s="591"/>
      <c r="E7" s="591"/>
      <c r="F7" s="591"/>
      <c r="G7" s="967"/>
      <c r="H7" s="968"/>
      <c r="I7" s="968"/>
      <c r="J7" s="969"/>
      <c r="K7" s="967"/>
      <c r="L7" s="968"/>
      <c r="M7" s="968"/>
      <c r="N7" s="969"/>
      <c r="O7" s="967"/>
      <c r="P7" s="968"/>
      <c r="Q7" s="968"/>
      <c r="R7" s="969"/>
      <c r="S7" s="975" t="s">
        <v>9</v>
      </c>
      <c r="T7" s="968"/>
      <c r="U7" s="968"/>
      <c r="V7" s="968"/>
      <c r="W7" s="969"/>
      <c r="X7" s="17"/>
      <c r="Y7" s="15"/>
      <c r="Z7" s="16" t="s">
        <v>4</v>
      </c>
      <c r="AA7" s="8"/>
      <c r="AB7" s="8"/>
      <c r="AC7" s="13"/>
      <c r="AD7" s="984"/>
      <c r="AE7" s="985"/>
      <c r="AF7" s="985"/>
      <c r="AG7" s="985"/>
      <c r="AH7" s="985"/>
      <c r="AI7" s="985"/>
      <c r="AJ7" s="985"/>
      <c r="AK7" s="988"/>
      <c r="AL7" s="2"/>
      <c r="AM7" s="2"/>
      <c r="AN7" s="2"/>
    </row>
    <row r="8" spans="1:45" ht="18" customHeight="1" x14ac:dyDescent="0.25">
      <c r="A8" s="2"/>
      <c r="B8" s="983"/>
      <c r="C8" s="591"/>
      <c r="D8" s="591"/>
      <c r="E8" s="591"/>
      <c r="F8" s="591"/>
      <c r="G8" s="4" t="s">
        <v>19</v>
      </c>
      <c r="H8" s="5"/>
      <c r="I8" s="5"/>
      <c r="J8" s="5"/>
      <c r="K8" s="5"/>
      <c r="L8" s="5"/>
      <c r="M8" s="5"/>
      <c r="N8" s="5"/>
      <c r="O8" s="5"/>
      <c r="P8" s="5"/>
      <c r="Q8" s="5"/>
      <c r="R8" s="5"/>
      <c r="S8" s="4" t="s">
        <v>11</v>
      </c>
      <c r="T8" s="18"/>
      <c r="U8" s="19"/>
      <c r="V8" s="4" t="s">
        <v>12</v>
      </c>
      <c r="W8" s="20"/>
      <c r="X8" s="21"/>
      <c r="Y8" s="15"/>
      <c r="Z8" s="16" t="s">
        <v>8</v>
      </c>
      <c r="AA8" s="8"/>
      <c r="AB8" s="8"/>
      <c r="AC8" s="13"/>
      <c r="AD8" s="976"/>
      <c r="AE8" s="977"/>
      <c r="AF8" s="977"/>
      <c r="AG8" s="977"/>
      <c r="AH8" s="977"/>
      <c r="AI8" s="977"/>
      <c r="AJ8" s="977"/>
      <c r="AK8" s="978"/>
      <c r="AL8" s="2"/>
      <c r="AM8" s="2"/>
      <c r="AN8" s="2"/>
    </row>
    <row r="9" spans="1:45" ht="18" customHeight="1" x14ac:dyDescent="0.25">
      <c r="A9" s="2"/>
      <c r="B9" s="983"/>
      <c r="C9" s="591"/>
      <c r="D9" s="591"/>
      <c r="E9" s="591"/>
      <c r="F9" s="591"/>
      <c r="G9" s="967" t="str">
        <f>Capa!H8</f>
        <v>GERAL</v>
      </c>
      <c r="H9" s="968"/>
      <c r="I9" s="968"/>
      <c r="J9" s="968"/>
      <c r="K9" s="968"/>
      <c r="L9" s="968"/>
      <c r="M9" s="968"/>
      <c r="N9" s="968"/>
      <c r="O9" s="968"/>
      <c r="P9" s="968"/>
      <c r="Q9" s="968"/>
      <c r="R9" s="968"/>
      <c r="S9" s="979">
        <f>Capa!W8</f>
        <v>44181</v>
      </c>
      <c r="T9" s="969"/>
      <c r="U9" s="22"/>
      <c r="V9" s="967">
        <f>Capa!Z8</f>
        <v>0</v>
      </c>
      <c r="W9" s="969"/>
      <c r="X9" s="11"/>
      <c r="Y9" s="15" t="s">
        <v>18</v>
      </c>
      <c r="Z9" s="16" t="s">
        <v>10</v>
      </c>
      <c r="AA9" s="8"/>
      <c r="AB9" s="8"/>
      <c r="AC9" s="13"/>
      <c r="AD9" s="980"/>
      <c r="AE9" s="596"/>
      <c r="AF9" s="596"/>
      <c r="AG9" s="596"/>
      <c r="AH9" s="596"/>
      <c r="AI9" s="596"/>
      <c r="AJ9" s="596"/>
      <c r="AK9" s="973"/>
      <c r="AL9" s="2"/>
      <c r="AM9" s="2"/>
      <c r="AN9" s="2"/>
    </row>
    <row r="10" spans="1:45" ht="18" customHeight="1" x14ac:dyDescent="0.25">
      <c r="A10" s="2"/>
      <c r="B10" s="983"/>
      <c r="C10" s="591"/>
      <c r="D10" s="591"/>
      <c r="E10" s="591"/>
      <c r="F10" s="591"/>
      <c r="G10" s="3" t="s">
        <v>15</v>
      </c>
      <c r="H10" s="7"/>
      <c r="I10" s="7"/>
      <c r="J10" s="7"/>
      <c r="K10" s="7"/>
      <c r="L10" s="7"/>
      <c r="M10" s="7"/>
      <c r="N10" s="7"/>
      <c r="O10" s="7"/>
      <c r="P10" s="7"/>
      <c r="Q10" s="7"/>
      <c r="R10" s="7"/>
      <c r="S10" s="7"/>
      <c r="T10" s="7"/>
      <c r="U10" s="7"/>
      <c r="V10" s="7"/>
      <c r="W10" s="23"/>
      <c r="X10" s="24"/>
      <c r="Y10" s="15"/>
      <c r="Z10" s="16" t="s">
        <v>13</v>
      </c>
      <c r="AA10" s="8"/>
      <c r="AB10" s="8"/>
      <c r="AC10" s="13"/>
      <c r="AD10" s="972"/>
      <c r="AE10" s="596"/>
      <c r="AF10" s="596"/>
      <c r="AG10" s="596"/>
      <c r="AH10" s="596"/>
      <c r="AI10" s="596"/>
      <c r="AJ10" s="596"/>
      <c r="AK10" s="973"/>
      <c r="AL10" s="2"/>
      <c r="AM10" s="2"/>
      <c r="AN10" s="2"/>
    </row>
    <row r="11" spans="1:45" ht="18.75" x14ac:dyDescent="0.25">
      <c r="A11" s="2"/>
      <c r="B11" s="984"/>
      <c r="C11" s="985"/>
      <c r="D11" s="985"/>
      <c r="E11" s="985"/>
      <c r="F11" s="985"/>
      <c r="G11" s="974" t="str">
        <f>Capa!H10</f>
        <v xml:space="preserve">PRÉDIO 1100 
LEEV - LABORATÓRIO DE ECOLOGIA E EVOLUÇÃO
</v>
      </c>
      <c r="H11" s="968"/>
      <c r="I11" s="968"/>
      <c r="J11" s="968"/>
      <c r="K11" s="968"/>
      <c r="L11" s="968"/>
      <c r="M11" s="968"/>
      <c r="N11" s="968"/>
      <c r="O11" s="968"/>
      <c r="P11" s="968"/>
      <c r="Q11" s="968"/>
      <c r="R11" s="968"/>
      <c r="S11" s="968"/>
      <c r="T11" s="968"/>
      <c r="U11" s="968"/>
      <c r="V11" s="968"/>
      <c r="W11" s="969"/>
      <c r="X11" s="25"/>
      <c r="Y11" s="26"/>
      <c r="Z11" s="26"/>
      <c r="AA11" s="27"/>
      <c r="AB11" s="27"/>
      <c r="AC11" s="28"/>
      <c r="AD11" s="972"/>
      <c r="AE11" s="596"/>
      <c r="AF11" s="596"/>
      <c r="AG11" s="596"/>
      <c r="AH11" s="596"/>
      <c r="AI11" s="596"/>
      <c r="AJ11" s="596"/>
      <c r="AK11" s="973"/>
      <c r="AL11" s="2"/>
      <c r="AM11" s="2"/>
      <c r="AN11" s="2"/>
    </row>
    <row r="12" spans="1:45" ht="50.25" customHeight="1" x14ac:dyDescent="0.2">
      <c r="A12" s="29"/>
      <c r="B12" s="970" t="s">
        <v>20</v>
      </c>
      <c r="C12" s="917"/>
      <c r="D12" s="970" t="s">
        <v>21</v>
      </c>
      <c r="E12" s="919"/>
      <c r="F12" s="919"/>
      <c r="G12" s="919"/>
      <c r="H12" s="919"/>
      <c r="I12" s="919"/>
      <c r="J12" s="919"/>
      <c r="K12" s="919"/>
      <c r="L12" s="919"/>
      <c r="M12" s="919"/>
      <c r="N12" s="919"/>
      <c r="O12" s="919"/>
      <c r="P12" s="919"/>
      <c r="Q12" s="919"/>
      <c r="R12" s="919"/>
      <c r="S12" s="919"/>
      <c r="T12" s="917"/>
      <c r="U12" s="970" t="s">
        <v>23</v>
      </c>
      <c r="V12" s="917"/>
      <c r="W12" s="970" t="s">
        <v>24</v>
      </c>
      <c r="X12" s="917"/>
      <c r="Y12" s="948" t="s">
        <v>25</v>
      </c>
      <c r="Z12" s="917"/>
      <c r="AA12" s="970" t="s">
        <v>26</v>
      </c>
      <c r="AB12" s="917"/>
      <c r="AC12" s="970" t="s">
        <v>27</v>
      </c>
      <c r="AD12" s="917"/>
      <c r="AE12" s="970" t="s">
        <v>28</v>
      </c>
      <c r="AF12" s="917"/>
      <c r="AG12" s="970" t="s">
        <v>29</v>
      </c>
      <c r="AH12" s="917"/>
      <c r="AI12" s="970" t="s">
        <v>30</v>
      </c>
      <c r="AJ12" s="919"/>
      <c r="AK12" s="917"/>
      <c r="AL12" s="29"/>
      <c r="AM12" s="29"/>
      <c r="AN12" s="29"/>
    </row>
    <row r="13" spans="1:45" s="195" customFormat="1" ht="25.5" customHeight="1" x14ac:dyDescent="0.2">
      <c r="A13" s="196"/>
      <c r="B13" s="1064"/>
      <c r="C13" s="1009"/>
      <c r="D13" s="1064" t="s">
        <v>556</v>
      </c>
      <c r="E13" s="1011"/>
      <c r="F13" s="1011"/>
      <c r="G13" s="1011"/>
      <c r="H13" s="1011"/>
      <c r="I13" s="1011"/>
      <c r="J13" s="1011"/>
      <c r="K13" s="1011"/>
      <c r="L13" s="1011"/>
      <c r="M13" s="1011"/>
      <c r="N13" s="1011"/>
      <c r="O13" s="1011"/>
      <c r="P13" s="1011"/>
      <c r="Q13" s="1011"/>
      <c r="R13" s="1011"/>
      <c r="S13" s="1011"/>
      <c r="T13" s="1011"/>
      <c r="U13" s="1065"/>
      <c r="V13" s="1011"/>
      <c r="W13" s="197"/>
      <c r="X13" s="197"/>
      <c r="Y13" s="198"/>
      <c r="Z13" s="198"/>
      <c r="AA13" s="197"/>
      <c r="AB13" s="197"/>
      <c r="AC13" s="197"/>
      <c r="AD13" s="197"/>
      <c r="AE13" s="199"/>
      <c r="AF13" s="200"/>
      <c r="AG13" s="199"/>
      <c r="AH13" s="200"/>
      <c r="AI13" s="199"/>
      <c r="AJ13" s="197"/>
      <c r="AK13" s="200"/>
      <c r="AL13" s="196"/>
      <c r="AM13" s="196"/>
      <c r="AN13" s="196"/>
      <c r="AO13" s="196"/>
      <c r="AP13" s="196"/>
      <c r="AQ13" s="196"/>
      <c r="AR13" s="196"/>
      <c r="AS13" s="196"/>
    </row>
    <row r="14" spans="1:45" s="195" customFormat="1" ht="18" customHeight="1" x14ac:dyDescent="0.25">
      <c r="A14" s="201"/>
      <c r="B14" s="1074">
        <v>1</v>
      </c>
      <c r="C14" s="1009"/>
      <c r="D14" s="1031" t="s">
        <v>557</v>
      </c>
      <c r="E14" s="1011"/>
      <c r="F14" s="1011"/>
      <c r="G14" s="1011"/>
      <c r="H14" s="1011"/>
      <c r="I14" s="1011"/>
      <c r="J14" s="1011"/>
      <c r="K14" s="1011"/>
      <c r="L14" s="1011"/>
      <c r="M14" s="1011"/>
      <c r="N14" s="1011"/>
      <c r="O14" s="1011"/>
      <c r="P14" s="1011"/>
      <c r="Q14" s="1011"/>
      <c r="R14" s="1011"/>
      <c r="S14" s="1011"/>
      <c r="T14" s="1011"/>
      <c r="U14" s="202"/>
      <c r="V14" s="202"/>
      <c r="W14" s="202"/>
      <c r="X14" s="202"/>
      <c r="Y14" s="203"/>
      <c r="Z14" s="203"/>
      <c r="AA14" s="203"/>
      <c r="AB14" s="203"/>
      <c r="AC14" s="203"/>
      <c r="AD14" s="203"/>
      <c r="AE14" s="1032"/>
      <c r="AF14" s="1009"/>
      <c r="AG14" s="1032"/>
      <c r="AH14" s="1009"/>
      <c r="AI14" s="1032">
        <f>SUM(AI15:AK55)</f>
        <v>0</v>
      </c>
      <c r="AJ14" s="1011"/>
      <c r="AK14" s="1009"/>
      <c r="AL14" s="201"/>
      <c r="AM14" s="194"/>
      <c r="AN14" s="194"/>
      <c r="AO14" s="201"/>
      <c r="AP14" s="201"/>
      <c r="AQ14" s="201"/>
      <c r="AR14" s="201"/>
      <c r="AS14" s="201"/>
    </row>
    <row r="15" spans="1:45" s="195" customFormat="1" ht="18" customHeight="1" outlineLevel="1" x14ac:dyDescent="0.25">
      <c r="A15" s="204"/>
      <c r="B15" s="1048" t="s">
        <v>31</v>
      </c>
      <c r="C15" s="1009"/>
      <c r="D15" s="1057" t="s">
        <v>558</v>
      </c>
      <c r="E15" s="1058"/>
      <c r="F15" s="1058"/>
      <c r="G15" s="1058"/>
      <c r="H15" s="1058"/>
      <c r="I15" s="1058"/>
      <c r="J15" s="1058"/>
      <c r="K15" s="1058"/>
      <c r="L15" s="1058"/>
      <c r="M15" s="1058"/>
      <c r="N15" s="1058"/>
      <c r="O15" s="1058"/>
      <c r="P15" s="1058"/>
      <c r="Q15" s="1058"/>
      <c r="R15" s="1058"/>
      <c r="S15" s="1058"/>
      <c r="T15" s="1059"/>
      <c r="U15" s="1044"/>
      <c r="V15" s="1049"/>
      <c r="W15" s="1045"/>
      <c r="X15" s="1050"/>
      <c r="Y15" s="1051"/>
      <c r="Z15" s="1052"/>
      <c r="AA15" s="1051"/>
      <c r="AB15" s="1052"/>
      <c r="AC15" s="1014"/>
      <c r="AD15" s="1009"/>
      <c r="AE15" s="1014"/>
      <c r="AF15" s="1073"/>
      <c r="AG15" s="1014"/>
      <c r="AH15" s="1073"/>
      <c r="AI15" s="1015"/>
      <c r="AJ15" s="1033"/>
      <c r="AK15" s="1034"/>
      <c r="AL15" s="204"/>
      <c r="AM15" s="194"/>
      <c r="AN15" s="194"/>
      <c r="AO15" s="204"/>
      <c r="AP15" s="204"/>
      <c r="AQ15" s="204"/>
      <c r="AR15" s="204"/>
      <c r="AS15" s="204"/>
    </row>
    <row r="16" spans="1:45" s="195" customFormat="1" ht="36.75" customHeight="1" outlineLevel="1" x14ac:dyDescent="0.25">
      <c r="A16" s="204"/>
      <c r="B16" s="1008" t="s">
        <v>32</v>
      </c>
      <c r="C16" s="1009"/>
      <c r="D16" s="1061" t="s">
        <v>559</v>
      </c>
      <c r="E16" s="1062"/>
      <c r="F16" s="1062"/>
      <c r="G16" s="1062"/>
      <c r="H16" s="1062"/>
      <c r="I16" s="1062"/>
      <c r="J16" s="1062"/>
      <c r="K16" s="1062"/>
      <c r="L16" s="1062"/>
      <c r="M16" s="1062"/>
      <c r="N16" s="1062"/>
      <c r="O16" s="1062"/>
      <c r="P16" s="1062"/>
      <c r="Q16" s="1062"/>
      <c r="R16" s="1062"/>
      <c r="S16" s="1062"/>
      <c r="T16" s="1063"/>
      <c r="U16" s="1037"/>
      <c r="V16" s="1009"/>
      <c r="W16" s="1039" t="s">
        <v>101</v>
      </c>
      <c r="X16" s="1060"/>
      <c r="Y16" s="1015">
        <v>3</v>
      </c>
      <c r="Z16" s="1034"/>
      <c r="AA16" s="1015"/>
      <c r="AB16" s="1034"/>
      <c r="AC16" s="1014"/>
      <c r="AD16" s="1009"/>
      <c r="AE16" s="1015">
        <f>ROUND(Y16*AA16,2)</f>
        <v>0</v>
      </c>
      <c r="AF16" s="1034"/>
      <c r="AG16" s="1015">
        <f>ROUND(Y16*AC16,2)</f>
        <v>0</v>
      </c>
      <c r="AH16" s="1034"/>
      <c r="AI16" s="1015">
        <f>AE16+AG16</f>
        <v>0</v>
      </c>
      <c r="AJ16" s="1033"/>
      <c r="AK16" s="1034"/>
      <c r="AL16" s="204"/>
      <c r="AM16" s="205"/>
      <c r="AN16" s="194"/>
      <c r="AO16" s="204"/>
      <c r="AP16" s="204"/>
      <c r="AQ16" s="204"/>
      <c r="AR16" s="204"/>
      <c r="AS16" s="204"/>
    </row>
    <row r="17" spans="1:45" s="195" customFormat="1" ht="18" customHeight="1" outlineLevel="1" x14ac:dyDescent="0.25">
      <c r="A17" s="204"/>
      <c r="B17" s="1048" t="s">
        <v>560</v>
      </c>
      <c r="C17" s="1009"/>
      <c r="D17" s="1057" t="s">
        <v>561</v>
      </c>
      <c r="E17" s="1058"/>
      <c r="F17" s="1058"/>
      <c r="G17" s="1058"/>
      <c r="H17" s="1058"/>
      <c r="I17" s="1058"/>
      <c r="J17" s="1058"/>
      <c r="K17" s="1058"/>
      <c r="L17" s="1058"/>
      <c r="M17" s="1058"/>
      <c r="N17" s="1058"/>
      <c r="O17" s="1058"/>
      <c r="P17" s="1058"/>
      <c r="Q17" s="1058"/>
      <c r="R17" s="1058"/>
      <c r="S17" s="1058"/>
      <c r="T17" s="1059"/>
      <c r="U17" s="1044"/>
      <c r="V17" s="1049"/>
      <c r="W17" s="1045"/>
      <c r="X17" s="1050"/>
      <c r="Y17" s="1051"/>
      <c r="Z17" s="1052"/>
      <c r="AA17" s="1051"/>
      <c r="AB17" s="1052"/>
      <c r="AC17" s="1014"/>
      <c r="AD17" s="1009"/>
      <c r="AE17" s="1015">
        <f t="shared" ref="AE17:AE54" si="0">ROUND(Y17*AA17,2)</f>
        <v>0</v>
      </c>
      <c r="AF17" s="1034"/>
      <c r="AG17" s="1015">
        <f t="shared" ref="AG17:AG39" si="1">ROUND(Y17*AC17,2)</f>
        <v>0</v>
      </c>
      <c r="AH17" s="1034"/>
      <c r="AI17" s="1015"/>
      <c r="AJ17" s="1033"/>
      <c r="AK17" s="1034"/>
      <c r="AL17" s="204"/>
      <c r="AM17" s="194"/>
      <c r="AN17" s="194"/>
      <c r="AO17" s="204"/>
      <c r="AP17" s="204"/>
      <c r="AQ17" s="204"/>
      <c r="AR17" s="204"/>
      <c r="AS17" s="204"/>
    </row>
    <row r="18" spans="1:45" s="195" customFormat="1" ht="36.75" customHeight="1" outlineLevel="1" x14ac:dyDescent="0.25">
      <c r="A18" s="204"/>
      <c r="B18" s="1008" t="s">
        <v>562</v>
      </c>
      <c r="C18" s="1009"/>
      <c r="D18" s="1061" t="s">
        <v>559</v>
      </c>
      <c r="E18" s="1062"/>
      <c r="F18" s="1062"/>
      <c r="G18" s="1062"/>
      <c r="H18" s="1062"/>
      <c r="I18" s="1062"/>
      <c r="J18" s="1062"/>
      <c r="K18" s="1062"/>
      <c r="L18" s="1062"/>
      <c r="M18" s="1062"/>
      <c r="N18" s="1062"/>
      <c r="O18" s="1062"/>
      <c r="P18" s="1062"/>
      <c r="Q18" s="1062"/>
      <c r="R18" s="1062"/>
      <c r="S18" s="1062"/>
      <c r="T18" s="1063"/>
      <c r="U18" s="1037"/>
      <c r="V18" s="1009"/>
      <c r="W18" s="1039" t="s">
        <v>101</v>
      </c>
      <c r="X18" s="1060"/>
      <c r="Y18" s="1015">
        <v>3</v>
      </c>
      <c r="Z18" s="1034"/>
      <c r="AA18" s="1015"/>
      <c r="AB18" s="1034"/>
      <c r="AC18" s="1014"/>
      <c r="AD18" s="1009"/>
      <c r="AE18" s="1015">
        <f>ROUND(Y18*AA18,2)</f>
        <v>0</v>
      </c>
      <c r="AF18" s="1034"/>
      <c r="AG18" s="1015">
        <f t="shared" si="1"/>
        <v>0</v>
      </c>
      <c r="AH18" s="1034"/>
      <c r="AI18" s="1015">
        <f>AE18+AG18</f>
        <v>0</v>
      </c>
      <c r="AJ18" s="1033"/>
      <c r="AK18" s="1034"/>
      <c r="AL18" s="204"/>
      <c r="AM18" s="205"/>
      <c r="AN18" s="194"/>
      <c r="AO18" s="204"/>
      <c r="AP18" s="204"/>
      <c r="AQ18" s="204"/>
      <c r="AR18" s="204"/>
      <c r="AS18" s="204"/>
    </row>
    <row r="19" spans="1:45" s="195" customFormat="1" ht="18" customHeight="1" outlineLevel="1" x14ac:dyDescent="0.25">
      <c r="A19" s="204"/>
      <c r="B19" s="1048" t="s">
        <v>563</v>
      </c>
      <c r="C19" s="1009"/>
      <c r="D19" s="1057" t="s">
        <v>564</v>
      </c>
      <c r="E19" s="1058"/>
      <c r="F19" s="1058"/>
      <c r="G19" s="1058"/>
      <c r="H19" s="1058"/>
      <c r="I19" s="1058"/>
      <c r="J19" s="1058"/>
      <c r="K19" s="1058"/>
      <c r="L19" s="1058"/>
      <c r="M19" s="1058"/>
      <c r="N19" s="1058"/>
      <c r="O19" s="1058"/>
      <c r="P19" s="1058"/>
      <c r="Q19" s="1058"/>
      <c r="R19" s="1058"/>
      <c r="S19" s="1058"/>
      <c r="T19" s="1059"/>
      <c r="U19" s="1044"/>
      <c r="V19" s="1049"/>
      <c r="W19" s="1045"/>
      <c r="X19" s="1050"/>
      <c r="Y19" s="1051"/>
      <c r="Z19" s="1052"/>
      <c r="AA19" s="1051"/>
      <c r="AB19" s="1052"/>
      <c r="AC19" s="1014"/>
      <c r="AD19" s="1009"/>
      <c r="AE19" s="1015">
        <f t="shared" si="0"/>
        <v>0</v>
      </c>
      <c r="AF19" s="1034"/>
      <c r="AG19" s="1015">
        <f t="shared" si="1"/>
        <v>0</v>
      </c>
      <c r="AH19" s="1034"/>
      <c r="AI19" s="1015"/>
      <c r="AJ19" s="1033"/>
      <c r="AK19" s="1034"/>
      <c r="AL19" s="204"/>
      <c r="AM19" s="194"/>
      <c r="AN19" s="194"/>
      <c r="AO19" s="204"/>
      <c r="AP19" s="204"/>
      <c r="AQ19" s="204"/>
      <c r="AR19" s="204"/>
      <c r="AS19" s="204"/>
    </row>
    <row r="20" spans="1:45" s="195" customFormat="1" ht="36.75" customHeight="1" outlineLevel="1" x14ac:dyDescent="0.25">
      <c r="A20" s="204"/>
      <c r="B20" s="1008" t="s">
        <v>565</v>
      </c>
      <c r="C20" s="1009"/>
      <c r="D20" s="1061" t="s">
        <v>559</v>
      </c>
      <c r="E20" s="1062"/>
      <c r="F20" s="1062"/>
      <c r="G20" s="1062"/>
      <c r="H20" s="1062"/>
      <c r="I20" s="1062"/>
      <c r="J20" s="1062"/>
      <c r="K20" s="1062"/>
      <c r="L20" s="1062"/>
      <c r="M20" s="1062"/>
      <c r="N20" s="1062"/>
      <c r="O20" s="1062"/>
      <c r="P20" s="1062"/>
      <c r="Q20" s="1062"/>
      <c r="R20" s="1062"/>
      <c r="S20" s="1062"/>
      <c r="T20" s="1063"/>
      <c r="U20" s="1037"/>
      <c r="V20" s="1009"/>
      <c r="W20" s="1039" t="s">
        <v>101</v>
      </c>
      <c r="X20" s="1060"/>
      <c r="Y20" s="1015">
        <v>5</v>
      </c>
      <c r="Z20" s="1034"/>
      <c r="AA20" s="1015"/>
      <c r="AB20" s="1034"/>
      <c r="AC20" s="1014"/>
      <c r="AD20" s="1009"/>
      <c r="AE20" s="1015">
        <f t="shared" si="0"/>
        <v>0</v>
      </c>
      <c r="AF20" s="1034"/>
      <c r="AG20" s="1015">
        <f t="shared" si="1"/>
        <v>0</v>
      </c>
      <c r="AH20" s="1034"/>
      <c r="AI20" s="1015">
        <f>AE20+AG20</f>
        <v>0</v>
      </c>
      <c r="AJ20" s="1033"/>
      <c r="AK20" s="1034"/>
      <c r="AL20" s="204"/>
      <c r="AM20" s="205"/>
      <c r="AN20" s="194"/>
      <c r="AO20" s="204"/>
      <c r="AP20" s="204"/>
      <c r="AQ20" s="204"/>
      <c r="AR20" s="204"/>
      <c r="AS20" s="204"/>
    </row>
    <row r="21" spans="1:45" s="195" customFormat="1" ht="18" customHeight="1" outlineLevel="1" x14ac:dyDescent="0.25">
      <c r="A21" s="204"/>
      <c r="B21" s="1048" t="s">
        <v>566</v>
      </c>
      <c r="C21" s="1009"/>
      <c r="D21" s="1057" t="s">
        <v>567</v>
      </c>
      <c r="E21" s="1058"/>
      <c r="F21" s="1058"/>
      <c r="G21" s="1058"/>
      <c r="H21" s="1058"/>
      <c r="I21" s="1058"/>
      <c r="J21" s="1058"/>
      <c r="K21" s="1058"/>
      <c r="L21" s="1058"/>
      <c r="M21" s="1058"/>
      <c r="N21" s="1058"/>
      <c r="O21" s="1058"/>
      <c r="P21" s="1058"/>
      <c r="Q21" s="1058"/>
      <c r="R21" s="1058"/>
      <c r="S21" s="1058"/>
      <c r="T21" s="1059"/>
      <c r="U21" s="1044"/>
      <c r="V21" s="1049"/>
      <c r="W21" s="1045"/>
      <c r="X21" s="1050"/>
      <c r="Y21" s="1051"/>
      <c r="Z21" s="1052"/>
      <c r="AA21" s="1051"/>
      <c r="AB21" s="1052"/>
      <c r="AC21" s="1014"/>
      <c r="AD21" s="1009"/>
      <c r="AE21" s="1015">
        <f t="shared" si="0"/>
        <v>0</v>
      </c>
      <c r="AF21" s="1034"/>
      <c r="AG21" s="1015">
        <f t="shared" si="1"/>
        <v>0</v>
      </c>
      <c r="AH21" s="1034"/>
      <c r="AI21" s="1015"/>
      <c r="AJ21" s="1033"/>
      <c r="AK21" s="1034"/>
      <c r="AL21" s="204"/>
      <c r="AM21" s="194"/>
      <c r="AN21" s="194"/>
      <c r="AO21" s="204"/>
      <c r="AP21" s="204"/>
      <c r="AQ21" s="204"/>
      <c r="AR21" s="204"/>
      <c r="AS21" s="204"/>
    </row>
    <row r="22" spans="1:45" s="195" customFormat="1" ht="36.75" customHeight="1" outlineLevel="1" x14ac:dyDescent="0.25">
      <c r="A22" s="204"/>
      <c r="B22" s="1008" t="s">
        <v>568</v>
      </c>
      <c r="C22" s="1056"/>
      <c r="D22" s="1061" t="s">
        <v>559</v>
      </c>
      <c r="E22" s="1062"/>
      <c r="F22" s="1062"/>
      <c r="G22" s="1062"/>
      <c r="H22" s="1062"/>
      <c r="I22" s="1062"/>
      <c r="J22" s="1062"/>
      <c r="K22" s="1062"/>
      <c r="L22" s="1062"/>
      <c r="M22" s="1062"/>
      <c r="N22" s="1062"/>
      <c r="O22" s="1062"/>
      <c r="P22" s="1062"/>
      <c r="Q22" s="1062"/>
      <c r="R22" s="1062"/>
      <c r="S22" s="1062"/>
      <c r="T22" s="1063"/>
      <c r="U22" s="1037"/>
      <c r="V22" s="1055"/>
      <c r="W22" s="1039" t="s">
        <v>101</v>
      </c>
      <c r="X22" s="1060"/>
      <c r="Y22" s="1015">
        <v>5</v>
      </c>
      <c r="Z22" s="1034"/>
      <c r="AA22" s="1015"/>
      <c r="AB22" s="1034"/>
      <c r="AC22" s="1014"/>
      <c r="AD22" s="1009"/>
      <c r="AE22" s="1015">
        <f t="shared" si="0"/>
        <v>0</v>
      </c>
      <c r="AF22" s="1034"/>
      <c r="AG22" s="1015">
        <f t="shared" si="1"/>
        <v>0</v>
      </c>
      <c r="AH22" s="1034"/>
      <c r="AI22" s="1015">
        <f>AE22+AG22</f>
        <v>0</v>
      </c>
      <c r="AJ22" s="1033"/>
      <c r="AK22" s="1034"/>
      <c r="AL22" s="204"/>
      <c r="AM22" s="205"/>
      <c r="AN22" s="194"/>
      <c r="AO22" s="204"/>
      <c r="AP22" s="204"/>
      <c r="AQ22" s="204"/>
      <c r="AR22" s="204"/>
      <c r="AS22" s="204"/>
    </row>
    <row r="23" spans="1:45" s="195" customFormat="1" ht="18" customHeight="1" outlineLevel="1" x14ac:dyDescent="0.25">
      <c r="A23" s="204"/>
      <c r="B23" s="1048" t="s">
        <v>569</v>
      </c>
      <c r="C23" s="1009"/>
      <c r="D23" s="1057" t="s">
        <v>570</v>
      </c>
      <c r="E23" s="1058"/>
      <c r="F23" s="1058"/>
      <c r="G23" s="1058"/>
      <c r="H23" s="1058"/>
      <c r="I23" s="1058"/>
      <c r="J23" s="1058"/>
      <c r="K23" s="1058"/>
      <c r="L23" s="1058"/>
      <c r="M23" s="1058"/>
      <c r="N23" s="1058"/>
      <c r="O23" s="1058"/>
      <c r="P23" s="1058"/>
      <c r="Q23" s="1058"/>
      <c r="R23" s="1058"/>
      <c r="S23" s="1058"/>
      <c r="T23" s="1059"/>
      <c r="U23" s="1044"/>
      <c r="V23" s="1049"/>
      <c r="W23" s="1045"/>
      <c r="X23" s="1050"/>
      <c r="Y23" s="1051"/>
      <c r="Z23" s="1052"/>
      <c r="AA23" s="1051"/>
      <c r="AB23" s="1052"/>
      <c r="AC23" s="1014"/>
      <c r="AD23" s="1009"/>
      <c r="AE23" s="1015">
        <f t="shared" si="0"/>
        <v>0</v>
      </c>
      <c r="AF23" s="1034"/>
      <c r="AG23" s="1015">
        <f t="shared" si="1"/>
        <v>0</v>
      </c>
      <c r="AH23" s="1034"/>
      <c r="AI23" s="1015"/>
      <c r="AJ23" s="1033"/>
      <c r="AK23" s="1034"/>
      <c r="AL23" s="204"/>
      <c r="AM23" s="194"/>
      <c r="AN23" s="194"/>
      <c r="AO23" s="204"/>
      <c r="AP23" s="204"/>
      <c r="AQ23" s="204"/>
      <c r="AR23" s="204"/>
      <c r="AS23" s="204"/>
    </row>
    <row r="24" spans="1:45" s="195" customFormat="1" ht="36.75" customHeight="1" outlineLevel="1" x14ac:dyDescent="0.25">
      <c r="A24" s="204"/>
      <c r="B24" s="1008" t="s">
        <v>571</v>
      </c>
      <c r="C24" s="1056"/>
      <c r="D24" s="1061" t="s">
        <v>559</v>
      </c>
      <c r="E24" s="1062"/>
      <c r="F24" s="1062"/>
      <c r="G24" s="1062"/>
      <c r="H24" s="1062"/>
      <c r="I24" s="1062"/>
      <c r="J24" s="1062"/>
      <c r="K24" s="1062"/>
      <c r="L24" s="1062"/>
      <c r="M24" s="1062"/>
      <c r="N24" s="1062"/>
      <c r="O24" s="1062"/>
      <c r="P24" s="1062"/>
      <c r="Q24" s="1062"/>
      <c r="R24" s="1062"/>
      <c r="S24" s="1062"/>
      <c r="T24" s="1063"/>
      <c r="U24" s="1037"/>
      <c r="V24" s="1055"/>
      <c r="W24" s="1039" t="s">
        <v>101</v>
      </c>
      <c r="X24" s="1060"/>
      <c r="Y24" s="1015">
        <v>3</v>
      </c>
      <c r="Z24" s="1034"/>
      <c r="AA24" s="1015"/>
      <c r="AB24" s="1034"/>
      <c r="AC24" s="1014"/>
      <c r="AD24" s="1009"/>
      <c r="AE24" s="1015">
        <f t="shared" si="0"/>
        <v>0</v>
      </c>
      <c r="AF24" s="1034"/>
      <c r="AG24" s="1015">
        <f t="shared" si="1"/>
        <v>0</v>
      </c>
      <c r="AH24" s="1034"/>
      <c r="AI24" s="1015">
        <f>AE24+AG24</f>
        <v>0</v>
      </c>
      <c r="AJ24" s="1033"/>
      <c r="AK24" s="1034"/>
      <c r="AL24" s="204"/>
      <c r="AM24" s="205"/>
      <c r="AN24" s="194"/>
      <c r="AO24" s="204"/>
      <c r="AP24" s="204"/>
      <c r="AQ24" s="204"/>
      <c r="AR24" s="204"/>
      <c r="AS24" s="204"/>
    </row>
    <row r="25" spans="1:45" s="195" customFormat="1" ht="18" customHeight="1" outlineLevel="1" x14ac:dyDescent="0.25">
      <c r="A25" s="204"/>
      <c r="B25" s="1048" t="s">
        <v>572</v>
      </c>
      <c r="C25" s="1009"/>
      <c r="D25" s="1057" t="s">
        <v>573</v>
      </c>
      <c r="E25" s="1058"/>
      <c r="F25" s="1058"/>
      <c r="G25" s="1058"/>
      <c r="H25" s="1058"/>
      <c r="I25" s="1058"/>
      <c r="J25" s="1058"/>
      <c r="K25" s="1058"/>
      <c r="L25" s="1058"/>
      <c r="M25" s="1058"/>
      <c r="N25" s="1058"/>
      <c r="O25" s="1058"/>
      <c r="P25" s="1058"/>
      <c r="Q25" s="1058"/>
      <c r="R25" s="1058"/>
      <c r="S25" s="1058"/>
      <c r="T25" s="1059"/>
      <c r="U25" s="1044"/>
      <c r="V25" s="1049"/>
      <c r="W25" s="1045"/>
      <c r="X25" s="1050"/>
      <c r="Y25" s="1051"/>
      <c r="Z25" s="1052"/>
      <c r="AA25" s="1051"/>
      <c r="AB25" s="1052"/>
      <c r="AC25" s="1014"/>
      <c r="AD25" s="1009"/>
      <c r="AE25" s="1015">
        <f t="shared" si="0"/>
        <v>0</v>
      </c>
      <c r="AF25" s="1034"/>
      <c r="AG25" s="1015">
        <f t="shared" si="1"/>
        <v>0</v>
      </c>
      <c r="AH25" s="1034"/>
      <c r="AI25" s="1015"/>
      <c r="AJ25" s="1033"/>
      <c r="AK25" s="1034"/>
      <c r="AL25" s="204"/>
      <c r="AM25" s="194"/>
      <c r="AN25" s="194"/>
      <c r="AO25" s="204"/>
      <c r="AP25" s="204"/>
      <c r="AQ25" s="204"/>
      <c r="AR25" s="204"/>
      <c r="AS25" s="204"/>
    </row>
    <row r="26" spans="1:45" s="195" customFormat="1" ht="36.75" customHeight="1" outlineLevel="1" x14ac:dyDescent="0.25">
      <c r="A26" s="204"/>
      <c r="B26" s="1008" t="s">
        <v>574</v>
      </c>
      <c r="C26" s="1056"/>
      <c r="D26" s="1061" t="s">
        <v>559</v>
      </c>
      <c r="E26" s="1062"/>
      <c r="F26" s="1062"/>
      <c r="G26" s="1062"/>
      <c r="H26" s="1062"/>
      <c r="I26" s="1062"/>
      <c r="J26" s="1062"/>
      <c r="K26" s="1062"/>
      <c r="L26" s="1062"/>
      <c r="M26" s="1062"/>
      <c r="N26" s="1062"/>
      <c r="O26" s="1062"/>
      <c r="P26" s="1062"/>
      <c r="Q26" s="1062"/>
      <c r="R26" s="1062"/>
      <c r="S26" s="1062"/>
      <c r="T26" s="1063"/>
      <c r="U26" s="1037"/>
      <c r="V26" s="1055"/>
      <c r="W26" s="1039" t="s">
        <v>101</v>
      </c>
      <c r="X26" s="1060"/>
      <c r="Y26" s="1015">
        <v>3</v>
      </c>
      <c r="Z26" s="1034"/>
      <c r="AA26" s="1015"/>
      <c r="AB26" s="1034"/>
      <c r="AC26" s="1014"/>
      <c r="AD26" s="1009"/>
      <c r="AE26" s="1015">
        <f t="shared" si="0"/>
        <v>0</v>
      </c>
      <c r="AF26" s="1034"/>
      <c r="AG26" s="1015">
        <f t="shared" si="1"/>
        <v>0</v>
      </c>
      <c r="AH26" s="1034"/>
      <c r="AI26" s="1015">
        <f t="shared" ref="AI26:AI34" si="2">AE26+AG26</f>
        <v>0</v>
      </c>
      <c r="AJ26" s="1033"/>
      <c r="AK26" s="1034"/>
      <c r="AL26" s="204"/>
      <c r="AM26" s="205"/>
      <c r="AN26" s="194"/>
      <c r="AO26" s="204"/>
      <c r="AP26" s="204"/>
      <c r="AQ26" s="204"/>
      <c r="AR26" s="204"/>
      <c r="AS26" s="204"/>
    </row>
    <row r="27" spans="1:45" s="195" customFormat="1" ht="18" customHeight="1" outlineLevel="1" x14ac:dyDescent="0.25">
      <c r="A27" s="204"/>
      <c r="B27" s="1048" t="s">
        <v>575</v>
      </c>
      <c r="C27" s="1009"/>
      <c r="D27" s="1057" t="s">
        <v>576</v>
      </c>
      <c r="E27" s="1058"/>
      <c r="F27" s="1058"/>
      <c r="G27" s="1058"/>
      <c r="H27" s="1058"/>
      <c r="I27" s="1058"/>
      <c r="J27" s="1058"/>
      <c r="K27" s="1058"/>
      <c r="L27" s="1058"/>
      <c r="M27" s="1058"/>
      <c r="N27" s="1058"/>
      <c r="O27" s="1058"/>
      <c r="P27" s="1058"/>
      <c r="Q27" s="1058"/>
      <c r="R27" s="1058"/>
      <c r="S27" s="1058"/>
      <c r="T27" s="1059"/>
      <c r="U27" s="1044"/>
      <c r="V27" s="1049"/>
      <c r="W27" s="1045"/>
      <c r="X27" s="1050"/>
      <c r="Y27" s="1051"/>
      <c r="Z27" s="1052"/>
      <c r="AA27" s="1051"/>
      <c r="AB27" s="1052"/>
      <c r="AC27" s="1014"/>
      <c r="AD27" s="1009"/>
      <c r="AE27" s="1015">
        <f t="shared" si="0"/>
        <v>0</v>
      </c>
      <c r="AF27" s="1034"/>
      <c r="AG27" s="1015">
        <f t="shared" si="1"/>
        <v>0</v>
      </c>
      <c r="AH27" s="1034"/>
      <c r="AI27" s="1015"/>
      <c r="AJ27" s="1033"/>
      <c r="AK27" s="1034"/>
      <c r="AL27" s="204"/>
      <c r="AM27" s="194"/>
      <c r="AN27" s="194"/>
      <c r="AO27" s="204"/>
      <c r="AP27" s="204"/>
      <c r="AQ27" s="204"/>
      <c r="AR27" s="204"/>
      <c r="AS27" s="204"/>
    </row>
    <row r="28" spans="1:45" s="195" customFormat="1" ht="36.75" customHeight="1" outlineLevel="1" x14ac:dyDescent="0.25">
      <c r="A28" s="204"/>
      <c r="B28" s="1008" t="s">
        <v>577</v>
      </c>
      <c r="C28" s="1056"/>
      <c r="D28" s="1061" t="s">
        <v>559</v>
      </c>
      <c r="E28" s="1062"/>
      <c r="F28" s="1062"/>
      <c r="G28" s="1062"/>
      <c r="H28" s="1062"/>
      <c r="I28" s="1062"/>
      <c r="J28" s="1062"/>
      <c r="K28" s="1062"/>
      <c r="L28" s="1062"/>
      <c r="M28" s="1062"/>
      <c r="N28" s="1062"/>
      <c r="O28" s="1062"/>
      <c r="P28" s="1062"/>
      <c r="Q28" s="1062"/>
      <c r="R28" s="1062"/>
      <c r="S28" s="1062"/>
      <c r="T28" s="1063"/>
      <c r="U28" s="1037"/>
      <c r="V28" s="1055"/>
      <c r="W28" s="1039" t="s">
        <v>101</v>
      </c>
      <c r="X28" s="1060"/>
      <c r="Y28" s="1015">
        <v>3</v>
      </c>
      <c r="Z28" s="1034"/>
      <c r="AA28" s="1015"/>
      <c r="AB28" s="1034"/>
      <c r="AC28" s="1014"/>
      <c r="AD28" s="1009"/>
      <c r="AE28" s="1015">
        <f t="shared" si="0"/>
        <v>0</v>
      </c>
      <c r="AF28" s="1034"/>
      <c r="AG28" s="1015">
        <f t="shared" si="1"/>
        <v>0</v>
      </c>
      <c r="AH28" s="1034"/>
      <c r="AI28" s="1015">
        <f t="shared" si="2"/>
        <v>0</v>
      </c>
      <c r="AJ28" s="1033"/>
      <c r="AK28" s="1034"/>
      <c r="AL28" s="204"/>
      <c r="AM28" s="205"/>
      <c r="AN28" s="194"/>
      <c r="AO28" s="204"/>
      <c r="AP28" s="204"/>
      <c r="AQ28" s="204"/>
      <c r="AR28" s="204"/>
      <c r="AS28" s="204"/>
    </row>
    <row r="29" spans="1:45" s="195" customFormat="1" ht="18" customHeight="1" outlineLevel="1" x14ac:dyDescent="0.25">
      <c r="A29" s="204"/>
      <c r="B29" s="1048" t="s">
        <v>578</v>
      </c>
      <c r="C29" s="1009"/>
      <c r="D29" s="1057" t="s">
        <v>579</v>
      </c>
      <c r="E29" s="1058"/>
      <c r="F29" s="1058"/>
      <c r="G29" s="1058"/>
      <c r="H29" s="1058"/>
      <c r="I29" s="1058"/>
      <c r="J29" s="1058"/>
      <c r="K29" s="1058"/>
      <c r="L29" s="1058"/>
      <c r="M29" s="1058"/>
      <c r="N29" s="1058"/>
      <c r="O29" s="1058"/>
      <c r="P29" s="1058"/>
      <c r="Q29" s="1058"/>
      <c r="R29" s="1058"/>
      <c r="S29" s="1058"/>
      <c r="T29" s="1059"/>
      <c r="U29" s="1044"/>
      <c r="V29" s="1049"/>
      <c r="W29" s="1045"/>
      <c r="X29" s="1050"/>
      <c r="Y29" s="1051"/>
      <c r="Z29" s="1052"/>
      <c r="AA29" s="1051"/>
      <c r="AB29" s="1052"/>
      <c r="AC29" s="1014"/>
      <c r="AD29" s="1009"/>
      <c r="AE29" s="1015">
        <f t="shared" si="0"/>
        <v>0</v>
      </c>
      <c r="AF29" s="1034"/>
      <c r="AG29" s="1015">
        <f t="shared" si="1"/>
        <v>0</v>
      </c>
      <c r="AH29" s="1034"/>
      <c r="AI29" s="1015"/>
      <c r="AJ29" s="1033"/>
      <c r="AK29" s="1034"/>
      <c r="AL29" s="204"/>
      <c r="AM29" s="194"/>
      <c r="AN29" s="194"/>
      <c r="AO29" s="204"/>
      <c r="AP29" s="204"/>
      <c r="AQ29" s="204"/>
      <c r="AR29" s="204"/>
      <c r="AS29" s="204"/>
    </row>
    <row r="30" spans="1:45" s="195" customFormat="1" ht="36.75" customHeight="1" outlineLevel="1" x14ac:dyDescent="0.25">
      <c r="A30" s="204"/>
      <c r="B30" s="1008" t="s">
        <v>580</v>
      </c>
      <c r="C30" s="1056"/>
      <c r="D30" s="1061" t="s">
        <v>559</v>
      </c>
      <c r="E30" s="1062"/>
      <c r="F30" s="1062"/>
      <c r="G30" s="1062"/>
      <c r="H30" s="1062"/>
      <c r="I30" s="1062"/>
      <c r="J30" s="1062"/>
      <c r="K30" s="1062"/>
      <c r="L30" s="1062"/>
      <c r="M30" s="1062"/>
      <c r="N30" s="1062"/>
      <c r="O30" s="1062"/>
      <c r="P30" s="1062"/>
      <c r="Q30" s="1062"/>
      <c r="R30" s="1062"/>
      <c r="S30" s="1062"/>
      <c r="T30" s="1063"/>
      <c r="U30" s="1037"/>
      <c r="V30" s="1055"/>
      <c r="W30" s="1039" t="s">
        <v>101</v>
      </c>
      <c r="X30" s="1060"/>
      <c r="Y30" s="1015">
        <v>3</v>
      </c>
      <c r="Z30" s="1034"/>
      <c r="AA30" s="1015"/>
      <c r="AB30" s="1034"/>
      <c r="AC30" s="1014"/>
      <c r="AD30" s="1009"/>
      <c r="AE30" s="1015">
        <f t="shared" si="0"/>
        <v>0</v>
      </c>
      <c r="AF30" s="1034"/>
      <c r="AG30" s="1015">
        <f t="shared" si="1"/>
        <v>0</v>
      </c>
      <c r="AH30" s="1034"/>
      <c r="AI30" s="1015">
        <f t="shared" si="2"/>
        <v>0</v>
      </c>
      <c r="AJ30" s="1033"/>
      <c r="AK30" s="1034"/>
      <c r="AL30" s="204"/>
      <c r="AM30" s="205"/>
      <c r="AN30" s="194"/>
      <c r="AO30" s="204"/>
      <c r="AP30" s="204"/>
      <c r="AQ30" s="204"/>
      <c r="AR30" s="204"/>
      <c r="AS30" s="204"/>
    </row>
    <row r="31" spans="1:45" s="195" customFormat="1" ht="18" customHeight="1" outlineLevel="1" x14ac:dyDescent="0.25">
      <c r="A31" s="204"/>
      <c r="B31" s="1048" t="s">
        <v>581</v>
      </c>
      <c r="C31" s="1009"/>
      <c r="D31" s="1057" t="s">
        <v>582</v>
      </c>
      <c r="E31" s="1058"/>
      <c r="F31" s="1058"/>
      <c r="G31" s="1058"/>
      <c r="H31" s="1058"/>
      <c r="I31" s="1058"/>
      <c r="J31" s="1058"/>
      <c r="K31" s="1058"/>
      <c r="L31" s="1058"/>
      <c r="M31" s="1058"/>
      <c r="N31" s="1058"/>
      <c r="O31" s="1058"/>
      <c r="P31" s="1058"/>
      <c r="Q31" s="1058"/>
      <c r="R31" s="1058"/>
      <c r="S31" s="1058"/>
      <c r="T31" s="1059"/>
      <c r="U31" s="1044"/>
      <c r="V31" s="1049"/>
      <c r="W31" s="1045"/>
      <c r="X31" s="1050"/>
      <c r="Y31" s="1051"/>
      <c r="Z31" s="1052"/>
      <c r="AA31" s="1051"/>
      <c r="AB31" s="1052"/>
      <c r="AC31" s="1014"/>
      <c r="AD31" s="1009"/>
      <c r="AE31" s="1015">
        <f t="shared" si="0"/>
        <v>0</v>
      </c>
      <c r="AF31" s="1034"/>
      <c r="AG31" s="1015">
        <f t="shared" si="1"/>
        <v>0</v>
      </c>
      <c r="AH31" s="1034"/>
      <c r="AI31" s="1015"/>
      <c r="AJ31" s="1033"/>
      <c r="AK31" s="1034"/>
      <c r="AL31" s="204"/>
      <c r="AM31" s="194"/>
      <c r="AN31" s="194"/>
      <c r="AO31" s="204"/>
      <c r="AP31" s="204"/>
      <c r="AQ31" s="204"/>
      <c r="AR31" s="204"/>
      <c r="AS31" s="204"/>
    </row>
    <row r="32" spans="1:45" s="195" customFormat="1" ht="36.75" customHeight="1" outlineLevel="1" x14ac:dyDescent="0.25">
      <c r="A32" s="204"/>
      <c r="B32" s="1008" t="s">
        <v>583</v>
      </c>
      <c r="C32" s="1056"/>
      <c r="D32" s="1061" t="s">
        <v>559</v>
      </c>
      <c r="E32" s="1062"/>
      <c r="F32" s="1062"/>
      <c r="G32" s="1062"/>
      <c r="H32" s="1062"/>
      <c r="I32" s="1062"/>
      <c r="J32" s="1062"/>
      <c r="K32" s="1062"/>
      <c r="L32" s="1062"/>
      <c r="M32" s="1062"/>
      <c r="N32" s="1062"/>
      <c r="O32" s="1062"/>
      <c r="P32" s="1062"/>
      <c r="Q32" s="1062"/>
      <c r="R32" s="1062"/>
      <c r="S32" s="1062"/>
      <c r="T32" s="1063"/>
      <c r="U32" s="1037"/>
      <c r="V32" s="1055"/>
      <c r="W32" s="1039" t="s">
        <v>101</v>
      </c>
      <c r="X32" s="1060"/>
      <c r="Y32" s="1015">
        <v>5</v>
      </c>
      <c r="Z32" s="1034"/>
      <c r="AA32" s="1015"/>
      <c r="AB32" s="1034"/>
      <c r="AC32" s="1014"/>
      <c r="AD32" s="1009"/>
      <c r="AE32" s="1015">
        <f t="shared" si="0"/>
        <v>0</v>
      </c>
      <c r="AF32" s="1034"/>
      <c r="AG32" s="1015">
        <f t="shared" si="1"/>
        <v>0</v>
      </c>
      <c r="AH32" s="1034"/>
      <c r="AI32" s="1015">
        <f t="shared" si="2"/>
        <v>0</v>
      </c>
      <c r="AJ32" s="1033"/>
      <c r="AK32" s="1034"/>
      <c r="AL32" s="204"/>
      <c r="AM32" s="205"/>
      <c r="AN32" s="194"/>
      <c r="AO32" s="204"/>
      <c r="AP32" s="204"/>
      <c r="AQ32" s="204"/>
      <c r="AR32" s="204"/>
      <c r="AS32" s="204"/>
    </row>
    <row r="33" spans="1:45" s="195" customFormat="1" ht="18" customHeight="1" outlineLevel="1" x14ac:dyDescent="0.25">
      <c r="A33" s="204"/>
      <c r="B33" s="1048" t="s">
        <v>584</v>
      </c>
      <c r="C33" s="1009"/>
      <c r="D33" s="1057" t="s">
        <v>585</v>
      </c>
      <c r="E33" s="1058"/>
      <c r="F33" s="1058"/>
      <c r="G33" s="1058"/>
      <c r="H33" s="1058"/>
      <c r="I33" s="1058"/>
      <c r="J33" s="1058"/>
      <c r="K33" s="1058"/>
      <c r="L33" s="1058"/>
      <c r="M33" s="1058"/>
      <c r="N33" s="1058"/>
      <c r="O33" s="1058"/>
      <c r="P33" s="1058"/>
      <c r="Q33" s="1058"/>
      <c r="R33" s="1058"/>
      <c r="S33" s="1058"/>
      <c r="T33" s="1059"/>
      <c r="U33" s="1044"/>
      <c r="V33" s="1049"/>
      <c r="W33" s="1045"/>
      <c r="X33" s="1050"/>
      <c r="Y33" s="1051"/>
      <c r="Z33" s="1052"/>
      <c r="AA33" s="1051"/>
      <c r="AB33" s="1052"/>
      <c r="AC33" s="1014"/>
      <c r="AD33" s="1009"/>
      <c r="AE33" s="1015">
        <f t="shared" si="0"/>
        <v>0</v>
      </c>
      <c r="AF33" s="1034"/>
      <c r="AG33" s="1015">
        <f t="shared" si="1"/>
        <v>0</v>
      </c>
      <c r="AH33" s="1034"/>
      <c r="AI33" s="1015"/>
      <c r="AJ33" s="1033"/>
      <c r="AK33" s="1034"/>
      <c r="AL33" s="204"/>
      <c r="AM33" s="194"/>
      <c r="AN33" s="194"/>
      <c r="AO33" s="204"/>
      <c r="AP33" s="204"/>
      <c r="AQ33" s="204"/>
      <c r="AR33" s="204"/>
      <c r="AS33" s="204"/>
    </row>
    <row r="34" spans="1:45" s="195" customFormat="1" ht="36.75" customHeight="1" outlineLevel="1" x14ac:dyDescent="0.25">
      <c r="A34" s="204"/>
      <c r="B34" s="1008" t="s">
        <v>586</v>
      </c>
      <c r="C34" s="1056"/>
      <c r="D34" s="1061" t="s">
        <v>559</v>
      </c>
      <c r="E34" s="1062"/>
      <c r="F34" s="1062"/>
      <c r="G34" s="1062"/>
      <c r="H34" s="1062"/>
      <c r="I34" s="1062"/>
      <c r="J34" s="1062"/>
      <c r="K34" s="1062"/>
      <c r="L34" s="1062"/>
      <c r="M34" s="1062"/>
      <c r="N34" s="1062"/>
      <c r="O34" s="1062"/>
      <c r="P34" s="1062"/>
      <c r="Q34" s="1062"/>
      <c r="R34" s="1062"/>
      <c r="S34" s="1062"/>
      <c r="T34" s="1063"/>
      <c r="U34" s="1037"/>
      <c r="V34" s="1055"/>
      <c r="W34" s="1039" t="s">
        <v>101</v>
      </c>
      <c r="X34" s="1060"/>
      <c r="Y34" s="1015">
        <v>4</v>
      </c>
      <c r="Z34" s="1034"/>
      <c r="AA34" s="1015"/>
      <c r="AB34" s="1034"/>
      <c r="AC34" s="1014"/>
      <c r="AD34" s="1009"/>
      <c r="AE34" s="1015">
        <f t="shared" si="0"/>
        <v>0</v>
      </c>
      <c r="AF34" s="1034"/>
      <c r="AG34" s="1015">
        <f t="shared" si="1"/>
        <v>0</v>
      </c>
      <c r="AH34" s="1034"/>
      <c r="AI34" s="1015">
        <f t="shared" si="2"/>
        <v>0</v>
      </c>
      <c r="AJ34" s="1033"/>
      <c r="AK34" s="1034"/>
      <c r="AL34" s="204"/>
      <c r="AM34" s="205"/>
      <c r="AN34" s="194"/>
      <c r="AO34" s="204"/>
      <c r="AP34" s="204"/>
      <c r="AQ34" s="204"/>
      <c r="AR34" s="204"/>
      <c r="AS34" s="204"/>
    </row>
    <row r="35" spans="1:45" s="195" customFormat="1" ht="18" customHeight="1" outlineLevel="1" x14ac:dyDescent="0.25">
      <c r="A35" s="204"/>
      <c r="B35" s="1048" t="s">
        <v>587</v>
      </c>
      <c r="C35" s="1009"/>
      <c r="D35" s="1057" t="s">
        <v>588</v>
      </c>
      <c r="E35" s="1058"/>
      <c r="F35" s="1058"/>
      <c r="G35" s="1058"/>
      <c r="H35" s="1058"/>
      <c r="I35" s="1058"/>
      <c r="J35" s="1058"/>
      <c r="K35" s="1058"/>
      <c r="L35" s="1058"/>
      <c r="M35" s="1058"/>
      <c r="N35" s="1058"/>
      <c r="O35" s="1058"/>
      <c r="P35" s="1058"/>
      <c r="Q35" s="1058"/>
      <c r="R35" s="1058"/>
      <c r="S35" s="1058"/>
      <c r="T35" s="1059"/>
      <c r="U35" s="1044"/>
      <c r="V35" s="1049"/>
      <c r="W35" s="1045"/>
      <c r="X35" s="1050"/>
      <c r="Y35" s="1051"/>
      <c r="Z35" s="1052"/>
      <c r="AA35" s="1051"/>
      <c r="AB35" s="1052"/>
      <c r="AC35" s="1014"/>
      <c r="AD35" s="1009"/>
      <c r="AE35" s="1015">
        <f t="shared" si="0"/>
        <v>0</v>
      </c>
      <c r="AF35" s="1034"/>
      <c r="AG35" s="1015">
        <f t="shared" si="1"/>
        <v>0</v>
      </c>
      <c r="AH35" s="1034"/>
      <c r="AI35" s="1015"/>
      <c r="AJ35" s="1033"/>
      <c r="AK35" s="1034"/>
      <c r="AL35" s="204"/>
      <c r="AM35" s="194"/>
      <c r="AN35" s="194"/>
      <c r="AO35" s="204"/>
      <c r="AP35" s="204"/>
      <c r="AQ35" s="204"/>
      <c r="AR35" s="204"/>
      <c r="AS35" s="204"/>
    </row>
    <row r="36" spans="1:45" s="195" customFormat="1" ht="36.75" customHeight="1" outlineLevel="1" x14ac:dyDescent="0.25">
      <c r="A36" s="204"/>
      <c r="B36" s="1008" t="s">
        <v>589</v>
      </c>
      <c r="C36" s="1056"/>
      <c r="D36" s="1061" t="s">
        <v>559</v>
      </c>
      <c r="E36" s="1062"/>
      <c r="F36" s="1062"/>
      <c r="G36" s="1062"/>
      <c r="H36" s="1062"/>
      <c r="I36" s="1062"/>
      <c r="J36" s="1062"/>
      <c r="K36" s="1062"/>
      <c r="L36" s="1062"/>
      <c r="M36" s="1062"/>
      <c r="N36" s="1062"/>
      <c r="O36" s="1062"/>
      <c r="P36" s="1062"/>
      <c r="Q36" s="1062"/>
      <c r="R36" s="1062"/>
      <c r="S36" s="1062"/>
      <c r="T36" s="1063"/>
      <c r="U36" s="1037"/>
      <c r="V36" s="1055"/>
      <c r="W36" s="1039" t="s">
        <v>101</v>
      </c>
      <c r="X36" s="1060"/>
      <c r="Y36" s="1015">
        <v>4</v>
      </c>
      <c r="Z36" s="1034"/>
      <c r="AA36" s="1015"/>
      <c r="AB36" s="1034"/>
      <c r="AC36" s="1014"/>
      <c r="AD36" s="1009"/>
      <c r="AE36" s="1015">
        <f t="shared" si="0"/>
        <v>0</v>
      </c>
      <c r="AF36" s="1034"/>
      <c r="AG36" s="1015">
        <f t="shared" si="1"/>
        <v>0</v>
      </c>
      <c r="AH36" s="1034"/>
      <c r="AI36" s="1015">
        <f t="shared" ref="AI36:AI55" si="3">AE36+AG36</f>
        <v>0</v>
      </c>
      <c r="AJ36" s="1033"/>
      <c r="AK36" s="1034"/>
      <c r="AL36" s="204"/>
      <c r="AM36" s="205"/>
      <c r="AN36" s="194"/>
      <c r="AO36" s="204"/>
      <c r="AP36" s="204"/>
      <c r="AQ36" s="204"/>
      <c r="AR36" s="204"/>
      <c r="AS36" s="204"/>
    </row>
    <row r="37" spans="1:45" s="195" customFormat="1" ht="18" customHeight="1" outlineLevel="1" x14ac:dyDescent="0.25">
      <c r="A37" s="204"/>
      <c r="B37" s="1048" t="s">
        <v>590</v>
      </c>
      <c r="C37" s="1009"/>
      <c r="D37" s="1057" t="s">
        <v>591</v>
      </c>
      <c r="E37" s="1058"/>
      <c r="F37" s="1058"/>
      <c r="G37" s="1058"/>
      <c r="H37" s="1058"/>
      <c r="I37" s="1058"/>
      <c r="J37" s="1058"/>
      <c r="K37" s="1058"/>
      <c r="L37" s="1058"/>
      <c r="M37" s="1058"/>
      <c r="N37" s="1058"/>
      <c r="O37" s="1058"/>
      <c r="P37" s="1058"/>
      <c r="Q37" s="1058"/>
      <c r="R37" s="1058"/>
      <c r="S37" s="1058"/>
      <c r="T37" s="1059"/>
      <c r="U37" s="1044"/>
      <c r="V37" s="1049"/>
      <c r="W37" s="1045"/>
      <c r="X37" s="1050"/>
      <c r="Y37" s="1051"/>
      <c r="Z37" s="1052"/>
      <c r="AA37" s="1051"/>
      <c r="AB37" s="1052"/>
      <c r="AC37" s="1014"/>
      <c r="AD37" s="1009"/>
      <c r="AE37" s="1015">
        <f t="shared" si="0"/>
        <v>0</v>
      </c>
      <c r="AF37" s="1034"/>
      <c r="AG37" s="1015">
        <f t="shared" si="1"/>
        <v>0</v>
      </c>
      <c r="AH37" s="1034"/>
      <c r="AI37" s="1015"/>
      <c r="AJ37" s="1033"/>
      <c r="AK37" s="1034"/>
      <c r="AL37" s="204"/>
      <c r="AM37" s="194"/>
      <c r="AN37" s="194"/>
      <c r="AO37" s="204"/>
      <c r="AP37" s="204"/>
      <c r="AQ37" s="204"/>
      <c r="AR37" s="204"/>
      <c r="AS37" s="204"/>
    </row>
    <row r="38" spans="1:45" s="195" customFormat="1" ht="36.75" customHeight="1" outlineLevel="1" x14ac:dyDescent="0.25">
      <c r="A38" s="204"/>
      <c r="B38" s="1008" t="s">
        <v>592</v>
      </c>
      <c r="C38" s="1056"/>
      <c r="D38" s="1061" t="s">
        <v>559</v>
      </c>
      <c r="E38" s="1062"/>
      <c r="F38" s="1062"/>
      <c r="G38" s="1062"/>
      <c r="H38" s="1062"/>
      <c r="I38" s="1062"/>
      <c r="J38" s="1062"/>
      <c r="K38" s="1062"/>
      <c r="L38" s="1062"/>
      <c r="M38" s="1062"/>
      <c r="N38" s="1062"/>
      <c r="O38" s="1062"/>
      <c r="P38" s="1062"/>
      <c r="Q38" s="1062"/>
      <c r="R38" s="1062"/>
      <c r="S38" s="1062"/>
      <c r="T38" s="1063"/>
      <c r="U38" s="1037"/>
      <c r="V38" s="1055"/>
      <c r="W38" s="1039" t="s">
        <v>101</v>
      </c>
      <c r="X38" s="1060"/>
      <c r="Y38" s="1015">
        <v>1</v>
      </c>
      <c r="Z38" s="1034"/>
      <c r="AA38" s="1015"/>
      <c r="AB38" s="1034"/>
      <c r="AC38" s="1014"/>
      <c r="AD38" s="1009"/>
      <c r="AE38" s="1015">
        <f t="shared" si="0"/>
        <v>0</v>
      </c>
      <c r="AF38" s="1034"/>
      <c r="AG38" s="1015">
        <f t="shared" si="1"/>
        <v>0</v>
      </c>
      <c r="AH38" s="1034"/>
      <c r="AI38" s="1015">
        <f t="shared" si="3"/>
        <v>0</v>
      </c>
      <c r="AJ38" s="1033"/>
      <c r="AK38" s="1034"/>
      <c r="AL38" s="204"/>
      <c r="AM38" s="205"/>
      <c r="AN38" s="194"/>
      <c r="AO38" s="204"/>
      <c r="AP38" s="204"/>
      <c r="AQ38" s="204"/>
      <c r="AR38" s="204"/>
      <c r="AS38" s="204"/>
    </row>
    <row r="39" spans="1:45" s="195" customFormat="1" ht="18" customHeight="1" outlineLevel="1" x14ac:dyDescent="0.25">
      <c r="A39" s="204"/>
      <c r="B39" s="1048" t="s">
        <v>593</v>
      </c>
      <c r="C39" s="1009"/>
      <c r="D39" s="1057" t="s">
        <v>594</v>
      </c>
      <c r="E39" s="1058"/>
      <c r="F39" s="1058"/>
      <c r="G39" s="1058"/>
      <c r="H39" s="1058"/>
      <c r="I39" s="1058"/>
      <c r="J39" s="1058"/>
      <c r="K39" s="1058"/>
      <c r="L39" s="1058"/>
      <c r="M39" s="1058"/>
      <c r="N39" s="1058"/>
      <c r="O39" s="1058"/>
      <c r="P39" s="1058"/>
      <c r="Q39" s="1058"/>
      <c r="R39" s="1058"/>
      <c r="S39" s="1058"/>
      <c r="T39" s="1059"/>
      <c r="U39" s="1044"/>
      <c r="V39" s="1049"/>
      <c r="W39" s="1045"/>
      <c r="X39" s="1050"/>
      <c r="Y39" s="1051"/>
      <c r="Z39" s="1052"/>
      <c r="AA39" s="1051"/>
      <c r="AB39" s="1052"/>
      <c r="AC39" s="1014"/>
      <c r="AD39" s="1009"/>
      <c r="AE39" s="1015">
        <f t="shared" si="0"/>
        <v>0</v>
      </c>
      <c r="AF39" s="1034"/>
      <c r="AG39" s="1015">
        <f t="shared" si="1"/>
        <v>0</v>
      </c>
      <c r="AH39" s="1034"/>
      <c r="AI39" s="1015"/>
      <c r="AJ39" s="1033"/>
      <c r="AK39" s="1034"/>
      <c r="AL39" s="204"/>
      <c r="AM39" s="194"/>
      <c r="AN39" s="194"/>
      <c r="AO39" s="204"/>
      <c r="AP39" s="204"/>
      <c r="AQ39" s="204"/>
      <c r="AR39" s="204"/>
      <c r="AS39" s="204"/>
    </row>
    <row r="40" spans="1:45" s="195" customFormat="1" ht="36.75" customHeight="1" outlineLevel="1" x14ac:dyDescent="0.25">
      <c r="A40" s="204"/>
      <c r="B40" s="1008" t="s">
        <v>595</v>
      </c>
      <c r="C40" s="1056"/>
      <c r="D40" s="1061" t="s">
        <v>559</v>
      </c>
      <c r="E40" s="1062"/>
      <c r="F40" s="1062"/>
      <c r="G40" s="1062"/>
      <c r="H40" s="1062"/>
      <c r="I40" s="1062"/>
      <c r="J40" s="1062"/>
      <c r="K40" s="1062"/>
      <c r="L40" s="1062"/>
      <c r="M40" s="1062"/>
      <c r="N40" s="1062"/>
      <c r="O40" s="1062"/>
      <c r="P40" s="1062"/>
      <c r="Q40" s="1062"/>
      <c r="R40" s="1062"/>
      <c r="S40" s="1062"/>
      <c r="T40" s="1063"/>
      <c r="U40" s="1037"/>
      <c r="V40" s="1055"/>
      <c r="W40" s="1039" t="s">
        <v>101</v>
      </c>
      <c r="X40" s="1060"/>
      <c r="Y40" s="1015">
        <v>2</v>
      </c>
      <c r="Z40" s="1034"/>
      <c r="AA40" s="1015"/>
      <c r="AB40" s="1034"/>
      <c r="AC40" s="1014"/>
      <c r="AD40" s="1009"/>
      <c r="AE40" s="1015">
        <f t="shared" si="0"/>
        <v>0</v>
      </c>
      <c r="AF40" s="1034"/>
      <c r="AG40" s="1015">
        <f>ROUND(Y40*AC40,2)</f>
        <v>0</v>
      </c>
      <c r="AH40" s="1034"/>
      <c r="AI40" s="1015">
        <f t="shared" si="3"/>
        <v>0</v>
      </c>
      <c r="AJ40" s="1033"/>
      <c r="AK40" s="1034"/>
      <c r="AL40" s="204"/>
      <c r="AM40" s="205"/>
      <c r="AN40" s="194"/>
      <c r="AO40" s="204"/>
      <c r="AP40" s="204"/>
      <c r="AQ40" s="204"/>
      <c r="AR40" s="204"/>
      <c r="AS40" s="204"/>
    </row>
    <row r="41" spans="1:45" s="195" customFormat="1" ht="18" customHeight="1" outlineLevel="1" x14ac:dyDescent="0.25">
      <c r="A41" s="204"/>
      <c r="B41" s="1048" t="s">
        <v>596</v>
      </c>
      <c r="C41" s="1009"/>
      <c r="D41" s="1057" t="s">
        <v>597</v>
      </c>
      <c r="E41" s="1058"/>
      <c r="F41" s="1058"/>
      <c r="G41" s="1058"/>
      <c r="H41" s="1058"/>
      <c r="I41" s="1058"/>
      <c r="J41" s="1058"/>
      <c r="K41" s="1058"/>
      <c r="L41" s="1058"/>
      <c r="M41" s="1058"/>
      <c r="N41" s="1058"/>
      <c r="O41" s="1058"/>
      <c r="P41" s="1058"/>
      <c r="Q41" s="1058"/>
      <c r="R41" s="1058"/>
      <c r="S41" s="1058"/>
      <c r="T41" s="1059"/>
      <c r="U41" s="1044"/>
      <c r="V41" s="1049"/>
      <c r="W41" s="1045"/>
      <c r="X41" s="1050"/>
      <c r="Y41" s="1051"/>
      <c r="Z41" s="1052"/>
      <c r="AA41" s="1051"/>
      <c r="AB41" s="1052"/>
      <c r="AC41" s="1014"/>
      <c r="AD41" s="1009"/>
      <c r="AE41" s="1015">
        <f t="shared" si="0"/>
        <v>0</v>
      </c>
      <c r="AF41" s="1034"/>
      <c r="AG41" s="1015">
        <f t="shared" ref="AG41:AG52" si="4">ROUND(Y41*AC41,2)</f>
        <v>0</v>
      </c>
      <c r="AH41" s="1034"/>
      <c r="AI41" s="1015"/>
      <c r="AJ41" s="1033"/>
      <c r="AK41" s="1034"/>
      <c r="AL41" s="204"/>
      <c r="AM41" s="194"/>
      <c r="AN41" s="194"/>
      <c r="AO41" s="204"/>
      <c r="AP41" s="204"/>
      <c r="AQ41" s="204"/>
      <c r="AR41" s="204"/>
      <c r="AS41" s="204"/>
    </row>
    <row r="42" spans="1:45" s="195" customFormat="1" ht="36.75" customHeight="1" outlineLevel="1" x14ac:dyDescent="0.25">
      <c r="A42" s="204"/>
      <c r="B42" s="1008" t="s">
        <v>598</v>
      </c>
      <c r="C42" s="1056"/>
      <c r="D42" s="1061" t="s">
        <v>559</v>
      </c>
      <c r="E42" s="1062"/>
      <c r="F42" s="1062"/>
      <c r="G42" s="1062"/>
      <c r="H42" s="1062"/>
      <c r="I42" s="1062"/>
      <c r="J42" s="1062"/>
      <c r="K42" s="1062"/>
      <c r="L42" s="1062"/>
      <c r="M42" s="1062"/>
      <c r="N42" s="1062"/>
      <c r="O42" s="1062"/>
      <c r="P42" s="1062"/>
      <c r="Q42" s="1062"/>
      <c r="R42" s="1062"/>
      <c r="S42" s="1062"/>
      <c r="T42" s="1063"/>
      <c r="U42" s="1037"/>
      <c r="V42" s="1055"/>
      <c r="W42" s="1039" t="s">
        <v>101</v>
      </c>
      <c r="X42" s="1060"/>
      <c r="Y42" s="1015">
        <v>1</v>
      </c>
      <c r="Z42" s="1034"/>
      <c r="AA42" s="1015"/>
      <c r="AB42" s="1034"/>
      <c r="AC42" s="1014"/>
      <c r="AD42" s="1009"/>
      <c r="AE42" s="1015">
        <f t="shared" si="0"/>
        <v>0</v>
      </c>
      <c r="AF42" s="1034"/>
      <c r="AG42" s="1015">
        <f t="shared" si="4"/>
        <v>0</v>
      </c>
      <c r="AH42" s="1034"/>
      <c r="AI42" s="1015">
        <f t="shared" si="3"/>
        <v>0</v>
      </c>
      <c r="AJ42" s="1033"/>
      <c r="AK42" s="1034"/>
      <c r="AL42" s="204"/>
      <c r="AM42" s="205"/>
      <c r="AN42" s="194"/>
      <c r="AO42" s="204"/>
      <c r="AP42" s="204"/>
      <c r="AQ42" s="204"/>
      <c r="AR42" s="204"/>
      <c r="AS42" s="204"/>
    </row>
    <row r="43" spans="1:45" s="195" customFormat="1" ht="18" customHeight="1" outlineLevel="1" x14ac:dyDescent="0.25">
      <c r="A43" s="204"/>
      <c r="B43" s="1048" t="s">
        <v>599</v>
      </c>
      <c r="C43" s="1009"/>
      <c r="D43" s="1057" t="s">
        <v>600</v>
      </c>
      <c r="E43" s="1058"/>
      <c r="F43" s="1058"/>
      <c r="G43" s="1058"/>
      <c r="H43" s="1058"/>
      <c r="I43" s="1058"/>
      <c r="J43" s="1058"/>
      <c r="K43" s="1058"/>
      <c r="L43" s="1058"/>
      <c r="M43" s="1058"/>
      <c r="N43" s="1058"/>
      <c r="O43" s="1058"/>
      <c r="P43" s="1058"/>
      <c r="Q43" s="1058"/>
      <c r="R43" s="1058"/>
      <c r="S43" s="1058"/>
      <c r="T43" s="1059"/>
      <c r="U43" s="1044"/>
      <c r="V43" s="1049"/>
      <c r="W43" s="1045"/>
      <c r="X43" s="1050"/>
      <c r="Y43" s="1051"/>
      <c r="Z43" s="1052"/>
      <c r="AA43" s="1051"/>
      <c r="AB43" s="1052"/>
      <c r="AC43" s="1014"/>
      <c r="AD43" s="1009"/>
      <c r="AE43" s="1015">
        <f t="shared" si="0"/>
        <v>0</v>
      </c>
      <c r="AF43" s="1034"/>
      <c r="AG43" s="1015">
        <f t="shared" si="4"/>
        <v>0</v>
      </c>
      <c r="AH43" s="1034"/>
      <c r="AI43" s="1015"/>
      <c r="AJ43" s="1033"/>
      <c r="AK43" s="1034"/>
      <c r="AL43" s="204"/>
      <c r="AM43" s="194"/>
      <c r="AN43" s="194"/>
      <c r="AO43" s="204"/>
      <c r="AP43" s="204"/>
      <c r="AQ43" s="204"/>
      <c r="AR43" s="204"/>
      <c r="AS43" s="204"/>
    </row>
    <row r="44" spans="1:45" s="195" customFormat="1" ht="36.75" customHeight="1" outlineLevel="1" x14ac:dyDescent="0.25">
      <c r="A44" s="204"/>
      <c r="B44" s="1008" t="s">
        <v>601</v>
      </c>
      <c r="C44" s="1056"/>
      <c r="D44" s="1061" t="s">
        <v>559</v>
      </c>
      <c r="E44" s="1062"/>
      <c r="F44" s="1062"/>
      <c r="G44" s="1062"/>
      <c r="H44" s="1062"/>
      <c r="I44" s="1062"/>
      <c r="J44" s="1062"/>
      <c r="K44" s="1062"/>
      <c r="L44" s="1062"/>
      <c r="M44" s="1062"/>
      <c r="N44" s="1062"/>
      <c r="O44" s="1062"/>
      <c r="P44" s="1062"/>
      <c r="Q44" s="1062"/>
      <c r="R44" s="1062"/>
      <c r="S44" s="1062"/>
      <c r="T44" s="1063"/>
      <c r="U44" s="1037"/>
      <c r="V44" s="1055"/>
      <c r="W44" s="1039" t="s">
        <v>101</v>
      </c>
      <c r="X44" s="1060"/>
      <c r="Y44" s="1015">
        <v>1</v>
      </c>
      <c r="Z44" s="1034"/>
      <c r="AA44" s="1015"/>
      <c r="AB44" s="1034"/>
      <c r="AC44" s="1014"/>
      <c r="AD44" s="1009"/>
      <c r="AE44" s="1015">
        <f t="shared" si="0"/>
        <v>0</v>
      </c>
      <c r="AF44" s="1034"/>
      <c r="AG44" s="1015">
        <f t="shared" si="4"/>
        <v>0</v>
      </c>
      <c r="AH44" s="1034"/>
      <c r="AI44" s="1015">
        <f t="shared" si="3"/>
        <v>0</v>
      </c>
      <c r="AJ44" s="1033"/>
      <c r="AK44" s="1034"/>
      <c r="AL44" s="204"/>
      <c r="AM44" s="205"/>
      <c r="AN44" s="194"/>
      <c r="AO44" s="204"/>
      <c r="AP44" s="204"/>
      <c r="AQ44" s="204"/>
      <c r="AR44" s="204"/>
      <c r="AS44" s="204"/>
    </row>
    <row r="45" spans="1:45" s="195" customFormat="1" ht="18" customHeight="1" outlineLevel="1" x14ac:dyDescent="0.25">
      <c r="A45" s="204"/>
      <c r="B45" s="1048" t="s">
        <v>602</v>
      </c>
      <c r="C45" s="1009"/>
      <c r="D45" s="1057" t="s">
        <v>603</v>
      </c>
      <c r="E45" s="1058"/>
      <c r="F45" s="1058"/>
      <c r="G45" s="1058"/>
      <c r="H45" s="1058"/>
      <c r="I45" s="1058"/>
      <c r="J45" s="1058"/>
      <c r="K45" s="1058"/>
      <c r="L45" s="1058"/>
      <c r="M45" s="1058"/>
      <c r="N45" s="1058"/>
      <c r="O45" s="1058"/>
      <c r="P45" s="1058"/>
      <c r="Q45" s="1058"/>
      <c r="R45" s="1058"/>
      <c r="S45" s="1058"/>
      <c r="T45" s="1059"/>
      <c r="U45" s="1044"/>
      <c r="V45" s="1049"/>
      <c r="W45" s="1045"/>
      <c r="X45" s="1050"/>
      <c r="Y45" s="1051"/>
      <c r="Z45" s="1052"/>
      <c r="AA45" s="1051"/>
      <c r="AB45" s="1052"/>
      <c r="AC45" s="1014"/>
      <c r="AD45" s="1009"/>
      <c r="AE45" s="1015">
        <f t="shared" si="0"/>
        <v>0</v>
      </c>
      <c r="AF45" s="1034"/>
      <c r="AG45" s="1015">
        <f t="shared" si="4"/>
        <v>0</v>
      </c>
      <c r="AH45" s="1034"/>
      <c r="AI45" s="1015"/>
      <c r="AJ45" s="1033"/>
      <c r="AK45" s="1034"/>
      <c r="AL45" s="204"/>
      <c r="AM45" s="194"/>
      <c r="AN45" s="194"/>
      <c r="AO45" s="204"/>
      <c r="AP45" s="204"/>
      <c r="AQ45" s="204"/>
      <c r="AR45" s="204"/>
      <c r="AS45" s="204"/>
    </row>
    <row r="46" spans="1:45" s="195" customFormat="1" ht="36.75" customHeight="1" outlineLevel="1" x14ac:dyDescent="0.25">
      <c r="A46" s="204"/>
      <c r="B46" s="1008" t="s">
        <v>604</v>
      </c>
      <c r="C46" s="1056"/>
      <c r="D46" s="1061" t="s">
        <v>559</v>
      </c>
      <c r="E46" s="1062"/>
      <c r="F46" s="1062"/>
      <c r="G46" s="1062"/>
      <c r="H46" s="1062"/>
      <c r="I46" s="1062"/>
      <c r="J46" s="1062"/>
      <c r="K46" s="1062"/>
      <c r="L46" s="1062"/>
      <c r="M46" s="1062"/>
      <c r="N46" s="1062"/>
      <c r="O46" s="1062"/>
      <c r="P46" s="1062"/>
      <c r="Q46" s="1062"/>
      <c r="R46" s="1062"/>
      <c r="S46" s="1062"/>
      <c r="T46" s="1063"/>
      <c r="U46" s="1037"/>
      <c r="V46" s="1055"/>
      <c r="W46" s="1039" t="s">
        <v>101</v>
      </c>
      <c r="X46" s="1060"/>
      <c r="Y46" s="1015">
        <v>6</v>
      </c>
      <c r="Z46" s="1034"/>
      <c r="AA46" s="1015"/>
      <c r="AB46" s="1034"/>
      <c r="AC46" s="1014"/>
      <c r="AD46" s="1009"/>
      <c r="AE46" s="1015">
        <f t="shared" si="0"/>
        <v>0</v>
      </c>
      <c r="AF46" s="1034"/>
      <c r="AG46" s="1015">
        <f t="shared" si="4"/>
        <v>0</v>
      </c>
      <c r="AH46" s="1034"/>
      <c r="AI46" s="1015">
        <f t="shared" si="3"/>
        <v>0</v>
      </c>
      <c r="AJ46" s="1033"/>
      <c r="AK46" s="1034"/>
      <c r="AL46" s="204"/>
      <c r="AM46" s="205"/>
      <c r="AN46" s="194"/>
      <c r="AO46" s="204"/>
      <c r="AP46" s="204"/>
      <c r="AQ46" s="204"/>
      <c r="AR46" s="204"/>
      <c r="AS46" s="204"/>
    </row>
    <row r="47" spans="1:45" s="195" customFormat="1" ht="18" customHeight="1" outlineLevel="1" x14ac:dyDescent="0.25">
      <c r="A47" s="204"/>
      <c r="B47" s="1048" t="s">
        <v>605</v>
      </c>
      <c r="C47" s="1009"/>
      <c r="D47" s="1057" t="s">
        <v>606</v>
      </c>
      <c r="E47" s="1058"/>
      <c r="F47" s="1058"/>
      <c r="G47" s="1058"/>
      <c r="H47" s="1058"/>
      <c r="I47" s="1058"/>
      <c r="J47" s="1058"/>
      <c r="K47" s="1058"/>
      <c r="L47" s="1058"/>
      <c r="M47" s="1058"/>
      <c r="N47" s="1058"/>
      <c r="O47" s="1058"/>
      <c r="P47" s="1058"/>
      <c r="Q47" s="1058"/>
      <c r="R47" s="1058"/>
      <c r="S47" s="1058"/>
      <c r="T47" s="1059"/>
      <c r="U47" s="1044"/>
      <c r="V47" s="1049"/>
      <c r="W47" s="1045"/>
      <c r="X47" s="1050"/>
      <c r="Y47" s="1051"/>
      <c r="Z47" s="1052"/>
      <c r="AA47" s="1051"/>
      <c r="AB47" s="1052"/>
      <c r="AC47" s="1014"/>
      <c r="AD47" s="1009"/>
      <c r="AE47" s="1015">
        <f t="shared" si="0"/>
        <v>0</v>
      </c>
      <c r="AF47" s="1034"/>
      <c r="AG47" s="1015">
        <f t="shared" si="4"/>
        <v>0</v>
      </c>
      <c r="AH47" s="1034"/>
      <c r="AI47" s="1015"/>
      <c r="AJ47" s="1033"/>
      <c r="AK47" s="1034"/>
      <c r="AL47" s="204"/>
      <c r="AM47" s="194"/>
      <c r="AN47" s="194"/>
      <c r="AO47" s="204"/>
      <c r="AP47" s="204"/>
      <c r="AQ47" s="204"/>
      <c r="AR47" s="204"/>
      <c r="AS47" s="204"/>
    </row>
    <row r="48" spans="1:45" s="195" customFormat="1" ht="36.75" customHeight="1" outlineLevel="1" x14ac:dyDescent="0.25">
      <c r="A48" s="204"/>
      <c r="B48" s="1008" t="s">
        <v>607</v>
      </c>
      <c r="C48" s="1056"/>
      <c r="D48" s="1061" t="s">
        <v>559</v>
      </c>
      <c r="E48" s="1062"/>
      <c r="F48" s="1062"/>
      <c r="G48" s="1062"/>
      <c r="H48" s="1062"/>
      <c r="I48" s="1062"/>
      <c r="J48" s="1062"/>
      <c r="K48" s="1062"/>
      <c r="L48" s="1062"/>
      <c r="M48" s="1062"/>
      <c r="N48" s="1062"/>
      <c r="O48" s="1062"/>
      <c r="P48" s="1062"/>
      <c r="Q48" s="1062"/>
      <c r="R48" s="1062"/>
      <c r="S48" s="1062"/>
      <c r="T48" s="1063"/>
      <c r="U48" s="1037"/>
      <c r="V48" s="1055"/>
      <c r="W48" s="1039" t="s">
        <v>101</v>
      </c>
      <c r="X48" s="1060"/>
      <c r="Y48" s="1015">
        <v>3</v>
      </c>
      <c r="Z48" s="1034"/>
      <c r="AA48" s="1015"/>
      <c r="AB48" s="1034"/>
      <c r="AC48" s="1014"/>
      <c r="AD48" s="1009"/>
      <c r="AE48" s="1015">
        <f t="shared" si="0"/>
        <v>0</v>
      </c>
      <c r="AF48" s="1034"/>
      <c r="AG48" s="1015">
        <f t="shared" si="4"/>
        <v>0</v>
      </c>
      <c r="AH48" s="1034"/>
      <c r="AI48" s="1015">
        <f t="shared" si="3"/>
        <v>0</v>
      </c>
      <c r="AJ48" s="1033"/>
      <c r="AK48" s="1034"/>
      <c r="AL48" s="204"/>
      <c r="AM48" s="205"/>
      <c r="AN48" s="194"/>
      <c r="AO48" s="204"/>
      <c r="AP48" s="204"/>
      <c r="AQ48" s="204"/>
      <c r="AR48" s="204"/>
      <c r="AS48" s="204"/>
    </row>
    <row r="49" spans="1:45" s="195" customFormat="1" ht="18" customHeight="1" outlineLevel="1" x14ac:dyDescent="0.25">
      <c r="A49" s="204"/>
      <c r="B49" s="1048" t="s">
        <v>608</v>
      </c>
      <c r="C49" s="1009"/>
      <c r="D49" s="1057" t="s">
        <v>609</v>
      </c>
      <c r="E49" s="1058"/>
      <c r="F49" s="1058"/>
      <c r="G49" s="1058"/>
      <c r="H49" s="1058"/>
      <c r="I49" s="1058"/>
      <c r="J49" s="1058"/>
      <c r="K49" s="1058"/>
      <c r="L49" s="1058"/>
      <c r="M49" s="1058"/>
      <c r="N49" s="1058"/>
      <c r="O49" s="1058"/>
      <c r="P49" s="1058"/>
      <c r="Q49" s="1058"/>
      <c r="R49" s="1058"/>
      <c r="S49" s="1058"/>
      <c r="T49" s="1059"/>
      <c r="U49" s="1044"/>
      <c r="V49" s="1049"/>
      <c r="W49" s="1045"/>
      <c r="X49" s="1050"/>
      <c r="Y49" s="1051"/>
      <c r="Z49" s="1052"/>
      <c r="AA49" s="1051"/>
      <c r="AB49" s="1052"/>
      <c r="AC49" s="1014"/>
      <c r="AD49" s="1009"/>
      <c r="AE49" s="1015">
        <f t="shared" si="0"/>
        <v>0</v>
      </c>
      <c r="AF49" s="1034"/>
      <c r="AG49" s="1015">
        <f t="shared" si="4"/>
        <v>0</v>
      </c>
      <c r="AH49" s="1034"/>
      <c r="AI49" s="1015"/>
      <c r="AJ49" s="1033"/>
      <c r="AK49" s="1034"/>
      <c r="AL49" s="204"/>
      <c r="AM49" s="194"/>
      <c r="AN49" s="194"/>
      <c r="AO49" s="204"/>
      <c r="AP49" s="204"/>
      <c r="AQ49" s="204"/>
      <c r="AR49" s="204"/>
      <c r="AS49" s="204"/>
    </row>
    <row r="50" spans="1:45" s="195" customFormat="1" ht="36.75" customHeight="1" outlineLevel="1" x14ac:dyDescent="0.25">
      <c r="A50" s="204"/>
      <c r="B50" s="1008" t="s">
        <v>610</v>
      </c>
      <c r="C50" s="1056"/>
      <c r="D50" s="1061" t="s">
        <v>559</v>
      </c>
      <c r="E50" s="1062"/>
      <c r="F50" s="1062"/>
      <c r="G50" s="1062"/>
      <c r="H50" s="1062"/>
      <c r="I50" s="1062"/>
      <c r="J50" s="1062"/>
      <c r="K50" s="1062"/>
      <c r="L50" s="1062"/>
      <c r="M50" s="1062"/>
      <c r="N50" s="1062"/>
      <c r="O50" s="1062"/>
      <c r="P50" s="1062"/>
      <c r="Q50" s="1062"/>
      <c r="R50" s="1062"/>
      <c r="S50" s="1062"/>
      <c r="T50" s="1063"/>
      <c r="U50" s="1037"/>
      <c r="V50" s="1055"/>
      <c r="W50" s="1039" t="s">
        <v>101</v>
      </c>
      <c r="X50" s="1060"/>
      <c r="Y50" s="1015">
        <v>1</v>
      </c>
      <c r="Z50" s="1034"/>
      <c r="AA50" s="1015"/>
      <c r="AB50" s="1034"/>
      <c r="AC50" s="1014"/>
      <c r="AD50" s="1009"/>
      <c r="AE50" s="1015">
        <f t="shared" si="0"/>
        <v>0</v>
      </c>
      <c r="AF50" s="1034"/>
      <c r="AG50" s="1015">
        <f t="shared" si="4"/>
        <v>0</v>
      </c>
      <c r="AH50" s="1034"/>
      <c r="AI50" s="1015">
        <f t="shared" si="3"/>
        <v>0</v>
      </c>
      <c r="AJ50" s="1033"/>
      <c r="AK50" s="1034"/>
      <c r="AL50" s="204"/>
      <c r="AM50" s="205"/>
      <c r="AN50" s="194"/>
      <c r="AO50" s="204"/>
      <c r="AP50" s="204"/>
      <c r="AQ50" s="204"/>
      <c r="AR50" s="204"/>
      <c r="AS50" s="204"/>
    </row>
    <row r="51" spans="1:45" s="195" customFormat="1" ht="18" customHeight="1" outlineLevel="1" x14ac:dyDescent="0.25">
      <c r="A51" s="204"/>
      <c r="B51" s="1048" t="s">
        <v>611</v>
      </c>
      <c r="C51" s="1009"/>
      <c r="D51" s="1057" t="s">
        <v>612</v>
      </c>
      <c r="E51" s="1058"/>
      <c r="F51" s="1058"/>
      <c r="G51" s="1058"/>
      <c r="H51" s="1058"/>
      <c r="I51" s="1058"/>
      <c r="J51" s="1058"/>
      <c r="K51" s="1058"/>
      <c r="L51" s="1058"/>
      <c r="M51" s="1058"/>
      <c r="N51" s="1058"/>
      <c r="O51" s="1058"/>
      <c r="P51" s="1058"/>
      <c r="Q51" s="1058"/>
      <c r="R51" s="1058"/>
      <c r="S51" s="1058"/>
      <c r="T51" s="1059"/>
      <c r="U51" s="1044"/>
      <c r="V51" s="1049"/>
      <c r="W51" s="1045"/>
      <c r="X51" s="1050"/>
      <c r="Y51" s="1051"/>
      <c r="Z51" s="1052"/>
      <c r="AA51" s="1051"/>
      <c r="AB51" s="1052"/>
      <c r="AC51" s="1014"/>
      <c r="AD51" s="1009"/>
      <c r="AE51" s="1015">
        <f t="shared" si="0"/>
        <v>0</v>
      </c>
      <c r="AF51" s="1034"/>
      <c r="AG51" s="1015">
        <f t="shared" si="4"/>
        <v>0</v>
      </c>
      <c r="AH51" s="1034"/>
      <c r="AI51" s="1015"/>
      <c r="AJ51" s="1033"/>
      <c r="AK51" s="1034"/>
      <c r="AL51" s="204"/>
      <c r="AM51" s="194"/>
      <c r="AN51" s="194"/>
      <c r="AO51" s="204"/>
      <c r="AP51" s="204"/>
      <c r="AQ51" s="204"/>
      <c r="AR51" s="204"/>
      <c r="AS51" s="204"/>
    </row>
    <row r="52" spans="1:45" s="195" customFormat="1" ht="36.75" customHeight="1" outlineLevel="1" x14ac:dyDescent="0.25">
      <c r="A52" s="204"/>
      <c r="B52" s="1008" t="s">
        <v>613</v>
      </c>
      <c r="C52" s="1056"/>
      <c r="D52" s="1061" t="s">
        <v>559</v>
      </c>
      <c r="E52" s="1062"/>
      <c r="F52" s="1062"/>
      <c r="G52" s="1062"/>
      <c r="H52" s="1062"/>
      <c r="I52" s="1062"/>
      <c r="J52" s="1062"/>
      <c r="K52" s="1062"/>
      <c r="L52" s="1062"/>
      <c r="M52" s="1062"/>
      <c r="N52" s="1062"/>
      <c r="O52" s="1062"/>
      <c r="P52" s="1062"/>
      <c r="Q52" s="1062"/>
      <c r="R52" s="1062"/>
      <c r="S52" s="1062"/>
      <c r="T52" s="1063"/>
      <c r="U52" s="1037"/>
      <c r="V52" s="1055"/>
      <c r="W52" s="1039" t="s">
        <v>101</v>
      </c>
      <c r="X52" s="1060"/>
      <c r="Y52" s="1015">
        <v>4</v>
      </c>
      <c r="Z52" s="1034"/>
      <c r="AA52" s="1015"/>
      <c r="AB52" s="1034"/>
      <c r="AC52" s="1014"/>
      <c r="AD52" s="1009"/>
      <c r="AE52" s="1015">
        <f t="shared" si="0"/>
        <v>0</v>
      </c>
      <c r="AF52" s="1034"/>
      <c r="AG52" s="1015">
        <f t="shared" si="4"/>
        <v>0</v>
      </c>
      <c r="AH52" s="1034"/>
      <c r="AI52" s="1015">
        <f t="shared" si="3"/>
        <v>0</v>
      </c>
      <c r="AJ52" s="1033"/>
      <c r="AK52" s="1034"/>
      <c r="AL52" s="204"/>
      <c r="AM52" s="205"/>
      <c r="AN52" s="194"/>
      <c r="AO52" s="204"/>
      <c r="AP52" s="204"/>
      <c r="AQ52" s="204"/>
      <c r="AR52" s="204"/>
      <c r="AS52" s="204"/>
    </row>
    <row r="53" spans="1:45" s="195" customFormat="1" ht="18" customHeight="1" outlineLevel="1" x14ac:dyDescent="0.25">
      <c r="A53" s="204"/>
      <c r="B53" s="1048" t="s">
        <v>1106</v>
      </c>
      <c r="C53" s="1009"/>
      <c r="D53" s="1057" t="s">
        <v>614</v>
      </c>
      <c r="E53" s="1058"/>
      <c r="F53" s="1058"/>
      <c r="G53" s="1058"/>
      <c r="H53" s="1058"/>
      <c r="I53" s="1058"/>
      <c r="J53" s="1058"/>
      <c r="K53" s="1058"/>
      <c r="L53" s="1058"/>
      <c r="M53" s="1058"/>
      <c r="N53" s="1058"/>
      <c r="O53" s="1058"/>
      <c r="P53" s="1058"/>
      <c r="Q53" s="1058"/>
      <c r="R53" s="1058"/>
      <c r="S53" s="1058"/>
      <c r="T53" s="1059"/>
      <c r="U53" s="1044"/>
      <c r="V53" s="1049"/>
      <c r="W53" s="1045"/>
      <c r="X53" s="1050"/>
      <c r="Y53" s="1051"/>
      <c r="Z53" s="1052"/>
      <c r="AA53" s="1051"/>
      <c r="AB53" s="1052"/>
      <c r="AC53" s="1014"/>
      <c r="AD53" s="1009"/>
      <c r="AE53" s="1015">
        <f t="shared" si="0"/>
        <v>0</v>
      </c>
      <c r="AF53" s="1034"/>
      <c r="AG53" s="1015">
        <f>ROUND(Y53*AC53,2)</f>
        <v>0</v>
      </c>
      <c r="AH53" s="1034"/>
      <c r="AI53" s="1015"/>
      <c r="AJ53" s="1033"/>
      <c r="AK53" s="1034"/>
      <c r="AL53" s="204"/>
      <c r="AM53" s="194"/>
      <c r="AN53" s="194"/>
      <c r="AO53" s="204"/>
      <c r="AP53" s="204"/>
      <c r="AQ53" s="204"/>
      <c r="AR53" s="204"/>
      <c r="AS53" s="204"/>
    </row>
    <row r="54" spans="1:45" s="195" customFormat="1" ht="36.75" customHeight="1" outlineLevel="1" x14ac:dyDescent="0.25">
      <c r="A54" s="204"/>
      <c r="B54" s="1008" t="s">
        <v>1107</v>
      </c>
      <c r="C54" s="1056"/>
      <c r="D54" s="1061" t="s">
        <v>559</v>
      </c>
      <c r="E54" s="1062"/>
      <c r="F54" s="1062"/>
      <c r="G54" s="1062"/>
      <c r="H54" s="1062"/>
      <c r="I54" s="1062"/>
      <c r="J54" s="1062"/>
      <c r="K54" s="1062"/>
      <c r="L54" s="1062"/>
      <c r="M54" s="1062"/>
      <c r="N54" s="1062"/>
      <c r="O54" s="1062"/>
      <c r="P54" s="1062"/>
      <c r="Q54" s="1062"/>
      <c r="R54" s="1062"/>
      <c r="S54" s="1062"/>
      <c r="T54" s="1063"/>
      <c r="U54" s="1037"/>
      <c r="V54" s="1055"/>
      <c r="W54" s="1039" t="s">
        <v>101</v>
      </c>
      <c r="X54" s="1060"/>
      <c r="Y54" s="1015">
        <v>3</v>
      </c>
      <c r="Z54" s="1034"/>
      <c r="AA54" s="1015"/>
      <c r="AB54" s="1034"/>
      <c r="AC54" s="1014"/>
      <c r="AD54" s="1009"/>
      <c r="AE54" s="1015">
        <f t="shared" si="0"/>
        <v>0</v>
      </c>
      <c r="AF54" s="1034"/>
      <c r="AG54" s="1015">
        <f>ROUND(Y54*AC54,2)</f>
        <v>0</v>
      </c>
      <c r="AH54" s="1034"/>
      <c r="AI54" s="1015">
        <f t="shared" si="3"/>
        <v>0</v>
      </c>
      <c r="AJ54" s="1033"/>
      <c r="AK54" s="1034"/>
      <c r="AL54" s="204"/>
      <c r="AM54" s="205"/>
      <c r="AN54" s="194"/>
      <c r="AO54" s="204"/>
      <c r="AP54" s="204"/>
      <c r="AQ54" s="204"/>
      <c r="AR54" s="204"/>
      <c r="AS54" s="204"/>
    </row>
    <row r="55" spans="1:45" s="195" customFormat="1" ht="18" customHeight="1" outlineLevel="1" collapsed="1" x14ac:dyDescent="0.25">
      <c r="A55" s="201"/>
      <c r="B55" s="1008"/>
      <c r="C55" s="1009"/>
      <c r="D55" s="1010"/>
      <c r="E55" s="1011"/>
      <c r="F55" s="1011"/>
      <c r="G55" s="1011"/>
      <c r="H55" s="1011"/>
      <c r="I55" s="1011"/>
      <c r="J55" s="1011"/>
      <c r="K55" s="1011"/>
      <c r="L55" s="1011"/>
      <c r="M55" s="1011"/>
      <c r="N55" s="1011"/>
      <c r="O55" s="1011"/>
      <c r="P55" s="1011"/>
      <c r="Q55" s="1011"/>
      <c r="R55" s="1011"/>
      <c r="S55" s="1011"/>
      <c r="T55" s="1009"/>
      <c r="U55" s="1037"/>
      <c r="V55" s="1009"/>
      <c r="W55" s="1039"/>
      <c r="X55" s="1009"/>
      <c r="Y55" s="1015"/>
      <c r="Z55" s="1016"/>
      <c r="AA55" s="1015"/>
      <c r="AB55" s="1016"/>
      <c r="AC55" s="1014"/>
      <c r="AD55" s="1009"/>
      <c r="AE55" s="1015"/>
      <c r="AF55" s="1016"/>
      <c r="AG55" s="1015"/>
      <c r="AH55" s="1034"/>
      <c r="AI55" s="1015">
        <f t="shared" si="3"/>
        <v>0</v>
      </c>
      <c r="AJ55" s="1033"/>
      <c r="AK55" s="1034"/>
      <c r="AL55" s="201"/>
      <c r="AM55" s="205"/>
      <c r="AN55" s="194"/>
      <c r="AO55" s="201"/>
      <c r="AP55" s="201"/>
      <c r="AQ55" s="201"/>
      <c r="AR55" s="201"/>
      <c r="AS55" s="201"/>
    </row>
    <row r="56" spans="1:45" s="195" customFormat="1" ht="18" customHeight="1" x14ac:dyDescent="0.25">
      <c r="A56" s="201"/>
      <c r="B56" s="1074">
        <v>2</v>
      </c>
      <c r="C56" s="1009"/>
      <c r="D56" s="1031" t="s">
        <v>615</v>
      </c>
      <c r="E56" s="1011"/>
      <c r="F56" s="1011"/>
      <c r="G56" s="1011"/>
      <c r="H56" s="1011"/>
      <c r="I56" s="1011"/>
      <c r="J56" s="1011"/>
      <c r="K56" s="1011"/>
      <c r="L56" s="1011"/>
      <c r="M56" s="1011"/>
      <c r="N56" s="1011"/>
      <c r="O56" s="1011"/>
      <c r="P56" s="1011"/>
      <c r="Q56" s="1011"/>
      <c r="R56" s="1011"/>
      <c r="S56" s="1011"/>
      <c r="T56" s="1011"/>
      <c r="U56" s="202"/>
      <c r="V56" s="202"/>
      <c r="W56" s="202"/>
      <c r="X56" s="202"/>
      <c r="Y56" s="203"/>
      <c r="Z56" s="203"/>
      <c r="AA56" s="203"/>
      <c r="AB56" s="203"/>
      <c r="AC56" s="203"/>
      <c r="AD56" s="203"/>
      <c r="AE56" s="1032"/>
      <c r="AF56" s="1009"/>
      <c r="AG56" s="1032"/>
      <c r="AH56" s="1009"/>
      <c r="AI56" s="1032">
        <f>SUM(AI57:AK65)</f>
        <v>0</v>
      </c>
      <c r="AJ56" s="1011"/>
      <c r="AK56" s="1009"/>
      <c r="AL56" s="201"/>
      <c r="AM56" s="194"/>
      <c r="AN56" s="194"/>
      <c r="AO56" s="201"/>
      <c r="AP56" s="201"/>
      <c r="AQ56" s="201"/>
      <c r="AR56" s="201"/>
      <c r="AS56" s="201"/>
    </row>
    <row r="57" spans="1:45" s="195" customFormat="1" ht="18" customHeight="1" outlineLevel="1" x14ac:dyDescent="0.25">
      <c r="A57" s="204"/>
      <c r="B57" s="1048" t="s">
        <v>41</v>
      </c>
      <c r="C57" s="1009"/>
      <c r="D57" s="1057" t="s">
        <v>616</v>
      </c>
      <c r="E57" s="1058"/>
      <c r="F57" s="1058"/>
      <c r="G57" s="1058"/>
      <c r="H57" s="1058"/>
      <c r="I57" s="1058"/>
      <c r="J57" s="1058"/>
      <c r="K57" s="1058"/>
      <c r="L57" s="1058"/>
      <c r="M57" s="1058"/>
      <c r="N57" s="1058"/>
      <c r="O57" s="1058"/>
      <c r="P57" s="1058"/>
      <c r="Q57" s="1058"/>
      <c r="R57" s="1058"/>
      <c r="S57" s="1058"/>
      <c r="T57" s="1059"/>
      <c r="U57" s="1044"/>
      <c r="V57" s="1049"/>
      <c r="W57" s="1045"/>
      <c r="X57" s="1050"/>
      <c r="Y57" s="1051"/>
      <c r="Z57" s="1052"/>
      <c r="AA57" s="1051"/>
      <c r="AB57" s="1052"/>
      <c r="AC57" s="1014"/>
      <c r="AD57" s="1009"/>
      <c r="AE57" s="1015"/>
      <c r="AF57" s="1034"/>
      <c r="AG57" s="1014"/>
      <c r="AH57" s="1073"/>
      <c r="AI57" s="1015"/>
      <c r="AJ57" s="1033"/>
      <c r="AK57" s="1034"/>
      <c r="AL57" s="204"/>
      <c r="AM57" s="194"/>
      <c r="AN57" s="194"/>
      <c r="AO57" s="204"/>
      <c r="AP57" s="204"/>
      <c r="AQ57" s="204"/>
      <c r="AR57" s="204"/>
      <c r="AS57" s="204"/>
    </row>
    <row r="58" spans="1:45" s="195" customFormat="1" ht="36.75" customHeight="1" outlineLevel="1" x14ac:dyDescent="0.25">
      <c r="A58" s="204"/>
      <c r="B58" s="1008" t="s">
        <v>42</v>
      </c>
      <c r="C58" s="1056"/>
      <c r="D58" s="1061" t="s">
        <v>617</v>
      </c>
      <c r="E58" s="1062"/>
      <c r="F58" s="1062"/>
      <c r="G58" s="1062"/>
      <c r="H58" s="1062"/>
      <c r="I58" s="1062"/>
      <c r="J58" s="1062"/>
      <c r="K58" s="1062"/>
      <c r="L58" s="1062"/>
      <c r="M58" s="1062"/>
      <c r="N58" s="1062"/>
      <c r="O58" s="1062"/>
      <c r="P58" s="1062"/>
      <c r="Q58" s="1062"/>
      <c r="R58" s="1062"/>
      <c r="S58" s="1062"/>
      <c r="T58" s="1063"/>
      <c r="U58" s="1037"/>
      <c r="V58" s="1055"/>
      <c r="W58" s="1039" t="s">
        <v>101</v>
      </c>
      <c r="X58" s="1060"/>
      <c r="Y58" s="1015">
        <v>5</v>
      </c>
      <c r="Z58" s="1034"/>
      <c r="AA58" s="1015"/>
      <c r="AB58" s="1034"/>
      <c r="AC58" s="1014"/>
      <c r="AD58" s="1009"/>
      <c r="AE58" s="1015">
        <f>ROUND(Y58*AA58,2)</f>
        <v>0</v>
      </c>
      <c r="AF58" s="1034"/>
      <c r="AG58" s="1015">
        <f>ROUND(Y58*AC58,2)</f>
        <v>0</v>
      </c>
      <c r="AH58" s="1034"/>
      <c r="AI58" s="1015">
        <f t="shared" ref="AI58:AI65" si="5">AE58+AG58</f>
        <v>0</v>
      </c>
      <c r="AJ58" s="1033"/>
      <c r="AK58" s="1034"/>
      <c r="AL58" s="204"/>
      <c r="AM58" s="205"/>
      <c r="AN58" s="194"/>
      <c r="AO58" s="204"/>
      <c r="AP58" s="204"/>
      <c r="AQ58" s="204"/>
      <c r="AR58" s="204"/>
      <c r="AS58" s="204"/>
    </row>
    <row r="59" spans="1:45" s="195" customFormat="1" ht="18" customHeight="1" outlineLevel="1" x14ac:dyDescent="0.25">
      <c r="A59" s="204"/>
      <c r="B59" s="1048" t="s">
        <v>618</v>
      </c>
      <c r="C59" s="1009"/>
      <c r="D59" s="1057" t="s">
        <v>619</v>
      </c>
      <c r="E59" s="1058"/>
      <c r="F59" s="1058"/>
      <c r="G59" s="1058"/>
      <c r="H59" s="1058"/>
      <c r="I59" s="1058"/>
      <c r="J59" s="1058"/>
      <c r="K59" s="1058"/>
      <c r="L59" s="1058"/>
      <c r="M59" s="1058"/>
      <c r="N59" s="1058"/>
      <c r="O59" s="1058"/>
      <c r="P59" s="1058"/>
      <c r="Q59" s="1058"/>
      <c r="R59" s="1058"/>
      <c r="S59" s="1058"/>
      <c r="T59" s="1059"/>
      <c r="U59" s="1044"/>
      <c r="V59" s="1049"/>
      <c r="W59" s="1045"/>
      <c r="X59" s="1050"/>
      <c r="Y59" s="1051"/>
      <c r="Z59" s="1052"/>
      <c r="AA59" s="1051"/>
      <c r="AB59" s="1052"/>
      <c r="AC59" s="1014"/>
      <c r="AD59" s="1009"/>
      <c r="AE59" s="1015">
        <f t="shared" ref="AE59:AE64" si="6">ROUND(Y59*AA59,2)</f>
        <v>0</v>
      </c>
      <c r="AF59" s="1034"/>
      <c r="AG59" s="1015">
        <f t="shared" ref="AG59:AG64" si="7">ROUND(Y59*AC59,2)</f>
        <v>0</v>
      </c>
      <c r="AH59" s="1034"/>
      <c r="AI59" s="1015"/>
      <c r="AJ59" s="1033"/>
      <c r="AK59" s="1034"/>
      <c r="AL59" s="204"/>
      <c r="AM59" s="194"/>
      <c r="AN59" s="194"/>
      <c r="AO59" s="204"/>
      <c r="AP59" s="204"/>
      <c r="AQ59" s="204"/>
      <c r="AR59" s="204"/>
      <c r="AS59" s="204"/>
    </row>
    <row r="60" spans="1:45" s="195" customFormat="1" ht="36.75" customHeight="1" outlineLevel="1" x14ac:dyDescent="0.25">
      <c r="A60" s="204"/>
      <c r="B60" s="1008" t="s">
        <v>620</v>
      </c>
      <c r="C60" s="1056"/>
      <c r="D60" s="1061" t="s">
        <v>617</v>
      </c>
      <c r="E60" s="1062"/>
      <c r="F60" s="1062"/>
      <c r="G60" s="1062"/>
      <c r="H60" s="1062"/>
      <c r="I60" s="1062"/>
      <c r="J60" s="1062"/>
      <c r="K60" s="1062"/>
      <c r="L60" s="1062"/>
      <c r="M60" s="1062"/>
      <c r="N60" s="1062"/>
      <c r="O60" s="1062"/>
      <c r="P60" s="1062"/>
      <c r="Q60" s="1062"/>
      <c r="R60" s="1062"/>
      <c r="S60" s="1062"/>
      <c r="T60" s="1063"/>
      <c r="U60" s="1037"/>
      <c r="V60" s="1055"/>
      <c r="W60" s="1039" t="s">
        <v>101</v>
      </c>
      <c r="X60" s="1060"/>
      <c r="Y60" s="1015">
        <v>7</v>
      </c>
      <c r="Z60" s="1034"/>
      <c r="AA60" s="1015"/>
      <c r="AB60" s="1034"/>
      <c r="AC60" s="1014"/>
      <c r="AD60" s="1009"/>
      <c r="AE60" s="1015">
        <f t="shared" si="6"/>
        <v>0</v>
      </c>
      <c r="AF60" s="1034"/>
      <c r="AG60" s="1015">
        <f t="shared" si="7"/>
        <v>0</v>
      </c>
      <c r="AH60" s="1034"/>
      <c r="AI60" s="1015">
        <f t="shared" si="5"/>
        <v>0</v>
      </c>
      <c r="AJ60" s="1033"/>
      <c r="AK60" s="1034"/>
      <c r="AL60" s="204"/>
      <c r="AM60" s="205"/>
      <c r="AN60" s="194"/>
      <c r="AO60" s="204"/>
      <c r="AP60" s="204"/>
      <c r="AQ60" s="204"/>
      <c r="AR60" s="204"/>
      <c r="AS60" s="204"/>
    </row>
    <row r="61" spans="1:45" s="195" customFormat="1" ht="18" customHeight="1" outlineLevel="1" x14ac:dyDescent="0.25">
      <c r="A61" s="204"/>
      <c r="B61" s="1048" t="s">
        <v>621</v>
      </c>
      <c r="C61" s="1009"/>
      <c r="D61" s="1057" t="s">
        <v>622</v>
      </c>
      <c r="E61" s="1058"/>
      <c r="F61" s="1058"/>
      <c r="G61" s="1058"/>
      <c r="H61" s="1058"/>
      <c r="I61" s="1058"/>
      <c r="J61" s="1058"/>
      <c r="K61" s="1058"/>
      <c r="L61" s="1058"/>
      <c r="M61" s="1058"/>
      <c r="N61" s="1058"/>
      <c r="O61" s="1058"/>
      <c r="P61" s="1058"/>
      <c r="Q61" s="1058"/>
      <c r="R61" s="1058"/>
      <c r="S61" s="1058"/>
      <c r="T61" s="1059"/>
      <c r="U61" s="1044"/>
      <c r="V61" s="1049"/>
      <c r="W61" s="1045"/>
      <c r="X61" s="1050"/>
      <c r="Y61" s="1051"/>
      <c r="Z61" s="1052"/>
      <c r="AA61" s="1051"/>
      <c r="AB61" s="1052"/>
      <c r="AC61" s="1014"/>
      <c r="AD61" s="1009"/>
      <c r="AE61" s="1015">
        <f t="shared" si="6"/>
        <v>0</v>
      </c>
      <c r="AF61" s="1034"/>
      <c r="AG61" s="1015">
        <f t="shared" si="7"/>
        <v>0</v>
      </c>
      <c r="AH61" s="1034"/>
      <c r="AI61" s="1015"/>
      <c r="AJ61" s="1033"/>
      <c r="AK61" s="1034"/>
      <c r="AL61" s="204"/>
      <c r="AM61" s="194"/>
      <c r="AN61" s="194"/>
      <c r="AO61" s="204"/>
      <c r="AP61" s="204"/>
      <c r="AQ61" s="204"/>
      <c r="AR61" s="204"/>
      <c r="AS61" s="204"/>
    </row>
    <row r="62" spans="1:45" s="195" customFormat="1" ht="36.75" customHeight="1" outlineLevel="1" x14ac:dyDescent="0.25">
      <c r="A62" s="204"/>
      <c r="B62" s="1008" t="s">
        <v>623</v>
      </c>
      <c r="C62" s="1056"/>
      <c r="D62" s="1061" t="s">
        <v>617</v>
      </c>
      <c r="E62" s="1062"/>
      <c r="F62" s="1062"/>
      <c r="G62" s="1062"/>
      <c r="H62" s="1062"/>
      <c r="I62" s="1062"/>
      <c r="J62" s="1062"/>
      <c r="K62" s="1062"/>
      <c r="L62" s="1062"/>
      <c r="M62" s="1062"/>
      <c r="N62" s="1062"/>
      <c r="O62" s="1062"/>
      <c r="P62" s="1062"/>
      <c r="Q62" s="1062"/>
      <c r="R62" s="1062"/>
      <c r="S62" s="1062"/>
      <c r="T62" s="1063"/>
      <c r="U62" s="1037"/>
      <c r="V62" s="1055"/>
      <c r="W62" s="1039" t="s">
        <v>101</v>
      </c>
      <c r="X62" s="1060"/>
      <c r="Y62" s="1015">
        <v>7</v>
      </c>
      <c r="Z62" s="1034"/>
      <c r="AA62" s="1015"/>
      <c r="AB62" s="1034"/>
      <c r="AC62" s="1014"/>
      <c r="AD62" s="1009"/>
      <c r="AE62" s="1015">
        <f t="shared" si="6"/>
        <v>0</v>
      </c>
      <c r="AF62" s="1034"/>
      <c r="AG62" s="1015">
        <f t="shared" si="7"/>
        <v>0</v>
      </c>
      <c r="AH62" s="1034"/>
      <c r="AI62" s="1015">
        <f t="shared" si="5"/>
        <v>0</v>
      </c>
      <c r="AJ62" s="1033"/>
      <c r="AK62" s="1034"/>
      <c r="AL62" s="204"/>
      <c r="AM62" s="205"/>
      <c r="AN62" s="194"/>
      <c r="AO62" s="204"/>
      <c r="AP62" s="204"/>
      <c r="AQ62" s="204"/>
      <c r="AR62" s="204"/>
      <c r="AS62" s="204"/>
    </row>
    <row r="63" spans="1:45" s="195" customFormat="1" ht="18" customHeight="1" outlineLevel="1" x14ac:dyDescent="0.25">
      <c r="A63" s="204"/>
      <c r="B63" s="1048" t="s">
        <v>624</v>
      </c>
      <c r="C63" s="1009"/>
      <c r="D63" s="1057" t="s">
        <v>625</v>
      </c>
      <c r="E63" s="1058"/>
      <c r="F63" s="1058"/>
      <c r="G63" s="1058"/>
      <c r="H63" s="1058"/>
      <c r="I63" s="1058"/>
      <c r="J63" s="1058"/>
      <c r="K63" s="1058"/>
      <c r="L63" s="1058"/>
      <c r="M63" s="1058"/>
      <c r="N63" s="1058"/>
      <c r="O63" s="1058"/>
      <c r="P63" s="1058"/>
      <c r="Q63" s="1058"/>
      <c r="R63" s="1058"/>
      <c r="S63" s="1058"/>
      <c r="T63" s="1059"/>
      <c r="U63" s="1044"/>
      <c r="V63" s="1049"/>
      <c r="W63" s="1045"/>
      <c r="X63" s="1050"/>
      <c r="Y63" s="1051"/>
      <c r="Z63" s="1052"/>
      <c r="AA63" s="1051"/>
      <c r="AB63" s="1052"/>
      <c r="AC63" s="1014"/>
      <c r="AD63" s="1009"/>
      <c r="AE63" s="1015">
        <f t="shared" si="6"/>
        <v>0</v>
      </c>
      <c r="AF63" s="1034"/>
      <c r="AG63" s="1015">
        <f t="shared" si="7"/>
        <v>0</v>
      </c>
      <c r="AH63" s="1034"/>
      <c r="AI63" s="1015"/>
      <c r="AJ63" s="1033"/>
      <c r="AK63" s="1034"/>
      <c r="AL63" s="204"/>
      <c r="AM63" s="194"/>
      <c r="AN63" s="194"/>
      <c r="AO63" s="204"/>
      <c r="AP63" s="204"/>
      <c r="AQ63" s="204"/>
      <c r="AR63" s="204"/>
      <c r="AS63" s="204"/>
    </row>
    <row r="64" spans="1:45" s="195" customFormat="1" ht="36.75" customHeight="1" outlineLevel="1" x14ac:dyDescent="0.25">
      <c r="A64" s="204"/>
      <c r="B64" s="1008" t="s">
        <v>626</v>
      </c>
      <c r="C64" s="1056"/>
      <c r="D64" s="1061" t="s">
        <v>627</v>
      </c>
      <c r="E64" s="1062"/>
      <c r="F64" s="1062"/>
      <c r="G64" s="1062"/>
      <c r="H64" s="1062"/>
      <c r="I64" s="1062"/>
      <c r="J64" s="1062"/>
      <c r="K64" s="1062"/>
      <c r="L64" s="1062"/>
      <c r="M64" s="1062"/>
      <c r="N64" s="1062"/>
      <c r="O64" s="1062"/>
      <c r="P64" s="1062"/>
      <c r="Q64" s="1062"/>
      <c r="R64" s="1062"/>
      <c r="S64" s="1062"/>
      <c r="T64" s="1063"/>
      <c r="U64" s="1037"/>
      <c r="V64" s="1055"/>
      <c r="W64" s="1039" t="s">
        <v>101</v>
      </c>
      <c r="X64" s="1060"/>
      <c r="Y64" s="1015">
        <v>10</v>
      </c>
      <c r="Z64" s="1034"/>
      <c r="AA64" s="1015"/>
      <c r="AB64" s="1034"/>
      <c r="AC64" s="1014"/>
      <c r="AD64" s="1009"/>
      <c r="AE64" s="1015">
        <f t="shared" si="6"/>
        <v>0</v>
      </c>
      <c r="AF64" s="1034"/>
      <c r="AG64" s="1015">
        <f t="shared" si="7"/>
        <v>0</v>
      </c>
      <c r="AH64" s="1034"/>
      <c r="AI64" s="1015">
        <f t="shared" si="5"/>
        <v>0</v>
      </c>
      <c r="AJ64" s="1033"/>
      <c r="AK64" s="1034"/>
      <c r="AL64" s="204"/>
      <c r="AM64" s="205"/>
      <c r="AN64" s="194"/>
      <c r="AO64" s="204"/>
      <c r="AP64" s="204"/>
      <c r="AQ64" s="204"/>
      <c r="AR64" s="204"/>
      <c r="AS64" s="204"/>
    </row>
    <row r="65" spans="1:45" s="195" customFormat="1" ht="18" customHeight="1" outlineLevel="1" collapsed="1" x14ac:dyDescent="0.25">
      <c r="A65" s="201"/>
      <c r="B65" s="1008"/>
      <c r="C65" s="1009"/>
      <c r="D65" s="1010"/>
      <c r="E65" s="1011"/>
      <c r="F65" s="1011"/>
      <c r="G65" s="1011"/>
      <c r="H65" s="1011"/>
      <c r="I65" s="1011"/>
      <c r="J65" s="1011"/>
      <c r="K65" s="1011"/>
      <c r="L65" s="1011"/>
      <c r="M65" s="1011"/>
      <c r="N65" s="1011"/>
      <c r="O65" s="1011"/>
      <c r="P65" s="1011"/>
      <c r="Q65" s="1011"/>
      <c r="R65" s="1011"/>
      <c r="S65" s="1011"/>
      <c r="T65" s="1009"/>
      <c r="U65" s="1037"/>
      <c r="V65" s="1009"/>
      <c r="W65" s="1039"/>
      <c r="X65" s="1009"/>
      <c r="Y65" s="1015"/>
      <c r="Z65" s="1016"/>
      <c r="AA65" s="1015"/>
      <c r="AB65" s="1016"/>
      <c r="AC65" s="1014"/>
      <c r="AD65" s="1009"/>
      <c r="AE65" s="1015"/>
      <c r="AF65" s="1034"/>
      <c r="AG65" s="1015"/>
      <c r="AH65" s="1034"/>
      <c r="AI65" s="1015">
        <f t="shared" si="5"/>
        <v>0</v>
      </c>
      <c r="AJ65" s="1033"/>
      <c r="AK65" s="1034"/>
      <c r="AL65" s="201"/>
      <c r="AM65" s="205"/>
      <c r="AN65" s="194"/>
      <c r="AO65" s="201"/>
      <c r="AP65" s="201"/>
      <c r="AQ65" s="201"/>
      <c r="AR65" s="201"/>
      <c r="AS65" s="201"/>
    </row>
    <row r="66" spans="1:45" s="195" customFormat="1" ht="18" customHeight="1" x14ac:dyDescent="0.25">
      <c r="A66" s="201"/>
      <c r="B66" s="1074">
        <v>3</v>
      </c>
      <c r="C66" s="1009"/>
      <c r="D66" s="1031" t="s">
        <v>628</v>
      </c>
      <c r="E66" s="1011"/>
      <c r="F66" s="1011"/>
      <c r="G66" s="1011"/>
      <c r="H66" s="1011"/>
      <c r="I66" s="1011"/>
      <c r="J66" s="1011"/>
      <c r="K66" s="1011"/>
      <c r="L66" s="1011"/>
      <c r="M66" s="1011"/>
      <c r="N66" s="1011"/>
      <c r="O66" s="1011"/>
      <c r="P66" s="1011"/>
      <c r="Q66" s="1011"/>
      <c r="R66" s="1011"/>
      <c r="S66" s="1011"/>
      <c r="T66" s="1011"/>
      <c r="U66" s="202"/>
      <c r="V66" s="202"/>
      <c r="W66" s="202"/>
      <c r="X66" s="202"/>
      <c r="Y66" s="203"/>
      <c r="Z66" s="203"/>
      <c r="AA66" s="203"/>
      <c r="AB66" s="203"/>
      <c r="AC66" s="203"/>
      <c r="AD66" s="203"/>
      <c r="AE66" s="1032"/>
      <c r="AF66" s="1009"/>
      <c r="AG66" s="1032"/>
      <c r="AH66" s="1009"/>
      <c r="AI66" s="1032">
        <f>SUM(AI67:AK69)</f>
        <v>0</v>
      </c>
      <c r="AJ66" s="1011"/>
      <c r="AK66" s="1009"/>
      <c r="AL66" s="201"/>
      <c r="AM66" s="194"/>
      <c r="AN66" s="194"/>
      <c r="AO66" s="201"/>
      <c r="AP66" s="201"/>
      <c r="AQ66" s="201"/>
      <c r="AR66" s="201"/>
      <c r="AS66" s="201"/>
    </row>
    <row r="67" spans="1:45" s="195" customFormat="1" ht="18" customHeight="1" outlineLevel="1" x14ac:dyDescent="0.25">
      <c r="A67" s="204"/>
      <c r="B67" s="1048" t="s">
        <v>44</v>
      </c>
      <c r="C67" s="1009"/>
      <c r="D67" s="1057" t="s">
        <v>629</v>
      </c>
      <c r="E67" s="1058"/>
      <c r="F67" s="1058"/>
      <c r="G67" s="1058"/>
      <c r="H67" s="1058"/>
      <c r="I67" s="1058"/>
      <c r="J67" s="1058"/>
      <c r="K67" s="1058"/>
      <c r="L67" s="1058"/>
      <c r="M67" s="1058"/>
      <c r="N67" s="1058"/>
      <c r="O67" s="1058"/>
      <c r="P67" s="1058"/>
      <c r="Q67" s="1058"/>
      <c r="R67" s="1058"/>
      <c r="S67" s="1058"/>
      <c r="T67" s="1059"/>
      <c r="U67" s="1044"/>
      <c r="V67" s="1049"/>
      <c r="W67" s="1045"/>
      <c r="X67" s="1050"/>
      <c r="Y67" s="1051"/>
      <c r="Z67" s="1052"/>
      <c r="AA67" s="1051"/>
      <c r="AB67" s="1052"/>
      <c r="AC67" s="1014"/>
      <c r="AD67" s="1009"/>
      <c r="AE67" s="1014"/>
      <c r="AF67" s="1073"/>
      <c r="AG67" s="1014"/>
      <c r="AH67" s="1073"/>
      <c r="AI67" s="1015"/>
      <c r="AJ67" s="1033"/>
      <c r="AK67" s="1034"/>
      <c r="AL67" s="204"/>
      <c r="AM67" s="194"/>
      <c r="AN67" s="194"/>
      <c r="AO67" s="204"/>
      <c r="AP67" s="204"/>
      <c r="AQ67" s="204"/>
      <c r="AR67" s="204"/>
      <c r="AS67" s="204"/>
    </row>
    <row r="68" spans="1:45" s="195" customFormat="1" ht="18" customHeight="1" outlineLevel="1" x14ac:dyDescent="0.25">
      <c r="A68" s="201"/>
      <c r="B68" s="1008" t="s">
        <v>45</v>
      </c>
      <c r="C68" s="1009"/>
      <c r="D68" s="1010" t="s">
        <v>630</v>
      </c>
      <c r="E68" s="1011"/>
      <c r="F68" s="1011"/>
      <c r="G68" s="1011"/>
      <c r="H68" s="1011"/>
      <c r="I68" s="1011"/>
      <c r="J68" s="1011"/>
      <c r="K68" s="1011"/>
      <c r="L68" s="1011"/>
      <c r="M68" s="1011"/>
      <c r="N68" s="1011"/>
      <c r="O68" s="1011"/>
      <c r="P68" s="1011"/>
      <c r="Q68" s="1011"/>
      <c r="R68" s="1011"/>
      <c r="S68" s="1011"/>
      <c r="T68" s="1009"/>
      <c r="U68" s="1037"/>
      <c r="V68" s="1009"/>
      <c r="W68" s="1039" t="s">
        <v>101</v>
      </c>
      <c r="X68" s="1009"/>
      <c r="Y68" s="1015">
        <v>1</v>
      </c>
      <c r="Z68" s="1016"/>
      <c r="AA68" s="1015"/>
      <c r="AB68" s="1016"/>
      <c r="AC68" s="1014"/>
      <c r="AD68" s="1009"/>
      <c r="AE68" s="1015">
        <f>ROUND(Y68*AA68,2)</f>
        <v>0</v>
      </c>
      <c r="AF68" s="1016"/>
      <c r="AG68" s="1015">
        <f>ROUND(Y68*AC68,2)</f>
        <v>0</v>
      </c>
      <c r="AH68" s="1034"/>
      <c r="AI68" s="1015">
        <f>AE68+AG68</f>
        <v>0</v>
      </c>
      <c r="AJ68" s="1033"/>
      <c r="AK68" s="1034"/>
      <c r="AL68" s="201"/>
      <c r="AM68" s="205"/>
      <c r="AN68" s="194"/>
      <c r="AO68" s="201"/>
      <c r="AP68" s="201"/>
      <c r="AQ68" s="201"/>
      <c r="AR68" s="201"/>
      <c r="AS68" s="201"/>
    </row>
    <row r="69" spans="1:45" s="195" customFormat="1" ht="18" customHeight="1" outlineLevel="1" collapsed="1" x14ac:dyDescent="0.25">
      <c r="A69" s="201"/>
      <c r="B69" s="1008"/>
      <c r="C69" s="1009"/>
      <c r="D69" s="1010"/>
      <c r="E69" s="1011"/>
      <c r="F69" s="1011"/>
      <c r="G69" s="1011"/>
      <c r="H69" s="1011"/>
      <c r="I69" s="1011"/>
      <c r="J69" s="1011"/>
      <c r="K69" s="1011"/>
      <c r="L69" s="1011"/>
      <c r="M69" s="1011"/>
      <c r="N69" s="1011"/>
      <c r="O69" s="1011"/>
      <c r="P69" s="1011"/>
      <c r="Q69" s="1011"/>
      <c r="R69" s="1011"/>
      <c r="S69" s="1011"/>
      <c r="T69" s="1009"/>
      <c r="U69" s="1037"/>
      <c r="V69" s="1009"/>
      <c r="W69" s="1039"/>
      <c r="X69" s="1009"/>
      <c r="Y69" s="1015"/>
      <c r="Z69" s="1016"/>
      <c r="AA69" s="1015"/>
      <c r="AB69" s="1016"/>
      <c r="AC69" s="1014"/>
      <c r="AD69" s="1009"/>
      <c r="AE69" s="1015"/>
      <c r="AF69" s="1016"/>
      <c r="AG69" s="1015"/>
      <c r="AH69" s="1016"/>
      <c r="AI69" s="1015">
        <f>AE69+AG69</f>
        <v>0</v>
      </c>
      <c r="AJ69" s="1033"/>
      <c r="AK69" s="1034"/>
      <c r="AL69" s="201"/>
      <c r="AM69" s="205"/>
      <c r="AN69" s="194"/>
      <c r="AO69" s="201"/>
      <c r="AP69" s="201"/>
      <c r="AQ69" s="201"/>
      <c r="AR69" s="201"/>
      <c r="AS69" s="201"/>
    </row>
    <row r="70" spans="1:45" s="195" customFormat="1" ht="18" customHeight="1" x14ac:dyDescent="0.25">
      <c r="A70" s="201"/>
      <c r="B70" s="1074">
        <v>4</v>
      </c>
      <c r="C70" s="1009"/>
      <c r="D70" s="1031" t="s">
        <v>631</v>
      </c>
      <c r="E70" s="1011"/>
      <c r="F70" s="1011"/>
      <c r="G70" s="1011"/>
      <c r="H70" s="1011"/>
      <c r="I70" s="1011"/>
      <c r="J70" s="1011"/>
      <c r="K70" s="1011"/>
      <c r="L70" s="1011"/>
      <c r="M70" s="1011"/>
      <c r="N70" s="1011"/>
      <c r="O70" s="1011"/>
      <c r="P70" s="1011"/>
      <c r="Q70" s="1011"/>
      <c r="R70" s="1011"/>
      <c r="S70" s="1011"/>
      <c r="T70" s="1011"/>
      <c r="U70" s="202"/>
      <c r="V70" s="202"/>
      <c r="W70" s="202"/>
      <c r="X70" s="202"/>
      <c r="Y70" s="203"/>
      <c r="Z70" s="203"/>
      <c r="AA70" s="203"/>
      <c r="AB70" s="203"/>
      <c r="AC70" s="203"/>
      <c r="AD70" s="203"/>
      <c r="AE70" s="1032"/>
      <c r="AF70" s="1009"/>
      <c r="AG70" s="1032"/>
      <c r="AH70" s="1009"/>
      <c r="AI70" s="1032">
        <f>SUM(AI71:AK77)</f>
        <v>0</v>
      </c>
      <c r="AJ70" s="1011"/>
      <c r="AK70" s="1009"/>
      <c r="AL70" s="201"/>
      <c r="AM70" s="194"/>
      <c r="AN70" s="194"/>
      <c r="AO70" s="201"/>
      <c r="AP70" s="201"/>
      <c r="AQ70" s="201"/>
      <c r="AR70" s="201"/>
      <c r="AS70" s="201"/>
    </row>
    <row r="71" spans="1:45" s="195" customFormat="1" ht="18" customHeight="1" outlineLevel="1" x14ac:dyDescent="0.25">
      <c r="A71" s="204"/>
      <c r="B71" s="1048" t="s">
        <v>53</v>
      </c>
      <c r="C71" s="1009"/>
      <c r="D71" s="1057" t="s">
        <v>632</v>
      </c>
      <c r="E71" s="1058"/>
      <c r="F71" s="1058"/>
      <c r="G71" s="1058"/>
      <c r="H71" s="1058"/>
      <c r="I71" s="1058"/>
      <c r="J71" s="1058"/>
      <c r="K71" s="1058"/>
      <c r="L71" s="1058"/>
      <c r="M71" s="1058"/>
      <c r="N71" s="1058"/>
      <c r="O71" s="1058"/>
      <c r="P71" s="1058"/>
      <c r="Q71" s="1058"/>
      <c r="R71" s="1058"/>
      <c r="S71" s="1058"/>
      <c r="T71" s="1059"/>
      <c r="U71" s="1044"/>
      <c r="V71" s="1049"/>
      <c r="W71" s="1045"/>
      <c r="X71" s="1050"/>
      <c r="Y71" s="1051"/>
      <c r="Z71" s="1052"/>
      <c r="AA71" s="1051"/>
      <c r="AB71" s="1052"/>
      <c r="AC71" s="1014"/>
      <c r="AD71" s="1009"/>
      <c r="AE71" s="1015"/>
      <c r="AF71" s="1016"/>
      <c r="AG71" s="1014"/>
      <c r="AH71" s="1073"/>
      <c r="AI71" s="1015"/>
      <c r="AJ71" s="1033"/>
      <c r="AK71" s="1034"/>
      <c r="AL71" s="204"/>
      <c r="AM71" s="194"/>
      <c r="AN71" s="194"/>
      <c r="AO71" s="204"/>
      <c r="AP71" s="204"/>
      <c r="AQ71" s="204"/>
      <c r="AR71" s="204"/>
      <c r="AS71" s="204"/>
    </row>
    <row r="72" spans="1:45" s="195" customFormat="1" ht="57" customHeight="1" outlineLevel="1" x14ac:dyDescent="0.25">
      <c r="A72" s="201"/>
      <c r="B72" s="1008" t="s">
        <v>54</v>
      </c>
      <c r="C72" s="1009"/>
      <c r="D72" s="1010" t="s">
        <v>633</v>
      </c>
      <c r="E72" s="1011"/>
      <c r="F72" s="1011"/>
      <c r="G72" s="1011"/>
      <c r="H72" s="1011"/>
      <c r="I72" s="1011"/>
      <c r="J72" s="1011"/>
      <c r="K72" s="1011"/>
      <c r="L72" s="1011"/>
      <c r="M72" s="1011"/>
      <c r="N72" s="1011"/>
      <c r="O72" s="1011"/>
      <c r="P72" s="1011"/>
      <c r="Q72" s="1011"/>
      <c r="R72" s="1011"/>
      <c r="S72" s="1011"/>
      <c r="T72" s="1009"/>
      <c r="U72" s="1037"/>
      <c r="V72" s="1009"/>
      <c r="W72" s="1039" t="s">
        <v>101</v>
      </c>
      <c r="X72" s="1009"/>
      <c r="Y72" s="1015">
        <v>1</v>
      </c>
      <c r="Z72" s="1016"/>
      <c r="AA72" s="1015"/>
      <c r="AB72" s="1016"/>
      <c r="AC72" s="1014"/>
      <c r="AD72" s="1009"/>
      <c r="AE72" s="1015">
        <f>ROUND(Y72*AA72,2)</f>
        <v>0</v>
      </c>
      <c r="AF72" s="1016"/>
      <c r="AG72" s="1015">
        <f>ROUND(Y72*AC72,2)</f>
        <v>0</v>
      </c>
      <c r="AH72" s="1034"/>
      <c r="AI72" s="1015">
        <f t="shared" ref="AI72:AI77" si="8">AE72+AG72</f>
        <v>0</v>
      </c>
      <c r="AJ72" s="1033"/>
      <c r="AK72" s="1034"/>
      <c r="AL72" s="201"/>
      <c r="AM72" s="205"/>
      <c r="AN72" s="194"/>
      <c r="AO72" s="201"/>
      <c r="AP72" s="201"/>
      <c r="AQ72" s="201"/>
      <c r="AR72" s="201"/>
      <c r="AS72" s="201"/>
    </row>
    <row r="73" spans="1:45" s="195" customFormat="1" ht="15.75" customHeight="1" outlineLevel="1" x14ac:dyDescent="0.25">
      <c r="A73" s="212"/>
      <c r="B73" s="1040" t="s">
        <v>634</v>
      </c>
      <c r="C73" s="1009"/>
      <c r="D73" s="1041" t="s">
        <v>635</v>
      </c>
      <c r="E73" s="1011"/>
      <c r="F73" s="1011"/>
      <c r="G73" s="1011"/>
      <c r="H73" s="1011"/>
      <c r="I73" s="1011"/>
      <c r="J73" s="1011"/>
      <c r="K73" s="1011"/>
      <c r="L73" s="1011"/>
      <c r="M73" s="1011"/>
      <c r="N73" s="1011"/>
      <c r="O73" s="1011"/>
      <c r="P73" s="1011"/>
      <c r="Q73" s="1011"/>
      <c r="R73" s="1011"/>
      <c r="S73" s="1011"/>
      <c r="T73" s="1009"/>
      <c r="U73" s="1044"/>
      <c r="V73" s="1009"/>
      <c r="W73" s="1045"/>
      <c r="X73" s="1009"/>
      <c r="Y73" s="1014"/>
      <c r="Z73" s="1009"/>
      <c r="AA73" s="1014"/>
      <c r="AB73" s="1009"/>
      <c r="AC73" s="1014"/>
      <c r="AD73" s="1009"/>
      <c r="AE73" s="1015">
        <f>ROUND(Y73*AA73,2)</f>
        <v>0</v>
      </c>
      <c r="AF73" s="1016"/>
      <c r="AG73" s="1015">
        <f>ROUND(Y73*AC73,2)</f>
        <v>0</v>
      </c>
      <c r="AH73" s="1034"/>
      <c r="AI73" s="1015"/>
      <c r="AJ73" s="1033"/>
      <c r="AK73" s="1034"/>
      <c r="AL73" s="212"/>
      <c r="AM73" s="194"/>
      <c r="AN73" s="194"/>
      <c r="AO73" s="212"/>
      <c r="AP73" s="212"/>
      <c r="AQ73" s="212"/>
      <c r="AR73" s="212"/>
      <c r="AS73" s="212"/>
    </row>
    <row r="74" spans="1:45" s="195" customFormat="1" ht="54" customHeight="1" outlineLevel="1" x14ac:dyDescent="0.25">
      <c r="A74" s="201"/>
      <c r="B74" s="1035" t="s">
        <v>636</v>
      </c>
      <c r="C74" s="1009"/>
      <c r="D74" s="1010" t="s">
        <v>633</v>
      </c>
      <c r="E74" s="1011"/>
      <c r="F74" s="1011"/>
      <c r="G74" s="1011"/>
      <c r="H74" s="1011"/>
      <c r="I74" s="1011"/>
      <c r="J74" s="1011"/>
      <c r="K74" s="1011"/>
      <c r="L74" s="1011"/>
      <c r="M74" s="1011"/>
      <c r="N74" s="1011"/>
      <c r="O74" s="1011"/>
      <c r="P74" s="1011"/>
      <c r="Q74" s="1011"/>
      <c r="R74" s="1011"/>
      <c r="S74" s="1011"/>
      <c r="T74" s="1009"/>
      <c r="U74" s="1037"/>
      <c r="V74" s="1009"/>
      <c r="W74" s="1039" t="s">
        <v>101</v>
      </c>
      <c r="X74" s="1009"/>
      <c r="Y74" s="1017">
        <v>5</v>
      </c>
      <c r="Z74" s="1038"/>
      <c r="AA74" s="1017"/>
      <c r="AB74" s="1009"/>
      <c r="AC74" s="1014"/>
      <c r="AD74" s="1009"/>
      <c r="AE74" s="1015">
        <f>ROUND(Y74*AA74,2)</f>
        <v>0</v>
      </c>
      <c r="AF74" s="1016"/>
      <c r="AG74" s="1015">
        <f>ROUND(Y74*AC74,2)</f>
        <v>0</v>
      </c>
      <c r="AH74" s="1034"/>
      <c r="AI74" s="1015">
        <f t="shared" si="8"/>
        <v>0</v>
      </c>
      <c r="AJ74" s="1033"/>
      <c r="AK74" s="1034"/>
      <c r="AL74" s="201"/>
      <c r="AM74" s="194"/>
      <c r="AN74" s="194"/>
      <c r="AO74" s="201"/>
      <c r="AP74" s="201"/>
      <c r="AQ74" s="201"/>
      <c r="AR74" s="201"/>
      <c r="AS74" s="201"/>
    </row>
    <row r="75" spans="1:45" s="195" customFormat="1" ht="15.75" customHeight="1" outlineLevel="1" x14ac:dyDescent="0.25">
      <c r="A75" s="212"/>
      <c r="B75" s="1040" t="s">
        <v>637</v>
      </c>
      <c r="C75" s="1009"/>
      <c r="D75" s="1041" t="s">
        <v>638</v>
      </c>
      <c r="E75" s="1011"/>
      <c r="F75" s="1011"/>
      <c r="G75" s="1011"/>
      <c r="H75" s="1011"/>
      <c r="I75" s="1011"/>
      <c r="J75" s="1011"/>
      <c r="K75" s="1011"/>
      <c r="L75" s="1011"/>
      <c r="M75" s="1011"/>
      <c r="N75" s="1011"/>
      <c r="O75" s="1011"/>
      <c r="P75" s="1011"/>
      <c r="Q75" s="1011"/>
      <c r="R75" s="1011"/>
      <c r="S75" s="1011"/>
      <c r="T75" s="1009"/>
      <c r="U75" s="1044"/>
      <c r="V75" s="1009"/>
      <c r="W75" s="1045"/>
      <c r="X75" s="1009"/>
      <c r="Y75" s="1014"/>
      <c r="Z75" s="1009"/>
      <c r="AA75" s="1014"/>
      <c r="AB75" s="1009"/>
      <c r="AC75" s="1014"/>
      <c r="AD75" s="1009"/>
      <c r="AE75" s="1015">
        <f>ROUND(Y75*AA75,2)</f>
        <v>0</v>
      </c>
      <c r="AF75" s="1016"/>
      <c r="AG75" s="1015">
        <f>ROUND(Y75*AC75,2)</f>
        <v>0</v>
      </c>
      <c r="AH75" s="1034"/>
      <c r="AI75" s="1015"/>
      <c r="AJ75" s="1033"/>
      <c r="AK75" s="1034"/>
      <c r="AL75" s="212"/>
      <c r="AM75" s="194"/>
      <c r="AN75" s="194"/>
      <c r="AO75" s="212"/>
      <c r="AP75" s="212"/>
      <c r="AQ75" s="212"/>
      <c r="AR75" s="212"/>
      <c r="AS75" s="212"/>
    </row>
    <row r="76" spans="1:45" s="195" customFormat="1" ht="51" customHeight="1" outlineLevel="1" x14ac:dyDescent="0.25">
      <c r="A76" s="201"/>
      <c r="B76" s="1035" t="s">
        <v>639</v>
      </c>
      <c r="C76" s="1009"/>
      <c r="D76" s="1010" t="s">
        <v>633</v>
      </c>
      <c r="E76" s="1011"/>
      <c r="F76" s="1011"/>
      <c r="G76" s="1011"/>
      <c r="H76" s="1011"/>
      <c r="I76" s="1011"/>
      <c r="J76" s="1011"/>
      <c r="K76" s="1011"/>
      <c r="L76" s="1011"/>
      <c r="M76" s="1011"/>
      <c r="N76" s="1011"/>
      <c r="O76" s="1011"/>
      <c r="P76" s="1011"/>
      <c r="Q76" s="1011"/>
      <c r="R76" s="1011"/>
      <c r="S76" s="1011"/>
      <c r="T76" s="1009"/>
      <c r="U76" s="1037"/>
      <c r="V76" s="1009"/>
      <c r="W76" s="1039" t="s">
        <v>101</v>
      </c>
      <c r="X76" s="1009"/>
      <c r="Y76" s="1017">
        <v>5</v>
      </c>
      <c r="Z76" s="1038"/>
      <c r="AA76" s="1017"/>
      <c r="AB76" s="1009"/>
      <c r="AC76" s="1014"/>
      <c r="AD76" s="1009"/>
      <c r="AE76" s="1015">
        <f>ROUND(Y76*AA76,2)</f>
        <v>0</v>
      </c>
      <c r="AF76" s="1016"/>
      <c r="AG76" s="1015">
        <f>ROUND(Y76*AC76,2)</f>
        <v>0</v>
      </c>
      <c r="AH76" s="1034"/>
      <c r="AI76" s="1015">
        <f t="shared" si="8"/>
        <v>0</v>
      </c>
      <c r="AJ76" s="1033"/>
      <c r="AK76" s="1034"/>
      <c r="AL76" s="201"/>
      <c r="AM76" s="194"/>
      <c r="AN76" s="194"/>
      <c r="AO76" s="201"/>
      <c r="AP76" s="201"/>
      <c r="AQ76" s="201"/>
      <c r="AR76" s="201"/>
      <c r="AS76" s="201"/>
    </row>
    <row r="77" spans="1:45" s="195" customFormat="1" ht="18" customHeight="1" outlineLevel="1" collapsed="1" x14ac:dyDescent="0.25">
      <c r="A77" s="201"/>
      <c r="B77" s="206"/>
      <c r="C77" s="207"/>
      <c r="D77" s="1010"/>
      <c r="E77" s="1011"/>
      <c r="F77" s="1011"/>
      <c r="G77" s="1011"/>
      <c r="H77" s="1011"/>
      <c r="I77" s="1011"/>
      <c r="J77" s="1011"/>
      <c r="K77" s="1011"/>
      <c r="L77" s="1011"/>
      <c r="M77" s="1011"/>
      <c r="N77" s="1011"/>
      <c r="O77" s="1011"/>
      <c r="P77" s="1011"/>
      <c r="Q77" s="1011"/>
      <c r="R77" s="1011"/>
      <c r="S77" s="1011"/>
      <c r="T77" s="1009"/>
      <c r="U77" s="208"/>
      <c r="V77" s="207"/>
      <c r="W77" s="209"/>
      <c r="X77" s="207"/>
      <c r="Y77" s="210"/>
      <c r="Z77" s="211"/>
      <c r="AA77" s="210"/>
      <c r="AB77" s="211"/>
      <c r="AC77" s="1014"/>
      <c r="AD77" s="1009"/>
      <c r="AE77" s="1015"/>
      <c r="AF77" s="1016"/>
      <c r="AG77" s="210"/>
      <c r="AH77" s="211"/>
      <c r="AI77" s="1015">
        <f t="shared" si="8"/>
        <v>0</v>
      </c>
      <c r="AJ77" s="1033"/>
      <c r="AK77" s="1034"/>
      <c r="AL77" s="201"/>
      <c r="AM77" s="205"/>
      <c r="AN77" s="194"/>
      <c r="AO77" s="201"/>
      <c r="AP77" s="201"/>
      <c r="AQ77" s="201"/>
      <c r="AR77" s="201"/>
      <c r="AS77" s="201"/>
    </row>
    <row r="78" spans="1:45" s="195" customFormat="1" ht="18" customHeight="1" x14ac:dyDescent="0.25">
      <c r="A78" s="201"/>
      <c r="B78" s="1074">
        <v>5</v>
      </c>
      <c r="C78" s="1078"/>
      <c r="D78" s="1075" t="s">
        <v>640</v>
      </c>
      <c r="E78" s="1079"/>
      <c r="F78" s="1079"/>
      <c r="G78" s="1079"/>
      <c r="H78" s="1079"/>
      <c r="I78" s="1079"/>
      <c r="J78" s="1079"/>
      <c r="K78" s="1079"/>
      <c r="L78" s="1079"/>
      <c r="M78" s="1079"/>
      <c r="N78" s="1079"/>
      <c r="O78" s="1079"/>
      <c r="P78" s="1079"/>
      <c r="Q78" s="1079"/>
      <c r="R78" s="1079"/>
      <c r="S78" s="1079"/>
      <c r="T78" s="1079"/>
      <c r="U78" s="202"/>
      <c r="V78" s="202"/>
      <c r="W78" s="202"/>
      <c r="X78" s="202"/>
      <c r="Y78" s="203"/>
      <c r="Z78" s="203"/>
      <c r="AA78" s="203"/>
      <c r="AB78" s="203"/>
      <c r="AC78" s="203"/>
      <c r="AD78" s="203"/>
      <c r="AE78" s="1032"/>
      <c r="AF78" s="1068"/>
      <c r="AG78" s="1032"/>
      <c r="AH78" s="1068"/>
      <c r="AI78" s="1032">
        <f>SUM(AI79:AK103)</f>
        <v>0</v>
      </c>
      <c r="AJ78" s="1076"/>
      <c r="AK78" s="1068"/>
      <c r="AL78" s="201"/>
      <c r="AM78" s="194"/>
      <c r="AN78" s="194"/>
      <c r="AO78" s="201"/>
      <c r="AP78" s="201"/>
      <c r="AQ78" s="201"/>
      <c r="AR78" s="201"/>
      <c r="AS78" s="201"/>
    </row>
    <row r="79" spans="1:45" s="195" customFormat="1" ht="18" customHeight="1" outlineLevel="1" x14ac:dyDescent="0.25">
      <c r="A79" s="204"/>
      <c r="B79" s="1048" t="s">
        <v>67</v>
      </c>
      <c r="C79" s="1077"/>
      <c r="D79" s="1057" t="s">
        <v>641</v>
      </c>
      <c r="E79" s="1058"/>
      <c r="F79" s="1058"/>
      <c r="G79" s="1058"/>
      <c r="H79" s="1058"/>
      <c r="I79" s="1058"/>
      <c r="J79" s="1058"/>
      <c r="K79" s="1058"/>
      <c r="L79" s="1058"/>
      <c r="M79" s="1058"/>
      <c r="N79" s="1058"/>
      <c r="O79" s="1058"/>
      <c r="P79" s="1058"/>
      <c r="Q79" s="1058"/>
      <c r="R79" s="1058"/>
      <c r="S79" s="1058"/>
      <c r="T79" s="1059"/>
      <c r="U79" s="1044"/>
      <c r="V79" s="1049"/>
      <c r="W79" s="1045"/>
      <c r="X79" s="1050"/>
      <c r="Y79" s="1051"/>
      <c r="Z79" s="1052"/>
      <c r="AA79" s="1051"/>
      <c r="AB79" s="1052"/>
      <c r="AC79" s="1014"/>
      <c r="AD79" s="1009"/>
      <c r="AE79" s="1015"/>
      <c r="AF79" s="1016"/>
      <c r="AG79" s="1014"/>
      <c r="AH79" s="1073"/>
      <c r="AI79" s="1015"/>
      <c r="AJ79" s="1033"/>
      <c r="AK79" s="1034"/>
      <c r="AL79" s="204"/>
      <c r="AM79" s="194"/>
      <c r="AN79" s="194"/>
      <c r="AO79" s="204"/>
      <c r="AP79" s="204"/>
      <c r="AQ79" s="204"/>
      <c r="AR79" s="204"/>
      <c r="AS79" s="204"/>
    </row>
    <row r="80" spans="1:45" s="195" customFormat="1" ht="59.1" customHeight="1" outlineLevel="1" x14ac:dyDescent="0.25">
      <c r="A80" s="201"/>
      <c r="B80" s="1008" t="s">
        <v>68</v>
      </c>
      <c r="C80" s="1056"/>
      <c r="D80" s="1010" t="s">
        <v>642</v>
      </c>
      <c r="E80" s="1053"/>
      <c r="F80" s="1053"/>
      <c r="G80" s="1053"/>
      <c r="H80" s="1053"/>
      <c r="I80" s="1053"/>
      <c r="J80" s="1053"/>
      <c r="K80" s="1053"/>
      <c r="L80" s="1053"/>
      <c r="M80" s="1053"/>
      <c r="N80" s="1053"/>
      <c r="O80" s="1053"/>
      <c r="P80" s="1053"/>
      <c r="Q80" s="1053"/>
      <c r="R80" s="1053"/>
      <c r="S80" s="1053"/>
      <c r="T80" s="1054"/>
      <c r="U80" s="1037"/>
      <c r="V80" s="1055"/>
      <c r="W80" s="1039" t="s">
        <v>101</v>
      </c>
      <c r="X80" s="1009"/>
      <c r="Y80" s="1015">
        <v>6</v>
      </c>
      <c r="Z80" s="1034"/>
      <c r="AA80" s="1015"/>
      <c r="AB80" s="1034"/>
      <c r="AC80" s="1014"/>
      <c r="AD80" s="1009"/>
      <c r="AE80" s="1015">
        <f>ROUND(Y80*AA80,2)</f>
        <v>0</v>
      </c>
      <c r="AF80" s="1016"/>
      <c r="AG80" s="1015">
        <f>ROUND(Y80*AC80,2)</f>
        <v>0</v>
      </c>
      <c r="AH80" s="1034"/>
      <c r="AI80" s="1015">
        <f t="shared" ref="AI80:AI103" si="9">AE80+AG80</f>
        <v>0</v>
      </c>
      <c r="AJ80" s="1033"/>
      <c r="AK80" s="1034"/>
      <c r="AL80" s="201"/>
      <c r="AM80" s="205"/>
      <c r="AN80" s="194"/>
      <c r="AO80" s="201"/>
      <c r="AP80" s="201"/>
      <c r="AQ80" s="201"/>
      <c r="AR80" s="201"/>
      <c r="AS80" s="201"/>
    </row>
    <row r="81" spans="1:45" s="195" customFormat="1" ht="18" customHeight="1" outlineLevel="1" x14ac:dyDescent="0.25">
      <c r="A81" s="204"/>
      <c r="B81" s="1048" t="s">
        <v>75</v>
      </c>
      <c r="C81" s="1009"/>
      <c r="D81" s="1057" t="s">
        <v>643</v>
      </c>
      <c r="E81" s="1058"/>
      <c r="F81" s="1058"/>
      <c r="G81" s="1058"/>
      <c r="H81" s="1058"/>
      <c r="I81" s="1058"/>
      <c r="J81" s="1058"/>
      <c r="K81" s="1058"/>
      <c r="L81" s="1058"/>
      <c r="M81" s="1058"/>
      <c r="N81" s="1058"/>
      <c r="O81" s="1058"/>
      <c r="P81" s="1058"/>
      <c r="Q81" s="1058"/>
      <c r="R81" s="1058"/>
      <c r="S81" s="1058"/>
      <c r="T81" s="1059"/>
      <c r="U81" s="1044"/>
      <c r="V81" s="1049"/>
      <c r="W81" s="1045"/>
      <c r="X81" s="1050"/>
      <c r="Y81" s="1051"/>
      <c r="Z81" s="1052"/>
      <c r="AA81" s="1051"/>
      <c r="AB81" s="1052"/>
      <c r="AC81" s="1014"/>
      <c r="AD81" s="1009"/>
      <c r="AE81" s="1015">
        <f t="shared" ref="AE81:AE103" si="10">ROUND(Y81*AA81,2)</f>
        <v>0</v>
      </c>
      <c r="AF81" s="1016"/>
      <c r="AG81" s="1015">
        <f t="shared" ref="AG81:AG103" si="11">ROUND(Y81*AC81,2)</f>
        <v>0</v>
      </c>
      <c r="AH81" s="1034"/>
      <c r="AI81" s="1015"/>
      <c r="AJ81" s="1033"/>
      <c r="AK81" s="1034"/>
      <c r="AL81" s="204"/>
      <c r="AM81" s="194"/>
      <c r="AN81" s="194"/>
      <c r="AO81" s="204"/>
      <c r="AP81" s="204"/>
      <c r="AQ81" s="204"/>
      <c r="AR81" s="204"/>
      <c r="AS81" s="204"/>
    </row>
    <row r="82" spans="1:45" s="195" customFormat="1" ht="59.1" customHeight="1" outlineLevel="1" x14ac:dyDescent="0.25">
      <c r="A82" s="201"/>
      <c r="B82" s="1008" t="s">
        <v>76</v>
      </c>
      <c r="C82" s="1056"/>
      <c r="D82" s="1010" t="s">
        <v>642</v>
      </c>
      <c r="E82" s="1053"/>
      <c r="F82" s="1053"/>
      <c r="G82" s="1053"/>
      <c r="H82" s="1053"/>
      <c r="I82" s="1053"/>
      <c r="J82" s="1053"/>
      <c r="K82" s="1053"/>
      <c r="L82" s="1053"/>
      <c r="M82" s="1053"/>
      <c r="N82" s="1053"/>
      <c r="O82" s="1053"/>
      <c r="P82" s="1053"/>
      <c r="Q82" s="1053"/>
      <c r="R82" s="1053"/>
      <c r="S82" s="1053"/>
      <c r="T82" s="1054"/>
      <c r="U82" s="1037"/>
      <c r="V82" s="1055"/>
      <c r="W82" s="1039" t="s">
        <v>101</v>
      </c>
      <c r="X82" s="1009"/>
      <c r="Y82" s="1015">
        <v>3</v>
      </c>
      <c r="Z82" s="1034"/>
      <c r="AA82" s="1015"/>
      <c r="AB82" s="1034"/>
      <c r="AC82" s="1014"/>
      <c r="AD82" s="1009"/>
      <c r="AE82" s="1015">
        <f t="shared" si="10"/>
        <v>0</v>
      </c>
      <c r="AF82" s="1016"/>
      <c r="AG82" s="1015">
        <f t="shared" si="11"/>
        <v>0</v>
      </c>
      <c r="AH82" s="1034"/>
      <c r="AI82" s="1015">
        <f t="shared" si="9"/>
        <v>0</v>
      </c>
      <c r="AJ82" s="1033"/>
      <c r="AK82" s="1034"/>
      <c r="AL82" s="201"/>
      <c r="AM82" s="205"/>
      <c r="AN82" s="194"/>
      <c r="AO82" s="201"/>
      <c r="AP82" s="201"/>
      <c r="AQ82" s="201"/>
      <c r="AR82" s="201"/>
      <c r="AS82" s="201"/>
    </row>
    <row r="83" spans="1:45" s="195" customFormat="1" ht="18" customHeight="1" outlineLevel="1" x14ac:dyDescent="0.25">
      <c r="A83" s="204"/>
      <c r="B83" s="1048" t="s">
        <v>644</v>
      </c>
      <c r="C83" s="1009"/>
      <c r="D83" s="1057" t="s">
        <v>645</v>
      </c>
      <c r="E83" s="1058"/>
      <c r="F83" s="1058"/>
      <c r="G83" s="1058"/>
      <c r="H83" s="1058"/>
      <c r="I83" s="1058"/>
      <c r="J83" s="1058"/>
      <c r="K83" s="1058"/>
      <c r="L83" s="1058"/>
      <c r="M83" s="1058"/>
      <c r="N83" s="1058"/>
      <c r="O83" s="1058"/>
      <c r="P83" s="1058"/>
      <c r="Q83" s="1058"/>
      <c r="R83" s="1058"/>
      <c r="S83" s="1058"/>
      <c r="T83" s="1059"/>
      <c r="U83" s="1044"/>
      <c r="V83" s="1049"/>
      <c r="W83" s="1045"/>
      <c r="X83" s="1050"/>
      <c r="Y83" s="1051"/>
      <c r="Z83" s="1052"/>
      <c r="AA83" s="1051"/>
      <c r="AB83" s="1052"/>
      <c r="AC83" s="1014"/>
      <c r="AD83" s="1009"/>
      <c r="AE83" s="1015">
        <f t="shared" si="10"/>
        <v>0</v>
      </c>
      <c r="AF83" s="1016"/>
      <c r="AG83" s="1015">
        <f t="shared" si="11"/>
        <v>0</v>
      </c>
      <c r="AH83" s="1034"/>
      <c r="AI83" s="1015"/>
      <c r="AJ83" s="1033"/>
      <c r="AK83" s="1034"/>
      <c r="AL83" s="204"/>
      <c r="AM83" s="194"/>
      <c r="AN83" s="194"/>
      <c r="AO83" s="204"/>
      <c r="AP83" s="204"/>
      <c r="AQ83" s="204"/>
      <c r="AR83" s="204"/>
      <c r="AS83" s="204"/>
    </row>
    <row r="84" spans="1:45" s="195" customFormat="1" ht="59.1" customHeight="1" outlineLevel="1" x14ac:dyDescent="0.25">
      <c r="A84" s="201"/>
      <c r="B84" s="1008" t="s">
        <v>646</v>
      </c>
      <c r="C84" s="1056"/>
      <c r="D84" s="1010" t="s">
        <v>642</v>
      </c>
      <c r="E84" s="1053"/>
      <c r="F84" s="1053"/>
      <c r="G84" s="1053"/>
      <c r="H84" s="1053"/>
      <c r="I84" s="1053"/>
      <c r="J84" s="1053"/>
      <c r="K84" s="1053"/>
      <c r="L84" s="1053"/>
      <c r="M84" s="1053"/>
      <c r="N84" s="1053"/>
      <c r="O84" s="1053"/>
      <c r="P84" s="1053"/>
      <c r="Q84" s="1053"/>
      <c r="R84" s="1053"/>
      <c r="S84" s="1053"/>
      <c r="T84" s="1054"/>
      <c r="U84" s="1037"/>
      <c r="V84" s="1055"/>
      <c r="W84" s="1039" t="s">
        <v>101</v>
      </c>
      <c r="X84" s="1009"/>
      <c r="Y84" s="1015">
        <v>4</v>
      </c>
      <c r="Z84" s="1034"/>
      <c r="AA84" s="1015"/>
      <c r="AB84" s="1034"/>
      <c r="AC84" s="1014"/>
      <c r="AD84" s="1009"/>
      <c r="AE84" s="1015">
        <f t="shared" si="10"/>
        <v>0</v>
      </c>
      <c r="AF84" s="1016"/>
      <c r="AG84" s="1015">
        <f t="shared" si="11"/>
        <v>0</v>
      </c>
      <c r="AH84" s="1034"/>
      <c r="AI84" s="1015">
        <f t="shared" si="9"/>
        <v>0</v>
      </c>
      <c r="AJ84" s="1033"/>
      <c r="AK84" s="1034"/>
      <c r="AL84" s="201"/>
      <c r="AM84" s="205"/>
      <c r="AN84" s="194"/>
      <c r="AO84" s="201"/>
      <c r="AP84" s="201"/>
      <c r="AQ84" s="201"/>
      <c r="AR84" s="201"/>
      <c r="AS84" s="201"/>
    </row>
    <row r="85" spans="1:45" s="195" customFormat="1" ht="18" customHeight="1" outlineLevel="1" x14ac:dyDescent="0.25">
      <c r="A85" s="204"/>
      <c r="B85" s="1048" t="s">
        <v>647</v>
      </c>
      <c r="C85" s="1009"/>
      <c r="D85" s="1057" t="s">
        <v>648</v>
      </c>
      <c r="E85" s="1058"/>
      <c r="F85" s="1058"/>
      <c r="G85" s="1058"/>
      <c r="H85" s="1058"/>
      <c r="I85" s="1058"/>
      <c r="J85" s="1058"/>
      <c r="K85" s="1058"/>
      <c r="L85" s="1058"/>
      <c r="M85" s="1058"/>
      <c r="N85" s="1058"/>
      <c r="O85" s="1058"/>
      <c r="P85" s="1058"/>
      <c r="Q85" s="1058"/>
      <c r="R85" s="1058"/>
      <c r="S85" s="1058"/>
      <c r="T85" s="1059"/>
      <c r="U85" s="1044"/>
      <c r="V85" s="1049"/>
      <c r="W85" s="1045"/>
      <c r="X85" s="1050"/>
      <c r="Y85" s="1051"/>
      <c r="Z85" s="1052"/>
      <c r="AA85" s="1051"/>
      <c r="AB85" s="1052"/>
      <c r="AC85" s="1014"/>
      <c r="AD85" s="1009"/>
      <c r="AE85" s="1015">
        <f t="shared" si="10"/>
        <v>0</v>
      </c>
      <c r="AF85" s="1016"/>
      <c r="AG85" s="1015">
        <f t="shared" si="11"/>
        <v>0</v>
      </c>
      <c r="AH85" s="1034"/>
      <c r="AI85" s="1015"/>
      <c r="AJ85" s="1033"/>
      <c r="AK85" s="1034"/>
      <c r="AL85" s="204"/>
      <c r="AM85" s="194"/>
      <c r="AN85" s="194"/>
      <c r="AO85" s="204"/>
      <c r="AP85" s="204"/>
      <c r="AQ85" s="204"/>
      <c r="AR85" s="204"/>
      <c r="AS85" s="204"/>
    </row>
    <row r="86" spans="1:45" s="195" customFormat="1" ht="59.1" customHeight="1" outlineLevel="1" x14ac:dyDescent="0.25">
      <c r="A86" s="201"/>
      <c r="B86" s="1008" t="s">
        <v>649</v>
      </c>
      <c r="C86" s="1056"/>
      <c r="D86" s="1010" t="s">
        <v>642</v>
      </c>
      <c r="E86" s="1053"/>
      <c r="F86" s="1053"/>
      <c r="G86" s="1053"/>
      <c r="H86" s="1053"/>
      <c r="I86" s="1053"/>
      <c r="J86" s="1053"/>
      <c r="K86" s="1053"/>
      <c r="L86" s="1053"/>
      <c r="M86" s="1053"/>
      <c r="N86" s="1053"/>
      <c r="O86" s="1053"/>
      <c r="P86" s="1053"/>
      <c r="Q86" s="1053"/>
      <c r="R86" s="1053"/>
      <c r="S86" s="1053"/>
      <c r="T86" s="1054"/>
      <c r="U86" s="1037"/>
      <c r="V86" s="1055"/>
      <c r="W86" s="1039" t="s">
        <v>101</v>
      </c>
      <c r="X86" s="1009"/>
      <c r="Y86" s="1015">
        <v>4</v>
      </c>
      <c r="Z86" s="1034"/>
      <c r="AA86" s="1015"/>
      <c r="AB86" s="1034"/>
      <c r="AC86" s="1014"/>
      <c r="AD86" s="1009"/>
      <c r="AE86" s="1015">
        <f t="shared" si="10"/>
        <v>0</v>
      </c>
      <c r="AF86" s="1016"/>
      <c r="AG86" s="1015">
        <f t="shared" si="11"/>
        <v>0</v>
      </c>
      <c r="AH86" s="1034"/>
      <c r="AI86" s="1015">
        <f t="shared" si="9"/>
        <v>0</v>
      </c>
      <c r="AJ86" s="1033"/>
      <c r="AK86" s="1034"/>
      <c r="AL86" s="201"/>
      <c r="AM86" s="205"/>
      <c r="AN86" s="194"/>
      <c r="AO86" s="201"/>
      <c r="AP86" s="201"/>
      <c r="AQ86" s="201"/>
      <c r="AR86" s="201"/>
      <c r="AS86" s="201"/>
    </row>
    <row r="87" spans="1:45" s="195" customFormat="1" ht="18" customHeight="1" outlineLevel="1" x14ac:dyDescent="0.25">
      <c r="A87" s="204"/>
      <c r="B87" s="1048" t="s">
        <v>650</v>
      </c>
      <c r="C87" s="1009"/>
      <c r="D87" s="1057" t="s">
        <v>651</v>
      </c>
      <c r="E87" s="1058"/>
      <c r="F87" s="1058"/>
      <c r="G87" s="1058"/>
      <c r="H87" s="1058"/>
      <c r="I87" s="1058"/>
      <c r="J87" s="1058"/>
      <c r="K87" s="1058"/>
      <c r="L87" s="1058"/>
      <c r="M87" s="1058"/>
      <c r="N87" s="1058"/>
      <c r="O87" s="1058"/>
      <c r="P87" s="1058"/>
      <c r="Q87" s="1058"/>
      <c r="R87" s="1058"/>
      <c r="S87" s="1058"/>
      <c r="T87" s="1059"/>
      <c r="U87" s="1044"/>
      <c r="V87" s="1049"/>
      <c r="W87" s="1045"/>
      <c r="X87" s="1050"/>
      <c r="Y87" s="1051"/>
      <c r="Z87" s="1052"/>
      <c r="AA87" s="1051"/>
      <c r="AB87" s="1052"/>
      <c r="AC87" s="1014"/>
      <c r="AD87" s="1009"/>
      <c r="AE87" s="1015">
        <f t="shared" si="10"/>
        <v>0</v>
      </c>
      <c r="AF87" s="1016"/>
      <c r="AG87" s="1015">
        <f t="shared" si="11"/>
        <v>0</v>
      </c>
      <c r="AH87" s="1034"/>
      <c r="AI87" s="1015"/>
      <c r="AJ87" s="1033"/>
      <c r="AK87" s="1034"/>
      <c r="AL87" s="204"/>
      <c r="AM87" s="194"/>
      <c r="AN87" s="194"/>
      <c r="AO87" s="204"/>
      <c r="AP87" s="204"/>
      <c r="AQ87" s="204"/>
      <c r="AR87" s="204"/>
      <c r="AS87" s="204"/>
    </row>
    <row r="88" spans="1:45" s="195" customFormat="1" ht="59.1" customHeight="1" outlineLevel="1" x14ac:dyDescent="0.25">
      <c r="A88" s="201"/>
      <c r="B88" s="1008" t="s">
        <v>652</v>
      </c>
      <c r="C88" s="1056"/>
      <c r="D88" s="1010" t="s">
        <v>642</v>
      </c>
      <c r="E88" s="1053"/>
      <c r="F88" s="1053"/>
      <c r="G88" s="1053"/>
      <c r="H88" s="1053"/>
      <c r="I88" s="1053"/>
      <c r="J88" s="1053"/>
      <c r="K88" s="1053"/>
      <c r="L88" s="1053"/>
      <c r="M88" s="1053"/>
      <c r="N88" s="1053"/>
      <c r="O88" s="1053"/>
      <c r="P88" s="1053"/>
      <c r="Q88" s="1053"/>
      <c r="R88" s="1053"/>
      <c r="S88" s="1053"/>
      <c r="T88" s="1054"/>
      <c r="U88" s="1037"/>
      <c r="V88" s="1055"/>
      <c r="W88" s="1039" t="s">
        <v>101</v>
      </c>
      <c r="X88" s="1009"/>
      <c r="Y88" s="1015">
        <v>4</v>
      </c>
      <c r="Z88" s="1034"/>
      <c r="AA88" s="1015"/>
      <c r="AB88" s="1034"/>
      <c r="AC88" s="1014"/>
      <c r="AD88" s="1009"/>
      <c r="AE88" s="1015">
        <f t="shared" si="10"/>
        <v>0</v>
      </c>
      <c r="AF88" s="1016"/>
      <c r="AG88" s="1015">
        <f t="shared" si="11"/>
        <v>0</v>
      </c>
      <c r="AH88" s="1034"/>
      <c r="AI88" s="1015">
        <f t="shared" si="9"/>
        <v>0</v>
      </c>
      <c r="AJ88" s="1033"/>
      <c r="AK88" s="1034"/>
      <c r="AL88" s="201"/>
      <c r="AM88" s="205"/>
      <c r="AN88" s="194"/>
      <c r="AO88" s="201"/>
      <c r="AP88" s="201"/>
      <c r="AQ88" s="201"/>
      <c r="AR88" s="201"/>
      <c r="AS88" s="201"/>
    </row>
    <row r="89" spans="1:45" s="195" customFormat="1" ht="18" customHeight="1" outlineLevel="1" x14ac:dyDescent="0.25">
      <c r="A89" s="204"/>
      <c r="B89" s="1048" t="s">
        <v>653</v>
      </c>
      <c r="C89" s="1009"/>
      <c r="D89" s="1057" t="s">
        <v>654</v>
      </c>
      <c r="E89" s="1058"/>
      <c r="F89" s="1058"/>
      <c r="G89" s="1058"/>
      <c r="H89" s="1058"/>
      <c r="I89" s="1058"/>
      <c r="J89" s="1058"/>
      <c r="K89" s="1058"/>
      <c r="L89" s="1058"/>
      <c r="M89" s="1058"/>
      <c r="N89" s="1058"/>
      <c r="O89" s="1058"/>
      <c r="P89" s="1058"/>
      <c r="Q89" s="1058"/>
      <c r="R89" s="1058"/>
      <c r="S89" s="1058"/>
      <c r="T89" s="1059"/>
      <c r="U89" s="1044"/>
      <c r="V89" s="1049"/>
      <c r="W89" s="1045"/>
      <c r="X89" s="1050"/>
      <c r="Y89" s="1051"/>
      <c r="Z89" s="1052"/>
      <c r="AA89" s="1051"/>
      <c r="AB89" s="1052"/>
      <c r="AC89" s="1014"/>
      <c r="AD89" s="1009"/>
      <c r="AE89" s="1015">
        <f t="shared" si="10"/>
        <v>0</v>
      </c>
      <c r="AF89" s="1016"/>
      <c r="AG89" s="1015">
        <f t="shared" si="11"/>
        <v>0</v>
      </c>
      <c r="AH89" s="1034"/>
      <c r="AI89" s="1015"/>
      <c r="AJ89" s="1033"/>
      <c r="AK89" s="1034"/>
      <c r="AL89" s="204"/>
      <c r="AM89" s="194"/>
      <c r="AN89" s="194"/>
      <c r="AO89" s="204"/>
      <c r="AP89" s="204"/>
      <c r="AQ89" s="204"/>
      <c r="AR89" s="204"/>
      <c r="AS89" s="204"/>
    </row>
    <row r="90" spans="1:45" s="195" customFormat="1" ht="59.1" customHeight="1" outlineLevel="1" x14ac:dyDescent="0.25">
      <c r="A90" s="201"/>
      <c r="B90" s="1008" t="s">
        <v>655</v>
      </c>
      <c r="C90" s="1056"/>
      <c r="D90" s="1010" t="s">
        <v>642</v>
      </c>
      <c r="E90" s="1053"/>
      <c r="F90" s="1053"/>
      <c r="G90" s="1053"/>
      <c r="H90" s="1053"/>
      <c r="I90" s="1053"/>
      <c r="J90" s="1053"/>
      <c r="K90" s="1053"/>
      <c r="L90" s="1053"/>
      <c r="M90" s="1053"/>
      <c r="N90" s="1053"/>
      <c r="O90" s="1053"/>
      <c r="P90" s="1053"/>
      <c r="Q90" s="1053"/>
      <c r="R90" s="1053"/>
      <c r="S90" s="1053"/>
      <c r="T90" s="1054"/>
      <c r="U90" s="1037"/>
      <c r="V90" s="1055"/>
      <c r="W90" s="1039" t="s">
        <v>101</v>
      </c>
      <c r="X90" s="1009"/>
      <c r="Y90" s="1015">
        <v>4</v>
      </c>
      <c r="Z90" s="1034"/>
      <c r="AA90" s="1015"/>
      <c r="AB90" s="1034"/>
      <c r="AC90" s="1014"/>
      <c r="AD90" s="1009"/>
      <c r="AE90" s="1015">
        <f t="shared" si="10"/>
        <v>0</v>
      </c>
      <c r="AF90" s="1016"/>
      <c r="AG90" s="1015">
        <f t="shared" si="11"/>
        <v>0</v>
      </c>
      <c r="AH90" s="1034"/>
      <c r="AI90" s="1015">
        <f t="shared" si="9"/>
        <v>0</v>
      </c>
      <c r="AJ90" s="1033"/>
      <c r="AK90" s="1034"/>
      <c r="AL90" s="201"/>
      <c r="AM90" s="205"/>
      <c r="AN90" s="194"/>
      <c r="AO90" s="201"/>
      <c r="AP90" s="201"/>
      <c r="AQ90" s="201"/>
      <c r="AR90" s="201"/>
      <c r="AS90" s="201"/>
    </row>
    <row r="91" spans="1:45" s="195" customFormat="1" ht="18" customHeight="1" outlineLevel="1" x14ac:dyDescent="0.25">
      <c r="A91" s="204"/>
      <c r="B91" s="1048" t="s">
        <v>656</v>
      </c>
      <c r="C91" s="1009"/>
      <c r="D91" s="1057" t="s">
        <v>657</v>
      </c>
      <c r="E91" s="1058"/>
      <c r="F91" s="1058"/>
      <c r="G91" s="1058"/>
      <c r="H91" s="1058"/>
      <c r="I91" s="1058"/>
      <c r="J91" s="1058"/>
      <c r="K91" s="1058"/>
      <c r="L91" s="1058"/>
      <c r="M91" s="1058"/>
      <c r="N91" s="1058"/>
      <c r="O91" s="1058"/>
      <c r="P91" s="1058"/>
      <c r="Q91" s="1058"/>
      <c r="R91" s="1058"/>
      <c r="S91" s="1058"/>
      <c r="T91" s="1059"/>
      <c r="U91" s="1044"/>
      <c r="V91" s="1049"/>
      <c r="W91" s="1045"/>
      <c r="X91" s="1050"/>
      <c r="Y91" s="1051"/>
      <c r="Z91" s="1052"/>
      <c r="AA91" s="1051"/>
      <c r="AB91" s="1052"/>
      <c r="AC91" s="1014"/>
      <c r="AD91" s="1009"/>
      <c r="AE91" s="1015">
        <f t="shared" si="10"/>
        <v>0</v>
      </c>
      <c r="AF91" s="1016"/>
      <c r="AG91" s="1015">
        <f t="shared" si="11"/>
        <v>0</v>
      </c>
      <c r="AH91" s="1034"/>
      <c r="AI91" s="1015"/>
      <c r="AJ91" s="1033"/>
      <c r="AK91" s="1034"/>
      <c r="AL91" s="204"/>
      <c r="AM91" s="194"/>
      <c r="AN91" s="194"/>
      <c r="AO91" s="204"/>
      <c r="AP91" s="204"/>
      <c r="AQ91" s="204"/>
      <c r="AR91" s="204"/>
      <c r="AS91" s="204"/>
    </row>
    <row r="92" spans="1:45" s="195" customFormat="1" ht="59.1" customHeight="1" outlineLevel="1" x14ac:dyDescent="0.25">
      <c r="A92" s="201"/>
      <c r="B92" s="1008" t="s">
        <v>658</v>
      </c>
      <c r="C92" s="1056"/>
      <c r="D92" s="1010" t="s">
        <v>642</v>
      </c>
      <c r="E92" s="1053"/>
      <c r="F92" s="1053"/>
      <c r="G92" s="1053"/>
      <c r="H92" s="1053"/>
      <c r="I92" s="1053"/>
      <c r="J92" s="1053"/>
      <c r="K92" s="1053"/>
      <c r="L92" s="1053"/>
      <c r="M92" s="1053"/>
      <c r="N92" s="1053"/>
      <c r="O92" s="1053"/>
      <c r="P92" s="1053"/>
      <c r="Q92" s="1053"/>
      <c r="R92" s="1053"/>
      <c r="S92" s="1053"/>
      <c r="T92" s="1054"/>
      <c r="U92" s="1037"/>
      <c r="V92" s="1055"/>
      <c r="W92" s="1039" t="s">
        <v>101</v>
      </c>
      <c r="X92" s="1009"/>
      <c r="Y92" s="1015">
        <v>2</v>
      </c>
      <c r="Z92" s="1034"/>
      <c r="AA92" s="1015"/>
      <c r="AB92" s="1034"/>
      <c r="AC92" s="1014"/>
      <c r="AD92" s="1009"/>
      <c r="AE92" s="1015">
        <f t="shared" si="10"/>
        <v>0</v>
      </c>
      <c r="AF92" s="1016"/>
      <c r="AG92" s="1015">
        <f t="shared" si="11"/>
        <v>0</v>
      </c>
      <c r="AH92" s="1034"/>
      <c r="AI92" s="1015">
        <f t="shared" si="9"/>
        <v>0</v>
      </c>
      <c r="AJ92" s="1033"/>
      <c r="AK92" s="1034"/>
      <c r="AL92" s="201"/>
      <c r="AM92" s="205"/>
      <c r="AN92" s="194"/>
      <c r="AO92" s="201"/>
      <c r="AP92" s="201"/>
      <c r="AQ92" s="201"/>
      <c r="AR92" s="201"/>
      <c r="AS92" s="201"/>
    </row>
    <row r="93" spans="1:45" s="195" customFormat="1" ht="18" customHeight="1" outlineLevel="1" x14ac:dyDescent="0.25">
      <c r="A93" s="204"/>
      <c r="B93" s="1048" t="s">
        <v>659</v>
      </c>
      <c r="C93" s="1009"/>
      <c r="D93" s="1057" t="s">
        <v>660</v>
      </c>
      <c r="E93" s="1058"/>
      <c r="F93" s="1058"/>
      <c r="G93" s="1058"/>
      <c r="H93" s="1058"/>
      <c r="I93" s="1058"/>
      <c r="J93" s="1058"/>
      <c r="K93" s="1058"/>
      <c r="L93" s="1058"/>
      <c r="M93" s="1058"/>
      <c r="N93" s="1058"/>
      <c r="O93" s="1058"/>
      <c r="P93" s="1058"/>
      <c r="Q93" s="1058"/>
      <c r="R93" s="1058"/>
      <c r="S93" s="1058"/>
      <c r="T93" s="1059"/>
      <c r="U93" s="1044"/>
      <c r="V93" s="1049"/>
      <c r="W93" s="1045"/>
      <c r="X93" s="1050"/>
      <c r="Y93" s="1051"/>
      <c r="Z93" s="1052"/>
      <c r="AA93" s="1051"/>
      <c r="AB93" s="1052"/>
      <c r="AC93" s="1014"/>
      <c r="AD93" s="1009"/>
      <c r="AE93" s="1015">
        <f t="shared" si="10"/>
        <v>0</v>
      </c>
      <c r="AF93" s="1016"/>
      <c r="AG93" s="1015">
        <f t="shared" si="11"/>
        <v>0</v>
      </c>
      <c r="AH93" s="1034"/>
      <c r="AI93" s="1015"/>
      <c r="AJ93" s="1033"/>
      <c r="AK93" s="1034"/>
      <c r="AL93" s="204"/>
      <c r="AM93" s="194"/>
      <c r="AN93" s="194"/>
      <c r="AO93" s="204"/>
      <c r="AP93" s="204"/>
      <c r="AQ93" s="204"/>
      <c r="AR93" s="204"/>
      <c r="AS93" s="204"/>
    </row>
    <row r="94" spans="1:45" s="195" customFormat="1" ht="59.1" customHeight="1" outlineLevel="1" x14ac:dyDescent="0.25">
      <c r="A94" s="201"/>
      <c r="B94" s="1008" t="s">
        <v>661</v>
      </c>
      <c r="C94" s="1056"/>
      <c r="D94" s="1010" t="s">
        <v>642</v>
      </c>
      <c r="E94" s="1053"/>
      <c r="F94" s="1053"/>
      <c r="G94" s="1053"/>
      <c r="H94" s="1053"/>
      <c r="I94" s="1053"/>
      <c r="J94" s="1053"/>
      <c r="K94" s="1053"/>
      <c r="L94" s="1053"/>
      <c r="M94" s="1053"/>
      <c r="N94" s="1053"/>
      <c r="O94" s="1053"/>
      <c r="P94" s="1053"/>
      <c r="Q94" s="1053"/>
      <c r="R94" s="1053"/>
      <c r="S94" s="1053"/>
      <c r="T94" s="1054"/>
      <c r="U94" s="1037"/>
      <c r="V94" s="1055"/>
      <c r="W94" s="1039" t="s">
        <v>101</v>
      </c>
      <c r="X94" s="1009"/>
      <c r="Y94" s="1015">
        <v>2</v>
      </c>
      <c r="Z94" s="1034"/>
      <c r="AA94" s="1015"/>
      <c r="AB94" s="1034"/>
      <c r="AC94" s="1014"/>
      <c r="AD94" s="1009"/>
      <c r="AE94" s="1015">
        <f t="shared" si="10"/>
        <v>0</v>
      </c>
      <c r="AF94" s="1016"/>
      <c r="AG94" s="1015">
        <f t="shared" si="11"/>
        <v>0</v>
      </c>
      <c r="AH94" s="1034"/>
      <c r="AI94" s="1015">
        <f t="shared" si="9"/>
        <v>0</v>
      </c>
      <c r="AJ94" s="1033"/>
      <c r="AK94" s="1034"/>
      <c r="AL94" s="201"/>
      <c r="AM94" s="205"/>
      <c r="AN94" s="194"/>
      <c r="AO94" s="201"/>
      <c r="AP94" s="201"/>
      <c r="AQ94" s="201"/>
      <c r="AR94" s="201"/>
      <c r="AS94" s="201"/>
    </row>
    <row r="95" spans="1:45" s="195" customFormat="1" ht="18" customHeight="1" outlineLevel="1" x14ac:dyDescent="0.25">
      <c r="A95" s="204"/>
      <c r="B95" s="1048" t="s">
        <v>662</v>
      </c>
      <c r="C95" s="1009"/>
      <c r="D95" s="1057" t="s">
        <v>663</v>
      </c>
      <c r="E95" s="1058"/>
      <c r="F95" s="1058"/>
      <c r="G95" s="1058"/>
      <c r="H95" s="1058"/>
      <c r="I95" s="1058"/>
      <c r="J95" s="1058"/>
      <c r="K95" s="1058"/>
      <c r="L95" s="1058"/>
      <c r="M95" s="1058"/>
      <c r="N95" s="1058"/>
      <c r="O95" s="1058"/>
      <c r="P95" s="1058"/>
      <c r="Q95" s="1058"/>
      <c r="R95" s="1058"/>
      <c r="S95" s="1058"/>
      <c r="T95" s="1059"/>
      <c r="U95" s="1044"/>
      <c r="V95" s="1049"/>
      <c r="W95" s="1045"/>
      <c r="X95" s="1050"/>
      <c r="Y95" s="1051"/>
      <c r="Z95" s="1052"/>
      <c r="AA95" s="1051"/>
      <c r="AB95" s="1052"/>
      <c r="AC95" s="1014"/>
      <c r="AD95" s="1009"/>
      <c r="AE95" s="1015">
        <f t="shared" si="10"/>
        <v>0</v>
      </c>
      <c r="AF95" s="1016"/>
      <c r="AG95" s="1015">
        <f t="shared" si="11"/>
        <v>0</v>
      </c>
      <c r="AH95" s="1034"/>
      <c r="AI95" s="1015"/>
      <c r="AJ95" s="1033"/>
      <c r="AK95" s="1034"/>
      <c r="AL95" s="204"/>
      <c r="AM95" s="194"/>
      <c r="AN95" s="194"/>
      <c r="AO95" s="204"/>
      <c r="AP95" s="204"/>
      <c r="AQ95" s="204"/>
      <c r="AR95" s="204"/>
      <c r="AS95" s="204"/>
    </row>
    <row r="96" spans="1:45" s="195" customFormat="1" ht="59.1" customHeight="1" outlineLevel="1" x14ac:dyDescent="0.25">
      <c r="A96" s="201"/>
      <c r="B96" s="1008" t="s">
        <v>664</v>
      </c>
      <c r="C96" s="1056"/>
      <c r="D96" s="1010" t="s">
        <v>642</v>
      </c>
      <c r="E96" s="1053"/>
      <c r="F96" s="1053"/>
      <c r="G96" s="1053"/>
      <c r="H96" s="1053"/>
      <c r="I96" s="1053"/>
      <c r="J96" s="1053"/>
      <c r="K96" s="1053"/>
      <c r="L96" s="1053"/>
      <c r="M96" s="1053"/>
      <c r="N96" s="1053"/>
      <c r="O96" s="1053"/>
      <c r="P96" s="1053"/>
      <c r="Q96" s="1053"/>
      <c r="R96" s="1053"/>
      <c r="S96" s="1053"/>
      <c r="T96" s="1054"/>
      <c r="U96" s="1037"/>
      <c r="V96" s="1055"/>
      <c r="W96" s="1039" t="s">
        <v>101</v>
      </c>
      <c r="X96" s="1009"/>
      <c r="Y96" s="1015">
        <v>1</v>
      </c>
      <c r="Z96" s="1034"/>
      <c r="AA96" s="1015"/>
      <c r="AB96" s="1034"/>
      <c r="AC96" s="1014"/>
      <c r="AD96" s="1009"/>
      <c r="AE96" s="1015">
        <f t="shared" si="10"/>
        <v>0</v>
      </c>
      <c r="AF96" s="1016"/>
      <c r="AG96" s="1015">
        <f t="shared" si="11"/>
        <v>0</v>
      </c>
      <c r="AH96" s="1034"/>
      <c r="AI96" s="1015">
        <f t="shared" si="9"/>
        <v>0</v>
      </c>
      <c r="AJ96" s="1033"/>
      <c r="AK96" s="1034"/>
      <c r="AL96" s="201"/>
      <c r="AM96" s="205"/>
      <c r="AN96" s="194"/>
      <c r="AO96" s="201"/>
      <c r="AP96" s="201"/>
      <c r="AQ96" s="201"/>
      <c r="AR96" s="201"/>
      <c r="AS96" s="201"/>
    </row>
    <row r="97" spans="1:45" s="195" customFormat="1" ht="18" customHeight="1" outlineLevel="1" x14ac:dyDescent="0.25">
      <c r="A97" s="204"/>
      <c r="B97" s="1048" t="s">
        <v>665</v>
      </c>
      <c r="C97" s="1009"/>
      <c r="D97" s="1057" t="s">
        <v>666</v>
      </c>
      <c r="E97" s="1058"/>
      <c r="F97" s="1058"/>
      <c r="G97" s="1058"/>
      <c r="H97" s="1058"/>
      <c r="I97" s="1058"/>
      <c r="J97" s="1058"/>
      <c r="K97" s="1058"/>
      <c r="L97" s="1058"/>
      <c r="M97" s="1058"/>
      <c r="N97" s="1058"/>
      <c r="O97" s="1058"/>
      <c r="P97" s="1058"/>
      <c r="Q97" s="1058"/>
      <c r="R97" s="1058"/>
      <c r="S97" s="1058"/>
      <c r="T97" s="1059"/>
      <c r="U97" s="1044"/>
      <c r="V97" s="1049"/>
      <c r="W97" s="1045"/>
      <c r="X97" s="1050"/>
      <c r="Y97" s="1051"/>
      <c r="Z97" s="1052"/>
      <c r="AA97" s="1051"/>
      <c r="AB97" s="1052"/>
      <c r="AC97" s="1014"/>
      <c r="AD97" s="1009"/>
      <c r="AE97" s="1015">
        <f t="shared" si="10"/>
        <v>0</v>
      </c>
      <c r="AF97" s="1016"/>
      <c r="AG97" s="1015">
        <f t="shared" si="11"/>
        <v>0</v>
      </c>
      <c r="AH97" s="1034"/>
      <c r="AI97" s="1015"/>
      <c r="AJ97" s="1033"/>
      <c r="AK97" s="1034"/>
      <c r="AL97" s="204"/>
      <c r="AM97" s="194"/>
      <c r="AN97" s="194"/>
      <c r="AO97" s="204"/>
      <c r="AP97" s="204"/>
      <c r="AQ97" s="204"/>
      <c r="AR97" s="204"/>
      <c r="AS97" s="204"/>
    </row>
    <row r="98" spans="1:45" s="195" customFormat="1" ht="59.1" customHeight="1" outlineLevel="1" x14ac:dyDescent="0.25">
      <c r="A98" s="201"/>
      <c r="B98" s="1008" t="s">
        <v>667</v>
      </c>
      <c r="C98" s="1056"/>
      <c r="D98" s="1010" t="s">
        <v>668</v>
      </c>
      <c r="E98" s="1053"/>
      <c r="F98" s="1053"/>
      <c r="G98" s="1053"/>
      <c r="H98" s="1053"/>
      <c r="I98" s="1053"/>
      <c r="J98" s="1053"/>
      <c r="K98" s="1053"/>
      <c r="L98" s="1053"/>
      <c r="M98" s="1053"/>
      <c r="N98" s="1053"/>
      <c r="O98" s="1053"/>
      <c r="P98" s="1053"/>
      <c r="Q98" s="1053"/>
      <c r="R98" s="1053"/>
      <c r="S98" s="1053"/>
      <c r="T98" s="1054"/>
      <c r="U98" s="1037"/>
      <c r="V98" s="1055"/>
      <c r="W98" s="1039" t="s">
        <v>101</v>
      </c>
      <c r="X98" s="1009"/>
      <c r="Y98" s="1015">
        <v>2</v>
      </c>
      <c r="Z98" s="1034"/>
      <c r="AA98" s="1015"/>
      <c r="AB98" s="1034"/>
      <c r="AC98" s="1014"/>
      <c r="AD98" s="1009"/>
      <c r="AE98" s="1015">
        <f t="shared" si="10"/>
        <v>0</v>
      </c>
      <c r="AF98" s="1016"/>
      <c r="AG98" s="1015">
        <f t="shared" si="11"/>
        <v>0</v>
      </c>
      <c r="AH98" s="1034"/>
      <c r="AI98" s="1015">
        <f t="shared" si="9"/>
        <v>0</v>
      </c>
      <c r="AJ98" s="1033"/>
      <c r="AK98" s="1034"/>
      <c r="AL98" s="201"/>
      <c r="AM98" s="205"/>
      <c r="AN98" s="194"/>
      <c r="AO98" s="201"/>
      <c r="AP98" s="201"/>
      <c r="AQ98" s="201"/>
      <c r="AR98" s="201"/>
      <c r="AS98" s="201"/>
    </row>
    <row r="99" spans="1:45" s="195" customFormat="1" ht="18" customHeight="1" outlineLevel="1" x14ac:dyDescent="0.25">
      <c r="A99" s="204"/>
      <c r="B99" s="1048" t="s">
        <v>669</v>
      </c>
      <c r="C99" s="1009"/>
      <c r="D99" s="1057" t="s">
        <v>670</v>
      </c>
      <c r="E99" s="1058"/>
      <c r="F99" s="1058"/>
      <c r="G99" s="1058"/>
      <c r="H99" s="1058"/>
      <c r="I99" s="1058"/>
      <c r="J99" s="1058"/>
      <c r="K99" s="1058"/>
      <c r="L99" s="1058"/>
      <c r="M99" s="1058"/>
      <c r="N99" s="1058"/>
      <c r="O99" s="1058"/>
      <c r="P99" s="1058"/>
      <c r="Q99" s="1058"/>
      <c r="R99" s="1058"/>
      <c r="S99" s="1058"/>
      <c r="T99" s="1059"/>
      <c r="U99" s="1044"/>
      <c r="V99" s="1049"/>
      <c r="W99" s="1045"/>
      <c r="X99" s="1050"/>
      <c r="Y99" s="1051"/>
      <c r="Z99" s="1052"/>
      <c r="AA99" s="1051"/>
      <c r="AB99" s="1052"/>
      <c r="AC99" s="1014"/>
      <c r="AD99" s="1009"/>
      <c r="AE99" s="1015">
        <f t="shared" si="10"/>
        <v>0</v>
      </c>
      <c r="AF99" s="1016"/>
      <c r="AG99" s="1015">
        <f t="shared" si="11"/>
        <v>0</v>
      </c>
      <c r="AH99" s="1034"/>
      <c r="AI99" s="1015"/>
      <c r="AJ99" s="1033"/>
      <c r="AK99" s="1034"/>
      <c r="AL99" s="204"/>
      <c r="AM99" s="194"/>
      <c r="AN99" s="194"/>
      <c r="AO99" s="204"/>
      <c r="AP99" s="204"/>
      <c r="AQ99" s="204"/>
      <c r="AR99" s="204"/>
      <c r="AS99" s="204"/>
    </row>
    <row r="100" spans="1:45" s="195" customFormat="1" ht="59.1" customHeight="1" outlineLevel="1" x14ac:dyDescent="0.25">
      <c r="A100" s="201"/>
      <c r="B100" s="1008" t="s">
        <v>671</v>
      </c>
      <c r="C100" s="1056"/>
      <c r="D100" s="1010" t="s">
        <v>642</v>
      </c>
      <c r="E100" s="1053"/>
      <c r="F100" s="1053"/>
      <c r="G100" s="1053"/>
      <c r="H100" s="1053"/>
      <c r="I100" s="1053"/>
      <c r="J100" s="1053"/>
      <c r="K100" s="1053"/>
      <c r="L100" s="1053"/>
      <c r="M100" s="1053"/>
      <c r="N100" s="1053"/>
      <c r="O100" s="1053"/>
      <c r="P100" s="1053"/>
      <c r="Q100" s="1053"/>
      <c r="R100" s="1053"/>
      <c r="S100" s="1053"/>
      <c r="T100" s="1054"/>
      <c r="U100" s="1037"/>
      <c r="V100" s="1055"/>
      <c r="W100" s="1039" t="s">
        <v>101</v>
      </c>
      <c r="X100" s="1009"/>
      <c r="Y100" s="1015">
        <v>2</v>
      </c>
      <c r="Z100" s="1034"/>
      <c r="AA100" s="1015"/>
      <c r="AB100" s="1034"/>
      <c r="AC100" s="1014"/>
      <c r="AD100" s="1009"/>
      <c r="AE100" s="1015">
        <f t="shared" si="10"/>
        <v>0</v>
      </c>
      <c r="AF100" s="1016"/>
      <c r="AG100" s="1015">
        <f t="shared" si="11"/>
        <v>0</v>
      </c>
      <c r="AH100" s="1034"/>
      <c r="AI100" s="1015">
        <f t="shared" si="9"/>
        <v>0</v>
      </c>
      <c r="AJ100" s="1033"/>
      <c r="AK100" s="1034"/>
      <c r="AL100" s="201"/>
      <c r="AM100" s="205"/>
      <c r="AN100" s="194"/>
      <c r="AO100" s="201"/>
      <c r="AP100" s="201"/>
      <c r="AQ100" s="201"/>
      <c r="AR100" s="201"/>
      <c r="AS100" s="201"/>
    </row>
    <row r="101" spans="1:45" s="195" customFormat="1" ht="18" customHeight="1" outlineLevel="1" x14ac:dyDescent="0.25">
      <c r="A101" s="204"/>
      <c r="B101" s="1048" t="s">
        <v>672</v>
      </c>
      <c r="C101" s="1009"/>
      <c r="D101" s="1057" t="s">
        <v>673</v>
      </c>
      <c r="E101" s="1058"/>
      <c r="F101" s="1058"/>
      <c r="G101" s="1058"/>
      <c r="H101" s="1058"/>
      <c r="I101" s="1058"/>
      <c r="J101" s="1058"/>
      <c r="K101" s="1058"/>
      <c r="L101" s="1058"/>
      <c r="M101" s="1058"/>
      <c r="N101" s="1058"/>
      <c r="O101" s="1058"/>
      <c r="P101" s="1058"/>
      <c r="Q101" s="1058"/>
      <c r="R101" s="1058"/>
      <c r="S101" s="1058"/>
      <c r="T101" s="1059"/>
      <c r="U101" s="1044"/>
      <c r="V101" s="1049"/>
      <c r="W101" s="1045"/>
      <c r="X101" s="1050"/>
      <c r="Y101" s="1051"/>
      <c r="Z101" s="1052"/>
      <c r="AA101" s="1051"/>
      <c r="AB101" s="1052"/>
      <c r="AC101" s="1014"/>
      <c r="AD101" s="1009"/>
      <c r="AE101" s="1015">
        <f t="shared" si="10"/>
        <v>0</v>
      </c>
      <c r="AF101" s="1016"/>
      <c r="AG101" s="1015">
        <f t="shared" si="11"/>
        <v>0</v>
      </c>
      <c r="AH101" s="1034"/>
      <c r="AI101" s="1015"/>
      <c r="AJ101" s="1033"/>
      <c r="AK101" s="1034"/>
      <c r="AL101" s="204"/>
      <c r="AM101" s="194"/>
      <c r="AN101" s="194"/>
      <c r="AO101" s="204"/>
      <c r="AP101" s="204"/>
      <c r="AQ101" s="204"/>
      <c r="AR101" s="204"/>
      <c r="AS101" s="204"/>
    </row>
    <row r="102" spans="1:45" s="195" customFormat="1" ht="59.1" customHeight="1" outlineLevel="1" x14ac:dyDescent="0.25">
      <c r="A102" s="201"/>
      <c r="B102" s="1008" t="s">
        <v>674</v>
      </c>
      <c r="C102" s="1056"/>
      <c r="D102" s="1010" t="s">
        <v>642</v>
      </c>
      <c r="E102" s="1053"/>
      <c r="F102" s="1053"/>
      <c r="G102" s="1053"/>
      <c r="H102" s="1053"/>
      <c r="I102" s="1053"/>
      <c r="J102" s="1053"/>
      <c r="K102" s="1053"/>
      <c r="L102" s="1053"/>
      <c r="M102" s="1053"/>
      <c r="N102" s="1053"/>
      <c r="O102" s="1053"/>
      <c r="P102" s="1053"/>
      <c r="Q102" s="1053"/>
      <c r="R102" s="1053"/>
      <c r="S102" s="1053"/>
      <c r="T102" s="1054"/>
      <c r="U102" s="1037"/>
      <c r="V102" s="1055"/>
      <c r="W102" s="1039" t="s">
        <v>101</v>
      </c>
      <c r="X102" s="1009"/>
      <c r="Y102" s="1015">
        <v>2</v>
      </c>
      <c r="Z102" s="1034"/>
      <c r="AA102" s="1015"/>
      <c r="AB102" s="1034"/>
      <c r="AC102" s="1014"/>
      <c r="AD102" s="1009"/>
      <c r="AE102" s="1015">
        <f t="shared" si="10"/>
        <v>0</v>
      </c>
      <c r="AF102" s="1016"/>
      <c r="AG102" s="1015">
        <f t="shared" si="11"/>
        <v>0</v>
      </c>
      <c r="AH102" s="1034"/>
      <c r="AI102" s="1015">
        <f t="shared" si="9"/>
        <v>0</v>
      </c>
      <c r="AJ102" s="1033"/>
      <c r="AK102" s="1034"/>
      <c r="AL102" s="201"/>
      <c r="AM102" s="205"/>
      <c r="AN102" s="194"/>
      <c r="AO102" s="201"/>
      <c r="AP102" s="201"/>
      <c r="AQ102" s="201"/>
      <c r="AR102" s="201"/>
      <c r="AS102" s="201"/>
    </row>
    <row r="103" spans="1:45" s="195" customFormat="1" ht="18" customHeight="1" outlineLevel="1" collapsed="1" x14ac:dyDescent="0.25">
      <c r="A103" s="201"/>
      <c r="B103" s="206"/>
      <c r="C103" s="207"/>
      <c r="D103" s="1010"/>
      <c r="E103" s="1053"/>
      <c r="F103" s="1053"/>
      <c r="G103" s="1053"/>
      <c r="H103" s="1053"/>
      <c r="I103" s="1053"/>
      <c r="J103" s="1053"/>
      <c r="K103" s="1053"/>
      <c r="L103" s="1053"/>
      <c r="M103" s="1053"/>
      <c r="N103" s="1053"/>
      <c r="O103" s="1053"/>
      <c r="P103" s="1053"/>
      <c r="Q103" s="1053"/>
      <c r="R103" s="1053"/>
      <c r="S103" s="1053"/>
      <c r="T103" s="1054"/>
      <c r="U103" s="208"/>
      <c r="V103" s="207"/>
      <c r="W103" s="209"/>
      <c r="X103" s="207"/>
      <c r="Y103" s="210"/>
      <c r="Z103" s="211"/>
      <c r="AA103" s="1051"/>
      <c r="AB103" s="1052"/>
      <c r="AC103" s="1014"/>
      <c r="AD103" s="1009"/>
      <c r="AE103" s="1015">
        <f t="shared" si="10"/>
        <v>0</v>
      </c>
      <c r="AF103" s="1016"/>
      <c r="AG103" s="1015">
        <f t="shared" si="11"/>
        <v>0</v>
      </c>
      <c r="AH103" s="1034"/>
      <c r="AI103" s="1015">
        <f t="shared" si="9"/>
        <v>0</v>
      </c>
      <c r="AJ103" s="1033"/>
      <c r="AK103" s="1034"/>
      <c r="AL103" s="201"/>
      <c r="AM103" s="205"/>
      <c r="AN103" s="194"/>
      <c r="AO103" s="201"/>
      <c r="AP103" s="201"/>
      <c r="AQ103" s="201"/>
      <c r="AR103" s="201"/>
      <c r="AS103" s="201"/>
    </row>
    <row r="104" spans="1:45" s="195" customFormat="1" ht="18" customHeight="1" x14ac:dyDescent="0.25">
      <c r="A104" s="201"/>
      <c r="B104" s="1074">
        <v>6</v>
      </c>
      <c r="C104" s="1009"/>
      <c r="D104" s="1075" t="s">
        <v>675</v>
      </c>
      <c r="E104" s="1011"/>
      <c r="F104" s="1011"/>
      <c r="G104" s="1011"/>
      <c r="H104" s="1011"/>
      <c r="I104" s="1011"/>
      <c r="J104" s="1011"/>
      <c r="K104" s="1011"/>
      <c r="L104" s="1011"/>
      <c r="M104" s="1011"/>
      <c r="N104" s="1011"/>
      <c r="O104" s="1011"/>
      <c r="P104" s="1011"/>
      <c r="Q104" s="1011"/>
      <c r="R104" s="1011"/>
      <c r="S104" s="1011"/>
      <c r="T104" s="1011"/>
      <c r="U104" s="202"/>
      <c r="V104" s="202"/>
      <c r="W104" s="202"/>
      <c r="X104" s="202"/>
      <c r="Y104" s="203"/>
      <c r="Z104" s="203"/>
      <c r="AA104" s="203"/>
      <c r="AB104" s="203"/>
      <c r="AC104" s="203"/>
      <c r="AD104" s="203"/>
      <c r="AE104" s="1032"/>
      <c r="AF104" s="1009"/>
      <c r="AG104" s="1032"/>
      <c r="AH104" s="1009"/>
      <c r="AI104" s="1032">
        <f>SUM(AI105:AK109)</f>
        <v>0</v>
      </c>
      <c r="AJ104" s="1011"/>
      <c r="AK104" s="1009"/>
      <c r="AL104" s="201"/>
      <c r="AM104" s="194"/>
      <c r="AN104" s="194"/>
      <c r="AO104" s="201"/>
      <c r="AP104" s="201"/>
      <c r="AQ104" s="201"/>
      <c r="AR104" s="201"/>
      <c r="AS104" s="201"/>
    </row>
    <row r="105" spans="1:45" s="195" customFormat="1" ht="18" customHeight="1" outlineLevel="1" x14ac:dyDescent="0.25">
      <c r="A105" s="204"/>
      <c r="B105" s="1048" t="s">
        <v>79</v>
      </c>
      <c r="C105" s="1009"/>
      <c r="D105" s="1057" t="s">
        <v>676</v>
      </c>
      <c r="E105" s="1058"/>
      <c r="F105" s="1058"/>
      <c r="G105" s="1058"/>
      <c r="H105" s="1058"/>
      <c r="I105" s="1058"/>
      <c r="J105" s="1058"/>
      <c r="K105" s="1058"/>
      <c r="L105" s="1058"/>
      <c r="M105" s="1058"/>
      <c r="N105" s="1058"/>
      <c r="O105" s="1058"/>
      <c r="P105" s="1058"/>
      <c r="Q105" s="1058"/>
      <c r="R105" s="1058"/>
      <c r="S105" s="1058"/>
      <c r="T105" s="1059"/>
      <c r="U105" s="1044"/>
      <c r="V105" s="1049"/>
      <c r="W105" s="1045"/>
      <c r="X105" s="1050"/>
      <c r="Y105" s="1051"/>
      <c r="Z105" s="1052"/>
      <c r="AA105" s="1051"/>
      <c r="AB105" s="1052"/>
      <c r="AC105" s="1014"/>
      <c r="AD105" s="1009"/>
      <c r="AE105" s="1014"/>
      <c r="AF105" s="1073"/>
      <c r="AG105" s="1014"/>
      <c r="AH105" s="1073"/>
      <c r="AI105" s="1015"/>
      <c r="AJ105" s="1033"/>
      <c r="AK105" s="1034"/>
      <c r="AL105" s="204"/>
      <c r="AM105" s="194"/>
      <c r="AN105" s="194"/>
      <c r="AO105" s="204"/>
      <c r="AP105" s="204"/>
      <c r="AQ105" s="204"/>
      <c r="AR105" s="204"/>
      <c r="AS105" s="204"/>
    </row>
    <row r="106" spans="1:45" s="195" customFormat="1" ht="36" customHeight="1" outlineLevel="1" x14ac:dyDescent="0.25">
      <c r="A106" s="201"/>
      <c r="B106" s="1008" t="s">
        <v>81</v>
      </c>
      <c r="C106" s="1009"/>
      <c r="D106" s="1010" t="s">
        <v>677</v>
      </c>
      <c r="E106" s="1011"/>
      <c r="F106" s="1011"/>
      <c r="G106" s="1011"/>
      <c r="H106" s="1011"/>
      <c r="I106" s="1011"/>
      <c r="J106" s="1011"/>
      <c r="K106" s="1011"/>
      <c r="L106" s="1011"/>
      <c r="M106" s="1011"/>
      <c r="N106" s="1011"/>
      <c r="O106" s="1011"/>
      <c r="P106" s="1011"/>
      <c r="Q106" s="1011"/>
      <c r="R106" s="1011"/>
      <c r="S106" s="1011"/>
      <c r="T106" s="1009"/>
      <c r="U106" s="1037"/>
      <c r="V106" s="1009"/>
      <c r="W106" s="1039" t="s">
        <v>101</v>
      </c>
      <c r="X106" s="1009"/>
      <c r="Y106" s="1015">
        <v>1</v>
      </c>
      <c r="Z106" s="1016"/>
      <c r="AA106" s="1015"/>
      <c r="AB106" s="1016"/>
      <c r="AC106" s="1014"/>
      <c r="AD106" s="1009"/>
      <c r="AE106" s="1015">
        <f>ROUND(Y106*AA106,2)</f>
        <v>0</v>
      </c>
      <c r="AF106" s="1016"/>
      <c r="AG106" s="1015">
        <f>ROUND(Y106*AC106,2)</f>
        <v>0</v>
      </c>
      <c r="AH106" s="1034"/>
      <c r="AI106" s="1015">
        <f>AE106+AG106</f>
        <v>0</v>
      </c>
      <c r="AJ106" s="1033"/>
      <c r="AK106" s="1034"/>
      <c r="AL106" s="201"/>
      <c r="AM106" s="205"/>
      <c r="AN106" s="194"/>
      <c r="AO106" s="201"/>
      <c r="AP106" s="201"/>
      <c r="AQ106" s="201"/>
      <c r="AR106" s="201"/>
      <c r="AS106" s="201"/>
    </row>
    <row r="107" spans="1:45" s="195" customFormat="1" ht="18" customHeight="1" outlineLevel="1" x14ac:dyDescent="0.25">
      <c r="A107" s="204"/>
      <c r="B107" s="1048" t="s">
        <v>678</v>
      </c>
      <c r="C107" s="1009"/>
      <c r="D107" s="1057" t="s">
        <v>679</v>
      </c>
      <c r="E107" s="1058"/>
      <c r="F107" s="1058"/>
      <c r="G107" s="1058"/>
      <c r="H107" s="1058"/>
      <c r="I107" s="1058"/>
      <c r="J107" s="1058"/>
      <c r="K107" s="1058"/>
      <c r="L107" s="1058"/>
      <c r="M107" s="1058"/>
      <c r="N107" s="1058"/>
      <c r="O107" s="1058"/>
      <c r="P107" s="1058"/>
      <c r="Q107" s="1058"/>
      <c r="R107" s="1058"/>
      <c r="S107" s="1058"/>
      <c r="T107" s="1059"/>
      <c r="U107" s="1044"/>
      <c r="V107" s="1049"/>
      <c r="W107" s="1045"/>
      <c r="X107" s="1050"/>
      <c r="Y107" s="1051"/>
      <c r="Z107" s="1052"/>
      <c r="AA107" s="1051"/>
      <c r="AB107" s="1052"/>
      <c r="AC107" s="1014"/>
      <c r="AD107" s="1009"/>
      <c r="AE107" s="1015">
        <f>ROUND(Y107*AA107,2)</f>
        <v>0</v>
      </c>
      <c r="AF107" s="1016"/>
      <c r="AG107" s="1015">
        <f>ROUND(Y107*AC107,2)</f>
        <v>0</v>
      </c>
      <c r="AH107" s="1034"/>
      <c r="AI107" s="1015"/>
      <c r="AJ107" s="1033"/>
      <c r="AK107" s="1034"/>
      <c r="AL107" s="204"/>
      <c r="AM107" s="194"/>
      <c r="AN107" s="194"/>
      <c r="AO107" s="204"/>
      <c r="AP107" s="204"/>
      <c r="AQ107" s="204"/>
      <c r="AR107" s="204"/>
      <c r="AS107" s="204"/>
    </row>
    <row r="108" spans="1:45" s="195" customFormat="1" ht="36" customHeight="1" outlineLevel="1" x14ac:dyDescent="0.25">
      <c r="A108" s="201"/>
      <c r="B108" s="1008" t="s">
        <v>84</v>
      </c>
      <c r="C108" s="1009"/>
      <c r="D108" s="1010" t="s">
        <v>677</v>
      </c>
      <c r="E108" s="1011"/>
      <c r="F108" s="1011"/>
      <c r="G108" s="1011"/>
      <c r="H108" s="1011"/>
      <c r="I108" s="1011"/>
      <c r="J108" s="1011"/>
      <c r="K108" s="1011"/>
      <c r="L108" s="1011"/>
      <c r="M108" s="1011"/>
      <c r="N108" s="1011"/>
      <c r="O108" s="1011"/>
      <c r="P108" s="1011"/>
      <c r="Q108" s="1011"/>
      <c r="R108" s="1011"/>
      <c r="S108" s="1011"/>
      <c r="T108" s="1009"/>
      <c r="U108" s="1037"/>
      <c r="V108" s="1009"/>
      <c r="W108" s="1039" t="s">
        <v>101</v>
      </c>
      <c r="X108" s="1009"/>
      <c r="Y108" s="1015">
        <v>1</v>
      </c>
      <c r="Z108" s="1016"/>
      <c r="AA108" s="1015"/>
      <c r="AB108" s="1016"/>
      <c r="AC108" s="1014"/>
      <c r="AD108" s="1009"/>
      <c r="AE108" s="1015">
        <f>ROUND(Y108*AA108,2)</f>
        <v>0</v>
      </c>
      <c r="AF108" s="1016"/>
      <c r="AG108" s="1015">
        <f>ROUND(Y108*AC108,2)</f>
        <v>0</v>
      </c>
      <c r="AH108" s="1034"/>
      <c r="AI108" s="1015">
        <f>AE108+AG108</f>
        <v>0</v>
      </c>
      <c r="AJ108" s="1033"/>
      <c r="AK108" s="1034"/>
      <c r="AL108" s="201"/>
      <c r="AM108" s="205"/>
      <c r="AN108" s="194"/>
      <c r="AO108" s="201"/>
      <c r="AP108" s="201"/>
      <c r="AQ108" s="201"/>
      <c r="AR108" s="201"/>
      <c r="AS108" s="201"/>
    </row>
    <row r="109" spans="1:45" s="195" customFormat="1" ht="18" customHeight="1" outlineLevel="1" collapsed="1" x14ac:dyDescent="0.25">
      <c r="A109" s="201"/>
      <c r="B109" s="1008"/>
      <c r="C109" s="1009"/>
      <c r="D109" s="1010"/>
      <c r="E109" s="1053"/>
      <c r="F109" s="1053"/>
      <c r="G109" s="1053"/>
      <c r="H109" s="1053"/>
      <c r="I109" s="1053"/>
      <c r="J109" s="1053"/>
      <c r="K109" s="1053"/>
      <c r="L109" s="1053"/>
      <c r="M109" s="1053"/>
      <c r="N109" s="1053"/>
      <c r="O109" s="1053"/>
      <c r="P109" s="1053"/>
      <c r="Q109" s="1053"/>
      <c r="R109" s="1053"/>
      <c r="S109" s="1053"/>
      <c r="T109" s="1054"/>
      <c r="U109" s="1037"/>
      <c r="V109" s="1009"/>
      <c r="W109" s="1039"/>
      <c r="X109" s="1009"/>
      <c r="Y109" s="1015"/>
      <c r="Z109" s="1016"/>
      <c r="AA109" s="1015"/>
      <c r="AB109" s="1016"/>
      <c r="AC109" s="1014"/>
      <c r="AD109" s="1009"/>
      <c r="AE109" s="1015">
        <f>ROUND(Y109*AA109,2)</f>
        <v>0</v>
      </c>
      <c r="AF109" s="1016"/>
      <c r="AG109" s="1015">
        <f>ROUND(Y109*AC109,2)</f>
        <v>0</v>
      </c>
      <c r="AH109" s="1034"/>
      <c r="AI109" s="1015">
        <f>AE109+AG109</f>
        <v>0</v>
      </c>
      <c r="AJ109" s="1033"/>
      <c r="AK109" s="1034"/>
      <c r="AL109" s="201"/>
      <c r="AM109" s="205"/>
      <c r="AN109" s="194"/>
      <c r="AO109" s="201"/>
      <c r="AP109" s="201"/>
      <c r="AQ109" s="201"/>
      <c r="AR109" s="201"/>
      <c r="AS109" s="201"/>
    </row>
    <row r="110" spans="1:45" s="195" customFormat="1" ht="18" customHeight="1" x14ac:dyDescent="0.25">
      <c r="A110" s="201"/>
      <c r="B110" s="1074">
        <v>7</v>
      </c>
      <c r="C110" s="1009"/>
      <c r="D110" s="1075" t="s">
        <v>680</v>
      </c>
      <c r="E110" s="1011"/>
      <c r="F110" s="1011"/>
      <c r="G110" s="1011"/>
      <c r="H110" s="1011"/>
      <c r="I110" s="1011"/>
      <c r="J110" s="1011"/>
      <c r="K110" s="1011"/>
      <c r="L110" s="1011"/>
      <c r="M110" s="1011"/>
      <c r="N110" s="1011"/>
      <c r="O110" s="1011"/>
      <c r="P110" s="1011"/>
      <c r="Q110" s="1011"/>
      <c r="R110" s="1011"/>
      <c r="S110" s="1011"/>
      <c r="T110" s="1011"/>
      <c r="U110" s="202"/>
      <c r="V110" s="202"/>
      <c r="W110" s="202"/>
      <c r="X110" s="202"/>
      <c r="Y110" s="203"/>
      <c r="Z110" s="203"/>
      <c r="AA110" s="203"/>
      <c r="AB110" s="203"/>
      <c r="AC110" s="203"/>
      <c r="AD110" s="203"/>
      <c r="AE110" s="1032"/>
      <c r="AF110" s="1009"/>
      <c r="AG110" s="1032"/>
      <c r="AH110" s="1009"/>
      <c r="AI110" s="1032">
        <f>SUM(AI111:AK119)</f>
        <v>0</v>
      </c>
      <c r="AJ110" s="1011"/>
      <c r="AK110" s="1009"/>
      <c r="AL110" s="201"/>
      <c r="AM110" s="194"/>
      <c r="AN110" s="194"/>
      <c r="AO110" s="201"/>
      <c r="AP110" s="201"/>
      <c r="AQ110" s="201"/>
      <c r="AR110" s="201"/>
      <c r="AS110" s="201"/>
    </row>
    <row r="111" spans="1:45" s="195" customFormat="1" ht="18" customHeight="1" outlineLevel="1" x14ac:dyDescent="0.25">
      <c r="A111" s="204"/>
      <c r="B111" s="1048" t="s">
        <v>90</v>
      </c>
      <c r="C111" s="1009"/>
      <c r="D111" s="1057" t="s">
        <v>681</v>
      </c>
      <c r="E111" s="1058"/>
      <c r="F111" s="1058"/>
      <c r="G111" s="1058"/>
      <c r="H111" s="1058"/>
      <c r="I111" s="1058"/>
      <c r="J111" s="1058"/>
      <c r="K111" s="1058"/>
      <c r="L111" s="1058"/>
      <c r="M111" s="1058"/>
      <c r="N111" s="1058"/>
      <c r="O111" s="1058"/>
      <c r="P111" s="1058"/>
      <c r="Q111" s="1058"/>
      <c r="R111" s="1058"/>
      <c r="S111" s="1058"/>
      <c r="T111" s="1059"/>
      <c r="U111" s="1044"/>
      <c r="V111" s="1049"/>
      <c r="W111" s="1045"/>
      <c r="X111" s="1050"/>
      <c r="Y111" s="1051"/>
      <c r="Z111" s="1052"/>
      <c r="AA111" s="1051"/>
      <c r="AB111" s="1052"/>
      <c r="AC111" s="1014"/>
      <c r="AD111" s="1009"/>
      <c r="AE111" s="1015"/>
      <c r="AF111" s="1016"/>
      <c r="AG111" s="1014"/>
      <c r="AH111" s="1073"/>
      <c r="AI111" s="1015"/>
      <c r="AJ111" s="1033"/>
      <c r="AK111" s="1034"/>
      <c r="AL111" s="204"/>
      <c r="AM111" s="194"/>
      <c r="AN111" s="194"/>
      <c r="AO111" s="204"/>
      <c r="AP111" s="204"/>
      <c r="AQ111" s="204"/>
      <c r="AR111" s="204"/>
      <c r="AS111" s="204"/>
    </row>
    <row r="112" spans="1:45" s="195" customFormat="1" ht="18" customHeight="1" outlineLevel="1" x14ac:dyDescent="0.25">
      <c r="A112" s="201"/>
      <c r="B112" s="1008" t="s">
        <v>91</v>
      </c>
      <c r="C112" s="1009"/>
      <c r="D112" s="1010" t="s">
        <v>682</v>
      </c>
      <c r="E112" s="1011"/>
      <c r="F112" s="1011"/>
      <c r="G112" s="1011"/>
      <c r="H112" s="1011"/>
      <c r="I112" s="1011"/>
      <c r="J112" s="1011"/>
      <c r="K112" s="1011"/>
      <c r="L112" s="1011"/>
      <c r="M112" s="1011"/>
      <c r="N112" s="1011"/>
      <c r="O112" s="1011"/>
      <c r="P112" s="1011"/>
      <c r="Q112" s="1011"/>
      <c r="R112" s="1011"/>
      <c r="S112" s="1011"/>
      <c r="T112" s="1009"/>
      <c r="U112" s="1037"/>
      <c r="V112" s="1009"/>
      <c r="W112" s="1039" t="s">
        <v>101</v>
      </c>
      <c r="X112" s="1009"/>
      <c r="Y112" s="1015">
        <v>2</v>
      </c>
      <c r="Z112" s="1016"/>
      <c r="AA112" s="1015"/>
      <c r="AB112" s="1016"/>
      <c r="AC112" s="1014"/>
      <c r="AD112" s="1009"/>
      <c r="AE112" s="1015">
        <f>ROUND(Y112*AA112,2)</f>
        <v>0</v>
      </c>
      <c r="AF112" s="1016"/>
      <c r="AG112" s="1015">
        <f>ROUND(Y112*AC112,2)</f>
        <v>0</v>
      </c>
      <c r="AH112" s="1034"/>
      <c r="AI112" s="1015">
        <f t="shared" ref="AI112:AI119" si="12">AE112+AG112</f>
        <v>0</v>
      </c>
      <c r="AJ112" s="1033"/>
      <c r="AK112" s="1034"/>
      <c r="AL112" s="201"/>
      <c r="AM112" s="205"/>
      <c r="AN112" s="194"/>
      <c r="AO112" s="201"/>
      <c r="AP112" s="201"/>
      <c r="AQ112" s="201"/>
      <c r="AR112" s="201"/>
      <c r="AS112" s="201"/>
    </row>
    <row r="113" spans="1:45" s="195" customFormat="1" ht="18" customHeight="1" outlineLevel="1" x14ac:dyDescent="0.25">
      <c r="A113" s="204"/>
      <c r="B113" s="1048" t="s">
        <v>683</v>
      </c>
      <c r="C113" s="1009"/>
      <c r="D113" s="1057" t="s">
        <v>684</v>
      </c>
      <c r="E113" s="1058"/>
      <c r="F113" s="1058"/>
      <c r="G113" s="1058"/>
      <c r="H113" s="1058"/>
      <c r="I113" s="1058"/>
      <c r="J113" s="1058"/>
      <c r="K113" s="1058"/>
      <c r="L113" s="1058"/>
      <c r="M113" s="1058"/>
      <c r="N113" s="1058"/>
      <c r="O113" s="1058"/>
      <c r="P113" s="1058"/>
      <c r="Q113" s="1058"/>
      <c r="R113" s="1058"/>
      <c r="S113" s="1058"/>
      <c r="T113" s="1059"/>
      <c r="U113" s="1044"/>
      <c r="V113" s="1049"/>
      <c r="W113" s="1045"/>
      <c r="X113" s="1050"/>
      <c r="Y113" s="1051"/>
      <c r="Z113" s="1052"/>
      <c r="AA113" s="1051"/>
      <c r="AB113" s="1052"/>
      <c r="AC113" s="1014"/>
      <c r="AD113" s="1009"/>
      <c r="AE113" s="1015">
        <f t="shared" ref="AE113:AE119" si="13">ROUND(Y113*AA113,2)</f>
        <v>0</v>
      </c>
      <c r="AF113" s="1016"/>
      <c r="AG113" s="1015">
        <f t="shared" ref="AG113:AG119" si="14">ROUND(Y113*AC113,2)</f>
        <v>0</v>
      </c>
      <c r="AH113" s="1034"/>
      <c r="AI113" s="1015"/>
      <c r="AJ113" s="1033"/>
      <c r="AK113" s="1034"/>
      <c r="AL113" s="204"/>
      <c r="AM113" s="194"/>
      <c r="AN113" s="194"/>
      <c r="AO113" s="204"/>
      <c r="AP113" s="204"/>
      <c r="AQ113" s="204"/>
      <c r="AR113" s="204"/>
      <c r="AS113" s="204"/>
    </row>
    <row r="114" spans="1:45" s="195" customFormat="1" ht="18" customHeight="1" outlineLevel="1" x14ac:dyDescent="0.25">
      <c r="A114" s="201"/>
      <c r="B114" s="1008" t="s">
        <v>685</v>
      </c>
      <c r="C114" s="1009"/>
      <c r="D114" s="1010" t="s">
        <v>686</v>
      </c>
      <c r="E114" s="1011"/>
      <c r="F114" s="1011"/>
      <c r="G114" s="1011"/>
      <c r="H114" s="1011"/>
      <c r="I114" s="1011"/>
      <c r="J114" s="1011"/>
      <c r="K114" s="1011"/>
      <c r="L114" s="1011"/>
      <c r="M114" s="1011"/>
      <c r="N114" s="1011"/>
      <c r="O114" s="1011"/>
      <c r="P114" s="1011"/>
      <c r="Q114" s="1011"/>
      <c r="R114" s="1011"/>
      <c r="S114" s="1011"/>
      <c r="T114" s="1009"/>
      <c r="U114" s="1037"/>
      <c r="V114" s="1009"/>
      <c r="W114" s="1039" t="s">
        <v>101</v>
      </c>
      <c r="X114" s="1009"/>
      <c r="Y114" s="1015">
        <v>1</v>
      </c>
      <c r="Z114" s="1016"/>
      <c r="AA114" s="1015"/>
      <c r="AB114" s="1016"/>
      <c r="AC114" s="1014"/>
      <c r="AD114" s="1009"/>
      <c r="AE114" s="1015">
        <f>ROUND(Y114*AA114,2)</f>
        <v>0</v>
      </c>
      <c r="AF114" s="1016"/>
      <c r="AG114" s="1015">
        <f t="shared" si="14"/>
        <v>0</v>
      </c>
      <c r="AH114" s="1034"/>
      <c r="AI114" s="1015">
        <f t="shared" si="12"/>
        <v>0</v>
      </c>
      <c r="AJ114" s="1033"/>
      <c r="AK114" s="1034"/>
      <c r="AL114" s="201"/>
      <c r="AM114" s="205"/>
      <c r="AN114" s="194"/>
      <c r="AO114" s="201"/>
      <c r="AP114" s="201"/>
      <c r="AQ114" s="201"/>
      <c r="AR114" s="201"/>
      <c r="AS114" s="201"/>
    </row>
    <row r="115" spans="1:45" s="195" customFormat="1" ht="18" customHeight="1" outlineLevel="1" x14ac:dyDescent="0.25">
      <c r="A115" s="204"/>
      <c r="B115" s="1048" t="s">
        <v>687</v>
      </c>
      <c r="C115" s="1009"/>
      <c r="D115" s="1057" t="s">
        <v>688</v>
      </c>
      <c r="E115" s="1058"/>
      <c r="F115" s="1058"/>
      <c r="G115" s="1058"/>
      <c r="H115" s="1058"/>
      <c r="I115" s="1058"/>
      <c r="J115" s="1058"/>
      <c r="K115" s="1058"/>
      <c r="L115" s="1058"/>
      <c r="M115" s="1058"/>
      <c r="N115" s="1058"/>
      <c r="O115" s="1058"/>
      <c r="P115" s="1058"/>
      <c r="Q115" s="1058"/>
      <c r="R115" s="1058"/>
      <c r="S115" s="1058"/>
      <c r="T115" s="1059"/>
      <c r="U115" s="1044"/>
      <c r="V115" s="1049"/>
      <c r="W115" s="1045"/>
      <c r="X115" s="1050"/>
      <c r="Y115" s="1051"/>
      <c r="Z115" s="1052"/>
      <c r="AA115" s="1051"/>
      <c r="AB115" s="1052"/>
      <c r="AC115" s="1014"/>
      <c r="AD115" s="1009"/>
      <c r="AE115" s="1015">
        <f t="shared" si="13"/>
        <v>0</v>
      </c>
      <c r="AF115" s="1016"/>
      <c r="AG115" s="1015">
        <f t="shared" si="14"/>
        <v>0</v>
      </c>
      <c r="AH115" s="1034"/>
      <c r="AI115" s="1015"/>
      <c r="AJ115" s="1033"/>
      <c r="AK115" s="1034"/>
      <c r="AL115" s="204"/>
      <c r="AM115" s="194"/>
      <c r="AN115" s="194"/>
      <c r="AO115" s="204"/>
      <c r="AP115" s="204"/>
      <c r="AQ115" s="204"/>
      <c r="AR115" s="204"/>
      <c r="AS115" s="204"/>
    </row>
    <row r="116" spans="1:45" s="195" customFormat="1" ht="18" customHeight="1" outlineLevel="1" x14ac:dyDescent="0.25">
      <c r="A116" s="201"/>
      <c r="B116" s="1008" t="s">
        <v>689</v>
      </c>
      <c r="C116" s="1009"/>
      <c r="D116" s="1010" t="s">
        <v>690</v>
      </c>
      <c r="E116" s="1011"/>
      <c r="F116" s="1011"/>
      <c r="G116" s="1011"/>
      <c r="H116" s="1011"/>
      <c r="I116" s="1011"/>
      <c r="J116" s="1011"/>
      <c r="K116" s="1011"/>
      <c r="L116" s="1011"/>
      <c r="M116" s="1011"/>
      <c r="N116" s="1011"/>
      <c r="O116" s="1011"/>
      <c r="P116" s="1011"/>
      <c r="Q116" s="1011"/>
      <c r="R116" s="1011"/>
      <c r="S116" s="1011"/>
      <c r="T116" s="1009"/>
      <c r="U116" s="1037"/>
      <c r="V116" s="1009"/>
      <c r="W116" s="1039" t="s">
        <v>101</v>
      </c>
      <c r="X116" s="1009"/>
      <c r="Y116" s="1015">
        <v>1</v>
      </c>
      <c r="Z116" s="1016"/>
      <c r="AA116" s="1015"/>
      <c r="AB116" s="1016"/>
      <c r="AC116" s="1014"/>
      <c r="AD116" s="1009"/>
      <c r="AE116" s="1015">
        <f t="shared" si="13"/>
        <v>0</v>
      </c>
      <c r="AF116" s="1016"/>
      <c r="AG116" s="1015">
        <f t="shared" si="14"/>
        <v>0</v>
      </c>
      <c r="AH116" s="1034"/>
      <c r="AI116" s="1015">
        <f t="shared" si="12"/>
        <v>0</v>
      </c>
      <c r="AJ116" s="1033"/>
      <c r="AK116" s="1034"/>
      <c r="AL116" s="201"/>
      <c r="AM116" s="205"/>
      <c r="AN116" s="194"/>
      <c r="AO116" s="201"/>
      <c r="AP116" s="201"/>
      <c r="AQ116" s="201"/>
      <c r="AR116" s="201"/>
      <c r="AS116" s="201"/>
    </row>
    <row r="117" spans="1:45" s="195" customFormat="1" ht="18" customHeight="1" outlineLevel="1" x14ac:dyDescent="0.25">
      <c r="A117" s="204"/>
      <c r="B117" s="1048" t="s">
        <v>1108</v>
      </c>
      <c r="C117" s="1009"/>
      <c r="D117" s="1057" t="s">
        <v>691</v>
      </c>
      <c r="E117" s="1058"/>
      <c r="F117" s="1058"/>
      <c r="G117" s="1058"/>
      <c r="H117" s="1058"/>
      <c r="I117" s="1058"/>
      <c r="J117" s="1058"/>
      <c r="K117" s="1058"/>
      <c r="L117" s="1058"/>
      <c r="M117" s="1058"/>
      <c r="N117" s="1058"/>
      <c r="O117" s="1058"/>
      <c r="P117" s="1058"/>
      <c r="Q117" s="1058"/>
      <c r="R117" s="1058"/>
      <c r="S117" s="1058"/>
      <c r="T117" s="1059"/>
      <c r="U117" s="1044"/>
      <c r="V117" s="1049"/>
      <c r="W117" s="1045"/>
      <c r="X117" s="1050"/>
      <c r="Y117" s="1051"/>
      <c r="Z117" s="1052"/>
      <c r="AA117" s="1051"/>
      <c r="AB117" s="1052"/>
      <c r="AC117" s="1014"/>
      <c r="AD117" s="1009"/>
      <c r="AE117" s="1015">
        <f t="shared" si="13"/>
        <v>0</v>
      </c>
      <c r="AF117" s="1016"/>
      <c r="AG117" s="1015">
        <f t="shared" si="14"/>
        <v>0</v>
      </c>
      <c r="AH117" s="1034"/>
      <c r="AI117" s="1015"/>
      <c r="AJ117" s="1033"/>
      <c r="AK117" s="1034"/>
      <c r="AL117" s="204"/>
      <c r="AM117" s="194"/>
      <c r="AN117" s="194"/>
      <c r="AO117" s="204"/>
      <c r="AP117" s="204"/>
      <c r="AQ117" s="204"/>
      <c r="AR117" s="204"/>
      <c r="AS117" s="204"/>
    </row>
    <row r="118" spans="1:45" s="195" customFormat="1" ht="18" customHeight="1" outlineLevel="1" x14ac:dyDescent="0.25">
      <c r="A118" s="201"/>
      <c r="B118" s="1008" t="s">
        <v>1109</v>
      </c>
      <c r="C118" s="1009"/>
      <c r="D118" s="1010" t="s">
        <v>682</v>
      </c>
      <c r="E118" s="1011"/>
      <c r="F118" s="1011"/>
      <c r="G118" s="1011"/>
      <c r="H118" s="1011"/>
      <c r="I118" s="1011"/>
      <c r="J118" s="1011"/>
      <c r="K118" s="1011"/>
      <c r="L118" s="1011"/>
      <c r="M118" s="1011"/>
      <c r="N118" s="1011"/>
      <c r="O118" s="1011"/>
      <c r="P118" s="1011"/>
      <c r="Q118" s="1011"/>
      <c r="R118" s="1011"/>
      <c r="S118" s="1011"/>
      <c r="T118" s="1009"/>
      <c r="U118" s="1037"/>
      <c r="V118" s="1009"/>
      <c r="W118" s="1039" t="s">
        <v>101</v>
      </c>
      <c r="X118" s="1009"/>
      <c r="Y118" s="1015">
        <v>1</v>
      </c>
      <c r="Z118" s="1016"/>
      <c r="AA118" s="1015"/>
      <c r="AB118" s="1016"/>
      <c r="AC118" s="1014"/>
      <c r="AD118" s="1009"/>
      <c r="AE118" s="1015">
        <f t="shared" si="13"/>
        <v>0</v>
      </c>
      <c r="AF118" s="1016"/>
      <c r="AG118" s="1015">
        <f t="shared" si="14"/>
        <v>0</v>
      </c>
      <c r="AH118" s="1034"/>
      <c r="AI118" s="1015">
        <f t="shared" si="12"/>
        <v>0</v>
      </c>
      <c r="AJ118" s="1033"/>
      <c r="AK118" s="1034"/>
      <c r="AL118" s="201"/>
      <c r="AM118" s="205"/>
      <c r="AN118" s="194"/>
      <c r="AO118" s="201"/>
      <c r="AP118" s="201"/>
      <c r="AQ118" s="201"/>
      <c r="AR118" s="201"/>
      <c r="AS118" s="201"/>
    </row>
    <row r="119" spans="1:45" s="195" customFormat="1" ht="18" customHeight="1" outlineLevel="1" collapsed="1" x14ac:dyDescent="0.25">
      <c r="A119" s="201"/>
      <c r="B119" s="1008"/>
      <c r="C119" s="1009"/>
      <c r="D119" s="1010"/>
      <c r="E119" s="1011"/>
      <c r="F119" s="1011"/>
      <c r="G119" s="1011"/>
      <c r="H119" s="1011"/>
      <c r="I119" s="1011"/>
      <c r="J119" s="1011"/>
      <c r="K119" s="1011"/>
      <c r="L119" s="1011"/>
      <c r="M119" s="1011"/>
      <c r="N119" s="1011"/>
      <c r="O119" s="1011"/>
      <c r="P119" s="1011"/>
      <c r="Q119" s="1011"/>
      <c r="R119" s="1011"/>
      <c r="S119" s="1011"/>
      <c r="T119" s="1009"/>
      <c r="U119" s="1037"/>
      <c r="V119" s="1009"/>
      <c r="W119" s="1039"/>
      <c r="X119" s="1009"/>
      <c r="Y119" s="1015"/>
      <c r="Z119" s="1016"/>
      <c r="AA119" s="1015"/>
      <c r="AB119" s="1016"/>
      <c r="AC119" s="1014"/>
      <c r="AD119" s="1009"/>
      <c r="AE119" s="1015">
        <f t="shared" si="13"/>
        <v>0</v>
      </c>
      <c r="AF119" s="1016"/>
      <c r="AG119" s="1015">
        <f t="shared" si="14"/>
        <v>0</v>
      </c>
      <c r="AH119" s="1034"/>
      <c r="AI119" s="1015">
        <f t="shared" si="12"/>
        <v>0</v>
      </c>
      <c r="AJ119" s="1033"/>
      <c r="AK119" s="1034"/>
      <c r="AL119" s="201"/>
      <c r="AM119" s="205"/>
      <c r="AN119" s="194"/>
      <c r="AO119" s="201"/>
      <c r="AP119" s="201"/>
      <c r="AQ119" s="201"/>
      <c r="AR119" s="201"/>
      <c r="AS119" s="201"/>
    </row>
    <row r="120" spans="1:45" s="195" customFormat="1" ht="18" customHeight="1" x14ac:dyDescent="0.25">
      <c r="A120" s="201"/>
      <c r="B120" s="1074">
        <v>8</v>
      </c>
      <c r="C120" s="1009"/>
      <c r="D120" s="1031" t="s">
        <v>692</v>
      </c>
      <c r="E120" s="1011"/>
      <c r="F120" s="1011"/>
      <c r="G120" s="1011"/>
      <c r="H120" s="1011"/>
      <c r="I120" s="1011"/>
      <c r="J120" s="1011"/>
      <c r="K120" s="1011"/>
      <c r="L120" s="1011"/>
      <c r="M120" s="1011"/>
      <c r="N120" s="1011"/>
      <c r="O120" s="1011"/>
      <c r="P120" s="1011"/>
      <c r="Q120" s="1011"/>
      <c r="R120" s="1011"/>
      <c r="S120" s="1011"/>
      <c r="T120" s="1011"/>
      <c r="U120" s="202"/>
      <c r="V120" s="202"/>
      <c r="W120" s="202"/>
      <c r="X120" s="202"/>
      <c r="Y120" s="203"/>
      <c r="Z120" s="203"/>
      <c r="AA120" s="203"/>
      <c r="AB120" s="203"/>
      <c r="AC120" s="203"/>
      <c r="AD120" s="203"/>
      <c r="AE120" s="1032"/>
      <c r="AF120" s="1009"/>
      <c r="AG120" s="1032"/>
      <c r="AH120" s="1009"/>
      <c r="AI120" s="1032">
        <f>SUM(AI121:AK123)</f>
        <v>0</v>
      </c>
      <c r="AJ120" s="1011"/>
      <c r="AK120" s="1009"/>
      <c r="AL120" s="201"/>
      <c r="AM120" s="194"/>
      <c r="AN120" s="194"/>
      <c r="AO120" s="201"/>
      <c r="AP120" s="201"/>
      <c r="AQ120" s="201"/>
      <c r="AR120" s="201"/>
      <c r="AS120" s="201"/>
    </row>
    <row r="121" spans="1:45" s="195" customFormat="1" ht="18" customHeight="1" outlineLevel="1" x14ac:dyDescent="0.25">
      <c r="A121" s="204"/>
      <c r="B121" s="1048" t="s">
        <v>693</v>
      </c>
      <c r="C121" s="1009"/>
      <c r="D121" s="1057" t="s">
        <v>694</v>
      </c>
      <c r="E121" s="1058"/>
      <c r="F121" s="1058"/>
      <c r="G121" s="1058"/>
      <c r="H121" s="1058"/>
      <c r="I121" s="1058"/>
      <c r="J121" s="1058"/>
      <c r="K121" s="1058"/>
      <c r="L121" s="1058"/>
      <c r="M121" s="1058"/>
      <c r="N121" s="1058"/>
      <c r="O121" s="1058"/>
      <c r="P121" s="1058"/>
      <c r="Q121" s="1058"/>
      <c r="R121" s="1058"/>
      <c r="S121" s="1058"/>
      <c r="T121" s="1059"/>
      <c r="U121" s="1044"/>
      <c r="V121" s="1049"/>
      <c r="W121" s="1045"/>
      <c r="X121" s="1050"/>
      <c r="Y121" s="1051"/>
      <c r="Z121" s="1052"/>
      <c r="AA121" s="1051"/>
      <c r="AB121" s="1052"/>
      <c r="AC121" s="1014"/>
      <c r="AD121" s="1009"/>
      <c r="AE121" s="1014"/>
      <c r="AF121" s="1073"/>
      <c r="AG121" s="1014"/>
      <c r="AH121" s="1073"/>
      <c r="AI121" s="1015"/>
      <c r="AJ121" s="1033"/>
      <c r="AK121" s="1034"/>
      <c r="AL121" s="204"/>
      <c r="AM121" s="194"/>
      <c r="AN121" s="194"/>
      <c r="AO121" s="204"/>
      <c r="AP121" s="204"/>
      <c r="AQ121" s="204"/>
      <c r="AR121" s="204"/>
      <c r="AS121" s="204"/>
    </row>
    <row r="122" spans="1:45" s="195" customFormat="1" ht="53.25" customHeight="1" outlineLevel="1" x14ac:dyDescent="0.25">
      <c r="A122" s="201"/>
      <c r="B122" s="1008" t="s">
        <v>94</v>
      </c>
      <c r="C122" s="1009"/>
      <c r="D122" s="1010" t="s">
        <v>695</v>
      </c>
      <c r="E122" s="1011"/>
      <c r="F122" s="1011"/>
      <c r="G122" s="1011"/>
      <c r="H122" s="1011"/>
      <c r="I122" s="1011"/>
      <c r="J122" s="1011"/>
      <c r="K122" s="1011"/>
      <c r="L122" s="1011"/>
      <c r="M122" s="1011"/>
      <c r="N122" s="1011"/>
      <c r="O122" s="1011"/>
      <c r="P122" s="1011"/>
      <c r="Q122" s="1011"/>
      <c r="R122" s="1011"/>
      <c r="S122" s="1011"/>
      <c r="T122" s="1009"/>
      <c r="U122" s="1037"/>
      <c r="V122" s="1009"/>
      <c r="W122" s="1039" t="s">
        <v>101</v>
      </c>
      <c r="X122" s="1009"/>
      <c r="Y122" s="1015">
        <v>2</v>
      </c>
      <c r="Z122" s="1016"/>
      <c r="AA122" s="1015"/>
      <c r="AB122" s="1016"/>
      <c r="AC122" s="1014"/>
      <c r="AD122" s="1009"/>
      <c r="AE122" s="1015">
        <f>ROUND(Y122*AA122,2)</f>
        <v>0</v>
      </c>
      <c r="AF122" s="1016"/>
      <c r="AG122" s="1015">
        <f>ROUND(Y122*AC122,2)</f>
        <v>0</v>
      </c>
      <c r="AH122" s="1016"/>
      <c r="AI122" s="1015">
        <f>AE122+AG122</f>
        <v>0</v>
      </c>
      <c r="AJ122" s="1033"/>
      <c r="AK122" s="1034"/>
      <c r="AL122" s="201"/>
      <c r="AM122" s="205"/>
      <c r="AN122" s="194"/>
      <c r="AO122" s="201"/>
      <c r="AP122" s="201"/>
      <c r="AQ122" s="201"/>
      <c r="AR122" s="201"/>
      <c r="AS122" s="201"/>
    </row>
    <row r="123" spans="1:45" s="195" customFormat="1" ht="18" customHeight="1" outlineLevel="1" collapsed="1" x14ac:dyDescent="0.25">
      <c r="A123" s="201"/>
      <c r="B123" s="1008"/>
      <c r="C123" s="1009"/>
      <c r="D123" s="1010"/>
      <c r="E123" s="1011"/>
      <c r="F123" s="1011"/>
      <c r="G123" s="1011"/>
      <c r="H123" s="1011"/>
      <c r="I123" s="1011"/>
      <c r="J123" s="1011"/>
      <c r="K123" s="1011"/>
      <c r="L123" s="1011"/>
      <c r="M123" s="1011"/>
      <c r="N123" s="1011"/>
      <c r="O123" s="1011"/>
      <c r="P123" s="1011"/>
      <c r="Q123" s="1011"/>
      <c r="R123" s="1011"/>
      <c r="S123" s="1011"/>
      <c r="T123" s="1009"/>
      <c r="U123" s="1037"/>
      <c r="V123" s="1009"/>
      <c r="W123" s="1039"/>
      <c r="X123" s="1009"/>
      <c r="Y123" s="1015"/>
      <c r="Z123" s="1016"/>
      <c r="AA123" s="1015"/>
      <c r="AB123" s="1016"/>
      <c r="AC123" s="1014"/>
      <c r="AD123" s="1009"/>
      <c r="AE123" s="1015"/>
      <c r="AF123" s="1016"/>
      <c r="AG123" s="1015"/>
      <c r="AH123" s="1016"/>
      <c r="AI123" s="1015">
        <f>AE123+AG123</f>
        <v>0</v>
      </c>
      <c r="AJ123" s="1033"/>
      <c r="AK123" s="1034"/>
      <c r="AL123" s="201"/>
      <c r="AM123" s="205"/>
      <c r="AN123" s="194"/>
      <c r="AO123" s="201"/>
      <c r="AP123" s="201"/>
      <c r="AQ123" s="201"/>
      <c r="AR123" s="201"/>
      <c r="AS123" s="201"/>
    </row>
    <row r="124" spans="1:45" s="195" customFormat="1" ht="18" customHeight="1" x14ac:dyDescent="0.25">
      <c r="A124" s="201"/>
      <c r="B124" s="1074">
        <v>9</v>
      </c>
      <c r="C124" s="1009"/>
      <c r="D124" s="1031" t="s">
        <v>696</v>
      </c>
      <c r="E124" s="1011"/>
      <c r="F124" s="1011"/>
      <c r="G124" s="1011"/>
      <c r="H124" s="1011"/>
      <c r="I124" s="1011"/>
      <c r="J124" s="1011"/>
      <c r="K124" s="1011"/>
      <c r="L124" s="1011"/>
      <c r="M124" s="1011"/>
      <c r="N124" s="1011"/>
      <c r="O124" s="1011"/>
      <c r="P124" s="1011"/>
      <c r="Q124" s="1011"/>
      <c r="R124" s="1011"/>
      <c r="S124" s="1011"/>
      <c r="T124" s="1011"/>
      <c r="U124" s="202"/>
      <c r="V124" s="202"/>
      <c r="W124" s="202"/>
      <c r="X124" s="202"/>
      <c r="Y124" s="203"/>
      <c r="Z124" s="203"/>
      <c r="AA124" s="203"/>
      <c r="AB124" s="203"/>
      <c r="AC124" s="203"/>
      <c r="AD124" s="203"/>
      <c r="AE124" s="1032"/>
      <c r="AF124" s="1009"/>
      <c r="AG124" s="1032"/>
      <c r="AH124" s="1009"/>
      <c r="AI124" s="1032">
        <f>SUM(AI125:AK149)</f>
        <v>0</v>
      </c>
      <c r="AJ124" s="1011"/>
      <c r="AK124" s="1009"/>
      <c r="AL124" s="201"/>
      <c r="AM124" s="194"/>
      <c r="AN124" s="194"/>
      <c r="AO124" s="201"/>
      <c r="AP124" s="201"/>
      <c r="AQ124" s="201"/>
      <c r="AR124" s="201"/>
      <c r="AS124" s="201"/>
    </row>
    <row r="125" spans="1:45" s="195" customFormat="1" ht="18" customHeight="1" outlineLevel="1" x14ac:dyDescent="0.25">
      <c r="A125" s="204"/>
      <c r="B125" s="1048" t="s">
        <v>697</v>
      </c>
      <c r="C125" s="1009"/>
      <c r="D125" s="1057" t="s">
        <v>698</v>
      </c>
      <c r="E125" s="1058"/>
      <c r="F125" s="1058"/>
      <c r="G125" s="1058"/>
      <c r="H125" s="1058"/>
      <c r="I125" s="1058"/>
      <c r="J125" s="1058"/>
      <c r="K125" s="1058"/>
      <c r="L125" s="1058"/>
      <c r="M125" s="1058"/>
      <c r="N125" s="1058"/>
      <c r="O125" s="1058"/>
      <c r="P125" s="1058"/>
      <c r="Q125" s="1058"/>
      <c r="R125" s="1058"/>
      <c r="S125" s="1058"/>
      <c r="T125" s="1059"/>
      <c r="U125" s="1044"/>
      <c r="V125" s="1049"/>
      <c r="W125" s="1045"/>
      <c r="X125" s="1050"/>
      <c r="Y125" s="1051"/>
      <c r="Z125" s="1052"/>
      <c r="AA125" s="1051"/>
      <c r="AB125" s="1052"/>
      <c r="AC125" s="1014"/>
      <c r="AD125" s="1009"/>
      <c r="AE125" s="1015"/>
      <c r="AF125" s="1016"/>
      <c r="AG125" s="1014"/>
      <c r="AH125" s="1073"/>
      <c r="AI125" s="1015"/>
      <c r="AJ125" s="1033"/>
      <c r="AK125" s="1034"/>
      <c r="AL125" s="204"/>
      <c r="AM125" s="194"/>
      <c r="AN125" s="194"/>
      <c r="AO125" s="204"/>
      <c r="AP125" s="204"/>
      <c r="AQ125" s="204"/>
      <c r="AR125" s="204"/>
      <c r="AS125" s="204"/>
    </row>
    <row r="126" spans="1:45" s="195" customFormat="1" ht="33" customHeight="1" outlineLevel="1" x14ac:dyDescent="0.25">
      <c r="A126" s="201"/>
      <c r="B126" s="1008" t="s">
        <v>105</v>
      </c>
      <c r="C126" s="1009"/>
      <c r="D126" s="1010" t="s">
        <v>699</v>
      </c>
      <c r="E126" s="1011"/>
      <c r="F126" s="1011"/>
      <c r="G126" s="1011"/>
      <c r="H126" s="1011"/>
      <c r="I126" s="1011"/>
      <c r="J126" s="1011"/>
      <c r="K126" s="1011"/>
      <c r="L126" s="1011"/>
      <c r="M126" s="1011"/>
      <c r="N126" s="1011"/>
      <c r="O126" s="1011"/>
      <c r="P126" s="1011"/>
      <c r="Q126" s="1011"/>
      <c r="R126" s="1011"/>
      <c r="S126" s="1011"/>
      <c r="T126" s="1009"/>
      <c r="U126" s="1037"/>
      <c r="V126" s="1009"/>
      <c r="W126" s="1039" t="s">
        <v>101</v>
      </c>
      <c r="X126" s="1009"/>
      <c r="Y126" s="1015">
        <v>1</v>
      </c>
      <c r="Z126" s="1016"/>
      <c r="AA126" s="1015"/>
      <c r="AB126" s="1016"/>
      <c r="AC126" s="1014"/>
      <c r="AD126" s="1009"/>
      <c r="AE126" s="1015">
        <f>ROUND(Y126*AA126,2)</f>
        <v>0</v>
      </c>
      <c r="AF126" s="1016"/>
      <c r="AG126" s="1015">
        <f>ROUND(Y126*AC126,2)</f>
        <v>0</v>
      </c>
      <c r="AH126" s="1016"/>
      <c r="AI126" s="1015">
        <f t="shared" ref="AI126:AI149" si="15">AE126+AG126</f>
        <v>0</v>
      </c>
      <c r="AJ126" s="1033"/>
      <c r="AK126" s="1034"/>
      <c r="AL126" s="201"/>
      <c r="AM126" s="205"/>
      <c r="AN126" s="194"/>
      <c r="AO126" s="201"/>
      <c r="AP126" s="201"/>
      <c r="AQ126" s="201"/>
      <c r="AR126" s="201"/>
      <c r="AS126" s="201"/>
    </row>
    <row r="127" spans="1:45" s="195" customFormat="1" ht="18" customHeight="1" outlineLevel="1" x14ac:dyDescent="0.25">
      <c r="A127" s="204"/>
      <c r="B127" s="1048" t="s">
        <v>700</v>
      </c>
      <c r="C127" s="1009"/>
      <c r="D127" s="1057" t="s">
        <v>701</v>
      </c>
      <c r="E127" s="1058"/>
      <c r="F127" s="1058"/>
      <c r="G127" s="1058"/>
      <c r="H127" s="1058"/>
      <c r="I127" s="1058"/>
      <c r="J127" s="1058"/>
      <c r="K127" s="1058"/>
      <c r="L127" s="1058"/>
      <c r="M127" s="1058"/>
      <c r="N127" s="1058"/>
      <c r="O127" s="1058"/>
      <c r="P127" s="1058"/>
      <c r="Q127" s="1058"/>
      <c r="R127" s="1058"/>
      <c r="S127" s="1058"/>
      <c r="T127" s="1059"/>
      <c r="U127" s="1044"/>
      <c r="V127" s="1049"/>
      <c r="W127" s="1045"/>
      <c r="X127" s="1050"/>
      <c r="Y127" s="1051"/>
      <c r="Z127" s="1052"/>
      <c r="AA127" s="1051"/>
      <c r="AB127" s="1052"/>
      <c r="AC127" s="1014"/>
      <c r="AD127" s="1009"/>
      <c r="AE127" s="1015">
        <f t="shared" ref="AE127:AE148" si="16">ROUND(Y127*AA127,2)</f>
        <v>0</v>
      </c>
      <c r="AF127" s="1016"/>
      <c r="AG127" s="1015">
        <f t="shared" ref="AG127:AG149" si="17">ROUND(Y127*AC127,2)</f>
        <v>0</v>
      </c>
      <c r="AH127" s="1016"/>
      <c r="AI127" s="1015"/>
      <c r="AJ127" s="1033"/>
      <c r="AK127" s="1034"/>
      <c r="AL127" s="204"/>
      <c r="AM127" s="194"/>
      <c r="AN127" s="194"/>
      <c r="AO127" s="204"/>
      <c r="AP127" s="204"/>
      <c r="AQ127" s="204"/>
      <c r="AR127" s="204"/>
      <c r="AS127" s="204"/>
    </row>
    <row r="128" spans="1:45" s="195" customFormat="1" ht="33.75" customHeight="1" outlineLevel="1" x14ac:dyDescent="0.25">
      <c r="A128" s="201"/>
      <c r="B128" s="1008" t="s">
        <v>702</v>
      </c>
      <c r="C128" s="1009"/>
      <c r="D128" s="1010" t="s">
        <v>699</v>
      </c>
      <c r="E128" s="1011"/>
      <c r="F128" s="1011"/>
      <c r="G128" s="1011"/>
      <c r="H128" s="1011"/>
      <c r="I128" s="1011"/>
      <c r="J128" s="1011"/>
      <c r="K128" s="1011"/>
      <c r="L128" s="1011"/>
      <c r="M128" s="1011"/>
      <c r="N128" s="1011"/>
      <c r="O128" s="1011"/>
      <c r="P128" s="1011"/>
      <c r="Q128" s="1011"/>
      <c r="R128" s="1011"/>
      <c r="S128" s="1011"/>
      <c r="T128" s="1009"/>
      <c r="U128" s="1037"/>
      <c r="V128" s="1009"/>
      <c r="W128" s="1039" t="s">
        <v>101</v>
      </c>
      <c r="X128" s="1009"/>
      <c r="Y128" s="1015">
        <v>1</v>
      </c>
      <c r="Z128" s="1016"/>
      <c r="AA128" s="1015"/>
      <c r="AB128" s="1016"/>
      <c r="AC128" s="1014"/>
      <c r="AD128" s="1009"/>
      <c r="AE128" s="1015">
        <f t="shared" si="16"/>
        <v>0</v>
      </c>
      <c r="AF128" s="1016"/>
      <c r="AG128" s="1015">
        <f t="shared" si="17"/>
        <v>0</v>
      </c>
      <c r="AH128" s="1016"/>
      <c r="AI128" s="1015">
        <f t="shared" si="15"/>
        <v>0</v>
      </c>
      <c r="AJ128" s="1033"/>
      <c r="AK128" s="1034"/>
      <c r="AL128" s="201"/>
      <c r="AM128" s="205"/>
      <c r="AN128" s="194"/>
      <c r="AO128" s="201"/>
      <c r="AP128" s="201"/>
      <c r="AQ128" s="201"/>
      <c r="AR128" s="201"/>
      <c r="AS128" s="201"/>
    </row>
    <row r="129" spans="1:45" s="195" customFormat="1" ht="18" customHeight="1" outlineLevel="1" x14ac:dyDescent="0.25">
      <c r="A129" s="204"/>
      <c r="B129" s="1048" t="s">
        <v>703</v>
      </c>
      <c r="C129" s="1009"/>
      <c r="D129" s="1057" t="s">
        <v>704</v>
      </c>
      <c r="E129" s="1058"/>
      <c r="F129" s="1058"/>
      <c r="G129" s="1058"/>
      <c r="H129" s="1058"/>
      <c r="I129" s="1058"/>
      <c r="J129" s="1058"/>
      <c r="K129" s="1058"/>
      <c r="L129" s="1058"/>
      <c r="M129" s="1058"/>
      <c r="N129" s="1058"/>
      <c r="O129" s="1058"/>
      <c r="P129" s="1058"/>
      <c r="Q129" s="1058"/>
      <c r="R129" s="1058"/>
      <c r="S129" s="1058"/>
      <c r="T129" s="1059"/>
      <c r="U129" s="1044"/>
      <c r="V129" s="1049"/>
      <c r="W129" s="1045"/>
      <c r="X129" s="1050"/>
      <c r="Y129" s="1051"/>
      <c r="Z129" s="1052"/>
      <c r="AA129" s="1051"/>
      <c r="AB129" s="1052"/>
      <c r="AC129" s="1014"/>
      <c r="AD129" s="1009"/>
      <c r="AE129" s="1015">
        <f t="shared" si="16"/>
        <v>0</v>
      </c>
      <c r="AF129" s="1016"/>
      <c r="AG129" s="1015">
        <f t="shared" si="17"/>
        <v>0</v>
      </c>
      <c r="AH129" s="1016"/>
      <c r="AI129" s="1015"/>
      <c r="AJ129" s="1033"/>
      <c r="AK129" s="1034"/>
      <c r="AL129" s="204"/>
      <c r="AM129" s="194"/>
      <c r="AN129" s="194"/>
      <c r="AO129" s="204"/>
      <c r="AP129" s="204"/>
      <c r="AQ129" s="204"/>
      <c r="AR129" s="204"/>
      <c r="AS129" s="204"/>
    </row>
    <row r="130" spans="1:45" s="195" customFormat="1" ht="35.25" customHeight="1" outlineLevel="1" x14ac:dyDescent="0.25">
      <c r="A130" s="201"/>
      <c r="B130" s="1008" t="s">
        <v>705</v>
      </c>
      <c r="C130" s="1009"/>
      <c r="D130" s="1010" t="s">
        <v>699</v>
      </c>
      <c r="E130" s="1011"/>
      <c r="F130" s="1011"/>
      <c r="G130" s="1011"/>
      <c r="H130" s="1011"/>
      <c r="I130" s="1011"/>
      <c r="J130" s="1011"/>
      <c r="K130" s="1011"/>
      <c r="L130" s="1011"/>
      <c r="M130" s="1011"/>
      <c r="N130" s="1011"/>
      <c r="O130" s="1011"/>
      <c r="P130" s="1011"/>
      <c r="Q130" s="1011"/>
      <c r="R130" s="1011"/>
      <c r="S130" s="1011"/>
      <c r="T130" s="1009"/>
      <c r="U130" s="1037"/>
      <c r="V130" s="1009"/>
      <c r="W130" s="1039" t="s">
        <v>101</v>
      </c>
      <c r="X130" s="1009"/>
      <c r="Y130" s="1015">
        <v>2</v>
      </c>
      <c r="Z130" s="1016"/>
      <c r="AA130" s="1015"/>
      <c r="AB130" s="1016"/>
      <c r="AC130" s="1014"/>
      <c r="AD130" s="1009"/>
      <c r="AE130" s="1015">
        <f t="shared" si="16"/>
        <v>0</v>
      </c>
      <c r="AF130" s="1016"/>
      <c r="AG130" s="1015">
        <f t="shared" si="17"/>
        <v>0</v>
      </c>
      <c r="AH130" s="1016"/>
      <c r="AI130" s="1015">
        <f t="shared" si="15"/>
        <v>0</v>
      </c>
      <c r="AJ130" s="1033"/>
      <c r="AK130" s="1034"/>
      <c r="AL130" s="201"/>
      <c r="AM130" s="205"/>
      <c r="AN130" s="194"/>
      <c r="AO130" s="201"/>
      <c r="AP130" s="201"/>
      <c r="AQ130" s="201"/>
      <c r="AR130" s="201"/>
      <c r="AS130" s="201"/>
    </row>
    <row r="131" spans="1:45" s="195" customFormat="1" ht="18" customHeight="1" outlineLevel="1" x14ac:dyDescent="0.25">
      <c r="A131" s="204"/>
      <c r="B131" s="1048" t="s">
        <v>706</v>
      </c>
      <c r="C131" s="1009"/>
      <c r="D131" s="1057" t="s">
        <v>707</v>
      </c>
      <c r="E131" s="1058"/>
      <c r="F131" s="1058"/>
      <c r="G131" s="1058"/>
      <c r="H131" s="1058"/>
      <c r="I131" s="1058"/>
      <c r="J131" s="1058"/>
      <c r="K131" s="1058"/>
      <c r="L131" s="1058"/>
      <c r="M131" s="1058"/>
      <c r="N131" s="1058"/>
      <c r="O131" s="1058"/>
      <c r="P131" s="1058"/>
      <c r="Q131" s="1058"/>
      <c r="R131" s="1058"/>
      <c r="S131" s="1058"/>
      <c r="T131" s="1059"/>
      <c r="U131" s="1044"/>
      <c r="V131" s="1049"/>
      <c r="W131" s="1045"/>
      <c r="X131" s="1050"/>
      <c r="Y131" s="1051"/>
      <c r="Z131" s="1052"/>
      <c r="AA131" s="1051"/>
      <c r="AB131" s="1052"/>
      <c r="AC131" s="1014"/>
      <c r="AD131" s="1009"/>
      <c r="AE131" s="1015">
        <f t="shared" si="16"/>
        <v>0</v>
      </c>
      <c r="AF131" s="1016"/>
      <c r="AG131" s="1015">
        <f t="shared" si="17"/>
        <v>0</v>
      </c>
      <c r="AH131" s="1016"/>
      <c r="AI131" s="1015"/>
      <c r="AJ131" s="1033"/>
      <c r="AK131" s="1034"/>
      <c r="AL131" s="204"/>
      <c r="AM131" s="194"/>
      <c r="AN131" s="194"/>
      <c r="AO131" s="204"/>
      <c r="AP131" s="204"/>
      <c r="AQ131" s="204"/>
      <c r="AR131" s="204"/>
      <c r="AS131" s="204"/>
    </row>
    <row r="132" spans="1:45" s="195" customFormat="1" ht="33" customHeight="1" outlineLevel="1" x14ac:dyDescent="0.25">
      <c r="A132" s="201"/>
      <c r="B132" s="1008" t="s">
        <v>708</v>
      </c>
      <c r="C132" s="1009"/>
      <c r="D132" s="1010" t="s">
        <v>699</v>
      </c>
      <c r="E132" s="1011"/>
      <c r="F132" s="1011"/>
      <c r="G132" s="1011"/>
      <c r="H132" s="1011"/>
      <c r="I132" s="1011"/>
      <c r="J132" s="1011"/>
      <c r="K132" s="1011"/>
      <c r="L132" s="1011"/>
      <c r="M132" s="1011"/>
      <c r="N132" s="1011"/>
      <c r="O132" s="1011"/>
      <c r="P132" s="1011"/>
      <c r="Q132" s="1011"/>
      <c r="R132" s="1011"/>
      <c r="S132" s="1011"/>
      <c r="T132" s="1009"/>
      <c r="U132" s="1037"/>
      <c r="V132" s="1009"/>
      <c r="W132" s="1039" t="s">
        <v>101</v>
      </c>
      <c r="X132" s="1009"/>
      <c r="Y132" s="1015">
        <v>2</v>
      </c>
      <c r="Z132" s="1016"/>
      <c r="AA132" s="1015"/>
      <c r="AB132" s="1016"/>
      <c r="AC132" s="1014"/>
      <c r="AD132" s="1009"/>
      <c r="AE132" s="1015">
        <f t="shared" si="16"/>
        <v>0</v>
      </c>
      <c r="AF132" s="1016"/>
      <c r="AG132" s="1015">
        <f t="shared" si="17"/>
        <v>0</v>
      </c>
      <c r="AH132" s="1016"/>
      <c r="AI132" s="1015">
        <f t="shared" si="15"/>
        <v>0</v>
      </c>
      <c r="AJ132" s="1033"/>
      <c r="AK132" s="1034"/>
      <c r="AL132" s="201"/>
      <c r="AM132" s="205"/>
      <c r="AN132" s="194"/>
      <c r="AO132" s="201"/>
      <c r="AP132" s="201"/>
      <c r="AQ132" s="201"/>
      <c r="AR132" s="201"/>
      <c r="AS132" s="201"/>
    </row>
    <row r="133" spans="1:45" s="195" customFormat="1" ht="18" customHeight="1" outlineLevel="1" x14ac:dyDescent="0.25">
      <c r="A133" s="204"/>
      <c r="B133" s="1048" t="s">
        <v>709</v>
      </c>
      <c r="C133" s="1009"/>
      <c r="D133" s="1057" t="s">
        <v>710</v>
      </c>
      <c r="E133" s="1058"/>
      <c r="F133" s="1058"/>
      <c r="G133" s="1058"/>
      <c r="H133" s="1058"/>
      <c r="I133" s="1058"/>
      <c r="J133" s="1058"/>
      <c r="K133" s="1058"/>
      <c r="L133" s="1058"/>
      <c r="M133" s="1058"/>
      <c r="N133" s="1058"/>
      <c r="O133" s="1058"/>
      <c r="P133" s="1058"/>
      <c r="Q133" s="1058"/>
      <c r="R133" s="1058"/>
      <c r="S133" s="1058"/>
      <c r="T133" s="1059"/>
      <c r="U133" s="1044"/>
      <c r="V133" s="1049"/>
      <c r="W133" s="1045"/>
      <c r="X133" s="1050"/>
      <c r="Y133" s="1051"/>
      <c r="Z133" s="1052"/>
      <c r="AA133" s="1051"/>
      <c r="AB133" s="1052"/>
      <c r="AC133" s="1014"/>
      <c r="AD133" s="1009"/>
      <c r="AE133" s="1015">
        <f t="shared" si="16"/>
        <v>0</v>
      </c>
      <c r="AF133" s="1016"/>
      <c r="AG133" s="1015">
        <f t="shared" si="17"/>
        <v>0</v>
      </c>
      <c r="AH133" s="1016"/>
      <c r="AI133" s="1015"/>
      <c r="AJ133" s="1033"/>
      <c r="AK133" s="1034"/>
      <c r="AL133" s="204"/>
      <c r="AM133" s="194"/>
      <c r="AN133" s="194"/>
      <c r="AO133" s="204"/>
      <c r="AP133" s="204"/>
      <c r="AQ133" s="204"/>
      <c r="AR133" s="204"/>
      <c r="AS133" s="204"/>
    </row>
    <row r="134" spans="1:45" s="195" customFormat="1" ht="33" customHeight="1" outlineLevel="1" x14ac:dyDescent="0.25">
      <c r="A134" s="201"/>
      <c r="B134" s="1008" t="s">
        <v>711</v>
      </c>
      <c r="C134" s="1009"/>
      <c r="D134" s="1010" t="s">
        <v>699</v>
      </c>
      <c r="E134" s="1011"/>
      <c r="F134" s="1011"/>
      <c r="G134" s="1011"/>
      <c r="H134" s="1011"/>
      <c r="I134" s="1011"/>
      <c r="J134" s="1011"/>
      <c r="K134" s="1011"/>
      <c r="L134" s="1011"/>
      <c r="M134" s="1011"/>
      <c r="N134" s="1011"/>
      <c r="O134" s="1011"/>
      <c r="P134" s="1011"/>
      <c r="Q134" s="1011"/>
      <c r="R134" s="1011"/>
      <c r="S134" s="1011"/>
      <c r="T134" s="1009"/>
      <c r="U134" s="1037"/>
      <c r="V134" s="1009"/>
      <c r="W134" s="1039" t="s">
        <v>101</v>
      </c>
      <c r="X134" s="1009"/>
      <c r="Y134" s="1015">
        <v>14</v>
      </c>
      <c r="Z134" s="1016"/>
      <c r="AA134" s="1015"/>
      <c r="AB134" s="1016"/>
      <c r="AC134" s="1014"/>
      <c r="AD134" s="1009"/>
      <c r="AE134" s="1015">
        <f t="shared" si="16"/>
        <v>0</v>
      </c>
      <c r="AF134" s="1016"/>
      <c r="AG134" s="1015">
        <f t="shared" si="17"/>
        <v>0</v>
      </c>
      <c r="AH134" s="1016"/>
      <c r="AI134" s="1015">
        <f t="shared" si="15"/>
        <v>0</v>
      </c>
      <c r="AJ134" s="1033"/>
      <c r="AK134" s="1034"/>
      <c r="AL134" s="201"/>
      <c r="AM134" s="205"/>
      <c r="AN134" s="194"/>
      <c r="AO134" s="201"/>
      <c r="AP134" s="201"/>
      <c r="AQ134" s="201"/>
      <c r="AR134" s="201"/>
      <c r="AS134" s="201"/>
    </row>
    <row r="135" spans="1:45" s="195" customFormat="1" ht="18" customHeight="1" outlineLevel="1" x14ac:dyDescent="0.25">
      <c r="A135" s="204"/>
      <c r="B135" s="1048" t="s">
        <v>712</v>
      </c>
      <c r="C135" s="1009"/>
      <c r="D135" s="1057" t="s">
        <v>713</v>
      </c>
      <c r="E135" s="1058"/>
      <c r="F135" s="1058"/>
      <c r="G135" s="1058"/>
      <c r="H135" s="1058"/>
      <c r="I135" s="1058"/>
      <c r="J135" s="1058"/>
      <c r="K135" s="1058"/>
      <c r="L135" s="1058"/>
      <c r="M135" s="1058"/>
      <c r="N135" s="1058"/>
      <c r="O135" s="1058"/>
      <c r="P135" s="1058"/>
      <c r="Q135" s="1058"/>
      <c r="R135" s="1058"/>
      <c r="S135" s="1058"/>
      <c r="T135" s="1059"/>
      <c r="U135" s="1044"/>
      <c r="V135" s="1049"/>
      <c r="W135" s="1045"/>
      <c r="X135" s="1050"/>
      <c r="Y135" s="1051"/>
      <c r="Z135" s="1052"/>
      <c r="AA135" s="1051"/>
      <c r="AB135" s="1052"/>
      <c r="AC135" s="1014"/>
      <c r="AD135" s="1009"/>
      <c r="AE135" s="1015">
        <f t="shared" si="16"/>
        <v>0</v>
      </c>
      <c r="AF135" s="1016"/>
      <c r="AG135" s="1015">
        <f t="shared" si="17"/>
        <v>0</v>
      </c>
      <c r="AH135" s="1016"/>
      <c r="AI135" s="1015"/>
      <c r="AJ135" s="1033"/>
      <c r="AK135" s="1034"/>
      <c r="AL135" s="204"/>
      <c r="AM135" s="194"/>
      <c r="AN135" s="194"/>
      <c r="AO135" s="204"/>
      <c r="AP135" s="204"/>
      <c r="AQ135" s="204"/>
      <c r="AR135" s="204"/>
      <c r="AS135" s="204"/>
    </row>
    <row r="136" spans="1:45" s="195" customFormat="1" ht="35.25" customHeight="1" outlineLevel="1" x14ac:dyDescent="0.25">
      <c r="A136" s="201"/>
      <c r="B136" s="1008" t="s">
        <v>714</v>
      </c>
      <c r="C136" s="1009"/>
      <c r="D136" s="1010" t="s">
        <v>699</v>
      </c>
      <c r="E136" s="1011"/>
      <c r="F136" s="1011"/>
      <c r="G136" s="1011"/>
      <c r="H136" s="1011"/>
      <c r="I136" s="1011"/>
      <c r="J136" s="1011"/>
      <c r="K136" s="1011"/>
      <c r="L136" s="1011"/>
      <c r="M136" s="1011"/>
      <c r="N136" s="1011"/>
      <c r="O136" s="1011"/>
      <c r="P136" s="1011"/>
      <c r="Q136" s="1011"/>
      <c r="R136" s="1011"/>
      <c r="S136" s="1011"/>
      <c r="T136" s="1009"/>
      <c r="U136" s="1037"/>
      <c r="V136" s="1009"/>
      <c r="W136" s="1039" t="s">
        <v>101</v>
      </c>
      <c r="X136" s="1009"/>
      <c r="Y136" s="1015">
        <v>3</v>
      </c>
      <c r="Z136" s="1016"/>
      <c r="AA136" s="1015"/>
      <c r="AB136" s="1016"/>
      <c r="AC136" s="1014"/>
      <c r="AD136" s="1009"/>
      <c r="AE136" s="1015">
        <f t="shared" si="16"/>
        <v>0</v>
      </c>
      <c r="AF136" s="1016"/>
      <c r="AG136" s="1015">
        <f t="shared" si="17"/>
        <v>0</v>
      </c>
      <c r="AH136" s="1016"/>
      <c r="AI136" s="1015">
        <f t="shared" si="15"/>
        <v>0</v>
      </c>
      <c r="AJ136" s="1033"/>
      <c r="AK136" s="1034"/>
      <c r="AL136" s="201"/>
      <c r="AM136" s="205"/>
      <c r="AN136" s="194"/>
      <c r="AO136" s="201"/>
      <c r="AP136" s="201"/>
      <c r="AQ136" s="201"/>
      <c r="AR136" s="201"/>
      <c r="AS136" s="201"/>
    </row>
    <row r="137" spans="1:45" s="195" customFormat="1" ht="18" customHeight="1" outlineLevel="1" x14ac:dyDescent="0.25">
      <c r="A137" s="204"/>
      <c r="B137" s="1048" t="s">
        <v>715</v>
      </c>
      <c r="C137" s="1009"/>
      <c r="D137" s="1057" t="s">
        <v>716</v>
      </c>
      <c r="E137" s="1058"/>
      <c r="F137" s="1058"/>
      <c r="G137" s="1058"/>
      <c r="H137" s="1058"/>
      <c r="I137" s="1058"/>
      <c r="J137" s="1058"/>
      <c r="K137" s="1058"/>
      <c r="L137" s="1058"/>
      <c r="M137" s="1058"/>
      <c r="N137" s="1058"/>
      <c r="O137" s="1058"/>
      <c r="P137" s="1058"/>
      <c r="Q137" s="1058"/>
      <c r="R137" s="1058"/>
      <c r="S137" s="1058"/>
      <c r="T137" s="1059"/>
      <c r="U137" s="1044"/>
      <c r="V137" s="1049"/>
      <c r="W137" s="1045"/>
      <c r="X137" s="1050"/>
      <c r="Y137" s="1051"/>
      <c r="Z137" s="1052"/>
      <c r="AA137" s="1051"/>
      <c r="AB137" s="1052"/>
      <c r="AC137" s="1014"/>
      <c r="AD137" s="1009"/>
      <c r="AE137" s="1015">
        <f t="shared" si="16"/>
        <v>0</v>
      </c>
      <c r="AF137" s="1016"/>
      <c r="AG137" s="1015">
        <f t="shared" si="17"/>
        <v>0</v>
      </c>
      <c r="AH137" s="1016"/>
      <c r="AI137" s="1015"/>
      <c r="AJ137" s="1033"/>
      <c r="AK137" s="1034"/>
      <c r="AL137" s="204"/>
      <c r="AM137" s="194"/>
      <c r="AN137" s="194"/>
      <c r="AO137" s="204"/>
      <c r="AP137" s="204"/>
      <c r="AQ137" s="204"/>
      <c r="AR137" s="204"/>
      <c r="AS137" s="204"/>
    </row>
    <row r="138" spans="1:45" s="195" customFormat="1" ht="36" customHeight="1" outlineLevel="1" x14ac:dyDescent="0.25">
      <c r="A138" s="201"/>
      <c r="B138" s="1008" t="s">
        <v>717</v>
      </c>
      <c r="C138" s="1009"/>
      <c r="D138" s="1010" t="s">
        <v>699</v>
      </c>
      <c r="E138" s="1011"/>
      <c r="F138" s="1011"/>
      <c r="G138" s="1011"/>
      <c r="H138" s="1011"/>
      <c r="I138" s="1011"/>
      <c r="J138" s="1011"/>
      <c r="K138" s="1011"/>
      <c r="L138" s="1011"/>
      <c r="M138" s="1011"/>
      <c r="N138" s="1011"/>
      <c r="O138" s="1011"/>
      <c r="P138" s="1011"/>
      <c r="Q138" s="1011"/>
      <c r="R138" s="1011"/>
      <c r="S138" s="1011"/>
      <c r="T138" s="1009"/>
      <c r="U138" s="1037"/>
      <c r="V138" s="1009"/>
      <c r="W138" s="1039" t="s">
        <v>101</v>
      </c>
      <c r="X138" s="1009"/>
      <c r="Y138" s="1015">
        <v>1</v>
      </c>
      <c r="Z138" s="1016"/>
      <c r="AA138" s="1015"/>
      <c r="AB138" s="1016"/>
      <c r="AC138" s="1014"/>
      <c r="AD138" s="1009"/>
      <c r="AE138" s="1015">
        <f t="shared" si="16"/>
        <v>0</v>
      </c>
      <c r="AF138" s="1016"/>
      <c r="AG138" s="1015">
        <f t="shared" si="17"/>
        <v>0</v>
      </c>
      <c r="AH138" s="1016"/>
      <c r="AI138" s="1015">
        <f t="shared" si="15"/>
        <v>0</v>
      </c>
      <c r="AJ138" s="1033"/>
      <c r="AK138" s="1034"/>
      <c r="AL138" s="201"/>
      <c r="AM138" s="205"/>
      <c r="AN138" s="194"/>
      <c r="AO138" s="201"/>
      <c r="AP138" s="201"/>
      <c r="AQ138" s="201"/>
      <c r="AR138" s="201"/>
      <c r="AS138" s="201"/>
    </row>
    <row r="139" spans="1:45" s="195" customFormat="1" ht="18" customHeight="1" outlineLevel="1" x14ac:dyDescent="0.25">
      <c r="A139" s="204"/>
      <c r="B139" s="1048" t="s">
        <v>718</v>
      </c>
      <c r="C139" s="1009"/>
      <c r="D139" s="1057" t="s">
        <v>719</v>
      </c>
      <c r="E139" s="1058"/>
      <c r="F139" s="1058"/>
      <c r="G139" s="1058"/>
      <c r="H139" s="1058"/>
      <c r="I139" s="1058"/>
      <c r="J139" s="1058"/>
      <c r="K139" s="1058"/>
      <c r="L139" s="1058"/>
      <c r="M139" s="1058"/>
      <c r="N139" s="1058"/>
      <c r="O139" s="1058"/>
      <c r="P139" s="1058"/>
      <c r="Q139" s="1058"/>
      <c r="R139" s="1058"/>
      <c r="S139" s="1058"/>
      <c r="T139" s="1059"/>
      <c r="U139" s="1044"/>
      <c r="V139" s="1049"/>
      <c r="W139" s="1045"/>
      <c r="X139" s="1050"/>
      <c r="Y139" s="1051"/>
      <c r="Z139" s="1052"/>
      <c r="AA139" s="1051"/>
      <c r="AB139" s="1052"/>
      <c r="AC139" s="1014"/>
      <c r="AD139" s="1009"/>
      <c r="AE139" s="1015">
        <f t="shared" si="16"/>
        <v>0</v>
      </c>
      <c r="AF139" s="1016"/>
      <c r="AG139" s="1015">
        <f t="shared" si="17"/>
        <v>0</v>
      </c>
      <c r="AH139" s="1016"/>
      <c r="AI139" s="1015"/>
      <c r="AJ139" s="1033"/>
      <c r="AK139" s="1034"/>
      <c r="AL139" s="204"/>
      <c r="AM139" s="194"/>
      <c r="AN139" s="194"/>
      <c r="AO139" s="204"/>
      <c r="AP139" s="204"/>
      <c r="AQ139" s="204"/>
      <c r="AR139" s="204"/>
      <c r="AS139" s="204"/>
    </row>
    <row r="140" spans="1:45" s="195" customFormat="1" ht="35.25" customHeight="1" outlineLevel="1" x14ac:dyDescent="0.25">
      <c r="A140" s="201"/>
      <c r="B140" s="1008" t="s">
        <v>720</v>
      </c>
      <c r="C140" s="1009"/>
      <c r="D140" s="1010" t="s">
        <v>699</v>
      </c>
      <c r="E140" s="1011"/>
      <c r="F140" s="1011"/>
      <c r="G140" s="1011"/>
      <c r="H140" s="1011"/>
      <c r="I140" s="1011"/>
      <c r="J140" s="1011"/>
      <c r="K140" s="1011"/>
      <c r="L140" s="1011"/>
      <c r="M140" s="1011"/>
      <c r="N140" s="1011"/>
      <c r="O140" s="1011"/>
      <c r="P140" s="1011"/>
      <c r="Q140" s="1011"/>
      <c r="R140" s="1011"/>
      <c r="S140" s="1011"/>
      <c r="T140" s="1009"/>
      <c r="U140" s="1037"/>
      <c r="V140" s="1009"/>
      <c r="W140" s="1039" t="s">
        <v>101</v>
      </c>
      <c r="X140" s="1009"/>
      <c r="Y140" s="1015">
        <v>2</v>
      </c>
      <c r="Z140" s="1016"/>
      <c r="AA140" s="1015"/>
      <c r="AB140" s="1016"/>
      <c r="AC140" s="1014"/>
      <c r="AD140" s="1009"/>
      <c r="AE140" s="1015">
        <f t="shared" si="16"/>
        <v>0</v>
      </c>
      <c r="AF140" s="1016"/>
      <c r="AG140" s="1015">
        <f t="shared" si="17"/>
        <v>0</v>
      </c>
      <c r="AH140" s="1016"/>
      <c r="AI140" s="1015">
        <f t="shared" si="15"/>
        <v>0</v>
      </c>
      <c r="AJ140" s="1033"/>
      <c r="AK140" s="1034"/>
      <c r="AL140" s="201"/>
      <c r="AM140" s="205"/>
      <c r="AN140" s="194"/>
      <c r="AO140" s="201"/>
      <c r="AP140" s="201"/>
      <c r="AQ140" s="201"/>
      <c r="AR140" s="201"/>
      <c r="AS140" s="201"/>
    </row>
    <row r="141" spans="1:45" s="195" customFormat="1" ht="18" customHeight="1" outlineLevel="1" x14ac:dyDescent="0.25">
      <c r="A141" s="204"/>
      <c r="B141" s="1048" t="s">
        <v>721</v>
      </c>
      <c r="C141" s="1009"/>
      <c r="D141" s="1057" t="s">
        <v>722</v>
      </c>
      <c r="E141" s="1058"/>
      <c r="F141" s="1058"/>
      <c r="G141" s="1058"/>
      <c r="H141" s="1058"/>
      <c r="I141" s="1058"/>
      <c r="J141" s="1058"/>
      <c r="K141" s="1058"/>
      <c r="L141" s="1058"/>
      <c r="M141" s="1058"/>
      <c r="N141" s="1058"/>
      <c r="O141" s="1058"/>
      <c r="P141" s="1058"/>
      <c r="Q141" s="1058"/>
      <c r="R141" s="1058"/>
      <c r="S141" s="1058"/>
      <c r="T141" s="1059"/>
      <c r="U141" s="1044"/>
      <c r="V141" s="1049"/>
      <c r="W141" s="1045"/>
      <c r="X141" s="1050"/>
      <c r="Y141" s="1051"/>
      <c r="Z141" s="1052"/>
      <c r="AA141" s="1051"/>
      <c r="AB141" s="1052"/>
      <c r="AC141" s="1014"/>
      <c r="AD141" s="1009"/>
      <c r="AE141" s="1015">
        <f t="shared" si="16"/>
        <v>0</v>
      </c>
      <c r="AF141" s="1016"/>
      <c r="AG141" s="1015">
        <f t="shared" si="17"/>
        <v>0</v>
      </c>
      <c r="AH141" s="1016"/>
      <c r="AI141" s="1015"/>
      <c r="AJ141" s="1033"/>
      <c r="AK141" s="1034"/>
      <c r="AL141" s="204"/>
      <c r="AM141" s="194"/>
      <c r="AN141" s="194"/>
      <c r="AO141" s="204"/>
      <c r="AP141" s="204"/>
      <c r="AQ141" s="204"/>
      <c r="AR141" s="204"/>
      <c r="AS141" s="204"/>
    </row>
    <row r="142" spans="1:45" s="195" customFormat="1" ht="35.25" customHeight="1" outlineLevel="1" x14ac:dyDescent="0.25">
      <c r="A142" s="201"/>
      <c r="B142" s="1008" t="s">
        <v>723</v>
      </c>
      <c r="C142" s="1009"/>
      <c r="D142" s="1010" t="s">
        <v>699</v>
      </c>
      <c r="E142" s="1011"/>
      <c r="F142" s="1011"/>
      <c r="G142" s="1011"/>
      <c r="H142" s="1011"/>
      <c r="I142" s="1011"/>
      <c r="J142" s="1011"/>
      <c r="K142" s="1011"/>
      <c r="L142" s="1011"/>
      <c r="M142" s="1011"/>
      <c r="N142" s="1011"/>
      <c r="O142" s="1011"/>
      <c r="P142" s="1011"/>
      <c r="Q142" s="1011"/>
      <c r="R142" s="1011"/>
      <c r="S142" s="1011"/>
      <c r="T142" s="1009"/>
      <c r="U142" s="1037"/>
      <c r="V142" s="1009"/>
      <c r="W142" s="1039" t="s">
        <v>101</v>
      </c>
      <c r="X142" s="1009"/>
      <c r="Y142" s="1015">
        <v>14</v>
      </c>
      <c r="Z142" s="1016"/>
      <c r="AA142" s="1015"/>
      <c r="AB142" s="1016"/>
      <c r="AC142" s="1014"/>
      <c r="AD142" s="1009"/>
      <c r="AE142" s="1015">
        <f t="shared" si="16"/>
        <v>0</v>
      </c>
      <c r="AF142" s="1016"/>
      <c r="AG142" s="1015">
        <f t="shared" si="17"/>
        <v>0</v>
      </c>
      <c r="AH142" s="1016"/>
      <c r="AI142" s="1015">
        <f t="shared" si="15"/>
        <v>0</v>
      </c>
      <c r="AJ142" s="1033"/>
      <c r="AK142" s="1034"/>
      <c r="AL142" s="201"/>
      <c r="AM142" s="205"/>
      <c r="AN142" s="194"/>
      <c r="AO142" s="201"/>
      <c r="AP142" s="201"/>
      <c r="AQ142" s="201"/>
      <c r="AR142" s="201"/>
      <c r="AS142" s="201"/>
    </row>
    <row r="143" spans="1:45" s="195" customFormat="1" ht="18" customHeight="1" outlineLevel="1" x14ac:dyDescent="0.25">
      <c r="A143" s="204"/>
      <c r="B143" s="1048" t="s">
        <v>724</v>
      </c>
      <c r="C143" s="1009"/>
      <c r="D143" s="1057" t="s">
        <v>725</v>
      </c>
      <c r="E143" s="1058"/>
      <c r="F143" s="1058"/>
      <c r="G143" s="1058"/>
      <c r="H143" s="1058"/>
      <c r="I143" s="1058"/>
      <c r="J143" s="1058"/>
      <c r="K143" s="1058"/>
      <c r="L143" s="1058"/>
      <c r="M143" s="1058"/>
      <c r="N143" s="1058"/>
      <c r="O143" s="1058"/>
      <c r="P143" s="1058"/>
      <c r="Q143" s="1058"/>
      <c r="R143" s="1058"/>
      <c r="S143" s="1058"/>
      <c r="T143" s="1059"/>
      <c r="U143" s="1044"/>
      <c r="V143" s="1049"/>
      <c r="W143" s="1045"/>
      <c r="X143" s="1050"/>
      <c r="Y143" s="1051"/>
      <c r="Z143" s="1052"/>
      <c r="AA143" s="1051"/>
      <c r="AB143" s="1052"/>
      <c r="AC143" s="1014"/>
      <c r="AD143" s="1009"/>
      <c r="AE143" s="1015">
        <f t="shared" si="16"/>
        <v>0</v>
      </c>
      <c r="AF143" s="1016"/>
      <c r="AG143" s="1015">
        <f t="shared" si="17"/>
        <v>0</v>
      </c>
      <c r="AH143" s="1016"/>
      <c r="AI143" s="1015"/>
      <c r="AJ143" s="1033"/>
      <c r="AK143" s="1034"/>
      <c r="AL143" s="204"/>
      <c r="AM143" s="194"/>
      <c r="AN143" s="194"/>
      <c r="AO143" s="204"/>
      <c r="AP143" s="204"/>
      <c r="AQ143" s="204"/>
      <c r="AR143" s="204"/>
      <c r="AS143" s="204"/>
    </row>
    <row r="144" spans="1:45" s="195" customFormat="1" ht="36" customHeight="1" outlineLevel="1" x14ac:dyDescent="0.25">
      <c r="A144" s="201"/>
      <c r="B144" s="1008" t="s">
        <v>726</v>
      </c>
      <c r="C144" s="1009"/>
      <c r="D144" s="1010" t="s">
        <v>699</v>
      </c>
      <c r="E144" s="1011"/>
      <c r="F144" s="1011"/>
      <c r="G144" s="1011"/>
      <c r="H144" s="1011"/>
      <c r="I144" s="1011"/>
      <c r="J144" s="1011"/>
      <c r="K144" s="1011"/>
      <c r="L144" s="1011"/>
      <c r="M144" s="1011"/>
      <c r="N144" s="1011"/>
      <c r="O144" s="1011"/>
      <c r="P144" s="1011"/>
      <c r="Q144" s="1011"/>
      <c r="R144" s="1011"/>
      <c r="S144" s="1011"/>
      <c r="T144" s="1009"/>
      <c r="U144" s="1037"/>
      <c r="V144" s="1009"/>
      <c r="W144" s="1039" t="s">
        <v>101</v>
      </c>
      <c r="X144" s="1009"/>
      <c r="Y144" s="1015">
        <v>8</v>
      </c>
      <c r="Z144" s="1016"/>
      <c r="AA144" s="1015"/>
      <c r="AB144" s="1016"/>
      <c r="AC144" s="1014"/>
      <c r="AD144" s="1009"/>
      <c r="AE144" s="1015">
        <f t="shared" si="16"/>
        <v>0</v>
      </c>
      <c r="AF144" s="1016"/>
      <c r="AG144" s="1015">
        <f t="shared" si="17"/>
        <v>0</v>
      </c>
      <c r="AH144" s="1016"/>
      <c r="AI144" s="1015">
        <f t="shared" si="15"/>
        <v>0</v>
      </c>
      <c r="AJ144" s="1033"/>
      <c r="AK144" s="1034"/>
      <c r="AL144" s="201"/>
      <c r="AM144" s="205"/>
      <c r="AN144" s="194"/>
      <c r="AO144" s="201"/>
      <c r="AP144" s="201"/>
      <c r="AQ144" s="201"/>
      <c r="AR144" s="201"/>
      <c r="AS144" s="201"/>
    </row>
    <row r="145" spans="1:45" s="195" customFormat="1" ht="18" customHeight="1" outlineLevel="1" x14ac:dyDescent="0.25">
      <c r="A145" s="204"/>
      <c r="B145" s="1048" t="s">
        <v>727</v>
      </c>
      <c r="C145" s="1009"/>
      <c r="D145" s="1057" t="s">
        <v>728</v>
      </c>
      <c r="E145" s="1058"/>
      <c r="F145" s="1058"/>
      <c r="G145" s="1058"/>
      <c r="H145" s="1058"/>
      <c r="I145" s="1058"/>
      <c r="J145" s="1058"/>
      <c r="K145" s="1058"/>
      <c r="L145" s="1058"/>
      <c r="M145" s="1058"/>
      <c r="N145" s="1058"/>
      <c r="O145" s="1058"/>
      <c r="P145" s="1058"/>
      <c r="Q145" s="1058"/>
      <c r="R145" s="1058"/>
      <c r="S145" s="1058"/>
      <c r="T145" s="1059"/>
      <c r="U145" s="1044"/>
      <c r="V145" s="1049"/>
      <c r="W145" s="1045"/>
      <c r="X145" s="1050"/>
      <c r="Y145" s="1051"/>
      <c r="Z145" s="1052"/>
      <c r="AA145" s="1051"/>
      <c r="AB145" s="1052"/>
      <c r="AC145" s="1014"/>
      <c r="AD145" s="1009"/>
      <c r="AE145" s="1015">
        <f t="shared" si="16"/>
        <v>0</v>
      </c>
      <c r="AF145" s="1016"/>
      <c r="AG145" s="1015">
        <f t="shared" si="17"/>
        <v>0</v>
      </c>
      <c r="AH145" s="1016"/>
      <c r="AI145" s="1015"/>
      <c r="AJ145" s="1033"/>
      <c r="AK145" s="1034"/>
      <c r="AL145" s="204"/>
      <c r="AM145" s="194"/>
      <c r="AN145" s="194"/>
      <c r="AO145" s="204"/>
      <c r="AP145" s="204"/>
      <c r="AQ145" s="204"/>
      <c r="AR145" s="204"/>
      <c r="AS145" s="204"/>
    </row>
    <row r="146" spans="1:45" s="195" customFormat="1" ht="37.5" customHeight="1" outlineLevel="1" x14ac:dyDescent="0.25">
      <c r="A146" s="201"/>
      <c r="B146" s="1008" t="s">
        <v>729</v>
      </c>
      <c r="C146" s="1009"/>
      <c r="D146" s="1010" t="s">
        <v>699</v>
      </c>
      <c r="E146" s="1011"/>
      <c r="F146" s="1011"/>
      <c r="G146" s="1011"/>
      <c r="H146" s="1011"/>
      <c r="I146" s="1011"/>
      <c r="J146" s="1011"/>
      <c r="K146" s="1011"/>
      <c r="L146" s="1011"/>
      <c r="M146" s="1011"/>
      <c r="N146" s="1011"/>
      <c r="O146" s="1011"/>
      <c r="P146" s="1011"/>
      <c r="Q146" s="1011"/>
      <c r="R146" s="1011"/>
      <c r="S146" s="1011"/>
      <c r="T146" s="1009"/>
      <c r="U146" s="1037"/>
      <c r="V146" s="1009"/>
      <c r="W146" s="1039" t="s">
        <v>101</v>
      </c>
      <c r="X146" s="1009"/>
      <c r="Y146" s="1015">
        <v>3</v>
      </c>
      <c r="Z146" s="1016"/>
      <c r="AA146" s="1015"/>
      <c r="AB146" s="1016"/>
      <c r="AC146" s="1014"/>
      <c r="AD146" s="1009"/>
      <c r="AE146" s="1015">
        <f t="shared" si="16"/>
        <v>0</v>
      </c>
      <c r="AF146" s="1016"/>
      <c r="AG146" s="1015">
        <f t="shared" si="17"/>
        <v>0</v>
      </c>
      <c r="AH146" s="1016"/>
      <c r="AI146" s="1015">
        <f t="shared" si="15"/>
        <v>0</v>
      </c>
      <c r="AJ146" s="1033"/>
      <c r="AK146" s="1034"/>
      <c r="AL146" s="201"/>
      <c r="AM146" s="205"/>
      <c r="AN146" s="194"/>
      <c r="AO146" s="201"/>
      <c r="AP146" s="201"/>
      <c r="AQ146" s="201"/>
      <c r="AR146" s="201"/>
      <c r="AS146" s="201"/>
    </row>
    <row r="147" spans="1:45" s="195" customFormat="1" ht="18" customHeight="1" outlineLevel="1" x14ac:dyDescent="0.25">
      <c r="A147" s="204"/>
      <c r="B147" s="1048" t="s">
        <v>730</v>
      </c>
      <c r="C147" s="1009"/>
      <c r="D147" s="1057" t="s">
        <v>731</v>
      </c>
      <c r="E147" s="1058"/>
      <c r="F147" s="1058"/>
      <c r="G147" s="1058"/>
      <c r="H147" s="1058"/>
      <c r="I147" s="1058"/>
      <c r="J147" s="1058"/>
      <c r="K147" s="1058"/>
      <c r="L147" s="1058"/>
      <c r="M147" s="1058"/>
      <c r="N147" s="1058"/>
      <c r="O147" s="1058"/>
      <c r="P147" s="1058"/>
      <c r="Q147" s="1058"/>
      <c r="R147" s="1058"/>
      <c r="S147" s="1058"/>
      <c r="T147" s="1059"/>
      <c r="U147" s="1044"/>
      <c r="V147" s="1049"/>
      <c r="W147" s="1045"/>
      <c r="X147" s="1050"/>
      <c r="Y147" s="1051"/>
      <c r="Z147" s="1052"/>
      <c r="AA147" s="1051"/>
      <c r="AB147" s="1052"/>
      <c r="AC147" s="1014"/>
      <c r="AD147" s="1009"/>
      <c r="AE147" s="1015">
        <f t="shared" si="16"/>
        <v>0</v>
      </c>
      <c r="AF147" s="1016"/>
      <c r="AG147" s="1015">
        <f t="shared" si="17"/>
        <v>0</v>
      </c>
      <c r="AH147" s="1016"/>
      <c r="AI147" s="1015"/>
      <c r="AJ147" s="1033"/>
      <c r="AK147" s="1034"/>
      <c r="AL147" s="204"/>
      <c r="AM147" s="194"/>
      <c r="AN147" s="194"/>
      <c r="AO147" s="204"/>
      <c r="AP147" s="204"/>
      <c r="AQ147" s="204"/>
      <c r="AR147" s="204"/>
      <c r="AS147" s="204"/>
    </row>
    <row r="148" spans="1:45" s="195" customFormat="1" ht="35.25" customHeight="1" outlineLevel="1" x14ac:dyDescent="0.25">
      <c r="A148" s="201"/>
      <c r="B148" s="1008" t="s">
        <v>732</v>
      </c>
      <c r="C148" s="1009"/>
      <c r="D148" s="1010" t="s">
        <v>699</v>
      </c>
      <c r="E148" s="1011"/>
      <c r="F148" s="1011"/>
      <c r="G148" s="1011"/>
      <c r="H148" s="1011"/>
      <c r="I148" s="1011"/>
      <c r="J148" s="1011"/>
      <c r="K148" s="1011"/>
      <c r="L148" s="1011"/>
      <c r="M148" s="1011"/>
      <c r="N148" s="1011"/>
      <c r="O148" s="1011"/>
      <c r="P148" s="1011"/>
      <c r="Q148" s="1011"/>
      <c r="R148" s="1011"/>
      <c r="S148" s="1011"/>
      <c r="T148" s="1009"/>
      <c r="U148" s="1037"/>
      <c r="V148" s="1009"/>
      <c r="W148" s="1039" t="s">
        <v>101</v>
      </c>
      <c r="X148" s="1009"/>
      <c r="Y148" s="1015">
        <v>18</v>
      </c>
      <c r="Z148" s="1016"/>
      <c r="AA148" s="1015"/>
      <c r="AB148" s="1016"/>
      <c r="AC148" s="1014"/>
      <c r="AD148" s="1009"/>
      <c r="AE148" s="1015">
        <f t="shared" si="16"/>
        <v>0</v>
      </c>
      <c r="AF148" s="1016"/>
      <c r="AG148" s="1015">
        <f t="shared" si="17"/>
        <v>0</v>
      </c>
      <c r="AH148" s="1016"/>
      <c r="AI148" s="1015">
        <f t="shared" si="15"/>
        <v>0</v>
      </c>
      <c r="AJ148" s="1033"/>
      <c r="AK148" s="1034"/>
      <c r="AL148" s="201"/>
      <c r="AM148" s="205"/>
      <c r="AN148" s="194"/>
      <c r="AO148" s="201"/>
      <c r="AP148" s="201"/>
      <c r="AQ148" s="201"/>
      <c r="AR148" s="201"/>
      <c r="AS148" s="201"/>
    </row>
    <row r="149" spans="1:45" s="195" customFormat="1" ht="18" customHeight="1" outlineLevel="1" collapsed="1" x14ac:dyDescent="0.25">
      <c r="A149" s="204"/>
      <c r="B149" s="1048"/>
      <c r="C149" s="1009"/>
      <c r="D149" s="1057"/>
      <c r="E149" s="1058"/>
      <c r="F149" s="1058"/>
      <c r="G149" s="1058"/>
      <c r="H149" s="1058"/>
      <c r="I149" s="1058"/>
      <c r="J149" s="1058"/>
      <c r="K149" s="1058"/>
      <c r="L149" s="1058"/>
      <c r="M149" s="1058"/>
      <c r="N149" s="1058"/>
      <c r="O149" s="1058"/>
      <c r="P149" s="1058"/>
      <c r="Q149" s="1058"/>
      <c r="R149" s="1058"/>
      <c r="S149" s="1058"/>
      <c r="T149" s="1059"/>
      <c r="U149" s="1044"/>
      <c r="V149" s="1049"/>
      <c r="W149" s="1045"/>
      <c r="X149" s="1050"/>
      <c r="Y149" s="1051"/>
      <c r="Z149" s="1052"/>
      <c r="AA149" s="1051"/>
      <c r="AB149" s="1052"/>
      <c r="AC149" s="1014"/>
      <c r="AD149" s="1009"/>
      <c r="AE149" s="1015">
        <f>ROUND(Y149*AA149,2)</f>
        <v>0</v>
      </c>
      <c r="AF149" s="1016"/>
      <c r="AG149" s="1015">
        <f t="shared" si="17"/>
        <v>0</v>
      </c>
      <c r="AH149" s="1016"/>
      <c r="AI149" s="1015">
        <f t="shared" si="15"/>
        <v>0</v>
      </c>
      <c r="AJ149" s="1033"/>
      <c r="AK149" s="1034"/>
      <c r="AL149" s="204"/>
      <c r="AM149" s="194"/>
      <c r="AN149" s="194"/>
      <c r="AO149" s="204"/>
      <c r="AP149" s="204"/>
      <c r="AQ149" s="204"/>
      <c r="AR149" s="204"/>
      <c r="AS149" s="204"/>
    </row>
    <row r="150" spans="1:45" s="195" customFormat="1" ht="18" customHeight="1" x14ac:dyDescent="0.25">
      <c r="A150" s="201"/>
      <c r="B150" s="1074">
        <v>10</v>
      </c>
      <c r="C150" s="1009"/>
      <c r="D150" s="1031" t="s">
        <v>733</v>
      </c>
      <c r="E150" s="1011"/>
      <c r="F150" s="1011"/>
      <c r="G150" s="1011"/>
      <c r="H150" s="1011"/>
      <c r="I150" s="1011"/>
      <c r="J150" s="1011"/>
      <c r="K150" s="1011"/>
      <c r="L150" s="1011"/>
      <c r="M150" s="1011"/>
      <c r="N150" s="1011"/>
      <c r="O150" s="1011"/>
      <c r="P150" s="1011"/>
      <c r="Q150" s="1011"/>
      <c r="R150" s="1011"/>
      <c r="S150" s="1011"/>
      <c r="T150" s="1011"/>
      <c r="U150" s="202"/>
      <c r="V150" s="202"/>
      <c r="W150" s="202"/>
      <c r="X150" s="202"/>
      <c r="Y150" s="203"/>
      <c r="Z150" s="203"/>
      <c r="AA150" s="203"/>
      <c r="AB150" s="203"/>
      <c r="AC150" s="203"/>
      <c r="AD150" s="203"/>
      <c r="AE150" s="1032"/>
      <c r="AF150" s="1009"/>
      <c r="AG150" s="1032"/>
      <c r="AH150" s="1009"/>
      <c r="AI150" s="1032">
        <f>SUM(AI151:AK163)</f>
        <v>0</v>
      </c>
      <c r="AJ150" s="1011"/>
      <c r="AK150" s="1009"/>
      <c r="AL150" s="201"/>
      <c r="AM150" s="194"/>
      <c r="AN150" s="194"/>
      <c r="AO150" s="201"/>
      <c r="AP150" s="201"/>
      <c r="AQ150" s="201"/>
      <c r="AR150" s="201"/>
      <c r="AS150" s="201"/>
    </row>
    <row r="151" spans="1:45" s="195" customFormat="1" ht="18" customHeight="1" outlineLevel="1" x14ac:dyDescent="0.25">
      <c r="A151" s="204"/>
      <c r="B151" s="1048" t="s">
        <v>734</v>
      </c>
      <c r="C151" s="1009"/>
      <c r="D151" s="1057" t="s">
        <v>735</v>
      </c>
      <c r="E151" s="1058"/>
      <c r="F151" s="1058"/>
      <c r="G151" s="1058"/>
      <c r="H151" s="1058"/>
      <c r="I151" s="1058"/>
      <c r="J151" s="1058"/>
      <c r="K151" s="1058"/>
      <c r="L151" s="1058"/>
      <c r="M151" s="1058"/>
      <c r="N151" s="1058"/>
      <c r="O151" s="1058"/>
      <c r="P151" s="1058"/>
      <c r="Q151" s="1058"/>
      <c r="R151" s="1058"/>
      <c r="S151" s="1058"/>
      <c r="T151" s="1059"/>
      <c r="U151" s="1044"/>
      <c r="V151" s="1049"/>
      <c r="W151" s="1045"/>
      <c r="X151" s="1050"/>
      <c r="Y151" s="1051"/>
      <c r="Z151" s="1052"/>
      <c r="AA151" s="1051"/>
      <c r="AB151" s="1052"/>
      <c r="AC151" s="1014"/>
      <c r="AD151" s="1009"/>
      <c r="AE151" s="1015"/>
      <c r="AF151" s="1016"/>
      <c r="AG151" s="1014"/>
      <c r="AH151" s="1073"/>
      <c r="AI151" s="1015"/>
      <c r="AJ151" s="1033"/>
      <c r="AK151" s="1034"/>
      <c r="AL151" s="204"/>
      <c r="AM151" s="194"/>
      <c r="AN151" s="194"/>
      <c r="AO151" s="204"/>
      <c r="AP151" s="204"/>
      <c r="AQ151" s="204"/>
      <c r="AR151" s="204"/>
      <c r="AS151" s="204"/>
    </row>
    <row r="152" spans="1:45" s="195" customFormat="1" ht="52.5" customHeight="1" outlineLevel="1" x14ac:dyDescent="0.25">
      <c r="A152" s="201"/>
      <c r="B152" s="1008" t="s">
        <v>113</v>
      </c>
      <c r="C152" s="1009"/>
      <c r="D152" s="1010" t="s">
        <v>736</v>
      </c>
      <c r="E152" s="1011"/>
      <c r="F152" s="1011"/>
      <c r="G152" s="1011"/>
      <c r="H152" s="1011"/>
      <c r="I152" s="1011"/>
      <c r="J152" s="1011"/>
      <c r="K152" s="1011"/>
      <c r="L152" s="1011"/>
      <c r="M152" s="1011"/>
      <c r="N152" s="1011"/>
      <c r="O152" s="1011"/>
      <c r="P152" s="1011"/>
      <c r="Q152" s="1011"/>
      <c r="R152" s="1011"/>
      <c r="S152" s="1011"/>
      <c r="T152" s="1009"/>
      <c r="U152" s="1037"/>
      <c r="V152" s="1009"/>
      <c r="W152" s="1039" t="s">
        <v>101</v>
      </c>
      <c r="X152" s="1009"/>
      <c r="Y152" s="1015">
        <v>2</v>
      </c>
      <c r="Z152" s="1016"/>
      <c r="AA152" s="1015"/>
      <c r="AB152" s="1016"/>
      <c r="AC152" s="1014"/>
      <c r="AD152" s="1009"/>
      <c r="AE152" s="1015">
        <f>ROUND(Y152*AA152,2)</f>
        <v>0</v>
      </c>
      <c r="AF152" s="1016"/>
      <c r="AG152" s="1015">
        <f>ROUND(Y152*AC152,2)</f>
        <v>0</v>
      </c>
      <c r="AH152" s="1016"/>
      <c r="AI152" s="1015">
        <f t="shared" ref="AI152:AI162" si="18">AE152+AG152</f>
        <v>0</v>
      </c>
      <c r="AJ152" s="1033"/>
      <c r="AK152" s="1034"/>
      <c r="AL152" s="201"/>
      <c r="AM152" s="205"/>
      <c r="AN152" s="194"/>
      <c r="AO152" s="201"/>
      <c r="AP152" s="201"/>
      <c r="AQ152" s="201"/>
      <c r="AR152" s="201"/>
      <c r="AS152" s="201"/>
    </row>
    <row r="153" spans="1:45" s="195" customFormat="1" ht="18" customHeight="1" outlineLevel="1" x14ac:dyDescent="0.25">
      <c r="A153" s="204"/>
      <c r="B153" s="1048" t="s">
        <v>254</v>
      </c>
      <c r="C153" s="1009"/>
      <c r="D153" s="1057" t="s">
        <v>737</v>
      </c>
      <c r="E153" s="1058"/>
      <c r="F153" s="1058"/>
      <c r="G153" s="1058"/>
      <c r="H153" s="1058"/>
      <c r="I153" s="1058"/>
      <c r="J153" s="1058"/>
      <c r="K153" s="1058"/>
      <c r="L153" s="1058"/>
      <c r="M153" s="1058"/>
      <c r="N153" s="1058"/>
      <c r="O153" s="1058"/>
      <c r="P153" s="1058"/>
      <c r="Q153" s="1058"/>
      <c r="R153" s="1058"/>
      <c r="S153" s="1058"/>
      <c r="T153" s="1059"/>
      <c r="U153" s="1044"/>
      <c r="V153" s="1049"/>
      <c r="W153" s="1045"/>
      <c r="X153" s="1050"/>
      <c r="Y153" s="1051"/>
      <c r="Z153" s="1052"/>
      <c r="AA153" s="1051"/>
      <c r="AB153" s="1052"/>
      <c r="AC153" s="1014"/>
      <c r="AD153" s="1009"/>
      <c r="AE153" s="1015">
        <f t="shared" ref="AE153:AE162" si="19">ROUND(Y153*AA153,2)</f>
        <v>0</v>
      </c>
      <c r="AF153" s="1016"/>
      <c r="AG153" s="1015">
        <f t="shared" ref="AG153:AG163" si="20">ROUND(Y153*AC153,2)</f>
        <v>0</v>
      </c>
      <c r="AH153" s="1016"/>
      <c r="AI153" s="1015"/>
      <c r="AJ153" s="1033"/>
      <c r="AK153" s="1034"/>
      <c r="AL153" s="204"/>
      <c r="AM153" s="194"/>
      <c r="AN153" s="194"/>
      <c r="AO153" s="204"/>
      <c r="AP153" s="204"/>
      <c r="AQ153" s="204"/>
      <c r="AR153" s="204"/>
      <c r="AS153" s="204"/>
    </row>
    <row r="154" spans="1:45" s="195" customFormat="1" ht="52.5" customHeight="1" outlineLevel="1" x14ac:dyDescent="0.25">
      <c r="A154" s="201"/>
      <c r="B154" s="1008" t="s">
        <v>738</v>
      </c>
      <c r="C154" s="1009"/>
      <c r="D154" s="1010" t="s">
        <v>736</v>
      </c>
      <c r="E154" s="1011"/>
      <c r="F154" s="1011"/>
      <c r="G154" s="1011"/>
      <c r="H154" s="1011"/>
      <c r="I154" s="1011"/>
      <c r="J154" s="1011"/>
      <c r="K154" s="1011"/>
      <c r="L154" s="1011"/>
      <c r="M154" s="1011"/>
      <c r="N154" s="1011"/>
      <c r="O154" s="1011"/>
      <c r="P154" s="1011"/>
      <c r="Q154" s="1011"/>
      <c r="R154" s="1011"/>
      <c r="S154" s="1011"/>
      <c r="T154" s="1009"/>
      <c r="U154" s="1037"/>
      <c r="V154" s="1009"/>
      <c r="W154" s="1039" t="s">
        <v>101</v>
      </c>
      <c r="X154" s="1009"/>
      <c r="Y154" s="1015">
        <v>14</v>
      </c>
      <c r="Z154" s="1016"/>
      <c r="AA154" s="1015"/>
      <c r="AB154" s="1016"/>
      <c r="AC154" s="1014"/>
      <c r="AD154" s="1009"/>
      <c r="AE154" s="1015">
        <f t="shared" si="19"/>
        <v>0</v>
      </c>
      <c r="AF154" s="1016"/>
      <c r="AG154" s="1015">
        <f t="shared" si="20"/>
        <v>0</v>
      </c>
      <c r="AH154" s="1016"/>
      <c r="AI154" s="1015">
        <f t="shared" si="18"/>
        <v>0</v>
      </c>
      <c r="AJ154" s="1033"/>
      <c r="AK154" s="1034"/>
      <c r="AL154" s="201"/>
      <c r="AM154" s="205"/>
      <c r="AN154" s="194"/>
      <c r="AO154" s="201"/>
      <c r="AP154" s="201"/>
      <c r="AQ154" s="201"/>
      <c r="AR154" s="201"/>
      <c r="AS154" s="201"/>
    </row>
    <row r="155" spans="1:45" s="195" customFormat="1" ht="18" customHeight="1" outlineLevel="1" x14ac:dyDescent="0.25">
      <c r="A155" s="204"/>
      <c r="B155" s="1048" t="s">
        <v>739</v>
      </c>
      <c r="C155" s="1009"/>
      <c r="D155" s="1057" t="s">
        <v>740</v>
      </c>
      <c r="E155" s="1058"/>
      <c r="F155" s="1058"/>
      <c r="G155" s="1058"/>
      <c r="H155" s="1058"/>
      <c r="I155" s="1058"/>
      <c r="J155" s="1058"/>
      <c r="K155" s="1058"/>
      <c r="L155" s="1058"/>
      <c r="M155" s="1058"/>
      <c r="N155" s="1058"/>
      <c r="O155" s="1058"/>
      <c r="P155" s="1058"/>
      <c r="Q155" s="1058"/>
      <c r="R155" s="1058"/>
      <c r="S155" s="1058"/>
      <c r="T155" s="1059"/>
      <c r="U155" s="1044"/>
      <c r="V155" s="1049"/>
      <c r="W155" s="1045"/>
      <c r="X155" s="1050"/>
      <c r="Y155" s="1051"/>
      <c r="Z155" s="1052"/>
      <c r="AA155" s="1051"/>
      <c r="AB155" s="1052"/>
      <c r="AC155" s="1014"/>
      <c r="AD155" s="1009"/>
      <c r="AE155" s="1015">
        <f t="shared" si="19"/>
        <v>0</v>
      </c>
      <c r="AF155" s="1016"/>
      <c r="AG155" s="1015">
        <f t="shared" si="20"/>
        <v>0</v>
      </c>
      <c r="AH155" s="1016"/>
      <c r="AI155" s="1015"/>
      <c r="AJ155" s="1033"/>
      <c r="AK155" s="1034"/>
      <c r="AL155" s="204"/>
      <c r="AM155" s="194"/>
      <c r="AN155" s="194"/>
      <c r="AO155" s="204"/>
      <c r="AP155" s="204"/>
      <c r="AQ155" s="204"/>
      <c r="AR155" s="204"/>
      <c r="AS155" s="204"/>
    </row>
    <row r="156" spans="1:45" s="195" customFormat="1" ht="52.5" customHeight="1" outlineLevel="1" x14ac:dyDescent="0.25">
      <c r="A156" s="201"/>
      <c r="B156" s="1008" t="s">
        <v>741</v>
      </c>
      <c r="C156" s="1009"/>
      <c r="D156" s="1010" t="s">
        <v>736</v>
      </c>
      <c r="E156" s="1011"/>
      <c r="F156" s="1011"/>
      <c r="G156" s="1011"/>
      <c r="H156" s="1011"/>
      <c r="I156" s="1011"/>
      <c r="J156" s="1011"/>
      <c r="K156" s="1011"/>
      <c r="L156" s="1011"/>
      <c r="M156" s="1011"/>
      <c r="N156" s="1011"/>
      <c r="O156" s="1011"/>
      <c r="P156" s="1011"/>
      <c r="Q156" s="1011"/>
      <c r="R156" s="1011"/>
      <c r="S156" s="1011"/>
      <c r="T156" s="1009"/>
      <c r="U156" s="1037"/>
      <c r="V156" s="1009"/>
      <c r="W156" s="1039" t="s">
        <v>101</v>
      </c>
      <c r="X156" s="1009"/>
      <c r="Y156" s="1015">
        <v>3</v>
      </c>
      <c r="Z156" s="1016"/>
      <c r="AA156" s="1015"/>
      <c r="AB156" s="1016"/>
      <c r="AC156" s="1014"/>
      <c r="AD156" s="1009"/>
      <c r="AE156" s="1015">
        <f t="shared" si="19"/>
        <v>0</v>
      </c>
      <c r="AF156" s="1016"/>
      <c r="AG156" s="1015">
        <f t="shared" si="20"/>
        <v>0</v>
      </c>
      <c r="AH156" s="1016"/>
      <c r="AI156" s="1015">
        <f>AE156+AG156</f>
        <v>0</v>
      </c>
      <c r="AJ156" s="1033"/>
      <c r="AK156" s="1034"/>
      <c r="AL156" s="201"/>
      <c r="AM156" s="205"/>
      <c r="AN156" s="194"/>
      <c r="AO156" s="201"/>
      <c r="AP156" s="201"/>
      <c r="AQ156" s="201"/>
      <c r="AR156" s="201"/>
      <c r="AS156" s="201"/>
    </row>
    <row r="157" spans="1:45" s="195" customFormat="1" ht="18" customHeight="1" outlineLevel="1" x14ac:dyDescent="0.25">
      <c r="A157" s="204"/>
      <c r="B157" s="1048" t="s">
        <v>742</v>
      </c>
      <c r="C157" s="1009"/>
      <c r="D157" s="1057" t="s">
        <v>743</v>
      </c>
      <c r="E157" s="1058"/>
      <c r="F157" s="1058"/>
      <c r="G157" s="1058"/>
      <c r="H157" s="1058"/>
      <c r="I157" s="1058"/>
      <c r="J157" s="1058"/>
      <c r="K157" s="1058"/>
      <c r="L157" s="1058"/>
      <c r="M157" s="1058"/>
      <c r="N157" s="1058"/>
      <c r="O157" s="1058"/>
      <c r="P157" s="1058"/>
      <c r="Q157" s="1058"/>
      <c r="R157" s="1058"/>
      <c r="S157" s="1058"/>
      <c r="T157" s="1059"/>
      <c r="U157" s="1044"/>
      <c r="V157" s="1049"/>
      <c r="W157" s="1045"/>
      <c r="X157" s="1050"/>
      <c r="Y157" s="1051"/>
      <c r="Z157" s="1052"/>
      <c r="AA157" s="1051"/>
      <c r="AB157" s="1052"/>
      <c r="AC157" s="1014"/>
      <c r="AD157" s="1009"/>
      <c r="AE157" s="1015">
        <f t="shared" si="19"/>
        <v>0</v>
      </c>
      <c r="AF157" s="1016"/>
      <c r="AG157" s="1015">
        <f t="shared" si="20"/>
        <v>0</v>
      </c>
      <c r="AH157" s="1016"/>
      <c r="AI157" s="1015"/>
      <c r="AJ157" s="1033"/>
      <c r="AK157" s="1034"/>
      <c r="AL157" s="204"/>
      <c r="AM157" s="194"/>
      <c r="AN157" s="194"/>
      <c r="AO157" s="204"/>
      <c r="AP157" s="204"/>
      <c r="AQ157" s="204"/>
      <c r="AR157" s="204"/>
      <c r="AS157" s="204"/>
    </row>
    <row r="158" spans="1:45" s="195" customFormat="1" ht="52.5" customHeight="1" outlineLevel="1" x14ac:dyDescent="0.25">
      <c r="A158" s="201"/>
      <c r="B158" s="1008" t="s">
        <v>744</v>
      </c>
      <c r="C158" s="1009"/>
      <c r="D158" s="1010" t="s">
        <v>736</v>
      </c>
      <c r="E158" s="1011"/>
      <c r="F158" s="1011"/>
      <c r="G158" s="1011"/>
      <c r="H158" s="1011"/>
      <c r="I158" s="1011"/>
      <c r="J158" s="1011"/>
      <c r="K158" s="1011"/>
      <c r="L158" s="1011"/>
      <c r="M158" s="1011"/>
      <c r="N158" s="1011"/>
      <c r="O158" s="1011"/>
      <c r="P158" s="1011"/>
      <c r="Q158" s="1011"/>
      <c r="R158" s="1011"/>
      <c r="S158" s="1011"/>
      <c r="T158" s="1009"/>
      <c r="U158" s="1037"/>
      <c r="V158" s="1009"/>
      <c r="W158" s="1039" t="s">
        <v>101</v>
      </c>
      <c r="X158" s="1009"/>
      <c r="Y158" s="1015">
        <v>1</v>
      </c>
      <c r="Z158" s="1016"/>
      <c r="AA158" s="1015"/>
      <c r="AB158" s="1016"/>
      <c r="AC158" s="1014"/>
      <c r="AD158" s="1009"/>
      <c r="AE158" s="1015">
        <f t="shared" si="19"/>
        <v>0</v>
      </c>
      <c r="AF158" s="1016"/>
      <c r="AG158" s="1015">
        <f t="shared" si="20"/>
        <v>0</v>
      </c>
      <c r="AH158" s="1016"/>
      <c r="AI158" s="1015">
        <f t="shared" si="18"/>
        <v>0</v>
      </c>
      <c r="AJ158" s="1033"/>
      <c r="AK158" s="1034"/>
      <c r="AL158" s="201"/>
      <c r="AM158" s="205"/>
      <c r="AN158" s="194"/>
      <c r="AO158" s="201"/>
      <c r="AP158" s="201"/>
      <c r="AQ158" s="201"/>
      <c r="AR158" s="201"/>
      <c r="AS158" s="201"/>
    </row>
    <row r="159" spans="1:45" s="195" customFormat="1" ht="18" customHeight="1" outlineLevel="1" x14ac:dyDescent="0.25">
      <c r="A159" s="204"/>
      <c r="B159" s="1048" t="s">
        <v>745</v>
      </c>
      <c r="C159" s="1009"/>
      <c r="D159" s="1057" t="s">
        <v>746</v>
      </c>
      <c r="E159" s="1058"/>
      <c r="F159" s="1058"/>
      <c r="G159" s="1058"/>
      <c r="H159" s="1058"/>
      <c r="I159" s="1058"/>
      <c r="J159" s="1058"/>
      <c r="K159" s="1058"/>
      <c r="L159" s="1058"/>
      <c r="M159" s="1058"/>
      <c r="N159" s="1058"/>
      <c r="O159" s="1058"/>
      <c r="P159" s="1058"/>
      <c r="Q159" s="1058"/>
      <c r="R159" s="1058"/>
      <c r="S159" s="1058"/>
      <c r="T159" s="1059"/>
      <c r="U159" s="1044"/>
      <c r="V159" s="1049"/>
      <c r="W159" s="1045"/>
      <c r="X159" s="1050"/>
      <c r="Y159" s="1051"/>
      <c r="Z159" s="1052"/>
      <c r="AA159" s="1051"/>
      <c r="AB159" s="1052"/>
      <c r="AC159" s="1014"/>
      <c r="AD159" s="1009"/>
      <c r="AE159" s="1015">
        <f t="shared" si="19"/>
        <v>0</v>
      </c>
      <c r="AF159" s="1016"/>
      <c r="AG159" s="1015">
        <f t="shared" si="20"/>
        <v>0</v>
      </c>
      <c r="AH159" s="1016"/>
      <c r="AI159" s="1015"/>
      <c r="AJ159" s="1033"/>
      <c r="AK159" s="1034"/>
      <c r="AL159" s="204"/>
      <c r="AM159" s="194"/>
      <c r="AN159" s="194"/>
      <c r="AO159" s="204"/>
      <c r="AP159" s="204"/>
      <c r="AQ159" s="204"/>
      <c r="AR159" s="204"/>
      <c r="AS159" s="204"/>
    </row>
    <row r="160" spans="1:45" s="195" customFormat="1" ht="52.5" customHeight="1" outlineLevel="1" x14ac:dyDescent="0.25">
      <c r="A160" s="201"/>
      <c r="B160" s="1008" t="s">
        <v>747</v>
      </c>
      <c r="C160" s="1009"/>
      <c r="D160" s="1010" t="s">
        <v>736</v>
      </c>
      <c r="E160" s="1011"/>
      <c r="F160" s="1011"/>
      <c r="G160" s="1011"/>
      <c r="H160" s="1011"/>
      <c r="I160" s="1011"/>
      <c r="J160" s="1011"/>
      <c r="K160" s="1011"/>
      <c r="L160" s="1011"/>
      <c r="M160" s="1011"/>
      <c r="N160" s="1011"/>
      <c r="O160" s="1011"/>
      <c r="P160" s="1011"/>
      <c r="Q160" s="1011"/>
      <c r="R160" s="1011"/>
      <c r="S160" s="1011"/>
      <c r="T160" s="1009"/>
      <c r="U160" s="1037"/>
      <c r="V160" s="1009"/>
      <c r="W160" s="1039" t="s">
        <v>101</v>
      </c>
      <c r="X160" s="1009"/>
      <c r="Y160" s="1015">
        <v>14</v>
      </c>
      <c r="Z160" s="1016"/>
      <c r="AA160" s="1015"/>
      <c r="AB160" s="1016"/>
      <c r="AC160" s="1014"/>
      <c r="AD160" s="1009"/>
      <c r="AE160" s="1015">
        <f t="shared" si="19"/>
        <v>0</v>
      </c>
      <c r="AF160" s="1016"/>
      <c r="AG160" s="1015">
        <f t="shared" si="20"/>
        <v>0</v>
      </c>
      <c r="AH160" s="1016"/>
      <c r="AI160" s="1015">
        <f t="shared" si="18"/>
        <v>0</v>
      </c>
      <c r="AJ160" s="1033"/>
      <c r="AK160" s="1034"/>
      <c r="AL160" s="201"/>
      <c r="AM160" s="205"/>
      <c r="AN160" s="194"/>
      <c r="AO160" s="201"/>
      <c r="AP160" s="201"/>
      <c r="AQ160" s="201"/>
      <c r="AR160" s="201"/>
      <c r="AS160" s="201"/>
    </row>
    <row r="161" spans="1:45" s="195" customFormat="1" ht="18" customHeight="1" outlineLevel="1" x14ac:dyDescent="0.25">
      <c r="A161" s="204"/>
      <c r="B161" s="1048" t="s">
        <v>748</v>
      </c>
      <c r="C161" s="1009"/>
      <c r="D161" s="1057" t="s">
        <v>749</v>
      </c>
      <c r="E161" s="1058"/>
      <c r="F161" s="1058"/>
      <c r="G161" s="1058"/>
      <c r="H161" s="1058"/>
      <c r="I161" s="1058"/>
      <c r="J161" s="1058"/>
      <c r="K161" s="1058"/>
      <c r="L161" s="1058"/>
      <c r="M161" s="1058"/>
      <c r="N161" s="1058"/>
      <c r="O161" s="1058"/>
      <c r="P161" s="1058"/>
      <c r="Q161" s="1058"/>
      <c r="R161" s="1058"/>
      <c r="S161" s="1058"/>
      <c r="T161" s="1059"/>
      <c r="U161" s="1044"/>
      <c r="V161" s="1049"/>
      <c r="W161" s="1045"/>
      <c r="X161" s="1050"/>
      <c r="Y161" s="1051"/>
      <c r="Z161" s="1052"/>
      <c r="AA161" s="1051"/>
      <c r="AB161" s="1052"/>
      <c r="AC161" s="1014"/>
      <c r="AD161" s="1009"/>
      <c r="AE161" s="1015">
        <f t="shared" si="19"/>
        <v>0</v>
      </c>
      <c r="AF161" s="1016"/>
      <c r="AG161" s="1015">
        <f t="shared" si="20"/>
        <v>0</v>
      </c>
      <c r="AH161" s="1016"/>
      <c r="AI161" s="1015"/>
      <c r="AJ161" s="1033"/>
      <c r="AK161" s="1034"/>
      <c r="AL161" s="204"/>
      <c r="AM161" s="194"/>
      <c r="AN161" s="194"/>
      <c r="AO161" s="204"/>
      <c r="AP161" s="204"/>
      <c r="AQ161" s="204"/>
      <c r="AR161" s="204"/>
      <c r="AS161" s="204"/>
    </row>
    <row r="162" spans="1:45" s="195" customFormat="1" ht="51.75" customHeight="1" outlineLevel="1" x14ac:dyDescent="0.25">
      <c r="A162" s="201"/>
      <c r="B162" s="1008" t="s">
        <v>750</v>
      </c>
      <c r="C162" s="1009"/>
      <c r="D162" s="1010" t="s">
        <v>736</v>
      </c>
      <c r="E162" s="1011"/>
      <c r="F162" s="1011"/>
      <c r="G162" s="1011"/>
      <c r="H162" s="1011"/>
      <c r="I162" s="1011"/>
      <c r="J162" s="1011"/>
      <c r="K162" s="1011"/>
      <c r="L162" s="1011"/>
      <c r="M162" s="1011"/>
      <c r="N162" s="1011"/>
      <c r="O162" s="1011"/>
      <c r="P162" s="1011"/>
      <c r="Q162" s="1011"/>
      <c r="R162" s="1011"/>
      <c r="S162" s="1011"/>
      <c r="T162" s="1009"/>
      <c r="U162" s="1037"/>
      <c r="V162" s="1009"/>
      <c r="W162" s="1039" t="s">
        <v>101</v>
      </c>
      <c r="X162" s="1009"/>
      <c r="Y162" s="1015">
        <v>18</v>
      </c>
      <c r="Z162" s="1016"/>
      <c r="AA162" s="1015"/>
      <c r="AB162" s="1016"/>
      <c r="AC162" s="1014"/>
      <c r="AD162" s="1009"/>
      <c r="AE162" s="1015">
        <f t="shared" si="19"/>
        <v>0</v>
      </c>
      <c r="AF162" s="1016"/>
      <c r="AG162" s="1015">
        <f t="shared" si="20"/>
        <v>0</v>
      </c>
      <c r="AH162" s="1016"/>
      <c r="AI162" s="1015">
        <f t="shared" si="18"/>
        <v>0</v>
      </c>
      <c r="AJ162" s="1033"/>
      <c r="AK162" s="1034"/>
      <c r="AL162" s="201"/>
      <c r="AM162" s="205"/>
      <c r="AN162" s="194"/>
      <c r="AO162" s="201"/>
      <c r="AP162" s="201"/>
      <c r="AQ162" s="201"/>
      <c r="AR162" s="201"/>
      <c r="AS162" s="201"/>
    </row>
    <row r="163" spans="1:45" s="195" customFormat="1" ht="18" customHeight="1" outlineLevel="1" collapsed="1" x14ac:dyDescent="0.25">
      <c r="A163" s="201"/>
      <c r="B163" s="1008"/>
      <c r="C163" s="1009"/>
      <c r="D163" s="1010"/>
      <c r="E163" s="1011"/>
      <c r="F163" s="1011"/>
      <c r="G163" s="1011"/>
      <c r="H163" s="1011"/>
      <c r="I163" s="1011"/>
      <c r="J163" s="1011"/>
      <c r="K163" s="1011"/>
      <c r="L163" s="1011"/>
      <c r="M163" s="1011"/>
      <c r="N163" s="1011"/>
      <c r="O163" s="1011"/>
      <c r="P163" s="1011"/>
      <c r="Q163" s="1011"/>
      <c r="R163" s="1011"/>
      <c r="S163" s="1011"/>
      <c r="T163" s="1009"/>
      <c r="U163" s="1037"/>
      <c r="V163" s="1009"/>
      <c r="W163" s="1039"/>
      <c r="X163" s="1009"/>
      <c r="Y163" s="1015"/>
      <c r="Z163" s="1016"/>
      <c r="AA163" s="1015"/>
      <c r="AB163" s="1016"/>
      <c r="AC163" s="1014"/>
      <c r="AD163" s="1009"/>
      <c r="AE163" s="1015">
        <f>ROUND(Y163*AA163,2)</f>
        <v>0</v>
      </c>
      <c r="AF163" s="1016"/>
      <c r="AG163" s="1015">
        <f t="shared" si="20"/>
        <v>0</v>
      </c>
      <c r="AH163" s="1016"/>
      <c r="AI163" s="1015">
        <f>AE163+AG163</f>
        <v>0</v>
      </c>
      <c r="AJ163" s="1033"/>
      <c r="AK163" s="1034"/>
      <c r="AL163" s="201"/>
      <c r="AM163" s="205"/>
      <c r="AN163" s="194"/>
      <c r="AO163" s="201"/>
      <c r="AP163" s="201"/>
      <c r="AQ163" s="201"/>
      <c r="AR163" s="201"/>
      <c r="AS163" s="201"/>
    </row>
    <row r="164" spans="1:45" s="195" customFormat="1" ht="18" customHeight="1" x14ac:dyDescent="0.25">
      <c r="A164" s="201"/>
      <c r="B164" s="1030">
        <v>11</v>
      </c>
      <c r="C164" s="1009"/>
      <c r="D164" s="1031" t="s">
        <v>751</v>
      </c>
      <c r="E164" s="1011"/>
      <c r="F164" s="1011"/>
      <c r="G164" s="1011"/>
      <c r="H164" s="1011"/>
      <c r="I164" s="1011"/>
      <c r="J164" s="1011"/>
      <c r="K164" s="1011"/>
      <c r="L164" s="1011"/>
      <c r="M164" s="1011"/>
      <c r="N164" s="1011"/>
      <c r="O164" s="1011"/>
      <c r="P164" s="1011"/>
      <c r="Q164" s="1011"/>
      <c r="R164" s="1011"/>
      <c r="S164" s="1011"/>
      <c r="T164" s="1011"/>
      <c r="U164" s="202"/>
      <c r="V164" s="202"/>
      <c r="W164" s="202"/>
      <c r="X164" s="202"/>
      <c r="Y164" s="203"/>
      <c r="Z164" s="203"/>
      <c r="AA164" s="203"/>
      <c r="AB164" s="203"/>
      <c r="AC164" s="203"/>
      <c r="AD164" s="203"/>
      <c r="AE164" s="1032"/>
      <c r="AF164" s="1009"/>
      <c r="AG164" s="1032"/>
      <c r="AH164" s="1009"/>
      <c r="AI164" s="1032">
        <f>SUM(AI165:AK167)</f>
        <v>0</v>
      </c>
      <c r="AJ164" s="1011"/>
      <c r="AK164" s="1009"/>
      <c r="AL164" s="201"/>
      <c r="AM164" s="194"/>
      <c r="AN164" s="194"/>
      <c r="AO164" s="201"/>
      <c r="AP164" s="201"/>
      <c r="AQ164" s="201"/>
      <c r="AR164" s="201"/>
      <c r="AS164" s="201"/>
    </row>
    <row r="165" spans="1:45" s="195" customFormat="1" ht="15.75" customHeight="1" outlineLevel="1" x14ac:dyDescent="0.25">
      <c r="A165" s="212"/>
      <c r="B165" s="1040" t="s">
        <v>752</v>
      </c>
      <c r="C165" s="1009"/>
      <c r="D165" s="1041" t="s">
        <v>753</v>
      </c>
      <c r="E165" s="1011"/>
      <c r="F165" s="1011"/>
      <c r="G165" s="1011"/>
      <c r="H165" s="1011"/>
      <c r="I165" s="1011"/>
      <c r="J165" s="1011"/>
      <c r="K165" s="1011"/>
      <c r="L165" s="1011"/>
      <c r="M165" s="1011"/>
      <c r="N165" s="1011"/>
      <c r="O165" s="1011"/>
      <c r="P165" s="1011"/>
      <c r="Q165" s="1011"/>
      <c r="R165" s="1011"/>
      <c r="S165" s="1011"/>
      <c r="T165" s="1009"/>
      <c r="U165" s="1044"/>
      <c r="V165" s="1009"/>
      <c r="W165" s="1045"/>
      <c r="X165" s="1009"/>
      <c r="Y165" s="1014"/>
      <c r="Z165" s="1009"/>
      <c r="AA165" s="1014"/>
      <c r="AB165" s="1009"/>
      <c r="AC165" s="1014"/>
      <c r="AD165" s="1009"/>
      <c r="AE165" s="1014"/>
      <c r="AF165" s="1009"/>
      <c r="AG165" s="1014"/>
      <c r="AH165" s="1009"/>
      <c r="AI165" s="1014"/>
      <c r="AJ165" s="1011"/>
      <c r="AK165" s="1009"/>
      <c r="AL165" s="212"/>
      <c r="AM165" s="194"/>
      <c r="AN165" s="194"/>
      <c r="AO165" s="212"/>
      <c r="AP165" s="212"/>
      <c r="AQ165" s="212"/>
      <c r="AR165" s="212"/>
      <c r="AS165" s="212"/>
    </row>
    <row r="166" spans="1:45" s="195" customFormat="1" ht="54.75" customHeight="1" outlineLevel="1" x14ac:dyDescent="0.25">
      <c r="A166" s="201"/>
      <c r="B166" s="1035" t="s">
        <v>118</v>
      </c>
      <c r="C166" s="1009"/>
      <c r="D166" s="1036" t="s">
        <v>642</v>
      </c>
      <c r="E166" s="1011"/>
      <c r="F166" s="1011"/>
      <c r="G166" s="1011"/>
      <c r="H166" s="1011"/>
      <c r="I166" s="1011"/>
      <c r="J166" s="1011"/>
      <c r="K166" s="1011"/>
      <c r="L166" s="1011"/>
      <c r="M166" s="1011"/>
      <c r="N166" s="1011"/>
      <c r="O166" s="1011"/>
      <c r="P166" s="1011"/>
      <c r="Q166" s="1011"/>
      <c r="R166" s="1011"/>
      <c r="S166" s="1011"/>
      <c r="T166" s="1009"/>
      <c r="U166" s="1037"/>
      <c r="V166" s="1009"/>
      <c r="W166" s="1039" t="s">
        <v>101</v>
      </c>
      <c r="X166" s="1009"/>
      <c r="Y166" s="1017">
        <v>16</v>
      </c>
      <c r="Z166" s="1038"/>
      <c r="AA166" s="1017"/>
      <c r="AB166" s="1009"/>
      <c r="AC166" s="1014"/>
      <c r="AD166" s="1009"/>
      <c r="AE166" s="1015">
        <f>ROUND(Y166*AA166,2)</f>
        <v>0</v>
      </c>
      <c r="AF166" s="1016"/>
      <c r="AG166" s="1017">
        <f>ROUND(Y91*AC91,2)</f>
        <v>0</v>
      </c>
      <c r="AH166" s="1009"/>
      <c r="AI166" s="1015">
        <f>AE166+AG166</f>
        <v>0</v>
      </c>
      <c r="AJ166" s="1033"/>
      <c r="AK166" s="1034"/>
      <c r="AL166" s="201"/>
      <c r="AM166" s="194"/>
      <c r="AN166" s="194"/>
      <c r="AO166" s="201"/>
      <c r="AP166" s="201"/>
      <c r="AQ166" s="201"/>
      <c r="AR166" s="201"/>
      <c r="AS166" s="201"/>
    </row>
    <row r="167" spans="1:45" s="195" customFormat="1" ht="18" customHeight="1" outlineLevel="1" collapsed="1" x14ac:dyDescent="0.25">
      <c r="A167" s="201"/>
      <c r="B167" s="1035"/>
      <c r="C167" s="1009"/>
      <c r="D167" s="1046"/>
      <c r="E167" s="1011"/>
      <c r="F167" s="1011"/>
      <c r="G167" s="1011"/>
      <c r="H167" s="1011"/>
      <c r="I167" s="1011"/>
      <c r="J167" s="1011"/>
      <c r="K167" s="1011"/>
      <c r="L167" s="1011"/>
      <c r="M167" s="1011"/>
      <c r="N167" s="1011"/>
      <c r="O167" s="1011"/>
      <c r="P167" s="1011"/>
      <c r="Q167" s="1011"/>
      <c r="R167" s="1011"/>
      <c r="S167" s="1011"/>
      <c r="T167" s="1009"/>
      <c r="U167" s="1037"/>
      <c r="V167" s="1009"/>
      <c r="W167" s="1047"/>
      <c r="X167" s="1009"/>
      <c r="Y167" s="1017"/>
      <c r="Z167" s="1038"/>
      <c r="AA167" s="1017"/>
      <c r="AB167" s="1009"/>
      <c r="AC167" s="1014"/>
      <c r="AD167" s="1009"/>
      <c r="AE167" s="1017"/>
      <c r="AF167" s="1009"/>
      <c r="AG167" s="1017"/>
      <c r="AH167" s="1009"/>
      <c r="AI167" s="1017"/>
      <c r="AJ167" s="1011"/>
      <c r="AK167" s="1009"/>
      <c r="AL167" s="201"/>
      <c r="AM167" s="217"/>
      <c r="AN167" s="217"/>
      <c r="AO167" s="201"/>
      <c r="AP167" s="201"/>
      <c r="AQ167" s="201"/>
      <c r="AR167" s="201"/>
      <c r="AS167" s="201"/>
    </row>
    <row r="168" spans="1:45" s="195" customFormat="1" ht="18" customHeight="1" x14ac:dyDescent="0.25">
      <c r="A168" s="201"/>
      <c r="B168" s="1030">
        <v>12</v>
      </c>
      <c r="C168" s="1009"/>
      <c r="D168" s="1031" t="s">
        <v>754</v>
      </c>
      <c r="E168" s="1011"/>
      <c r="F168" s="1011"/>
      <c r="G168" s="1011"/>
      <c r="H168" s="1011"/>
      <c r="I168" s="1011"/>
      <c r="J168" s="1011"/>
      <c r="K168" s="1011"/>
      <c r="L168" s="1011"/>
      <c r="M168" s="1011"/>
      <c r="N168" s="1011"/>
      <c r="O168" s="1011"/>
      <c r="P168" s="1011"/>
      <c r="Q168" s="1011"/>
      <c r="R168" s="1011"/>
      <c r="S168" s="1011"/>
      <c r="T168" s="1011"/>
      <c r="U168" s="202"/>
      <c r="V168" s="202"/>
      <c r="W168" s="202"/>
      <c r="X168" s="202"/>
      <c r="Y168" s="203"/>
      <c r="Z168" s="203"/>
      <c r="AA168" s="203"/>
      <c r="AB168" s="203"/>
      <c r="AC168" s="203"/>
      <c r="AD168" s="203"/>
      <c r="AE168" s="1032"/>
      <c r="AF168" s="1009"/>
      <c r="AG168" s="1032"/>
      <c r="AH168" s="1009"/>
      <c r="AI168" s="1032">
        <f>SUM(AI169:AK179)</f>
        <v>0</v>
      </c>
      <c r="AJ168" s="1011"/>
      <c r="AK168" s="1009"/>
      <c r="AL168" s="201"/>
      <c r="AM168" s="194"/>
      <c r="AN168" s="194"/>
      <c r="AO168" s="201"/>
      <c r="AP168" s="201"/>
      <c r="AQ168" s="201"/>
      <c r="AR168" s="201"/>
      <c r="AS168" s="201"/>
    </row>
    <row r="169" spans="1:45" s="195" customFormat="1" ht="15.75" customHeight="1" outlineLevel="1" x14ac:dyDescent="0.25">
      <c r="A169" s="212"/>
      <c r="B169" s="1040" t="s">
        <v>755</v>
      </c>
      <c r="C169" s="1009"/>
      <c r="D169" s="1041" t="s">
        <v>756</v>
      </c>
      <c r="E169" s="1011"/>
      <c r="F169" s="1011"/>
      <c r="G169" s="1011"/>
      <c r="H169" s="1011"/>
      <c r="I169" s="1011"/>
      <c r="J169" s="1011"/>
      <c r="K169" s="1011"/>
      <c r="L169" s="1011"/>
      <c r="M169" s="1011"/>
      <c r="N169" s="1011"/>
      <c r="O169" s="1011"/>
      <c r="P169" s="1011"/>
      <c r="Q169" s="1011"/>
      <c r="R169" s="1011"/>
      <c r="S169" s="1011"/>
      <c r="T169" s="1009"/>
      <c r="U169" s="1044"/>
      <c r="V169" s="1009"/>
      <c r="W169" s="1045"/>
      <c r="X169" s="1009"/>
      <c r="Y169" s="1014"/>
      <c r="Z169" s="1009"/>
      <c r="AA169" s="1014"/>
      <c r="AB169" s="1009"/>
      <c r="AC169" s="1014"/>
      <c r="AD169" s="1009"/>
      <c r="AE169" s="1015"/>
      <c r="AF169" s="1016"/>
      <c r="AG169" s="1014"/>
      <c r="AH169" s="1009"/>
      <c r="AI169" s="1015"/>
      <c r="AJ169" s="1033"/>
      <c r="AK169" s="1034"/>
      <c r="AL169" s="212"/>
      <c r="AM169" s="194"/>
      <c r="AN169" s="194"/>
      <c r="AO169" s="212"/>
      <c r="AP169" s="212"/>
      <c r="AQ169" s="212"/>
      <c r="AR169" s="212"/>
      <c r="AS169" s="212"/>
    </row>
    <row r="170" spans="1:45" s="195" customFormat="1" ht="54" customHeight="1" outlineLevel="1" x14ac:dyDescent="0.25">
      <c r="A170" s="201"/>
      <c r="B170" s="1035" t="s">
        <v>123</v>
      </c>
      <c r="C170" s="1009"/>
      <c r="D170" s="1010" t="s">
        <v>757</v>
      </c>
      <c r="E170" s="1011"/>
      <c r="F170" s="1011"/>
      <c r="G170" s="1011"/>
      <c r="H170" s="1011"/>
      <c r="I170" s="1011"/>
      <c r="J170" s="1011"/>
      <c r="K170" s="1011"/>
      <c r="L170" s="1011"/>
      <c r="M170" s="1011"/>
      <c r="N170" s="1011"/>
      <c r="O170" s="1011"/>
      <c r="P170" s="1011"/>
      <c r="Q170" s="1011"/>
      <c r="R170" s="1011"/>
      <c r="S170" s="1011"/>
      <c r="T170" s="1009"/>
      <c r="U170" s="1037"/>
      <c r="V170" s="1009"/>
      <c r="W170" s="1039" t="s">
        <v>101</v>
      </c>
      <c r="X170" s="1009"/>
      <c r="Y170" s="1017">
        <v>4</v>
      </c>
      <c r="Z170" s="1038"/>
      <c r="AA170" s="1017"/>
      <c r="AB170" s="1009"/>
      <c r="AC170" s="1014"/>
      <c r="AD170" s="1009"/>
      <c r="AE170" s="1015">
        <f>ROUND(Y170*AA170,2)</f>
        <v>0</v>
      </c>
      <c r="AF170" s="1016"/>
      <c r="AG170" s="1017">
        <f>ROUND(Y170*AC170,2)</f>
        <v>0</v>
      </c>
      <c r="AH170" s="1009"/>
      <c r="AI170" s="1015">
        <f t="shared" ref="AI170:AI179" si="21">AE170+AG170</f>
        <v>0</v>
      </c>
      <c r="AJ170" s="1033"/>
      <c r="AK170" s="1034"/>
      <c r="AL170" s="201"/>
      <c r="AM170" s="194"/>
      <c r="AN170" s="194"/>
      <c r="AO170" s="201"/>
      <c r="AP170" s="201"/>
      <c r="AQ170" s="201"/>
      <c r="AR170" s="201"/>
      <c r="AS170" s="201"/>
    </row>
    <row r="171" spans="1:45" s="195" customFormat="1" ht="15.75" customHeight="1" outlineLevel="1" x14ac:dyDescent="0.25">
      <c r="A171" s="212"/>
      <c r="B171" s="1040" t="s">
        <v>758</v>
      </c>
      <c r="C171" s="1009"/>
      <c r="D171" s="1041" t="s">
        <v>759</v>
      </c>
      <c r="E171" s="1011"/>
      <c r="F171" s="1011"/>
      <c r="G171" s="1011"/>
      <c r="H171" s="1011"/>
      <c r="I171" s="1011"/>
      <c r="J171" s="1011"/>
      <c r="K171" s="1011"/>
      <c r="L171" s="1011"/>
      <c r="M171" s="1011"/>
      <c r="N171" s="1011"/>
      <c r="O171" s="1011"/>
      <c r="P171" s="1011"/>
      <c r="Q171" s="1011"/>
      <c r="R171" s="1011"/>
      <c r="S171" s="1011"/>
      <c r="T171" s="1009"/>
      <c r="U171" s="1044"/>
      <c r="V171" s="1009"/>
      <c r="W171" s="1045"/>
      <c r="X171" s="1009"/>
      <c r="Y171" s="1014"/>
      <c r="Z171" s="1009"/>
      <c r="AA171" s="1014"/>
      <c r="AB171" s="1009"/>
      <c r="AC171" s="1014"/>
      <c r="AD171" s="1009"/>
      <c r="AE171" s="1015">
        <f t="shared" ref="AE171:AE179" si="22">ROUND(Y171*AA171,2)</f>
        <v>0</v>
      </c>
      <c r="AF171" s="1016"/>
      <c r="AG171" s="1017">
        <f t="shared" ref="AG171:AG179" si="23">ROUND(Y171*AC171,2)</f>
        <v>0</v>
      </c>
      <c r="AH171" s="1009"/>
      <c r="AI171" s="1015"/>
      <c r="AJ171" s="1033"/>
      <c r="AK171" s="1034"/>
      <c r="AL171" s="212"/>
      <c r="AM171" s="194"/>
      <c r="AN171" s="194"/>
      <c r="AO171" s="212"/>
      <c r="AP171" s="212"/>
      <c r="AQ171" s="212"/>
      <c r="AR171" s="212"/>
      <c r="AS171" s="212"/>
    </row>
    <row r="172" spans="1:45" s="195" customFormat="1" ht="52.5" customHeight="1" outlineLevel="1" x14ac:dyDescent="0.25">
      <c r="A172" s="201"/>
      <c r="B172" s="1035" t="s">
        <v>126</v>
      </c>
      <c r="C172" s="1009"/>
      <c r="D172" s="1010" t="s">
        <v>757</v>
      </c>
      <c r="E172" s="1011"/>
      <c r="F172" s="1011"/>
      <c r="G172" s="1011"/>
      <c r="H172" s="1011"/>
      <c r="I172" s="1011"/>
      <c r="J172" s="1011"/>
      <c r="K172" s="1011"/>
      <c r="L172" s="1011"/>
      <c r="M172" s="1011"/>
      <c r="N172" s="1011"/>
      <c r="O172" s="1011"/>
      <c r="P172" s="1011"/>
      <c r="Q172" s="1011"/>
      <c r="R172" s="1011"/>
      <c r="S172" s="1011"/>
      <c r="T172" s="1009"/>
      <c r="U172" s="1037"/>
      <c r="V172" s="1009"/>
      <c r="W172" s="1039" t="s">
        <v>101</v>
      </c>
      <c r="X172" s="1009"/>
      <c r="Y172" s="1017">
        <v>4</v>
      </c>
      <c r="Z172" s="1038"/>
      <c r="AA172" s="1017"/>
      <c r="AB172" s="1009"/>
      <c r="AC172" s="1014"/>
      <c r="AD172" s="1009"/>
      <c r="AE172" s="1015">
        <f t="shared" si="22"/>
        <v>0</v>
      </c>
      <c r="AF172" s="1016"/>
      <c r="AG172" s="1017">
        <f t="shared" si="23"/>
        <v>0</v>
      </c>
      <c r="AH172" s="1009"/>
      <c r="AI172" s="1015">
        <f t="shared" si="21"/>
        <v>0</v>
      </c>
      <c r="AJ172" s="1033"/>
      <c r="AK172" s="1034"/>
      <c r="AL172" s="201"/>
      <c r="AM172" s="194"/>
      <c r="AN172" s="194"/>
      <c r="AO172" s="201"/>
      <c r="AP172" s="201"/>
      <c r="AQ172" s="201"/>
      <c r="AR172" s="201"/>
      <c r="AS172" s="201"/>
    </row>
    <row r="173" spans="1:45" s="195" customFormat="1" ht="15.75" customHeight="1" outlineLevel="1" x14ac:dyDescent="0.25">
      <c r="A173" s="212"/>
      <c r="B173" s="1040" t="s">
        <v>760</v>
      </c>
      <c r="C173" s="1009"/>
      <c r="D173" s="1041" t="s">
        <v>761</v>
      </c>
      <c r="E173" s="1011"/>
      <c r="F173" s="1011"/>
      <c r="G173" s="1011"/>
      <c r="H173" s="1011"/>
      <c r="I173" s="1011"/>
      <c r="J173" s="1011"/>
      <c r="K173" s="1011"/>
      <c r="L173" s="1011"/>
      <c r="M173" s="1011"/>
      <c r="N173" s="1011"/>
      <c r="O173" s="1011"/>
      <c r="P173" s="1011"/>
      <c r="Q173" s="1011"/>
      <c r="R173" s="1011"/>
      <c r="S173" s="1011"/>
      <c r="T173" s="1009"/>
      <c r="U173" s="1044"/>
      <c r="V173" s="1009"/>
      <c r="W173" s="1045"/>
      <c r="X173" s="1009"/>
      <c r="Y173" s="1014"/>
      <c r="Z173" s="1009"/>
      <c r="AA173" s="1014"/>
      <c r="AB173" s="1009"/>
      <c r="AC173" s="1014"/>
      <c r="AD173" s="1009"/>
      <c r="AE173" s="1015">
        <f t="shared" si="22"/>
        <v>0</v>
      </c>
      <c r="AF173" s="1016"/>
      <c r="AG173" s="1017">
        <f t="shared" si="23"/>
        <v>0</v>
      </c>
      <c r="AH173" s="1009"/>
      <c r="AI173" s="1015"/>
      <c r="AJ173" s="1033"/>
      <c r="AK173" s="1034"/>
      <c r="AL173" s="212"/>
      <c r="AM173" s="194"/>
      <c r="AN173" s="194"/>
      <c r="AO173" s="212"/>
      <c r="AP173" s="212"/>
      <c r="AQ173" s="212"/>
      <c r="AR173" s="212"/>
      <c r="AS173" s="212"/>
    </row>
    <row r="174" spans="1:45" s="195" customFormat="1" ht="52.5" customHeight="1" outlineLevel="1" x14ac:dyDescent="0.25">
      <c r="A174" s="201"/>
      <c r="B174" s="1035" t="s">
        <v>128</v>
      </c>
      <c r="C174" s="1009"/>
      <c r="D174" s="1010" t="s">
        <v>757</v>
      </c>
      <c r="E174" s="1011"/>
      <c r="F174" s="1011"/>
      <c r="G174" s="1011"/>
      <c r="H174" s="1011"/>
      <c r="I174" s="1011"/>
      <c r="J174" s="1011"/>
      <c r="K174" s="1011"/>
      <c r="L174" s="1011"/>
      <c r="M174" s="1011"/>
      <c r="N174" s="1011"/>
      <c r="O174" s="1011"/>
      <c r="P174" s="1011"/>
      <c r="Q174" s="1011"/>
      <c r="R174" s="1011"/>
      <c r="S174" s="1011"/>
      <c r="T174" s="1009"/>
      <c r="U174" s="1037"/>
      <c r="V174" s="1009"/>
      <c r="W174" s="1039" t="s">
        <v>101</v>
      </c>
      <c r="X174" s="1009"/>
      <c r="Y174" s="1017">
        <v>3</v>
      </c>
      <c r="Z174" s="1038"/>
      <c r="AA174" s="1017"/>
      <c r="AB174" s="1009"/>
      <c r="AC174" s="1014"/>
      <c r="AD174" s="1009"/>
      <c r="AE174" s="1015">
        <f t="shared" si="22"/>
        <v>0</v>
      </c>
      <c r="AF174" s="1016"/>
      <c r="AG174" s="1017">
        <f t="shared" si="23"/>
        <v>0</v>
      </c>
      <c r="AH174" s="1009"/>
      <c r="AI174" s="1015">
        <f t="shared" si="21"/>
        <v>0</v>
      </c>
      <c r="AJ174" s="1033"/>
      <c r="AK174" s="1034"/>
      <c r="AL174" s="201"/>
      <c r="AM174" s="194"/>
      <c r="AN174" s="194"/>
      <c r="AO174" s="201"/>
      <c r="AP174" s="201"/>
      <c r="AQ174" s="201"/>
      <c r="AR174" s="201"/>
      <c r="AS174" s="201"/>
    </row>
    <row r="175" spans="1:45" s="195" customFormat="1" ht="15.75" customHeight="1" outlineLevel="1" x14ac:dyDescent="0.25">
      <c r="A175" s="212"/>
      <c r="B175" s="1040" t="s">
        <v>762</v>
      </c>
      <c r="C175" s="1009"/>
      <c r="D175" s="1041" t="s">
        <v>763</v>
      </c>
      <c r="E175" s="1011"/>
      <c r="F175" s="1011"/>
      <c r="G175" s="1011"/>
      <c r="H175" s="1011"/>
      <c r="I175" s="1011"/>
      <c r="J175" s="1011"/>
      <c r="K175" s="1011"/>
      <c r="L175" s="1011"/>
      <c r="M175" s="1011"/>
      <c r="N175" s="1011"/>
      <c r="O175" s="1011"/>
      <c r="P175" s="1011"/>
      <c r="Q175" s="1011"/>
      <c r="R175" s="1011"/>
      <c r="S175" s="1011"/>
      <c r="T175" s="1009"/>
      <c r="U175" s="1044"/>
      <c r="V175" s="1009"/>
      <c r="W175" s="1045"/>
      <c r="X175" s="1009"/>
      <c r="Y175" s="1014"/>
      <c r="Z175" s="1009"/>
      <c r="AA175" s="1014"/>
      <c r="AB175" s="1009"/>
      <c r="AC175" s="1014"/>
      <c r="AD175" s="1009"/>
      <c r="AE175" s="1015">
        <f t="shared" si="22"/>
        <v>0</v>
      </c>
      <c r="AF175" s="1016"/>
      <c r="AG175" s="1017">
        <f t="shared" si="23"/>
        <v>0</v>
      </c>
      <c r="AH175" s="1009"/>
      <c r="AI175" s="1015"/>
      <c r="AJ175" s="1033"/>
      <c r="AK175" s="1034"/>
      <c r="AL175" s="212"/>
      <c r="AM175" s="194"/>
      <c r="AN175" s="194"/>
      <c r="AO175" s="212"/>
      <c r="AP175" s="212"/>
      <c r="AQ175" s="212"/>
      <c r="AR175" s="212"/>
      <c r="AS175" s="212"/>
    </row>
    <row r="176" spans="1:45" s="195" customFormat="1" ht="51" customHeight="1" outlineLevel="1" x14ac:dyDescent="0.25">
      <c r="A176" s="201"/>
      <c r="B176" s="1035" t="s">
        <v>129</v>
      </c>
      <c r="C176" s="1009"/>
      <c r="D176" s="1010" t="s">
        <v>757</v>
      </c>
      <c r="E176" s="1011"/>
      <c r="F176" s="1011"/>
      <c r="G176" s="1011"/>
      <c r="H176" s="1011"/>
      <c r="I176" s="1011"/>
      <c r="J176" s="1011"/>
      <c r="K176" s="1011"/>
      <c r="L176" s="1011"/>
      <c r="M176" s="1011"/>
      <c r="N176" s="1011"/>
      <c r="O176" s="1011"/>
      <c r="P176" s="1011"/>
      <c r="Q176" s="1011"/>
      <c r="R176" s="1011"/>
      <c r="S176" s="1011"/>
      <c r="T176" s="1009"/>
      <c r="U176" s="1037"/>
      <c r="V176" s="1009"/>
      <c r="W176" s="1039" t="s">
        <v>101</v>
      </c>
      <c r="X176" s="1009"/>
      <c r="Y176" s="1017">
        <v>6</v>
      </c>
      <c r="Z176" s="1038"/>
      <c r="AA176" s="1017"/>
      <c r="AB176" s="1009"/>
      <c r="AC176" s="1014"/>
      <c r="AD176" s="1009"/>
      <c r="AE176" s="1015">
        <f t="shared" si="22"/>
        <v>0</v>
      </c>
      <c r="AF176" s="1016"/>
      <c r="AG176" s="1017">
        <f t="shared" si="23"/>
        <v>0</v>
      </c>
      <c r="AH176" s="1009"/>
      <c r="AI176" s="1015">
        <f t="shared" si="21"/>
        <v>0</v>
      </c>
      <c r="AJ176" s="1033"/>
      <c r="AK176" s="1034"/>
      <c r="AL176" s="201"/>
      <c r="AM176" s="194"/>
      <c r="AN176" s="194"/>
      <c r="AO176" s="201"/>
      <c r="AP176" s="201"/>
      <c r="AQ176" s="201"/>
      <c r="AR176" s="201"/>
      <c r="AS176" s="201"/>
    </row>
    <row r="177" spans="1:45" s="195" customFormat="1" ht="15.75" customHeight="1" outlineLevel="1" x14ac:dyDescent="0.25">
      <c r="A177" s="212"/>
      <c r="B177" s="1040" t="s">
        <v>764</v>
      </c>
      <c r="C177" s="1009"/>
      <c r="D177" s="1041" t="s">
        <v>765</v>
      </c>
      <c r="E177" s="1011"/>
      <c r="F177" s="1011"/>
      <c r="G177" s="1011"/>
      <c r="H177" s="1011"/>
      <c r="I177" s="1011"/>
      <c r="J177" s="1011"/>
      <c r="K177" s="1011"/>
      <c r="L177" s="1011"/>
      <c r="M177" s="1011"/>
      <c r="N177" s="1011"/>
      <c r="O177" s="1011"/>
      <c r="P177" s="1011"/>
      <c r="Q177" s="1011"/>
      <c r="R177" s="1011"/>
      <c r="S177" s="1011"/>
      <c r="T177" s="1009"/>
      <c r="U177" s="1044"/>
      <c r="V177" s="1009"/>
      <c r="W177" s="1045"/>
      <c r="X177" s="1009"/>
      <c r="Y177" s="1014"/>
      <c r="Z177" s="1009"/>
      <c r="AA177" s="1014"/>
      <c r="AB177" s="1009"/>
      <c r="AC177" s="1014"/>
      <c r="AD177" s="1009"/>
      <c r="AE177" s="1015">
        <f t="shared" si="22"/>
        <v>0</v>
      </c>
      <c r="AF177" s="1016"/>
      <c r="AG177" s="1017">
        <f t="shared" si="23"/>
        <v>0</v>
      </c>
      <c r="AH177" s="1009"/>
      <c r="AI177" s="1015"/>
      <c r="AJ177" s="1033"/>
      <c r="AK177" s="1034"/>
      <c r="AL177" s="212"/>
      <c r="AM177" s="194"/>
      <c r="AN177" s="194"/>
      <c r="AO177" s="212"/>
      <c r="AP177" s="212"/>
      <c r="AQ177" s="212"/>
      <c r="AR177" s="212"/>
      <c r="AS177" s="212"/>
    </row>
    <row r="178" spans="1:45" s="195" customFormat="1" ht="55.5" customHeight="1" outlineLevel="1" x14ac:dyDescent="0.25">
      <c r="A178" s="201"/>
      <c r="B178" s="1035" t="s">
        <v>766</v>
      </c>
      <c r="C178" s="1009"/>
      <c r="D178" s="1010" t="s">
        <v>757</v>
      </c>
      <c r="E178" s="1011"/>
      <c r="F178" s="1011"/>
      <c r="G178" s="1011"/>
      <c r="H178" s="1011"/>
      <c r="I178" s="1011"/>
      <c r="J178" s="1011"/>
      <c r="K178" s="1011"/>
      <c r="L178" s="1011"/>
      <c r="M178" s="1011"/>
      <c r="N178" s="1011"/>
      <c r="O178" s="1011"/>
      <c r="P178" s="1011"/>
      <c r="Q178" s="1011"/>
      <c r="R178" s="1011"/>
      <c r="S178" s="1011"/>
      <c r="T178" s="1009"/>
      <c r="U178" s="1037"/>
      <c r="V178" s="1009"/>
      <c r="W178" s="1039" t="s">
        <v>101</v>
      </c>
      <c r="X178" s="1009"/>
      <c r="Y178" s="1017">
        <v>2</v>
      </c>
      <c r="Z178" s="1038"/>
      <c r="AA178" s="1017"/>
      <c r="AB178" s="1009"/>
      <c r="AC178" s="1014"/>
      <c r="AD178" s="1009"/>
      <c r="AE178" s="1015">
        <f t="shared" si="22"/>
        <v>0</v>
      </c>
      <c r="AF178" s="1016"/>
      <c r="AG178" s="1017">
        <f t="shared" si="23"/>
        <v>0</v>
      </c>
      <c r="AH178" s="1009"/>
      <c r="AI178" s="1015">
        <f t="shared" si="21"/>
        <v>0</v>
      </c>
      <c r="AJ178" s="1033"/>
      <c r="AK178" s="1034"/>
      <c r="AL178" s="201"/>
      <c r="AM178" s="194"/>
      <c r="AN178" s="194"/>
      <c r="AO178" s="201"/>
      <c r="AP178" s="201"/>
      <c r="AQ178" s="201"/>
      <c r="AR178" s="201"/>
      <c r="AS178" s="201"/>
    </row>
    <row r="179" spans="1:45" s="195" customFormat="1" ht="18" customHeight="1" outlineLevel="1" collapsed="1" x14ac:dyDescent="0.25">
      <c r="A179" s="201"/>
      <c r="B179" s="1035"/>
      <c r="C179" s="1009"/>
      <c r="D179" s="1036"/>
      <c r="E179" s="1011"/>
      <c r="F179" s="1011"/>
      <c r="G179" s="1011"/>
      <c r="H179" s="1011"/>
      <c r="I179" s="1011"/>
      <c r="J179" s="1011"/>
      <c r="K179" s="1011"/>
      <c r="L179" s="1011"/>
      <c r="M179" s="1011"/>
      <c r="N179" s="1011"/>
      <c r="O179" s="1011"/>
      <c r="P179" s="1011"/>
      <c r="Q179" s="1011"/>
      <c r="R179" s="1011"/>
      <c r="S179" s="1011"/>
      <c r="T179" s="1009"/>
      <c r="U179" s="1037"/>
      <c r="V179" s="1009"/>
      <c r="W179" s="1037"/>
      <c r="X179" s="1009"/>
      <c r="Y179" s="1017"/>
      <c r="Z179" s="1038"/>
      <c r="AA179" s="1017"/>
      <c r="AB179" s="1009"/>
      <c r="AC179" s="1014"/>
      <c r="AD179" s="1009"/>
      <c r="AE179" s="1015">
        <f t="shared" si="22"/>
        <v>0</v>
      </c>
      <c r="AF179" s="1016"/>
      <c r="AG179" s="1017">
        <f t="shared" si="23"/>
        <v>0</v>
      </c>
      <c r="AH179" s="1009"/>
      <c r="AI179" s="1015">
        <f t="shared" si="21"/>
        <v>0</v>
      </c>
      <c r="AJ179" s="1033"/>
      <c r="AK179" s="1034"/>
      <c r="AL179" s="201"/>
      <c r="AM179" s="194"/>
      <c r="AN179" s="194"/>
      <c r="AO179" s="201"/>
      <c r="AP179" s="201"/>
      <c r="AQ179" s="201"/>
      <c r="AR179" s="201"/>
      <c r="AS179" s="201"/>
    </row>
    <row r="180" spans="1:45" s="195" customFormat="1" ht="18" customHeight="1" x14ac:dyDescent="0.25">
      <c r="A180" s="201"/>
      <c r="B180" s="1030">
        <v>13</v>
      </c>
      <c r="C180" s="1009"/>
      <c r="D180" s="1031" t="s">
        <v>767</v>
      </c>
      <c r="E180" s="1011"/>
      <c r="F180" s="1011"/>
      <c r="G180" s="1011"/>
      <c r="H180" s="1011"/>
      <c r="I180" s="1011"/>
      <c r="J180" s="1011"/>
      <c r="K180" s="1011"/>
      <c r="L180" s="1011"/>
      <c r="M180" s="1011"/>
      <c r="N180" s="1011"/>
      <c r="O180" s="1011"/>
      <c r="P180" s="1011"/>
      <c r="Q180" s="1011"/>
      <c r="R180" s="1011"/>
      <c r="S180" s="1011"/>
      <c r="T180" s="1011"/>
      <c r="U180" s="202"/>
      <c r="V180" s="202"/>
      <c r="W180" s="202"/>
      <c r="X180" s="202"/>
      <c r="Y180" s="203"/>
      <c r="Z180" s="203"/>
      <c r="AA180" s="203"/>
      <c r="AB180" s="203"/>
      <c r="AC180" s="203"/>
      <c r="AD180" s="203"/>
      <c r="AE180" s="1032"/>
      <c r="AF180" s="1009"/>
      <c r="AG180" s="1032"/>
      <c r="AH180" s="1009"/>
      <c r="AI180" s="1032">
        <f>SUM(AI181:AK187)</f>
        <v>0</v>
      </c>
      <c r="AJ180" s="1011"/>
      <c r="AK180" s="1009"/>
      <c r="AL180" s="201"/>
      <c r="AM180" s="194"/>
      <c r="AN180" s="194"/>
      <c r="AO180" s="201"/>
      <c r="AP180" s="201"/>
      <c r="AQ180" s="201"/>
      <c r="AR180" s="201"/>
      <c r="AS180" s="201"/>
    </row>
    <row r="181" spans="1:45" s="195" customFormat="1" ht="15.75" customHeight="1" outlineLevel="1" x14ac:dyDescent="0.25">
      <c r="A181" s="212"/>
      <c r="B181" s="1040" t="s">
        <v>768</v>
      </c>
      <c r="C181" s="1009"/>
      <c r="D181" s="1041" t="s">
        <v>769</v>
      </c>
      <c r="E181" s="1011"/>
      <c r="F181" s="1011"/>
      <c r="G181" s="1011"/>
      <c r="H181" s="1011"/>
      <c r="I181" s="1011"/>
      <c r="J181" s="1011"/>
      <c r="K181" s="1011"/>
      <c r="L181" s="1011"/>
      <c r="M181" s="1011"/>
      <c r="N181" s="1011"/>
      <c r="O181" s="1011"/>
      <c r="P181" s="1011"/>
      <c r="Q181" s="1011"/>
      <c r="R181" s="1011"/>
      <c r="S181" s="1011"/>
      <c r="T181" s="1009"/>
      <c r="U181" s="1044"/>
      <c r="V181" s="1009"/>
      <c r="W181" s="1045"/>
      <c r="X181" s="1009"/>
      <c r="Y181" s="1014"/>
      <c r="Z181" s="1009"/>
      <c r="AA181" s="1014"/>
      <c r="AB181" s="1009"/>
      <c r="AC181" s="1014"/>
      <c r="AD181" s="1009"/>
      <c r="AE181" s="1015">
        <f>ROUND(Y181*AA181,2)</f>
        <v>0</v>
      </c>
      <c r="AF181" s="1016"/>
      <c r="AG181" s="1017">
        <f>ROUND(Y181*AC181,2)</f>
        <v>0</v>
      </c>
      <c r="AH181" s="1009"/>
      <c r="AI181" s="1015"/>
      <c r="AJ181" s="1033"/>
      <c r="AK181" s="1034"/>
      <c r="AL181" s="212"/>
      <c r="AM181" s="194"/>
      <c r="AN181" s="194"/>
      <c r="AO181" s="212"/>
      <c r="AP181" s="212"/>
      <c r="AQ181" s="212"/>
      <c r="AR181" s="212"/>
      <c r="AS181" s="212"/>
    </row>
    <row r="182" spans="1:45" s="195" customFormat="1" ht="36" customHeight="1" outlineLevel="1" x14ac:dyDescent="0.25">
      <c r="A182" s="201"/>
      <c r="B182" s="1035" t="s">
        <v>770</v>
      </c>
      <c r="C182" s="1009"/>
      <c r="D182" s="1036" t="s">
        <v>771</v>
      </c>
      <c r="E182" s="1011"/>
      <c r="F182" s="1011"/>
      <c r="G182" s="1011"/>
      <c r="H182" s="1011"/>
      <c r="I182" s="1011"/>
      <c r="J182" s="1011"/>
      <c r="K182" s="1011"/>
      <c r="L182" s="1011"/>
      <c r="M182" s="1011"/>
      <c r="N182" s="1011"/>
      <c r="O182" s="1011"/>
      <c r="P182" s="1011"/>
      <c r="Q182" s="1011"/>
      <c r="R182" s="1011"/>
      <c r="S182" s="1011"/>
      <c r="T182" s="1009"/>
      <c r="U182" s="1037"/>
      <c r="V182" s="1009"/>
      <c r="W182" s="1039" t="s">
        <v>101</v>
      </c>
      <c r="X182" s="1009"/>
      <c r="Y182" s="1017">
        <v>2</v>
      </c>
      <c r="Z182" s="1038"/>
      <c r="AA182" s="1017"/>
      <c r="AB182" s="1009"/>
      <c r="AC182" s="1014"/>
      <c r="AD182" s="1009"/>
      <c r="AE182" s="1015">
        <f t="shared" ref="AE182:AE187" si="24">ROUND(Y182*AA182,2)</f>
        <v>0</v>
      </c>
      <c r="AF182" s="1016"/>
      <c r="AG182" s="1017">
        <f t="shared" ref="AG182:AG187" si="25">ROUND(Y182*AC182,2)</f>
        <v>0</v>
      </c>
      <c r="AH182" s="1009"/>
      <c r="AI182" s="1015">
        <f t="shared" ref="AI182:AI187" si="26">AE182+AG182</f>
        <v>0</v>
      </c>
      <c r="AJ182" s="1033"/>
      <c r="AK182" s="1034"/>
      <c r="AL182" s="201"/>
      <c r="AM182" s="194"/>
      <c r="AN182" s="194"/>
      <c r="AO182" s="201"/>
      <c r="AP182" s="201"/>
      <c r="AQ182" s="201"/>
      <c r="AR182" s="201"/>
      <c r="AS182" s="201"/>
    </row>
    <row r="183" spans="1:45" s="195" customFormat="1" ht="15.75" customHeight="1" outlineLevel="1" x14ac:dyDescent="0.25">
      <c r="A183" s="212"/>
      <c r="B183" s="1040" t="s">
        <v>772</v>
      </c>
      <c r="C183" s="1009"/>
      <c r="D183" s="1041" t="s">
        <v>773</v>
      </c>
      <c r="E183" s="1011"/>
      <c r="F183" s="1011"/>
      <c r="G183" s="1011"/>
      <c r="H183" s="1011"/>
      <c r="I183" s="1011"/>
      <c r="J183" s="1011"/>
      <c r="K183" s="1011"/>
      <c r="L183" s="1011"/>
      <c r="M183" s="1011"/>
      <c r="N183" s="1011"/>
      <c r="O183" s="1011"/>
      <c r="P183" s="1011"/>
      <c r="Q183" s="1011"/>
      <c r="R183" s="1011"/>
      <c r="S183" s="1011"/>
      <c r="T183" s="1009"/>
      <c r="U183" s="1044"/>
      <c r="V183" s="1009"/>
      <c r="W183" s="1045"/>
      <c r="X183" s="1009"/>
      <c r="Y183" s="1014"/>
      <c r="Z183" s="1009"/>
      <c r="AA183" s="1014"/>
      <c r="AB183" s="1009"/>
      <c r="AC183" s="1014"/>
      <c r="AD183" s="1009"/>
      <c r="AE183" s="1015">
        <f t="shared" si="24"/>
        <v>0</v>
      </c>
      <c r="AF183" s="1016"/>
      <c r="AG183" s="1017">
        <f t="shared" si="25"/>
        <v>0</v>
      </c>
      <c r="AH183" s="1009"/>
      <c r="AI183" s="1015"/>
      <c r="AJ183" s="1033"/>
      <c r="AK183" s="1034"/>
      <c r="AL183" s="212"/>
      <c r="AM183" s="194"/>
      <c r="AN183" s="194"/>
      <c r="AO183" s="212"/>
      <c r="AP183" s="212"/>
      <c r="AQ183" s="212"/>
      <c r="AR183" s="212"/>
      <c r="AS183" s="212"/>
    </row>
    <row r="184" spans="1:45" s="195" customFormat="1" ht="36" customHeight="1" outlineLevel="1" x14ac:dyDescent="0.25">
      <c r="A184" s="201"/>
      <c r="B184" s="1035" t="s">
        <v>136</v>
      </c>
      <c r="C184" s="1009"/>
      <c r="D184" s="1036" t="s">
        <v>774</v>
      </c>
      <c r="E184" s="1011"/>
      <c r="F184" s="1011"/>
      <c r="G184" s="1011"/>
      <c r="H184" s="1011"/>
      <c r="I184" s="1011"/>
      <c r="J184" s="1011"/>
      <c r="K184" s="1011"/>
      <c r="L184" s="1011"/>
      <c r="M184" s="1011"/>
      <c r="N184" s="1011"/>
      <c r="O184" s="1011"/>
      <c r="P184" s="1011"/>
      <c r="Q184" s="1011"/>
      <c r="R184" s="1011"/>
      <c r="S184" s="1011"/>
      <c r="T184" s="1009"/>
      <c r="U184" s="1037"/>
      <c r="V184" s="1009"/>
      <c r="W184" s="1039" t="s">
        <v>101</v>
      </c>
      <c r="X184" s="1009"/>
      <c r="Y184" s="1017">
        <v>2</v>
      </c>
      <c r="Z184" s="1038"/>
      <c r="AA184" s="1017"/>
      <c r="AB184" s="1009"/>
      <c r="AC184" s="1014"/>
      <c r="AD184" s="1009"/>
      <c r="AE184" s="1015">
        <f t="shared" si="24"/>
        <v>0</v>
      </c>
      <c r="AF184" s="1016"/>
      <c r="AG184" s="1017">
        <f t="shared" si="25"/>
        <v>0</v>
      </c>
      <c r="AH184" s="1009"/>
      <c r="AI184" s="1015">
        <f t="shared" si="26"/>
        <v>0</v>
      </c>
      <c r="AJ184" s="1033"/>
      <c r="AK184" s="1034"/>
      <c r="AL184" s="201"/>
      <c r="AM184" s="194"/>
      <c r="AN184" s="194"/>
      <c r="AO184" s="201"/>
      <c r="AP184" s="201"/>
      <c r="AQ184" s="201"/>
      <c r="AR184" s="201"/>
      <c r="AS184" s="201"/>
    </row>
    <row r="185" spans="1:45" s="195" customFormat="1" ht="15.75" customHeight="1" outlineLevel="1" x14ac:dyDescent="0.25">
      <c r="A185" s="212"/>
      <c r="B185" s="1040" t="s">
        <v>775</v>
      </c>
      <c r="C185" s="1009"/>
      <c r="D185" s="1041" t="s">
        <v>776</v>
      </c>
      <c r="E185" s="1042"/>
      <c r="F185" s="1042"/>
      <c r="G185" s="1042"/>
      <c r="H185" s="1042"/>
      <c r="I185" s="1042"/>
      <c r="J185" s="1042"/>
      <c r="K185" s="1042"/>
      <c r="L185" s="1042"/>
      <c r="M185" s="1042"/>
      <c r="N185" s="1042"/>
      <c r="O185" s="1042"/>
      <c r="P185" s="1042"/>
      <c r="Q185" s="1042"/>
      <c r="R185" s="1042"/>
      <c r="S185" s="1042"/>
      <c r="T185" s="1043"/>
      <c r="U185" s="1044"/>
      <c r="V185" s="1009"/>
      <c r="W185" s="1045"/>
      <c r="X185" s="1009"/>
      <c r="Y185" s="1014"/>
      <c r="Z185" s="1009"/>
      <c r="AA185" s="1014"/>
      <c r="AB185" s="1009"/>
      <c r="AC185" s="1014"/>
      <c r="AD185" s="1009"/>
      <c r="AE185" s="1015">
        <f t="shared" si="24"/>
        <v>0</v>
      </c>
      <c r="AF185" s="1016"/>
      <c r="AG185" s="1017">
        <f t="shared" si="25"/>
        <v>0</v>
      </c>
      <c r="AH185" s="1009"/>
      <c r="AI185" s="1015"/>
      <c r="AJ185" s="1033"/>
      <c r="AK185" s="1034"/>
      <c r="AL185" s="212"/>
      <c r="AM185" s="194"/>
      <c r="AN185" s="194"/>
      <c r="AO185" s="212"/>
      <c r="AP185" s="212"/>
      <c r="AQ185" s="212"/>
      <c r="AR185" s="212"/>
      <c r="AS185" s="212"/>
    </row>
    <row r="186" spans="1:45" s="195" customFormat="1" ht="35.25" customHeight="1" outlineLevel="1" x14ac:dyDescent="0.25">
      <c r="A186" s="201"/>
      <c r="B186" s="1035" t="s">
        <v>145</v>
      </c>
      <c r="C186" s="1009"/>
      <c r="D186" s="1036" t="s">
        <v>774</v>
      </c>
      <c r="E186" s="1011"/>
      <c r="F186" s="1011"/>
      <c r="G186" s="1011"/>
      <c r="H186" s="1011"/>
      <c r="I186" s="1011"/>
      <c r="J186" s="1011"/>
      <c r="K186" s="1011"/>
      <c r="L186" s="1011"/>
      <c r="M186" s="1011"/>
      <c r="N186" s="1011"/>
      <c r="O186" s="1011"/>
      <c r="P186" s="1011"/>
      <c r="Q186" s="1011"/>
      <c r="R186" s="1011"/>
      <c r="S186" s="1011"/>
      <c r="T186" s="1009"/>
      <c r="U186" s="1037"/>
      <c r="V186" s="1009"/>
      <c r="W186" s="1039" t="s">
        <v>101</v>
      </c>
      <c r="X186" s="1009"/>
      <c r="Y186" s="1017">
        <v>3</v>
      </c>
      <c r="Z186" s="1038"/>
      <c r="AA186" s="1017"/>
      <c r="AB186" s="1009"/>
      <c r="AC186" s="1014"/>
      <c r="AD186" s="1009"/>
      <c r="AE186" s="1015">
        <f t="shared" si="24"/>
        <v>0</v>
      </c>
      <c r="AF186" s="1016"/>
      <c r="AG186" s="1017">
        <f t="shared" si="25"/>
        <v>0</v>
      </c>
      <c r="AH186" s="1009"/>
      <c r="AI186" s="1015">
        <f t="shared" si="26"/>
        <v>0</v>
      </c>
      <c r="AJ186" s="1033"/>
      <c r="AK186" s="1034"/>
      <c r="AL186" s="201"/>
      <c r="AM186" s="194"/>
      <c r="AN186" s="194"/>
      <c r="AO186" s="201"/>
      <c r="AP186" s="201"/>
      <c r="AQ186" s="201"/>
      <c r="AR186" s="201"/>
      <c r="AS186" s="201"/>
    </row>
    <row r="187" spans="1:45" s="195" customFormat="1" ht="18" customHeight="1" outlineLevel="1" collapsed="1" x14ac:dyDescent="0.25">
      <c r="A187" s="201"/>
      <c r="B187" s="1035"/>
      <c r="C187" s="1009"/>
      <c r="D187" s="1036"/>
      <c r="E187" s="1011"/>
      <c r="F187" s="1011"/>
      <c r="G187" s="1011"/>
      <c r="H187" s="1011"/>
      <c r="I187" s="1011"/>
      <c r="J187" s="1011"/>
      <c r="K187" s="1011"/>
      <c r="L187" s="1011"/>
      <c r="M187" s="1011"/>
      <c r="N187" s="1011"/>
      <c r="O187" s="1011"/>
      <c r="P187" s="1011"/>
      <c r="Q187" s="1011"/>
      <c r="R187" s="1011"/>
      <c r="S187" s="1011"/>
      <c r="T187" s="1009"/>
      <c r="U187" s="1037"/>
      <c r="V187" s="1009"/>
      <c r="W187" s="1037"/>
      <c r="X187" s="1009"/>
      <c r="Y187" s="1017"/>
      <c r="Z187" s="1038"/>
      <c r="AA187" s="1017"/>
      <c r="AB187" s="1009"/>
      <c r="AC187" s="1014"/>
      <c r="AD187" s="1009"/>
      <c r="AE187" s="1015">
        <f t="shared" si="24"/>
        <v>0</v>
      </c>
      <c r="AF187" s="1016"/>
      <c r="AG187" s="1017">
        <f t="shared" si="25"/>
        <v>0</v>
      </c>
      <c r="AH187" s="1009"/>
      <c r="AI187" s="1015">
        <f t="shared" si="26"/>
        <v>0</v>
      </c>
      <c r="AJ187" s="1033"/>
      <c r="AK187" s="1034"/>
      <c r="AL187" s="201"/>
      <c r="AM187" s="194"/>
      <c r="AN187" s="194"/>
      <c r="AO187" s="201"/>
      <c r="AP187" s="201"/>
      <c r="AQ187" s="201"/>
      <c r="AR187" s="201"/>
      <c r="AS187" s="201"/>
    </row>
    <row r="188" spans="1:45" s="195" customFormat="1" ht="18" customHeight="1" x14ac:dyDescent="0.25">
      <c r="A188" s="201"/>
      <c r="B188" s="1030">
        <v>14</v>
      </c>
      <c r="C188" s="1009"/>
      <c r="D188" s="1031" t="s">
        <v>777</v>
      </c>
      <c r="E188" s="1011"/>
      <c r="F188" s="1011"/>
      <c r="G188" s="1011"/>
      <c r="H188" s="1011"/>
      <c r="I188" s="1011"/>
      <c r="J188" s="1011"/>
      <c r="K188" s="1011"/>
      <c r="L188" s="1011"/>
      <c r="M188" s="1011"/>
      <c r="N188" s="1011"/>
      <c r="O188" s="1011"/>
      <c r="P188" s="1011"/>
      <c r="Q188" s="1011"/>
      <c r="R188" s="1011"/>
      <c r="S188" s="1011"/>
      <c r="T188" s="1011"/>
      <c r="U188" s="202"/>
      <c r="V188" s="202"/>
      <c r="W188" s="202"/>
      <c r="X188" s="202"/>
      <c r="Y188" s="203"/>
      <c r="Z188" s="203"/>
      <c r="AA188" s="203"/>
      <c r="AB188" s="203"/>
      <c r="AC188" s="203"/>
      <c r="AD188" s="203"/>
      <c r="AE188" s="1032"/>
      <c r="AF188" s="1009"/>
      <c r="AG188" s="1032"/>
      <c r="AH188" s="1009"/>
      <c r="AI188" s="1032">
        <f>SUM(AI189:AK197)</f>
        <v>0</v>
      </c>
      <c r="AJ188" s="1011"/>
      <c r="AK188" s="1009"/>
      <c r="AL188" s="201"/>
      <c r="AM188" s="194"/>
      <c r="AN188" s="194"/>
      <c r="AO188" s="201"/>
      <c r="AP188" s="201"/>
      <c r="AQ188" s="201"/>
      <c r="AR188" s="201"/>
      <c r="AS188" s="201"/>
    </row>
    <row r="189" spans="1:45" s="195" customFormat="1" ht="15.75" customHeight="1" outlineLevel="1" x14ac:dyDescent="0.25">
      <c r="A189" s="212"/>
      <c r="B189" s="1040" t="s">
        <v>778</v>
      </c>
      <c r="C189" s="1009"/>
      <c r="D189" s="1041" t="s">
        <v>779</v>
      </c>
      <c r="E189" s="1011"/>
      <c r="F189" s="1011"/>
      <c r="G189" s="1011"/>
      <c r="H189" s="1011"/>
      <c r="I189" s="1011"/>
      <c r="J189" s="1011"/>
      <c r="K189" s="1011"/>
      <c r="L189" s="1011"/>
      <c r="M189" s="1011"/>
      <c r="N189" s="1011"/>
      <c r="O189" s="1011"/>
      <c r="P189" s="1011"/>
      <c r="Q189" s="1011"/>
      <c r="R189" s="1011"/>
      <c r="S189" s="1011"/>
      <c r="T189" s="1009"/>
      <c r="U189" s="1044"/>
      <c r="V189" s="1009"/>
      <c r="W189" s="1045"/>
      <c r="X189" s="1009"/>
      <c r="Y189" s="1014"/>
      <c r="Z189" s="1009"/>
      <c r="AA189" s="1014"/>
      <c r="AB189" s="1009"/>
      <c r="AC189" s="1014"/>
      <c r="AD189" s="1009"/>
      <c r="AE189" s="1015">
        <f>ROUND(Y189*AA189,2)</f>
        <v>0</v>
      </c>
      <c r="AF189" s="1016"/>
      <c r="AG189" s="1017">
        <f>ROUND(Y189*AC189,2)</f>
        <v>0</v>
      </c>
      <c r="AH189" s="1009"/>
      <c r="AI189" s="1015"/>
      <c r="AJ189" s="1033"/>
      <c r="AK189" s="1034"/>
      <c r="AL189" s="212"/>
      <c r="AM189" s="194"/>
      <c r="AN189" s="194"/>
      <c r="AO189" s="212"/>
      <c r="AP189" s="212"/>
      <c r="AQ189" s="212"/>
      <c r="AR189" s="212"/>
      <c r="AS189" s="212"/>
    </row>
    <row r="190" spans="1:45" s="195" customFormat="1" ht="18" customHeight="1" outlineLevel="1" x14ac:dyDescent="0.25">
      <c r="A190" s="201"/>
      <c r="B190" s="1035" t="s">
        <v>147</v>
      </c>
      <c r="C190" s="1009"/>
      <c r="D190" s="1036" t="s">
        <v>780</v>
      </c>
      <c r="E190" s="1011"/>
      <c r="F190" s="1011"/>
      <c r="G190" s="1011"/>
      <c r="H190" s="1011"/>
      <c r="I190" s="1011"/>
      <c r="J190" s="1011"/>
      <c r="K190" s="1011"/>
      <c r="L190" s="1011"/>
      <c r="M190" s="1011"/>
      <c r="N190" s="1011"/>
      <c r="O190" s="1011"/>
      <c r="P190" s="1011"/>
      <c r="Q190" s="1011"/>
      <c r="R190" s="1011"/>
      <c r="S190" s="1011"/>
      <c r="T190" s="1009"/>
      <c r="U190" s="1037"/>
      <c r="V190" s="1009"/>
      <c r="W190" s="1039" t="s">
        <v>101</v>
      </c>
      <c r="X190" s="1009"/>
      <c r="Y190" s="1017">
        <v>2</v>
      </c>
      <c r="Z190" s="1038"/>
      <c r="AA190" s="1017"/>
      <c r="AB190" s="1009"/>
      <c r="AC190" s="1014"/>
      <c r="AD190" s="1009"/>
      <c r="AE190" s="1015">
        <f t="shared" ref="AE190:AE197" si="27">ROUND(Y190*AA190,2)</f>
        <v>0</v>
      </c>
      <c r="AF190" s="1016"/>
      <c r="AG190" s="1017">
        <f t="shared" ref="AG190:AG197" si="28">ROUND(Y190*AC190,2)</f>
        <v>0</v>
      </c>
      <c r="AH190" s="1009"/>
      <c r="AI190" s="1015">
        <f t="shared" ref="AI190:AI197" si="29">AE190+AG190</f>
        <v>0</v>
      </c>
      <c r="AJ190" s="1033"/>
      <c r="AK190" s="1034"/>
      <c r="AL190" s="201"/>
      <c r="AM190" s="194"/>
      <c r="AN190" s="194"/>
      <c r="AO190" s="201"/>
      <c r="AP190" s="201"/>
      <c r="AQ190" s="201"/>
      <c r="AR190" s="201"/>
      <c r="AS190" s="201"/>
    </row>
    <row r="191" spans="1:45" s="195" customFormat="1" ht="15.75" customHeight="1" outlineLevel="1" x14ac:dyDescent="0.25">
      <c r="A191" s="212"/>
      <c r="B191" s="1040" t="s">
        <v>781</v>
      </c>
      <c r="C191" s="1009"/>
      <c r="D191" s="1041" t="s">
        <v>782</v>
      </c>
      <c r="E191" s="1011"/>
      <c r="F191" s="1011"/>
      <c r="G191" s="1011"/>
      <c r="H191" s="1011"/>
      <c r="I191" s="1011"/>
      <c r="J191" s="1011"/>
      <c r="K191" s="1011"/>
      <c r="L191" s="1011"/>
      <c r="M191" s="1011"/>
      <c r="N191" s="1011"/>
      <c r="O191" s="1011"/>
      <c r="P191" s="1011"/>
      <c r="Q191" s="1011"/>
      <c r="R191" s="1011"/>
      <c r="S191" s="1011"/>
      <c r="T191" s="1009"/>
      <c r="U191" s="1044"/>
      <c r="V191" s="1009"/>
      <c r="W191" s="1045"/>
      <c r="X191" s="1009"/>
      <c r="Y191" s="1014"/>
      <c r="Z191" s="1009"/>
      <c r="AA191" s="1014"/>
      <c r="AB191" s="1009"/>
      <c r="AC191" s="1014"/>
      <c r="AD191" s="1009"/>
      <c r="AE191" s="1015">
        <f t="shared" si="27"/>
        <v>0</v>
      </c>
      <c r="AF191" s="1016"/>
      <c r="AG191" s="1017">
        <f t="shared" si="28"/>
        <v>0</v>
      </c>
      <c r="AH191" s="1009"/>
      <c r="AI191" s="1015"/>
      <c r="AJ191" s="1033"/>
      <c r="AK191" s="1034"/>
      <c r="AL191" s="212"/>
      <c r="AM191" s="194"/>
      <c r="AN191" s="194"/>
      <c r="AO191" s="212"/>
      <c r="AP191" s="212"/>
      <c r="AQ191" s="212"/>
      <c r="AR191" s="212"/>
      <c r="AS191" s="212"/>
    </row>
    <row r="192" spans="1:45" s="195" customFormat="1" ht="18" customHeight="1" outlineLevel="1" x14ac:dyDescent="0.25">
      <c r="A192" s="201"/>
      <c r="B192" s="1035" t="s">
        <v>783</v>
      </c>
      <c r="C192" s="1009"/>
      <c r="D192" s="1036" t="s">
        <v>780</v>
      </c>
      <c r="E192" s="1011"/>
      <c r="F192" s="1011"/>
      <c r="G192" s="1011"/>
      <c r="H192" s="1011"/>
      <c r="I192" s="1011"/>
      <c r="J192" s="1011"/>
      <c r="K192" s="1011"/>
      <c r="L192" s="1011"/>
      <c r="M192" s="1011"/>
      <c r="N192" s="1011"/>
      <c r="O192" s="1011"/>
      <c r="P192" s="1011"/>
      <c r="Q192" s="1011"/>
      <c r="R192" s="1011"/>
      <c r="S192" s="1011"/>
      <c r="T192" s="1009"/>
      <c r="U192" s="1037"/>
      <c r="V192" s="1009"/>
      <c r="W192" s="1039" t="s">
        <v>101</v>
      </c>
      <c r="X192" s="1009"/>
      <c r="Y192" s="1017">
        <v>2</v>
      </c>
      <c r="Z192" s="1038"/>
      <c r="AA192" s="1017"/>
      <c r="AB192" s="1009"/>
      <c r="AC192" s="1014"/>
      <c r="AD192" s="1009"/>
      <c r="AE192" s="1015">
        <f t="shared" si="27"/>
        <v>0</v>
      </c>
      <c r="AF192" s="1016"/>
      <c r="AG192" s="1017">
        <f t="shared" si="28"/>
        <v>0</v>
      </c>
      <c r="AH192" s="1009"/>
      <c r="AI192" s="1015">
        <f t="shared" si="29"/>
        <v>0</v>
      </c>
      <c r="AJ192" s="1033"/>
      <c r="AK192" s="1034"/>
      <c r="AL192" s="201"/>
      <c r="AM192" s="194"/>
      <c r="AN192" s="194"/>
      <c r="AO192" s="201"/>
      <c r="AP192" s="201"/>
      <c r="AQ192" s="201"/>
      <c r="AR192" s="201"/>
      <c r="AS192" s="201"/>
    </row>
    <row r="193" spans="1:45" s="195" customFormat="1" ht="15.75" customHeight="1" outlineLevel="1" x14ac:dyDescent="0.25">
      <c r="A193" s="212"/>
      <c r="B193" s="1040" t="s">
        <v>784</v>
      </c>
      <c r="C193" s="1009"/>
      <c r="D193" s="1041" t="s">
        <v>785</v>
      </c>
      <c r="E193" s="1011"/>
      <c r="F193" s="1011"/>
      <c r="G193" s="1011"/>
      <c r="H193" s="1011"/>
      <c r="I193" s="1011"/>
      <c r="J193" s="1011"/>
      <c r="K193" s="1011"/>
      <c r="L193" s="1011"/>
      <c r="M193" s="1011"/>
      <c r="N193" s="1011"/>
      <c r="O193" s="1011"/>
      <c r="P193" s="1011"/>
      <c r="Q193" s="1011"/>
      <c r="R193" s="1011"/>
      <c r="S193" s="1011"/>
      <c r="T193" s="1009"/>
      <c r="U193" s="1044"/>
      <c r="V193" s="1009"/>
      <c r="W193" s="1045"/>
      <c r="X193" s="1009"/>
      <c r="Y193" s="1014"/>
      <c r="Z193" s="1009"/>
      <c r="AA193" s="1014"/>
      <c r="AB193" s="1009"/>
      <c r="AC193" s="1014"/>
      <c r="AD193" s="1009"/>
      <c r="AE193" s="1015">
        <f t="shared" si="27"/>
        <v>0</v>
      </c>
      <c r="AF193" s="1016"/>
      <c r="AG193" s="1017">
        <f t="shared" si="28"/>
        <v>0</v>
      </c>
      <c r="AH193" s="1009"/>
      <c r="AI193" s="1015"/>
      <c r="AJ193" s="1033"/>
      <c r="AK193" s="1034"/>
      <c r="AL193" s="212"/>
      <c r="AM193" s="194"/>
      <c r="AN193" s="194"/>
      <c r="AO193" s="212"/>
      <c r="AP193" s="212"/>
      <c r="AQ193" s="212"/>
      <c r="AR193" s="212"/>
      <c r="AS193" s="212"/>
    </row>
    <row r="194" spans="1:45" s="195" customFormat="1" ht="18" customHeight="1" outlineLevel="1" x14ac:dyDescent="0.25">
      <c r="A194" s="201"/>
      <c r="B194" s="1035" t="s">
        <v>786</v>
      </c>
      <c r="C194" s="1009"/>
      <c r="D194" s="1036" t="s">
        <v>780</v>
      </c>
      <c r="E194" s="1011"/>
      <c r="F194" s="1011"/>
      <c r="G194" s="1011"/>
      <c r="H194" s="1011"/>
      <c r="I194" s="1011"/>
      <c r="J194" s="1011"/>
      <c r="K194" s="1011"/>
      <c r="L194" s="1011"/>
      <c r="M194" s="1011"/>
      <c r="N194" s="1011"/>
      <c r="O194" s="1011"/>
      <c r="P194" s="1011"/>
      <c r="Q194" s="1011"/>
      <c r="R194" s="1011"/>
      <c r="S194" s="1011"/>
      <c r="T194" s="1009"/>
      <c r="U194" s="1037"/>
      <c r="V194" s="1009"/>
      <c r="W194" s="1039" t="s">
        <v>101</v>
      </c>
      <c r="X194" s="1009"/>
      <c r="Y194" s="1017">
        <v>2</v>
      </c>
      <c r="Z194" s="1038"/>
      <c r="AA194" s="1017"/>
      <c r="AB194" s="1009"/>
      <c r="AC194" s="1014"/>
      <c r="AD194" s="1009"/>
      <c r="AE194" s="1015">
        <f t="shared" si="27"/>
        <v>0</v>
      </c>
      <c r="AF194" s="1016"/>
      <c r="AG194" s="1017">
        <f t="shared" si="28"/>
        <v>0</v>
      </c>
      <c r="AH194" s="1009"/>
      <c r="AI194" s="1015">
        <f t="shared" si="29"/>
        <v>0</v>
      </c>
      <c r="AJ194" s="1033"/>
      <c r="AK194" s="1034"/>
      <c r="AL194" s="201"/>
      <c r="AM194" s="194"/>
      <c r="AN194" s="194"/>
      <c r="AO194" s="201"/>
      <c r="AP194" s="201"/>
      <c r="AQ194" s="201"/>
      <c r="AR194" s="201"/>
      <c r="AS194" s="201"/>
    </row>
    <row r="195" spans="1:45" s="195" customFormat="1" ht="15.75" customHeight="1" outlineLevel="1" x14ac:dyDescent="0.25">
      <c r="A195" s="212"/>
      <c r="B195" s="1040" t="s">
        <v>787</v>
      </c>
      <c r="C195" s="1009"/>
      <c r="D195" s="1041" t="s">
        <v>788</v>
      </c>
      <c r="E195" s="1011"/>
      <c r="F195" s="1011"/>
      <c r="G195" s="1011"/>
      <c r="H195" s="1011"/>
      <c r="I195" s="1011"/>
      <c r="J195" s="1011"/>
      <c r="K195" s="1011"/>
      <c r="L195" s="1011"/>
      <c r="M195" s="1011"/>
      <c r="N195" s="1011"/>
      <c r="O195" s="1011"/>
      <c r="P195" s="1011"/>
      <c r="Q195" s="1011"/>
      <c r="R195" s="1011"/>
      <c r="S195" s="1011"/>
      <c r="T195" s="1009"/>
      <c r="U195" s="1044"/>
      <c r="V195" s="1009"/>
      <c r="W195" s="1045"/>
      <c r="X195" s="1009"/>
      <c r="Y195" s="1014"/>
      <c r="Z195" s="1009"/>
      <c r="AA195" s="1014"/>
      <c r="AB195" s="1009"/>
      <c r="AC195" s="1014"/>
      <c r="AD195" s="1009"/>
      <c r="AE195" s="1015">
        <f t="shared" si="27"/>
        <v>0</v>
      </c>
      <c r="AF195" s="1016"/>
      <c r="AG195" s="1017">
        <f t="shared" si="28"/>
        <v>0</v>
      </c>
      <c r="AH195" s="1009"/>
      <c r="AI195" s="1015"/>
      <c r="AJ195" s="1033"/>
      <c r="AK195" s="1034"/>
      <c r="AL195" s="212"/>
      <c r="AM195" s="194"/>
      <c r="AN195" s="194"/>
      <c r="AO195" s="212"/>
      <c r="AP195" s="212"/>
      <c r="AQ195" s="212"/>
      <c r="AR195" s="212"/>
      <c r="AS195" s="212"/>
    </row>
    <row r="196" spans="1:45" s="195" customFormat="1" ht="18" customHeight="1" outlineLevel="1" x14ac:dyDescent="0.25">
      <c r="A196" s="201"/>
      <c r="B196" s="1035" t="s">
        <v>789</v>
      </c>
      <c r="C196" s="1009"/>
      <c r="D196" s="1036" t="s">
        <v>780</v>
      </c>
      <c r="E196" s="1011"/>
      <c r="F196" s="1011"/>
      <c r="G196" s="1011"/>
      <c r="H196" s="1011"/>
      <c r="I196" s="1011"/>
      <c r="J196" s="1011"/>
      <c r="K196" s="1011"/>
      <c r="L196" s="1011"/>
      <c r="M196" s="1011"/>
      <c r="N196" s="1011"/>
      <c r="O196" s="1011"/>
      <c r="P196" s="1011"/>
      <c r="Q196" s="1011"/>
      <c r="R196" s="1011"/>
      <c r="S196" s="1011"/>
      <c r="T196" s="1009"/>
      <c r="U196" s="1037"/>
      <c r="V196" s="1009"/>
      <c r="W196" s="1039" t="s">
        <v>101</v>
      </c>
      <c r="X196" s="1009"/>
      <c r="Y196" s="1017">
        <v>3</v>
      </c>
      <c r="Z196" s="1038"/>
      <c r="AA196" s="1017"/>
      <c r="AB196" s="1009"/>
      <c r="AC196" s="1014"/>
      <c r="AD196" s="1009"/>
      <c r="AE196" s="1015">
        <f t="shared" si="27"/>
        <v>0</v>
      </c>
      <c r="AF196" s="1016"/>
      <c r="AG196" s="1017">
        <f t="shared" si="28"/>
        <v>0</v>
      </c>
      <c r="AH196" s="1009"/>
      <c r="AI196" s="1015">
        <f t="shared" si="29"/>
        <v>0</v>
      </c>
      <c r="AJ196" s="1033"/>
      <c r="AK196" s="1034"/>
      <c r="AL196" s="201"/>
      <c r="AM196" s="194"/>
      <c r="AN196" s="194"/>
      <c r="AO196" s="201"/>
      <c r="AP196" s="201"/>
      <c r="AQ196" s="201"/>
      <c r="AR196" s="201"/>
      <c r="AS196" s="201"/>
    </row>
    <row r="197" spans="1:45" s="195" customFormat="1" ht="18" customHeight="1" outlineLevel="1" collapsed="1" x14ac:dyDescent="0.25">
      <c r="A197" s="201"/>
      <c r="B197" s="213"/>
      <c r="C197" s="207"/>
      <c r="D197" s="1036"/>
      <c r="E197" s="1011"/>
      <c r="F197" s="1011"/>
      <c r="G197" s="1011"/>
      <c r="H197" s="1011"/>
      <c r="I197" s="1011"/>
      <c r="J197" s="1011"/>
      <c r="K197" s="1011"/>
      <c r="L197" s="1011"/>
      <c r="M197" s="1011"/>
      <c r="N197" s="1011"/>
      <c r="O197" s="1011"/>
      <c r="P197" s="1011"/>
      <c r="Q197" s="1011"/>
      <c r="R197" s="1011"/>
      <c r="S197" s="1011"/>
      <c r="T197" s="1009"/>
      <c r="U197" s="208"/>
      <c r="V197" s="207"/>
      <c r="W197" s="208"/>
      <c r="X197" s="207"/>
      <c r="Y197" s="214"/>
      <c r="Z197" s="215"/>
      <c r="AA197" s="214"/>
      <c r="AB197" s="207"/>
      <c r="AC197" s="1014"/>
      <c r="AD197" s="1009"/>
      <c r="AE197" s="1015">
        <f t="shared" si="27"/>
        <v>0</v>
      </c>
      <c r="AF197" s="1016"/>
      <c r="AG197" s="1017">
        <f t="shared" si="28"/>
        <v>0</v>
      </c>
      <c r="AH197" s="1009"/>
      <c r="AI197" s="1015">
        <f t="shared" si="29"/>
        <v>0</v>
      </c>
      <c r="AJ197" s="1033"/>
      <c r="AK197" s="1034"/>
      <c r="AL197" s="201"/>
      <c r="AM197" s="194"/>
      <c r="AN197" s="194"/>
      <c r="AO197" s="201"/>
      <c r="AP197" s="201"/>
      <c r="AQ197" s="201"/>
      <c r="AR197" s="201"/>
      <c r="AS197" s="201"/>
    </row>
    <row r="198" spans="1:45" s="195" customFormat="1" ht="18" customHeight="1" x14ac:dyDescent="0.25">
      <c r="A198" s="201"/>
      <c r="B198" s="1030">
        <v>15</v>
      </c>
      <c r="C198" s="1009"/>
      <c r="D198" s="1031" t="s">
        <v>790</v>
      </c>
      <c r="E198" s="1011"/>
      <c r="F198" s="1011"/>
      <c r="G198" s="1011"/>
      <c r="H198" s="1011"/>
      <c r="I198" s="1011"/>
      <c r="J198" s="1011"/>
      <c r="K198" s="1011"/>
      <c r="L198" s="1011"/>
      <c r="M198" s="1011"/>
      <c r="N198" s="1011"/>
      <c r="O198" s="1011"/>
      <c r="P198" s="1011"/>
      <c r="Q198" s="1011"/>
      <c r="R198" s="1011"/>
      <c r="S198" s="1011"/>
      <c r="T198" s="1011"/>
      <c r="U198" s="202"/>
      <c r="V198" s="202"/>
      <c r="W198" s="202"/>
      <c r="X198" s="202"/>
      <c r="Y198" s="203"/>
      <c r="Z198" s="203"/>
      <c r="AA198" s="203"/>
      <c r="AB198" s="203"/>
      <c r="AC198" s="203"/>
      <c r="AD198" s="203"/>
      <c r="AE198" s="1032"/>
      <c r="AF198" s="1009"/>
      <c r="AG198" s="1032"/>
      <c r="AH198" s="1009"/>
      <c r="AI198" s="1032">
        <f>SUM(AI199:AK201)</f>
        <v>0</v>
      </c>
      <c r="AJ198" s="1011"/>
      <c r="AK198" s="1009"/>
      <c r="AL198" s="201"/>
      <c r="AM198" s="194"/>
      <c r="AN198" s="194"/>
      <c r="AO198" s="201"/>
      <c r="AP198" s="201"/>
      <c r="AQ198" s="201"/>
      <c r="AR198" s="201"/>
      <c r="AS198" s="201"/>
    </row>
    <row r="199" spans="1:45" s="195" customFormat="1" ht="15.75" customHeight="1" outlineLevel="1" x14ac:dyDescent="0.25">
      <c r="A199" s="212"/>
      <c r="B199" s="1040" t="s">
        <v>149</v>
      </c>
      <c r="C199" s="1009"/>
      <c r="D199" s="1041" t="s">
        <v>791</v>
      </c>
      <c r="E199" s="1011"/>
      <c r="F199" s="1011"/>
      <c r="G199" s="1011"/>
      <c r="H199" s="1011"/>
      <c r="I199" s="1011"/>
      <c r="J199" s="1011"/>
      <c r="K199" s="1011"/>
      <c r="L199" s="1011"/>
      <c r="M199" s="1011"/>
      <c r="N199" s="1011"/>
      <c r="O199" s="1011"/>
      <c r="P199" s="1011"/>
      <c r="Q199" s="1011"/>
      <c r="R199" s="1011"/>
      <c r="S199" s="1011"/>
      <c r="T199" s="1009"/>
      <c r="U199" s="1044"/>
      <c r="V199" s="1009"/>
      <c r="W199" s="1045"/>
      <c r="X199" s="1009"/>
      <c r="Y199" s="1014"/>
      <c r="Z199" s="1009"/>
      <c r="AA199" s="1014"/>
      <c r="AB199" s="1009"/>
      <c r="AC199" s="1014"/>
      <c r="AD199" s="1009"/>
      <c r="AE199" s="1014"/>
      <c r="AF199" s="1009"/>
      <c r="AG199" s="1014"/>
      <c r="AH199" s="1009"/>
      <c r="AI199" s="1014"/>
      <c r="AJ199" s="1011"/>
      <c r="AK199" s="1009"/>
      <c r="AL199" s="212"/>
      <c r="AM199" s="194"/>
      <c r="AN199" s="194"/>
      <c r="AO199" s="212"/>
      <c r="AP199" s="212"/>
      <c r="AQ199" s="212"/>
      <c r="AR199" s="212"/>
      <c r="AS199" s="212"/>
    </row>
    <row r="200" spans="1:45" s="195" customFormat="1" ht="36.75" customHeight="1" outlineLevel="1" x14ac:dyDescent="0.25">
      <c r="A200" s="201"/>
      <c r="B200" s="1035" t="s">
        <v>150</v>
      </c>
      <c r="C200" s="1009"/>
      <c r="D200" s="1036" t="s">
        <v>792</v>
      </c>
      <c r="E200" s="1011"/>
      <c r="F200" s="1011"/>
      <c r="G200" s="1011"/>
      <c r="H200" s="1011"/>
      <c r="I200" s="1011"/>
      <c r="J200" s="1011"/>
      <c r="K200" s="1011"/>
      <c r="L200" s="1011"/>
      <c r="M200" s="1011"/>
      <c r="N200" s="1011"/>
      <c r="O200" s="1011"/>
      <c r="P200" s="1011"/>
      <c r="Q200" s="1011"/>
      <c r="R200" s="1011"/>
      <c r="S200" s="1011"/>
      <c r="T200" s="1009"/>
      <c r="U200" s="1037"/>
      <c r="V200" s="1009"/>
      <c r="W200" s="1039" t="s">
        <v>101</v>
      </c>
      <c r="X200" s="1009"/>
      <c r="Y200" s="1017">
        <v>1</v>
      </c>
      <c r="Z200" s="1038"/>
      <c r="AA200" s="1017"/>
      <c r="AB200" s="1009"/>
      <c r="AC200" s="1014"/>
      <c r="AD200" s="1009"/>
      <c r="AE200" s="1017">
        <f>ROUND(Y200*AA200,2)</f>
        <v>0</v>
      </c>
      <c r="AF200" s="1009"/>
      <c r="AG200" s="1017">
        <f>ROUND(Y200*AC200,2)</f>
        <v>0</v>
      </c>
      <c r="AH200" s="1009"/>
      <c r="AI200" s="1015">
        <f>AE200+AG200</f>
        <v>0</v>
      </c>
      <c r="AJ200" s="1033"/>
      <c r="AK200" s="1034"/>
      <c r="AL200" s="201"/>
      <c r="AM200" s="194"/>
      <c r="AN200" s="194"/>
      <c r="AO200" s="201"/>
      <c r="AP200" s="201"/>
      <c r="AQ200" s="201"/>
      <c r="AR200" s="201"/>
      <c r="AS200" s="201"/>
    </row>
    <row r="201" spans="1:45" s="195" customFormat="1" ht="18" customHeight="1" outlineLevel="1" collapsed="1" x14ac:dyDescent="0.25">
      <c r="A201" s="201"/>
      <c r="B201" s="213"/>
      <c r="C201" s="207"/>
      <c r="D201" s="1036"/>
      <c r="E201" s="1011"/>
      <c r="F201" s="1011"/>
      <c r="G201" s="1011"/>
      <c r="H201" s="1011"/>
      <c r="I201" s="1011"/>
      <c r="J201" s="1011"/>
      <c r="K201" s="1011"/>
      <c r="L201" s="1011"/>
      <c r="M201" s="1011"/>
      <c r="N201" s="1011"/>
      <c r="O201" s="1011"/>
      <c r="P201" s="1011"/>
      <c r="Q201" s="1011"/>
      <c r="R201" s="1011"/>
      <c r="S201" s="1011"/>
      <c r="T201" s="1009"/>
      <c r="U201" s="208"/>
      <c r="V201" s="207"/>
      <c r="W201" s="208"/>
      <c r="X201" s="207"/>
      <c r="Y201" s="214"/>
      <c r="Z201" s="215"/>
      <c r="AA201" s="214"/>
      <c r="AB201" s="207"/>
      <c r="AC201" s="1014"/>
      <c r="AD201" s="1009"/>
      <c r="AE201" s="214"/>
      <c r="AF201" s="207"/>
      <c r="AG201" s="214"/>
      <c r="AH201" s="207"/>
      <c r="AI201" s="214"/>
      <c r="AJ201" s="216"/>
      <c r="AK201" s="207"/>
      <c r="AL201" s="201"/>
      <c r="AM201" s="194"/>
      <c r="AN201" s="194"/>
      <c r="AO201" s="201"/>
      <c r="AP201" s="201"/>
      <c r="AQ201" s="201"/>
      <c r="AR201" s="201"/>
      <c r="AS201" s="201"/>
    </row>
    <row r="202" spans="1:45" s="195" customFormat="1" ht="18" customHeight="1" x14ac:dyDescent="0.25">
      <c r="A202" s="201"/>
      <c r="B202" s="1030">
        <v>16</v>
      </c>
      <c r="C202" s="1009"/>
      <c r="D202" s="1031" t="s">
        <v>793</v>
      </c>
      <c r="E202" s="1011"/>
      <c r="F202" s="1011"/>
      <c r="G202" s="1011"/>
      <c r="H202" s="1011"/>
      <c r="I202" s="1011"/>
      <c r="J202" s="1011"/>
      <c r="K202" s="1011"/>
      <c r="L202" s="1011"/>
      <c r="M202" s="1011"/>
      <c r="N202" s="1011"/>
      <c r="O202" s="1011"/>
      <c r="P202" s="1011"/>
      <c r="Q202" s="1011"/>
      <c r="R202" s="1011"/>
      <c r="S202" s="1011"/>
      <c r="T202" s="1011"/>
      <c r="U202" s="202"/>
      <c r="V202" s="202"/>
      <c r="W202" s="202"/>
      <c r="X202" s="202"/>
      <c r="Y202" s="203"/>
      <c r="Z202" s="203"/>
      <c r="AA202" s="203"/>
      <c r="AB202" s="203"/>
      <c r="AC202" s="203"/>
      <c r="AD202" s="203"/>
      <c r="AE202" s="1032"/>
      <c r="AF202" s="1009"/>
      <c r="AG202" s="1032"/>
      <c r="AH202" s="1009"/>
      <c r="AI202" s="1032">
        <f>SUM(AI203:AK209)</f>
        <v>0</v>
      </c>
      <c r="AJ202" s="1011"/>
      <c r="AK202" s="1009"/>
      <c r="AL202" s="201"/>
      <c r="AM202" s="194"/>
      <c r="AN202" s="194"/>
      <c r="AO202" s="201"/>
      <c r="AP202" s="201"/>
      <c r="AQ202" s="201"/>
      <c r="AR202" s="201"/>
      <c r="AS202" s="201"/>
    </row>
    <row r="203" spans="1:45" s="195" customFormat="1" ht="15.75" customHeight="1" outlineLevel="1" x14ac:dyDescent="0.25">
      <c r="A203" s="212"/>
      <c r="B203" s="1040" t="s">
        <v>794</v>
      </c>
      <c r="C203" s="1009"/>
      <c r="D203" s="1041" t="s">
        <v>795</v>
      </c>
      <c r="E203" s="1011"/>
      <c r="F203" s="1011"/>
      <c r="G203" s="1011"/>
      <c r="H203" s="1011"/>
      <c r="I203" s="1011"/>
      <c r="J203" s="1011"/>
      <c r="K203" s="1011"/>
      <c r="L203" s="1011"/>
      <c r="M203" s="1011"/>
      <c r="N203" s="1011"/>
      <c r="O203" s="1011"/>
      <c r="P203" s="1011"/>
      <c r="Q203" s="1011"/>
      <c r="R203" s="1011"/>
      <c r="S203" s="1011"/>
      <c r="T203" s="1009"/>
      <c r="U203" s="1044"/>
      <c r="V203" s="1009"/>
      <c r="W203" s="1045"/>
      <c r="X203" s="1009"/>
      <c r="Y203" s="1014"/>
      <c r="Z203" s="1009"/>
      <c r="AA203" s="1014"/>
      <c r="AB203" s="1009"/>
      <c r="AC203" s="1014"/>
      <c r="AD203" s="1009"/>
      <c r="AE203" s="1015">
        <f>ROUND(Y203*AA203,2)</f>
        <v>0</v>
      </c>
      <c r="AF203" s="1016"/>
      <c r="AG203" s="1014">
        <f>ROUND(Y203*AC203,2)</f>
        <v>0</v>
      </c>
      <c r="AH203" s="1009"/>
      <c r="AI203" s="1015"/>
      <c r="AJ203" s="1033"/>
      <c r="AK203" s="1034"/>
      <c r="AL203" s="212"/>
      <c r="AM203" s="194"/>
      <c r="AN203" s="194"/>
      <c r="AO203" s="212"/>
      <c r="AP203" s="212"/>
      <c r="AQ203" s="212"/>
      <c r="AR203" s="212"/>
      <c r="AS203" s="212"/>
    </row>
    <row r="204" spans="1:45" s="195" customFormat="1" ht="36" customHeight="1" outlineLevel="1" x14ac:dyDescent="0.25">
      <c r="A204" s="201"/>
      <c r="B204" s="1035" t="s">
        <v>154</v>
      </c>
      <c r="C204" s="1009"/>
      <c r="D204" s="1036" t="s">
        <v>796</v>
      </c>
      <c r="E204" s="1011"/>
      <c r="F204" s="1011"/>
      <c r="G204" s="1011"/>
      <c r="H204" s="1011"/>
      <c r="I204" s="1011"/>
      <c r="J204" s="1011"/>
      <c r="K204" s="1011"/>
      <c r="L204" s="1011"/>
      <c r="M204" s="1011"/>
      <c r="N204" s="1011"/>
      <c r="O204" s="1011"/>
      <c r="P204" s="1011"/>
      <c r="Q204" s="1011"/>
      <c r="R204" s="1011"/>
      <c r="S204" s="1011"/>
      <c r="T204" s="1009"/>
      <c r="U204" s="1037"/>
      <c r="V204" s="1009"/>
      <c r="W204" s="1039" t="s">
        <v>101</v>
      </c>
      <c r="X204" s="1009"/>
      <c r="Y204" s="1017">
        <v>2</v>
      </c>
      <c r="Z204" s="1038"/>
      <c r="AA204" s="1017"/>
      <c r="AB204" s="1009"/>
      <c r="AC204" s="1014"/>
      <c r="AD204" s="1009"/>
      <c r="AE204" s="1015">
        <f t="shared" ref="AE204:AE209" si="30">ROUND(Y204*AA204,2)</f>
        <v>0</v>
      </c>
      <c r="AF204" s="1016"/>
      <c r="AG204" s="1014">
        <f t="shared" ref="AG204:AG209" si="31">ROUND(Y204*AC204,2)</f>
        <v>0</v>
      </c>
      <c r="AH204" s="1009"/>
      <c r="AI204" s="1015">
        <f t="shared" ref="AI204:AI209" si="32">AE204+AG204</f>
        <v>0</v>
      </c>
      <c r="AJ204" s="1033"/>
      <c r="AK204" s="1034"/>
      <c r="AL204" s="201"/>
      <c r="AM204" s="194"/>
      <c r="AN204" s="194"/>
      <c r="AO204" s="201"/>
      <c r="AP204" s="201"/>
      <c r="AQ204" s="201"/>
      <c r="AR204" s="201"/>
      <c r="AS204" s="201"/>
    </row>
    <row r="205" spans="1:45" s="195" customFormat="1" ht="15.75" customHeight="1" outlineLevel="1" x14ac:dyDescent="0.25">
      <c r="A205" s="212"/>
      <c r="B205" s="1040" t="s">
        <v>156</v>
      </c>
      <c r="C205" s="1009"/>
      <c r="D205" s="1041" t="s">
        <v>797</v>
      </c>
      <c r="E205" s="1011"/>
      <c r="F205" s="1011"/>
      <c r="G205" s="1011"/>
      <c r="H205" s="1011"/>
      <c r="I205" s="1011"/>
      <c r="J205" s="1011"/>
      <c r="K205" s="1011"/>
      <c r="L205" s="1011"/>
      <c r="M205" s="1011"/>
      <c r="N205" s="1011"/>
      <c r="O205" s="1011"/>
      <c r="P205" s="1011"/>
      <c r="Q205" s="1011"/>
      <c r="R205" s="1011"/>
      <c r="S205" s="1011"/>
      <c r="T205" s="1009"/>
      <c r="U205" s="1044"/>
      <c r="V205" s="1009"/>
      <c r="W205" s="1045"/>
      <c r="X205" s="1009"/>
      <c r="Y205" s="1014"/>
      <c r="Z205" s="1009"/>
      <c r="AA205" s="1014"/>
      <c r="AB205" s="1009"/>
      <c r="AC205" s="1014"/>
      <c r="AD205" s="1009"/>
      <c r="AE205" s="1015">
        <f t="shared" si="30"/>
        <v>0</v>
      </c>
      <c r="AF205" s="1016"/>
      <c r="AG205" s="1014">
        <f t="shared" si="31"/>
        <v>0</v>
      </c>
      <c r="AH205" s="1009"/>
      <c r="AI205" s="1015"/>
      <c r="AJ205" s="1033"/>
      <c r="AK205" s="1034"/>
      <c r="AL205" s="212"/>
      <c r="AM205" s="194"/>
      <c r="AN205" s="194"/>
      <c r="AO205" s="212"/>
      <c r="AP205" s="212"/>
      <c r="AQ205" s="212"/>
      <c r="AR205" s="212"/>
      <c r="AS205" s="212"/>
    </row>
    <row r="206" spans="1:45" s="195" customFormat="1" ht="37.5" customHeight="1" outlineLevel="1" x14ac:dyDescent="0.25">
      <c r="A206" s="201"/>
      <c r="B206" s="1035" t="s">
        <v>158</v>
      </c>
      <c r="C206" s="1009"/>
      <c r="D206" s="1036" t="s">
        <v>796</v>
      </c>
      <c r="E206" s="1011"/>
      <c r="F206" s="1011"/>
      <c r="G206" s="1011"/>
      <c r="H206" s="1011"/>
      <c r="I206" s="1011"/>
      <c r="J206" s="1011"/>
      <c r="K206" s="1011"/>
      <c r="L206" s="1011"/>
      <c r="M206" s="1011"/>
      <c r="N206" s="1011"/>
      <c r="O206" s="1011"/>
      <c r="P206" s="1011"/>
      <c r="Q206" s="1011"/>
      <c r="R206" s="1011"/>
      <c r="S206" s="1011"/>
      <c r="T206" s="1009"/>
      <c r="U206" s="1037"/>
      <c r="V206" s="1009"/>
      <c r="W206" s="1039" t="s">
        <v>101</v>
      </c>
      <c r="X206" s="1009"/>
      <c r="Y206" s="1017">
        <v>2</v>
      </c>
      <c r="Z206" s="1038"/>
      <c r="AA206" s="1017"/>
      <c r="AB206" s="1009"/>
      <c r="AC206" s="1014"/>
      <c r="AD206" s="1009"/>
      <c r="AE206" s="1015">
        <f t="shared" si="30"/>
        <v>0</v>
      </c>
      <c r="AF206" s="1016"/>
      <c r="AG206" s="1014">
        <f t="shared" si="31"/>
        <v>0</v>
      </c>
      <c r="AH206" s="1009"/>
      <c r="AI206" s="1015">
        <f t="shared" si="32"/>
        <v>0</v>
      </c>
      <c r="AJ206" s="1033"/>
      <c r="AK206" s="1034"/>
      <c r="AL206" s="201"/>
      <c r="AM206" s="194"/>
      <c r="AN206" s="194"/>
      <c r="AO206" s="201"/>
      <c r="AP206" s="201"/>
      <c r="AQ206" s="201"/>
      <c r="AR206" s="201"/>
      <c r="AS206" s="201"/>
    </row>
    <row r="207" spans="1:45" s="195" customFormat="1" ht="15.75" customHeight="1" outlineLevel="1" x14ac:dyDescent="0.25">
      <c r="A207" s="212"/>
      <c r="B207" s="1040" t="s">
        <v>798</v>
      </c>
      <c r="C207" s="1009"/>
      <c r="D207" s="1041" t="s">
        <v>799</v>
      </c>
      <c r="E207" s="1011"/>
      <c r="F207" s="1011"/>
      <c r="G207" s="1011"/>
      <c r="H207" s="1011"/>
      <c r="I207" s="1011"/>
      <c r="J207" s="1011"/>
      <c r="K207" s="1011"/>
      <c r="L207" s="1011"/>
      <c r="M207" s="1011"/>
      <c r="N207" s="1011"/>
      <c r="O207" s="1011"/>
      <c r="P207" s="1011"/>
      <c r="Q207" s="1011"/>
      <c r="R207" s="1011"/>
      <c r="S207" s="1011"/>
      <c r="T207" s="1009"/>
      <c r="U207" s="1044"/>
      <c r="V207" s="1009"/>
      <c r="W207" s="1045"/>
      <c r="X207" s="1009"/>
      <c r="Y207" s="1014"/>
      <c r="Z207" s="1009"/>
      <c r="AA207" s="1014"/>
      <c r="AB207" s="1009"/>
      <c r="AC207" s="1014"/>
      <c r="AD207" s="1009"/>
      <c r="AE207" s="1015">
        <f t="shared" si="30"/>
        <v>0</v>
      </c>
      <c r="AF207" s="1016"/>
      <c r="AG207" s="1014">
        <f t="shared" si="31"/>
        <v>0</v>
      </c>
      <c r="AH207" s="1009"/>
      <c r="AI207" s="1015"/>
      <c r="AJ207" s="1033"/>
      <c r="AK207" s="1034"/>
      <c r="AL207" s="212"/>
      <c r="AM207" s="194"/>
      <c r="AN207" s="194"/>
      <c r="AO207" s="212"/>
      <c r="AP207" s="212"/>
      <c r="AQ207" s="212"/>
      <c r="AR207" s="212"/>
      <c r="AS207" s="212"/>
    </row>
    <row r="208" spans="1:45" s="195" customFormat="1" ht="36" customHeight="1" outlineLevel="1" x14ac:dyDescent="0.25">
      <c r="A208" s="201"/>
      <c r="B208" s="1035" t="s">
        <v>800</v>
      </c>
      <c r="C208" s="1009"/>
      <c r="D208" s="1036" t="s">
        <v>796</v>
      </c>
      <c r="E208" s="1011"/>
      <c r="F208" s="1011"/>
      <c r="G208" s="1011"/>
      <c r="H208" s="1011"/>
      <c r="I208" s="1011"/>
      <c r="J208" s="1011"/>
      <c r="K208" s="1011"/>
      <c r="L208" s="1011"/>
      <c r="M208" s="1011"/>
      <c r="N208" s="1011"/>
      <c r="O208" s="1011"/>
      <c r="P208" s="1011"/>
      <c r="Q208" s="1011"/>
      <c r="R208" s="1011"/>
      <c r="S208" s="1011"/>
      <c r="T208" s="1009"/>
      <c r="U208" s="1037"/>
      <c r="V208" s="1009"/>
      <c r="W208" s="1039" t="s">
        <v>101</v>
      </c>
      <c r="X208" s="1009"/>
      <c r="Y208" s="1017">
        <v>3</v>
      </c>
      <c r="Z208" s="1038"/>
      <c r="AA208" s="1017"/>
      <c r="AB208" s="1009"/>
      <c r="AC208" s="1014"/>
      <c r="AD208" s="1009"/>
      <c r="AE208" s="1015">
        <f t="shared" si="30"/>
        <v>0</v>
      </c>
      <c r="AF208" s="1016"/>
      <c r="AG208" s="1014">
        <f t="shared" si="31"/>
        <v>0</v>
      </c>
      <c r="AH208" s="1009"/>
      <c r="AI208" s="1015">
        <f t="shared" si="32"/>
        <v>0</v>
      </c>
      <c r="AJ208" s="1033"/>
      <c r="AK208" s="1034"/>
      <c r="AL208" s="201"/>
      <c r="AM208" s="194"/>
      <c r="AN208" s="194"/>
      <c r="AO208" s="201"/>
      <c r="AP208" s="201"/>
      <c r="AQ208" s="201"/>
      <c r="AR208" s="201"/>
      <c r="AS208" s="201"/>
    </row>
    <row r="209" spans="1:45" s="195" customFormat="1" ht="18" customHeight="1" outlineLevel="1" collapsed="1" x14ac:dyDescent="0.25">
      <c r="A209" s="201"/>
      <c r="B209" s="1035"/>
      <c r="C209" s="1009"/>
      <c r="D209" s="1036"/>
      <c r="E209" s="1011"/>
      <c r="F209" s="1011"/>
      <c r="G209" s="1011"/>
      <c r="H209" s="1011"/>
      <c r="I209" s="1011"/>
      <c r="J209" s="1011"/>
      <c r="K209" s="1011"/>
      <c r="L209" s="1011"/>
      <c r="M209" s="1011"/>
      <c r="N209" s="1011"/>
      <c r="O209" s="1011"/>
      <c r="P209" s="1011"/>
      <c r="Q209" s="1011"/>
      <c r="R209" s="1011"/>
      <c r="S209" s="1011"/>
      <c r="T209" s="1009"/>
      <c r="U209" s="1037"/>
      <c r="V209" s="1009"/>
      <c r="W209" s="1037"/>
      <c r="X209" s="1009"/>
      <c r="Y209" s="1017"/>
      <c r="Z209" s="1038"/>
      <c r="AA209" s="1017"/>
      <c r="AB209" s="1009"/>
      <c r="AC209" s="1014"/>
      <c r="AD209" s="1009"/>
      <c r="AE209" s="1015">
        <f t="shared" si="30"/>
        <v>0</v>
      </c>
      <c r="AF209" s="1016"/>
      <c r="AG209" s="1014">
        <f t="shared" si="31"/>
        <v>0</v>
      </c>
      <c r="AH209" s="1009"/>
      <c r="AI209" s="1015">
        <f t="shared" si="32"/>
        <v>0</v>
      </c>
      <c r="AJ209" s="1033"/>
      <c r="AK209" s="1034"/>
      <c r="AL209" s="201"/>
      <c r="AM209" s="194"/>
      <c r="AN209" s="194"/>
      <c r="AO209" s="201"/>
      <c r="AP209" s="201"/>
      <c r="AQ209" s="201"/>
      <c r="AR209" s="201"/>
      <c r="AS209" s="201"/>
    </row>
    <row r="210" spans="1:45" s="195" customFormat="1" ht="18" customHeight="1" x14ac:dyDescent="0.25">
      <c r="A210" s="201"/>
      <c r="B210" s="1030">
        <v>17</v>
      </c>
      <c r="C210" s="1009"/>
      <c r="D210" s="1031" t="s">
        <v>801</v>
      </c>
      <c r="E210" s="1011"/>
      <c r="F210" s="1011"/>
      <c r="G210" s="1011"/>
      <c r="H210" s="1011"/>
      <c r="I210" s="1011"/>
      <c r="J210" s="1011"/>
      <c r="K210" s="1011"/>
      <c r="L210" s="1011"/>
      <c r="M210" s="1011"/>
      <c r="N210" s="1011"/>
      <c r="O210" s="1011"/>
      <c r="P210" s="1011"/>
      <c r="Q210" s="1011"/>
      <c r="R210" s="1011"/>
      <c r="S210" s="1011"/>
      <c r="T210" s="1011"/>
      <c r="U210" s="202"/>
      <c r="V210" s="202"/>
      <c r="W210" s="202"/>
      <c r="X210" s="202"/>
      <c r="Y210" s="203"/>
      <c r="Z210" s="203"/>
      <c r="AA210" s="203"/>
      <c r="AB210" s="203"/>
      <c r="AC210" s="203"/>
      <c r="AD210" s="203"/>
      <c r="AE210" s="1032"/>
      <c r="AF210" s="1009"/>
      <c r="AG210" s="1032"/>
      <c r="AH210" s="1009"/>
      <c r="AI210" s="1032">
        <f>SUM(AI211:AK213)</f>
        <v>0</v>
      </c>
      <c r="AJ210" s="1011"/>
      <c r="AK210" s="1009"/>
      <c r="AL210" s="201"/>
      <c r="AM210" s="194"/>
      <c r="AN210" s="194"/>
      <c r="AO210" s="201"/>
      <c r="AP210" s="201"/>
      <c r="AQ210" s="201"/>
      <c r="AR210" s="201"/>
      <c r="AS210" s="201"/>
    </row>
    <row r="211" spans="1:45" s="195" customFormat="1" ht="15.75" customHeight="1" outlineLevel="1" x14ac:dyDescent="0.25">
      <c r="A211" s="212"/>
      <c r="B211" s="1040" t="s">
        <v>159</v>
      </c>
      <c r="C211" s="1009"/>
      <c r="D211" s="1041" t="s">
        <v>802</v>
      </c>
      <c r="E211" s="1011"/>
      <c r="F211" s="1011"/>
      <c r="G211" s="1011"/>
      <c r="H211" s="1011"/>
      <c r="I211" s="1011"/>
      <c r="J211" s="1011"/>
      <c r="K211" s="1011"/>
      <c r="L211" s="1011"/>
      <c r="M211" s="1011"/>
      <c r="N211" s="1011"/>
      <c r="O211" s="1011"/>
      <c r="P211" s="1011"/>
      <c r="Q211" s="1011"/>
      <c r="R211" s="1011"/>
      <c r="S211" s="1011"/>
      <c r="T211" s="1009"/>
      <c r="U211" s="1044"/>
      <c r="V211" s="1009"/>
      <c r="W211" s="1045"/>
      <c r="X211" s="1009"/>
      <c r="Y211" s="1014"/>
      <c r="Z211" s="1009"/>
      <c r="AA211" s="1014"/>
      <c r="AB211" s="1009"/>
      <c r="AC211" s="1014"/>
      <c r="AD211" s="1009"/>
      <c r="AE211" s="1014"/>
      <c r="AF211" s="1009"/>
      <c r="AG211" s="1014"/>
      <c r="AH211" s="1009"/>
      <c r="AI211" s="1014"/>
      <c r="AJ211" s="1011"/>
      <c r="AK211" s="1009"/>
      <c r="AL211" s="212"/>
      <c r="AM211" s="194"/>
      <c r="AN211" s="194"/>
      <c r="AO211" s="212"/>
      <c r="AP211" s="212"/>
      <c r="AQ211" s="212"/>
      <c r="AR211" s="212"/>
      <c r="AS211" s="212"/>
    </row>
    <row r="212" spans="1:45" s="195" customFormat="1" ht="35.25" customHeight="1" outlineLevel="1" x14ac:dyDescent="0.25">
      <c r="A212" s="201"/>
      <c r="B212" s="1035" t="s">
        <v>160</v>
      </c>
      <c r="C212" s="1009"/>
      <c r="D212" s="1036" t="s">
        <v>803</v>
      </c>
      <c r="E212" s="1011"/>
      <c r="F212" s="1011"/>
      <c r="G212" s="1011"/>
      <c r="H212" s="1011"/>
      <c r="I212" s="1011"/>
      <c r="J212" s="1011"/>
      <c r="K212" s="1011"/>
      <c r="L212" s="1011"/>
      <c r="M212" s="1011"/>
      <c r="N212" s="1011"/>
      <c r="O212" s="1011"/>
      <c r="P212" s="1011"/>
      <c r="Q212" s="1011"/>
      <c r="R212" s="1011"/>
      <c r="S212" s="1011"/>
      <c r="T212" s="1009"/>
      <c r="U212" s="208"/>
      <c r="V212" s="207"/>
      <c r="W212" s="1039" t="s">
        <v>101</v>
      </c>
      <c r="X212" s="1009"/>
      <c r="Y212" s="1017">
        <v>1</v>
      </c>
      <c r="Z212" s="1038"/>
      <c r="AA212" s="1017"/>
      <c r="AB212" s="1009"/>
      <c r="AC212" s="1014"/>
      <c r="AD212" s="1009"/>
      <c r="AE212" s="1015">
        <f>ROUND(Y212*AA212,2)</f>
        <v>0</v>
      </c>
      <c r="AF212" s="1016"/>
      <c r="AG212" s="1014">
        <f>ROUND(Y212*AC212,2)</f>
        <v>0</v>
      </c>
      <c r="AH212" s="1009"/>
      <c r="AI212" s="1015">
        <f>AE212+AG212</f>
        <v>0</v>
      </c>
      <c r="AJ212" s="1033"/>
      <c r="AK212" s="1034"/>
      <c r="AL212" s="201"/>
      <c r="AM212" s="194"/>
      <c r="AN212" s="194"/>
      <c r="AO212" s="201"/>
      <c r="AP212" s="201"/>
      <c r="AQ212" s="201"/>
      <c r="AR212" s="201"/>
      <c r="AS212" s="201"/>
    </row>
    <row r="213" spans="1:45" s="195" customFormat="1" ht="18" customHeight="1" outlineLevel="1" collapsed="1" x14ac:dyDescent="0.25">
      <c r="A213" s="201"/>
      <c r="B213" s="1035"/>
      <c r="C213" s="1009"/>
      <c r="D213" s="1036"/>
      <c r="E213" s="1011"/>
      <c r="F213" s="1011"/>
      <c r="G213" s="1011"/>
      <c r="H213" s="1011"/>
      <c r="I213" s="1011"/>
      <c r="J213" s="1011"/>
      <c r="K213" s="1011"/>
      <c r="L213" s="1011"/>
      <c r="M213" s="1011"/>
      <c r="N213" s="1011"/>
      <c r="O213" s="1011"/>
      <c r="P213" s="1011"/>
      <c r="Q213" s="1011"/>
      <c r="R213" s="1011"/>
      <c r="S213" s="1011"/>
      <c r="T213" s="1009"/>
      <c r="U213" s="208"/>
      <c r="V213" s="207"/>
      <c r="W213" s="208"/>
      <c r="X213" s="207"/>
      <c r="Y213" s="214"/>
      <c r="Z213" s="215"/>
      <c r="AA213" s="1014"/>
      <c r="AB213" s="1009"/>
      <c r="AC213" s="1014"/>
      <c r="AD213" s="1009"/>
      <c r="AE213" s="214"/>
      <c r="AF213" s="207"/>
      <c r="AG213" s="1014"/>
      <c r="AH213" s="1009"/>
      <c r="AI213" s="214"/>
      <c r="AJ213" s="216"/>
      <c r="AK213" s="207"/>
      <c r="AL213" s="201"/>
      <c r="AM213" s="194"/>
      <c r="AN213" s="194"/>
      <c r="AO213" s="201"/>
      <c r="AP213" s="201"/>
      <c r="AQ213" s="201"/>
      <c r="AR213" s="201"/>
      <c r="AS213" s="201"/>
    </row>
    <row r="214" spans="1:45" s="195" customFormat="1" ht="18" customHeight="1" x14ac:dyDescent="0.25">
      <c r="A214" s="201"/>
      <c r="B214" s="1030">
        <v>18</v>
      </c>
      <c r="C214" s="1009"/>
      <c r="D214" s="1031" t="s">
        <v>804</v>
      </c>
      <c r="E214" s="1011"/>
      <c r="F214" s="1011"/>
      <c r="G214" s="1011"/>
      <c r="H214" s="1011"/>
      <c r="I214" s="1011"/>
      <c r="J214" s="1011"/>
      <c r="K214" s="1011"/>
      <c r="L214" s="1011"/>
      <c r="M214" s="1011"/>
      <c r="N214" s="1011"/>
      <c r="O214" s="1011"/>
      <c r="P214" s="1011"/>
      <c r="Q214" s="1011"/>
      <c r="R214" s="1011"/>
      <c r="S214" s="1011"/>
      <c r="T214" s="1011"/>
      <c r="U214" s="202"/>
      <c r="V214" s="202"/>
      <c r="W214" s="202"/>
      <c r="X214" s="202"/>
      <c r="Y214" s="203"/>
      <c r="Z214" s="203"/>
      <c r="AA214" s="203"/>
      <c r="AB214" s="203"/>
      <c r="AC214" s="203"/>
      <c r="AD214" s="203"/>
      <c r="AE214" s="1032"/>
      <c r="AF214" s="1009"/>
      <c r="AG214" s="1032"/>
      <c r="AH214" s="1068"/>
      <c r="AI214" s="1032">
        <f>SUM(AI215:AK217)</f>
        <v>0</v>
      </c>
      <c r="AJ214" s="1011"/>
      <c r="AK214" s="1009"/>
      <c r="AL214" s="201"/>
      <c r="AM214" s="194"/>
      <c r="AN214" s="194"/>
      <c r="AO214" s="201"/>
      <c r="AP214" s="201"/>
      <c r="AQ214" s="201"/>
      <c r="AR214" s="201"/>
      <c r="AS214" s="201"/>
    </row>
    <row r="215" spans="1:45" s="195" customFormat="1" ht="15.75" customHeight="1" outlineLevel="1" x14ac:dyDescent="0.25">
      <c r="A215" s="212"/>
      <c r="B215" s="1040" t="s">
        <v>255</v>
      </c>
      <c r="C215" s="1009"/>
      <c r="D215" s="1041" t="s">
        <v>805</v>
      </c>
      <c r="E215" s="1011"/>
      <c r="F215" s="1011"/>
      <c r="G215" s="1011"/>
      <c r="H215" s="1011"/>
      <c r="I215" s="1011"/>
      <c r="J215" s="1011"/>
      <c r="K215" s="1011"/>
      <c r="L215" s="1011"/>
      <c r="M215" s="1011"/>
      <c r="N215" s="1011"/>
      <c r="O215" s="1011"/>
      <c r="P215" s="1011"/>
      <c r="Q215" s="1011"/>
      <c r="R215" s="1011"/>
      <c r="S215" s="1011"/>
      <c r="T215" s="1009"/>
      <c r="U215" s="1044"/>
      <c r="V215" s="1009"/>
      <c r="W215" s="1045"/>
      <c r="X215" s="1009"/>
      <c r="Y215" s="1014"/>
      <c r="Z215" s="1009"/>
      <c r="AA215" s="1014"/>
      <c r="AB215" s="1009"/>
      <c r="AC215" s="1014"/>
      <c r="AD215" s="1009"/>
      <c r="AE215" s="1014"/>
      <c r="AF215" s="1009"/>
      <c r="AG215" s="1014"/>
      <c r="AH215" s="1009"/>
      <c r="AI215" s="1014"/>
      <c r="AJ215" s="1011"/>
      <c r="AK215" s="1009"/>
      <c r="AL215" s="212"/>
      <c r="AM215" s="194"/>
      <c r="AN215" s="194"/>
      <c r="AO215" s="212"/>
      <c r="AP215" s="212"/>
      <c r="AQ215" s="212"/>
      <c r="AR215" s="212"/>
      <c r="AS215" s="212"/>
    </row>
    <row r="216" spans="1:45" s="195" customFormat="1" ht="36" customHeight="1" outlineLevel="1" x14ac:dyDescent="0.25">
      <c r="A216" s="201"/>
      <c r="B216" s="1035" t="s">
        <v>164</v>
      </c>
      <c r="C216" s="1009"/>
      <c r="D216" s="1036" t="s">
        <v>806</v>
      </c>
      <c r="E216" s="1011"/>
      <c r="F216" s="1011"/>
      <c r="G216" s="1011"/>
      <c r="H216" s="1011"/>
      <c r="I216" s="1011"/>
      <c r="J216" s="1011"/>
      <c r="K216" s="1011"/>
      <c r="L216" s="1011"/>
      <c r="M216" s="1011"/>
      <c r="N216" s="1011"/>
      <c r="O216" s="1011"/>
      <c r="P216" s="1011"/>
      <c r="Q216" s="1011"/>
      <c r="R216" s="1011"/>
      <c r="S216" s="1011"/>
      <c r="T216" s="1009"/>
      <c r="U216" s="1037"/>
      <c r="V216" s="1009"/>
      <c r="W216" s="1039" t="s">
        <v>101</v>
      </c>
      <c r="X216" s="1009"/>
      <c r="Y216" s="1017">
        <v>30</v>
      </c>
      <c r="Z216" s="1038"/>
      <c r="AA216" s="1017"/>
      <c r="AB216" s="1009"/>
      <c r="AC216" s="1014"/>
      <c r="AD216" s="1009"/>
      <c r="AE216" s="1015">
        <f>ROUND(Y216*AA216,2)</f>
        <v>0</v>
      </c>
      <c r="AF216" s="1016"/>
      <c r="AG216" s="1014">
        <f>ROUND(Y216*AC216,2)</f>
        <v>0</v>
      </c>
      <c r="AH216" s="1009"/>
      <c r="AI216" s="1017">
        <f>AE216+AG216</f>
        <v>0</v>
      </c>
      <c r="AJ216" s="1011"/>
      <c r="AK216" s="1009"/>
      <c r="AL216" s="201"/>
      <c r="AM216" s="194"/>
      <c r="AN216" s="194"/>
      <c r="AO216" s="201"/>
      <c r="AP216" s="201"/>
      <c r="AQ216" s="201"/>
      <c r="AR216" s="201"/>
      <c r="AS216" s="201"/>
    </row>
    <row r="217" spans="1:45" s="195" customFormat="1" ht="18" customHeight="1" outlineLevel="1" collapsed="1" x14ac:dyDescent="0.25">
      <c r="A217" s="201"/>
      <c r="B217" s="1035"/>
      <c r="C217" s="1009"/>
      <c r="D217" s="1036"/>
      <c r="E217" s="1011"/>
      <c r="F217" s="1011"/>
      <c r="G217" s="1011"/>
      <c r="H217" s="1011"/>
      <c r="I217" s="1011"/>
      <c r="J217" s="1011"/>
      <c r="K217" s="1011"/>
      <c r="L217" s="1011"/>
      <c r="M217" s="1011"/>
      <c r="N217" s="1011"/>
      <c r="O217" s="1011"/>
      <c r="P217" s="1011"/>
      <c r="Q217" s="1011"/>
      <c r="R217" s="1011"/>
      <c r="S217" s="1011"/>
      <c r="T217" s="1009"/>
      <c r="U217" s="208"/>
      <c r="V217" s="207"/>
      <c r="W217" s="208"/>
      <c r="X217" s="207"/>
      <c r="Y217" s="214"/>
      <c r="Z217" s="215"/>
      <c r="AA217" s="1017"/>
      <c r="AB217" s="1009"/>
      <c r="AC217" s="1014"/>
      <c r="AD217" s="1009"/>
      <c r="AE217" s="214"/>
      <c r="AF217" s="207"/>
      <c r="AG217" s="1014"/>
      <c r="AH217" s="1009"/>
      <c r="AI217" s="214"/>
      <c r="AJ217" s="216"/>
      <c r="AK217" s="207"/>
      <c r="AL217" s="201"/>
      <c r="AM217" s="194"/>
      <c r="AN217" s="194"/>
      <c r="AO217" s="201"/>
      <c r="AP217" s="201"/>
      <c r="AQ217" s="201"/>
      <c r="AR217" s="201"/>
      <c r="AS217" s="201"/>
    </row>
    <row r="218" spans="1:45" s="195" customFormat="1" ht="18" customHeight="1" x14ac:dyDescent="0.25">
      <c r="A218" s="201"/>
      <c r="B218" s="1030">
        <v>19</v>
      </c>
      <c r="C218" s="1009"/>
      <c r="D218" s="1031" t="s">
        <v>807</v>
      </c>
      <c r="E218" s="1011"/>
      <c r="F218" s="1011"/>
      <c r="G218" s="1011"/>
      <c r="H218" s="1011"/>
      <c r="I218" s="1011"/>
      <c r="J218" s="1011"/>
      <c r="K218" s="1011"/>
      <c r="L218" s="1011"/>
      <c r="M218" s="1011"/>
      <c r="N218" s="1011"/>
      <c r="O218" s="1011"/>
      <c r="P218" s="1011"/>
      <c r="Q218" s="1011"/>
      <c r="R218" s="1011"/>
      <c r="S218" s="1011"/>
      <c r="T218" s="1011"/>
      <c r="U218" s="202"/>
      <c r="V218" s="202"/>
      <c r="W218" s="202"/>
      <c r="X218" s="202"/>
      <c r="Y218" s="203"/>
      <c r="Z218" s="203"/>
      <c r="AA218" s="203"/>
      <c r="AB218" s="203"/>
      <c r="AC218" s="203"/>
      <c r="AD218" s="203"/>
      <c r="AE218" s="1032"/>
      <c r="AF218" s="1009"/>
      <c r="AG218" s="1032"/>
      <c r="AH218" s="1068"/>
      <c r="AI218" s="1032">
        <f>SUM(AI219:AK225)</f>
        <v>0</v>
      </c>
      <c r="AJ218" s="1011"/>
      <c r="AK218" s="1009"/>
      <c r="AL218" s="201"/>
      <c r="AM218" s="194"/>
      <c r="AN218" s="194"/>
      <c r="AO218" s="201"/>
      <c r="AP218" s="201"/>
      <c r="AQ218" s="201"/>
      <c r="AR218" s="201"/>
      <c r="AS218" s="201"/>
    </row>
    <row r="219" spans="1:45" s="220" customFormat="1" ht="15.75" customHeight="1" outlineLevel="1" x14ac:dyDescent="0.25">
      <c r="A219" s="218"/>
      <c r="B219" s="1020" t="s">
        <v>808</v>
      </c>
      <c r="C219" s="1016"/>
      <c r="D219" s="1021" t="s">
        <v>809</v>
      </c>
      <c r="E219" s="1018"/>
      <c r="F219" s="1018"/>
      <c r="G219" s="1018"/>
      <c r="H219" s="1018"/>
      <c r="I219" s="1018"/>
      <c r="J219" s="1018"/>
      <c r="K219" s="1018"/>
      <c r="L219" s="1018"/>
      <c r="M219" s="1018"/>
      <c r="N219" s="1018"/>
      <c r="O219" s="1018"/>
      <c r="P219" s="1018"/>
      <c r="Q219" s="1018"/>
      <c r="R219" s="1018"/>
      <c r="S219" s="1018"/>
      <c r="T219" s="1016"/>
      <c r="U219" s="1022"/>
      <c r="V219" s="1016"/>
      <c r="W219" s="1023"/>
      <c r="X219" s="1016"/>
      <c r="Y219" s="1019"/>
      <c r="Z219" s="1016"/>
      <c r="AA219" s="1019"/>
      <c r="AB219" s="1016"/>
      <c r="AC219" s="1019"/>
      <c r="AD219" s="1016"/>
      <c r="AE219" s="1015">
        <f>ROUND(Y219*AA219,2)</f>
        <v>0</v>
      </c>
      <c r="AF219" s="1016"/>
      <c r="AG219" s="1019">
        <f>ROUND(Y219*AC219,2)</f>
        <v>0</v>
      </c>
      <c r="AH219" s="1016"/>
      <c r="AI219" s="1015"/>
      <c r="AJ219" s="1018"/>
      <c r="AK219" s="1016"/>
      <c r="AL219" s="218"/>
      <c r="AM219" s="219"/>
      <c r="AN219" s="219"/>
      <c r="AO219" s="218"/>
      <c r="AP219" s="218"/>
      <c r="AQ219" s="218"/>
      <c r="AR219" s="218"/>
      <c r="AS219" s="218"/>
    </row>
    <row r="220" spans="1:45" s="220" customFormat="1" ht="33" customHeight="1" outlineLevel="1" x14ac:dyDescent="0.25">
      <c r="A220" s="221"/>
      <c r="B220" s="1069" t="s">
        <v>165</v>
      </c>
      <c r="C220" s="1016"/>
      <c r="D220" s="1070" t="s">
        <v>810</v>
      </c>
      <c r="E220" s="1018"/>
      <c r="F220" s="1018"/>
      <c r="G220" s="1018"/>
      <c r="H220" s="1018"/>
      <c r="I220" s="1018"/>
      <c r="J220" s="1018"/>
      <c r="K220" s="1018"/>
      <c r="L220" s="1018"/>
      <c r="M220" s="1018"/>
      <c r="N220" s="1018"/>
      <c r="O220" s="1018"/>
      <c r="P220" s="1018"/>
      <c r="Q220" s="1018"/>
      <c r="R220" s="1018"/>
      <c r="S220" s="1018"/>
      <c r="T220" s="1016"/>
      <c r="U220" s="1071"/>
      <c r="V220" s="1016"/>
      <c r="W220" s="1072" t="s">
        <v>101</v>
      </c>
      <c r="X220" s="1016"/>
      <c r="Y220" s="1015">
        <v>2</v>
      </c>
      <c r="Z220" s="1034"/>
      <c r="AA220" s="1015"/>
      <c r="AB220" s="1016"/>
      <c r="AC220" s="1019"/>
      <c r="AD220" s="1016"/>
      <c r="AE220" s="1015">
        <f t="shared" ref="AE220:AE225" si="33">ROUND(Y220*AA220,2)</f>
        <v>0</v>
      </c>
      <c r="AF220" s="1016"/>
      <c r="AG220" s="1019">
        <f t="shared" ref="AG220:AG225" si="34">ROUND(Y220*AC220,2)</f>
        <v>0</v>
      </c>
      <c r="AH220" s="1016"/>
      <c r="AI220" s="1015">
        <f t="shared" ref="AI220:AI225" si="35">AE220+AG220</f>
        <v>0</v>
      </c>
      <c r="AJ220" s="1018"/>
      <c r="AK220" s="1016"/>
      <c r="AL220" s="221"/>
      <c r="AM220" s="219"/>
      <c r="AN220" s="219"/>
      <c r="AO220" s="221"/>
      <c r="AP220" s="221"/>
      <c r="AQ220" s="221"/>
      <c r="AR220" s="221"/>
      <c r="AS220" s="221"/>
    </row>
    <row r="221" spans="1:45" s="220" customFormat="1" ht="15.75" customHeight="1" outlineLevel="1" x14ac:dyDescent="0.25">
      <c r="A221" s="218"/>
      <c r="B221" s="1020" t="s">
        <v>811</v>
      </c>
      <c r="C221" s="1016"/>
      <c r="D221" s="1021" t="s">
        <v>809</v>
      </c>
      <c r="E221" s="1018"/>
      <c r="F221" s="1018"/>
      <c r="G221" s="1018"/>
      <c r="H221" s="1018"/>
      <c r="I221" s="1018"/>
      <c r="J221" s="1018"/>
      <c r="K221" s="1018"/>
      <c r="L221" s="1018"/>
      <c r="M221" s="1018"/>
      <c r="N221" s="1018"/>
      <c r="O221" s="1018"/>
      <c r="P221" s="1018"/>
      <c r="Q221" s="1018"/>
      <c r="R221" s="1018"/>
      <c r="S221" s="1018"/>
      <c r="T221" s="1016"/>
      <c r="U221" s="1022"/>
      <c r="V221" s="1016"/>
      <c r="W221" s="1023"/>
      <c r="X221" s="1016"/>
      <c r="Y221" s="1019"/>
      <c r="Z221" s="1016"/>
      <c r="AA221" s="1019"/>
      <c r="AB221" s="1016"/>
      <c r="AC221" s="1019"/>
      <c r="AD221" s="1016"/>
      <c r="AE221" s="1015">
        <f t="shared" si="33"/>
        <v>0</v>
      </c>
      <c r="AF221" s="1016"/>
      <c r="AG221" s="1019">
        <f t="shared" si="34"/>
        <v>0</v>
      </c>
      <c r="AH221" s="1016"/>
      <c r="AI221" s="1015"/>
      <c r="AJ221" s="1018"/>
      <c r="AK221" s="1016"/>
      <c r="AL221" s="218"/>
      <c r="AM221" s="219"/>
      <c r="AN221" s="219"/>
      <c r="AO221" s="218"/>
      <c r="AP221" s="218"/>
      <c r="AQ221" s="218"/>
      <c r="AR221" s="218"/>
      <c r="AS221" s="218"/>
    </row>
    <row r="222" spans="1:45" s="220" customFormat="1" ht="33" customHeight="1" outlineLevel="1" x14ac:dyDescent="0.25">
      <c r="A222" s="221"/>
      <c r="B222" s="1069" t="s">
        <v>812</v>
      </c>
      <c r="C222" s="1016"/>
      <c r="D222" s="1070" t="s">
        <v>810</v>
      </c>
      <c r="E222" s="1018"/>
      <c r="F222" s="1018"/>
      <c r="G222" s="1018"/>
      <c r="H222" s="1018"/>
      <c r="I222" s="1018"/>
      <c r="J222" s="1018"/>
      <c r="K222" s="1018"/>
      <c r="L222" s="1018"/>
      <c r="M222" s="1018"/>
      <c r="N222" s="1018"/>
      <c r="O222" s="1018"/>
      <c r="P222" s="1018"/>
      <c r="Q222" s="1018"/>
      <c r="R222" s="1018"/>
      <c r="S222" s="1018"/>
      <c r="T222" s="1016"/>
      <c r="U222" s="1071"/>
      <c r="V222" s="1016"/>
      <c r="W222" s="1072" t="s">
        <v>101</v>
      </c>
      <c r="X222" s="1016"/>
      <c r="Y222" s="1015">
        <v>1</v>
      </c>
      <c r="Z222" s="1034"/>
      <c r="AA222" s="1015"/>
      <c r="AB222" s="1016"/>
      <c r="AC222" s="1019"/>
      <c r="AD222" s="1016"/>
      <c r="AE222" s="1015">
        <f t="shared" si="33"/>
        <v>0</v>
      </c>
      <c r="AF222" s="1016"/>
      <c r="AG222" s="1019">
        <f t="shared" si="34"/>
        <v>0</v>
      </c>
      <c r="AH222" s="1016"/>
      <c r="AI222" s="1015">
        <f t="shared" si="35"/>
        <v>0</v>
      </c>
      <c r="AJ222" s="1018"/>
      <c r="AK222" s="1016"/>
      <c r="AL222" s="221"/>
      <c r="AM222" s="219"/>
      <c r="AN222" s="219"/>
      <c r="AO222" s="221"/>
      <c r="AP222" s="221"/>
      <c r="AQ222" s="221"/>
      <c r="AR222" s="221"/>
      <c r="AS222" s="221"/>
    </row>
    <row r="223" spans="1:45" s="220" customFormat="1" ht="15.75" customHeight="1" outlineLevel="1" x14ac:dyDescent="0.25">
      <c r="A223" s="218"/>
      <c r="B223" s="1020" t="s">
        <v>813</v>
      </c>
      <c r="C223" s="1016"/>
      <c r="D223" s="1021" t="s">
        <v>814</v>
      </c>
      <c r="E223" s="1018"/>
      <c r="F223" s="1018"/>
      <c r="G223" s="1018"/>
      <c r="H223" s="1018"/>
      <c r="I223" s="1018"/>
      <c r="J223" s="1018"/>
      <c r="K223" s="1018"/>
      <c r="L223" s="1018"/>
      <c r="M223" s="1018"/>
      <c r="N223" s="1018"/>
      <c r="O223" s="1018"/>
      <c r="P223" s="1018"/>
      <c r="Q223" s="1018"/>
      <c r="R223" s="1018"/>
      <c r="S223" s="1018"/>
      <c r="T223" s="1016"/>
      <c r="U223" s="1022"/>
      <c r="V223" s="1016"/>
      <c r="W223" s="1023"/>
      <c r="X223" s="1016"/>
      <c r="Y223" s="1019"/>
      <c r="Z223" s="1016"/>
      <c r="AA223" s="1019"/>
      <c r="AB223" s="1016"/>
      <c r="AC223" s="1019"/>
      <c r="AD223" s="1016"/>
      <c r="AE223" s="1015">
        <f t="shared" si="33"/>
        <v>0</v>
      </c>
      <c r="AF223" s="1016"/>
      <c r="AG223" s="1019">
        <f t="shared" si="34"/>
        <v>0</v>
      </c>
      <c r="AH223" s="1016"/>
      <c r="AI223" s="1015"/>
      <c r="AJ223" s="1018"/>
      <c r="AK223" s="1016"/>
      <c r="AL223" s="218"/>
      <c r="AM223" s="219"/>
      <c r="AN223" s="219"/>
      <c r="AO223" s="218"/>
      <c r="AP223" s="218"/>
      <c r="AQ223" s="218"/>
      <c r="AR223" s="218"/>
      <c r="AS223" s="218"/>
    </row>
    <row r="224" spans="1:45" s="220" customFormat="1" ht="33" customHeight="1" outlineLevel="1" x14ac:dyDescent="0.25">
      <c r="A224" s="221"/>
      <c r="B224" s="1069" t="s">
        <v>815</v>
      </c>
      <c r="C224" s="1016"/>
      <c r="D224" s="1070" t="s">
        <v>810</v>
      </c>
      <c r="E224" s="1018"/>
      <c r="F224" s="1018"/>
      <c r="G224" s="1018"/>
      <c r="H224" s="1018"/>
      <c r="I224" s="1018"/>
      <c r="J224" s="1018"/>
      <c r="K224" s="1018"/>
      <c r="L224" s="1018"/>
      <c r="M224" s="1018"/>
      <c r="N224" s="1018"/>
      <c r="O224" s="1018"/>
      <c r="P224" s="1018"/>
      <c r="Q224" s="1018"/>
      <c r="R224" s="1018"/>
      <c r="S224" s="1018"/>
      <c r="T224" s="1016"/>
      <c r="U224" s="1071"/>
      <c r="V224" s="1016"/>
      <c r="W224" s="1072" t="s">
        <v>101</v>
      </c>
      <c r="X224" s="1016"/>
      <c r="Y224" s="1015">
        <v>1</v>
      </c>
      <c r="Z224" s="1034"/>
      <c r="AA224" s="1015"/>
      <c r="AB224" s="1016"/>
      <c r="AC224" s="1019"/>
      <c r="AD224" s="1016"/>
      <c r="AE224" s="1015">
        <f t="shared" si="33"/>
        <v>0</v>
      </c>
      <c r="AF224" s="1016"/>
      <c r="AG224" s="1019">
        <f t="shared" si="34"/>
        <v>0</v>
      </c>
      <c r="AH224" s="1016"/>
      <c r="AI224" s="1015">
        <f t="shared" si="35"/>
        <v>0</v>
      </c>
      <c r="AJ224" s="1018"/>
      <c r="AK224" s="1016"/>
      <c r="AL224" s="221"/>
      <c r="AM224" s="219"/>
      <c r="AN224" s="219"/>
      <c r="AO224" s="221"/>
      <c r="AP224" s="221"/>
      <c r="AQ224" s="221"/>
      <c r="AR224" s="221"/>
      <c r="AS224" s="221"/>
    </row>
    <row r="225" spans="1:45" s="195" customFormat="1" ht="18" customHeight="1" outlineLevel="1" collapsed="1" x14ac:dyDescent="0.25">
      <c r="A225" s="201"/>
      <c r="B225" s="1008"/>
      <c r="C225" s="1009"/>
      <c r="D225" s="1010"/>
      <c r="E225" s="1011"/>
      <c r="F225" s="1011"/>
      <c r="G225" s="1011"/>
      <c r="H225" s="1011"/>
      <c r="I225" s="1011"/>
      <c r="J225" s="1011"/>
      <c r="K225" s="1011"/>
      <c r="L225" s="1011"/>
      <c r="M225" s="1011"/>
      <c r="N225" s="1011"/>
      <c r="O225" s="1011"/>
      <c r="P225" s="1011"/>
      <c r="Q225" s="1011"/>
      <c r="R225" s="1011"/>
      <c r="S225" s="1011"/>
      <c r="T225" s="1009"/>
      <c r="U225" s="1012"/>
      <c r="V225" s="1009"/>
      <c r="W225" s="1012"/>
      <c r="X225" s="1009"/>
      <c r="Y225" s="1013"/>
      <c r="Z225" s="1009"/>
      <c r="AA225" s="1013"/>
      <c r="AB225" s="1009"/>
      <c r="AC225" s="1014"/>
      <c r="AD225" s="1009"/>
      <c r="AE225" s="1015">
        <f t="shared" si="33"/>
        <v>0</v>
      </c>
      <c r="AF225" s="1016"/>
      <c r="AG225" s="1014">
        <f t="shared" si="34"/>
        <v>0</v>
      </c>
      <c r="AH225" s="1009"/>
      <c r="AI225" s="1017">
        <f t="shared" si="35"/>
        <v>0</v>
      </c>
      <c r="AJ225" s="1011"/>
      <c r="AK225" s="1009"/>
      <c r="AL225" s="201"/>
      <c r="AM225" s="194"/>
      <c r="AN225" s="194"/>
      <c r="AO225" s="201"/>
      <c r="AP225" s="201"/>
      <c r="AQ225" s="201"/>
      <c r="AR225" s="201"/>
      <c r="AS225" s="201"/>
    </row>
    <row r="226" spans="1:45" s="195" customFormat="1" ht="18" customHeight="1" x14ac:dyDescent="0.25">
      <c r="A226" s="201"/>
      <c r="B226" s="1030">
        <v>20</v>
      </c>
      <c r="C226" s="1009"/>
      <c r="D226" s="1031" t="s">
        <v>186</v>
      </c>
      <c r="E226" s="1011"/>
      <c r="F226" s="1011"/>
      <c r="G226" s="1011"/>
      <c r="H226" s="1011"/>
      <c r="I226" s="1011"/>
      <c r="J226" s="1011"/>
      <c r="K226" s="1011"/>
      <c r="L226" s="1011"/>
      <c r="M226" s="1011"/>
      <c r="N226" s="1011"/>
      <c r="O226" s="1011"/>
      <c r="P226" s="1011"/>
      <c r="Q226" s="1011"/>
      <c r="R226" s="1011"/>
      <c r="S226" s="1011"/>
      <c r="T226" s="1011"/>
      <c r="U226" s="202"/>
      <c r="V226" s="202"/>
      <c r="W226" s="202"/>
      <c r="X226" s="202"/>
      <c r="Y226" s="203"/>
      <c r="Z226" s="203"/>
      <c r="AA226" s="203"/>
      <c r="AB226" s="203"/>
      <c r="AC226" s="203"/>
      <c r="AD226" s="203"/>
      <c r="AE226" s="1032"/>
      <c r="AF226" s="1009"/>
      <c r="AG226" s="1032"/>
      <c r="AH226" s="1068"/>
      <c r="AI226" s="1032">
        <f>SUM(AI228:AK311)</f>
        <v>0</v>
      </c>
      <c r="AJ226" s="1011"/>
      <c r="AK226" s="1009"/>
      <c r="AL226" s="201"/>
      <c r="AM226" s="194"/>
      <c r="AN226" s="194"/>
      <c r="AO226" s="201"/>
      <c r="AP226" s="201"/>
      <c r="AQ226" s="201"/>
      <c r="AR226" s="201"/>
      <c r="AS226" s="201"/>
    </row>
    <row r="227" spans="1:45" s="220" customFormat="1" ht="15.75" customHeight="1" outlineLevel="1" x14ac:dyDescent="0.25">
      <c r="A227" s="218"/>
      <c r="B227" s="1020" t="s">
        <v>169</v>
      </c>
      <c r="C227" s="1016"/>
      <c r="D227" s="1021"/>
      <c r="E227" s="1018"/>
      <c r="F227" s="1018"/>
      <c r="G227" s="1018"/>
      <c r="H227" s="1018"/>
      <c r="I227" s="1018"/>
      <c r="J227" s="1018"/>
      <c r="K227" s="1018"/>
      <c r="L227" s="1018"/>
      <c r="M227" s="1018"/>
      <c r="N227" s="1018"/>
      <c r="O227" s="1018"/>
      <c r="P227" s="1018"/>
      <c r="Q227" s="1018"/>
      <c r="R227" s="1018"/>
      <c r="S227" s="1018"/>
      <c r="T227" s="1016"/>
      <c r="U227" s="1022"/>
      <c r="V227" s="1016"/>
      <c r="W227" s="1023"/>
      <c r="X227" s="1016"/>
      <c r="Y227" s="1019"/>
      <c r="Z227" s="1016"/>
      <c r="AA227" s="1019"/>
      <c r="AB227" s="1016"/>
      <c r="AC227" s="1019"/>
      <c r="AD227" s="1016"/>
      <c r="AE227" s="1015">
        <f>ROUND(Y227*AA227,2)</f>
        <v>0</v>
      </c>
      <c r="AF227" s="1016"/>
      <c r="AG227" s="1019">
        <f>ROUND(Y227*AC227,2)</f>
        <v>0</v>
      </c>
      <c r="AH227" s="1016"/>
      <c r="AI227" s="1015"/>
      <c r="AJ227" s="1018"/>
      <c r="AK227" s="1016"/>
      <c r="AL227" s="218"/>
      <c r="AM227" s="219"/>
      <c r="AN227" s="219"/>
      <c r="AO227" s="218"/>
      <c r="AP227" s="218"/>
      <c r="AQ227" s="218"/>
      <c r="AR227" s="218"/>
      <c r="AS227" s="218"/>
    </row>
    <row r="228" spans="1:45" ht="18" customHeight="1" outlineLevel="1" x14ac:dyDescent="0.25">
      <c r="A228" s="34"/>
      <c r="B228" s="1007"/>
      <c r="C228" s="589"/>
      <c r="D228" s="1025" t="s">
        <v>187</v>
      </c>
      <c r="E228" s="1026"/>
      <c r="F228" s="1026"/>
      <c r="G228" s="1026"/>
      <c r="H228" s="1026"/>
      <c r="I228" s="1026"/>
      <c r="J228" s="1026"/>
      <c r="K228" s="1026"/>
      <c r="L228" s="1026"/>
      <c r="M228" s="1026"/>
      <c r="N228" s="1026"/>
      <c r="O228" s="1026"/>
      <c r="P228" s="1026"/>
      <c r="Q228" s="1026"/>
      <c r="R228" s="1026"/>
      <c r="S228" s="1026"/>
      <c r="T228" s="1027"/>
      <c r="U228" s="1066">
        <v>0.65</v>
      </c>
      <c r="V228" s="1067"/>
      <c r="W228" s="1028" t="s">
        <v>33</v>
      </c>
      <c r="X228" s="589"/>
      <c r="Y228" s="1029">
        <f>5.15*0.65</f>
        <v>3.3475000000000001</v>
      </c>
      <c r="Z228" s="589"/>
      <c r="AA228" s="1029"/>
      <c r="AB228" s="589"/>
      <c r="AC228" s="1024"/>
      <c r="AD228" s="589"/>
      <c r="AE228" s="1024">
        <f t="shared" ref="AE228" si="36">ROUND(Y228*AA228,2)</f>
        <v>0</v>
      </c>
      <c r="AF228" s="589"/>
      <c r="AG228" s="1024">
        <f t="shared" ref="AG228" si="37">ROUND(Y228*AC228,2)</f>
        <v>0</v>
      </c>
      <c r="AH228" s="589"/>
      <c r="AI228" s="1024">
        <f t="shared" ref="AI228" si="38">AE228+AG228</f>
        <v>0</v>
      </c>
      <c r="AJ228" s="597"/>
      <c r="AK228" s="589"/>
      <c r="AL228" s="34"/>
      <c r="AM228" s="9"/>
      <c r="AN228" s="9"/>
      <c r="AO228" s="34"/>
      <c r="AP228" s="34"/>
      <c r="AQ228" s="34"/>
      <c r="AR228" s="34"/>
      <c r="AS228" s="34"/>
    </row>
    <row r="229" spans="1:45" ht="18" customHeight="1" outlineLevel="1" x14ac:dyDescent="0.25">
      <c r="A229" s="34"/>
      <c r="B229" s="1007"/>
      <c r="C229" s="589"/>
      <c r="D229" s="1025" t="s">
        <v>187</v>
      </c>
      <c r="E229" s="1026"/>
      <c r="F229" s="1026"/>
      <c r="G229" s="1026"/>
      <c r="H229" s="1026"/>
      <c r="I229" s="1026"/>
      <c r="J229" s="1026"/>
      <c r="K229" s="1026"/>
      <c r="L229" s="1026"/>
      <c r="M229" s="1026"/>
      <c r="N229" s="1026"/>
      <c r="O229" s="1026"/>
      <c r="P229" s="1026"/>
      <c r="Q229" s="1026"/>
      <c r="R229" s="1026"/>
      <c r="S229" s="1026"/>
      <c r="T229" s="1027"/>
      <c r="U229" s="1066">
        <v>0.6</v>
      </c>
      <c r="V229" s="1067"/>
      <c r="W229" s="1028" t="s">
        <v>33</v>
      </c>
      <c r="X229" s="589"/>
      <c r="Y229" s="1029">
        <f>14.12*0.6</f>
        <v>8.4719999999999995</v>
      </c>
      <c r="Z229" s="589"/>
      <c r="AA229" s="1029"/>
      <c r="AB229" s="589"/>
      <c r="AC229" s="1024"/>
      <c r="AD229" s="589"/>
      <c r="AE229" s="1024">
        <f t="shared" ref="AE229" si="39">ROUND(Y229*AA229,2)</f>
        <v>0</v>
      </c>
      <c r="AF229" s="589"/>
      <c r="AG229" s="1024">
        <f t="shared" ref="AG229" si="40">ROUND(Y229*AC229,2)</f>
        <v>0</v>
      </c>
      <c r="AH229" s="589"/>
      <c r="AI229" s="1024">
        <f t="shared" ref="AI229" si="41">AE229+AG229</f>
        <v>0</v>
      </c>
      <c r="AJ229" s="597"/>
      <c r="AK229" s="589"/>
      <c r="AL229" s="34"/>
      <c r="AM229" s="9"/>
      <c r="AN229" s="9"/>
      <c r="AO229" s="34"/>
      <c r="AP229" s="34"/>
      <c r="AQ229" s="34"/>
      <c r="AR229" s="34"/>
      <c r="AS229" s="34"/>
    </row>
    <row r="230" spans="1:45" s="220" customFormat="1" ht="15.75" customHeight="1" outlineLevel="1" x14ac:dyDescent="0.25">
      <c r="A230" s="218"/>
      <c r="B230" s="1020" t="s">
        <v>171</v>
      </c>
      <c r="C230" s="1016"/>
      <c r="D230" s="1021" t="s">
        <v>193</v>
      </c>
      <c r="E230" s="1018"/>
      <c r="F230" s="1018"/>
      <c r="G230" s="1018"/>
      <c r="H230" s="1018"/>
      <c r="I230" s="1018"/>
      <c r="J230" s="1018"/>
      <c r="K230" s="1018"/>
      <c r="L230" s="1018"/>
      <c r="M230" s="1018"/>
      <c r="N230" s="1018"/>
      <c r="O230" s="1018"/>
      <c r="P230" s="1018"/>
      <c r="Q230" s="1018"/>
      <c r="R230" s="1018"/>
      <c r="S230" s="1018"/>
      <c r="T230" s="1016"/>
      <c r="U230" s="1022"/>
      <c r="V230" s="1016"/>
      <c r="W230" s="1023"/>
      <c r="X230" s="1016"/>
      <c r="Y230" s="1019"/>
      <c r="Z230" s="1016"/>
      <c r="AA230" s="1019"/>
      <c r="AB230" s="1016"/>
      <c r="AC230" s="1019"/>
      <c r="AD230" s="1016"/>
      <c r="AE230" s="1015">
        <f t="shared" ref="AE230:AE311" si="42">ROUND(Y230*AA230,2)</f>
        <v>0</v>
      </c>
      <c r="AF230" s="1016"/>
      <c r="AG230" s="1019">
        <f t="shared" ref="AG230:AG311" si="43">ROUND(Y230*AC230,2)</f>
        <v>0</v>
      </c>
      <c r="AH230" s="1016"/>
      <c r="AI230" s="1015"/>
      <c r="AJ230" s="1018"/>
      <c r="AK230" s="1016"/>
      <c r="AL230" s="218"/>
      <c r="AM230" s="219"/>
      <c r="AN230" s="219"/>
      <c r="AO230" s="218"/>
      <c r="AP230" s="218"/>
      <c r="AQ230" s="218"/>
      <c r="AR230" s="218"/>
      <c r="AS230" s="218"/>
    </row>
    <row r="231" spans="1:45" ht="31.5" customHeight="1" outlineLevel="1" x14ac:dyDescent="0.25">
      <c r="A231" s="34"/>
      <c r="B231" s="1007"/>
      <c r="C231" s="589"/>
      <c r="D231" s="1025" t="s">
        <v>194</v>
      </c>
      <c r="E231" s="1026"/>
      <c r="F231" s="1026"/>
      <c r="G231" s="1026"/>
      <c r="H231" s="1026"/>
      <c r="I231" s="1026"/>
      <c r="J231" s="1026"/>
      <c r="K231" s="1026"/>
      <c r="L231" s="1026"/>
      <c r="M231" s="1026"/>
      <c r="N231" s="1026"/>
      <c r="O231" s="1026"/>
      <c r="P231" s="1026"/>
      <c r="Q231" s="1026"/>
      <c r="R231" s="1026"/>
      <c r="S231" s="1026"/>
      <c r="T231" s="1027"/>
      <c r="U231" s="1028"/>
      <c r="V231" s="589"/>
      <c r="W231" s="1028" t="s">
        <v>101</v>
      </c>
      <c r="X231" s="589"/>
      <c r="Y231" s="1029">
        <v>1</v>
      </c>
      <c r="Z231" s="589"/>
      <c r="AA231" s="1029"/>
      <c r="AB231" s="589"/>
      <c r="AC231" s="1024"/>
      <c r="AD231" s="589"/>
      <c r="AE231" s="1024">
        <f t="shared" si="42"/>
        <v>0</v>
      </c>
      <c r="AF231" s="589"/>
      <c r="AG231" s="1024">
        <f t="shared" si="43"/>
        <v>0</v>
      </c>
      <c r="AH231" s="589"/>
      <c r="AI231" s="1024">
        <f t="shared" ref="AI231:AI311" si="44">AE231+AG231</f>
        <v>0</v>
      </c>
      <c r="AJ231" s="597"/>
      <c r="AK231" s="589"/>
      <c r="AL231" s="34"/>
      <c r="AM231" s="9"/>
      <c r="AN231" s="9"/>
      <c r="AO231" s="34"/>
      <c r="AP231" s="34"/>
      <c r="AQ231" s="34"/>
      <c r="AR231" s="34"/>
      <c r="AS231" s="34"/>
    </row>
    <row r="232" spans="1:45" s="220" customFormat="1" ht="15.75" customHeight="1" outlineLevel="1" x14ac:dyDescent="0.25">
      <c r="A232" s="218"/>
      <c r="B232" s="1020" t="s">
        <v>172</v>
      </c>
      <c r="C232" s="1016"/>
      <c r="D232" s="1021" t="s">
        <v>195</v>
      </c>
      <c r="E232" s="1018"/>
      <c r="F232" s="1018"/>
      <c r="G232" s="1018"/>
      <c r="H232" s="1018"/>
      <c r="I232" s="1018"/>
      <c r="J232" s="1018"/>
      <c r="K232" s="1018"/>
      <c r="L232" s="1018"/>
      <c r="M232" s="1018"/>
      <c r="N232" s="1018"/>
      <c r="O232" s="1018"/>
      <c r="P232" s="1018"/>
      <c r="Q232" s="1018"/>
      <c r="R232" s="1018"/>
      <c r="S232" s="1018"/>
      <c r="T232" s="1016"/>
      <c r="U232" s="1022"/>
      <c r="V232" s="1016"/>
      <c r="W232" s="1023"/>
      <c r="X232" s="1016"/>
      <c r="Y232" s="1019"/>
      <c r="Z232" s="1016"/>
      <c r="AA232" s="1019"/>
      <c r="AB232" s="1016"/>
      <c r="AC232" s="1019"/>
      <c r="AD232" s="1016"/>
      <c r="AE232" s="1015">
        <f>ROUND(Y232*AA232,2)</f>
        <v>0</v>
      </c>
      <c r="AF232" s="1016"/>
      <c r="AG232" s="1019">
        <f>ROUND(Y232*AC232,2)</f>
        <v>0</v>
      </c>
      <c r="AH232" s="1016"/>
      <c r="AI232" s="1015"/>
      <c r="AJ232" s="1018"/>
      <c r="AK232" s="1016"/>
      <c r="AL232" s="218"/>
      <c r="AM232" s="219"/>
      <c r="AN232" s="219"/>
      <c r="AO232" s="218"/>
      <c r="AP232" s="218"/>
      <c r="AQ232" s="218"/>
      <c r="AR232" s="218"/>
      <c r="AS232" s="218"/>
    </row>
    <row r="233" spans="1:45" ht="31.5" customHeight="1" outlineLevel="1" x14ac:dyDescent="0.25">
      <c r="A233" s="34"/>
      <c r="B233" s="1007"/>
      <c r="C233" s="589"/>
      <c r="D233" s="1025" t="s">
        <v>194</v>
      </c>
      <c r="E233" s="1026"/>
      <c r="F233" s="1026"/>
      <c r="G233" s="1026"/>
      <c r="H233" s="1026"/>
      <c r="I233" s="1026"/>
      <c r="J233" s="1026"/>
      <c r="K233" s="1026"/>
      <c r="L233" s="1026"/>
      <c r="M233" s="1026"/>
      <c r="N233" s="1026"/>
      <c r="O233" s="1026"/>
      <c r="P233" s="1026"/>
      <c r="Q233" s="1026"/>
      <c r="R233" s="1026"/>
      <c r="S233" s="1026"/>
      <c r="T233" s="1027"/>
      <c r="U233" s="1028"/>
      <c r="V233" s="589"/>
      <c r="W233" s="1028" t="s">
        <v>101</v>
      </c>
      <c r="X233" s="589"/>
      <c r="Y233" s="1029">
        <v>1</v>
      </c>
      <c r="Z233" s="589"/>
      <c r="AA233" s="1029"/>
      <c r="AB233" s="589"/>
      <c r="AC233" s="1024"/>
      <c r="AD233" s="589"/>
      <c r="AE233" s="1024">
        <f t="shared" si="42"/>
        <v>0</v>
      </c>
      <c r="AF233" s="589"/>
      <c r="AG233" s="1024">
        <f t="shared" si="43"/>
        <v>0</v>
      </c>
      <c r="AH233" s="589"/>
      <c r="AI233" s="1024">
        <f t="shared" si="44"/>
        <v>0</v>
      </c>
      <c r="AJ233" s="597"/>
      <c r="AK233" s="589"/>
      <c r="AL233" s="34"/>
      <c r="AM233" s="9"/>
      <c r="AN233" s="9"/>
      <c r="AO233" s="34"/>
      <c r="AP233" s="34"/>
      <c r="AQ233" s="34"/>
      <c r="AR233" s="34"/>
      <c r="AS233" s="34"/>
    </row>
    <row r="234" spans="1:45" s="220" customFormat="1" ht="15.75" customHeight="1" outlineLevel="1" x14ac:dyDescent="0.25">
      <c r="A234" s="218"/>
      <c r="B234" s="1020" t="s">
        <v>174</v>
      </c>
      <c r="C234" s="1016"/>
      <c r="D234" s="1021" t="s">
        <v>196</v>
      </c>
      <c r="E234" s="1018"/>
      <c r="F234" s="1018"/>
      <c r="G234" s="1018"/>
      <c r="H234" s="1018"/>
      <c r="I234" s="1018"/>
      <c r="J234" s="1018"/>
      <c r="K234" s="1018"/>
      <c r="L234" s="1018"/>
      <c r="M234" s="1018"/>
      <c r="N234" s="1018"/>
      <c r="O234" s="1018"/>
      <c r="P234" s="1018"/>
      <c r="Q234" s="1018"/>
      <c r="R234" s="1018"/>
      <c r="S234" s="1018"/>
      <c r="T234" s="1016"/>
      <c r="U234" s="1022"/>
      <c r="V234" s="1016"/>
      <c r="W234" s="1023"/>
      <c r="X234" s="1016"/>
      <c r="Y234" s="1019"/>
      <c r="Z234" s="1016"/>
      <c r="AA234" s="1019"/>
      <c r="AB234" s="1016"/>
      <c r="AC234" s="1019"/>
      <c r="AD234" s="1016"/>
      <c r="AE234" s="1015">
        <f t="shared" si="42"/>
        <v>0</v>
      </c>
      <c r="AF234" s="1016"/>
      <c r="AG234" s="1019">
        <f t="shared" si="43"/>
        <v>0</v>
      </c>
      <c r="AH234" s="1016"/>
      <c r="AI234" s="1015"/>
      <c r="AJ234" s="1018"/>
      <c r="AK234" s="1016"/>
      <c r="AL234" s="218"/>
      <c r="AM234" s="219"/>
      <c r="AN234" s="219"/>
      <c r="AO234" s="218"/>
      <c r="AP234" s="218"/>
      <c r="AQ234" s="218"/>
      <c r="AR234" s="218"/>
      <c r="AS234" s="218"/>
    </row>
    <row r="235" spans="1:45" ht="31.5" customHeight="1" outlineLevel="1" x14ac:dyDescent="0.25">
      <c r="A235" s="34"/>
      <c r="B235" s="1007"/>
      <c r="C235" s="589"/>
      <c r="D235" s="1025" t="s">
        <v>194</v>
      </c>
      <c r="E235" s="1026"/>
      <c r="F235" s="1026"/>
      <c r="G235" s="1026"/>
      <c r="H235" s="1026"/>
      <c r="I235" s="1026"/>
      <c r="J235" s="1026"/>
      <c r="K235" s="1026"/>
      <c r="L235" s="1026"/>
      <c r="M235" s="1026"/>
      <c r="N235" s="1026"/>
      <c r="O235" s="1026"/>
      <c r="P235" s="1026"/>
      <c r="Q235" s="1026"/>
      <c r="R235" s="1026"/>
      <c r="S235" s="1026"/>
      <c r="T235" s="1027"/>
      <c r="U235" s="1028"/>
      <c r="V235" s="589"/>
      <c r="W235" s="1028" t="s">
        <v>101</v>
      </c>
      <c r="X235" s="589"/>
      <c r="Y235" s="1029">
        <v>1</v>
      </c>
      <c r="Z235" s="589"/>
      <c r="AA235" s="1029"/>
      <c r="AB235" s="589"/>
      <c r="AC235" s="1024"/>
      <c r="AD235" s="589"/>
      <c r="AE235" s="1024">
        <f t="shared" si="42"/>
        <v>0</v>
      </c>
      <c r="AF235" s="589"/>
      <c r="AG235" s="1024">
        <f t="shared" si="43"/>
        <v>0</v>
      </c>
      <c r="AH235" s="589"/>
      <c r="AI235" s="1024">
        <f t="shared" si="44"/>
        <v>0</v>
      </c>
      <c r="AJ235" s="597"/>
      <c r="AK235" s="589"/>
      <c r="AL235" s="34"/>
      <c r="AM235" s="9"/>
      <c r="AN235" s="9"/>
      <c r="AO235" s="34"/>
      <c r="AP235" s="34"/>
      <c r="AQ235" s="34"/>
      <c r="AR235" s="34"/>
      <c r="AS235" s="34"/>
    </row>
    <row r="236" spans="1:45" s="220" customFormat="1" ht="15.75" customHeight="1" outlineLevel="1" x14ac:dyDescent="0.25">
      <c r="A236" s="218"/>
      <c r="B236" s="1020" t="s">
        <v>175</v>
      </c>
      <c r="C236" s="1016"/>
      <c r="D236" s="1021" t="s">
        <v>197</v>
      </c>
      <c r="E236" s="1018"/>
      <c r="F236" s="1018"/>
      <c r="G236" s="1018"/>
      <c r="H236" s="1018"/>
      <c r="I236" s="1018"/>
      <c r="J236" s="1018"/>
      <c r="K236" s="1018"/>
      <c r="L236" s="1018"/>
      <c r="M236" s="1018"/>
      <c r="N236" s="1018"/>
      <c r="O236" s="1018"/>
      <c r="P236" s="1018"/>
      <c r="Q236" s="1018"/>
      <c r="R236" s="1018"/>
      <c r="S236" s="1018"/>
      <c r="T236" s="1016"/>
      <c r="U236" s="1022"/>
      <c r="V236" s="1016"/>
      <c r="W236" s="1023"/>
      <c r="X236" s="1016"/>
      <c r="Y236" s="1019"/>
      <c r="Z236" s="1016"/>
      <c r="AA236" s="1019"/>
      <c r="AB236" s="1016"/>
      <c r="AC236" s="1019"/>
      <c r="AD236" s="1016"/>
      <c r="AE236" s="1015">
        <f t="shared" si="42"/>
        <v>0</v>
      </c>
      <c r="AF236" s="1016"/>
      <c r="AG236" s="1019">
        <f t="shared" si="43"/>
        <v>0</v>
      </c>
      <c r="AH236" s="1016"/>
      <c r="AI236" s="1015"/>
      <c r="AJ236" s="1018"/>
      <c r="AK236" s="1016"/>
      <c r="AL236" s="218"/>
      <c r="AM236" s="219"/>
      <c r="AN236" s="219"/>
      <c r="AO236" s="218"/>
      <c r="AP236" s="218"/>
      <c r="AQ236" s="218"/>
      <c r="AR236" s="218"/>
      <c r="AS236" s="218"/>
    </row>
    <row r="237" spans="1:45" ht="31.5" customHeight="1" outlineLevel="1" x14ac:dyDescent="0.25">
      <c r="A237" s="34"/>
      <c r="B237" s="1007"/>
      <c r="C237" s="589"/>
      <c r="D237" s="1025" t="s">
        <v>194</v>
      </c>
      <c r="E237" s="1026"/>
      <c r="F237" s="1026"/>
      <c r="G237" s="1026"/>
      <c r="H237" s="1026"/>
      <c r="I237" s="1026"/>
      <c r="J237" s="1026"/>
      <c r="K237" s="1026"/>
      <c r="L237" s="1026"/>
      <c r="M237" s="1026"/>
      <c r="N237" s="1026"/>
      <c r="O237" s="1026"/>
      <c r="P237" s="1026"/>
      <c r="Q237" s="1026"/>
      <c r="R237" s="1026"/>
      <c r="S237" s="1026"/>
      <c r="T237" s="1027"/>
      <c r="U237" s="1028"/>
      <c r="V237" s="589"/>
      <c r="W237" s="1028" t="s">
        <v>101</v>
      </c>
      <c r="X237" s="589"/>
      <c r="Y237" s="1029">
        <v>1</v>
      </c>
      <c r="Z237" s="589"/>
      <c r="AA237" s="1029"/>
      <c r="AB237" s="589"/>
      <c r="AC237" s="1024"/>
      <c r="AD237" s="589"/>
      <c r="AE237" s="1024">
        <f t="shared" si="42"/>
        <v>0</v>
      </c>
      <c r="AF237" s="589"/>
      <c r="AG237" s="1024">
        <f t="shared" si="43"/>
        <v>0</v>
      </c>
      <c r="AH237" s="589"/>
      <c r="AI237" s="1024">
        <f t="shared" si="44"/>
        <v>0</v>
      </c>
      <c r="AJ237" s="597"/>
      <c r="AK237" s="589"/>
      <c r="AL237" s="34"/>
      <c r="AM237" s="9"/>
      <c r="AN237" s="9"/>
      <c r="AO237" s="34"/>
      <c r="AP237" s="34"/>
      <c r="AQ237" s="34"/>
      <c r="AR237" s="34"/>
      <c r="AS237" s="34"/>
    </row>
    <row r="238" spans="1:45" s="220" customFormat="1" ht="15.75" customHeight="1" outlineLevel="1" x14ac:dyDescent="0.25">
      <c r="A238" s="218"/>
      <c r="B238" s="1020" t="s">
        <v>816</v>
      </c>
      <c r="C238" s="1016"/>
      <c r="D238" s="1021" t="s">
        <v>198</v>
      </c>
      <c r="E238" s="1018"/>
      <c r="F238" s="1018"/>
      <c r="G238" s="1018"/>
      <c r="H238" s="1018"/>
      <c r="I238" s="1018"/>
      <c r="J238" s="1018"/>
      <c r="K238" s="1018"/>
      <c r="L238" s="1018"/>
      <c r="M238" s="1018"/>
      <c r="N238" s="1018"/>
      <c r="O238" s="1018"/>
      <c r="P238" s="1018"/>
      <c r="Q238" s="1018"/>
      <c r="R238" s="1018"/>
      <c r="S238" s="1018"/>
      <c r="T238" s="1016"/>
      <c r="U238" s="1022"/>
      <c r="V238" s="1016"/>
      <c r="W238" s="1023"/>
      <c r="X238" s="1016"/>
      <c r="Y238" s="1019"/>
      <c r="Z238" s="1016"/>
      <c r="AA238" s="1019"/>
      <c r="AB238" s="1016"/>
      <c r="AC238" s="1019"/>
      <c r="AD238" s="1016"/>
      <c r="AE238" s="1015">
        <f t="shared" si="42"/>
        <v>0</v>
      </c>
      <c r="AF238" s="1016"/>
      <c r="AG238" s="1019">
        <f t="shared" si="43"/>
        <v>0</v>
      </c>
      <c r="AH238" s="1016"/>
      <c r="AI238" s="1015"/>
      <c r="AJ238" s="1018"/>
      <c r="AK238" s="1016"/>
      <c r="AL238" s="218"/>
      <c r="AM238" s="219"/>
      <c r="AN238" s="219"/>
      <c r="AO238" s="218"/>
      <c r="AP238" s="218"/>
      <c r="AQ238" s="218"/>
      <c r="AR238" s="218"/>
      <c r="AS238" s="218"/>
    </row>
    <row r="239" spans="1:45" ht="31.5" customHeight="1" outlineLevel="1" x14ac:dyDescent="0.25">
      <c r="A239" s="34"/>
      <c r="B239" s="1007"/>
      <c r="C239" s="589"/>
      <c r="D239" s="1025" t="s">
        <v>194</v>
      </c>
      <c r="E239" s="1026"/>
      <c r="F239" s="1026"/>
      <c r="G239" s="1026"/>
      <c r="H239" s="1026"/>
      <c r="I239" s="1026"/>
      <c r="J239" s="1026"/>
      <c r="K239" s="1026"/>
      <c r="L239" s="1026"/>
      <c r="M239" s="1026"/>
      <c r="N239" s="1026"/>
      <c r="O239" s="1026"/>
      <c r="P239" s="1026"/>
      <c r="Q239" s="1026"/>
      <c r="R239" s="1026"/>
      <c r="S239" s="1026"/>
      <c r="T239" s="1027"/>
      <c r="U239" s="1028"/>
      <c r="V239" s="589"/>
      <c r="W239" s="1028" t="s">
        <v>101</v>
      </c>
      <c r="X239" s="589"/>
      <c r="Y239" s="1029">
        <v>1</v>
      </c>
      <c r="Z239" s="589"/>
      <c r="AA239" s="1029"/>
      <c r="AB239" s="589"/>
      <c r="AC239" s="1024"/>
      <c r="AD239" s="589"/>
      <c r="AE239" s="1024">
        <f t="shared" si="42"/>
        <v>0</v>
      </c>
      <c r="AF239" s="589"/>
      <c r="AG239" s="1024">
        <f t="shared" si="43"/>
        <v>0</v>
      </c>
      <c r="AH239" s="589"/>
      <c r="AI239" s="1024">
        <f t="shared" si="44"/>
        <v>0</v>
      </c>
      <c r="AJ239" s="597"/>
      <c r="AK239" s="589"/>
      <c r="AL239" s="34"/>
      <c r="AM239" s="9"/>
      <c r="AN239" s="9"/>
      <c r="AO239" s="34"/>
      <c r="AP239" s="34"/>
      <c r="AQ239" s="34"/>
      <c r="AR239" s="34"/>
      <c r="AS239" s="34"/>
    </row>
    <row r="240" spans="1:45" s="220" customFormat="1" ht="15.75" customHeight="1" outlineLevel="1" x14ac:dyDescent="0.25">
      <c r="A240" s="218"/>
      <c r="B240" s="1020" t="s">
        <v>817</v>
      </c>
      <c r="C240" s="1016"/>
      <c r="D240" s="1021" t="s">
        <v>199</v>
      </c>
      <c r="E240" s="1018"/>
      <c r="F240" s="1018"/>
      <c r="G240" s="1018"/>
      <c r="H240" s="1018"/>
      <c r="I240" s="1018"/>
      <c r="J240" s="1018"/>
      <c r="K240" s="1018"/>
      <c r="L240" s="1018"/>
      <c r="M240" s="1018"/>
      <c r="N240" s="1018"/>
      <c r="O240" s="1018"/>
      <c r="P240" s="1018"/>
      <c r="Q240" s="1018"/>
      <c r="R240" s="1018"/>
      <c r="S240" s="1018"/>
      <c r="T240" s="1016"/>
      <c r="U240" s="1022"/>
      <c r="V240" s="1016"/>
      <c r="W240" s="1023"/>
      <c r="X240" s="1016"/>
      <c r="Y240" s="1019"/>
      <c r="Z240" s="1016"/>
      <c r="AA240" s="1019"/>
      <c r="AB240" s="1016"/>
      <c r="AC240" s="1019"/>
      <c r="AD240" s="1016"/>
      <c r="AE240" s="1015">
        <f t="shared" si="42"/>
        <v>0</v>
      </c>
      <c r="AF240" s="1016"/>
      <c r="AG240" s="1019">
        <f t="shared" si="43"/>
        <v>0</v>
      </c>
      <c r="AH240" s="1016"/>
      <c r="AI240" s="1015"/>
      <c r="AJ240" s="1018"/>
      <c r="AK240" s="1016"/>
      <c r="AL240" s="218"/>
      <c r="AM240" s="219"/>
      <c r="AN240" s="219"/>
      <c r="AO240" s="218"/>
      <c r="AP240" s="218"/>
      <c r="AQ240" s="218"/>
      <c r="AR240" s="218"/>
      <c r="AS240" s="218"/>
    </row>
    <row r="241" spans="1:45" ht="31.5" customHeight="1" outlineLevel="1" x14ac:dyDescent="0.25">
      <c r="A241" s="34"/>
      <c r="B241" s="1007"/>
      <c r="C241" s="589"/>
      <c r="D241" s="1025" t="s">
        <v>194</v>
      </c>
      <c r="E241" s="1026"/>
      <c r="F241" s="1026"/>
      <c r="G241" s="1026"/>
      <c r="H241" s="1026"/>
      <c r="I241" s="1026"/>
      <c r="J241" s="1026"/>
      <c r="K241" s="1026"/>
      <c r="L241" s="1026"/>
      <c r="M241" s="1026"/>
      <c r="N241" s="1026"/>
      <c r="O241" s="1026"/>
      <c r="P241" s="1026"/>
      <c r="Q241" s="1026"/>
      <c r="R241" s="1026"/>
      <c r="S241" s="1026"/>
      <c r="T241" s="1027"/>
      <c r="U241" s="1028"/>
      <c r="V241" s="589"/>
      <c r="W241" s="1028" t="s">
        <v>101</v>
      </c>
      <c r="X241" s="589"/>
      <c r="Y241" s="1029">
        <v>1</v>
      </c>
      <c r="Z241" s="589"/>
      <c r="AA241" s="1029"/>
      <c r="AB241" s="589"/>
      <c r="AC241" s="1024"/>
      <c r="AD241" s="589"/>
      <c r="AE241" s="1024">
        <f t="shared" si="42"/>
        <v>0</v>
      </c>
      <c r="AF241" s="589"/>
      <c r="AG241" s="1024">
        <f t="shared" si="43"/>
        <v>0</v>
      </c>
      <c r="AH241" s="589"/>
      <c r="AI241" s="1024">
        <f t="shared" si="44"/>
        <v>0</v>
      </c>
      <c r="AJ241" s="597"/>
      <c r="AK241" s="589"/>
      <c r="AL241" s="34"/>
      <c r="AM241" s="9"/>
      <c r="AN241" s="9"/>
      <c r="AO241" s="34"/>
      <c r="AP241" s="34"/>
      <c r="AQ241" s="34"/>
      <c r="AR241" s="34"/>
      <c r="AS241" s="34"/>
    </row>
    <row r="242" spans="1:45" s="220" customFormat="1" ht="15.75" customHeight="1" outlineLevel="1" x14ac:dyDescent="0.25">
      <c r="A242" s="218"/>
      <c r="B242" s="1020" t="s">
        <v>818</v>
      </c>
      <c r="C242" s="1016"/>
      <c r="D242" s="1021" t="s">
        <v>200</v>
      </c>
      <c r="E242" s="1018"/>
      <c r="F242" s="1018"/>
      <c r="G242" s="1018"/>
      <c r="H242" s="1018"/>
      <c r="I242" s="1018"/>
      <c r="J242" s="1018"/>
      <c r="K242" s="1018"/>
      <c r="L242" s="1018"/>
      <c r="M242" s="1018"/>
      <c r="N242" s="1018"/>
      <c r="O242" s="1018"/>
      <c r="P242" s="1018"/>
      <c r="Q242" s="1018"/>
      <c r="R242" s="1018"/>
      <c r="S242" s="1018"/>
      <c r="T242" s="1016"/>
      <c r="U242" s="1022"/>
      <c r="V242" s="1016"/>
      <c r="W242" s="1023"/>
      <c r="X242" s="1016"/>
      <c r="Y242" s="1019"/>
      <c r="Z242" s="1016"/>
      <c r="AA242" s="1019"/>
      <c r="AB242" s="1016"/>
      <c r="AC242" s="1019"/>
      <c r="AD242" s="1016"/>
      <c r="AE242" s="1015">
        <f t="shared" si="42"/>
        <v>0</v>
      </c>
      <c r="AF242" s="1016"/>
      <c r="AG242" s="1019">
        <f t="shared" si="43"/>
        <v>0</v>
      </c>
      <c r="AH242" s="1016"/>
      <c r="AI242" s="1015"/>
      <c r="AJ242" s="1018"/>
      <c r="AK242" s="1016"/>
      <c r="AL242" s="218"/>
      <c r="AM242" s="219"/>
      <c r="AN242" s="219"/>
      <c r="AO242" s="218"/>
      <c r="AP242" s="218"/>
      <c r="AQ242" s="218"/>
      <c r="AR242" s="218"/>
      <c r="AS242" s="218"/>
    </row>
    <row r="243" spans="1:45" ht="31.5" customHeight="1" outlineLevel="1" x14ac:dyDescent="0.25">
      <c r="A243" s="34"/>
      <c r="B243" s="1007"/>
      <c r="C243" s="589"/>
      <c r="D243" s="1025" t="s">
        <v>194</v>
      </c>
      <c r="E243" s="1026"/>
      <c r="F243" s="1026"/>
      <c r="G243" s="1026"/>
      <c r="H243" s="1026"/>
      <c r="I243" s="1026"/>
      <c r="J243" s="1026"/>
      <c r="K243" s="1026"/>
      <c r="L243" s="1026"/>
      <c r="M243" s="1026"/>
      <c r="N243" s="1026"/>
      <c r="O243" s="1026"/>
      <c r="P243" s="1026"/>
      <c r="Q243" s="1026"/>
      <c r="R243" s="1026"/>
      <c r="S243" s="1026"/>
      <c r="T243" s="1027"/>
      <c r="U243" s="1028"/>
      <c r="V243" s="589"/>
      <c r="W243" s="1028" t="s">
        <v>101</v>
      </c>
      <c r="X243" s="589"/>
      <c r="Y243" s="1029">
        <v>1</v>
      </c>
      <c r="Z243" s="589"/>
      <c r="AA243" s="1029"/>
      <c r="AB243" s="589"/>
      <c r="AC243" s="1024"/>
      <c r="AD243" s="589"/>
      <c r="AE243" s="1024">
        <f t="shared" si="42"/>
        <v>0</v>
      </c>
      <c r="AF243" s="589"/>
      <c r="AG243" s="1024">
        <f t="shared" si="43"/>
        <v>0</v>
      </c>
      <c r="AH243" s="589"/>
      <c r="AI243" s="1024">
        <f t="shared" si="44"/>
        <v>0</v>
      </c>
      <c r="AJ243" s="597"/>
      <c r="AK243" s="589"/>
      <c r="AL243" s="34"/>
      <c r="AM243" s="9"/>
      <c r="AN243" s="9"/>
      <c r="AO243" s="34"/>
      <c r="AP243" s="34"/>
      <c r="AQ243" s="34"/>
      <c r="AR243" s="34"/>
      <c r="AS243" s="34"/>
    </row>
    <row r="244" spans="1:45" s="220" customFormat="1" ht="15.75" customHeight="1" outlineLevel="1" x14ac:dyDescent="0.25">
      <c r="A244" s="218"/>
      <c r="B244" s="1020" t="s">
        <v>819</v>
      </c>
      <c r="C244" s="1016"/>
      <c r="D244" s="1021" t="s">
        <v>201</v>
      </c>
      <c r="E244" s="1018"/>
      <c r="F244" s="1018"/>
      <c r="G244" s="1018"/>
      <c r="H244" s="1018"/>
      <c r="I244" s="1018"/>
      <c r="J244" s="1018"/>
      <c r="K244" s="1018"/>
      <c r="L244" s="1018"/>
      <c r="M244" s="1018"/>
      <c r="N244" s="1018"/>
      <c r="O244" s="1018"/>
      <c r="P244" s="1018"/>
      <c r="Q244" s="1018"/>
      <c r="R244" s="1018"/>
      <c r="S244" s="1018"/>
      <c r="T244" s="1016"/>
      <c r="U244" s="1022"/>
      <c r="V244" s="1016"/>
      <c r="W244" s="1023"/>
      <c r="X244" s="1016"/>
      <c r="Y244" s="1019"/>
      <c r="Z244" s="1016"/>
      <c r="AA244" s="1019"/>
      <c r="AB244" s="1016"/>
      <c r="AC244" s="1019"/>
      <c r="AD244" s="1016"/>
      <c r="AE244" s="1015">
        <f t="shared" si="42"/>
        <v>0</v>
      </c>
      <c r="AF244" s="1016"/>
      <c r="AG244" s="1019">
        <f t="shared" si="43"/>
        <v>0</v>
      </c>
      <c r="AH244" s="1016"/>
      <c r="AI244" s="1015"/>
      <c r="AJ244" s="1018"/>
      <c r="AK244" s="1016"/>
      <c r="AL244" s="218"/>
      <c r="AM244" s="219"/>
      <c r="AN244" s="219"/>
      <c r="AO244" s="218"/>
      <c r="AP244" s="218"/>
      <c r="AQ244" s="218"/>
      <c r="AR244" s="218"/>
      <c r="AS244" s="218"/>
    </row>
    <row r="245" spans="1:45" ht="31.5" customHeight="1" outlineLevel="1" x14ac:dyDescent="0.25">
      <c r="A245" s="34"/>
      <c r="B245" s="1007"/>
      <c r="C245" s="589"/>
      <c r="D245" s="1025" t="s">
        <v>194</v>
      </c>
      <c r="E245" s="1026"/>
      <c r="F245" s="1026"/>
      <c r="G245" s="1026"/>
      <c r="H245" s="1026"/>
      <c r="I245" s="1026"/>
      <c r="J245" s="1026"/>
      <c r="K245" s="1026"/>
      <c r="L245" s="1026"/>
      <c r="M245" s="1026"/>
      <c r="N245" s="1026"/>
      <c r="O245" s="1026"/>
      <c r="P245" s="1026"/>
      <c r="Q245" s="1026"/>
      <c r="R245" s="1026"/>
      <c r="S245" s="1026"/>
      <c r="T245" s="1027"/>
      <c r="U245" s="1028"/>
      <c r="V245" s="589"/>
      <c r="W245" s="1028" t="s">
        <v>101</v>
      </c>
      <c r="X245" s="589"/>
      <c r="Y245" s="1029">
        <v>1</v>
      </c>
      <c r="Z245" s="589"/>
      <c r="AA245" s="1029"/>
      <c r="AB245" s="589"/>
      <c r="AC245" s="1024"/>
      <c r="AD245" s="589"/>
      <c r="AE245" s="1024">
        <f t="shared" si="42"/>
        <v>0</v>
      </c>
      <c r="AF245" s="589"/>
      <c r="AG245" s="1024">
        <f t="shared" si="43"/>
        <v>0</v>
      </c>
      <c r="AH245" s="589"/>
      <c r="AI245" s="1024">
        <f t="shared" si="44"/>
        <v>0</v>
      </c>
      <c r="AJ245" s="597"/>
      <c r="AK245" s="589"/>
      <c r="AL245" s="34"/>
      <c r="AM245" s="9"/>
      <c r="AN245" s="9"/>
      <c r="AO245" s="34"/>
      <c r="AP245" s="34"/>
      <c r="AQ245" s="34"/>
      <c r="AR245" s="34"/>
      <c r="AS245" s="34"/>
    </row>
    <row r="246" spans="1:45" s="220" customFormat="1" ht="15.75" customHeight="1" outlineLevel="1" x14ac:dyDescent="0.25">
      <c r="A246" s="218"/>
      <c r="B246" s="1020">
        <v>20</v>
      </c>
      <c r="C246" s="1016"/>
      <c r="D246" s="1021" t="s">
        <v>202</v>
      </c>
      <c r="E246" s="1018"/>
      <c r="F246" s="1018"/>
      <c r="G246" s="1018"/>
      <c r="H246" s="1018"/>
      <c r="I246" s="1018"/>
      <c r="J246" s="1018"/>
      <c r="K246" s="1018"/>
      <c r="L246" s="1018"/>
      <c r="M246" s="1018"/>
      <c r="N246" s="1018"/>
      <c r="O246" s="1018"/>
      <c r="P246" s="1018"/>
      <c r="Q246" s="1018"/>
      <c r="R246" s="1018"/>
      <c r="S246" s="1018"/>
      <c r="T246" s="1016"/>
      <c r="U246" s="1022"/>
      <c r="V246" s="1016"/>
      <c r="W246" s="1023"/>
      <c r="X246" s="1016"/>
      <c r="Y246" s="1019"/>
      <c r="Z246" s="1016"/>
      <c r="AA246" s="1019"/>
      <c r="AB246" s="1016"/>
      <c r="AC246" s="1019"/>
      <c r="AD246" s="1016"/>
      <c r="AE246" s="1015">
        <f t="shared" si="42"/>
        <v>0</v>
      </c>
      <c r="AF246" s="1016"/>
      <c r="AG246" s="1019">
        <f t="shared" si="43"/>
        <v>0</v>
      </c>
      <c r="AH246" s="1016"/>
      <c r="AI246" s="1015"/>
      <c r="AJ246" s="1018"/>
      <c r="AK246" s="1016"/>
      <c r="AL246" s="218"/>
      <c r="AM246" s="219"/>
      <c r="AN246" s="219"/>
      <c r="AO246" s="218"/>
      <c r="AP246" s="218"/>
      <c r="AQ246" s="218"/>
      <c r="AR246" s="218"/>
      <c r="AS246" s="218"/>
    </row>
    <row r="247" spans="1:45" ht="31.5" customHeight="1" outlineLevel="1" x14ac:dyDescent="0.25">
      <c r="A247" s="34"/>
      <c r="B247" s="1007"/>
      <c r="C247" s="589"/>
      <c r="D247" s="1025" t="s">
        <v>194</v>
      </c>
      <c r="E247" s="1026"/>
      <c r="F247" s="1026"/>
      <c r="G247" s="1026"/>
      <c r="H247" s="1026"/>
      <c r="I247" s="1026"/>
      <c r="J247" s="1026"/>
      <c r="K247" s="1026"/>
      <c r="L247" s="1026"/>
      <c r="M247" s="1026"/>
      <c r="N247" s="1026"/>
      <c r="O247" s="1026"/>
      <c r="P247" s="1026"/>
      <c r="Q247" s="1026"/>
      <c r="R247" s="1026"/>
      <c r="S247" s="1026"/>
      <c r="T247" s="1027"/>
      <c r="U247" s="1028"/>
      <c r="V247" s="589"/>
      <c r="W247" s="1028" t="s">
        <v>101</v>
      </c>
      <c r="X247" s="589"/>
      <c r="Y247" s="1029">
        <v>1</v>
      </c>
      <c r="Z247" s="589"/>
      <c r="AA247" s="1029"/>
      <c r="AB247" s="589"/>
      <c r="AC247" s="1024"/>
      <c r="AD247" s="589"/>
      <c r="AE247" s="1024">
        <f t="shared" si="42"/>
        <v>0</v>
      </c>
      <c r="AF247" s="589"/>
      <c r="AG247" s="1024">
        <f t="shared" si="43"/>
        <v>0</v>
      </c>
      <c r="AH247" s="589"/>
      <c r="AI247" s="1024">
        <f t="shared" si="44"/>
        <v>0</v>
      </c>
      <c r="AJ247" s="597"/>
      <c r="AK247" s="589"/>
      <c r="AL247" s="34"/>
      <c r="AM247" s="9"/>
      <c r="AN247" s="9"/>
      <c r="AO247" s="34"/>
      <c r="AP247" s="34"/>
      <c r="AQ247" s="34"/>
      <c r="AR247" s="34"/>
      <c r="AS247" s="34"/>
    </row>
    <row r="248" spans="1:45" s="220" customFormat="1" ht="15.75" customHeight="1" outlineLevel="1" x14ac:dyDescent="0.25">
      <c r="A248" s="218"/>
      <c r="B248" s="1020" t="s">
        <v>820</v>
      </c>
      <c r="C248" s="1016"/>
      <c r="D248" s="1021" t="s">
        <v>203</v>
      </c>
      <c r="E248" s="1018"/>
      <c r="F248" s="1018"/>
      <c r="G248" s="1018"/>
      <c r="H248" s="1018"/>
      <c r="I248" s="1018"/>
      <c r="J248" s="1018"/>
      <c r="K248" s="1018"/>
      <c r="L248" s="1018"/>
      <c r="M248" s="1018"/>
      <c r="N248" s="1018"/>
      <c r="O248" s="1018"/>
      <c r="P248" s="1018"/>
      <c r="Q248" s="1018"/>
      <c r="R248" s="1018"/>
      <c r="S248" s="1018"/>
      <c r="T248" s="1016"/>
      <c r="U248" s="1022"/>
      <c r="V248" s="1016"/>
      <c r="W248" s="1023"/>
      <c r="X248" s="1016"/>
      <c r="Y248" s="1019"/>
      <c r="Z248" s="1016"/>
      <c r="AA248" s="1019"/>
      <c r="AB248" s="1016"/>
      <c r="AC248" s="1019"/>
      <c r="AD248" s="1016"/>
      <c r="AE248" s="1015">
        <f t="shared" si="42"/>
        <v>0</v>
      </c>
      <c r="AF248" s="1016"/>
      <c r="AG248" s="1019">
        <f t="shared" si="43"/>
        <v>0</v>
      </c>
      <c r="AH248" s="1016"/>
      <c r="AI248" s="1015"/>
      <c r="AJ248" s="1018"/>
      <c r="AK248" s="1016"/>
      <c r="AL248" s="218"/>
      <c r="AM248" s="219"/>
      <c r="AN248" s="219"/>
      <c r="AO248" s="218"/>
      <c r="AP248" s="218"/>
      <c r="AQ248" s="218"/>
      <c r="AR248" s="218"/>
      <c r="AS248" s="218"/>
    </row>
    <row r="249" spans="1:45" ht="31.5" customHeight="1" outlineLevel="1" x14ac:dyDescent="0.25">
      <c r="A249" s="34"/>
      <c r="B249" s="1007"/>
      <c r="C249" s="589"/>
      <c r="D249" s="1025" t="s">
        <v>194</v>
      </c>
      <c r="E249" s="1026"/>
      <c r="F249" s="1026"/>
      <c r="G249" s="1026"/>
      <c r="H249" s="1026"/>
      <c r="I249" s="1026"/>
      <c r="J249" s="1026"/>
      <c r="K249" s="1026"/>
      <c r="L249" s="1026"/>
      <c r="M249" s="1026"/>
      <c r="N249" s="1026"/>
      <c r="O249" s="1026"/>
      <c r="P249" s="1026"/>
      <c r="Q249" s="1026"/>
      <c r="R249" s="1026"/>
      <c r="S249" s="1026"/>
      <c r="T249" s="1027"/>
      <c r="U249" s="1028"/>
      <c r="V249" s="589"/>
      <c r="W249" s="1028" t="s">
        <v>101</v>
      </c>
      <c r="X249" s="589"/>
      <c r="Y249" s="1029">
        <v>1</v>
      </c>
      <c r="Z249" s="589"/>
      <c r="AA249" s="1029"/>
      <c r="AB249" s="589"/>
      <c r="AC249" s="1024"/>
      <c r="AD249" s="589"/>
      <c r="AE249" s="1024">
        <f t="shared" si="42"/>
        <v>0</v>
      </c>
      <c r="AF249" s="589"/>
      <c r="AG249" s="1024">
        <f t="shared" si="43"/>
        <v>0</v>
      </c>
      <c r="AH249" s="589"/>
      <c r="AI249" s="1024">
        <f t="shared" si="44"/>
        <v>0</v>
      </c>
      <c r="AJ249" s="597"/>
      <c r="AK249" s="589"/>
      <c r="AL249" s="34"/>
      <c r="AM249" s="9"/>
      <c r="AN249" s="9"/>
      <c r="AO249" s="34"/>
      <c r="AP249" s="34"/>
      <c r="AQ249" s="34"/>
      <c r="AR249" s="34"/>
      <c r="AS249" s="34"/>
    </row>
    <row r="250" spans="1:45" s="220" customFormat="1" ht="15.75" customHeight="1" outlineLevel="1" x14ac:dyDescent="0.25">
      <c r="A250" s="218"/>
      <c r="B250" s="1020" t="s">
        <v>821</v>
      </c>
      <c r="C250" s="1016"/>
      <c r="D250" s="1021" t="s">
        <v>204</v>
      </c>
      <c r="E250" s="1018"/>
      <c r="F250" s="1018"/>
      <c r="G250" s="1018"/>
      <c r="H250" s="1018"/>
      <c r="I250" s="1018"/>
      <c r="J250" s="1018"/>
      <c r="K250" s="1018"/>
      <c r="L250" s="1018"/>
      <c r="M250" s="1018"/>
      <c r="N250" s="1018"/>
      <c r="O250" s="1018"/>
      <c r="P250" s="1018"/>
      <c r="Q250" s="1018"/>
      <c r="R250" s="1018"/>
      <c r="S250" s="1018"/>
      <c r="T250" s="1016"/>
      <c r="U250" s="1022"/>
      <c r="V250" s="1016"/>
      <c r="W250" s="1023"/>
      <c r="X250" s="1016"/>
      <c r="Y250" s="1019"/>
      <c r="Z250" s="1016"/>
      <c r="AA250" s="1019"/>
      <c r="AB250" s="1016"/>
      <c r="AC250" s="1019"/>
      <c r="AD250" s="1016"/>
      <c r="AE250" s="1015">
        <f t="shared" si="42"/>
        <v>0</v>
      </c>
      <c r="AF250" s="1016"/>
      <c r="AG250" s="1019">
        <f t="shared" si="43"/>
        <v>0</v>
      </c>
      <c r="AH250" s="1016"/>
      <c r="AI250" s="1015"/>
      <c r="AJ250" s="1018"/>
      <c r="AK250" s="1016"/>
      <c r="AL250" s="218"/>
      <c r="AM250" s="219"/>
      <c r="AN250" s="219"/>
      <c r="AO250" s="218"/>
      <c r="AP250" s="218"/>
      <c r="AQ250" s="218"/>
      <c r="AR250" s="218"/>
      <c r="AS250" s="218"/>
    </row>
    <row r="251" spans="1:45" ht="31.5" customHeight="1" outlineLevel="1" x14ac:dyDescent="0.25">
      <c r="A251" s="34"/>
      <c r="B251" s="1007"/>
      <c r="C251" s="589"/>
      <c r="D251" s="1025" t="s">
        <v>194</v>
      </c>
      <c r="E251" s="1026"/>
      <c r="F251" s="1026"/>
      <c r="G251" s="1026"/>
      <c r="H251" s="1026"/>
      <c r="I251" s="1026"/>
      <c r="J251" s="1026"/>
      <c r="K251" s="1026"/>
      <c r="L251" s="1026"/>
      <c r="M251" s="1026"/>
      <c r="N251" s="1026"/>
      <c r="O251" s="1026"/>
      <c r="P251" s="1026"/>
      <c r="Q251" s="1026"/>
      <c r="R251" s="1026"/>
      <c r="S251" s="1026"/>
      <c r="T251" s="1027"/>
      <c r="U251" s="1028"/>
      <c r="V251" s="589"/>
      <c r="W251" s="1028" t="s">
        <v>101</v>
      </c>
      <c r="X251" s="589"/>
      <c r="Y251" s="1029">
        <v>1</v>
      </c>
      <c r="Z251" s="589"/>
      <c r="AA251" s="1029"/>
      <c r="AB251" s="589"/>
      <c r="AC251" s="1024"/>
      <c r="AD251" s="589"/>
      <c r="AE251" s="1024">
        <f t="shared" si="42"/>
        <v>0</v>
      </c>
      <c r="AF251" s="589"/>
      <c r="AG251" s="1024">
        <f t="shared" si="43"/>
        <v>0</v>
      </c>
      <c r="AH251" s="589"/>
      <c r="AI251" s="1024">
        <f t="shared" si="44"/>
        <v>0</v>
      </c>
      <c r="AJ251" s="597"/>
      <c r="AK251" s="589"/>
      <c r="AL251" s="34"/>
      <c r="AM251" s="9"/>
      <c r="AN251" s="9"/>
      <c r="AO251" s="34"/>
      <c r="AP251" s="34"/>
      <c r="AQ251" s="34"/>
      <c r="AR251" s="34"/>
      <c r="AS251" s="34"/>
    </row>
    <row r="252" spans="1:45" s="220" customFormat="1" ht="15.75" customHeight="1" outlineLevel="1" x14ac:dyDescent="0.25">
      <c r="A252" s="218"/>
      <c r="B252" s="1020" t="s">
        <v>822</v>
      </c>
      <c r="C252" s="1016"/>
      <c r="D252" s="1021" t="s">
        <v>205</v>
      </c>
      <c r="E252" s="1018"/>
      <c r="F252" s="1018"/>
      <c r="G252" s="1018"/>
      <c r="H252" s="1018"/>
      <c r="I252" s="1018"/>
      <c r="J252" s="1018"/>
      <c r="K252" s="1018"/>
      <c r="L252" s="1018"/>
      <c r="M252" s="1018"/>
      <c r="N252" s="1018"/>
      <c r="O252" s="1018"/>
      <c r="P252" s="1018"/>
      <c r="Q252" s="1018"/>
      <c r="R252" s="1018"/>
      <c r="S252" s="1018"/>
      <c r="T252" s="1016"/>
      <c r="U252" s="1022"/>
      <c r="V252" s="1016"/>
      <c r="W252" s="1023"/>
      <c r="X252" s="1016"/>
      <c r="Y252" s="1019"/>
      <c r="Z252" s="1016"/>
      <c r="AA252" s="1019"/>
      <c r="AB252" s="1016"/>
      <c r="AC252" s="1019"/>
      <c r="AD252" s="1016"/>
      <c r="AE252" s="1015">
        <f t="shared" si="42"/>
        <v>0</v>
      </c>
      <c r="AF252" s="1016"/>
      <c r="AG252" s="1019">
        <f t="shared" si="43"/>
        <v>0</v>
      </c>
      <c r="AH252" s="1016"/>
      <c r="AI252" s="1015"/>
      <c r="AJ252" s="1018"/>
      <c r="AK252" s="1016"/>
      <c r="AL252" s="218"/>
      <c r="AM252" s="219"/>
      <c r="AN252" s="219"/>
      <c r="AO252" s="218"/>
      <c r="AP252" s="218"/>
      <c r="AQ252" s="218"/>
      <c r="AR252" s="218"/>
      <c r="AS252" s="218"/>
    </row>
    <row r="253" spans="1:45" ht="31.5" customHeight="1" outlineLevel="1" x14ac:dyDescent="0.25">
      <c r="A253" s="34"/>
      <c r="B253" s="1007"/>
      <c r="C253" s="589"/>
      <c r="D253" s="1025" t="s">
        <v>194</v>
      </c>
      <c r="E253" s="1026"/>
      <c r="F253" s="1026"/>
      <c r="G253" s="1026"/>
      <c r="H253" s="1026"/>
      <c r="I253" s="1026"/>
      <c r="J253" s="1026"/>
      <c r="K253" s="1026"/>
      <c r="L253" s="1026"/>
      <c r="M253" s="1026"/>
      <c r="N253" s="1026"/>
      <c r="O253" s="1026"/>
      <c r="P253" s="1026"/>
      <c r="Q253" s="1026"/>
      <c r="R253" s="1026"/>
      <c r="S253" s="1026"/>
      <c r="T253" s="1027"/>
      <c r="U253" s="1028"/>
      <c r="V253" s="589"/>
      <c r="W253" s="1028" t="s">
        <v>101</v>
      </c>
      <c r="X253" s="589"/>
      <c r="Y253" s="1029">
        <v>1</v>
      </c>
      <c r="Z253" s="589"/>
      <c r="AA253" s="1029"/>
      <c r="AB253" s="589"/>
      <c r="AC253" s="1024"/>
      <c r="AD253" s="589"/>
      <c r="AE253" s="1024">
        <f t="shared" si="42"/>
        <v>0</v>
      </c>
      <c r="AF253" s="589"/>
      <c r="AG253" s="1024">
        <f t="shared" si="43"/>
        <v>0</v>
      </c>
      <c r="AH253" s="589"/>
      <c r="AI253" s="1024">
        <f t="shared" si="44"/>
        <v>0</v>
      </c>
      <c r="AJ253" s="597"/>
      <c r="AK253" s="589"/>
      <c r="AL253" s="34"/>
      <c r="AM253" s="9"/>
      <c r="AN253" s="9"/>
      <c r="AO253" s="34"/>
      <c r="AP253" s="34"/>
      <c r="AQ253" s="34"/>
      <c r="AR253" s="34"/>
      <c r="AS253" s="34"/>
    </row>
    <row r="254" spans="1:45" s="220" customFormat="1" ht="15.75" customHeight="1" outlineLevel="1" x14ac:dyDescent="0.25">
      <c r="A254" s="218"/>
      <c r="B254" s="1020" t="s">
        <v>823</v>
      </c>
      <c r="C254" s="1016"/>
      <c r="D254" s="1021" t="s">
        <v>206</v>
      </c>
      <c r="E254" s="1018"/>
      <c r="F254" s="1018"/>
      <c r="G254" s="1018"/>
      <c r="H254" s="1018"/>
      <c r="I254" s="1018"/>
      <c r="J254" s="1018"/>
      <c r="K254" s="1018"/>
      <c r="L254" s="1018"/>
      <c r="M254" s="1018"/>
      <c r="N254" s="1018"/>
      <c r="O254" s="1018"/>
      <c r="P254" s="1018"/>
      <c r="Q254" s="1018"/>
      <c r="R254" s="1018"/>
      <c r="S254" s="1018"/>
      <c r="T254" s="1016"/>
      <c r="U254" s="1022"/>
      <c r="V254" s="1016"/>
      <c r="W254" s="1023"/>
      <c r="X254" s="1016"/>
      <c r="Y254" s="1019"/>
      <c r="Z254" s="1016"/>
      <c r="AA254" s="1019"/>
      <c r="AB254" s="1016"/>
      <c r="AC254" s="1019"/>
      <c r="AD254" s="1016"/>
      <c r="AE254" s="1015">
        <f t="shared" si="42"/>
        <v>0</v>
      </c>
      <c r="AF254" s="1016"/>
      <c r="AG254" s="1019">
        <f t="shared" si="43"/>
        <v>0</v>
      </c>
      <c r="AH254" s="1016"/>
      <c r="AI254" s="1015"/>
      <c r="AJ254" s="1018"/>
      <c r="AK254" s="1016"/>
      <c r="AL254" s="218"/>
      <c r="AM254" s="219"/>
      <c r="AN254" s="219"/>
      <c r="AO254" s="218"/>
      <c r="AP254" s="218"/>
      <c r="AQ254" s="218"/>
      <c r="AR254" s="218"/>
      <c r="AS254" s="218"/>
    </row>
    <row r="255" spans="1:45" ht="31.5" customHeight="1" outlineLevel="1" x14ac:dyDescent="0.25">
      <c r="A255" s="34"/>
      <c r="B255" s="1007"/>
      <c r="C255" s="589"/>
      <c r="D255" s="1025" t="s">
        <v>194</v>
      </c>
      <c r="E255" s="1026"/>
      <c r="F255" s="1026"/>
      <c r="G255" s="1026"/>
      <c r="H255" s="1026"/>
      <c r="I255" s="1026"/>
      <c r="J255" s="1026"/>
      <c r="K255" s="1026"/>
      <c r="L255" s="1026"/>
      <c r="M255" s="1026"/>
      <c r="N255" s="1026"/>
      <c r="O255" s="1026"/>
      <c r="P255" s="1026"/>
      <c r="Q255" s="1026"/>
      <c r="R255" s="1026"/>
      <c r="S255" s="1026"/>
      <c r="T255" s="1027"/>
      <c r="U255" s="1028"/>
      <c r="V255" s="589"/>
      <c r="W255" s="1028" t="s">
        <v>101</v>
      </c>
      <c r="X255" s="589"/>
      <c r="Y255" s="1029">
        <v>1</v>
      </c>
      <c r="Z255" s="589"/>
      <c r="AA255" s="1029"/>
      <c r="AB255" s="589"/>
      <c r="AC255" s="1024"/>
      <c r="AD255" s="589"/>
      <c r="AE255" s="1024">
        <f t="shared" si="42"/>
        <v>0</v>
      </c>
      <c r="AF255" s="589"/>
      <c r="AG255" s="1024">
        <f t="shared" si="43"/>
        <v>0</v>
      </c>
      <c r="AH255" s="589"/>
      <c r="AI255" s="1024">
        <f t="shared" si="44"/>
        <v>0</v>
      </c>
      <c r="AJ255" s="597"/>
      <c r="AK255" s="589"/>
      <c r="AL255" s="34"/>
      <c r="AM255" s="9"/>
      <c r="AN255" s="9"/>
      <c r="AO255" s="34"/>
      <c r="AP255" s="34"/>
      <c r="AQ255" s="34"/>
      <c r="AR255" s="34"/>
      <c r="AS255" s="34"/>
    </row>
    <row r="256" spans="1:45" s="220" customFormat="1" ht="15.75" customHeight="1" outlineLevel="1" x14ac:dyDescent="0.25">
      <c r="A256" s="218"/>
      <c r="B256" s="1020" t="s">
        <v>824</v>
      </c>
      <c r="C256" s="1016"/>
      <c r="D256" s="1021" t="s">
        <v>207</v>
      </c>
      <c r="E256" s="1018"/>
      <c r="F256" s="1018"/>
      <c r="G256" s="1018"/>
      <c r="H256" s="1018"/>
      <c r="I256" s="1018"/>
      <c r="J256" s="1018"/>
      <c r="K256" s="1018"/>
      <c r="L256" s="1018"/>
      <c r="M256" s="1018"/>
      <c r="N256" s="1018"/>
      <c r="O256" s="1018"/>
      <c r="P256" s="1018"/>
      <c r="Q256" s="1018"/>
      <c r="R256" s="1018"/>
      <c r="S256" s="1018"/>
      <c r="T256" s="1016"/>
      <c r="U256" s="1022"/>
      <c r="V256" s="1016"/>
      <c r="W256" s="1023"/>
      <c r="X256" s="1016"/>
      <c r="Y256" s="1019"/>
      <c r="Z256" s="1016"/>
      <c r="AA256" s="1019"/>
      <c r="AB256" s="1016"/>
      <c r="AC256" s="1019"/>
      <c r="AD256" s="1016"/>
      <c r="AE256" s="1015">
        <f t="shared" si="42"/>
        <v>0</v>
      </c>
      <c r="AF256" s="1016"/>
      <c r="AG256" s="1019">
        <f t="shared" si="43"/>
        <v>0</v>
      </c>
      <c r="AH256" s="1016"/>
      <c r="AI256" s="1015"/>
      <c r="AJ256" s="1018"/>
      <c r="AK256" s="1016"/>
      <c r="AL256" s="218"/>
      <c r="AM256" s="219"/>
      <c r="AN256" s="219"/>
      <c r="AO256" s="218"/>
      <c r="AP256" s="218"/>
      <c r="AQ256" s="218"/>
      <c r="AR256" s="218"/>
      <c r="AS256" s="218"/>
    </row>
    <row r="257" spans="1:45" ht="31.5" customHeight="1" outlineLevel="1" x14ac:dyDescent="0.25">
      <c r="A257" s="34"/>
      <c r="B257" s="1007"/>
      <c r="C257" s="589"/>
      <c r="D257" s="1025" t="s">
        <v>194</v>
      </c>
      <c r="E257" s="1026"/>
      <c r="F257" s="1026"/>
      <c r="G257" s="1026"/>
      <c r="H257" s="1026"/>
      <c r="I257" s="1026"/>
      <c r="J257" s="1026"/>
      <c r="K257" s="1026"/>
      <c r="L257" s="1026"/>
      <c r="M257" s="1026"/>
      <c r="N257" s="1026"/>
      <c r="O257" s="1026"/>
      <c r="P257" s="1026"/>
      <c r="Q257" s="1026"/>
      <c r="R257" s="1026"/>
      <c r="S257" s="1026"/>
      <c r="T257" s="1027"/>
      <c r="U257" s="1028"/>
      <c r="V257" s="589"/>
      <c r="W257" s="1028" t="s">
        <v>101</v>
      </c>
      <c r="X257" s="589"/>
      <c r="Y257" s="1029">
        <v>1</v>
      </c>
      <c r="Z257" s="589"/>
      <c r="AA257" s="1029"/>
      <c r="AB257" s="589"/>
      <c r="AC257" s="1024"/>
      <c r="AD257" s="589"/>
      <c r="AE257" s="1024">
        <f t="shared" si="42"/>
        <v>0</v>
      </c>
      <c r="AF257" s="589"/>
      <c r="AG257" s="1024">
        <f t="shared" si="43"/>
        <v>0</v>
      </c>
      <c r="AH257" s="589"/>
      <c r="AI257" s="1024">
        <f t="shared" si="44"/>
        <v>0</v>
      </c>
      <c r="AJ257" s="597"/>
      <c r="AK257" s="589"/>
      <c r="AL257" s="34"/>
      <c r="AM257" s="9"/>
      <c r="AN257" s="9"/>
      <c r="AO257" s="34"/>
      <c r="AP257" s="34"/>
      <c r="AQ257" s="34"/>
      <c r="AR257" s="34"/>
      <c r="AS257" s="34"/>
    </row>
    <row r="258" spans="1:45" s="220" customFormat="1" ht="15.75" customHeight="1" outlineLevel="1" x14ac:dyDescent="0.25">
      <c r="A258" s="218"/>
      <c r="B258" s="1020" t="s">
        <v>825</v>
      </c>
      <c r="C258" s="1016"/>
      <c r="D258" s="1021" t="s">
        <v>208</v>
      </c>
      <c r="E258" s="1018"/>
      <c r="F258" s="1018"/>
      <c r="G258" s="1018"/>
      <c r="H258" s="1018"/>
      <c r="I258" s="1018"/>
      <c r="J258" s="1018"/>
      <c r="K258" s="1018"/>
      <c r="L258" s="1018"/>
      <c r="M258" s="1018"/>
      <c r="N258" s="1018"/>
      <c r="O258" s="1018"/>
      <c r="P258" s="1018"/>
      <c r="Q258" s="1018"/>
      <c r="R258" s="1018"/>
      <c r="S258" s="1018"/>
      <c r="T258" s="1016"/>
      <c r="U258" s="1022"/>
      <c r="V258" s="1016"/>
      <c r="W258" s="1023"/>
      <c r="X258" s="1016"/>
      <c r="Y258" s="1019"/>
      <c r="Z258" s="1016"/>
      <c r="AA258" s="1019"/>
      <c r="AB258" s="1016"/>
      <c r="AC258" s="1019"/>
      <c r="AD258" s="1016"/>
      <c r="AE258" s="1015">
        <f t="shared" si="42"/>
        <v>0</v>
      </c>
      <c r="AF258" s="1016"/>
      <c r="AG258" s="1019">
        <f t="shared" si="43"/>
        <v>0</v>
      </c>
      <c r="AH258" s="1016"/>
      <c r="AI258" s="1015"/>
      <c r="AJ258" s="1018"/>
      <c r="AK258" s="1016"/>
      <c r="AL258" s="218"/>
      <c r="AM258" s="219"/>
      <c r="AN258" s="219"/>
      <c r="AO258" s="218"/>
      <c r="AP258" s="218"/>
      <c r="AQ258" s="218"/>
      <c r="AR258" s="218"/>
      <c r="AS258" s="218"/>
    </row>
    <row r="259" spans="1:45" ht="31.5" customHeight="1" outlineLevel="1" x14ac:dyDescent="0.25">
      <c r="A259" s="34"/>
      <c r="B259" s="1007"/>
      <c r="C259" s="589"/>
      <c r="D259" s="1025" t="s">
        <v>194</v>
      </c>
      <c r="E259" s="1026"/>
      <c r="F259" s="1026"/>
      <c r="G259" s="1026"/>
      <c r="H259" s="1026"/>
      <c r="I259" s="1026"/>
      <c r="J259" s="1026"/>
      <c r="K259" s="1026"/>
      <c r="L259" s="1026"/>
      <c r="M259" s="1026"/>
      <c r="N259" s="1026"/>
      <c r="O259" s="1026"/>
      <c r="P259" s="1026"/>
      <c r="Q259" s="1026"/>
      <c r="R259" s="1026"/>
      <c r="S259" s="1026"/>
      <c r="T259" s="1027"/>
      <c r="U259" s="1028"/>
      <c r="V259" s="589"/>
      <c r="W259" s="1028" t="s">
        <v>101</v>
      </c>
      <c r="X259" s="589"/>
      <c r="Y259" s="1029">
        <v>1</v>
      </c>
      <c r="Z259" s="589"/>
      <c r="AA259" s="1029"/>
      <c r="AB259" s="589"/>
      <c r="AC259" s="1024"/>
      <c r="AD259" s="589"/>
      <c r="AE259" s="1024">
        <f t="shared" si="42"/>
        <v>0</v>
      </c>
      <c r="AF259" s="589"/>
      <c r="AG259" s="1024">
        <f t="shared" si="43"/>
        <v>0</v>
      </c>
      <c r="AH259" s="589"/>
      <c r="AI259" s="1024">
        <f t="shared" si="44"/>
        <v>0</v>
      </c>
      <c r="AJ259" s="597"/>
      <c r="AK259" s="589"/>
      <c r="AL259" s="34"/>
      <c r="AM259" s="9"/>
      <c r="AN259" s="9"/>
      <c r="AO259" s="34"/>
      <c r="AP259" s="34"/>
      <c r="AQ259" s="34"/>
      <c r="AR259" s="34"/>
      <c r="AS259" s="34"/>
    </row>
    <row r="260" spans="1:45" s="220" customFormat="1" ht="15.75" customHeight="1" outlineLevel="1" x14ac:dyDescent="0.25">
      <c r="A260" s="218"/>
      <c r="B260" s="1020" t="s">
        <v>826</v>
      </c>
      <c r="C260" s="1016"/>
      <c r="D260" s="1021" t="s">
        <v>209</v>
      </c>
      <c r="E260" s="1018"/>
      <c r="F260" s="1018"/>
      <c r="G260" s="1018"/>
      <c r="H260" s="1018"/>
      <c r="I260" s="1018"/>
      <c r="J260" s="1018"/>
      <c r="K260" s="1018"/>
      <c r="L260" s="1018"/>
      <c r="M260" s="1018"/>
      <c r="N260" s="1018"/>
      <c r="O260" s="1018"/>
      <c r="P260" s="1018"/>
      <c r="Q260" s="1018"/>
      <c r="R260" s="1018"/>
      <c r="S260" s="1018"/>
      <c r="T260" s="1016"/>
      <c r="U260" s="1022"/>
      <c r="V260" s="1016"/>
      <c r="W260" s="1023"/>
      <c r="X260" s="1016"/>
      <c r="Y260" s="1019"/>
      <c r="Z260" s="1016"/>
      <c r="AA260" s="1019"/>
      <c r="AB260" s="1016"/>
      <c r="AC260" s="1019"/>
      <c r="AD260" s="1016"/>
      <c r="AE260" s="1015">
        <f t="shared" si="42"/>
        <v>0</v>
      </c>
      <c r="AF260" s="1016"/>
      <c r="AG260" s="1019">
        <f t="shared" si="43"/>
        <v>0</v>
      </c>
      <c r="AH260" s="1016"/>
      <c r="AI260" s="1015"/>
      <c r="AJ260" s="1018"/>
      <c r="AK260" s="1016"/>
      <c r="AL260" s="218"/>
      <c r="AM260" s="219"/>
      <c r="AN260" s="219"/>
      <c r="AO260" s="218"/>
      <c r="AP260" s="218"/>
      <c r="AQ260" s="218"/>
      <c r="AR260" s="218"/>
      <c r="AS260" s="218"/>
    </row>
    <row r="261" spans="1:45" ht="31.5" customHeight="1" outlineLevel="1" x14ac:dyDescent="0.25">
      <c r="A261" s="34"/>
      <c r="B261" s="1007"/>
      <c r="C261" s="589"/>
      <c r="D261" s="1025" t="s">
        <v>194</v>
      </c>
      <c r="E261" s="1026"/>
      <c r="F261" s="1026"/>
      <c r="G261" s="1026"/>
      <c r="H261" s="1026"/>
      <c r="I261" s="1026"/>
      <c r="J261" s="1026"/>
      <c r="K261" s="1026"/>
      <c r="L261" s="1026"/>
      <c r="M261" s="1026"/>
      <c r="N261" s="1026"/>
      <c r="O261" s="1026"/>
      <c r="P261" s="1026"/>
      <c r="Q261" s="1026"/>
      <c r="R261" s="1026"/>
      <c r="S261" s="1026"/>
      <c r="T261" s="1027"/>
      <c r="U261" s="1028"/>
      <c r="V261" s="589"/>
      <c r="W261" s="1028" t="s">
        <v>101</v>
      </c>
      <c r="X261" s="589"/>
      <c r="Y261" s="1029">
        <v>1</v>
      </c>
      <c r="Z261" s="589"/>
      <c r="AA261" s="1029"/>
      <c r="AB261" s="589"/>
      <c r="AC261" s="1024"/>
      <c r="AD261" s="589"/>
      <c r="AE261" s="1024">
        <f t="shared" si="42"/>
        <v>0</v>
      </c>
      <c r="AF261" s="589"/>
      <c r="AG261" s="1024">
        <f t="shared" si="43"/>
        <v>0</v>
      </c>
      <c r="AH261" s="589"/>
      <c r="AI261" s="1024">
        <f t="shared" si="44"/>
        <v>0</v>
      </c>
      <c r="AJ261" s="597"/>
      <c r="AK261" s="589"/>
      <c r="AL261" s="34"/>
      <c r="AM261" s="9"/>
      <c r="AN261" s="9"/>
      <c r="AO261" s="34"/>
      <c r="AP261" s="34"/>
      <c r="AQ261" s="34"/>
      <c r="AR261" s="34"/>
      <c r="AS261" s="34"/>
    </row>
    <row r="262" spans="1:45" s="220" customFormat="1" ht="15.75" customHeight="1" outlineLevel="1" x14ac:dyDescent="0.25">
      <c r="A262" s="218"/>
      <c r="B262" s="1020" t="s">
        <v>827</v>
      </c>
      <c r="C262" s="1016"/>
      <c r="D262" s="1021" t="s">
        <v>210</v>
      </c>
      <c r="E262" s="1018"/>
      <c r="F262" s="1018"/>
      <c r="G262" s="1018"/>
      <c r="H262" s="1018"/>
      <c r="I262" s="1018"/>
      <c r="J262" s="1018"/>
      <c r="K262" s="1018"/>
      <c r="L262" s="1018"/>
      <c r="M262" s="1018"/>
      <c r="N262" s="1018"/>
      <c r="O262" s="1018"/>
      <c r="P262" s="1018"/>
      <c r="Q262" s="1018"/>
      <c r="R262" s="1018"/>
      <c r="S262" s="1018"/>
      <c r="T262" s="1016"/>
      <c r="U262" s="1022"/>
      <c r="V262" s="1016"/>
      <c r="W262" s="1023"/>
      <c r="X262" s="1016"/>
      <c r="Y262" s="1019"/>
      <c r="Z262" s="1016"/>
      <c r="AA262" s="1019"/>
      <c r="AB262" s="1016"/>
      <c r="AC262" s="1019"/>
      <c r="AD262" s="1016"/>
      <c r="AE262" s="1015">
        <f t="shared" si="42"/>
        <v>0</v>
      </c>
      <c r="AF262" s="1016"/>
      <c r="AG262" s="1019">
        <f t="shared" si="43"/>
        <v>0</v>
      </c>
      <c r="AH262" s="1016"/>
      <c r="AI262" s="1015"/>
      <c r="AJ262" s="1018"/>
      <c r="AK262" s="1016"/>
      <c r="AL262" s="218"/>
      <c r="AM262" s="219"/>
      <c r="AN262" s="219"/>
      <c r="AO262" s="218"/>
      <c r="AP262" s="218"/>
      <c r="AQ262" s="218"/>
      <c r="AR262" s="218"/>
      <c r="AS262" s="218"/>
    </row>
    <row r="263" spans="1:45" ht="31.5" customHeight="1" outlineLevel="1" x14ac:dyDescent="0.25">
      <c r="A263" s="34"/>
      <c r="B263" s="1007"/>
      <c r="C263" s="589"/>
      <c r="D263" s="1025" t="s">
        <v>194</v>
      </c>
      <c r="E263" s="1026"/>
      <c r="F263" s="1026"/>
      <c r="G263" s="1026"/>
      <c r="H263" s="1026"/>
      <c r="I263" s="1026"/>
      <c r="J263" s="1026"/>
      <c r="K263" s="1026"/>
      <c r="L263" s="1026"/>
      <c r="M263" s="1026"/>
      <c r="N263" s="1026"/>
      <c r="O263" s="1026"/>
      <c r="P263" s="1026"/>
      <c r="Q263" s="1026"/>
      <c r="R263" s="1026"/>
      <c r="S263" s="1026"/>
      <c r="T263" s="1027"/>
      <c r="U263" s="1028"/>
      <c r="V263" s="589"/>
      <c r="W263" s="1028" t="s">
        <v>101</v>
      </c>
      <c r="X263" s="589"/>
      <c r="Y263" s="1029">
        <v>1</v>
      </c>
      <c r="Z263" s="589"/>
      <c r="AA263" s="1029"/>
      <c r="AB263" s="589"/>
      <c r="AC263" s="1024"/>
      <c r="AD263" s="589"/>
      <c r="AE263" s="1024">
        <f t="shared" si="42"/>
        <v>0</v>
      </c>
      <c r="AF263" s="589"/>
      <c r="AG263" s="1024">
        <f t="shared" si="43"/>
        <v>0</v>
      </c>
      <c r="AH263" s="589"/>
      <c r="AI263" s="1024">
        <f t="shared" si="44"/>
        <v>0</v>
      </c>
      <c r="AJ263" s="597"/>
      <c r="AK263" s="589"/>
      <c r="AL263" s="34"/>
      <c r="AM263" s="9"/>
      <c r="AN263" s="9"/>
      <c r="AO263" s="34"/>
      <c r="AP263" s="34"/>
      <c r="AQ263" s="34"/>
      <c r="AR263" s="34"/>
      <c r="AS263" s="34"/>
    </row>
    <row r="264" spans="1:45" s="220" customFormat="1" ht="15.75" customHeight="1" outlineLevel="1" x14ac:dyDescent="0.25">
      <c r="A264" s="218"/>
      <c r="B264" s="1020" t="s">
        <v>828</v>
      </c>
      <c r="C264" s="1016"/>
      <c r="D264" s="1021" t="s">
        <v>211</v>
      </c>
      <c r="E264" s="1018"/>
      <c r="F264" s="1018"/>
      <c r="G264" s="1018"/>
      <c r="H264" s="1018"/>
      <c r="I264" s="1018"/>
      <c r="J264" s="1018"/>
      <c r="K264" s="1018"/>
      <c r="L264" s="1018"/>
      <c r="M264" s="1018"/>
      <c r="N264" s="1018"/>
      <c r="O264" s="1018"/>
      <c r="P264" s="1018"/>
      <c r="Q264" s="1018"/>
      <c r="R264" s="1018"/>
      <c r="S264" s="1018"/>
      <c r="T264" s="1016"/>
      <c r="U264" s="1022"/>
      <c r="V264" s="1016"/>
      <c r="W264" s="1023"/>
      <c r="X264" s="1016"/>
      <c r="Y264" s="1019"/>
      <c r="Z264" s="1016"/>
      <c r="AA264" s="1019"/>
      <c r="AB264" s="1016"/>
      <c r="AC264" s="1019"/>
      <c r="AD264" s="1016"/>
      <c r="AE264" s="1015">
        <f t="shared" si="42"/>
        <v>0</v>
      </c>
      <c r="AF264" s="1016"/>
      <c r="AG264" s="1019">
        <f t="shared" si="43"/>
        <v>0</v>
      </c>
      <c r="AH264" s="1016"/>
      <c r="AI264" s="1015"/>
      <c r="AJ264" s="1018"/>
      <c r="AK264" s="1016"/>
      <c r="AL264" s="218"/>
      <c r="AM264" s="219"/>
      <c r="AN264" s="219"/>
      <c r="AO264" s="218"/>
      <c r="AP264" s="218"/>
      <c r="AQ264" s="218"/>
      <c r="AR264" s="218"/>
      <c r="AS264" s="218"/>
    </row>
    <row r="265" spans="1:45" ht="31.5" customHeight="1" outlineLevel="1" x14ac:dyDescent="0.25">
      <c r="A265" s="34"/>
      <c r="B265" s="1007"/>
      <c r="C265" s="589"/>
      <c r="D265" s="1025" t="s">
        <v>194</v>
      </c>
      <c r="E265" s="1026"/>
      <c r="F265" s="1026"/>
      <c r="G265" s="1026"/>
      <c r="H265" s="1026"/>
      <c r="I265" s="1026"/>
      <c r="J265" s="1026"/>
      <c r="K265" s="1026"/>
      <c r="L265" s="1026"/>
      <c r="M265" s="1026"/>
      <c r="N265" s="1026"/>
      <c r="O265" s="1026"/>
      <c r="P265" s="1026"/>
      <c r="Q265" s="1026"/>
      <c r="R265" s="1026"/>
      <c r="S265" s="1026"/>
      <c r="T265" s="1027"/>
      <c r="U265" s="1028"/>
      <c r="V265" s="589"/>
      <c r="W265" s="1028" t="s">
        <v>101</v>
      </c>
      <c r="X265" s="589"/>
      <c r="Y265" s="1029">
        <v>1</v>
      </c>
      <c r="Z265" s="589"/>
      <c r="AA265" s="1029"/>
      <c r="AB265" s="589"/>
      <c r="AC265" s="1024"/>
      <c r="AD265" s="589"/>
      <c r="AE265" s="1024">
        <f t="shared" si="42"/>
        <v>0</v>
      </c>
      <c r="AF265" s="589"/>
      <c r="AG265" s="1024">
        <f t="shared" si="43"/>
        <v>0</v>
      </c>
      <c r="AH265" s="589"/>
      <c r="AI265" s="1024">
        <f t="shared" si="44"/>
        <v>0</v>
      </c>
      <c r="AJ265" s="597"/>
      <c r="AK265" s="589"/>
      <c r="AL265" s="34"/>
      <c r="AM265" s="9"/>
      <c r="AN265" s="9"/>
      <c r="AO265" s="34"/>
      <c r="AP265" s="34"/>
      <c r="AQ265" s="34"/>
      <c r="AR265" s="34"/>
      <c r="AS265" s="34"/>
    </row>
    <row r="266" spans="1:45" s="220" customFormat="1" ht="15.75" customHeight="1" outlineLevel="1" x14ac:dyDescent="0.25">
      <c r="A266" s="218"/>
      <c r="B266" s="1020" t="s">
        <v>829</v>
      </c>
      <c r="C266" s="1016"/>
      <c r="D266" s="1021" t="s">
        <v>212</v>
      </c>
      <c r="E266" s="1018"/>
      <c r="F266" s="1018"/>
      <c r="G266" s="1018"/>
      <c r="H266" s="1018"/>
      <c r="I266" s="1018"/>
      <c r="J266" s="1018"/>
      <c r="K266" s="1018"/>
      <c r="L266" s="1018"/>
      <c r="M266" s="1018"/>
      <c r="N266" s="1018"/>
      <c r="O266" s="1018"/>
      <c r="P266" s="1018"/>
      <c r="Q266" s="1018"/>
      <c r="R266" s="1018"/>
      <c r="S266" s="1018"/>
      <c r="T266" s="1016"/>
      <c r="U266" s="1022"/>
      <c r="V266" s="1016"/>
      <c r="W266" s="1023"/>
      <c r="X266" s="1016"/>
      <c r="Y266" s="1019"/>
      <c r="Z266" s="1016"/>
      <c r="AA266" s="1019"/>
      <c r="AB266" s="1016"/>
      <c r="AC266" s="1019"/>
      <c r="AD266" s="1016"/>
      <c r="AE266" s="1015">
        <f t="shared" si="42"/>
        <v>0</v>
      </c>
      <c r="AF266" s="1016"/>
      <c r="AG266" s="1019">
        <f t="shared" si="43"/>
        <v>0</v>
      </c>
      <c r="AH266" s="1016"/>
      <c r="AI266" s="1015"/>
      <c r="AJ266" s="1018"/>
      <c r="AK266" s="1016"/>
      <c r="AL266" s="218"/>
      <c r="AM266" s="219"/>
      <c r="AN266" s="219"/>
      <c r="AO266" s="218"/>
      <c r="AP266" s="218"/>
      <c r="AQ266" s="218"/>
      <c r="AR266" s="218"/>
      <c r="AS266" s="218"/>
    </row>
    <row r="267" spans="1:45" ht="31.5" customHeight="1" outlineLevel="1" x14ac:dyDescent="0.25">
      <c r="A267" s="34"/>
      <c r="B267" s="1007"/>
      <c r="C267" s="589"/>
      <c r="D267" s="1025" t="s">
        <v>194</v>
      </c>
      <c r="E267" s="1026"/>
      <c r="F267" s="1026"/>
      <c r="G267" s="1026"/>
      <c r="H267" s="1026"/>
      <c r="I267" s="1026"/>
      <c r="J267" s="1026"/>
      <c r="K267" s="1026"/>
      <c r="L267" s="1026"/>
      <c r="M267" s="1026"/>
      <c r="N267" s="1026"/>
      <c r="O267" s="1026"/>
      <c r="P267" s="1026"/>
      <c r="Q267" s="1026"/>
      <c r="R267" s="1026"/>
      <c r="S267" s="1026"/>
      <c r="T267" s="1027"/>
      <c r="U267" s="1028"/>
      <c r="V267" s="589"/>
      <c r="W267" s="1028" t="s">
        <v>101</v>
      </c>
      <c r="X267" s="589"/>
      <c r="Y267" s="1029">
        <v>1</v>
      </c>
      <c r="Z267" s="589"/>
      <c r="AA267" s="1029"/>
      <c r="AB267" s="589"/>
      <c r="AC267" s="1024"/>
      <c r="AD267" s="589"/>
      <c r="AE267" s="1024">
        <f t="shared" si="42"/>
        <v>0</v>
      </c>
      <c r="AF267" s="589"/>
      <c r="AG267" s="1024">
        <f t="shared" si="43"/>
        <v>0</v>
      </c>
      <c r="AH267" s="589"/>
      <c r="AI267" s="1024">
        <f t="shared" si="44"/>
        <v>0</v>
      </c>
      <c r="AJ267" s="597"/>
      <c r="AK267" s="589"/>
      <c r="AL267" s="34"/>
      <c r="AM267" s="9"/>
      <c r="AN267" s="9"/>
      <c r="AO267" s="34"/>
      <c r="AP267" s="34"/>
      <c r="AQ267" s="34"/>
      <c r="AR267" s="34"/>
      <c r="AS267" s="34"/>
    </row>
    <row r="268" spans="1:45" s="220" customFormat="1" ht="15.75" customHeight="1" outlineLevel="1" x14ac:dyDescent="0.25">
      <c r="A268" s="218"/>
      <c r="B268" s="1020" t="s">
        <v>830</v>
      </c>
      <c r="C268" s="1016"/>
      <c r="D268" s="1021" t="s">
        <v>213</v>
      </c>
      <c r="E268" s="1018"/>
      <c r="F268" s="1018"/>
      <c r="G268" s="1018"/>
      <c r="H268" s="1018"/>
      <c r="I268" s="1018"/>
      <c r="J268" s="1018"/>
      <c r="K268" s="1018"/>
      <c r="L268" s="1018"/>
      <c r="M268" s="1018"/>
      <c r="N268" s="1018"/>
      <c r="O268" s="1018"/>
      <c r="P268" s="1018"/>
      <c r="Q268" s="1018"/>
      <c r="R268" s="1018"/>
      <c r="S268" s="1018"/>
      <c r="T268" s="1016"/>
      <c r="U268" s="1022"/>
      <c r="V268" s="1016"/>
      <c r="W268" s="1023"/>
      <c r="X268" s="1016"/>
      <c r="Y268" s="1019"/>
      <c r="Z268" s="1016"/>
      <c r="AA268" s="1019"/>
      <c r="AB268" s="1016"/>
      <c r="AC268" s="1019"/>
      <c r="AD268" s="1016"/>
      <c r="AE268" s="1015">
        <f t="shared" si="42"/>
        <v>0</v>
      </c>
      <c r="AF268" s="1016"/>
      <c r="AG268" s="1019">
        <f t="shared" si="43"/>
        <v>0</v>
      </c>
      <c r="AH268" s="1016"/>
      <c r="AI268" s="1015"/>
      <c r="AJ268" s="1018"/>
      <c r="AK268" s="1016"/>
      <c r="AL268" s="218"/>
      <c r="AM268" s="219"/>
      <c r="AN268" s="219"/>
      <c r="AO268" s="218"/>
      <c r="AP268" s="218"/>
      <c r="AQ268" s="218"/>
      <c r="AR268" s="218"/>
      <c r="AS268" s="218"/>
    </row>
    <row r="269" spans="1:45" ht="31.5" customHeight="1" outlineLevel="1" x14ac:dyDescent="0.25">
      <c r="A269" s="34"/>
      <c r="B269" s="1007"/>
      <c r="C269" s="589"/>
      <c r="D269" s="1025" t="s">
        <v>194</v>
      </c>
      <c r="E269" s="1026"/>
      <c r="F269" s="1026"/>
      <c r="G269" s="1026"/>
      <c r="H269" s="1026"/>
      <c r="I269" s="1026"/>
      <c r="J269" s="1026"/>
      <c r="K269" s="1026"/>
      <c r="L269" s="1026"/>
      <c r="M269" s="1026"/>
      <c r="N269" s="1026"/>
      <c r="O269" s="1026"/>
      <c r="P269" s="1026"/>
      <c r="Q269" s="1026"/>
      <c r="R269" s="1026"/>
      <c r="S269" s="1026"/>
      <c r="T269" s="1027"/>
      <c r="U269" s="1028"/>
      <c r="V269" s="589"/>
      <c r="W269" s="1028" t="s">
        <v>101</v>
      </c>
      <c r="X269" s="589"/>
      <c r="Y269" s="1029">
        <v>1</v>
      </c>
      <c r="Z269" s="589"/>
      <c r="AA269" s="1029"/>
      <c r="AB269" s="589"/>
      <c r="AC269" s="1024"/>
      <c r="AD269" s="589"/>
      <c r="AE269" s="1024">
        <f t="shared" si="42"/>
        <v>0</v>
      </c>
      <c r="AF269" s="589"/>
      <c r="AG269" s="1024">
        <f t="shared" si="43"/>
        <v>0</v>
      </c>
      <c r="AH269" s="589"/>
      <c r="AI269" s="1024">
        <f t="shared" si="44"/>
        <v>0</v>
      </c>
      <c r="AJ269" s="597"/>
      <c r="AK269" s="589"/>
      <c r="AL269" s="34"/>
      <c r="AM269" s="9"/>
      <c r="AN269" s="9"/>
      <c r="AO269" s="34"/>
      <c r="AP269" s="34"/>
      <c r="AQ269" s="34"/>
      <c r="AR269" s="34"/>
      <c r="AS269" s="34"/>
    </row>
    <row r="270" spans="1:45" s="220" customFormat="1" ht="15.75" customHeight="1" outlineLevel="1" x14ac:dyDescent="0.25">
      <c r="A270" s="218"/>
      <c r="B270" s="1020" t="s">
        <v>831</v>
      </c>
      <c r="C270" s="1016"/>
      <c r="D270" s="1021" t="s">
        <v>214</v>
      </c>
      <c r="E270" s="1018"/>
      <c r="F270" s="1018"/>
      <c r="G270" s="1018"/>
      <c r="H270" s="1018"/>
      <c r="I270" s="1018"/>
      <c r="J270" s="1018"/>
      <c r="K270" s="1018"/>
      <c r="L270" s="1018"/>
      <c r="M270" s="1018"/>
      <c r="N270" s="1018"/>
      <c r="O270" s="1018"/>
      <c r="P270" s="1018"/>
      <c r="Q270" s="1018"/>
      <c r="R270" s="1018"/>
      <c r="S270" s="1018"/>
      <c r="T270" s="1016"/>
      <c r="U270" s="1022"/>
      <c r="V270" s="1016"/>
      <c r="W270" s="1023"/>
      <c r="X270" s="1016"/>
      <c r="Y270" s="1019"/>
      <c r="Z270" s="1016"/>
      <c r="AA270" s="1019"/>
      <c r="AB270" s="1016"/>
      <c r="AC270" s="1019"/>
      <c r="AD270" s="1016"/>
      <c r="AE270" s="1015">
        <f t="shared" si="42"/>
        <v>0</v>
      </c>
      <c r="AF270" s="1016"/>
      <c r="AG270" s="1019">
        <f t="shared" si="43"/>
        <v>0</v>
      </c>
      <c r="AH270" s="1016"/>
      <c r="AI270" s="1015"/>
      <c r="AJ270" s="1018"/>
      <c r="AK270" s="1016"/>
      <c r="AL270" s="218"/>
      <c r="AM270" s="219"/>
      <c r="AN270" s="219"/>
      <c r="AO270" s="218"/>
      <c r="AP270" s="218"/>
      <c r="AQ270" s="218"/>
      <c r="AR270" s="218"/>
      <c r="AS270" s="218"/>
    </row>
    <row r="271" spans="1:45" ht="31.5" customHeight="1" outlineLevel="1" x14ac:dyDescent="0.25">
      <c r="A271" s="34"/>
      <c r="B271" s="1007"/>
      <c r="C271" s="589"/>
      <c r="D271" s="1025" t="s">
        <v>194</v>
      </c>
      <c r="E271" s="1026"/>
      <c r="F271" s="1026"/>
      <c r="G271" s="1026"/>
      <c r="H271" s="1026"/>
      <c r="I271" s="1026"/>
      <c r="J271" s="1026"/>
      <c r="K271" s="1026"/>
      <c r="L271" s="1026"/>
      <c r="M271" s="1026"/>
      <c r="N271" s="1026"/>
      <c r="O271" s="1026"/>
      <c r="P271" s="1026"/>
      <c r="Q271" s="1026"/>
      <c r="R271" s="1026"/>
      <c r="S271" s="1026"/>
      <c r="T271" s="1027"/>
      <c r="U271" s="1028"/>
      <c r="V271" s="589"/>
      <c r="W271" s="1028" t="s">
        <v>101</v>
      </c>
      <c r="X271" s="589"/>
      <c r="Y271" s="1029">
        <v>1</v>
      </c>
      <c r="Z271" s="589"/>
      <c r="AA271" s="1029"/>
      <c r="AB271" s="589"/>
      <c r="AC271" s="1024"/>
      <c r="AD271" s="589"/>
      <c r="AE271" s="1024">
        <f t="shared" si="42"/>
        <v>0</v>
      </c>
      <c r="AF271" s="589"/>
      <c r="AG271" s="1024">
        <f t="shared" si="43"/>
        <v>0</v>
      </c>
      <c r="AH271" s="589"/>
      <c r="AI271" s="1024">
        <f t="shared" si="44"/>
        <v>0</v>
      </c>
      <c r="AJ271" s="597"/>
      <c r="AK271" s="589"/>
      <c r="AL271" s="34"/>
      <c r="AM271" s="9"/>
      <c r="AN271" s="9"/>
      <c r="AO271" s="34"/>
      <c r="AP271" s="34"/>
      <c r="AQ271" s="34"/>
      <c r="AR271" s="34"/>
      <c r="AS271" s="34"/>
    </row>
    <row r="272" spans="1:45" s="220" customFormat="1" ht="15.75" customHeight="1" outlineLevel="1" x14ac:dyDescent="0.25">
      <c r="A272" s="218"/>
      <c r="B272" s="1020" t="s">
        <v>832</v>
      </c>
      <c r="C272" s="1016"/>
      <c r="D272" s="1021" t="s">
        <v>215</v>
      </c>
      <c r="E272" s="1018"/>
      <c r="F272" s="1018"/>
      <c r="G272" s="1018"/>
      <c r="H272" s="1018"/>
      <c r="I272" s="1018"/>
      <c r="J272" s="1018"/>
      <c r="K272" s="1018"/>
      <c r="L272" s="1018"/>
      <c r="M272" s="1018"/>
      <c r="N272" s="1018"/>
      <c r="O272" s="1018"/>
      <c r="P272" s="1018"/>
      <c r="Q272" s="1018"/>
      <c r="R272" s="1018"/>
      <c r="S272" s="1018"/>
      <c r="T272" s="1016"/>
      <c r="U272" s="1022"/>
      <c r="V272" s="1016"/>
      <c r="W272" s="1023"/>
      <c r="X272" s="1016"/>
      <c r="Y272" s="1019"/>
      <c r="Z272" s="1016"/>
      <c r="AA272" s="1019"/>
      <c r="AB272" s="1016"/>
      <c r="AC272" s="1019"/>
      <c r="AD272" s="1016"/>
      <c r="AE272" s="1015">
        <f t="shared" si="42"/>
        <v>0</v>
      </c>
      <c r="AF272" s="1016"/>
      <c r="AG272" s="1019">
        <f t="shared" si="43"/>
        <v>0</v>
      </c>
      <c r="AH272" s="1016"/>
      <c r="AI272" s="1015"/>
      <c r="AJ272" s="1018"/>
      <c r="AK272" s="1016"/>
      <c r="AL272" s="218"/>
      <c r="AM272" s="219"/>
      <c r="AN272" s="219"/>
      <c r="AO272" s="218"/>
      <c r="AP272" s="218"/>
      <c r="AQ272" s="218"/>
      <c r="AR272" s="218"/>
      <c r="AS272" s="218"/>
    </row>
    <row r="273" spans="1:45" ht="31.5" customHeight="1" outlineLevel="1" x14ac:dyDescent="0.25">
      <c r="A273" s="34"/>
      <c r="B273" s="1007"/>
      <c r="C273" s="589"/>
      <c r="D273" s="1025" t="s">
        <v>194</v>
      </c>
      <c r="E273" s="1026"/>
      <c r="F273" s="1026"/>
      <c r="G273" s="1026"/>
      <c r="H273" s="1026"/>
      <c r="I273" s="1026"/>
      <c r="J273" s="1026"/>
      <c r="K273" s="1026"/>
      <c r="L273" s="1026"/>
      <c r="M273" s="1026"/>
      <c r="N273" s="1026"/>
      <c r="O273" s="1026"/>
      <c r="P273" s="1026"/>
      <c r="Q273" s="1026"/>
      <c r="R273" s="1026"/>
      <c r="S273" s="1026"/>
      <c r="T273" s="1027"/>
      <c r="U273" s="1028"/>
      <c r="V273" s="589"/>
      <c r="W273" s="1028" t="s">
        <v>101</v>
      </c>
      <c r="X273" s="589"/>
      <c r="Y273" s="1029">
        <v>1</v>
      </c>
      <c r="Z273" s="589"/>
      <c r="AA273" s="1029"/>
      <c r="AB273" s="589"/>
      <c r="AC273" s="1024"/>
      <c r="AD273" s="589"/>
      <c r="AE273" s="1024">
        <f t="shared" si="42"/>
        <v>0</v>
      </c>
      <c r="AF273" s="589"/>
      <c r="AG273" s="1024">
        <f t="shared" si="43"/>
        <v>0</v>
      </c>
      <c r="AH273" s="589"/>
      <c r="AI273" s="1024">
        <f t="shared" si="44"/>
        <v>0</v>
      </c>
      <c r="AJ273" s="597"/>
      <c r="AK273" s="589"/>
      <c r="AL273" s="34"/>
      <c r="AM273" s="9"/>
      <c r="AN273" s="9"/>
      <c r="AO273" s="34"/>
      <c r="AP273" s="34"/>
      <c r="AQ273" s="34"/>
      <c r="AR273" s="34"/>
      <c r="AS273" s="34"/>
    </row>
    <row r="274" spans="1:45" s="220" customFormat="1" ht="15.75" customHeight="1" outlineLevel="1" x14ac:dyDescent="0.25">
      <c r="A274" s="218"/>
      <c r="B274" s="1020" t="s">
        <v>833</v>
      </c>
      <c r="C274" s="1016"/>
      <c r="D274" s="1021" t="s">
        <v>201</v>
      </c>
      <c r="E274" s="1018"/>
      <c r="F274" s="1018"/>
      <c r="G274" s="1018"/>
      <c r="H274" s="1018"/>
      <c r="I274" s="1018"/>
      <c r="J274" s="1018"/>
      <c r="K274" s="1018"/>
      <c r="L274" s="1018"/>
      <c r="M274" s="1018"/>
      <c r="N274" s="1018"/>
      <c r="O274" s="1018"/>
      <c r="P274" s="1018"/>
      <c r="Q274" s="1018"/>
      <c r="R274" s="1018"/>
      <c r="S274" s="1018"/>
      <c r="T274" s="1016"/>
      <c r="U274" s="1022"/>
      <c r="V274" s="1016"/>
      <c r="W274" s="1023"/>
      <c r="X274" s="1016"/>
      <c r="Y274" s="1019"/>
      <c r="Z274" s="1016"/>
      <c r="AA274" s="1019"/>
      <c r="AB274" s="1016"/>
      <c r="AC274" s="1019"/>
      <c r="AD274" s="1016"/>
      <c r="AE274" s="1015">
        <f>ROUND(Y274*AA274,2)</f>
        <v>0</v>
      </c>
      <c r="AF274" s="1016"/>
      <c r="AG274" s="1019">
        <f>ROUND(Y274*AC274,2)</f>
        <v>0</v>
      </c>
      <c r="AH274" s="1016"/>
      <c r="AI274" s="1015"/>
      <c r="AJ274" s="1018"/>
      <c r="AK274" s="1016"/>
      <c r="AL274" s="218"/>
      <c r="AM274" s="219"/>
      <c r="AN274" s="219"/>
      <c r="AO274" s="218"/>
      <c r="AP274" s="218"/>
      <c r="AQ274" s="218"/>
      <c r="AR274" s="218"/>
      <c r="AS274" s="218"/>
    </row>
    <row r="275" spans="1:45" ht="31.5" customHeight="1" outlineLevel="1" x14ac:dyDescent="0.25">
      <c r="A275" s="34"/>
      <c r="B275" s="1007"/>
      <c r="C275" s="589"/>
      <c r="D275" s="1025" t="s">
        <v>194</v>
      </c>
      <c r="E275" s="1026"/>
      <c r="F275" s="1026"/>
      <c r="G275" s="1026"/>
      <c r="H275" s="1026"/>
      <c r="I275" s="1026"/>
      <c r="J275" s="1026"/>
      <c r="K275" s="1026"/>
      <c r="L275" s="1026"/>
      <c r="M275" s="1026"/>
      <c r="N275" s="1026"/>
      <c r="O275" s="1026"/>
      <c r="P275" s="1026"/>
      <c r="Q275" s="1026"/>
      <c r="R275" s="1026"/>
      <c r="S275" s="1026"/>
      <c r="T275" s="1027"/>
      <c r="U275" s="1028"/>
      <c r="V275" s="589"/>
      <c r="W275" s="1028" t="s">
        <v>101</v>
      </c>
      <c r="X275" s="589"/>
      <c r="Y275" s="1029">
        <v>1</v>
      </c>
      <c r="Z275" s="589"/>
      <c r="AA275" s="1029"/>
      <c r="AB275" s="589"/>
      <c r="AC275" s="1024"/>
      <c r="AD275" s="589"/>
      <c r="AE275" s="1024">
        <f t="shared" si="42"/>
        <v>0</v>
      </c>
      <c r="AF275" s="589"/>
      <c r="AG275" s="1024">
        <f t="shared" si="43"/>
        <v>0</v>
      </c>
      <c r="AH275" s="589"/>
      <c r="AI275" s="1024">
        <f t="shared" si="44"/>
        <v>0</v>
      </c>
      <c r="AJ275" s="597"/>
      <c r="AK275" s="589"/>
      <c r="AL275" s="34"/>
      <c r="AM275" s="9"/>
      <c r="AN275" s="9"/>
      <c r="AO275" s="34"/>
      <c r="AP275" s="34"/>
      <c r="AQ275" s="34"/>
      <c r="AR275" s="34"/>
      <c r="AS275" s="34"/>
    </row>
    <row r="276" spans="1:45" s="220" customFormat="1" ht="15.75" customHeight="1" outlineLevel="1" x14ac:dyDescent="0.25">
      <c r="A276" s="218"/>
      <c r="B276" s="1020" t="s">
        <v>834</v>
      </c>
      <c r="C276" s="1016"/>
      <c r="D276" s="1021" t="s">
        <v>216</v>
      </c>
      <c r="E276" s="1018"/>
      <c r="F276" s="1018"/>
      <c r="G276" s="1018"/>
      <c r="H276" s="1018"/>
      <c r="I276" s="1018"/>
      <c r="J276" s="1018"/>
      <c r="K276" s="1018"/>
      <c r="L276" s="1018"/>
      <c r="M276" s="1018"/>
      <c r="N276" s="1018"/>
      <c r="O276" s="1018"/>
      <c r="P276" s="1018"/>
      <c r="Q276" s="1018"/>
      <c r="R276" s="1018"/>
      <c r="S276" s="1018"/>
      <c r="T276" s="1016"/>
      <c r="U276" s="1022"/>
      <c r="V276" s="1016"/>
      <c r="W276" s="1023"/>
      <c r="X276" s="1016"/>
      <c r="Y276" s="1019"/>
      <c r="Z276" s="1016"/>
      <c r="AA276" s="1019"/>
      <c r="AB276" s="1016"/>
      <c r="AC276" s="1019"/>
      <c r="AD276" s="1016"/>
      <c r="AE276" s="1015">
        <f t="shared" si="42"/>
        <v>0</v>
      </c>
      <c r="AF276" s="1016"/>
      <c r="AG276" s="1019">
        <f t="shared" si="43"/>
        <v>0</v>
      </c>
      <c r="AH276" s="1016"/>
      <c r="AI276" s="1015"/>
      <c r="AJ276" s="1018"/>
      <c r="AK276" s="1016"/>
      <c r="AL276" s="218"/>
      <c r="AM276" s="219"/>
      <c r="AN276" s="219"/>
      <c r="AO276" s="218"/>
      <c r="AP276" s="218"/>
      <c r="AQ276" s="218"/>
      <c r="AR276" s="218"/>
      <c r="AS276" s="218"/>
    </row>
    <row r="277" spans="1:45" ht="31.5" customHeight="1" outlineLevel="1" x14ac:dyDescent="0.25">
      <c r="A277" s="34"/>
      <c r="B277" s="1007"/>
      <c r="C277" s="589"/>
      <c r="D277" s="1025" t="s">
        <v>194</v>
      </c>
      <c r="E277" s="1026"/>
      <c r="F277" s="1026"/>
      <c r="G277" s="1026"/>
      <c r="H277" s="1026"/>
      <c r="I277" s="1026"/>
      <c r="J277" s="1026"/>
      <c r="K277" s="1026"/>
      <c r="L277" s="1026"/>
      <c r="M277" s="1026"/>
      <c r="N277" s="1026"/>
      <c r="O277" s="1026"/>
      <c r="P277" s="1026"/>
      <c r="Q277" s="1026"/>
      <c r="R277" s="1026"/>
      <c r="S277" s="1026"/>
      <c r="T277" s="1027"/>
      <c r="U277" s="1028"/>
      <c r="V277" s="589"/>
      <c r="W277" s="1028" t="s">
        <v>101</v>
      </c>
      <c r="X277" s="589"/>
      <c r="Y277" s="1029">
        <v>1</v>
      </c>
      <c r="Z277" s="589"/>
      <c r="AA277" s="1029"/>
      <c r="AB277" s="589"/>
      <c r="AC277" s="1024"/>
      <c r="AD277" s="589"/>
      <c r="AE277" s="1024">
        <f t="shared" si="42"/>
        <v>0</v>
      </c>
      <c r="AF277" s="589"/>
      <c r="AG277" s="1024">
        <f t="shared" si="43"/>
        <v>0</v>
      </c>
      <c r="AH277" s="589"/>
      <c r="AI277" s="1024">
        <f t="shared" si="44"/>
        <v>0</v>
      </c>
      <c r="AJ277" s="597"/>
      <c r="AK277" s="589"/>
      <c r="AL277" s="34"/>
      <c r="AM277" s="9"/>
      <c r="AN277" s="9"/>
      <c r="AO277" s="34"/>
      <c r="AP277" s="34"/>
      <c r="AQ277" s="34"/>
      <c r="AR277" s="34"/>
      <c r="AS277" s="34"/>
    </row>
    <row r="278" spans="1:45" s="220" customFormat="1" ht="15.75" customHeight="1" outlineLevel="1" x14ac:dyDescent="0.25">
      <c r="A278" s="218"/>
      <c r="B278" s="1020" t="s">
        <v>835</v>
      </c>
      <c r="C278" s="1016"/>
      <c r="D278" s="1021" t="s">
        <v>205</v>
      </c>
      <c r="E278" s="1018"/>
      <c r="F278" s="1018"/>
      <c r="G278" s="1018"/>
      <c r="H278" s="1018"/>
      <c r="I278" s="1018"/>
      <c r="J278" s="1018"/>
      <c r="K278" s="1018"/>
      <c r="L278" s="1018"/>
      <c r="M278" s="1018"/>
      <c r="N278" s="1018"/>
      <c r="O278" s="1018"/>
      <c r="P278" s="1018"/>
      <c r="Q278" s="1018"/>
      <c r="R278" s="1018"/>
      <c r="S278" s="1018"/>
      <c r="T278" s="1016"/>
      <c r="U278" s="1022"/>
      <c r="V278" s="1016"/>
      <c r="W278" s="1023"/>
      <c r="X278" s="1016"/>
      <c r="Y278" s="1019"/>
      <c r="Z278" s="1016"/>
      <c r="AA278" s="1019"/>
      <c r="AB278" s="1016"/>
      <c r="AC278" s="1019"/>
      <c r="AD278" s="1016"/>
      <c r="AE278" s="1015">
        <f t="shared" si="42"/>
        <v>0</v>
      </c>
      <c r="AF278" s="1016"/>
      <c r="AG278" s="1019">
        <f t="shared" si="43"/>
        <v>0</v>
      </c>
      <c r="AH278" s="1016"/>
      <c r="AI278" s="1015"/>
      <c r="AJ278" s="1018"/>
      <c r="AK278" s="1016"/>
      <c r="AL278" s="218"/>
      <c r="AM278" s="219"/>
      <c r="AN278" s="219"/>
      <c r="AO278" s="218"/>
      <c r="AP278" s="218"/>
      <c r="AQ278" s="218"/>
      <c r="AR278" s="218"/>
      <c r="AS278" s="218"/>
    </row>
    <row r="279" spans="1:45" ht="31.5" customHeight="1" outlineLevel="1" x14ac:dyDescent="0.25">
      <c r="A279" s="34"/>
      <c r="B279" s="1007"/>
      <c r="C279" s="589"/>
      <c r="D279" s="1025" t="s">
        <v>194</v>
      </c>
      <c r="E279" s="1026"/>
      <c r="F279" s="1026"/>
      <c r="G279" s="1026"/>
      <c r="H279" s="1026"/>
      <c r="I279" s="1026"/>
      <c r="J279" s="1026"/>
      <c r="K279" s="1026"/>
      <c r="L279" s="1026"/>
      <c r="M279" s="1026"/>
      <c r="N279" s="1026"/>
      <c r="O279" s="1026"/>
      <c r="P279" s="1026"/>
      <c r="Q279" s="1026"/>
      <c r="R279" s="1026"/>
      <c r="S279" s="1026"/>
      <c r="T279" s="1027"/>
      <c r="U279" s="1028"/>
      <c r="V279" s="589"/>
      <c r="W279" s="1028" t="s">
        <v>101</v>
      </c>
      <c r="X279" s="589"/>
      <c r="Y279" s="1029">
        <v>1</v>
      </c>
      <c r="Z279" s="589"/>
      <c r="AA279" s="1029"/>
      <c r="AB279" s="589"/>
      <c r="AC279" s="1024"/>
      <c r="AD279" s="589"/>
      <c r="AE279" s="1024">
        <f t="shared" si="42"/>
        <v>0</v>
      </c>
      <c r="AF279" s="589"/>
      <c r="AG279" s="1024">
        <f t="shared" si="43"/>
        <v>0</v>
      </c>
      <c r="AH279" s="589"/>
      <c r="AI279" s="1024">
        <f t="shared" si="44"/>
        <v>0</v>
      </c>
      <c r="AJ279" s="597"/>
      <c r="AK279" s="589"/>
      <c r="AL279" s="34"/>
      <c r="AM279" s="9"/>
      <c r="AN279" s="9"/>
      <c r="AO279" s="34"/>
      <c r="AP279" s="34"/>
      <c r="AQ279" s="34"/>
      <c r="AR279" s="34"/>
      <c r="AS279" s="34"/>
    </row>
    <row r="280" spans="1:45" s="220" customFormat="1" ht="15.75" customHeight="1" outlineLevel="1" x14ac:dyDescent="0.25">
      <c r="A280" s="218"/>
      <c r="B280" s="1020" t="s">
        <v>836</v>
      </c>
      <c r="C280" s="1016"/>
      <c r="D280" s="1021" t="s">
        <v>217</v>
      </c>
      <c r="E280" s="1018"/>
      <c r="F280" s="1018"/>
      <c r="G280" s="1018"/>
      <c r="H280" s="1018"/>
      <c r="I280" s="1018"/>
      <c r="J280" s="1018"/>
      <c r="K280" s="1018"/>
      <c r="L280" s="1018"/>
      <c r="M280" s="1018"/>
      <c r="N280" s="1018"/>
      <c r="O280" s="1018"/>
      <c r="P280" s="1018"/>
      <c r="Q280" s="1018"/>
      <c r="R280" s="1018"/>
      <c r="S280" s="1018"/>
      <c r="T280" s="1016"/>
      <c r="U280" s="1022"/>
      <c r="V280" s="1016"/>
      <c r="W280" s="1023"/>
      <c r="X280" s="1016"/>
      <c r="Y280" s="1019"/>
      <c r="Z280" s="1016"/>
      <c r="AA280" s="1019"/>
      <c r="AB280" s="1016"/>
      <c r="AC280" s="1019"/>
      <c r="AD280" s="1016"/>
      <c r="AE280" s="1015">
        <f t="shared" si="42"/>
        <v>0</v>
      </c>
      <c r="AF280" s="1016"/>
      <c r="AG280" s="1019">
        <f t="shared" si="43"/>
        <v>0</v>
      </c>
      <c r="AH280" s="1016"/>
      <c r="AI280" s="1015"/>
      <c r="AJ280" s="1018"/>
      <c r="AK280" s="1016"/>
      <c r="AL280" s="218"/>
      <c r="AM280" s="219"/>
      <c r="AN280" s="219"/>
      <c r="AO280" s="218"/>
      <c r="AP280" s="218"/>
      <c r="AQ280" s="218"/>
      <c r="AR280" s="218"/>
      <c r="AS280" s="218"/>
    </row>
    <row r="281" spans="1:45" ht="31.5" customHeight="1" outlineLevel="1" x14ac:dyDescent="0.25">
      <c r="A281" s="34"/>
      <c r="B281" s="1007"/>
      <c r="C281" s="589"/>
      <c r="D281" s="1025" t="s">
        <v>194</v>
      </c>
      <c r="E281" s="1026"/>
      <c r="F281" s="1026"/>
      <c r="G281" s="1026"/>
      <c r="H281" s="1026"/>
      <c r="I281" s="1026"/>
      <c r="J281" s="1026"/>
      <c r="K281" s="1026"/>
      <c r="L281" s="1026"/>
      <c r="M281" s="1026"/>
      <c r="N281" s="1026"/>
      <c r="O281" s="1026"/>
      <c r="P281" s="1026"/>
      <c r="Q281" s="1026"/>
      <c r="R281" s="1026"/>
      <c r="S281" s="1026"/>
      <c r="T281" s="1027"/>
      <c r="U281" s="1028"/>
      <c r="V281" s="589"/>
      <c r="W281" s="1028" t="s">
        <v>101</v>
      </c>
      <c r="X281" s="589"/>
      <c r="Y281" s="1029">
        <v>1</v>
      </c>
      <c r="Z281" s="589"/>
      <c r="AA281" s="1029"/>
      <c r="AB281" s="589"/>
      <c r="AC281" s="1024"/>
      <c r="AD281" s="589"/>
      <c r="AE281" s="1024">
        <f t="shared" si="42"/>
        <v>0</v>
      </c>
      <c r="AF281" s="589"/>
      <c r="AG281" s="1024">
        <f t="shared" si="43"/>
        <v>0</v>
      </c>
      <c r="AH281" s="589"/>
      <c r="AI281" s="1024">
        <f t="shared" si="44"/>
        <v>0</v>
      </c>
      <c r="AJ281" s="597"/>
      <c r="AK281" s="589"/>
      <c r="AL281" s="34"/>
      <c r="AM281" s="9"/>
      <c r="AN281" s="9"/>
      <c r="AO281" s="34"/>
      <c r="AP281" s="34"/>
      <c r="AQ281" s="34"/>
      <c r="AR281" s="34"/>
      <c r="AS281" s="34"/>
    </row>
    <row r="282" spans="1:45" s="220" customFormat="1" ht="15.75" customHeight="1" outlineLevel="1" x14ac:dyDescent="0.25">
      <c r="A282" s="218"/>
      <c r="B282" s="1020" t="s">
        <v>837</v>
      </c>
      <c r="C282" s="1016"/>
      <c r="D282" s="1021" t="s">
        <v>204</v>
      </c>
      <c r="E282" s="1018"/>
      <c r="F282" s="1018"/>
      <c r="G282" s="1018"/>
      <c r="H282" s="1018"/>
      <c r="I282" s="1018"/>
      <c r="J282" s="1018"/>
      <c r="K282" s="1018"/>
      <c r="L282" s="1018"/>
      <c r="M282" s="1018"/>
      <c r="N282" s="1018"/>
      <c r="O282" s="1018"/>
      <c r="P282" s="1018"/>
      <c r="Q282" s="1018"/>
      <c r="R282" s="1018"/>
      <c r="S282" s="1018"/>
      <c r="T282" s="1016"/>
      <c r="U282" s="1022"/>
      <c r="V282" s="1016"/>
      <c r="W282" s="1023"/>
      <c r="X282" s="1016"/>
      <c r="Y282" s="1019"/>
      <c r="Z282" s="1016"/>
      <c r="AA282" s="1019"/>
      <c r="AB282" s="1016"/>
      <c r="AC282" s="1019"/>
      <c r="AD282" s="1016"/>
      <c r="AE282" s="1015">
        <f t="shared" si="42"/>
        <v>0</v>
      </c>
      <c r="AF282" s="1016"/>
      <c r="AG282" s="1019">
        <f t="shared" si="43"/>
        <v>0</v>
      </c>
      <c r="AH282" s="1016"/>
      <c r="AI282" s="1015"/>
      <c r="AJ282" s="1018"/>
      <c r="AK282" s="1016"/>
      <c r="AL282" s="218"/>
      <c r="AM282" s="219"/>
      <c r="AN282" s="219"/>
      <c r="AO282" s="218"/>
      <c r="AP282" s="218"/>
      <c r="AQ282" s="218"/>
      <c r="AR282" s="218"/>
      <c r="AS282" s="218"/>
    </row>
    <row r="283" spans="1:45" ht="31.5" customHeight="1" outlineLevel="1" x14ac:dyDescent="0.25">
      <c r="A283" s="34"/>
      <c r="B283" s="1007"/>
      <c r="C283" s="589"/>
      <c r="D283" s="1025" t="s">
        <v>194</v>
      </c>
      <c r="E283" s="1026"/>
      <c r="F283" s="1026"/>
      <c r="G283" s="1026"/>
      <c r="H283" s="1026"/>
      <c r="I283" s="1026"/>
      <c r="J283" s="1026"/>
      <c r="K283" s="1026"/>
      <c r="L283" s="1026"/>
      <c r="M283" s="1026"/>
      <c r="N283" s="1026"/>
      <c r="O283" s="1026"/>
      <c r="P283" s="1026"/>
      <c r="Q283" s="1026"/>
      <c r="R283" s="1026"/>
      <c r="S283" s="1026"/>
      <c r="T283" s="1027"/>
      <c r="U283" s="1028"/>
      <c r="V283" s="589"/>
      <c r="W283" s="1028" t="s">
        <v>101</v>
      </c>
      <c r="X283" s="589"/>
      <c r="Y283" s="1029">
        <v>1</v>
      </c>
      <c r="Z283" s="589"/>
      <c r="AA283" s="1029"/>
      <c r="AB283" s="589"/>
      <c r="AC283" s="1024"/>
      <c r="AD283" s="589"/>
      <c r="AE283" s="1024">
        <f t="shared" si="42"/>
        <v>0</v>
      </c>
      <c r="AF283" s="589"/>
      <c r="AG283" s="1024">
        <f t="shared" si="43"/>
        <v>0</v>
      </c>
      <c r="AH283" s="589"/>
      <c r="AI283" s="1024">
        <f t="shared" si="44"/>
        <v>0</v>
      </c>
      <c r="AJ283" s="597"/>
      <c r="AK283" s="589"/>
      <c r="AL283" s="34"/>
      <c r="AM283" s="9"/>
      <c r="AN283" s="9"/>
      <c r="AO283" s="34"/>
      <c r="AP283" s="34"/>
      <c r="AQ283" s="34"/>
      <c r="AR283" s="34"/>
      <c r="AS283" s="34"/>
    </row>
    <row r="284" spans="1:45" s="220" customFormat="1" ht="15.75" customHeight="1" outlineLevel="1" x14ac:dyDescent="0.25">
      <c r="A284" s="218"/>
      <c r="B284" s="1020" t="s">
        <v>838</v>
      </c>
      <c r="C284" s="1016"/>
      <c r="D284" s="1021" t="s">
        <v>197</v>
      </c>
      <c r="E284" s="1018"/>
      <c r="F284" s="1018"/>
      <c r="G284" s="1018"/>
      <c r="H284" s="1018"/>
      <c r="I284" s="1018"/>
      <c r="J284" s="1018"/>
      <c r="K284" s="1018"/>
      <c r="L284" s="1018"/>
      <c r="M284" s="1018"/>
      <c r="N284" s="1018"/>
      <c r="O284" s="1018"/>
      <c r="P284" s="1018"/>
      <c r="Q284" s="1018"/>
      <c r="R284" s="1018"/>
      <c r="S284" s="1018"/>
      <c r="T284" s="1016"/>
      <c r="U284" s="1022"/>
      <c r="V284" s="1016"/>
      <c r="W284" s="1023"/>
      <c r="X284" s="1016"/>
      <c r="Y284" s="1019"/>
      <c r="Z284" s="1016"/>
      <c r="AA284" s="1019"/>
      <c r="AB284" s="1016"/>
      <c r="AC284" s="1019"/>
      <c r="AD284" s="1016"/>
      <c r="AE284" s="1015">
        <f t="shared" si="42"/>
        <v>0</v>
      </c>
      <c r="AF284" s="1016"/>
      <c r="AG284" s="1019">
        <f t="shared" si="43"/>
        <v>0</v>
      </c>
      <c r="AH284" s="1016"/>
      <c r="AI284" s="1015"/>
      <c r="AJ284" s="1018"/>
      <c r="AK284" s="1016"/>
      <c r="AL284" s="218"/>
      <c r="AM284" s="219"/>
      <c r="AN284" s="219"/>
      <c r="AO284" s="218"/>
      <c r="AP284" s="218"/>
      <c r="AQ284" s="218"/>
      <c r="AR284" s="218"/>
      <c r="AS284" s="218"/>
    </row>
    <row r="285" spans="1:45" ht="31.5" customHeight="1" outlineLevel="1" x14ac:dyDescent="0.25">
      <c r="A285" s="34"/>
      <c r="B285" s="1007"/>
      <c r="C285" s="589"/>
      <c r="D285" s="1025" t="s">
        <v>194</v>
      </c>
      <c r="E285" s="1026"/>
      <c r="F285" s="1026"/>
      <c r="G285" s="1026"/>
      <c r="H285" s="1026"/>
      <c r="I285" s="1026"/>
      <c r="J285" s="1026"/>
      <c r="K285" s="1026"/>
      <c r="L285" s="1026"/>
      <c r="M285" s="1026"/>
      <c r="N285" s="1026"/>
      <c r="O285" s="1026"/>
      <c r="P285" s="1026"/>
      <c r="Q285" s="1026"/>
      <c r="R285" s="1026"/>
      <c r="S285" s="1026"/>
      <c r="T285" s="1027"/>
      <c r="U285" s="1028"/>
      <c r="V285" s="589"/>
      <c r="W285" s="1028" t="s">
        <v>101</v>
      </c>
      <c r="X285" s="589"/>
      <c r="Y285" s="1029">
        <v>1</v>
      </c>
      <c r="Z285" s="589"/>
      <c r="AA285" s="1029"/>
      <c r="AB285" s="589"/>
      <c r="AC285" s="1024"/>
      <c r="AD285" s="589"/>
      <c r="AE285" s="1024">
        <f t="shared" si="42"/>
        <v>0</v>
      </c>
      <c r="AF285" s="589"/>
      <c r="AG285" s="1024">
        <f t="shared" si="43"/>
        <v>0</v>
      </c>
      <c r="AH285" s="589"/>
      <c r="AI285" s="1024">
        <f t="shared" si="44"/>
        <v>0</v>
      </c>
      <c r="AJ285" s="597"/>
      <c r="AK285" s="589"/>
      <c r="AL285" s="34"/>
      <c r="AM285" s="9"/>
      <c r="AN285" s="9"/>
      <c r="AO285" s="34"/>
      <c r="AP285" s="34"/>
      <c r="AQ285" s="34"/>
      <c r="AR285" s="34"/>
      <c r="AS285" s="34"/>
    </row>
    <row r="286" spans="1:45" s="220" customFormat="1" ht="15.75" customHeight="1" outlineLevel="1" x14ac:dyDescent="0.25">
      <c r="A286" s="218"/>
      <c r="B286" s="1020" t="s">
        <v>839</v>
      </c>
      <c r="C286" s="1016"/>
      <c r="D286" s="1021" t="s">
        <v>218</v>
      </c>
      <c r="E286" s="1018"/>
      <c r="F286" s="1018"/>
      <c r="G286" s="1018"/>
      <c r="H286" s="1018"/>
      <c r="I286" s="1018"/>
      <c r="J286" s="1018"/>
      <c r="K286" s="1018"/>
      <c r="L286" s="1018"/>
      <c r="M286" s="1018"/>
      <c r="N286" s="1018"/>
      <c r="O286" s="1018"/>
      <c r="P286" s="1018"/>
      <c r="Q286" s="1018"/>
      <c r="R286" s="1018"/>
      <c r="S286" s="1018"/>
      <c r="T286" s="1016"/>
      <c r="U286" s="1022"/>
      <c r="V286" s="1016"/>
      <c r="W286" s="1023"/>
      <c r="X286" s="1016"/>
      <c r="Y286" s="1019"/>
      <c r="Z286" s="1016"/>
      <c r="AA286" s="1019"/>
      <c r="AB286" s="1016"/>
      <c r="AC286" s="1019"/>
      <c r="AD286" s="1016"/>
      <c r="AE286" s="1015">
        <f t="shared" si="42"/>
        <v>0</v>
      </c>
      <c r="AF286" s="1016"/>
      <c r="AG286" s="1019">
        <f t="shared" si="43"/>
        <v>0</v>
      </c>
      <c r="AH286" s="1016"/>
      <c r="AI286" s="1015"/>
      <c r="AJ286" s="1018"/>
      <c r="AK286" s="1016"/>
      <c r="AL286" s="218"/>
      <c r="AM286" s="219"/>
      <c r="AN286" s="219"/>
      <c r="AO286" s="218"/>
      <c r="AP286" s="218"/>
      <c r="AQ286" s="218"/>
      <c r="AR286" s="218"/>
      <c r="AS286" s="218"/>
    </row>
    <row r="287" spans="1:45" ht="31.5" customHeight="1" outlineLevel="1" x14ac:dyDescent="0.25">
      <c r="A287" s="34"/>
      <c r="B287" s="1007"/>
      <c r="C287" s="589"/>
      <c r="D287" s="1025" t="s">
        <v>194</v>
      </c>
      <c r="E287" s="1026"/>
      <c r="F287" s="1026"/>
      <c r="G287" s="1026"/>
      <c r="H287" s="1026"/>
      <c r="I287" s="1026"/>
      <c r="J287" s="1026"/>
      <c r="K287" s="1026"/>
      <c r="L287" s="1026"/>
      <c r="M287" s="1026"/>
      <c r="N287" s="1026"/>
      <c r="O287" s="1026"/>
      <c r="P287" s="1026"/>
      <c r="Q287" s="1026"/>
      <c r="R287" s="1026"/>
      <c r="S287" s="1026"/>
      <c r="T287" s="1027"/>
      <c r="U287" s="1028"/>
      <c r="V287" s="589"/>
      <c r="W287" s="1028" t="s">
        <v>101</v>
      </c>
      <c r="X287" s="589"/>
      <c r="Y287" s="1029">
        <v>1</v>
      </c>
      <c r="Z287" s="589"/>
      <c r="AA287" s="1029"/>
      <c r="AB287" s="589"/>
      <c r="AC287" s="1024"/>
      <c r="AD287" s="589"/>
      <c r="AE287" s="1024">
        <f t="shared" si="42"/>
        <v>0</v>
      </c>
      <c r="AF287" s="589"/>
      <c r="AG287" s="1024">
        <f t="shared" si="43"/>
        <v>0</v>
      </c>
      <c r="AH287" s="589"/>
      <c r="AI287" s="1024">
        <f t="shared" si="44"/>
        <v>0</v>
      </c>
      <c r="AJ287" s="597"/>
      <c r="AK287" s="589"/>
      <c r="AL287" s="34"/>
      <c r="AM287" s="9"/>
      <c r="AN287" s="9"/>
      <c r="AO287" s="34"/>
      <c r="AP287" s="34"/>
      <c r="AQ287" s="34"/>
      <c r="AR287" s="34"/>
      <c r="AS287" s="34"/>
    </row>
    <row r="288" spans="1:45" s="220" customFormat="1" ht="15.75" customHeight="1" outlineLevel="1" x14ac:dyDescent="0.25">
      <c r="A288" s="218"/>
      <c r="B288" s="1020" t="s">
        <v>840</v>
      </c>
      <c r="C288" s="1016"/>
      <c r="D288" s="1021" t="s">
        <v>219</v>
      </c>
      <c r="E288" s="1018"/>
      <c r="F288" s="1018"/>
      <c r="G288" s="1018"/>
      <c r="H288" s="1018"/>
      <c r="I288" s="1018"/>
      <c r="J288" s="1018"/>
      <c r="K288" s="1018"/>
      <c r="L288" s="1018"/>
      <c r="M288" s="1018"/>
      <c r="N288" s="1018"/>
      <c r="O288" s="1018"/>
      <c r="P288" s="1018"/>
      <c r="Q288" s="1018"/>
      <c r="R288" s="1018"/>
      <c r="S288" s="1018"/>
      <c r="T288" s="1016"/>
      <c r="U288" s="1022"/>
      <c r="V288" s="1016"/>
      <c r="W288" s="1023"/>
      <c r="X288" s="1016"/>
      <c r="Y288" s="1019"/>
      <c r="Z288" s="1016"/>
      <c r="AA288" s="1019"/>
      <c r="AB288" s="1016"/>
      <c r="AC288" s="1019"/>
      <c r="AD288" s="1016"/>
      <c r="AE288" s="1015">
        <f t="shared" si="42"/>
        <v>0</v>
      </c>
      <c r="AF288" s="1016"/>
      <c r="AG288" s="1019">
        <f t="shared" si="43"/>
        <v>0</v>
      </c>
      <c r="AH288" s="1016"/>
      <c r="AI288" s="1015"/>
      <c r="AJ288" s="1018"/>
      <c r="AK288" s="1016"/>
      <c r="AL288" s="218"/>
      <c r="AM288" s="219"/>
      <c r="AN288" s="219"/>
      <c r="AO288" s="218"/>
      <c r="AP288" s="218"/>
      <c r="AQ288" s="218"/>
      <c r="AR288" s="218"/>
      <c r="AS288" s="218"/>
    </row>
    <row r="289" spans="1:45" ht="31.5" customHeight="1" outlineLevel="1" x14ac:dyDescent="0.25">
      <c r="A289" s="34"/>
      <c r="B289" s="1007"/>
      <c r="C289" s="589"/>
      <c r="D289" s="1025" t="s">
        <v>194</v>
      </c>
      <c r="E289" s="1026"/>
      <c r="F289" s="1026"/>
      <c r="G289" s="1026"/>
      <c r="H289" s="1026"/>
      <c r="I289" s="1026"/>
      <c r="J289" s="1026"/>
      <c r="K289" s="1026"/>
      <c r="L289" s="1026"/>
      <c r="M289" s="1026"/>
      <c r="N289" s="1026"/>
      <c r="O289" s="1026"/>
      <c r="P289" s="1026"/>
      <c r="Q289" s="1026"/>
      <c r="R289" s="1026"/>
      <c r="S289" s="1026"/>
      <c r="T289" s="1027"/>
      <c r="U289" s="1028"/>
      <c r="V289" s="589"/>
      <c r="W289" s="1028" t="s">
        <v>101</v>
      </c>
      <c r="X289" s="589"/>
      <c r="Y289" s="1029">
        <v>1</v>
      </c>
      <c r="Z289" s="589"/>
      <c r="AA289" s="1029"/>
      <c r="AB289" s="589"/>
      <c r="AC289" s="1024"/>
      <c r="AD289" s="589"/>
      <c r="AE289" s="1024">
        <f t="shared" si="42"/>
        <v>0</v>
      </c>
      <c r="AF289" s="589"/>
      <c r="AG289" s="1024">
        <f t="shared" si="43"/>
        <v>0</v>
      </c>
      <c r="AH289" s="589"/>
      <c r="AI289" s="1024">
        <f t="shared" si="44"/>
        <v>0</v>
      </c>
      <c r="AJ289" s="597"/>
      <c r="AK289" s="589"/>
      <c r="AL289" s="34"/>
      <c r="AM289" s="9"/>
      <c r="AN289" s="9"/>
      <c r="AO289" s="34"/>
      <c r="AP289" s="34"/>
      <c r="AQ289" s="34"/>
      <c r="AR289" s="34"/>
      <c r="AS289" s="34"/>
    </row>
    <row r="290" spans="1:45" s="220" customFormat="1" ht="15.75" customHeight="1" outlineLevel="1" x14ac:dyDescent="0.25">
      <c r="A290" s="218"/>
      <c r="B290" s="1020" t="s">
        <v>841</v>
      </c>
      <c r="C290" s="1016"/>
      <c r="D290" s="1021" t="s">
        <v>220</v>
      </c>
      <c r="E290" s="1018"/>
      <c r="F290" s="1018"/>
      <c r="G290" s="1018"/>
      <c r="H290" s="1018"/>
      <c r="I290" s="1018"/>
      <c r="J290" s="1018"/>
      <c r="K290" s="1018"/>
      <c r="L290" s="1018"/>
      <c r="M290" s="1018"/>
      <c r="N290" s="1018"/>
      <c r="O290" s="1018"/>
      <c r="P290" s="1018"/>
      <c r="Q290" s="1018"/>
      <c r="R290" s="1018"/>
      <c r="S290" s="1018"/>
      <c r="T290" s="1016"/>
      <c r="U290" s="1022"/>
      <c r="V290" s="1016"/>
      <c r="W290" s="1023"/>
      <c r="X290" s="1016"/>
      <c r="Y290" s="1019"/>
      <c r="Z290" s="1016"/>
      <c r="AA290" s="1019"/>
      <c r="AB290" s="1016"/>
      <c r="AC290" s="1019"/>
      <c r="AD290" s="1016"/>
      <c r="AE290" s="1015">
        <f t="shared" si="42"/>
        <v>0</v>
      </c>
      <c r="AF290" s="1016"/>
      <c r="AG290" s="1019">
        <f t="shared" si="43"/>
        <v>0</v>
      </c>
      <c r="AH290" s="1016"/>
      <c r="AI290" s="1015"/>
      <c r="AJ290" s="1018"/>
      <c r="AK290" s="1016"/>
      <c r="AL290" s="218"/>
      <c r="AM290" s="219"/>
      <c r="AN290" s="219"/>
      <c r="AO290" s="218"/>
      <c r="AP290" s="218"/>
      <c r="AQ290" s="218"/>
      <c r="AR290" s="218"/>
      <c r="AS290" s="218"/>
    </row>
    <row r="291" spans="1:45" ht="31.5" customHeight="1" outlineLevel="1" x14ac:dyDescent="0.25">
      <c r="A291" s="34"/>
      <c r="B291" s="1007"/>
      <c r="C291" s="589"/>
      <c r="D291" s="1025" t="s">
        <v>194</v>
      </c>
      <c r="E291" s="1026"/>
      <c r="F291" s="1026"/>
      <c r="G291" s="1026"/>
      <c r="H291" s="1026"/>
      <c r="I291" s="1026"/>
      <c r="J291" s="1026"/>
      <c r="K291" s="1026"/>
      <c r="L291" s="1026"/>
      <c r="M291" s="1026"/>
      <c r="N291" s="1026"/>
      <c r="O291" s="1026"/>
      <c r="P291" s="1026"/>
      <c r="Q291" s="1026"/>
      <c r="R291" s="1026"/>
      <c r="S291" s="1026"/>
      <c r="T291" s="1027"/>
      <c r="U291" s="1028"/>
      <c r="V291" s="589"/>
      <c r="W291" s="1028" t="s">
        <v>101</v>
      </c>
      <c r="X291" s="589"/>
      <c r="Y291" s="1029">
        <v>1</v>
      </c>
      <c r="Z291" s="589"/>
      <c r="AA291" s="1029"/>
      <c r="AB291" s="589"/>
      <c r="AC291" s="1024"/>
      <c r="AD291" s="589"/>
      <c r="AE291" s="1024">
        <f t="shared" si="42"/>
        <v>0</v>
      </c>
      <c r="AF291" s="589"/>
      <c r="AG291" s="1024">
        <f t="shared" si="43"/>
        <v>0</v>
      </c>
      <c r="AH291" s="589"/>
      <c r="AI291" s="1024">
        <f t="shared" si="44"/>
        <v>0</v>
      </c>
      <c r="AJ291" s="597"/>
      <c r="AK291" s="589"/>
      <c r="AL291" s="34"/>
      <c r="AM291" s="9"/>
      <c r="AN291" s="9"/>
      <c r="AO291" s="34"/>
      <c r="AP291" s="34"/>
      <c r="AQ291" s="34"/>
      <c r="AR291" s="34"/>
      <c r="AS291" s="34"/>
    </row>
    <row r="292" spans="1:45" s="220" customFormat="1" ht="15.75" customHeight="1" outlineLevel="1" x14ac:dyDescent="0.25">
      <c r="A292" s="218"/>
      <c r="B292" s="1020" t="s">
        <v>842</v>
      </c>
      <c r="C292" s="1016"/>
      <c r="D292" s="1021" t="s">
        <v>196</v>
      </c>
      <c r="E292" s="1018"/>
      <c r="F292" s="1018"/>
      <c r="G292" s="1018"/>
      <c r="H292" s="1018"/>
      <c r="I292" s="1018"/>
      <c r="J292" s="1018"/>
      <c r="K292" s="1018"/>
      <c r="L292" s="1018"/>
      <c r="M292" s="1018"/>
      <c r="N292" s="1018"/>
      <c r="O292" s="1018"/>
      <c r="P292" s="1018"/>
      <c r="Q292" s="1018"/>
      <c r="R292" s="1018"/>
      <c r="S292" s="1018"/>
      <c r="T292" s="1016"/>
      <c r="U292" s="1022"/>
      <c r="V292" s="1016"/>
      <c r="W292" s="1023"/>
      <c r="X292" s="1016"/>
      <c r="Y292" s="1019"/>
      <c r="Z292" s="1016"/>
      <c r="AA292" s="1019"/>
      <c r="AB292" s="1016"/>
      <c r="AC292" s="1019"/>
      <c r="AD292" s="1016"/>
      <c r="AE292" s="1015">
        <f t="shared" si="42"/>
        <v>0</v>
      </c>
      <c r="AF292" s="1016"/>
      <c r="AG292" s="1019">
        <f t="shared" si="43"/>
        <v>0</v>
      </c>
      <c r="AH292" s="1016"/>
      <c r="AI292" s="1015"/>
      <c r="AJ292" s="1018"/>
      <c r="AK292" s="1016"/>
      <c r="AL292" s="218"/>
      <c r="AM292" s="219"/>
      <c r="AN292" s="219"/>
      <c r="AO292" s="218"/>
      <c r="AP292" s="218"/>
      <c r="AQ292" s="218"/>
      <c r="AR292" s="218"/>
      <c r="AS292" s="218"/>
    </row>
    <row r="293" spans="1:45" ht="31.5" customHeight="1" outlineLevel="1" x14ac:dyDescent="0.25">
      <c r="A293" s="34"/>
      <c r="B293" s="1007"/>
      <c r="C293" s="589"/>
      <c r="D293" s="1025" t="s">
        <v>194</v>
      </c>
      <c r="E293" s="1026"/>
      <c r="F293" s="1026"/>
      <c r="G293" s="1026"/>
      <c r="H293" s="1026"/>
      <c r="I293" s="1026"/>
      <c r="J293" s="1026"/>
      <c r="K293" s="1026"/>
      <c r="L293" s="1026"/>
      <c r="M293" s="1026"/>
      <c r="N293" s="1026"/>
      <c r="O293" s="1026"/>
      <c r="P293" s="1026"/>
      <c r="Q293" s="1026"/>
      <c r="R293" s="1026"/>
      <c r="S293" s="1026"/>
      <c r="T293" s="1027"/>
      <c r="U293" s="1028"/>
      <c r="V293" s="589"/>
      <c r="W293" s="1028" t="s">
        <v>101</v>
      </c>
      <c r="X293" s="589"/>
      <c r="Y293" s="1029">
        <v>1</v>
      </c>
      <c r="Z293" s="589"/>
      <c r="AA293" s="1029"/>
      <c r="AB293" s="589"/>
      <c r="AC293" s="1024"/>
      <c r="AD293" s="589"/>
      <c r="AE293" s="1024">
        <f t="shared" si="42"/>
        <v>0</v>
      </c>
      <c r="AF293" s="589"/>
      <c r="AG293" s="1024">
        <f t="shared" si="43"/>
        <v>0</v>
      </c>
      <c r="AH293" s="589"/>
      <c r="AI293" s="1024">
        <f t="shared" si="44"/>
        <v>0</v>
      </c>
      <c r="AJ293" s="597"/>
      <c r="AK293" s="589"/>
      <c r="AL293" s="34"/>
      <c r="AM293" s="9"/>
      <c r="AN293" s="9"/>
      <c r="AO293" s="34"/>
      <c r="AP293" s="34"/>
      <c r="AQ293" s="34"/>
      <c r="AR293" s="34"/>
      <c r="AS293" s="34"/>
    </row>
    <row r="294" spans="1:45" s="220" customFormat="1" ht="15.75" customHeight="1" outlineLevel="1" x14ac:dyDescent="0.25">
      <c r="A294" s="218"/>
      <c r="B294" s="1020" t="s">
        <v>843</v>
      </c>
      <c r="C294" s="1016"/>
      <c r="D294" s="1021" t="s">
        <v>193</v>
      </c>
      <c r="E294" s="1018"/>
      <c r="F294" s="1018"/>
      <c r="G294" s="1018"/>
      <c r="H294" s="1018"/>
      <c r="I294" s="1018"/>
      <c r="J294" s="1018"/>
      <c r="K294" s="1018"/>
      <c r="L294" s="1018"/>
      <c r="M294" s="1018"/>
      <c r="N294" s="1018"/>
      <c r="O294" s="1018"/>
      <c r="P294" s="1018"/>
      <c r="Q294" s="1018"/>
      <c r="R294" s="1018"/>
      <c r="S294" s="1018"/>
      <c r="T294" s="1016"/>
      <c r="U294" s="1022"/>
      <c r="V294" s="1016"/>
      <c r="W294" s="1023"/>
      <c r="X294" s="1016"/>
      <c r="Y294" s="1019"/>
      <c r="Z294" s="1016"/>
      <c r="AA294" s="1019"/>
      <c r="AB294" s="1016"/>
      <c r="AC294" s="1019"/>
      <c r="AD294" s="1016"/>
      <c r="AE294" s="1015">
        <f t="shared" si="42"/>
        <v>0</v>
      </c>
      <c r="AF294" s="1016"/>
      <c r="AG294" s="1019">
        <f t="shared" si="43"/>
        <v>0</v>
      </c>
      <c r="AH294" s="1016"/>
      <c r="AI294" s="1015"/>
      <c r="AJ294" s="1018"/>
      <c r="AK294" s="1016"/>
      <c r="AL294" s="218"/>
      <c r="AM294" s="219"/>
      <c r="AN294" s="219"/>
      <c r="AO294" s="218"/>
      <c r="AP294" s="218"/>
      <c r="AQ294" s="218"/>
      <c r="AR294" s="218"/>
      <c r="AS294" s="218"/>
    </row>
    <row r="295" spans="1:45" ht="31.5" customHeight="1" outlineLevel="1" x14ac:dyDescent="0.25">
      <c r="A295" s="34"/>
      <c r="B295" s="1007"/>
      <c r="C295" s="589"/>
      <c r="D295" s="1025" t="s">
        <v>194</v>
      </c>
      <c r="E295" s="1026"/>
      <c r="F295" s="1026"/>
      <c r="G295" s="1026"/>
      <c r="H295" s="1026"/>
      <c r="I295" s="1026"/>
      <c r="J295" s="1026"/>
      <c r="K295" s="1026"/>
      <c r="L295" s="1026"/>
      <c r="M295" s="1026"/>
      <c r="N295" s="1026"/>
      <c r="O295" s="1026"/>
      <c r="P295" s="1026"/>
      <c r="Q295" s="1026"/>
      <c r="R295" s="1026"/>
      <c r="S295" s="1026"/>
      <c r="T295" s="1027"/>
      <c r="U295" s="1028"/>
      <c r="V295" s="589"/>
      <c r="W295" s="1028" t="s">
        <v>101</v>
      </c>
      <c r="X295" s="589"/>
      <c r="Y295" s="1029">
        <v>1</v>
      </c>
      <c r="Z295" s="589"/>
      <c r="AA295" s="1029"/>
      <c r="AB295" s="589"/>
      <c r="AC295" s="1024"/>
      <c r="AD295" s="589"/>
      <c r="AE295" s="1024">
        <f t="shared" si="42"/>
        <v>0</v>
      </c>
      <c r="AF295" s="589"/>
      <c r="AG295" s="1024">
        <f t="shared" si="43"/>
        <v>0</v>
      </c>
      <c r="AH295" s="589"/>
      <c r="AI295" s="1024">
        <f t="shared" si="44"/>
        <v>0</v>
      </c>
      <c r="AJ295" s="597"/>
      <c r="AK295" s="589"/>
      <c r="AL295" s="34"/>
      <c r="AM295" s="9"/>
      <c r="AN295" s="9"/>
      <c r="AO295" s="34"/>
      <c r="AP295" s="34"/>
      <c r="AQ295" s="34"/>
      <c r="AR295" s="34"/>
      <c r="AS295" s="34"/>
    </row>
    <row r="296" spans="1:45" s="220" customFormat="1" ht="15.75" customHeight="1" outlineLevel="1" x14ac:dyDescent="0.25">
      <c r="A296" s="218"/>
      <c r="B296" s="1020" t="s">
        <v>844</v>
      </c>
      <c r="C296" s="1016"/>
      <c r="D296" s="1021" t="s">
        <v>221</v>
      </c>
      <c r="E296" s="1018"/>
      <c r="F296" s="1018"/>
      <c r="G296" s="1018"/>
      <c r="H296" s="1018"/>
      <c r="I296" s="1018"/>
      <c r="J296" s="1018"/>
      <c r="K296" s="1018"/>
      <c r="L296" s="1018"/>
      <c r="M296" s="1018"/>
      <c r="N296" s="1018"/>
      <c r="O296" s="1018"/>
      <c r="P296" s="1018"/>
      <c r="Q296" s="1018"/>
      <c r="R296" s="1018"/>
      <c r="S296" s="1018"/>
      <c r="T296" s="1016"/>
      <c r="U296" s="1022"/>
      <c r="V296" s="1016"/>
      <c r="W296" s="1023"/>
      <c r="X296" s="1016"/>
      <c r="Y296" s="1019"/>
      <c r="Z296" s="1016"/>
      <c r="AA296" s="1019"/>
      <c r="AB296" s="1016"/>
      <c r="AC296" s="1019"/>
      <c r="AD296" s="1016"/>
      <c r="AE296" s="1015">
        <f t="shared" si="42"/>
        <v>0</v>
      </c>
      <c r="AF296" s="1016"/>
      <c r="AG296" s="1019">
        <f t="shared" si="43"/>
        <v>0</v>
      </c>
      <c r="AH296" s="1016"/>
      <c r="AI296" s="1015"/>
      <c r="AJ296" s="1018"/>
      <c r="AK296" s="1016"/>
      <c r="AL296" s="218"/>
      <c r="AM296" s="219"/>
      <c r="AN296" s="219"/>
      <c r="AO296" s="218"/>
      <c r="AP296" s="218"/>
      <c r="AQ296" s="218"/>
      <c r="AR296" s="218"/>
      <c r="AS296" s="218"/>
    </row>
    <row r="297" spans="1:45" ht="31.5" customHeight="1" outlineLevel="1" x14ac:dyDescent="0.25">
      <c r="A297" s="34"/>
      <c r="B297" s="1007"/>
      <c r="C297" s="589"/>
      <c r="D297" s="1025" t="s">
        <v>194</v>
      </c>
      <c r="E297" s="1026"/>
      <c r="F297" s="1026"/>
      <c r="G297" s="1026"/>
      <c r="H297" s="1026"/>
      <c r="I297" s="1026"/>
      <c r="J297" s="1026"/>
      <c r="K297" s="1026"/>
      <c r="L297" s="1026"/>
      <c r="M297" s="1026"/>
      <c r="N297" s="1026"/>
      <c r="O297" s="1026"/>
      <c r="P297" s="1026"/>
      <c r="Q297" s="1026"/>
      <c r="R297" s="1026"/>
      <c r="S297" s="1026"/>
      <c r="T297" s="1027"/>
      <c r="U297" s="1028"/>
      <c r="V297" s="589"/>
      <c r="W297" s="1028" t="s">
        <v>101</v>
      </c>
      <c r="X297" s="589"/>
      <c r="Y297" s="1029">
        <v>1</v>
      </c>
      <c r="Z297" s="589"/>
      <c r="AA297" s="1029"/>
      <c r="AB297" s="589"/>
      <c r="AC297" s="1024"/>
      <c r="AD297" s="589"/>
      <c r="AE297" s="1024">
        <f t="shared" si="42"/>
        <v>0</v>
      </c>
      <c r="AF297" s="589"/>
      <c r="AG297" s="1024">
        <f t="shared" si="43"/>
        <v>0</v>
      </c>
      <c r="AH297" s="589"/>
      <c r="AI297" s="1024">
        <f t="shared" si="44"/>
        <v>0</v>
      </c>
      <c r="AJ297" s="597"/>
      <c r="AK297" s="589"/>
      <c r="AL297" s="34"/>
      <c r="AM297" s="9"/>
      <c r="AN297" s="9"/>
      <c r="AO297" s="34"/>
      <c r="AP297" s="34"/>
      <c r="AQ297" s="34"/>
      <c r="AR297" s="34"/>
      <c r="AS297" s="34"/>
    </row>
    <row r="298" spans="1:45" s="220" customFormat="1" ht="15.75" customHeight="1" outlineLevel="1" x14ac:dyDescent="0.25">
      <c r="A298" s="218"/>
      <c r="B298" s="1020" t="s">
        <v>845</v>
      </c>
      <c r="C298" s="1016"/>
      <c r="D298" s="1021" t="s">
        <v>200</v>
      </c>
      <c r="E298" s="1018"/>
      <c r="F298" s="1018"/>
      <c r="G298" s="1018"/>
      <c r="H298" s="1018"/>
      <c r="I298" s="1018"/>
      <c r="J298" s="1018"/>
      <c r="K298" s="1018"/>
      <c r="L298" s="1018"/>
      <c r="M298" s="1018"/>
      <c r="N298" s="1018"/>
      <c r="O298" s="1018"/>
      <c r="P298" s="1018"/>
      <c r="Q298" s="1018"/>
      <c r="R298" s="1018"/>
      <c r="S298" s="1018"/>
      <c r="T298" s="1016"/>
      <c r="U298" s="1022"/>
      <c r="V298" s="1016"/>
      <c r="W298" s="1023"/>
      <c r="X298" s="1016"/>
      <c r="Y298" s="1019"/>
      <c r="Z298" s="1016"/>
      <c r="AA298" s="1019"/>
      <c r="AB298" s="1016"/>
      <c r="AC298" s="1019"/>
      <c r="AD298" s="1016"/>
      <c r="AE298" s="1015">
        <f t="shared" si="42"/>
        <v>0</v>
      </c>
      <c r="AF298" s="1016"/>
      <c r="AG298" s="1019">
        <f t="shared" si="43"/>
        <v>0</v>
      </c>
      <c r="AH298" s="1016"/>
      <c r="AI298" s="1015"/>
      <c r="AJ298" s="1018"/>
      <c r="AK298" s="1016"/>
      <c r="AL298" s="218"/>
      <c r="AM298" s="219"/>
      <c r="AN298" s="219"/>
      <c r="AO298" s="218"/>
      <c r="AP298" s="218"/>
      <c r="AQ298" s="218"/>
      <c r="AR298" s="218"/>
      <c r="AS298" s="218"/>
    </row>
    <row r="299" spans="1:45" ht="31.5" customHeight="1" outlineLevel="1" x14ac:dyDescent="0.25">
      <c r="A299" s="34"/>
      <c r="B299" s="1007"/>
      <c r="C299" s="589"/>
      <c r="D299" s="1025" t="s">
        <v>194</v>
      </c>
      <c r="E299" s="1026"/>
      <c r="F299" s="1026"/>
      <c r="G299" s="1026"/>
      <c r="H299" s="1026"/>
      <c r="I299" s="1026"/>
      <c r="J299" s="1026"/>
      <c r="K299" s="1026"/>
      <c r="L299" s="1026"/>
      <c r="M299" s="1026"/>
      <c r="N299" s="1026"/>
      <c r="O299" s="1026"/>
      <c r="P299" s="1026"/>
      <c r="Q299" s="1026"/>
      <c r="R299" s="1026"/>
      <c r="S299" s="1026"/>
      <c r="T299" s="1027"/>
      <c r="U299" s="1028"/>
      <c r="V299" s="589"/>
      <c r="W299" s="1028" t="s">
        <v>101</v>
      </c>
      <c r="X299" s="589"/>
      <c r="Y299" s="1029">
        <v>1</v>
      </c>
      <c r="Z299" s="589"/>
      <c r="AA299" s="1029"/>
      <c r="AB299" s="589"/>
      <c r="AC299" s="1024"/>
      <c r="AD299" s="589"/>
      <c r="AE299" s="1024">
        <f t="shared" si="42"/>
        <v>0</v>
      </c>
      <c r="AF299" s="589"/>
      <c r="AG299" s="1024">
        <f t="shared" si="43"/>
        <v>0</v>
      </c>
      <c r="AH299" s="589"/>
      <c r="AI299" s="1024">
        <f t="shared" si="44"/>
        <v>0</v>
      </c>
      <c r="AJ299" s="597"/>
      <c r="AK299" s="589"/>
      <c r="AL299" s="34"/>
      <c r="AM299" s="9"/>
      <c r="AN299" s="9"/>
      <c r="AO299" s="34"/>
      <c r="AP299" s="34"/>
      <c r="AQ299" s="34"/>
      <c r="AR299" s="34"/>
      <c r="AS299" s="34"/>
    </row>
    <row r="300" spans="1:45" s="220" customFormat="1" ht="15.75" customHeight="1" outlineLevel="1" x14ac:dyDescent="0.25">
      <c r="A300" s="218"/>
      <c r="B300" s="1020" t="s">
        <v>846</v>
      </c>
      <c r="C300" s="1016"/>
      <c r="D300" s="1021" t="s">
        <v>209</v>
      </c>
      <c r="E300" s="1018"/>
      <c r="F300" s="1018"/>
      <c r="G300" s="1018"/>
      <c r="H300" s="1018"/>
      <c r="I300" s="1018"/>
      <c r="J300" s="1018"/>
      <c r="K300" s="1018"/>
      <c r="L300" s="1018"/>
      <c r="M300" s="1018"/>
      <c r="N300" s="1018"/>
      <c r="O300" s="1018"/>
      <c r="P300" s="1018"/>
      <c r="Q300" s="1018"/>
      <c r="R300" s="1018"/>
      <c r="S300" s="1018"/>
      <c r="T300" s="1016"/>
      <c r="U300" s="1022"/>
      <c r="V300" s="1016"/>
      <c r="W300" s="1023"/>
      <c r="X300" s="1016"/>
      <c r="Y300" s="1019"/>
      <c r="Z300" s="1016"/>
      <c r="AA300" s="1019"/>
      <c r="AB300" s="1016"/>
      <c r="AC300" s="1019"/>
      <c r="AD300" s="1016"/>
      <c r="AE300" s="1015">
        <f t="shared" si="42"/>
        <v>0</v>
      </c>
      <c r="AF300" s="1016"/>
      <c r="AG300" s="1019">
        <f t="shared" si="43"/>
        <v>0</v>
      </c>
      <c r="AH300" s="1016"/>
      <c r="AI300" s="1015"/>
      <c r="AJ300" s="1018"/>
      <c r="AK300" s="1016"/>
      <c r="AL300" s="218"/>
      <c r="AM300" s="219"/>
      <c r="AN300" s="219"/>
      <c r="AO300" s="218"/>
      <c r="AP300" s="218"/>
      <c r="AQ300" s="218"/>
      <c r="AR300" s="218"/>
      <c r="AS300" s="218"/>
    </row>
    <row r="301" spans="1:45" ht="31.5" customHeight="1" outlineLevel="1" x14ac:dyDescent="0.25">
      <c r="A301" s="34"/>
      <c r="B301" s="1007"/>
      <c r="C301" s="589"/>
      <c r="D301" s="1025" t="s">
        <v>194</v>
      </c>
      <c r="E301" s="1026"/>
      <c r="F301" s="1026"/>
      <c r="G301" s="1026"/>
      <c r="H301" s="1026"/>
      <c r="I301" s="1026"/>
      <c r="J301" s="1026"/>
      <c r="K301" s="1026"/>
      <c r="L301" s="1026"/>
      <c r="M301" s="1026"/>
      <c r="N301" s="1026"/>
      <c r="O301" s="1026"/>
      <c r="P301" s="1026"/>
      <c r="Q301" s="1026"/>
      <c r="R301" s="1026"/>
      <c r="S301" s="1026"/>
      <c r="T301" s="1027"/>
      <c r="U301" s="1028"/>
      <c r="V301" s="589"/>
      <c r="W301" s="1028" t="s">
        <v>101</v>
      </c>
      <c r="X301" s="589"/>
      <c r="Y301" s="1029">
        <v>1</v>
      </c>
      <c r="Z301" s="589"/>
      <c r="AA301" s="1029"/>
      <c r="AB301" s="589"/>
      <c r="AC301" s="1024"/>
      <c r="AD301" s="589"/>
      <c r="AE301" s="1024">
        <f t="shared" si="42"/>
        <v>0</v>
      </c>
      <c r="AF301" s="589"/>
      <c r="AG301" s="1024">
        <f t="shared" si="43"/>
        <v>0</v>
      </c>
      <c r="AH301" s="589"/>
      <c r="AI301" s="1024">
        <f t="shared" si="44"/>
        <v>0</v>
      </c>
      <c r="AJ301" s="597"/>
      <c r="AK301" s="589"/>
      <c r="AL301" s="34"/>
      <c r="AM301" s="9"/>
      <c r="AN301" s="9"/>
      <c r="AO301" s="34"/>
      <c r="AP301" s="34"/>
      <c r="AQ301" s="34"/>
      <c r="AR301" s="34"/>
      <c r="AS301" s="34"/>
    </row>
    <row r="302" spans="1:45" s="220" customFormat="1" ht="15.75" customHeight="1" outlineLevel="1" x14ac:dyDescent="0.25">
      <c r="A302" s="218"/>
      <c r="B302" s="1020" t="s">
        <v>847</v>
      </c>
      <c r="C302" s="1016"/>
      <c r="D302" s="1021" t="s">
        <v>210</v>
      </c>
      <c r="E302" s="1018"/>
      <c r="F302" s="1018"/>
      <c r="G302" s="1018"/>
      <c r="H302" s="1018"/>
      <c r="I302" s="1018"/>
      <c r="J302" s="1018"/>
      <c r="K302" s="1018"/>
      <c r="L302" s="1018"/>
      <c r="M302" s="1018"/>
      <c r="N302" s="1018"/>
      <c r="O302" s="1018"/>
      <c r="P302" s="1018"/>
      <c r="Q302" s="1018"/>
      <c r="R302" s="1018"/>
      <c r="S302" s="1018"/>
      <c r="T302" s="1016"/>
      <c r="U302" s="1022"/>
      <c r="V302" s="1016"/>
      <c r="W302" s="1023"/>
      <c r="X302" s="1016"/>
      <c r="Y302" s="1019"/>
      <c r="Z302" s="1016"/>
      <c r="AA302" s="1019"/>
      <c r="AB302" s="1016"/>
      <c r="AC302" s="1019"/>
      <c r="AD302" s="1016"/>
      <c r="AE302" s="1015">
        <f t="shared" si="42"/>
        <v>0</v>
      </c>
      <c r="AF302" s="1016"/>
      <c r="AG302" s="1019">
        <f t="shared" si="43"/>
        <v>0</v>
      </c>
      <c r="AH302" s="1016"/>
      <c r="AI302" s="1015"/>
      <c r="AJ302" s="1018"/>
      <c r="AK302" s="1016"/>
      <c r="AL302" s="218"/>
      <c r="AM302" s="219"/>
      <c r="AN302" s="219"/>
      <c r="AO302" s="218"/>
      <c r="AP302" s="218"/>
      <c r="AQ302" s="218"/>
      <c r="AR302" s="218"/>
      <c r="AS302" s="218"/>
    </row>
    <row r="303" spans="1:45" ht="31.5" customHeight="1" outlineLevel="1" x14ac:dyDescent="0.25">
      <c r="A303" s="34"/>
      <c r="B303" s="1007"/>
      <c r="C303" s="589"/>
      <c r="D303" s="1025" t="s">
        <v>194</v>
      </c>
      <c r="E303" s="1026"/>
      <c r="F303" s="1026"/>
      <c r="G303" s="1026"/>
      <c r="H303" s="1026"/>
      <c r="I303" s="1026"/>
      <c r="J303" s="1026"/>
      <c r="K303" s="1026"/>
      <c r="L303" s="1026"/>
      <c r="M303" s="1026"/>
      <c r="N303" s="1026"/>
      <c r="O303" s="1026"/>
      <c r="P303" s="1026"/>
      <c r="Q303" s="1026"/>
      <c r="R303" s="1026"/>
      <c r="S303" s="1026"/>
      <c r="T303" s="1027"/>
      <c r="U303" s="1028"/>
      <c r="V303" s="589"/>
      <c r="W303" s="1028" t="s">
        <v>101</v>
      </c>
      <c r="X303" s="589"/>
      <c r="Y303" s="1029">
        <v>1</v>
      </c>
      <c r="Z303" s="589"/>
      <c r="AA303" s="1029"/>
      <c r="AB303" s="589"/>
      <c r="AC303" s="1024"/>
      <c r="AD303" s="589"/>
      <c r="AE303" s="1024">
        <f t="shared" si="42"/>
        <v>0</v>
      </c>
      <c r="AF303" s="589"/>
      <c r="AG303" s="1024">
        <f t="shared" si="43"/>
        <v>0</v>
      </c>
      <c r="AH303" s="589"/>
      <c r="AI303" s="1024">
        <f t="shared" si="44"/>
        <v>0</v>
      </c>
      <c r="AJ303" s="597"/>
      <c r="AK303" s="589"/>
      <c r="AL303" s="34"/>
      <c r="AM303" s="9"/>
      <c r="AN303" s="9"/>
      <c r="AO303" s="34"/>
      <c r="AP303" s="34"/>
      <c r="AQ303" s="34"/>
      <c r="AR303" s="34"/>
      <c r="AS303" s="34"/>
    </row>
    <row r="304" spans="1:45" s="220" customFormat="1" ht="15.75" customHeight="1" outlineLevel="1" x14ac:dyDescent="0.25">
      <c r="A304" s="218"/>
      <c r="B304" s="1020" t="s">
        <v>848</v>
      </c>
      <c r="C304" s="1016"/>
      <c r="D304" s="1021" t="s">
        <v>222</v>
      </c>
      <c r="E304" s="1018"/>
      <c r="F304" s="1018"/>
      <c r="G304" s="1018"/>
      <c r="H304" s="1018"/>
      <c r="I304" s="1018"/>
      <c r="J304" s="1018"/>
      <c r="K304" s="1018"/>
      <c r="L304" s="1018"/>
      <c r="M304" s="1018"/>
      <c r="N304" s="1018"/>
      <c r="O304" s="1018"/>
      <c r="P304" s="1018"/>
      <c r="Q304" s="1018"/>
      <c r="R304" s="1018"/>
      <c r="S304" s="1018"/>
      <c r="T304" s="1016"/>
      <c r="U304" s="1022"/>
      <c r="V304" s="1016"/>
      <c r="W304" s="1023"/>
      <c r="X304" s="1016"/>
      <c r="Y304" s="1019"/>
      <c r="Z304" s="1016"/>
      <c r="AA304" s="1019"/>
      <c r="AB304" s="1016"/>
      <c r="AC304" s="1019"/>
      <c r="AD304" s="1016"/>
      <c r="AE304" s="1015">
        <f t="shared" si="42"/>
        <v>0</v>
      </c>
      <c r="AF304" s="1016"/>
      <c r="AG304" s="1019">
        <f t="shared" si="43"/>
        <v>0</v>
      </c>
      <c r="AH304" s="1016"/>
      <c r="AI304" s="1015"/>
      <c r="AJ304" s="1018"/>
      <c r="AK304" s="1016"/>
      <c r="AL304" s="218"/>
      <c r="AM304" s="219"/>
      <c r="AN304" s="219"/>
      <c r="AO304" s="218"/>
      <c r="AP304" s="218"/>
      <c r="AQ304" s="218"/>
      <c r="AR304" s="218"/>
      <c r="AS304" s="218"/>
    </row>
    <row r="305" spans="1:45" ht="31.5" customHeight="1" outlineLevel="1" x14ac:dyDescent="0.25">
      <c r="A305" s="34"/>
      <c r="B305" s="1007"/>
      <c r="C305" s="589"/>
      <c r="D305" s="1025" t="s">
        <v>194</v>
      </c>
      <c r="E305" s="1026"/>
      <c r="F305" s="1026"/>
      <c r="G305" s="1026"/>
      <c r="H305" s="1026"/>
      <c r="I305" s="1026"/>
      <c r="J305" s="1026"/>
      <c r="K305" s="1026"/>
      <c r="L305" s="1026"/>
      <c r="M305" s="1026"/>
      <c r="N305" s="1026"/>
      <c r="O305" s="1026"/>
      <c r="P305" s="1026"/>
      <c r="Q305" s="1026"/>
      <c r="R305" s="1026"/>
      <c r="S305" s="1026"/>
      <c r="T305" s="1027"/>
      <c r="U305" s="1028"/>
      <c r="V305" s="589"/>
      <c r="W305" s="1028" t="s">
        <v>101</v>
      </c>
      <c r="X305" s="589"/>
      <c r="Y305" s="1029">
        <v>1</v>
      </c>
      <c r="Z305" s="589"/>
      <c r="AA305" s="1029"/>
      <c r="AB305" s="589"/>
      <c r="AC305" s="1024"/>
      <c r="AD305" s="589"/>
      <c r="AE305" s="1024">
        <f t="shared" si="42"/>
        <v>0</v>
      </c>
      <c r="AF305" s="589"/>
      <c r="AG305" s="1024">
        <f t="shared" si="43"/>
        <v>0</v>
      </c>
      <c r="AH305" s="589"/>
      <c r="AI305" s="1024">
        <f t="shared" si="44"/>
        <v>0</v>
      </c>
      <c r="AJ305" s="597"/>
      <c r="AK305" s="589"/>
      <c r="AL305" s="34"/>
      <c r="AM305" s="9"/>
      <c r="AN305" s="9"/>
      <c r="AO305" s="34"/>
      <c r="AP305" s="34"/>
      <c r="AQ305" s="34"/>
      <c r="AR305" s="34"/>
      <c r="AS305" s="34"/>
    </row>
    <row r="306" spans="1:45" s="220" customFormat="1" ht="15.75" customHeight="1" outlineLevel="1" x14ac:dyDescent="0.25">
      <c r="A306" s="218"/>
      <c r="B306" s="1020" t="s">
        <v>849</v>
      </c>
      <c r="C306" s="1016"/>
      <c r="D306" s="1021" t="s">
        <v>208</v>
      </c>
      <c r="E306" s="1018"/>
      <c r="F306" s="1018"/>
      <c r="G306" s="1018"/>
      <c r="H306" s="1018"/>
      <c r="I306" s="1018"/>
      <c r="J306" s="1018"/>
      <c r="K306" s="1018"/>
      <c r="L306" s="1018"/>
      <c r="M306" s="1018"/>
      <c r="N306" s="1018"/>
      <c r="O306" s="1018"/>
      <c r="P306" s="1018"/>
      <c r="Q306" s="1018"/>
      <c r="R306" s="1018"/>
      <c r="S306" s="1018"/>
      <c r="T306" s="1016"/>
      <c r="U306" s="1022"/>
      <c r="V306" s="1016"/>
      <c r="W306" s="1023"/>
      <c r="X306" s="1016"/>
      <c r="Y306" s="1019"/>
      <c r="Z306" s="1016"/>
      <c r="AA306" s="1019"/>
      <c r="AB306" s="1016"/>
      <c r="AC306" s="1019"/>
      <c r="AD306" s="1016"/>
      <c r="AE306" s="1015">
        <f t="shared" si="42"/>
        <v>0</v>
      </c>
      <c r="AF306" s="1016"/>
      <c r="AG306" s="1019">
        <f t="shared" si="43"/>
        <v>0</v>
      </c>
      <c r="AH306" s="1016"/>
      <c r="AI306" s="1015"/>
      <c r="AJ306" s="1018"/>
      <c r="AK306" s="1016"/>
      <c r="AL306" s="218"/>
      <c r="AM306" s="219"/>
      <c r="AN306" s="219"/>
      <c r="AO306" s="218"/>
      <c r="AP306" s="218"/>
      <c r="AQ306" s="218"/>
      <c r="AR306" s="218"/>
      <c r="AS306" s="218"/>
    </row>
    <row r="307" spans="1:45" ht="31.5" customHeight="1" outlineLevel="1" x14ac:dyDescent="0.25">
      <c r="A307" s="34"/>
      <c r="B307" s="1007"/>
      <c r="C307" s="589"/>
      <c r="D307" s="1025" t="s">
        <v>194</v>
      </c>
      <c r="E307" s="1026"/>
      <c r="F307" s="1026"/>
      <c r="G307" s="1026"/>
      <c r="H307" s="1026"/>
      <c r="I307" s="1026"/>
      <c r="J307" s="1026"/>
      <c r="K307" s="1026"/>
      <c r="L307" s="1026"/>
      <c r="M307" s="1026"/>
      <c r="N307" s="1026"/>
      <c r="O307" s="1026"/>
      <c r="P307" s="1026"/>
      <c r="Q307" s="1026"/>
      <c r="R307" s="1026"/>
      <c r="S307" s="1026"/>
      <c r="T307" s="1027"/>
      <c r="U307" s="1028"/>
      <c r="V307" s="589"/>
      <c r="W307" s="1028" t="s">
        <v>101</v>
      </c>
      <c r="X307" s="589"/>
      <c r="Y307" s="1029">
        <v>1</v>
      </c>
      <c r="Z307" s="589"/>
      <c r="AA307" s="1029"/>
      <c r="AB307" s="589"/>
      <c r="AC307" s="1024"/>
      <c r="AD307" s="589"/>
      <c r="AE307" s="1024">
        <f t="shared" si="42"/>
        <v>0</v>
      </c>
      <c r="AF307" s="589"/>
      <c r="AG307" s="1024">
        <f t="shared" si="43"/>
        <v>0</v>
      </c>
      <c r="AH307" s="589"/>
      <c r="AI307" s="1024">
        <f t="shared" si="44"/>
        <v>0</v>
      </c>
      <c r="AJ307" s="597"/>
      <c r="AK307" s="589"/>
      <c r="AL307" s="34"/>
      <c r="AM307" s="9"/>
      <c r="AN307" s="9"/>
      <c r="AO307" s="34"/>
      <c r="AP307" s="34"/>
      <c r="AQ307" s="34"/>
      <c r="AR307" s="34"/>
      <c r="AS307" s="34"/>
    </row>
    <row r="308" spans="1:45" s="220" customFormat="1" ht="15.75" customHeight="1" outlineLevel="1" x14ac:dyDescent="0.25">
      <c r="A308" s="218"/>
      <c r="B308" s="1020" t="s">
        <v>850</v>
      </c>
      <c r="C308" s="1016"/>
      <c r="D308" s="1021" t="s">
        <v>212</v>
      </c>
      <c r="E308" s="1018"/>
      <c r="F308" s="1018"/>
      <c r="G308" s="1018"/>
      <c r="H308" s="1018"/>
      <c r="I308" s="1018"/>
      <c r="J308" s="1018"/>
      <c r="K308" s="1018"/>
      <c r="L308" s="1018"/>
      <c r="M308" s="1018"/>
      <c r="N308" s="1018"/>
      <c r="O308" s="1018"/>
      <c r="P308" s="1018"/>
      <c r="Q308" s="1018"/>
      <c r="R308" s="1018"/>
      <c r="S308" s="1018"/>
      <c r="T308" s="1016"/>
      <c r="U308" s="1022"/>
      <c r="V308" s="1016"/>
      <c r="W308" s="1023"/>
      <c r="X308" s="1016"/>
      <c r="Y308" s="1019"/>
      <c r="Z308" s="1016"/>
      <c r="AA308" s="1019"/>
      <c r="AB308" s="1016"/>
      <c r="AC308" s="1019"/>
      <c r="AD308" s="1016"/>
      <c r="AE308" s="1015">
        <f t="shared" si="42"/>
        <v>0</v>
      </c>
      <c r="AF308" s="1016"/>
      <c r="AG308" s="1019">
        <f t="shared" si="43"/>
        <v>0</v>
      </c>
      <c r="AH308" s="1016"/>
      <c r="AI308" s="1015"/>
      <c r="AJ308" s="1018"/>
      <c r="AK308" s="1016"/>
      <c r="AL308" s="218"/>
      <c r="AM308" s="219"/>
      <c r="AN308" s="219"/>
      <c r="AO308" s="218"/>
      <c r="AP308" s="218"/>
      <c r="AQ308" s="218"/>
      <c r="AR308" s="218"/>
      <c r="AS308" s="218"/>
    </row>
    <row r="309" spans="1:45" ht="31.5" customHeight="1" outlineLevel="1" x14ac:dyDescent="0.25">
      <c r="A309" s="34"/>
      <c r="B309" s="1007"/>
      <c r="C309" s="589"/>
      <c r="D309" s="1025" t="s">
        <v>194</v>
      </c>
      <c r="E309" s="1026"/>
      <c r="F309" s="1026"/>
      <c r="G309" s="1026"/>
      <c r="H309" s="1026"/>
      <c r="I309" s="1026"/>
      <c r="J309" s="1026"/>
      <c r="K309" s="1026"/>
      <c r="L309" s="1026"/>
      <c r="M309" s="1026"/>
      <c r="N309" s="1026"/>
      <c r="O309" s="1026"/>
      <c r="P309" s="1026"/>
      <c r="Q309" s="1026"/>
      <c r="R309" s="1026"/>
      <c r="S309" s="1026"/>
      <c r="T309" s="1027"/>
      <c r="U309" s="1028"/>
      <c r="V309" s="589"/>
      <c r="W309" s="1028" t="s">
        <v>101</v>
      </c>
      <c r="X309" s="589"/>
      <c r="Y309" s="1029">
        <v>1</v>
      </c>
      <c r="Z309" s="589"/>
      <c r="AA309" s="1029"/>
      <c r="AB309" s="589"/>
      <c r="AC309" s="1024"/>
      <c r="AD309" s="589"/>
      <c r="AE309" s="1024">
        <f t="shared" si="42"/>
        <v>0</v>
      </c>
      <c r="AF309" s="589"/>
      <c r="AG309" s="1024">
        <f t="shared" si="43"/>
        <v>0</v>
      </c>
      <c r="AH309" s="589"/>
      <c r="AI309" s="1024">
        <f t="shared" si="44"/>
        <v>0</v>
      </c>
      <c r="AJ309" s="597"/>
      <c r="AK309" s="589"/>
      <c r="AL309" s="34"/>
      <c r="AM309" s="9"/>
      <c r="AN309" s="9"/>
      <c r="AO309" s="34"/>
      <c r="AP309" s="34"/>
      <c r="AQ309" s="34"/>
      <c r="AR309" s="34"/>
      <c r="AS309" s="34"/>
    </row>
    <row r="310" spans="1:45" s="220" customFormat="1" ht="15.75" customHeight="1" outlineLevel="1" x14ac:dyDescent="0.25">
      <c r="A310" s="218"/>
      <c r="B310" s="1020" t="s">
        <v>851</v>
      </c>
      <c r="C310" s="1016"/>
      <c r="D310" s="1021" t="s">
        <v>213</v>
      </c>
      <c r="E310" s="1018"/>
      <c r="F310" s="1018"/>
      <c r="G310" s="1018"/>
      <c r="H310" s="1018"/>
      <c r="I310" s="1018"/>
      <c r="J310" s="1018"/>
      <c r="K310" s="1018"/>
      <c r="L310" s="1018"/>
      <c r="M310" s="1018"/>
      <c r="N310" s="1018"/>
      <c r="O310" s="1018"/>
      <c r="P310" s="1018"/>
      <c r="Q310" s="1018"/>
      <c r="R310" s="1018"/>
      <c r="S310" s="1018"/>
      <c r="T310" s="1016"/>
      <c r="U310" s="1022"/>
      <c r="V310" s="1016"/>
      <c r="W310" s="1023"/>
      <c r="X310" s="1016"/>
      <c r="Y310" s="1019"/>
      <c r="Z310" s="1016"/>
      <c r="AA310" s="1019"/>
      <c r="AB310" s="1016"/>
      <c r="AC310" s="1019"/>
      <c r="AD310" s="1016"/>
      <c r="AE310" s="1015">
        <f t="shared" si="42"/>
        <v>0</v>
      </c>
      <c r="AF310" s="1016"/>
      <c r="AG310" s="1019">
        <f t="shared" si="43"/>
        <v>0</v>
      </c>
      <c r="AH310" s="1016"/>
      <c r="AI310" s="1015"/>
      <c r="AJ310" s="1018"/>
      <c r="AK310" s="1016"/>
      <c r="AL310" s="218"/>
      <c r="AM310" s="219"/>
      <c r="AN310" s="219"/>
      <c r="AO310" s="218"/>
      <c r="AP310" s="218"/>
      <c r="AQ310" s="218"/>
      <c r="AR310" s="218"/>
      <c r="AS310" s="218"/>
    </row>
    <row r="311" spans="1:45" ht="31.5" customHeight="1" outlineLevel="1" x14ac:dyDescent="0.25">
      <c r="A311" s="34"/>
      <c r="B311" s="1007"/>
      <c r="C311" s="589"/>
      <c r="D311" s="1025" t="s">
        <v>194</v>
      </c>
      <c r="E311" s="1026"/>
      <c r="F311" s="1026"/>
      <c r="G311" s="1026"/>
      <c r="H311" s="1026"/>
      <c r="I311" s="1026"/>
      <c r="J311" s="1026"/>
      <c r="K311" s="1026"/>
      <c r="L311" s="1026"/>
      <c r="M311" s="1026"/>
      <c r="N311" s="1026"/>
      <c r="O311" s="1026"/>
      <c r="P311" s="1026"/>
      <c r="Q311" s="1026"/>
      <c r="R311" s="1026"/>
      <c r="S311" s="1026"/>
      <c r="T311" s="1027"/>
      <c r="U311" s="1028"/>
      <c r="V311" s="589"/>
      <c r="W311" s="1028" t="s">
        <v>101</v>
      </c>
      <c r="X311" s="589"/>
      <c r="Y311" s="1029">
        <v>1</v>
      </c>
      <c r="Z311" s="589"/>
      <c r="AA311" s="1029"/>
      <c r="AB311" s="589"/>
      <c r="AC311" s="1024"/>
      <c r="AD311" s="589"/>
      <c r="AE311" s="1024">
        <f t="shared" si="42"/>
        <v>0</v>
      </c>
      <c r="AF311" s="589"/>
      <c r="AG311" s="1024">
        <f t="shared" si="43"/>
        <v>0</v>
      </c>
      <c r="AH311" s="589"/>
      <c r="AI311" s="1024">
        <f t="shared" si="44"/>
        <v>0</v>
      </c>
      <c r="AJ311" s="597"/>
      <c r="AK311" s="589"/>
      <c r="AL311" s="34"/>
      <c r="AM311" s="9"/>
      <c r="AN311" s="9"/>
      <c r="AO311" s="34"/>
      <c r="AP311" s="34"/>
      <c r="AQ311" s="34"/>
      <c r="AR311" s="34"/>
      <c r="AS311" s="34"/>
    </row>
    <row r="312" spans="1:45" s="195" customFormat="1" ht="18" customHeight="1" outlineLevel="1" collapsed="1" x14ac:dyDescent="0.25">
      <c r="A312" s="201"/>
      <c r="B312" s="1008"/>
      <c r="C312" s="1009"/>
      <c r="D312" s="1010"/>
      <c r="E312" s="1011"/>
      <c r="F312" s="1011"/>
      <c r="G312" s="1011"/>
      <c r="H312" s="1011"/>
      <c r="I312" s="1011"/>
      <c r="J312" s="1011"/>
      <c r="K312" s="1011"/>
      <c r="L312" s="1011"/>
      <c r="M312" s="1011"/>
      <c r="N312" s="1011"/>
      <c r="O312" s="1011"/>
      <c r="P312" s="1011"/>
      <c r="Q312" s="1011"/>
      <c r="R312" s="1011"/>
      <c r="S312" s="1011"/>
      <c r="T312" s="1009"/>
      <c r="U312" s="1012"/>
      <c r="V312" s="1009"/>
      <c r="W312" s="1012"/>
      <c r="X312" s="1009"/>
      <c r="Y312" s="1013"/>
      <c r="Z312" s="1009"/>
      <c r="AA312" s="1013"/>
      <c r="AB312" s="1009"/>
      <c r="AC312" s="1014"/>
      <c r="AD312" s="1009"/>
      <c r="AE312" s="1015">
        <f t="shared" ref="AE312" si="45">ROUND(Y312*AA312,2)</f>
        <v>0</v>
      </c>
      <c r="AF312" s="1016"/>
      <c r="AG312" s="1014">
        <f t="shared" ref="AG312" si="46">ROUND(Y312*AC312,2)</f>
        <v>0</v>
      </c>
      <c r="AH312" s="1009"/>
      <c r="AI312" s="1017">
        <f t="shared" ref="AI312" si="47">AE312+AG312</f>
        <v>0</v>
      </c>
      <c r="AJ312" s="1011"/>
      <c r="AK312" s="1009"/>
      <c r="AL312" s="201"/>
      <c r="AM312" s="194"/>
      <c r="AN312" s="194"/>
      <c r="AO312" s="201"/>
      <c r="AP312" s="201"/>
      <c r="AQ312" s="201"/>
      <c r="AR312" s="201"/>
      <c r="AS312" s="201"/>
    </row>
    <row r="313" spans="1:45" ht="18" customHeight="1" x14ac:dyDescent="0.25">
      <c r="A313" s="41"/>
      <c r="B313" s="946"/>
      <c r="C313" s="917"/>
      <c r="D313" s="947" t="s">
        <v>52</v>
      </c>
      <c r="E313" s="919"/>
      <c r="F313" s="919"/>
      <c r="G313" s="919"/>
      <c r="H313" s="919"/>
      <c r="I313" s="919"/>
      <c r="J313" s="919"/>
      <c r="K313" s="919"/>
      <c r="L313" s="919"/>
      <c r="M313" s="919"/>
      <c r="N313" s="919"/>
      <c r="O313" s="919"/>
      <c r="P313" s="919"/>
      <c r="Q313" s="919"/>
      <c r="R313" s="919"/>
      <c r="S313" s="919"/>
      <c r="T313" s="919"/>
      <c r="U313" s="42"/>
      <c r="V313" s="43"/>
      <c r="W313" s="43"/>
      <c r="X313" s="43"/>
      <c r="Y313" s="44"/>
      <c r="Z313" s="44"/>
      <c r="AA313" s="53"/>
      <c r="AB313" s="53"/>
      <c r="AC313" s="53"/>
      <c r="AD313" s="53"/>
      <c r="AE313" s="54"/>
      <c r="AF313" s="55"/>
      <c r="AG313" s="54"/>
      <c r="AH313" s="55"/>
      <c r="AI313" s="948">
        <f>AI14+AI56+AI66+AI70+AI78+AI104+AI110+AI120+AI124+AI150+AI164+AI168+AI180+AI188+AI198+AI202+AI210+AI214+AI218+AI226</f>
        <v>0</v>
      </c>
      <c r="AJ313" s="919"/>
      <c r="AK313" s="917"/>
      <c r="AL313" s="41"/>
      <c r="AM313" s="51"/>
      <c r="AN313" s="51"/>
      <c r="AO313" s="41"/>
      <c r="AP313" s="41"/>
      <c r="AQ313" s="41"/>
      <c r="AR313" s="41"/>
      <c r="AS313" s="41"/>
    </row>
    <row r="314" spans="1:45"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9"/>
      <c r="Z314" s="9"/>
      <c r="AA314" s="2"/>
      <c r="AB314" s="2"/>
      <c r="AC314" s="2"/>
      <c r="AD314" s="2"/>
      <c r="AE314" s="2"/>
      <c r="AF314" s="2"/>
      <c r="AG314" s="2"/>
      <c r="AH314" s="2"/>
      <c r="AI314" s="2"/>
      <c r="AJ314" s="2"/>
      <c r="AK314" s="2"/>
      <c r="AL314" s="2"/>
      <c r="AM314" s="2"/>
      <c r="AN314" s="2"/>
    </row>
    <row r="315" spans="1:45"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9"/>
      <c r="Z315" s="9"/>
      <c r="AA315" s="2"/>
      <c r="AB315" s="2"/>
      <c r="AC315" s="2"/>
      <c r="AD315" s="2"/>
      <c r="AE315" s="2"/>
      <c r="AF315" s="2"/>
      <c r="AG315" s="2"/>
      <c r="AH315" s="2"/>
      <c r="AI315" s="2"/>
      <c r="AJ315" s="2"/>
      <c r="AK315" s="2"/>
      <c r="AL315" s="2"/>
      <c r="AM315" s="2"/>
      <c r="AN315" s="2"/>
    </row>
    <row r="316" spans="1:45"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9"/>
      <c r="Z316" s="9"/>
      <c r="AA316" s="2"/>
      <c r="AB316" s="2"/>
      <c r="AC316" s="2"/>
      <c r="AD316" s="2"/>
      <c r="AE316" s="2"/>
      <c r="AF316" s="2"/>
      <c r="AG316" s="2"/>
      <c r="AH316" s="2"/>
      <c r="AI316" s="2"/>
      <c r="AJ316" s="2"/>
      <c r="AK316" s="2"/>
      <c r="AL316" s="2"/>
      <c r="AM316" s="2"/>
      <c r="AN316" s="2"/>
    </row>
    <row r="317" spans="1:45"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9"/>
      <c r="Z317" s="9"/>
      <c r="AA317" s="2"/>
      <c r="AB317" s="2"/>
      <c r="AC317" s="2"/>
      <c r="AD317" s="2"/>
      <c r="AE317" s="2"/>
      <c r="AF317" s="2"/>
      <c r="AG317" s="2"/>
      <c r="AH317" s="2"/>
      <c r="AI317" s="2"/>
      <c r="AJ317" s="2"/>
      <c r="AK317" s="2"/>
      <c r="AL317" s="2"/>
      <c r="AM317" s="2"/>
      <c r="AN317" s="2"/>
    </row>
    <row r="318" spans="1:45"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9"/>
      <c r="Z318" s="9"/>
      <c r="AA318" s="2"/>
      <c r="AB318" s="2"/>
      <c r="AC318" s="2"/>
      <c r="AD318" s="2"/>
      <c r="AE318" s="2"/>
      <c r="AF318" s="2"/>
      <c r="AG318" s="2"/>
      <c r="AH318" s="2"/>
      <c r="AI318" s="2"/>
      <c r="AJ318" s="2"/>
      <c r="AK318" s="2"/>
      <c r="AL318" s="2"/>
      <c r="AM318" s="2"/>
      <c r="AN318" s="2"/>
    </row>
    <row r="319" spans="1:45"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9"/>
      <c r="Z319" s="9"/>
      <c r="AA319" s="2"/>
      <c r="AB319" s="2"/>
      <c r="AC319" s="2"/>
      <c r="AD319" s="2"/>
      <c r="AE319" s="2"/>
      <c r="AF319" s="2"/>
      <c r="AG319" s="2"/>
      <c r="AH319" s="2"/>
      <c r="AI319" s="2"/>
      <c r="AJ319" s="2"/>
      <c r="AK319" s="2"/>
      <c r="AL319" s="2"/>
      <c r="AM319" s="2"/>
      <c r="AN319" s="2"/>
    </row>
    <row r="320" spans="1:45"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9"/>
      <c r="Z320" s="9"/>
      <c r="AA320" s="2"/>
      <c r="AB320" s="2"/>
      <c r="AC320" s="2"/>
      <c r="AD320" s="2"/>
      <c r="AE320" s="2"/>
      <c r="AF320" s="2"/>
      <c r="AG320" s="2"/>
      <c r="AH320" s="2"/>
      <c r="AI320" s="2"/>
      <c r="AJ320" s="2"/>
      <c r="AK320" s="2"/>
      <c r="AL320" s="2"/>
      <c r="AM320" s="2"/>
      <c r="AN320" s="2"/>
    </row>
    <row r="321" spans="1:40"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9"/>
      <c r="Z321" s="9"/>
      <c r="AA321" s="2"/>
      <c r="AB321" s="2"/>
      <c r="AC321" s="2"/>
      <c r="AD321" s="2"/>
      <c r="AE321" s="2"/>
      <c r="AF321" s="2"/>
      <c r="AG321" s="2"/>
      <c r="AH321" s="2"/>
      <c r="AI321" s="2"/>
      <c r="AJ321" s="2"/>
      <c r="AK321" s="2"/>
      <c r="AL321" s="2"/>
      <c r="AM321" s="2"/>
      <c r="AN321" s="2"/>
    </row>
    <row r="322" spans="1:40"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9"/>
      <c r="Z322" s="9"/>
      <c r="AA322" s="2"/>
      <c r="AB322" s="2"/>
      <c r="AC322" s="2"/>
      <c r="AD322" s="2"/>
      <c r="AE322" s="2"/>
      <c r="AF322" s="2"/>
      <c r="AG322" s="2"/>
      <c r="AH322" s="2"/>
      <c r="AI322" s="2"/>
      <c r="AJ322" s="2"/>
      <c r="AK322" s="2"/>
      <c r="AL322" s="2"/>
      <c r="AM322" s="2"/>
      <c r="AN322" s="2"/>
    </row>
    <row r="323" spans="1:40"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9"/>
      <c r="Z323" s="9"/>
      <c r="AA323" s="2"/>
      <c r="AB323" s="2"/>
      <c r="AC323" s="2"/>
      <c r="AD323" s="2"/>
      <c r="AE323" s="2"/>
      <c r="AF323" s="2"/>
      <c r="AG323" s="2"/>
      <c r="AH323" s="2"/>
      <c r="AI323" s="2"/>
      <c r="AJ323" s="2"/>
      <c r="AK323" s="2"/>
      <c r="AL323" s="2"/>
      <c r="AM323" s="2"/>
      <c r="AN323" s="2"/>
    </row>
    <row r="324" spans="1:40"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9"/>
      <c r="Z324" s="9"/>
      <c r="AA324" s="2"/>
      <c r="AB324" s="2"/>
      <c r="AC324" s="2"/>
      <c r="AD324" s="2"/>
      <c r="AE324" s="2"/>
      <c r="AF324" s="2"/>
      <c r="AG324" s="2"/>
      <c r="AH324" s="2"/>
      <c r="AI324" s="2"/>
      <c r="AJ324" s="2"/>
      <c r="AK324" s="2"/>
      <c r="AL324" s="2"/>
      <c r="AM324" s="2"/>
      <c r="AN324" s="2"/>
    </row>
    <row r="325" spans="1:40"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9"/>
      <c r="Z325" s="9"/>
      <c r="AA325" s="2"/>
      <c r="AB325" s="2"/>
      <c r="AC325" s="2"/>
      <c r="AD325" s="2"/>
      <c r="AE325" s="2"/>
      <c r="AF325" s="2"/>
      <c r="AG325" s="2"/>
      <c r="AH325" s="2"/>
      <c r="AI325" s="2"/>
      <c r="AJ325" s="2"/>
      <c r="AK325" s="2"/>
      <c r="AL325" s="2"/>
      <c r="AM325" s="2"/>
      <c r="AN325" s="2"/>
    </row>
    <row r="326" spans="1:40"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9"/>
      <c r="Z326" s="9"/>
      <c r="AA326" s="2"/>
      <c r="AB326" s="2"/>
      <c r="AC326" s="2"/>
      <c r="AD326" s="2"/>
      <c r="AE326" s="2"/>
      <c r="AF326" s="2"/>
      <c r="AG326" s="2"/>
      <c r="AH326" s="2"/>
      <c r="AI326" s="2"/>
      <c r="AJ326" s="2"/>
      <c r="AK326" s="2"/>
      <c r="AL326" s="2"/>
      <c r="AM326" s="2"/>
      <c r="AN326" s="2"/>
    </row>
    <row r="327" spans="1:40"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9"/>
      <c r="Z327" s="9"/>
      <c r="AA327" s="2"/>
      <c r="AB327" s="2"/>
      <c r="AC327" s="2"/>
      <c r="AD327" s="2"/>
      <c r="AE327" s="2"/>
      <c r="AF327" s="2"/>
      <c r="AG327" s="2"/>
      <c r="AH327" s="2"/>
      <c r="AI327" s="2"/>
      <c r="AJ327" s="2"/>
      <c r="AK327" s="2"/>
      <c r="AL327" s="2"/>
      <c r="AM327" s="2"/>
      <c r="AN327" s="2"/>
    </row>
    <row r="328" spans="1:40"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9"/>
      <c r="Z328" s="9"/>
      <c r="AA328" s="2"/>
      <c r="AB328" s="2"/>
      <c r="AC328" s="2"/>
      <c r="AD328" s="2"/>
      <c r="AE328" s="2"/>
      <c r="AF328" s="2"/>
      <c r="AG328" s="2"/>
      <c r="AH328" s="2"/>
      <c r="AI328" s="2"/>
      <c r="AJ328" s="2"/>
      <c r="AK328" s="2"/>
      <c r="AL328" s="2"/>
      <c r="AM328" s="2"/>
      <c r="AN328" s="2"/>
    </row>
    <row r="329" spans="1:40"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9"/>
      <c r="Z329" s="9"/>
      <c r="AA329" s="2"/>
      <c r="AB329" s="2"/>
      <c r="AC329" s="2"/>
      <c r="AD329" s="2"/>
      <c r="AE329" s="2"/>
      <c r="AF329" s="2"/>
      <c r="AG329" s="2"/>
      <c r="AH329" s="2"/>
      <c r="AI329" s="2"/>
      <c r="AJ329" s="2"/>
      <c r="AK329" s="2"/>
      <c r="AL329" s="2"/>
      <c r="AM329" s="2"/>
      <c r="AN329" s="2"/>
    </row>
    <row r="330" spans="1:40"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9"/>
      <c r="Z330" s="9"/>
      <c r="AA330" s="2"/>
      <c r="AB330" s="2"/>
      <c r="AC330" s="2"/>
      <c r="AD330" s="2"/>
      <c r="AE330" s="2"/>
      <c r="AF330" s="2"/>
      <c r="AG330" s="2"/>
      <c r="AH330" s="2"/>
      <c r="AI330" s="2"/>
      <c r="AJ330" s="2"/>
      <c r="AK330" s="2"/>
      <c r="AL330" s="2"/>
      <c r="AM330" s="2"/>
      <c r="AN330" s="2"/>
    </row>
    <row r="331" spans="1:40"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9"/>
      <c r="Z331" s="9"/>
      <c r="AA331" s="2"/>
      <c r="AB331" s="2"/>
      <c r="AC331" s="2"/>
      <c r="AD331" s="2"/>
      <c r="AE331" s="2"/>
      <c r="AF331" s="2"/>
      <c r="AG331" s="2"/>
      <c r="AH331" s="2"/>
      <c r="AI331" s="2"/>
      <c r="AJ331" s="2"/>
      <c r="AK331" s="2"/>
      <c r="AL331" s="2"/>
      <c r="AM331" s="2"/>
      <c r="AN331" s="2"/>
    </row>
    <row r="332" spans="1:40"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9"/>
      <c r="Z332" s="9"/>
      <c r="AA332" s="2"/>
      <c r="AB332" s="2"/>
      <c r="AC332" s="2"/>
      <c r="AD332" s="2"/>
      <c r="AE332" s="2"/>
      <c r="AF332" s="2"/>
      <c r="AG332" s="2"/>
      <c r="AH332" s="2"/>
      <c r="AI332" s="2"/>
      <c r="AJ332" s="2"/>
      <c r="AK332" s="2"/>
      <c r="AL332" s="2"/>
      <c r="AM332" s="2"/>
      <c r="AN332" s="2"/>
    </row>
    <row r="333" spans="1:40"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9"/>
      <c r="Z333" s="9"/>
      <c r="AA333" s="2"/>
      <c r="AB333" s="2"/>
      <c r="AC333" s="2"/>
      <c r="AD333" s="2"/>
      <c r="AE333" s="2"/>
      <c r="AF333" s="2"/>
      <c r="AG333" s="2"/>
      <c r="AH333" s="2"/>
      <c r="AI333" s="2"/>
      <c r="AJ333" s="2"/>
      <c r="AK333" s="2"/>
      <c r="AL333" s="2"/>
      <c r="AM333" s="2"/>
      <c r="AN333" s="2"/>
    </row>
    <row r="334" spans="1:40"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9"/>
      <c r="Z334" s="9"/>
      <c r="AA334" s="2"/>
      <c r="AB334" s="2"/>
      <c r="AC334" s="2"/>
      <c r="AD334" s="2"/>
      <c r="AE334" s="2"/>
      <c r="AF334" s="2"/>
      <c r="AG334" s="2"/>
      <c r="AH334" s="2"/>
      <c r="AI334" s="2"/>
      <c r="AJ334" s="2"/>
      <c r="AK334" s="2"/>
      <c r="AL334" s="2"/>
      <c r="AM334" s="2"/>
      <c r="AN334" s="2"/>
    </row>
    <row r="335" spans="1:40"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9"/>
      <c r="Z335" s="9"/>
      <c r="AA335" s="2"/>
      <c r="AB335" s="2"/>
      <c r="AC335" s="2"/>
      <c r="AD335" s="2"/>
      <c r="AE335" s="2"/>
      <c r="AF335" s="2"/>
      <c r="AG335" s="2"/>
      <c r="AH335" s="2"/>
      <c r="AI335" s="2"/>
      <c r="AJ335" s="2"/>
      <c r="AK335" s="2"/>
      <c r="AL335" s="2"/>
      <c r="AM335" s="2"/>
      <c r="AN335" s="2"/>
    </row>
    <row r="336" spans="1:40"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9"/>
      <c r="Z336" s="9"/>
      <c r="AA336" s="2"/>
      <c r="AB336" s="2"/>
      <c r="AC336" s="2"/>
      <c r="AD336" s="2"/>
      <c r="AE336" s="2"/>
      <c r="AF336" s="2"/>
      <c r="AG336" s="2"/>
      <c r="AH336" s="2"/>
      <c r="AI336" s="2"/>
      <c r="AJ336" s="2"/>
      <c r="AK336" s="2"/>
      <c r="AL336" s="2"/>
      <c r="AM336" s="2"/>
      <c r="AN336" s="2"/>
    </row>
    <row r="337" spans="1:40"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9"/>
      <c r="Z337" s="9"/>
      <c r="AA337" s="2"/>
      <c r="AB337" s="2"/>
      <c r="AC337" s="2"/>
      <c r="AD337" s="2"/>
      <c r="AE337" s="2"/>
      <c r="AF337" s="2"/>
      <c r="AG337" s="2"/>
      <c r="AH337" s="2"/>
      <c r="AI337" s="2"/>
      <c r="AJ337" s="2"/>
      <c r="AK337" s="2"/>
      <c r="AL337" s="2"/>
      <c r="AM337" s="2"/>
      <c r="AN337" s="2"/>
    </row>
    <row r="338" spans="1:40"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9"/>
      <c r="Z338" s="9"/>
      <c r="AA338" s="2"/>
      <c r="AB338" s="2"/>
      <c r="AC338" s="2"/>
      <c r="AD338" s="2"/>
      <c r="AE338" s="2"/>
      <c r="AF338" s="2"/>
      <c r="AG338" s="2"/>
      <c r="AH338" s="2"/>
      <c r="AI338" s="2"/>
      <c r="AJ338" s="2"/>
      <c r="AK338" s="2"/>
      <c r="AL338" s="2"/>
      <c r="AM338" s="2"/>
      <c r="AN338" s="2"/>
    </row>
    <row r="339" spans="1:40"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9"/>
      <c r="Z339" s="9"/>
      <c r="AA339" s="2"/>
      <c r="AB339" s="2"/>
      <c r="AC339" s="2"/>
      <c r="AD339" s="2"/>
      <c r="AE339" s="2"/>
      <c r="AF339" s="2"/>
      <c r="AG339" s="2"/>
      <c r="AH339" s="2"/>
      <c r="AI339" s="2"/>
      <c r="AJ339" s="2"/>
      <c r="AK339" s="2"/>
      <c r="AL339" s="2"/>
      <c r="AM339" s="2"/>
      <c r="AN339" s="2"/>
    </row>
    <row r="340" spans="1:40"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9"/>
      <c r="Z340" s="9"/>
      <c r="AA340" s="2"/>
      <c r="AB340" s="2"/>
      <c r="AC340" s="2"/>
      <c r="AD340" s="2"/>
      <c r="AE340" s="2"/>
      <c r="AF340" s="2"/>
      <c r="AG340" s="2"/>
      <c r="AH340" s="2"/>
      <c r="AI340" s="2"/>
      <c r="AJ340" s="2"/>
      <c r="AK340" s="2"/>
      <c r="AL340" s="2"/>
      <c r="AM340" s="2"/>
      <c r="AN340" s="2"/>
    </row>
    <row r="341" spans="1:40"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9"/>
      <c r="Z341" s="9"/>
      <c r="AA341" s="2"/>
      <c r="AB341" s="2"/>
      <c r="AC341" s="2"/>
      <c r="AD341" s="2"/>
      <c r="AE341" s="2"/>
      <c r="AF341" s="2"/>
      <c r="AG341" s="2"/>
      <c r="AH341" s="2"/>
      <c r="AI341" s="2"/>
      <c r="AJ341" s="2"/>
      <c r="AK341" s="2"/>
      <c r="AL341" s="2"/>
      <c r="AM341" s="2"/>
      <c r="AN341" s="2"/>
    </row>
    <row r="342" spans="1:40"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9"/>
      <c r="Z342" s="9"/>
      <c r="AA342" s="2"/>
      <c r="AB342" s="2"/>
      <c r="AC342" s="2"/>
      <c r="AD342" s="2"/>
      <c r="AE342" s="2"/>
      <c r="AF342" s="2"/>
      <c r="AG342" s="2"/>
      <c r="AH342" s="2"/>
      <c r="AI342" s="2"/>
      <c r="AJ342" s="2"/>
      <c r="AK342" s="2"/>
      <c r="AL342" s="2"/>
      <c r="AM342" s="2"/>
      <c r="AN342" s="2"/>
    </row>
    <row r="343" spans="1:40"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9"/>
      <c r="Z343" s="9"/>
      <c r="AA343" s="2"/>
      <c r="AB343" s="2"/>
      <c r="AC343" s="2"/>
      <c r="AD343" s="2"/>
      <c r="AE343" s="2"/>
      <c r="AF343" s="2"/>
      <c r="AG343" s="2"/>
      <c r="AH343" s="2"/>
      <c r="AI343" s="2"/>
      <c r="AJ343" s="2"/>
      <c r="AK343" s="2"/>
      <c r="AL343" s="2"/>
      <c r="AM343" s="2"/>
      <c r="AN343" s="2"/>
    </row>
    <row r="344" spans="1:40"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9"/>
      <c r="Z344" s="9"/>
      <c r="AA344" s="2"/>
      <c r="AB344" s="2"/>
      <c r="AC344" s="2"/>
      <c r="AD344" s="2"/>
      <c r="AE344" s="2"/>
      <c r="AF344" s="2"/>
      <c r="AG344" s="2"/>
      <c r="AH344" s="2"/>
      <c r="AI344" s="2"/>
      <c r="AJ344" s="2"/>
      <c r="AK344" s="2"/>
      <c r="AL344" s="2"/>
      <c r="AM344" s="2"/>
      <c r="AN344" s="2"/>
    </row>
    <row r="345" spans="1:40"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9"/>
      <c r="Z345" s="9"/>
      <c r="AA345" s="2"/>
      <c r="AB345" s="2"/>
      <c r="AC345" s="2"/>
      <c r="AD345" s="2"/>
      <c r="AE345" s="2"/>
      <c r="AF345" s="2"/>
      <c r="AG345" s="2"/>
      <c r="AH345" s="2"/>
      <c r="AI345" s="2"/>
      <c r="AJ345" s="2"/>
      <c r="AK345" s="2"/>
      <c r="AL345" s="2"/>
      <c r="AM345" s="2"/>
      <c r="AN345" s="2"/>
    </row>
    <row r="346" spans="1:40"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9"/>
      <c r="Z346" s="9"/>
      <c r="AA346" s="2"/>
      <c r="AB346" s="2"/>
      <c r="AC346" s="2"/>
      <c r="AD346" s="2"/>
      <c r="AE346" s="2"/>
      <c r="AF346" s="2"/>
      <c r="AG346" s="2"/>
      <c r="AH346" s="2"/>
      <c r="AI346" s="2"/>
      <c r="AJ346" s="2"/>
      <c r="AK346" s="2"/>
      <c r="AL346" s="2"/>
      <c r="AM346" s="2"/>
      <c r="AN346" s="2"/>
    </row>
    <row r="347" spans="1:40"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9"/>
      <c r="Z347" s="9"/>
      <c r="AA347" s="2"/>
      <c r="AB347" s="2"/>
      <c r="AC347" s="2"/>
      <c r="AD347" s="2"/>
      <c r="AE347" s="2"/>
      <c r="AF347" s="2"/>
      <c r="AG347" s="2"/>
      <c r="AH347" s="2"/>
      <c r="AI347" s="2"/>
      <c r="AJ347" s="2"/>
      <c r="AK347" s="2"/>
      <c r="AL347" s="2"/>
      <c r="AM347" s="2"/>
      <c r="AN347" s="2"/>
    </row>
    <row r="348" spans="1:40"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9"/>
      <c r="Z348" s="9"/>
      <c r="AA348" s="2"/>
      <c r="AB348" s="2"/>
      <c r="AC348" s="2"/>
      <c r="AD348" s="2"/>
      <c r="AE348" s="2"/>
      <c r="AF348" s="2"/>
      <c r="AG348" s="2"/>
      <c r="AH348" s="2"/>
      <c r="AI348" s="2"/>
      <c r="AJ348" s="2"/>
      <c r="AK348" s="2"/>
      <c r="AL348" s="2"/>
      <c r="AM348" s="2"/>
      <c r="AN348" s="2"/>
    </row>
    <row r="349" spans="1:40"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9"/>
      <c r="Z349" s="9"/>
      <c r="AA349" s="2"/>
      <c r="AB349" s="2"/>
      <c r="AC349" s="2"/>
      <c r="AD349" s="2"/>
      <c r="AE349" s="2"/>
      <c r="AF349" s="2"/>
      <c r="AG349" s="2"/>
      <c r="AH349" s="2"/>
      <c r="AI349" s="2"/>
      <c r="AJ349" s="2"/>
      <c r="AK349" s="2"/>
      <c r="AL349" s="2"/>
      <c r="AM349" s="2"/>
      <c r="AN349" s="2"/>
    </row>
    <row r="350" spans="1:40"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9"/>
      <c r="Z350" s="9"/>
      <c r="AA350" s="2"/>
      <c r="AB350" s="2"/>
      <c r="AC350" s="2"/>
      <c r="AD350" s="2"/>
      <c r="AE350" s="2"/>
      <c r="AF350" s="2"/>
      <c r="AG350" s="2"/>
      <c r="AH350" s="2"/>
      <c r="AI350" s="2"/>
      <c r="AJ350" s="2"/>
      <c r="AK350" s="2"/>
      <c r="AL350" s="2"/>
      <c r="AM350" s="2"/>
      <c r="AN350" s="2"/>
    </row>
    <row r="351" spans="1:40"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9"/>
      <c r="Z351" s="9"/>
      <c r="AA351" s="2"/>
      <c r="AB351" s="2"/>
      <c r="AC351" s="2"/>
      <c r="AD351" s="2"/>
      <c r="AE351" s="2"/>
      <c r="AF351" s="2"/>
      <c r="AG351" s="2"/>
      <c r="AH351" s="2"/>
      <c r="AI351" s="2"/>
      <c r="AJ351" s="2"/>
      <c r="AK351" s="2"/>
      <c r="AL351" s="2"/>
      <c r="AM351" s="2"/>
      <c r="AN351" s="2"/>
    </row>
    <row r="352" spans="1:40"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9"/>
      <c r="Z352" s="9"/>
      <c r="AA352" s="2"/>
      <c r="AB352" s="2"/>
      <c r="AC352" s="2"/>
      <c r="AD352" s="2"/>
      <c r="AE352" s="2"/>
      <c r="AF352" s="2"/>
      <c r="AG352" s="2"/>
      <c r="AH352" s="2"/>
      <c r="AI352" s="2"/>
      <c r="AJ352" s="2"/>
      <c r="AK352" s="2"/>
      <c r="AL352" s="2"/>
      <c r="AM352" s="2"/>
      <c r="AN352" s="2"/>
    </row>
    <row r="353" spans="1:40"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9"/>
      <c r="Z353" s="9"/>
      <c r="AA353" s="2"/>
      <c r="AB353" s="2"/>
      <c r="AC353" s="2"/>
      <c r="AD353" s="2"/>
      <c r="AE353" s="2"/>
      <c r="AF353" s="2"/>
      <c r="AG353" s="2"/>
      <c r="AH353" s="2"/>
      <c r="AI353" s="2"/>
      <c r="AJ353" s="2"/>
      <c r="AK353" s="2"/>
      <c r="AL353" s="2"/>
      <c r="AM353" s="2"/>
      <c r="AN353" s="2"/>
    </row>
    <row r="354" spans="1:40"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9"/>
      <c r="Z354" s="9"/>
      <c r="AA354" s="2"/>
      <c r="AB354" s="2"/>
      <c r="AC354" s="2"/>
      <c r="AD354" s="2"/>
      <c r="AE354" s="2"/>
      <c r="AF354" s="2"/>
      <c r="AG354" s="2"/>
      <c r="AH354" s="2"/>
      <c r="AI354" s="2"/>
      <c r="AJ354" s="2"/>
      <c r="AK354" s="2"/>
      <c r="AL354" s="2"/>
      <c r="AM354" s="2"/>
      <c r="AN354" s="2"/>
    </row>
    <row r="355" spans="1:40"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9"/>
      <c r="Z355" s="9"/>
      <c r="AA355" s="2"/>
      <c r="AB355" s="2"/>
      <c r="AC355" s="2"/>
      <c r="AD355" s="2"/>
      <c r="AE355" s="2"/>
      <c r="AF355" s="2"/>
      <c r="AG355" s="2"/>
      <c r="AH355" s="2"/>
      <c r="AI355" s="2"/>
      <c r="AJ355" s="2"/>
      <c r="AK355" s="2"/>
      <c r="AL355" s="2"/>
      <c r="AM355" s="2"/>
      <c r="AN355" s="2"/>
    </row>
    <row r="356" spans="1:40"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9"/>
      <c r="Z356" s="9"/>
      <c r="AA356" s="2"/>
      <c r="AB356" s="2"/>
      <c r="AC356" s="2"/>
      <c r="AD356" s="2"/>
      <c r="AE356" s="2"/>
      <c r="AF356" s="2"/>
      <c r="AG356" s="2"/>
      <c r="AH356" s="2"/>
      <c r="AI356" s="2"/>
      <c r="AJ356" s="2"/>
      <c r="AK356" s="2"/>
      <c r="AL356" s="2"/>
      <c r="AM356" s="2"/>
      <c r="AN356" s="2"/>
    </row>
    <row r="357" spans="1:40"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9"/>
      <c r="Z357" s="9"/>
      <c r="AA357" s="2"/>
      <c r="AB357" s="2"/>
      <c r="AC357" s="2"/>
      <c r="AD357" s="2"/>
      <c r="AE357" s="2"/>
      <c r="AF357" s="2"/>
      <c r="AG357" s="2"/>
      <c r="AH357" s="2"/>
      <c r="AI357" s="2"/>
      <c r="AJ357" s="2"/>
      <c r="AK357" s="2"/>
      <c r="AL357" s="2"/>
      <c r="AM357" s="2"/>
      <c r="AN357" s="2"/>
    </row>
    <row r="358" spans="1:40"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9"/>
      <c r="Z358" s="9"/>
      <c r="AA358" s="2"/>
      <c r="AB358" s="2"/>
      <c r="AC358" s="2"/>
      <c r="AD358" s="2"/>
      <c r="AE358" s="2"/>
      <c r="AF358" s="2"/>
      <c r="AG358" s="2"/>
      <c r="AH358" s="2"/>
      <c r="AI358" s="2"/>
      <c r="AJ358" s="2"/>
      <c r="AK358" s="2"/>
      <c r="AL358" s="2"/>
      <c r="AM358" s="2"/>
      <c r="AN358" s="2"/>
    </row>
    <row r="359" spans="1:40"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9"/>
      <c r="Z359" s="9"/>
      <c r="AA359" s="2"/>
      <c r="AB359" s="2"/>
      <c r="AC359" s="2"/>
      <c r="AD359" s="2"/>
      <c r="AE359" s="2"/>
      <c r="AF359" s="2"/>
      <c r="AG359" s="2"/>
      <c r="AH359" s="2"/>
      <c r="AI359" s="2"/>
      <c r="AJ359" s="2"/>
      <c r="AK359" s="2"/>
      <c r="AL359" s="2"/>
      <c r="AM359" s="2"/>
      <c r="AN359" s="2"/>
    </row>
    <row r="360" spans="1:40"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9"/>
      <c r="Z360" s="9"/>
      <c r="AA360" s="2"/>
      <c r="AB360" s="2"/>
      <c r="AC360" s="2"/>
      <c r="AD360" s="2"/>
      <c r="AE360" s="2"/>
      <c r="AF360" s="2"/>
      <c r="AG360" s="2"/>
      <c r="AH360" s="2"/>
      <c r="AI360" s="2"/>
      <c r="AJ360" s="2"/>
      <c r="AK360" s="2"/>
      <c r="AL360" s="2"/>
      <c r="AM360" s="2"/>
      <c r="AN360" s="2"/>
    </row>
    <row r="361" spans="1:40"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9"/>
      <c r="Z361" s="9"/>
      <c r="AA361" s="2"/>
      <c r="AB361" s="2"/>
      <c r="AC361" s="2"/>
      <c r="AD361" s="2"/>
      <c r="AE361" s="2"/>
      <c r="AF361" s="2"/>
      <c r="AG361" s="2"/>
      <c r="AH361" s="2"/>
      <c r="AI361" s="2"/>
      <c r="AJ361" s="2"/>
      <c r="AK361" s="2"/>
      <c r="AL361" s="2"/>
      <c r="AM361" s="2"/>
      <c r="AN361" s="2"/>
    </row>
    <row r="362" spans="1:40"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9"/>
      <c r="Z362" s="9"/>
      <c r="AA362" s="2"/>
      <c r="AB362" s="2"/>
      <c r="AC362" s="2"/>
      <c r="AD362" s="2"/>
      <c r="AE362" s="2"/>
      <c r="AF362" s="2"/>
      <c r="AG362" s="2"/>
      <c r="AH362" s="2"/>
      <c r="AI362" s="2"/>
      <c r="AJ362" s="2"/>
      <c r="AK362" s="2"/>
      <c r="AL362" s="2"/>
      <c r="AM362" s="2"/>
      <c r="AN362" s="2"/>
    </row>
    <row r="363" spans="1:40"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9"/>
      <c r="Z363" s="9"/>
      <c r="AA363" s="2"/>
      <c r="AB363" s="2"/>
      <c r="AC363" s="2"/>
      <c r="AD363" s="2"/>
      <c r="AE363" s="2"/>
      <c r="AF363" s="2"/>
      <c r="AG363" s="2"/>
      <c r="AH363" s="2"/>
      <c r="AI363" s="2"/>
      <c r="AJ363" s="2"/>
      <c r="AK363" s="2"/>
      <c r="AL363" s="2"/>
      <c r="AM363" s="2"/>
      <c r="AN363" s="2"/>
    </row>
    <row r="364" spans="1:40"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9"/>
      <c r="Z364" s="9"/>
      <c r="AA364" s="2"/>
      <c r="AB364" s="2"/>
      <c r="AC364" s="2"/>
      <c r="AD364" s="2"/>
      <c r="AE364" s="2"/>
      <c r="AF364" s="2"/>
      <c r="AG364" s="2"/>
      <c r="AH364" s="2"/>
      <c r="AI364" s="2"/>
      <c r="AJ364" s="2"/>
      <c r="AK364" s="2"/>
      <c r="AL364" s="2"/>
      <c r="AM364" s="2"/>
      <c r="AN364" s="2"/>
    </row>
    <row r="365" spans="1:40"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9"/>
      <c r="Z365" s="9"/>
      <c r="AA365" s="2"/>
      <c r="AB365" s="2"/>
      <c r="AC365" s="2"/>
      <c r="AD365" s="2"/>
      <c r="AE365" s="2"/>
      <c r="AF365" s="2"/>
      <c r="AG365" s="2"/>
      <c r="AH365" s="2"/>
      <c r="AI365" s="2"/>
      <c r="AJ365" s="2"/>
      <c r="AK365" s="2"/>
      <c r="AL365" s="2"/>
      <c r="AM365" s="2"/>
      <c r="AN365" s="2"/>
    </row>
    <row r="366" spans="1:40"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9"/>
      <c r="Z366" s="9"/>
      <c r="AA366" s="2"/>
      <c r="AB366" s="2"/>
      <c r="AC366" s="2"/>
      <c r="AD366" s="2"/>
      <c r="AE366" s="2"/>
      <c r="AF366" s="2"/>
      <c r="AG366" s="2"/>
      <c r="AH366" s="2"/>
      <c r="AI366" s="2"/>
      <c r="AJ366" s="2"/>
      <c r="AK366" s="2"/>
      <c r="AL366" s="2"/>
      <c r="AM366" s="2"/>
      <c r="AN366" s="2"/>
    </row>
    <row r="367" spans="1:40"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9"/>
      <c r="Z367" s="9"/>
      <c r="AA367" s="2"/>
      <c r="AB367" s="2"/>
      <c r="AC367" s="2"/>
      <c r="AD367" s="2"/>
      <c r="AE367" s="2"/>
      <c r="AF367" s="2"/>
      <c r="AG367" s="2"/>
      <c r="AH367" s="2"/>
      <c r="AI367" s="2"/>
      <c r="AJ367" s="2"/>
      <c r="AK367" s="2"/>
      <c r="AL367" s="2"/>
      <c r="AM367" s="2"/>
      <c r="AN367" s="2"/>
    </row>
    <row r="368" spans="1:40"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9"/>
      <c r="Z368" s="9"/>
      <c r="AA368" s="2"/>
      <c r="AB368" s="2"/>
      <c r="AC368" s="2"/>
      <c r="AD368" s="2"/>
      <c r="AE368" s="2"/>
      <c r="AF368" s="2"/>
      <c r="AG368" s="2"/>
      <c r="AH368" s="2"/>
      <c r="AI368" s="2"/>
      <c r="AJ368" s="2"/>
      <c r="AK368" s="2"/>
      <c r="AL368" s="2"/>
      <c r="AM368" s="2"/>
      <c r="AN368" s="2"/>
    </row>
    <row r="369" spans="1:40"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9"/>
      <c r="Z369" s="9"/>
      <c r="AA369" s="2"/>
      <c r="AB369" s="2"/>
      <c r="AC369" s="2"/>
      <c r="AD369" s="2"/>
      <c r="AE369" s="2"/>
      <c r="AF369" s="2"/>
      <c r="AG369" s="2"/>
      <c r="AH369" s="2"/>
      <c r="AI369" s="2"/>
      <c r="AJ369" s="2"/>
      <c r="AK369" s="2"/>
      <c r="AL369" s="2"/>
      <c r="AM369" s="2"/>
      <c r="AN369" s="2"/>
    </row>
    <row r="370" spans="1:40"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9"/>
      <c r="Z370" s="9"/>
      <c r="AA370" s="2"/>
      <c r="AB370" s="2"/>
      <c r="AC370" s="2"/>
      <c r="AD370" s="2"/>
      <c r="AE370" s="2"/>
      <c r="AF370" s="2"/>
      <c r="AG370" s="2"/>
      <c r="AH370" s="2"/>
      <c r="AI370" s="2"/>
      <c r="AJ370" s="2"/>
      <c r="AK370" s="2"/>
      <c r="AL370" s="2"/>
      <c r="AM370" s="2"/>
      <c r="AN370" s="2"/>
    </row>
    <row r="371" spans="1:40"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9"/>
      <c r="Z371" s="9"/>
      <c r="AA371" s="2"/>
      <c r="AB371" s="2"/>
      <c r="AC371" s="2"/>
      <c r="AD371" s="2"/>
      <c r="AE371" s="2"/>
      <c r="AF371" s="2"/>
      <c r="AG371" s="2"/>
      <c r="AH371" s="2"/>
      <c r="AI371" s="2"/>
      <c r="AJ371" s="2"/>
      <c r="AK371" s="2"/>
      <c r="AL371" s="2"/>
      <c r="AM371" s="2"/>
      <c r="AN371" s="2"/>
    </row>
    <row r="372" spans="1:40"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9"/>
      <c r="Z372" s="9"/>
      <c r="AA372" s="2"/>
      <c r="AB372" s="2"/>
      <c r="AC372" s="2"/>
      <c r="AD372" s="2"/>
      <c r="AE372" s="2"/>
      <c r="AF372" s="2"/>
      <c r="AG372" s="2"/>
      <c r="AH372" s="2"/>
      <c r="AI372" s="2"/>
      <c r="AJ372" s="2"/>
      <c r="AK372" s="2"/>
      <c r="AL372" s="2"/>
      <c r="AM372" s="2"/>
      <c r="AN372" s="2"/>
    </row>
    <row r="373" spans="1:40"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9"/>
      <c r="Z373" s="9"/>
      <c r="AA373" s="2"/>
      <c r="AB373" s="2"/>
      <c r="AC373" s="2"/>
      <c r="AD373" s="2"/>
      <c r="AE373" s="2"/>
      <c r="AF373" s="2"/>
      <c r="AG373" s="2"/>
      <c r="AH373" s="2"/>
      <c r="AI373" s="2"/>
      <c r="AJ373" s="2"/>
      <c r="AK373" s="2"/>
      <c r="AL373" s="2"/>
      <c r="AM373" s="2"/>
      <c r="AN373" s="2"/>
    </row>
    <row r="374" spans="1:40"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9"/>
      <c r="Z374" s="9"/>
      <c r="AA374" s="2"/>
      <c r="AB374" s="2"/>
      <c r="AC374" s="2"/>
      <c r="AD374" s="2"/>
      <c r="AE374" s="2"/>
      <c r="AF374" s="2"/>
      <c r="AG374" s="2"/>
      <c r="AH374" s="2"/>
      <c r="AI374" s="2"/>
      <c r="AJ374" s="2"/>
      <c r="AK374" s="2"/>
      <c r="AL374" s="2"/>
      <c r="AM374" s="2"/>
      <c r="AN374" s="2"/>
    </row>
    <row r="375" spans="1:40"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9"/>
      <c r="Z375" s="9"/>
      <c r="AA375" s="2"/>
      <c r="AB375" s="2"/>
      <c r="AC375" s="2"/>
      <c r="AD375" s="2"/>
      <c r="AE375" s="2"/>
      <c r="AF375" s="2"/>
      <c r="AG375" s="2"/>
      <c r="AH375" s="2"/>
      <c r="AI375" s="2"/>
      <c r="AJ375" s="2"/>
      <c r="AK375" s="2"/>
      <c r="AL375" s="2"/>
      <c r="AM375" s="2"/>
      <c r="AN375" s="2"/>
    </row>
    <row r="376" spans="1:40"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9"/>
      <c r="Z376" s="9"/>
      <c r="AA376" s="2"/>
      <c r="AB376" s="2"/>
      <c r="AC376" s="2"/>
      <c r="AD376" s="2"/>
      <c r="AE376" s="2"/>
      <c r="AF376" s="2"/>
      <c r="AG376" s="2"/>
      <c r="AH376" s="2"/>
      <c r="AI376" s="2"/>
      <c r="AJ376" s="2"/>
      <c r="AK376" s="2"/>
      <c r="AL376" s="2"/>
      <c r="AM376" s="2"/>
      <c r="AN376" s="2"/>
    </row>
    <row r="377" spans="1:40"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9"/>
      <c r="Z377" s="9"/>
      <c r="AA377" s="2"/>
      <c r="AB377" s="2"/>
      <c r="AC377" s="2"/>
      <c r="AD377" s="2"/>
      <c r="AE377" s="2"/>
      <c r="AF377" s="2"/>
      <c r="AG377" s="2"/>
      <c r="AH377" s="2"/>
      <c r="AI377" s="2"/>
      <c r="AJ377" s="2"/>
      <c r="AK377" s="2"/>
      <c r="AL377" s="2"/>
      <c r="AM377" s="2"/>
      <c r="AN377" s="2"/>
    </row>
    <row r="378" spans="1:40"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9"/>
      <c r="Z378" s="9"/>
      <c r="AA378" s="2"/>
      <c r="AB378" s="2"/>
      <c r="AC378" s="2"/>
      <c r="AD378" s="2"/>
      <c r="AE378" s="2"/>
      <c r="AF378" s="2"/>
      <c r="AG378" s="2"/>
      <c r="AH378" s="2"/>
      <c r="AI378" s="2"/>
      <c r="AJ378" s="2"/>
      <c r="AK378" s="2"/>
      <c r="AL378" s="2"/>
      <c r="AM378" s="2"/>
      <c r="AN378" s="2"/>
    </row>
    <row r="379" spans="1:40"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9"/>
      <c r="Z379" s="9"/>
      <c r="AA379" s="2"/>
      <c r="AB379" s="2"/>
      <c r="AC379" s="2"/>
      <c r="AD379" s="2"/>
      <c r="AE379" s="2"/>
      <c r="AF379" s="2"/>
      <c r="AG379" s="2"/>
      <c r="AH379" s="2"/>
      <c r="AI379" s="2"/>
      <c r="AJ379" s="2"/>
      <c r="AK379" s="2"/>
      <c r="AL379" s="2"/>
      <c r="AM379" s="2"/>
      <c r="AN379" s="2"/>
    </row>
    <row r="380" spans="1:40"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9"/>
      <c r="Z380" s="9"/>
      <c r="AA380" s="2"/>
      <c r="AB380" s="2"/>
      <c r="AC380" s="2"/>
      <c r="AD380" s="2"/>
      <c r="AE380" s="2"/>
      <c r="AF380" s="2"/>
      <c r="AG380" s="2"/>
      <c r="AH380" s="2"/>
      <c r="AI380" s="2"/>
      <c r="AJ380" s="2"/>
      <c r="AK380" s="2"/>
      <c r="AL380" s="2"/>
      <c r="AM380" s="2"/>
      <c r="AN380" s="2"/>
    </row>
    <row r="381" spans="1:40"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9"/>
      <c r="Z381" s="9"/>
      <c r="AA381" s="2"/>
      <c r="AB381" s="2"/>
      <c r="AC381" s="2"/>
      <c r="AD381" s="2"/>
      <c r="AE381" s="2"/>
      <c r="AF381" s="2"/>
      <c r="AG381" s="2"/>
      <c r="AH381" s="2"/>
      <c r="AI381" s="2"/>
      <c r="AJ381" s="2"/>
      <c r="AK381" s="2"/>
      <c r="AL381" s="2"/>
      <c r="AM381" s="2"/>
      <c r="AN381" s="2"/>
    </row>
    <row r="382" spans="1:40"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9"/>
      <c r="Z382" s="9"/>
      <c r="AA382" s="2"/>
      <c r="AB382" s="2"/>
      <c r="AC382" s="2"/>
      <c r="AD382" s="2"/>
      <c r="AE382" s="2"/>
      <c r="AF382" s="2"/>
      <c r="AG382" s="2"/>
      <c r="AH382" s="2"/>
      <c r="AI382" s="2"/>
      <c r="AJ382" s="2"/>
      <c r="AK382" s="2"/>
      <c r="AL382" s="2"/>
      <c r="AM382" s="2"/>
      <c r="AN382" s="2"/>
    </row>
    <row r="383" spans="1:40"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9"/>
      <c r="Z383" s="9"/>
      <c r="AA383" s="2"/>
      <c r="AB383" s="2"/>
      <c r="AC383" s="2"/>
      <c r="AD383" s="2"/>
      <c r="AE383" s="2"/>
      <c r="AF383" s="2"/>
      <c r="AG383" s="2"/>
      <c r="AH383" s="2"/>
      <c r="AI383" s="2"/>
      <c r="AJ383" s="2"/>
      <c r="AK383" s="2"/>
      <c r="AL383" s="2"/>
      <c r="AM383" s="2"/>
      <c r="AN383" s="2"/>
    </row>
    <row r="384" spans="1:40"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9"/>
      <c r="Z384" s="9"/>
      <c r="AA384" s="2"/>
      <c r="AB384" s="2"/>
      <c r="AC384" s="2"/>
      <c r="AD384" s="2"/>
      <c r="AE384" s="2"/>
      <c r="AF384" s="2"/>
      <c r="AG384" s="2"/>
      <c r="AH384" s="2"/>
      <c r="AI384" s="2"/>
      <c r="AJ384" s="2"/>
      <c r="AK384" s="2"/>
      <c r="AL384" s="2"/>
      <c r="AM384" s="2"/>
      <c r="AN384" s="2"/>
    </row>
    <row r="385" spans="1:40"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9"/>
      <c r="Z385" s="9"/>
      <c r="AA385" s="2"/>
      <c r="AB385" s="2"/>
      <c r="AC385" s="2"/>
      <c r="AD385" s="2"/>
      <c r="AE385" s="2"/>
      <c r="AF385" s="2"/>
      <c r="AG385" s="2"/>
      <c r="AH385" s="2"/>
      <c r="AI385" s="2"/>
      <c r="AJ385" s="2"/>
      <c r="AK385" s="2"/>
      <c r="AL385" s="2"/>
      <c r="AM385" s="2"/>
      <c r="AN385" s="2"/>
    </row>
    <row r="386" spans="1:40"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9"/>
      <c r="Z386" s="9"/>
      <c r="AA386" s="2"/>
      <c r="AB386" s="2"/>
      <c r="AC386" s="2"/>
      <c r="AD386" s="2"/>
      <c r="AE386" s="2"/>
      <c r="AF386" s="2"/>
      <c r="AG386" s="2"/>
      <c r="AH386" s="2"/>
      <c r="AI386" s="2"/>
      <c r="AJ386" s="2"/>
      <c r="AK386" s="2"/>
      <c r="AL386" s="2"/>
      <c r="AM386" s="2"/>
      <c r="AN386" s="2"/>
    </row>
    <row r="387" spans="1:40"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9"/>
      <c r="Z387" s="9"/>
      <c r="AA387" s="2"/>
      <c r="AB387" s="2"/>
      <c r="AC387" s="2"/>
      <c r="AD387" s="2"/>
      <c r="AE387" s="2"/>
      <c r="AF387" s="2"/>
      <c r="AG387" s="2"/>
      <c r="AH387" s="2"/>
      <c r="AI387" s="2"/>
      <c r="AJ387" s="2"/>
      <c r="AK387" s="2"/>
      <c r="AL387" s="2"/>
      <c r="AM387" s="2"/>
      <c r="AN387" s="2"/>
    </row>
    <row r="388" spans="1:40"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9"/>
      <c r="Z388" s="9"/>
      <c r="AA388" s="2"/>
      <c r="AB388" s="2"/>
      <c r="AC388" s="2"/>
      <c r="AD388" s="2"/>
      <c r="AE388" s="2"/>
      <c r="AF388" s="2"/>
      <c r="AG388" s="2"/>
      <c r="AH388" s="2"/>
      <c r="AI388" s="2"/>
      <c r="AJ388" s="2"/>
      <c r="AK388" s="2"/>
      <c r="AL388" s="2"/>
      <c r="AM388" s="2"/>
      <c r="AN388" s="2"/>
    </row>
    <row r="389" spans="1:40"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9"/>
      <c r="Z389" s="9"/>
      <c r="AA389" s="2"/>
      <c r="AB389" s="2"/>
      <c r="AC389" s="2"/>
      <c r="AD389" s="2"/>
      <c r="AE389" s="2"/>
      <c r="AF389" s="2"/>
      <c r="AG389" s="2"/>
      <c r="AH389" s="2"/>
      <c r="AI389" s="2"/>
      <c r="AJ389" s="2"/>
      <c r="AK389" s="2"/>
      <c r="AL389" s="2"/>
      <c r="AM389" s="2"/>
      <c r="AN389" s="2"/>
    </row>
    <row r="390" spans="1:40"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9"/>
      <c r="Z390" s="9"/>
      <c r="AA390" s="2"/>
      <c r="AB390" s="2"/>
      <c r="AC390" s="2"/>
      <c r="AD390" s="2"/>
      <c r="AE390" s="2"/>
      <c r="AF390" s="2"/>
      <c r="AG390" s="2"/>
      <c r="AH390" s="2"/>
      <c r="AI390" s="2"/>
      <c r="AJ390" s="2"/>
      <c r="AK390" s="2"/>
      <c r="AL390" s="2"/>
      <c r="AM390" s="2"/>
      <c r="AN390" s="2"/>
    </row>
    <row r="391" spans="1:40"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9"/>
      <c r="Z391" s="9"/>
      <c r="AA391" s="2"/>
      <c r="AB391" s="2"/>
      <c r="AC391" s="2"/>
      <c r="AD391" s="2"/>
      <c r="AE391" s="2"/>
      <c r="AF391" s="2"/>
      <c r="AG391" s="2"/>
      <c r="AH391" s="2"/>
      <c r="AI391" s="2"/>
      <c r="AJ391" s="2"/>
      <c r="AK391" s="2"/>
      <c r="AL391" s="2"/>
      <c r="AM391" s="2"/>
      <c r="AN391" s="2"/>
    </row>
    <row r="392" spans="1:40"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9"/>
      <c r="Z392" s="9"/>
      <c r="AA392" s="2"/>
      <c r="AB392" s="2"/>
      <c r="AC392" s="2"/>
      <c r="AD392" s="2"/>
      <c r="AE392" s="2"/>
      <c r="AF392" s="2"/>
      <c r="AG392" s="2"/>
      <c r="AH392" s="2"/>
      <c r="AI392" s="2"/>
      <c r="AJ392" s="2"/>
      <c r="AK392" s="2"/>
      <c r="AL392" s="2"/>
      <c r="AM392" s="2"/>
      <c r="AN392" s="2"/>
    </row>
    <row r="393" spans="1:40"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9"/>
      <c r="Z393" s="9"/>
      <c r="AA393" s="2"/>
      <c r="AB393" s="2"/>
      <c r="AC393" s="2"/>
      <c r="AD393" s="2"/>
      <c r="AE393" s="2"/>
      <c r="AF393" s="2"/>
      <c r="AG393" s="2"/>
      <c r="AH393" s="2"/>
      <c r="AI393" s="2"/>
      <c r="AJ393" s="2"/>
      <c r="AK393" s="2"/>
      <c r="AL393" s="2"/>
      <c r="AM393" s="2"/>
      <c r="AN393" s="2"/>
    </row>
    <row r="394" spans="1:40"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9"/>
      <c r="Z394" s="9"/>
      <c r="AA394" s="2"/>
      <c r="AB394" s="2"/>
      <c r="AC394" s="2"/>
      <c r="AD394" s="2"/>
      <c r="AE394" s="2"/>
      <c r="AF394" s="2"/>
      <c r="AG394" s="2"/>
      <c r="AH394" s="2"/>
      <c r="AI394" s="2"/>
      <c r="AJ394" s="2"/>
      <c r="AK394" s="2"/>
      <c r="AL394" s="2"/>
      <c r="AM394" s="2"/>
      <c r="AN394" s="2"/>
    </row>
    <row r="395" spans="1:40"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9"/>
      <c r="Z395" s="9"/>
      <c r="AA395" s="2"/>
      <c r="AB395" s="2"/>
      <c r="AC395" s="2"/>
      <c r="AD395" s="2"/>
      <c r="AE395" s="2"/>
      <c r="AF395" s="2"/>
      <c r="AG395" s="2"/>
      <c r="AH395" s="2"/>
      <c r="AI395" s="2"/>
      <c r="AJ395" s="2"/>
      <c r="AK395" s="2"/>
      <c r="AL395" s="2"/>
      <c r="AM395" s="2"/>
      <c r="AN395" s="2"/>
    </row>
    <row r="396" spans="1:40"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9"/>
      <c r="Z396" s="9"/>
      <c r="AA396" s="2"/>
      <c r="AB396" s="2"/>
      <c r="AC396" s="2"/>
      <c r="AD396" s="2"/>
      <c r="AE396" s="2"/>
      <c r="AF396" s="2"/>
      <c r="AG396" s="2"/>
      <c r="AH396" s="2"/>
      <c r="AI396" s="2"/>
      <c r="AJ396" s="2"/>
      <c r="AK396" s="2"/>
      <c r="AL396" s="2"/>
      <c r="AM396" s="2"/>
      <c r="AN396" s="2"/>
    </row>
    <row r="397" spans="1:40"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9"/>
      <c r="Z397" s="9"/>
      <c r="AA397" s="2"/>
      <c r="AB397" s="2"/>
      <c r="AC397" s="2"/>
      <c r="AD397" s="2"/>
      <c r="AE397" s="2"/>
      <c r="AF397" s="2"/>
      <c r="AG397" s="2"/>
      <c r="AH397" s="2"/>
      <c r="AI397" s="2"/>
      <c r="AJ397" s="2"/>
      <c r="AK397" s="2"/>
      <c r="AL397" s="2"/>
      <c r="AM397" s="2"/>
      <c r="AN397" s="2"/>
    </row>
    <row r="398" spans="1:40"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9"/>
      <c r="Z398" s="9"/>
      <c r="AA398" s="2"/>
      <c r="AB398" s="2"/>
      <c r="AC398" s="2"/>
      <c r="AD398" s="2"/>
      <c r="AE398" s="2"/>
      <c r="AF398" s="2"/>
      <c r="AG398" s="2"/>
      <c r="AH398" s="2"/>
      <c r="AI398" s="2"/>
      <c r="AJ398" s="2"/>
      <c r="AK398" s="2"/>
      <c r="AL398" s="2"/>
      <c r="AM398" s="2"/>
      <c r="AN398" s="2"/>
    </row>
    <row r="399" spans="1:40"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9"/>
      <c r="Z399" s="9"/>
      <c r="AA399" s="2"/>
      <c r="AB399" s="2"/>
      <c r="AC399" s="2"/>
      <c r="AD399" s="2"/>
      <c r="AE399" s="2"/>
      <c r="AF399" s="2"/>
      <c r="AG399" s="2"/>
      <c r="AH399" s="2"/>
      <c r="AI399" s="2"/>
      <c r="AJ399" s="2"/>
      <c r="AK399" s="2"/>
      <c r="AL399" s="2"/>
      <c r="AM399" s="2"/>
      <c r="AN399" s="2"/>
    </row>
    <row r="400" spans="1:40"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9"/>
      <c r="Z400" s="9"/>
      <c r="AA400" s="2"/>
      <c r="AB400" s="2"/>
      <c r="AC400" s="2"/>
      <c r="AD400" s="2"/>
      <c r="AE400" s="2"/>
      <c r="AF400" s="2"/>
      <c r="AG400" s="2"/>
      <c r="AH400" s="2"/>
      <c r="AI400" s="2"/>
      <c r="AJ400" s="2"/>
      <c r="AK400" s="2"/>
      <c r="AL400" s="2"/>
      <c r="AM400" s="2"/>
      <c r="AN400" s="2"/>
    </row>
    <row r="401" spans="1:40"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9"/>
      <c r="Z401" s="9"/>
      <c r="AA401" s="2"/>
      <c r="AB401" s="2"/>
      <c r="AC401" s="2"/>
      <c r="AD401" s="2"/>
      <c r="AE401" s="2"/>
      <c r="AF401" s="2"/>
      <c r="AG401" s="2"/>
      <c r="AH401" s="2"/>
      <c r="AI401" s="2"/>
      <c r="AJ401" s="2"/>
      <c r="AK401" s="2"/>
      <c r="AL401" s="2"/>
      <c r="AM401" s="2"/>
      <c r="AN401" s="2"/>
    </row>
    <row r="402" spans="1:40"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9"/>
      <c r="Z402" s="9"/>
      <c r="AA402" s="2"/>
      <c r="AB402" s="2"/>
      <c r="AC402" s="2"/>
      <c r="AD402" s="2"/>
      <c r="AE402" s="2"/>
      <c r="AF402" s="2"/>
      <c r="AG402" s="2"/>
      <c r="AH402" s="2"/>
      <c r="AI402" s="2"/>
      <c r="AJ402" s="2"/>
      <c r="AK402" s="2"/>
      <c r="AL402" s="2"/>
      <c r="AM402" s="2"/>
      <c r="AN402" s="2"/>
    </row>
    <row r="403" spans="1:40"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9"/>
      <c r="Z403" s="9"/>
      <c r="AA403" s="2"/>
      <c r="AB403" s="2"/>
      <c r="AC403" s="2"/>
      <c r="AD403" s="2"/>
      <c r="AE403" s="2"/>
      <c r="AF403" s="2"/>
      <c r="AG403" s="2"/>
      <c r="AH403" s="2"/>
      <c r="AI403" s="2"/>
      <c r="AJ403" s="2"/>
      <c r="AK403" s="2"/>
      <c r="AL403" s="2"/>
      <c r="AM403" s="2"/>
      <c r="AN403" s="2"/>
    </row>
    <row r="404" spans="1:40"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9"/>
      <c r="Z404" s="9"/>
      <c r="AA404" s="2"/>
      <c r="AB404" s="2"/>
      <c r="AC404" s="2"/>
      <c r="AD404" s="2"/>
      <c r="AE404" s="2"/>
      <c r="AF404" s="2"/>
      <c r="AG404" s="2"/>
      <c r="AH404" s="2"/>
      <c r="AI404" s="2"/>
      <c r="AJ404" s="2"/>
      <c r="AK404" s="2"/>
      <c r="AL404" s="2"/>
      <c r="AM404" s="2"/>
      <c r="AN404" s="2"/>
    </row>
    <row r="405" spans="1:40"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9"/>
      <c r="Z405" s="9"/>
      <c r="AA405" s="2"/>
      <c r="AB405" s="2"/>
      <c r="AC405" s="2"/>
      <c r="AD405" s="2"/>
      <c r="AE405" s="2"/>
      <c r="AF405" s="2"/>
      <c r="AG405" s="2"/>
      <c r="AH405" s="2"/>
      <c r="AI405" s="2"/>
      <c r="AJ405" s="2"/>
      <c r="AK405" s="2"/>
      <c r="AL405" s="2"/>
      <c r="AM405" s="2"/>
      <c r="AN405" s="2"/>
    </row>
    <row r="406" spans="1:40"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9"/>
      <c r="Z406" s="9"/>
      <c r="AA406" s="2"/>
      <c r="AB406" s="2"/>
      <c r="AC406" s="2"/>
      <c r="AD406" s="2"/>
      <c r="AE406" s="2"/>
      <c r="AF406" s="2"/>
      <c r="AG406" s="2"/>
      <c r="AH406" s="2"/>
      <c r="AI406" s="2"/>
      <c r="AJ406" s="2"/>
      <c r="AK406" s="2"/>
      <c r="AL406" s="2"/>
      <c r="AM406" s="2"/>
      <c r="AN406" s="2"/>
    </row>
    <row r="407" spans="1:40"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9"/>
      <c r="Z407" s="9"/>
      <c r="AA407" s="2"/>
      <c r="AB407" s="2"/>
      <c r="AC407" s="2"/>
      <c r="AD407" s="2"/>
      <c r="AE407" s="2"/>
      <c r="AF407" s="2"/>
      <c r="AG407" s="2"/>
      <c r="AH407" s="2"/>
      <c r="AI407" s="2"/>
      <c r="AJ407" s="2"/>
      <c r="AK407" s="2"/>
      <c r="AL407" s="2"/>
      <c r="AM407" s="2"/>
      <c r="AN407" s="2"/>
    </row>
    <row r="408" spans="1:40"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9"/>
      <c r="Z408" s="9"/>
      <c r="AA408" s="2"/>
      <c r="AB408" s="2"/>
      <c r="AC408" s="2"/>
      <c r="AD408" s="2"/>
      <c r="AE408" s="2"/>
      <c r="AF408" s="2"/>
      <c r="AG408" s="2"/>
      <c r="AH408" s="2"/>
      <c r="AI408" s="2"/>
      <c r="AJ408" s="2"/>
      <c r="AK408" s="2"/>
      <c r="AL408" s="2"/>
      <c r="AM408" s="2"/>
      <c r="AN408" s="2"/>
    </row>
    <row r="409" spans="1:40"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9"/>
      <c r="Z409" s="9"/>
      <c r="AA409" s="2"/>
      <c r="AB409" s="2"/>
      <c r="AC409" s="2"/>
      <c r="AD409" s="2"/>
      <c r="AE409" s="2"/>
      <c r="AF409" s="2"/>
      <c r="AG409" s="2"/>
      <c r="AH409" s="2"/>
      <c r="AI409" s="2"/>
      <c r="AJ409" s="2"/>
      <c r="AK409" s="2"/>
      <c r="AL409" s="2"/>
      <c r="AM409" s="2"/>
      <c r="AN409" s="2"/>
    </row>
    <row r="410" spans="1:40"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9"/>
      <c r="Z410" s="9"/>
      <c r="AA410" s="2"/>
      <c r="AB410" s="2"/>
      <c r="AC410" s="2"/>
      <c r="AD410" s="2"/>
      <c r="AE410" s="2"/>
      <c r="AF410" s="2"/>
      <c r="AG410" s="2"/>
      <c r="AH410" s="2"/>
      <c r="AI410" s="2"/>
      <c r="AJ410" s="2"/>
      <c r="AK410" s="2"/>
      <c r="AL410" s="2"/>
      <c r="AM410" s="2"/>
      <c r="AN410" s="2"/>
    </row>
    <row r="411" spans="1:40"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9"/>
      <c r="Z411" s="9"/>
      <c r="AA411" s="2"/>
      <c r="AB411" s="2"/>
      <c r="AC411" s="2"/>
      <c r="AD411" s="2"/>
      <c r="AE411" s="2"/>
      <c r="AF411" s="2"/>
      <c r="AG411" s="2"/>
      <c r="AH411" s="2"/>
      <c r="AI411" s="2"/>
      <c r="AJ411" s="2"/>
      <c r="AK411" s="2"/>
      <c r="AL411" s="2"/>
      <c r="AM411" s="2"/>
      <c r="AN411" s="2"/>
    </row>
    <row r="412" spans="1:40"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9"/>
      <c r="Z412" s="9"/>
      <c r="AA412" s="2"/>
      <c r="AB412" s="2"/>
      <c r="AC412" s="2"/>
      <c r="AD412" s="2"/>
      <c r="AE412" s="2"/>
      <c r="AF412" s="2"/>
      <c r="AG412" s="2"/>
      <c r="AH412" s="2"/>
      <c r="AI412" s="2"/>
      <c r="AJ412" s="2"/>
      <c r="AK412" s="2"/>
      <c r="AL412" s="2"/>
      <c r="AM412" s="2"/>
      <c r="AN412" s="2"/>
    </row>
    <row r="413" spans="1:40"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9"/>
      <c r="Z413" s="9"/>
      <c r="AA413" s="2"/>
      <c r="AB413" s="2"/>
      <c r="AC413" s="2"/>
      <c r="AD413" s="2"/>
      <c r="AE413" s="2"/>
      <c r="AF413" s="2"/>
      <c r="AG413" s="2"/>
      <c r="AH413" s="2"/>
      <c r="AI413" s="2"/>
      <c r="AJ413" s="2"/>
      <c r="AK413" s="2"/>
      <c r="AL413" s="2"/>
      <c r="AM413" s="2"/>
      <c r="AN413" s="2"/>
    </row>
    <row r="414" spans="1:40"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9"/>
      <c r="Z414" s="9"/>
      <c r="AA414" s="2"/>
      <c r="AB414" s="2"/>
      <c r="AC414" s="2"/>
      <c r="AD414" s="2"/>
      <c r="AE414" s="2"/>
      <c r="AF414" s="2"/>
      <c r="AG414" s="2"/>
      <c r="AH414" s="2"/>
      <c r="AI414" s="2"/>
      <c r="AJ414" s="2"/>
      <c r="AK414" s="2"/>
      <c r="AL414" s="2"/>
      <c r="AM414" s="2"/>
      <c r="AN414" s="2"/>
    </row>
    <row r="415" spans="1:40"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9"/>
      <c r="Z415" s="9"/>
      <c r="AA415" s="2"/>
      <c r="AB415" s="2"/>
      <c r="AC415" s="2"/>
      <c r="AD415" s="2"/>
      <c r="AE415" s="2"/>
      <c r="AF415" s="2"/>
      <c r="AG415" s="2"/>
      <c r="AH415" s="2"/>
      <c r="AI415" s="2"/>
      <c r="AJ415" s="2"/>
      <c r="AK415" s="2"/>
      <c r="AL415" s="2"/>
      <c r="AM415" s="2"/>
      <c r="AN415" s="2"/>
    </row>
    <row r="416" spans="1:40"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9"/>
      <c r="Z416" s="9"/>
      <c r="AA416" s="2"/>
      <c r="AB416" s="2"/>
      <c r="AC416" s="2"/>
      <c r="AD416" s="2"/>
      <c r="AE416" s="2"/>
      <c r="AF416" s="2"/>
      <c r="AG416" s="2"/>
      <c r="AH416" s="2"/>
      <c r="AI416" s="2"/>
      <c r="AJ416" s="2"/>
      <c r="AK416" s="2"/>
      <c r="AL416" s="2"/>
      <c r="AM416" s="2"/>
      <c r="AN416" s="2"/>
    </row>
    <row r="417" spans="1:40"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9"/>
      <c r="Z417" s="9"/>
      <c r="AA417" s="2"/>
      <c r="AB417" s="2"/>
      <c r="AC417" s="2"/>
      <c r="AD417" s="2"/>
      <c r="AE417" s="2"/>
      <c r="AF417" s="2"/>
      <c r="AG417" s="2"/>
      <c r="AH417" s="2"/>
      <c r="AI417" s="2"/>
      <c r="AJ417" s="2"/>
      <c r="AK417" s="2"/>
      <c r="AL417" s="2"/>
      <c r="AM417" s="2"/>
      <c r="AN417" s="2"/>
    </row>
    <row r="418" spans="1:40"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9"/>
      <c r="Z418" s="9"/>
      <c r="AA418" s="2"/>
      <c r="AB418" s="2"/>
      <c r="AC418" s="2"/>
      <c r="AD418" s="2"/>
      <c r="AE418" s="2"/>
      <c r="AF418" s="2"/>
      <c r="AG418" s="2"/>
      <c r="AH418" s="2"/>
      <c r="AI418" s="2"/>
      <c r="AJ418" s="2"/>
      <c r="AK418" s="2"/>
      <c r="AL418" s="2"/>
      <c r="AM418" s="2"/>
      <c r="AN418" s="2"/>
    </row>
    <row r="419" spans="1:40"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9"/>
      <c r="Z419" s="9"/>
      <c r="AA419" s="2"/>
      <c r="AB419" s="2"/>
      <c r="AC419" s="2"/>
      <c r="AD419" s="2"/>
      <c r="AE419" s="2"/>
      <c r="AF419" s="2"/>
      <c r="AG419" s="2"/>
      <c r="AH419" s="2"/>
      <c r="AI419" s="2"/>
      <c r="AJ419" s="2"/>
      <c r="AK419" s="2"/>
      <c r="AL419" s="2"/>
      <c r="AM419" s="2"/>
      <c r="AN419" s="2"/>
    </row>
    <row r="420" spans="1:40"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9"/>
      <c r="Z420" s="9"/>
      <c r="AA420" s="2"/>
      <c r="AB420" s="2"/>
      <c r="AC420" s="2"/>
      <c r="AD420" s="2"/>
      <c r="AE420" s="2"/>
      <c r="AF420" s="2"/>
      <c r="AG420" s="2"/>
      <c r="AH420" s="2"/>
      <c r="AI420" s="2"/>
      <c r="AJ420" s="2"/>
      <c r="AK420" s="2"/>
      <c r="AL420" s="2"/>
      <c r="AM420" s="2"/>
      <c r="AN420" s="2"/>
    </row>
    <row r="421" spans="1:40"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9"/>
      <c r="Z421" s="9"/>
      <c r="AA421" s="2"/>
      <c r="AB421" s="2"/>
      <c r="AC421" s="2"/>
      <c r="AD421" s="2"/>
      <c r="AE421" s="2"/>
      <c r="AF421" s="2"/>
      <c r="AG421" s="2"/>
      <c r="AH421" s="2"/>
      <c r="AI421" s="2"/>
      <c r="AJ421" s="2"/>
      <c r="AK421" s="2"/>
      <c r="AL421" s="2"/>
      <c r="AM421" s="2"/>
      <c r="AN421" s="2"/>
    </row>
    <row r="422" spans="1:40"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9"/>
      <c r="Z422" s="9"/>
      <c r="AA422" s="2"/>
      <c r="AB422" s="2"/>
      <c r="AC422" s="2"/>
      <c r="AD422" s="2"/>
      <c r="AE422" s="2"/>
      <c r="AF422" s="2"/>
      <c r="AG422" s="2"/>
      <c r="AH422" s="2"/>
      <c r="AI422" s="2"/>
      <c r="AJ422" s="2"/>
      <c r="AK422" s="2"/>
      <c r="AL422" s="2"/>
      <c r="AM422" s="2"/>
      <c r="AN422" s="2"/>
    </row>
    <row r="423" spans="1:40"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9"/>
      <c r="Z423" s="9"/>
      <c r="AA423" s="2"/>
      <c r="AB423" s="2"/>
      <c r="AC423" s="2"/>
      <c r="AD423" s="2"/>
      <c r="AE423" s="2"/>
      <c r="AF423" s="2"/>
      <c r="AG423" s="2"/>
      <c r="AH423" s="2"/>
      <c r="AI423" s="2"/>
      <c r="AJ423" s="2"/>
      <c r="AK423" s="2"/>
      <c r="AL423" s="2"/>
      <c r="AM423" s="2"/>
      <c r="AN423" s="2"/>
    </row>
    <row r="424" spans="1:40"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9"/>
      <c r="Z424" s="9"/>
      <c r="AA424" s="2"/>
      <c r="AB424" s="2"/>
      <c r="AC424" s="2"/>
      <c r="AD424" s="2"/>
      <c r="AE424" s="2"/>
      <c r="AF424" s="2"/>
      <c r="AG424" s="2"/>
      <c r="AH424" s="2"/>
      <c r="AI424" s="2"/>
      <c r="AJ424" s="2"/>
      <c r="AK424" s="2"/>
      <c r="AL424" s="2"/>
      <c r="AM424" s="2"/>
      <c r="AN424" s="2"/>
    </row>
    <row r="425" spans="1:40"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9"/>
      <c r="Z425" s="9"/>
      <c r="AA425" s="2"/>
      <c r="AB425" s="2"/>
      <c r="AC425" s="2"/>
      <c r="AD425" s="2"/>
      <c r="AE425" s="2"/>
      <c r="AF425" s="2"/>
      <c r="AG425" s="2"/>
      <c r="AH425" s="2"/>
      <c r="AI425" s="2"/>
      <c r="AJ425" s="2"/>
      <c r="AK425" s="2"/>
      <c r="AL425" s="2"/>
      <c r="AM425" s="2"/>
      <c r="AN425" s="2"/>
    </row>
    <row r="426" spans="1:40"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9"/>
      <c r="Z426" s="9"/>
      <c r="AA426" s="2"/>
      <c r="AB426" s="2"/>
      <c r="AC426" s="2"/>
      <c r="AD426" s="2"/>
      <c r="AE426" s="2"/>
      <c r="AF426" s="2"/>
      <c r="AG426" s="2"/>
      <c r="AH426" s="2"/>
      <c r="AI426" s="2"/>
      <c r="AJ426" s="2"/>
      <c r="AK426" s="2"/>
      <c r="AL426" s="2"/>
      <c r="AM426" s="2"/>
      <c r="AN426" s="2"/>
    </row>
    <row r="427" spans="1:40"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9"/>
      <c r="Z427" s="9"/>
      <c r="AA427" s="2"/>
      <c r="AB427" s="2"/>
      <c r="AC427" s="2"/>
      <c r="AD427" s="2"/>
      <c r="AE427" s="2"/>
      <c r="AF427" s="2"/>
      <c r="AG427" s="2"/>
      <c r="AH427" s="2"/>
      <c r="AI427" s="2"/>
      <c r="AJ427" s="2"/>
      <c r="AK427" s="2"/>
      <c r="AL427" s="2"/>
      <c r="AM427" s="2"/>
      <c r="AN427" s="2"/>
    </row>
    <row r="428" spans="1:40"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9"/>
      <c r="Z428" s="9"/>
      <c r="AA428" s="2"/>
      <c r="AB428" s="2"/>
      <c r="AC428" s="2"/>
      <c r="AD428" s="2"/>
      <c r="AE428" s="2"/>
      <c r="AF428" s="2"/>
      <c r="AG428" s="2"/>
      <c r="AH428" s="2"/>
      <c r="AI428" s="2"/>
      <c r="AJ428" s="2"/>
      <c r="AK428" s="2"/>
      <c r="AL428" s="2"/>
      <c r="AM428" s="2"/>
      <c r="AN428" s="2"/>
    </row>
    <row r="429" spans="1:40"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9"/>
      <c r="Z429" s="9"/>
      <c r="AA429" s="2"/>
      <c r="AB429" s="2"/>
      <c r="AC429" s="2"/>
      <c r="AD429" s="2"/>
      <c r="AE429" s="2"/>
      <c r="AF429" s="2"/>
      <c r="AG429" s="2"/>
      <c r="AH429" s="2"/>
      <c r="AI429" s="2"/>
      <c r="AJ429" s="2"/>
      <c r="AK429" s="2"/>
      <c r="AL429" s="2"/>
      <c r="AM429" s="2"/>
      <c r="AN429" s="2"/>
    </row>
    <row r="430" spans="1:40"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9"/>
      <c r="Z430" s="9"/>
      <c r="AA430" s="2"/>
      <c r="AB430" s="2"/>
      <c r="AC430" s="2"/>
      <c r="AD430" s="2"/>
      <c r="AE430" s="2"/>
      <c r="AF430" s="2"/>
      <c r="AG430" s="2"/>
      <c r="AH430" s="2"/>
      <c r="AI430" s="2"/>
      <c r="AJ430" s="2"/>
      <c r="AK430" s="2"/>
      <c r="AL430" s="2"/>
      <c r="AM430" s="2"/>
      <c r="AN430" s="2"/>
    </row>
    <row r="431" spans="1:40"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9"/>
      <c r="Z431" s="9"/>
      <c r="AA431" s="2"/>
      <c r="AB431" s="2"/>
      <c r="AC431" s="2"/>
      <c r="AD431" s="2"/>
      <c r="AE431" s="2"/>
      <c r="AF431" s="2"/>
      <c r="AG431" s="2"/>
      <c r="AH431" s="2"/>
      <c r="AI431" s="2"/>
      <c r="AJ431" s="2"/>
      <c r="AK431" s="2"/>
      <c r="AL431" s="2"/>
      <c r="AM431" s="2"/>
      <c r="AN431" s="2"/>
    </row>
    <row r="432" spans="1:40"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9"/>
      <c r="Z432" s="9"/>
      <c r="AA432" s="2"/>
      <c r="AB432" s="2"/>
      <c r="AC432" s="2"/>
      <c r="AD432" s="2"/>
      <c r="AE432" s="2"/>
      <c r="AF432" s="2"/>
      <c r="AG432" s="2"/>
      <c r="AH432" s="2"/>
      <c r="AI432" s="2"/>
      <c r="AJ432" s="2"/>
      <c r="AK432" s="2"/>
      <c r="AL432" s="2"/>
      <c r="AM432" s="2"/>
      <c r="AN432" s="2"/>
    </row>
    <row r="433" spans="1:40"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9"/>
      <c r="Z433" s="9"/>
      <c r="AA433" s="2"/>
      <c r="AB433" s="2"/>
      <c r="AC433" s="2"/>
      <c r="AD433" s="2"/>
      <c r="AE433" s="2"/>
      <c r="AF433" s="2"/>
      <c r="AG433" s="2"/>
      <c r="AH433" s="2"/>
      <c r="AI433" s="2"/>
      <c r="AJ433" s="2"/>
      <c r="AK433" s="2"/>
      <c r="AL433" s="2"/>
      <c r="AM433" s="2"/>
      <c r="AN433" s="2"/>
    </row>
    <row r="434" spans="1:40"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9"/>
      <c r="Z434" s="9"/>
      <c r="AA434" s="2"/>
      <c r="AB434" s="2"/>
      <c r="AC434" s="2"/>
      <c r="AD434" s="2"/>
      <c r="AE434" s="2"/>
      <c r="AF434" s="2"/>
      <c r="AG434" s="2"/>
      <c r="AH434" s="2"/>
      <c r="AI434" s="2"/>
      <c r="AJ434" s="2"/>
      <c r="AK434" s="2"/>
      <c r="AL434" s="2"/>
      <c r="AM434" s="2"/>
      <c r="AN434" s="2"/>
    </row>
    <row r="435" spans="1:40"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9"/>
      <c r="Z435" s="9"/>
      <c r="AA435" s="2"/>
      <c r="AB435" s="2"/>
      <c r="AC435" s="2"/>
      <c r="AD435" s="2"/>
      <c r="AE435" s="2"/>
      <c r="AF435" s="2"/>
      <c r="AG435" s="2"/>
      <c r="AH435" s="2"/>
      <c r="AI435" s="2"/>
      <c r="AJ435" s="2"/>
      <c r="AK435" s="2"/>
      <c r="AL435" s="2"/>
      <c r="AM435" s="2"/>
      <c r="AN435" s="2"/>
    </row>
    <row r="436" spans="1:40"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9"/>
      <c r="Z436" s="9"/>
      <c r="AA436" s="2"/>
      <c r="AB436" s="2"/>
      <c r="AC436" s="2"/>
      <c r="AD436" s="2"/>
      <c r="AE436" s="2"/>
      <c r="AF436" s="2"/>
      <c r="AG436" s="2"/>
      <c r="AH436" s="2"/>
      <c r="AI436" s="2"/>
      <c r="AJ436" s="2"/>
      <c r="AK436" s="2"/>
      <c r="AL436" s="2"/>
      <c r="AM436" s="2"/>
      <c r="AN436" s="2"/>
    </row>
    <row r="437" spans="1:40"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9"/>
      <c r="Z437" s="9"/>
      <c r="AA437" s="2"/>
      <c r="AB437" s="2"/>
      <c r="AC437" s="2"/>
      <c r="AD437" s="2"/>
      <c r="AE437" s="2"/>
      <c r="AF437" s="2"/>
      <c r="AG437" s="2"/>
      <c r="AH437" s="2"/>
      <c r="AI437" s="2"/>
      <c r="AJ437" s="2"/>
      <c r="AK437" s="2"/>
      <c r="AL437" s="2"/>
      <c r="AM437" s="2"/>
      <c r="AN437" s="2"/>
    </row>
    <row r="438" spans="1:40"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9"/>
      <c r="Z438" s="9"/>
      <c r="AA438" s="2"/>
      <c r="AB438" s="2"/>
      <c r="AC438" s="2"/>
      <c r="AD438" s="2"/>
      <c r="AE438" s="2"/>
      <c r="AF438" s="2"/>
      <c r="AG438" s="2"/>
      <c r="AH438" s="2"/>
      <c r="AI438" s="2"/>
      <c r="AJ438" s="2"/>
      <c r="AK438" s="2"/>
      <c r="AL438" s="2"/>
      <c r="AM438" s="2"/>
      <c r="AN438" s="2"/>
    </row>
    <row r="439" spans="1:40"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9"/>
      <c r="Z439" s="9"/>
      <c r="AA439" s="2"/>
      <c r="AB439" s="2"/>
      <c r="AC439" s="2"/>
      <c r="AD439" s="2"/>
      <c r="AE439" s="2"/>
      <c r="AF439" s="2"/>
      <c r="AG439" s="2"/>
      <c r="AH439" s="2"/>
      <c r="AI439" s="2"/>
      <c r="AJ439" s="2"/>
      <c r="AK439" s="2"/>
      <c r="AL439" s="2"/>
      <c r="AM439" s="2"/>
      <c r="AN439" s="2"/>
    </row>
    <row r="440" spans="1:40"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9"/>
      <c r="Z440" s="9"/>
      <c r="AA440" s="2"/>
      <c r="AB440" s="2"/>
      <c r="AC440" s="2"/>
      <c r="AD440" s="2"/>
      <c r="AE440" s="2"/>
      <c r="AF440" s="2"/>
      <c r="AG440" s="2"/>
      <c r="AH440" s="2"/>
      <c r="AI440" s="2"/>
      <c r="AJ440" s="2"/>
      <c r="AK440" s="2"/>
      <c r="AL440" s="2"/>
      <c r="AM440" s="2"/>
      <c r="AN440" s="2"/>
    </row>
    <row r="441" spans="1:40"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9"/>
      <c r="Z441" s="9"/>
      <c r="AA441" s="2"/>
      <c r="AB441" s="2"/>
      <c r="AC441" s="2"/>
      <c r="AD441" s="2"/>
      <c r="AE441" s="2"/>
      <c r="AF441" s="2"/>
      <c r="AG441" s="2"/>
      <c r="AH441" s="2"/>
      <c r="AI441" s="2"/>
      <c r="AJ441" s="2"/>
      <c r="AK441" s="2"/>
      <c r="AL441" s="2"/>
      <c r="AM441" s="2"/>
      <c r="AN441" s="2"/>
    </row>
    <row r="442" spans="1:40"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9"/>
      <c r="Z442" s="9"/>
      <c r="AA442" s="2"/>
      <c r="AB442" s="2"/>
      <c r="AC442" s="2"/>
      <c r="AD442" s="2"/>
      <c r="AE442" s="2"/>
      <c r="AF442" s="2"/>
      <c r="AG442" s="2"/>
      <c r="AH442" s="2"/>
      <c r="AI442" s="2"/>
      <c r="AJ442" s="2"/>
      <c r="AK442" s="2"/>
      <c r="AL442" s="2"/>
      <c r="AM442" s="2"/>
      <c r="AN442" s="2"/>
    </row>
    <row r="443" spans="1:40"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9"/>
      <c r="Z443" s="9"/>
      <c r="AA443" s="2"/>
      <c r="AB443" s="2"/>
      <c r="AC443" s="2"/>
      <c r="AD443" s="2"/>
      <c r="AE443" s="2"/>
      <c r="AF443" s="2"/>
      <c r="AG443" s="2"/>
      <c r="AH443" s="2"/>
      <c r="AI443" s="2"/>
      <c r="AJ443" s="2"/>
      <c r="AK443" s="2"/>
      <c r="AL443" s="2"/>
      <c r="AM443" s="2"/>
      <c r="AN443" s="2"/>
    </row>
    <row r="444" spans="1:40"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9"/>
      <c r="Z444" s="9"/>
      <c r="AA444" s="2"/>
      <c r="AB444" s="2"/>
      <c r="AC444" s="2"/>
      <c r="AD444" s="2"/>
      <c r="AE444" s="2"/>
      <c r="AF444" s="2"/>
      <c r="AG444" s="2"/>
      <c r="AH444" s="2"/>
      <c r="AI444" s="2"/>
      <c r="AJ444" s="2"/>
      <c r="AK444" s="2"/>
      <c r="AL444" s="2"/>
      <c r="AM444" s="2"/>
      <c r="AN444" s="2"/>
    </row>
    <row r="445" spans="1:40"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9"/>
      <c r="Z445" s="9"/>
      <c r="AA445" s="2"/>
      <c r="AB445" s="2"/>
      <c r="AC445" s="2"/>
      <c r="AD445" s="2"/>
      <c r="AE445" s="2"/>
      <c r="AF445" s="2"/>
      <c r="AG445" s="2"/>
      <c r="AH445" s="2"/>
      <c r="AI445" s="2"/>
      <c r="AJ445" s="2"/>
      <c r="AK445" s="2"/>
      <c r="AL445" s="2"/>
      <c r="AM445" s="2"/>
      <c r="AN445" s="2"/>
    </row>
    <row r="446" spans="1:40"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9"/>
      <c r="Z446" s="9"/>
      <c r="AA446" s="2"/>
      <c r="AB446" s="2"/>
      <c r="AC446" s="2"/>
      <c r="AD446" s="2"/>
      <c r="AE446" s="2"/>
      <c r="AF446" s="2"/>
      <c r="AG446" s="2"/>
      <c r="AH446" s="2"/>
      <c r="AI446" s="2"/>
      <c r="AJ446" s="2"/>
      <c r="AK446" s="2"/>
      <c r="AL446" s="2"/>
      <c r="AM446" s="2"/>
      <c r="AN446" s="2"/>
    </row>
    <row r="447" spans="1:40"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9"/>
      <c r="Z447" s="9"/>
      <c r="AA447" s="2"/>
      <c r="AB447" s="2"/>
      <c r="AC447" s="2"/>
      <c r="AD447" s="2"/>
      <c r="AE447" s="2"/>
      <c r="AF447" s="2"/>
      <c r="AG447" s="2"/>
      <c r="AH447" s="2"/>
      <c r="AI447" s="2"/>
      <c r="AJ447" s="2"/>
      <c r="AK447" s="2"/>
      <c r="AL447" s="2"/>
      <c r="AM447" s="2"/>
      <c r="AN447" s="2"/>
    </row>
    <row r="448" spans="1:40"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9"/>
      <c r="Z448" s="9"/>
      <c r="AA448" s="2"/>
      <c r="AB448" s="2"/>
      <c r="AC448" s="2"/>
      <c r="AD448" s="2"/>
      <c r="AE448" s="2"/>
      <c r="AF448" s="2"/>
      <c r="AG448" s="2"/>
      <c r="AH448" s="2"/>
      <c r="AI448" s="2"/>
      <c r="AJ448" s="2"/>
      <c r="AK448" s="2"/>
      <c r="AL448" s="2"/>
      <c r="AM448" s="2"/>
      <c r="AN448" s="2"/>
    </row>
    <row r="449" spans="1:40"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9"/>
      <c r="Z449" s="9"/>
      <c r="AA449" s="2"/>
      <c r="AB449" s="2"/>
      <c r="AC449" s="2"/>
      <c r="AD449" s="2"/>
      <c r="AE449" s="2"/>
      <c r="AF449" s="2"/>
      <c r="AG449" s="2"/>
      <c r="AH449" s="2"/>
      <c r="AI449" s="2"/>
      <c r="AJ449" s="2"/>
      <c r="AK449" s="2"/>
      <c r="AL449" s="2"/>
      <c r="AM449" s="2"/>
      <c r="AN449" s="2"/>
    </row>
    <row r="450" spans="1:40"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9"/>
      <c r="Z450" s="9"/>
      <c r="AA450" s="2"/>
      <c r="AB450" s="2"/>
      <c r="AC450" s="2"/>
      <c r="AD450" s="2"/>
      <c r="AE450" s="2"/>
      <c r="AF450" s="2"/>
      <c r="AG450" s="2"/>
      <c r="AH450" s="2"/>
      <c r="AI450" s="2"/>
      <c r="AJ450" s="2"/>
      <c r="AK450" s="2"/>
      <c r="AL450" s="2"/>
      <c r="AM450" s="2"/>
      <c r="AN450" s="2"/>
    </row>
    <row r="451" spans="1:40"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9"/>
      <c r="Z451" s="9"/>
      <c r="AA451" s="2"/>
      <c r="AB451" s="2"/>
      <c r="AC451" s="2"/>
      <c r="AD451" s="2"/>
      <c r="AE451" s="2"/>
      <c r="AF451" s="2"/>
      <c r="AG451" s="2"/>
      <c r="AH451" s="2"/>
      <c r="AI451" s="2"/>
      <c r="AJ451" s="2"/>
      <c r="AK451" s="2"/>
      <c r="AL451" s="2"/>
      <c r="AM451" s="2"/>
      <c r="AN451" s="2"/>
    </row>
    <row r="452" spans="1:40"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9"/>
      <c r="Z452" s="9"/>
      <c r="AA452" s="2"/>
      <c r="AB452" s="2"/>
      <c r="AC452" s="2"/>
      <c r="AD452" s="2"/>
      <c r="AE452" s="2"/>
      <c r="AF452" s="2"/>
      <c r="AG452" s="2"/>
      <c r="AH452" s="2"/>
      <c r="AI452" s="2"/>
      <c r="AJ452" s="2"/>
      <c r="AK452" s="2"/>
      <c r="AL452" s="2"/>
      <c r="AM452" s="2"/>
      <c r="AN452" s="2"/>
    </row>
    <row r="453" spans="1:40"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9"/>
      <c r="Z453" s="9"/>
      <c r="AA453" s="2"/>
      <c r="AB453" s="2"/>
      <c r="AC453" s="2"/>
      <c r="AD453" s="2"/>
      <c r="AE453" s="2"/>
      <c r="AF453" s="2"/>
      <c r="AG453" s="2"/>
      <c r="AH453" s="2"/>
      <c r="AI453" s="2"/>
      <c r="AJ453" s="2"/>
      <c r="AK453" s="2"/>
      <c r="AL453" s="2"/>
      <c r="AM453" s="2"/>
      <c r="AN453" s="2"/>
    </row>
    <row r="454" spans="1:40"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9"/>
      <c r="Z454" s="9"/>
      <c r="AA454" s="2"/>
      <c r="AB454" s="2"/>
      <c r="AC454" s="2"/>
      <c r="AD454" s="2"/>
      <c r="AE454" s="2"/>
      <c r="AF454" s="2"/>
      <c r="AG454" s="2"/>
      <c r="AH454" s="2"/>
      <c r="AI454" s="2"/>
      <c r="AJ454" s="2"/>
      <c r="AK454" s="2"/>
      <c r="AL454" s="2"/>
      <c r="AM454" s="2"/>
      <c r="AN454" s="2"/>
    </row>
    <row r="455" spans="1:40"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9"/>
      <c r="Z455" s="9"/>
      <c r="AA455" s="2"/>
      <c r="AB455" s="2"/>
      <c r="AC455" s="2"/>
      <c r="AD455" s="2"/>
      <c r="AE455" s="2"/>
      <c r="AF455" s="2"/>
      <c r="AG455" s="2"/>
      <c r="AH455" s="2"/>
      <c r="AI455" s="2"/>
      <c r="AJ455" s="2"/>
      <c r="AK455" s="2"/>
      <c r="AL455" s="2"/>
      <c r="AM455" s="2"/>
      <c r="AN455" s="2"/>
    </row>
    <row r="456" spans="1:40"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9"/>
      <c r="Z456" s="9"/>
      <c r="AA456" s="2"/>
      <c r="AB456" s="2"/>
      <c r="AC456" s="2"/>
      <c r="AD456" s="2"/>
      <c r="AE456" s="2"/>
      <c r="AF456" s="2"/>
      <c r="AG456" s="2"/>
      <c r="AH456" s="2"/>
      <c r="AI456" s="2"/>
      <c r="AJ456" s="2"/>
      <c r="AK456" s="2"/>
      <c r="AL456" s="2"/>
      <c r="AM456" s="2"/>
      <c r="AN456" s="2"/>
    </row>
    <row r="457" spans="1:40"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9"/>
      <c r="Z457" s="9"/>
      <c r="AA457" s="2"/>
      <c r="AB457" s="2"/>
      <c r="AC457" s="2"/>
      <c r="AD457" s="2"/>
      <c r="AE457" s="2"/>
      <c r="AF457" s="2"/>
      <c r="AG457" s="2"/>
      <c r="AH457" s="2"/>
      <c r="AI457" s="2"/>
      <c r="AJ457" s="2"/>
      <c r="AK457" s="2"/>
      <c r="AL457" s="2"/>
      <c r="AM457" s="2"/>
      <c r="AN457" s="2"/>
    </row>
    <row r="458" spans="1:40"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9"/>
      <c r="Z458" s="9"/>
      <c r="AA458" s="2"/>
      <c r="AB458" s="2"/>
      <c r="AC458" s="2"/>
      <c r="AD458" s="2"/>
      <c r="AE458" s="2"/>
      <c r="AF458" s="2"/>
      <c r="AG458" s="2"/>
      <c r="AH458" s="2"/>
      <c r="AI458" s="2"/>
      <c r="AJ458" s="2"/>
      <c r="AK458" s="2"/>
      <c r="AL458" s="2"/>
      <c r="AM458" s="2"/>
      <c r="AN458" s="2"/>
    </row>
    <row r="459" spans="1:40"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9"/>
      <c r="Z459" s="9"/>
      <c r="AA459" s="2"/>
      <c r="AB459" s="2"/>
      <c r="AC459" s="2"/>
      <c r="AD459" s="2"/>
      <c r="AE459" s="2"/>
      <c r="AF459" s="2"/>
      <c r="AG459" s="2"/>
      <c r="AH459" s="2"/>
      <c r="AI459" s="2"/>
      <c r="AJ459" s="2"/>
      <c r="AK459" s="2"/>
      <c r="AL459" s="2"/>
      <c r="AM459" s="2"/>
      <c r="AN459" s="2"/>
    </row>
    <row r="460" spans="1:40"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9"/>
      <c r="Z460" s="9"/>
      <c r="AA460" s="2"/>
      <c r="AB460" s="2"/>
      <c r="AC460" s="2"/>
      <c r="AD460" s="2"/>
      <c r="AE460" s="2"/>
      <c r="AF460" s="2"/>
      <c r="AG460" s="2"/>
      <c r="AH460" s="2"/>
      <c r="AI460" s="2"/>
      <c r="AJ460" s="2"/>
      <c r="AK460" s="2"/>
      <c r="AL460" s="2"/>
      <c r="AM460" s="2"/>
      <c r="AN460" s="2"/>
    </row>
    <row r="461" spans="1:40"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9"/>
      <c r="Z461" s="9"/>
      <c r="AA461" s="2"/>
      <c r="AB461" s="2"/>
      <c r="AC461" s="2"/>
      <c r="AD461" s="2"/>
      <c r="AE461" s="2"/>
      <c r="AF461" s="2"/>
      <c r="AG461" s="2"/>
      <c r="AH461" s="2"/>
      <c r="AI461" s="2"/>
      <c r="AJ461" s="2"/>
      <c r="AK461" s="2"/>
      <c r="AL461" s="2"/>
      <c r="AM461" s="2"/>
      <c r="AN461" s="2"/>
    </row>
    <row r="462" spans="1:40"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9"/>
      <c r="Z462" s="9"/>
      <c r="AA462" s="2"/>
      <c r="AB462" s="2"/>
      <c r="AC462" s="2"/>
      <c r="AD462" s="2"/>
      <c r="AE462" s="2"/>
      <c r="AF462" s="2"/>
      <c r="AG462" s="2"/>
      <c r="AH462" s="2"/>
      <c r="AI462" s="2"/>
      <c r="AJ462" s="2"/>
      <c r="AK462" s="2"/>
      <c r="AL462" s="2"/>
      <c r="AM462" s="2"/>
      <c r="AN462" s="2"/>
    </row>
    <row r="463" spans="1:40"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9"/>
      <c r="Z463" s="9"/>
      <c r="AA463" s="2"/>
      <c r="AB463" s="2"/>
      <c r="AC463" s="2"/>
      <c r="AD463" s="2"/>
      <c r="AE463" s="2"/>
      <c r="AF463" s="2"/>
      <c r="AG463" s="2"/>
      <c r="AH463" s="2"/>
      <c r="AI463" s="2"/>
      <c r="AJ463" s="2"/>
      <c r="AK463" s="2"/>
      <c r="AL463" s="2"/>
      <c r="AM463" s="2"/>
      <c r="AN463" s="2"/>
    </row>
    <row r="464" spans="1:40"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9"/>
      <c r="Z464" s="9"/>
      <c r="AA464" s="2"/>
      <c r="AB464" s="2"/>
      <c r="AC464" s="2"/>
      <c r="AD464" s="2"/>
      <c r="AE464" s="2"/>
      <c r="AF464" s="2"/>
      <c r="AG464" s="2"/>
      <c r="AH464" s="2"/>
      <c r="AI464" s="2"/>
      <c r="AJ464" s="2"/>
      <c r="AK464" s="2"/>
      <c r="AL464" s="2"/>
      <c r="AM464" s="2"/>
      <c r="AN464" s="2"/>
    </row>
    <row r="465" spans="1:40"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9"/>
      <c r="Z465" s="9"/>
      <c r="AA465" s="2"/>
      <c r="AB465" s="2"/>
      <c r="AC465" s="2"/>
      <c r="AD465" s="2"/>
      <c r="AE465" s="2"/>
      <c r="AF465" s="2"/>
      <c r="AG465" s="2"/>
      <c r="AH465" s="2"/>
      <c r="AI465" s="2"/>
      <c r="AJ465" s="2"/>
      <c r="AK465" s="2"/>
      <c r="AL465" s="2"/>
      <c r="AM465" s="2"/>
      <c r="AN465" s="2"/>
    </row>
    <row r="466" spans="1:40"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9"/>
      <c r="Z466" s="9"/>
      <c r="AA466" s="2"/>
      <c r="AB466" s="2"/>
      <c r="AC466" s="2"/>
      <c r="AD466" s="2"/>
      <c r="AE466" s="2"/>
      <c r="AF466" s="2"/>
      <c r="AG466" s="2"/>
      <c r="AH466" s="2"/>
      <c r="AI466" s="2"/>
      <c r="AJ466" s="2"/>
      <c r="AK466" s="2"/>
      <c r="AL466" s="2"/>
      <c r="AM466" s="2"/>
      <c r="AN466" s="2"/>
    </row>
    <row r="467" spans="1:40"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9"/>
      <c r="Z467" s="9"/>
      <c r="AA467" s="2"/>
      <c r="AB467" s="2"/>
      <c r="AC467" s="2"/>
      <c r="AD467" s="2"/>
      <c r="AE467" s="2"/>
      <c r="AF467" s="2"/>
      <c r="AG467" s="2"/>
      <c r="AH467" s="2"/>
      <c r="AI467" s="2"/>
      <c r="AJ467" s="2"/>
      <c r="AK467" s="2"/>
      <c r="AL467" s="2"/>
      <c r="AM467" s="2"/>
      <c r="AN467" s="2"/>
    </row>
    <row r="468" spans="1:40"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9"/>
      <c r="Z468" s="9"/>
      <c r="AA468" s="2"/>
      <c r="AB468" s="2"/>
      <c r="AC468" s="2"/>
      <c r="AD468" s="2"/>
      <c r="AE468" s="2"/>
      <c r="AF468" s="2"/>
      <c r="AG468" s="2"/>
      <c r="AH468" s="2"/>
      <c r="AI468" s="2"/>
      <c r="AJ468" s="2"/>
      <c r="AK468" s="2"/>
      <c r="AL468" s="2"/>
      <c r="AM468" s="2"/>
      <c r="AN468" s="2"/>
    </row>
    <row r="469" spans="1:40"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9"/>
      <c r="Z469" s="9"/>
      <c r="AA469" s="2"/>
      <c r="AB469" s="2"/>
      <c r="AC469" s="2"/>
      <c r="AD469" s="2"/>
      <c r="AE469" s="2"/>
      <c r="AF469" s="2"/>
      <c r="AG469" s="2"/>
      <c r="AH469" s="2"/>
      <c r="AI469" s="2"/>
      <c r="AJ469" s="2"/>
      <c r="AK469" s="2"/>
      <c r="AL469" s="2"/>
      <c r="AM469" s="2"/>
      <c r="AN469" s="2"/>
    </row>
    <row r="470" spans="1:40"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9"/>
      <c r="Z470" s="9"/>
      <c r="AA470" s="2"/>
      <c r="AB470" s="2"/>
      <c r="AC470" s="2"/>
      <c r="AD470" s="2"/>
      <c r="AE470" s="2"/>
      <c r="AF470" s="2"/>
      <c r="AG470" s="2"/>
      <c r="AH470" s="2"/>
      <c r="AI470" s="2"/>
      <c r="AJ470" s="2"/>
      <c r="AK470" s="2"/>
      <c r="AL470" s="2"/>
      <c r="AM470" s="2"/>
      <c r="AN470" s="2"/>
    </row>
    <row r="471" spans="1:40"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9"/>
      <c r="Z471" s="9"/>
      <c r="AA471" s="2"/>
      <c r="AB471" s="2"/>
      <c r="AC471" s="2"/>
      <c r="AD471" s="2"/>
      <c r="AE471" s="2"/>
      <c r="AF471" s="2"/>
      <c r="AG471" s="2"/>
      <c r="AH471" s="2"/>
      <c r="AI471" s="2"/>
      <c r="AJ471" s="2"/>
      <c r="AK471" s="2"/>
      <c r="AL471" s="2"/>
      <c r="AM471" s="2"/>
      <c r="AN471" s="2"/>
    </row>
    <row r="472" spans="1:40"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9"/>
      <c r="Z472" s="9"/>
      <c r="AA472" s="2"/>
      <c r="AB472" s="2"/>
      <c r="AC472" s="2"/>
      <c r="AD472" s="2"/>
      <c r="AE472" s="2"/>
      <c r="AF472" s="2"/>
      <c r="AG472" s="2"/>
      <c r="AH472" s="2"/>
      <c r="AI472" s="2"/>
      <c r="AJ472" s="2"/>
      <c r="AK472" s="2"/>
      <c r="AL472" s="2"/>
      <c r="AM472" s="2"/>
      <c r="AN472" s="2"/>
    </row>
    <row r="473" spans="1:40"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9"/>
      <c r="Z473" s="9"/>
      <c r="AA473" s="2"/>
      <c r="AB473" s="2"/>
      <c r="AC473" s="2"/>
      <c r="AD473" s="2"/>
      <c r="AE473" s="2"/>
      <c r="AF473" s="2"/>
      <c r="AG473" s="2"/>
      <c r="AH473" s="2"/>
      <c r="AI473" s="2"/>
      <c r="AJ473" s="2"/>
      <c r="AK473" s="2"/>
      <c r="AL473" s="2"/>
      <c r="AM473" s="2"/>
      <c r="AN473" s="2"/>
    </row>
    <row r="474" spans="1:40"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9"/>
      <c r="Z474" s="9"/>
      <c r="AA474" s="2"/>
      <c r="AB474" s="2"/>
      <c r="AC474" s="2"/>
      <c r="AD474" s="2"/>
      <c r="AE474" s="2"/>
      <c r="AF474" s="2"/>
      <c r="AG474" s="2"/>
      <c r="AH474" s="2"/>
      <c r="AI474" s="2"/>
      <c r="AJ474" s="2"/>
      <c r="AK474" s="2"/>
      <c r="AL474" s="2"/>
      <c r="AM474" s="2"/>
      <c r="AN474" s="2"/>
    </row>
    <row r="475" spans="1:40"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9"/>
      <c r="Z475" s="9"/>
      <c r="AA475" s="2"/>
      <c r="AB475" s="2"/>
      <c r="AC475" s="2"/>
      <c r="AD475" s="2"/>
      <c r="AE475" s="2"/>
      <c r="AF475" s="2"/>
      <c r="AG475" s="2"/>
      <c r="AH475" s="2"/>
      <c r="AI475" s="2"/>
      <c r="AJ475" s="2"/>
      <c r="AK475" s="2"/>
      <c r="AL475" s="2"/>
      <c r="AM475" s="2"/>
      <c r="AN475" s="2"/>
    </row>
    <row r="476" spans="1:40"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9"/>
      <c r="Z476" s="9"/>
      <c r="AA476" s="2"/>
      <c r="AB476" s="2"/>
      <c r="AC476" s="2"/>
      <c r="AD476" s="2"/>
      <c r="AE476" s="2"/>
      <c r="AF476" s="2"/>
      <c r="AG476" s="2"/>
      <c r="AH476" s="2"/>
      <c r="AI476" s="2"/>
      <c r="AJ476" s="2"/>
      <c r="AK476" s="2"/>
      <c r="AL476" s="2"/>
      <c r="AM476" s="2"/>
      <c r="AN476" s="2"/>
    </row>
    <row r="477" spans="1:40"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9"/>
      <c r="Z477" s="9"/>
      <c r="AA477" s="2"/>
      <c r="AB477" s="2"/>
      <c r="AC477" s="2"/>
      <c r="AD477" s="2"/>
      <c r="AE477" s="2"/>
      <c r="AF477" s="2"/>
      <c r="AG477" s="2"/>
      <c r="AH477" s="2"/>
      <c r="AI477" s="2"/>
      <c r="AJ477" s="2"/>
      <c r="AK477" s="2"/>
      <c r="AL477" s="2"/>
      <c r="AM477" s="2"/>
      <c r="AN477" s="2"/>
    </row>
    <row r="478" spans="1:40"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9"/>
      <c r="Z478" s="9"/>
      <c r="AA478" s="2"/>
      <c r="AB478" s="2"/>
      <c r="AC478" s="2"/>
      <c r="AD478" s="2"/>
      <c r="AE478" s="2"/>
      <c r="AF478" s="2"/>
      <c r="AG478" s="2"/>
      <c r="AH478" s="2"/>
      <c r="AI478" s="2"/>
      <c r="AJ478" s="2"/>
      <c r="AK478" s="2"/>
      <c r="AL478" s="2"/>
      <c r="AM478" s="2"/>
      <c r="AN478" s="2"/>
    </row>
    <row r="479" spans="1:40"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9"/>
      <c r="Z479" s="9"/>
      <c r="AA479" s="2"/>
      <c r="AB479" s="2"/>
      <c r="AC479" s="2"/>
      <c r="AD479" s="2"/>
      <c r="AE479" s="2"/>
      <c r="AF479" s="2"/>
      <c r="AG479" s="2"/>
      <c r="AH479" s="2"/>
      <c r="AI479" s="2"/>
      <c r="AJ479" s="2"/>
      <c r="AK479" s="2"/>
      <c r="AL479" s="2"/>
      <c r="AM479" s="2"/>
      <c r="AN479" s="2"/>
    </row>
    <row r="480" spans="1:40"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9"/>
      <c r="Z480" s="9"/>
      <c r="AA480" s="2"/>
      <c r="AB480" s="2"/>
      <c r="AC480" s="2"/>
      <c r="AD480" s="2"/>
      <c r="AE480" s="2"/>
      <c r="AF480" s="2"/>
      <c r="AG480" s="2"/>
      <c r="AH480" s="2"/>
      <c r="AI480" s="2"/>
      <c r="AJ480" s="2"/>
      <c r="AK480" s="2"/>
      <c r="AL480" s="2"/>
      <c r="AM480" s="2"/>
      <c r="AN480" s="2"/>
    </row>
    <row r="481" spans="1:40"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9"/>
      <c r="Z481" s="9"/>
      <c r="AA481" s="2"/>
      <c r="AB481" s="2"/>
      <c r="AC481" s="2"/>
      <c r="AD481" s="2"/>
      <c r="AE481" s="2"/>
      <c r="AF481" s="2"/>
      <c r="AG481" s="2"/>
      <c r="AH481" s="2"/>
      <c r="AI481" s="2"/>
      <c r="AJ481" s="2"/>
      <c r="AK481" s="2"/>
      <c r="AL481" s="2"/>
      <c r="AM481" s="2"/>
      <c r="AN481" s="2"/>
    </row>
    <row r="482" spans="1:40"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9"/>
      <c r="Z482" s="9"/>
      <c r="AA482" s="2"/>
      <c r="AB482" s="2"/>
      <c r="AC482" s="2"/>
      <c r="AD482" s="2"/>
      <c r="AE482" s="2"/>
      <c r="AF482" s="2"/>
      <c r="AG482" s="2"/>
      <c r="AH482" s="2"/>
      <c r="AI482" s="2"/>
      <c r="AJ482" s="2"/>
      <c r="AK482" s="2"/>
      <c r="AL482" s="2"/>
      <c r="AM482" s="2"/>
      <c r="AN482" s="2"/>
    </row>
    <row r="483" spans="1:40"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9"/>
      <c r="Z483" s="9"/>
      <c r="AA483" s="2"/>
      <c r="AB483" s="2"/>
      <c r="AC483" s="2"/>
      <c r="AD483" s="2"/>
      <c r="AE483" s="2"/>
      <c r="AF483" s="2"/>
      <c r="AG483" s="2"/>
      <c r="AH483" s="2"/>
      <c r="AI483" s="2"/>
      <c r="AJ483" s="2"/>
      <c r="AK483" s="2"/>
      <c r="AL483" s="2"/>
      <c r="AM483" s="2"/>
      <c r="AN483" s="2"/>
    </row>
    <row r="484" spans="1:40"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9"/>
      <c r="Z484" s="9"/>
      <c r="AA484" s="2"/>
      <c r="AB484" s="2"/>
      <c r="AC484" s="2"/>
      <c r="AD484" s="2"/>
      <c r="AE484" s="2"/>
      <c r="AF484" s="2"/>
      <c r="AG484" s="2"/>
      <c r="AH484" s="2"/>
      <c r="AI484" s="2"/>
      <c r="AJ484" s="2"/>
      <c r="AK484" s="2"/>
      <c r="AL484" s="2"/>
      <c r="AM484" s="2"/>
      <c r="AN484" s="2"/>
    </row>
    <row r="485" spans="1:40"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9"/>
      <c r="Z485" s="9"/>
      <c r="AA485" s="2"/>
      <c r="AB485" s="2"/>
      <c r="AC485" s="2"/>
      <c r="AD485" s="2"/>
      <c r="AE485" s="2"/>
      <c r="AF485" s="2"/>
      <c r="AG485" s="2"/>
      <c r="AH485" s="2"/>
      <c r="AI485" s="2"/>
      <c r="AJ485" s="2"/>
      <c r="AK485" s="2"/>
      <c r="AL485" s="2"/>
      <c r="AM485" s="2"/>
      <c r="AN485" s="2"/>
    </row>
    <row r="486" spans="1:40"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9"/>
      <c r="Z486" s="9"/>
      <c r="AA486" s="2"/>
      <c r="AB486" s="2"/>
      <c r="AC486" s="2"/>
      <c r="AD486" s="2"/>
      <c r="AE486" s="2"/>
      <c r="AF486" s="2"/>
      <c r="AG486" s="2"/>
      <c r="AH486" s="2"/>
      <c r="AI486" s="2"/>
      <c r="AJ486" s="2"/>
      <c r="AK486" s="2"/>
      <c r="AL486" s="2"/>
      <c r="AM486" s="2"/>
      <c r="AN486" s="2"/>
    </row>
    <row r="487" spans="1:40"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9"/>
      <c r="Z487" s="9"/>
      <c r="AA487" s="2"/>
      <c r="AB487" s="2"/>
      <c r="AC487" s="2"/>
      <c r="AD487" s="2"/>
      <c r="AE487" s="2"/>
      <c r="AF487" s="2"/>
      <c r="AG487" s="2"/>
      <c r="AH487" s="2"/>
      <c r="AI487" s="2"/>
      <c r="AJ487" s="2"/>
      <c r="AK487" s="2"/>
      <c r="AL487" s="2"/>
      <c r="AM487" s="2"/>
      <c r="AN487" s="2"/>
    </row>
    <row r="488" spans="1:40"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9"/>
      <c r="Z488" s="9"/>
      <c r="AA488" s="2"/>
      <c r="AB488" s="2"/>
      <c r="AC488" s="2"/>
      <c r="AD488" s="2"/>
      <c r="AE488" s="2"/>
      <c r="AF488" s="2"/>
      <c r="AG488" s="2"/>
      <c r="AH488" s="2"/>
      <c r="AI488" s="2"/>
      <c r="AJ488" s="2"/>
      <c r="AK488" s="2"/>
      <c r="AL488" s="2"/>
      <c r="AM488" s="2"/>
      <c r="AN488" s="2"/>
    </row>
    <row r="489" spans="1:40"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9"/>
      <c r="Z489" s="9"/>
      <c r="AA489" s="2"/>
      <c r="AB489" s="2"/>
      <c r="AC489" s="2"/>
      <c r="AD489" s="2"/>
      <c r="AE489" s="2"/>
      <c r="AF489" s="2"/>
      <c r="AG489" s="2"/>
      <c r="AH489" s="2"/>
      <c r="AI489" s="2"/>
      <c r="AJ489" s="2"/>
      <c r="AK489" s="2"/>
      <c r="AL489" s="2"/>
      <c r="AM489" s="2"/>
      <c r="AN489" s="2"/>
    </row>
    <row r="490" spans="1:40"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9"/>
      <c r="Z490" s="9"/>
      <c r="AA490" s="2"/>
      <c r="AB490" s="2"/>
      <c r="AC490" s="2"/>
      <c r="AD490" s="2"/>
      <c r="AE490" s="2"/>
      <c r="AF490" s="2"/>
      <c r="AG490" s="2"/>
      <c r="AH490" s="2"/>
      <c r="AI490" s="2"/>
      <c r="AJ490" s="2"/>
      <c r="AK490" s="2"/>
      <c r="AL490" s="2"/>
      <c r="AM490" s="2"/>
      <c r="AN490" s="2"/>
    </row>
    <row r="491" spans="1:40"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9"/>
      <c r="Z491" s="9"/>
      <c r="AA491" s="2"/>
      <c r="AB491" s="2"/>
      <c r="AC491" s="2"/>
      <c r="AD491" s="2"/>
      <c r="AE491" s="2"/>
      <c r="AF491" s="2"/>
      <c r="AG491" s="2"/>
      <c r="AH491" s="2"/>
      <c r="AI491" s="2"/>
      <c r="AJ491" s="2"/>
      <c r="AK491" s="2"/>
      <c r="AL491" s="2"/>
      <c r="AM491" s="2"/>
      <c r="AN491" s="2"/>
    </row>
    <row r="492" spans="1:40"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9"/>
      <c r="Z492" s="9"/>
      <c r="AA492" s="2"/>
      <c r="AB492" s="2"/>
      <c r="AC492" s="2"/>
      <c r="AD492" s="2"/>
      <c r="AE492" s="2"/>
      <c r="AF492" s="2"/>
      <c r="AG492" s="2"/>
      <c r="AH492" s="2"/>
      <c r="AI492" s="2"/>
      <c r="AJ492" s="2"/>
      <c r="AK492" s="2"/>
      <c r="AL492" s="2"/>
      <c r="AM492" s="2"/>
      <c r="AN492" s="2"/>
    </row>
    <row r="493" spans="1:40"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9"/>
      <c r="Z493" s="9"/>
      <c r="AA493" s="2"/>
      <c r="AB493" s="2"/>
      <c r="AC493" s="2"/>
      <c r="AD493" s="2"/>
      <c r="AE493" s="2"/>
      <c r="AF493" s="2"/>
      <c r="AG493" s="2"/>
      <c r="AH493" s="2"/>
      <c r="AI493" s="2"/>
      <c r="AJ493" s="2"/>
      <c r="AK493" s="2"/>
      <c r="AL493" s="2"/>
      <c r="AM493" s="2"/>
      <c r="AN493" s="2"/>
    </row>
    <row r="494" spans="1:40"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9"/>
      <c r="Z494" s="9"/>
      <c r="AA494" s="2"/>
      <c r="AB494" s="2"/>
      <c r="AC494" s="2"/>
      <c r="AD494" s="2"/>
      <c r="AE494" s="2"/>
      <c r="AF494" s="2"/>
      <c r="AG494" s="2"/>
      <c r="AH494" s="2"/>
      <c r="AI494" s="2"/>
      <c r="AJ494" s="2"/>
      <c r="AK494" s="2"/>
      <c r="AL494" s="2"/>
      <c r="AM494" s="2"/>
      <c r="AN494" s="2"/>
    </row>
    <row r="495" spans="1:40"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9"/>
      <c r="Z495" s="9"/>
      <c r="AA495" s="2"/>
      <c r="AB495" s="2"/>
      <c r="AC495" s="2"/>
      <c r="AD495" s="2"/>
      <c r="AE495" s="2"/>
      <c r="AF495" s="2"/>
      <c r="AG495" s="2"/>
      <c r="AH495" s="2"/>
      <c r="AI495" s="2"/>
      <c r="AJ495" s="2"/>
      <c r="AK495" s="2"/>
      <c r="AL495" s="2"/>
      <c r="AM495" s="2"/>
      <c r="AN495" s="2"/>
    </row>
    <row r="496" spans="1:40"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9"/>
      <c r="Z496" s="9"/>
      <c r="AA496" s="2"/>
      <c r="AB496" s="2"/>
      <c r="AC496" s="2"/>
      <c r="AD496" s="2"/>
      <c r="AE496" s="2"/>
      <c r="AF496" s="2"/>
      <c r="AG496" s="2"/>
      <c r="AH496" s="2"/>
      <c r="AI496" s="2"/>
      <c r="AJ496" s="2"/>
      <c r="AK496" s="2"/>
      <c r="AL496" s="2"/>
      <c r="AM496" s="2"/>
      <c r="AN496" s="2"/>
    </row>
    <row r="497" spans="1:40"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9"/>
      <c r="Z497" s="9"/>
      <c r="AA497" s="2"/>
      <c r="AB497" s="2"/>
      <c r="AC497" s="2"/>
      <c r="AD497" s="2"/>
      <c r="AE497" s="2"/>
      <c r="AF497" s="2"/>
      <c r="AG497" s="2"/>
      <c r="AH497" s="2"/>
      <c r="AI497" s="2"/>
      <c r="AJ497" s="2"/>
      <c r="AK497" s="2"/>
      <c r="AL497" s="2"/>
      <c r="AM497" s="2"/>
      <c r="AN497" s="2"/>
    </row>
    <row r="498" spans="1:40"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9"/>
      <c r="Z498" s="9"/>
      <c r="AA498" s="2"/>
      <c r="AB498" s="2"/>
      <c r="AC498" s="2"/>
      <c r="AD498" s="2"/>
      <c r="AE498" s="2"/>
      <c r="AF498" s="2"/>
      <c r="AG498" s="2"/>
      <c r="AH498" s="2"/>
      <c r="AI498" s="2"/>
      <c r="AJ498" s="2"/>
      <c r="AK498" s="2"/>
      <c r="AL498" s="2"/>
      <c r="AM498" s="2"/>
      <c r="AN498" s="2"/>
    </row>
    <row r="499" spans="1:40"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9"/>
      <c r="Z499" s="9"/>
      <c r="AA499" s="2"/>
      <c r="AB499" s="2"/>
      <c r="AC499" s="2"/>
      <c r="AD499" s="2"/>
      <c r="AE499" s="2"/>
      <c r="AF499" s="2"/>
      <c r="AG499" s="2"/>
      <c r="AH499" s="2"/>
      <c r="AI499" s="2"/>
      <c r="AJ499" s="2"/>
      <c r="AK499" s="2"/>
      <c r="AL499" s="2"/>
      <c r="AM499" s="2"/>
      <c r="AN499" s="2"/>
    </row>
    <row r="500" spans="1:40"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9"/>
      <c r="Z500" s="9"/>
      <c r="AA500" s="2"/>
      <c r="AB500" s="2"/>
      <c r="AC500" s="2"/>
      <c r="AD500" s="2"/>
      <c r="AE500" s="2"/>
      <c r="AF500" s="2"/>
      <c r="AG500" s="2"/>
      <c r="AH500" s="2"/>
      <c r="AI500" s="2"/>
      <c r="AJ500" s="2"/>
      <c r="AK500" s="2"/>
      <c r="AL500" s="2"/>
      <c r="AM500" s="2"/>
      <c r="AN500" s="2"/>
    </row>
    <row r="501" spans="1:40"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9"/>
      <c r="Z501" s="9"/>
      <c r="AA501" s="2"/>
      <c r="AB501" s="2"/>
      <c r="AC501" s="2"/>
      <c r="AD501" s="2"/>
      <c r="AE501" s="2"/>
      <c r="AF501" s="2"/>
      <c r="AG501" s="2"/>
      <c r="AH501" s="2"/>
      <c r="AI501" s="2"/>
      <c r="AJ501" s="2"/>
      <c r="AK501" s="2"/>
      <c r="AL501" s="2"/>
      <c r="AM501" s="2"/>
      <c r="AN501" s="2"/>
    </row>
    <row r="502" spans="1:40"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9"/>
      <c r="Z502" s="9"/>
      <c r="AA502" s="2"/>
      <c r="AB502" s="2"/>
      <c r="AC502" s="2"/>
      <c r="AD502" s="2"/>
      <c r="AE502" s="2"/>
      <c r="AF502" s="2"/>
      <c r="AG502" s="2"/>
      <c r="AH502" s="2"/>
      <c r="AI502" s="2"/>
      <c r="AJ502" s="2"/>
      <c r="AK502" s="2"/>
      <c r="AL502" s="2"/>
      <c r="AM502" s="2"/>
      <c r="AN502" s="2"/>
    </row>
    <row r="503" spans="1:40"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9"/>
      <c r="Z503" s="9"/>
      <c r="AA503" s="2"/>
      <c r="AB503" s="2"/>
      <c r="AC503" s="2"/>
      <c r="AD503" s="2"/>
      <c r="AE503" s="2"/>
      <c r="AF503" s="2"/>
      <c r="AG503" s="2"/>
      <c r="AH503" s="2"/>
      <c r="AI503" s="2"/>
      <c r="AJ503" s="2"/>
      <c r="AK503" s="2"/>
      <c r="AL503" s="2"/>
      <c r="AM503" s="2"/>
      <c r="AN503" s="2"/>
    </row>
    <row r="504" spans="1:40"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9"/>
      <c r="Z504" s="9"/>
      <c r="AA504" s="2"/>
      <c r="AB504" s="2"/>
      <c r="AC504" s="2"/>
      <c r="AD504" s="2"/>
      <c r="AE504" s="2"/>
      <c r="AF504" s="2"/>
      <c r="AG504" s="2"/>
      <c r="AH504" s="2"/>
      <c r="AI504" s="2"/>
      <c r="AJ504" s="2"/>
      <c r="AK504" s="2"/>
      <c r="AL504" s="2"/>
      <c r="AM504" s="2"/>
      <c r="AN504" s="2"/>
    </row>
    <row r="505" spans="1:40"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9"/>
      <c r="Z505" s="9"/>
      <c r="AA505" s="2"/>
      <c r="AB505" s="2"/>
      <c r="AC505" s="2"/>
      <c r="AD505" s="2"/>
      <c r="AE505" s="2"/>
      <c r="AF505" s="2"/>
      <c r="AG505" s="2"/>
      <c r="AH505" s="2"/>
      <c r="AI505" s="2"/>
      <c r="AJ505" s="2"/>
      <c r="AK505" s="2"/>
      <c r="AL505" s="2"/>
      <c r="AM505" s="2"/>
      <c r="AN505" s="2"/>
    </row>
    <row r="506" spans="1:40"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9"/>
      <c r="Z506" s="9"/>
      <c r="AA506" s="2"/>
      <c r="AB506" s="2"/>
      <c r="AC506" s="2"/>
      <c r="AD506" s="2"/>
      <c r="AE506" s="2"/>
      <c r="AF506" s="2"/>
      <c r="AG506" s="2"/>
      <c r="AH506" s="2"/>
      <c r="AI506" s="2"/>
      <c r="AJ506" s="2"/>
      <c r="AK506" s="2"/>
      <c r="AL506" s="2"/>
      <c r="AM506" s="2"/>
      <c r="AN506" s="2"/>
    </row>
    <row r="507" spans="1:40"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9"/>
      <c r="Z507" s="9"/>
      <c r="AA507" s="2"/>
      <c r="AB507" s="2"/>
      <c r="AC507" s="2"/>
      <c r="AD507" s="2"/>
      <c r="AE507" s="2"/>
      <c r="AF507" s="2"/>
      <c r="AG507" s="2"/>
      <c r="AH507" s="2"/>
      <c r="AI507" s="2"/>
      <c r="AJ507" s="2"/>
      <c r="AK507" s="2"/>
      <c r="AL507" s="2"/>
      <c r="AM507" s="2"/>
      <c r="AN507" s="2"/>
    </row>
    <row r="508" spans="1:40"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9"/>
      <c r="Z508" s="9"/>
      <c r="AA508" s="2"/>
      <c r="AB508" s="2"/>
      <c r="AC508" s="2"/>
      <c r="AD508" s="2"/>
      <c r="AE508" s="2"/>
      <c r="AF508" s="2"/>
      <c r="AG508" s="2"/>
      <c r="AH508" s="2"/>
      <c r="AI508" s="2"/>
      <c r="AJ508" s="2"/>
      <c r="AK508" s="2"/>
      <c r="AL508" s="2"/>
      <c r="AM508" s="2"/>
      <c r="AN508" s="2"/>
    </row>
    <row r="509" spans="1:40"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9"/>
      <c r="Z509" s="9"/>
      <c r="AA509" s="2"/>
      <c r="AB509" s="2"/>
      <c r="AC509" s="2"/>
      <c r="AD509" s="2"/>
      <c r="AE509" s="2"/>
      <c r="AF509" s="2"/>
      <c r="AG509" s="2"/>
      <c r="AH509" s="2"/>
      <c r="AI509" s="2"/>
      <c r="AJ509" s="2"/>
      <c r="AK509" s="2"/>
      <c r="AL509" s="2"/>
      <c r="AM509" s="2"/>
      <c r="AN509" s="2"/>
    </row>
    <row r="510" spans="1:40"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9"/>
      <c r="Z510" s="9"/>
      <c r="AA510" s="2"/>
      <c r="AB510" s="2"/>
      <c r="AC510" s="2"/>
      <c r="AD510" s="2"/>
      <c r="AE510" s="2"/>
      <c r="AF510" s="2"/>
      <c r="AG510" s="2"/>
      <c r="AH510" s="2"/>
      <c r="AI510" s="2"/>
      <c r="AJ510" s="2"/>
      <c r="AK510" s="2"/>
      <c r="AL510" s="2"/>
      <c r="AM510" s="2"/>
      <c r="AN510" s="2"/>
    </row>
    <row r="511" spans="1:40"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9"/>
      <c r="Z511" s="9"/>
      <c r="AA511" s="2"/>
      <c r="AB511" s="2"/>
      <c r="AC511" s="2"/>
      <c r="AD511" s="2"/>
      <c r="AE511" s="2"/>
      <c r="AF511" s="2"/>
      <c r="AG511" s="2"/>
      <c r="AH511" s="2"/>
      <c r="AI511" s="2"/>
      <c r="AJ511" s="2"/>
      <c r="AK511" s="2"/>
      <c r="AL511" s="2"/>
      <c r="AM511" s="2"/>
      <c r="AN511" s="2"/>
    </row>
    <row r="512" spans="1:40"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9"/>
      <c r="Z512" s="9"/>
      <c r="AA512" s="2"/>
      <c r="AB512" s="2"/>
      <c r="AC512" s="2"/>
      <c r="AD512" s="2"/>
      <c r="AE512" s="2"/>
      <c r="AF512" s="2"/>
      <c r="AG512" s="2"/>
      <c r="AH512" s="2"/>
      <c r="AI512" s="2"/>
      <c r="AJ512" s="2"/>
      <c r="AK512" s="2"/>
      <c r="AL512" s="2"/>
      <c r="AM512" s="2"/>
      <c r="AN512" s="2"/>
    </row>
    <row r="513" spans="1:40"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9"/>
      <c r="Z513" s="9"/>
      <c r="AA513" s="2"/>
      <c r="AB513" s="2"/>
      <c r="AC513" s="2"/>
      <c r="AD513" s="2"/>
      <c r="AE513" s="2"/>
      <c r="AF513" s="2"/>
      <c r="AG513" s="2"/>
      <c r="AH513" s="2"/>
      <c r="AI513" s="2"/>
      <c r="AJ513" s="2"/>
      <c r="AK513" s="2"/>
      <c r="AL513" s="2"/>
      <c r="AM513" s="2"/>
      <c r="AN513" s="2"/>
    </row>
    <row r="514" spans="1:40"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9"/>
      <c r="Z514" s="9"/>
      <c r="AA514" s="2"/>
      <c r="AB514" s="2"/>
      <c r="AC514" s="2"/>
      <c r="AD514" s="2"/>
      <c r="AE514" s="2"/>
      <c r="AF514" s="2"/>
      <c r="AG514" s="2"/>
      <c r="AH514" s="2"/>
      <c r="AI514" s="2"/>
      <c r="AJ514" s="2"/>
      <c r="AK514" s="2"/>
      <c r="AL514" s="2"/>
      <c r="AM514" s="2"/>
      <c r="AN514" s="2"/>
    </row>
    <row r="515" spans="1:40"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9"/>
      <c r="Z515" s="9"/>
      <c r="AA515" s="2"/>
      <c r="AB515" s="2"/>
      <c r="AC515" s="2"/>
      <c r="AD515" s="2"/>
      <c r="AE515" s="2"/>
      <c r="AF515" s="2"/>
      <c r="AG515" s="2"/>
      <c r="AH515" s="2"/>
      <c r="AI515" s="2"/>
      <c r="AJ515" s="2"/>
      <c r="AK515" s="2"/>
      <c r="AL515" s="2"/>
      <c r="AM515" s="2"/>
      <c r="AN515" s="2"/>
    </row>
    <row r="516" spans="1:40"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9"/>
      <c r="Z516" s="9"/>
      <c r="AA516" s="2"/>
      <c r="AB516" s="2"/>
      <c r="AC516" s="2"/>
      <c r="AD516" s="2"/>
      <c r="AE516" s="2"/>
      <c r="AF516" s="2"/>
      <c r="AG516" s="2"/>
      <c r="AH516" s="2"/>
      <c r="AI516" s="2"/>
      <c r="AJ516" s="2"/>
      <c r="AK516" s="2"/>
      <c r="AL516" s="2"/>
      <c r="AM516" s="2"/>
      <c r="AN516" s="2"/>
    </row>
    <row r="517" spans="1:40"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9"/>
      <c r="Z517" s="9"/>
      <c r="AA517" s="2"/>
      <c r="AB517" s="2"/>
      <c r="AC517" s="2"/>
      <c r="AD517" s="2"/>
      <c r="AE517" s="2"/>
      <c r="AF517" s="2"/>
      <c r="AG517" s="2"/>
      <c r="AH517" s="2"/>
      <c r="AI517" s="2"/>
      <c r="AJ517" s="2"/>
      <c r="AK517" s="2"/>
      <c r="AL517" s="2"/>
      <c r="AM517" s="2"/>
      <c r="AN517" s="2"/>
    </row>
    <row r="518" spans="1:40"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9"/>
      <c r="Z518" s="9"/>
      <c r="AA518" s="2"/>
      <c r="AB518" s="2"/>
      <c r="AC518" s="2"/>
      <c r="AD518" s="2"/>
      <c r="AE518" s="2"/>
      <c r="AF518" s="2"/>
      <c r="AG518" s="2"/>
      <c r="AH518" s="2"/>
      <c r="AI518" s="2"/>
      <c r="AJ518" s="2"/>
      <c r="AK518" s="2"/>
      <c r="AL518" s="2"/>
      <c r="AM518" s="2"/>
      <c r="AN518" s="2"/>
    </row>
    <row r="519" spans="1:40"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9"/>
      <c r="Z519" s="9"/>
      <c r="AA519" s="2"/>
      <c r="AB519" s="2"/>
      <c r="AC519" s="2"/>
      <c r="AD519" s="2"/>
      <c r="AE519" s="2"/>
      <c r="AF519" s="2"/>
      <c r="AG519" s="2"/>
      <c r="AH519" s="2"/>
      <c r="AI519" s="2"/>
      <c r="AJ519" s="2"/>
      <c r="AK519" s="2"/>
      <c r="AL519" s="2"/>
      <c r="AM519" s="2"/>
      <c r="AN519" s="2"/>
    </row>
    <row r="520" spans="1:40"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9"/>
      <c r="Z520" s="9"/>
      <c r="AA520" s="2"/>
      <c r="AB520" s="2"/>
      <c r="AC520" s="2"/>
      <c r="AD520" s="2"/>
      <c r="AE520" s="2"/>
      <c r="AF520" s="2"/>
      <c r="AG520" s="2"/>
      <c r="AH520" s="2"/>
      <c r="AI520" s="2"/>
      <c r="AJ520" s="2"/>
      <c r="AK520" s="2"/>
      <c r="AL520" s="2"/>
      <c r="AM520" s="2"/>
      <c r="AN520" s="2"/>
    </row>
    <row r="521" spans="1:40"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9"/>
      <c r="Z521" s="9"/>
      <c r="AA521" s="2"/>
      <c r="AB521" s="2"/>
      <c r="AC521" s="2"/>
      <c r="AD521" s="2"/>
      <c r="AE521" s="2"/>
      <c r="AF521" s="2"/>
      <c r="AG521" s="2"/>
      <c r="AH521" s="2"/>
      <c r="AI521" s="2"/>
      <c r="AJ521" s="2"/>
      <c r="AK521" s="2"/>
      <c r="AL521" s="2"/>
      <c r="AM521" s="2"/>
      <c r="AN521" s="2"/>
    </row>
    <row r="522" spans="1:40"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9"/>
      <c r="Z522" s="9"/>
      <c r="AA522" s="2"/>
      <c r="AB522" s="2"/>
      <c r="AC522" s="2"/>
      <c r="AD522" s="2"/>
      <c r="AE522" s="2"/>
      <c r="AF522" s="2"/>
      <c r="AG522" s="2"/>
      <c r="AH522" s="2"/>
      <c r="AI522" s="2"/>
      <c r="AJ522" s="2"/>
      <c r="AK522" s="2"/>
      <c r="AL522" s="2"/>
      <c r="AM522" s="2"/>
      <c r="AN522" s="2"/>
    </row>
    <row r="523" spans="1:40"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9"/>
      <c r="Z523" s="9"/>
      <c r="AA523" s="2"/>
      <c r="AB523" s="2"/>
      <c r="AC523" s="2"/>
      <c r="AD523" s="2"/>
      <c r="AE523" s="2"/>
      <c r="AF523" s="2"/>
      <c r="AG523" s="2"/>
      <c r="AH523" s="2"/>
      <c r="AI523" s="2"/>
      <c r="AJ523" s="2"/>
      <c r="AK523" s="2"/>
      <c r="AL523" s="2"/>
      <c r="AM523" s="2"/>
      <c r="AN523" s="2"/>
    </row>
    <row r="524" spans="1:40"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9"/>
      <c r="Z524" s="9"/>
      <c r="AA524" s="2"/>
      <c r="AB524" s="2"/>
      <c r="AC524" s="2"/>
      <c r="AD524" s="2"/>
      <c r="AE524" s="2"/>
      <c r="AF524" s="2"/>
      <c r="AG524" s="2"/>
      <c r="AH524" s="2"/>
      <c r="AI524" s="2"/>
      <c r="AJ524" s="2"/>
      <c r="AK524" s="2"/>
      <c r="AL524" s="2"/>
      <c r="AM524" s="2"/>
      <c r="AN524" s="2"/>
    </row>
    <row r="525" spans="1:40"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9"/>
      <c r="Z525" s="9"/>
      <c r="AA525" s="2"/>
      <c r="AB525" s="2"/>
      <c r="AC525" s="2"/>
      <c r="AD525" s="2"/>
      <c r="AE525" s="2"/>
      <c r="AF525" s="2"/>
      <c r="AG525" s="2"/>
      <c r="AH525" s="2"/>
      <c r="AI525" s="2"/>
      <c r="AJ525" s="2"/>
      <c r="AK525" s="2"/>
      <c r="AL525" s="2"/>
      <c r="AM525" s="2"/>
      <c r="AN525" s="2"/>
    </row>
    <row r="526" spans="1:40"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9"/>
      <c r="Z526" s="9"/>
      <c r="AA526" s="2"/>
      <c r="AB526" s="2"/>
      <c r="AC526" s="2"/>
      <c r="AD526" s="2"/>
      <c r="AE526" s="2"/>
      <c r="AF526" s="2"/>
      <c r="AG526" s="2"/>
      <c r="AH526" s="2"/>
      <c r="AI526" s="2"/>
      <c r="AJ526" s="2"/>
      <c r="AK526" s="2"/>
      <c r="AL526" s="2"/>
      <c r="AM526" s="2"/>
      <c r="AN526" s="2"/>
    </row>
    <row r="527" spans="1:40"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9"/>
      <c r="Z527" s="9"/>
      <c r="AA527" s="2"/>
      <c r="AB527" s="2"/>
      <c r="AC527" s="2"/>
      <c r="AD527" s="2"/>
      <c r="AE527" s="2"/>
      <c r="AF527" s="2"/>
      <c r="AG527" s="2"/>
      <c r="AH527" s="2"/>
      <c r="AI527" s="2"/>
      <c r="AJ527" s="2"/>
      <c r="AK527" s="2"/>
      <c r="AL527" s="2"/>
      <c r="AM527" s="2"/>
      <c r="AN527" s="2"/>
    </row>
    <row r="528" spans="1:40"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9"/>
      <c r="Z528" s="9"/>
      <c r="AA528" s="2"/>
      <c r="AB528" s="2"/>
      <c r="AC528" s="2"/>
      <c r="AD528" s="2"/>
      <c r="AE528" s="2"/>
      <c r="AF528" s="2"/>
      <c r="AG528" s="2"/>
      <c r="AH528" s="2"/>
      <c r="AI528" s="2"/>
      <c r="AJ528" s="2"/>
      <c r="AK528" s="2"/>
      <c r="AL528" s="2"/>
      <c r="AM528" s="2"/>
      <c r="AN528" s="2"/>
    </row>
    <row r="529" spans="1:40"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9"/>
      <c r="Z529" s="9"/>
      <c r="AA529" s="2"/>
      <c r="AB529" s="2"/>
      <c r="AC529" s="2"/>
      <c r="AD529" s="2"/>
      <c r="AE529" s="2"/>
      <c r="AF529" s="2"/>
      <c r="AG529" s="2"/>
      <c r="AH529" s="2"/>
      <c r="AI529" s="2"/>
      <c r="AJ529" s="2"/>
      <c r="AK529" s="2"/>
      <c r="AL529" s="2"/>
      <c r="AM529" s="2"/>
      <c r="AN529" s="2"/>
    </row>
    <row r="530" spans="1:40"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9"/>
      <c r="Z530" s="9"/>
      <c r="AA530" s="2"/>
      <c r="AB530" s="2"/>
      <c r="AC530" s="2"/>
      <c r="AD530" s="2"/>
      <c r="AE530" s="2"/>
      <c r="AF530" s="2"/>
      <c r="AG530" s="2"/>
      <c r="AH530" s="2"/>
      <c r="AI530" s="2"/>
      <c r="AJ530" s="2"/>
      <c r="AK530" s="2"/>
      <c r="AL530" s="2"/>
      <c r="AM530" s="2"/>
      <c r="AN530" s="2"/>
    </row>
    <row r="531" spans="1:40"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9"/>
      <c r="Z531" s="9"/>
      <c r="AA531" s="2"/>
      <c r="AB531" s="2"/>
      <c r="AC531" s="2"/>
      <c r="AD531" s="2"/>
      <c r="AE531" s="2"/>
      <c r="AF531" s="2"/>
      <c r="AG531" s="2"/>
      <c r="AH531" s="2"/>
      <c r="AI531" s="2"/>
      <c r="AJ531" s="2"/>
      <c r="AK531" s="2"/>
      <c r="AL531" s="2"/>
      <c r="AM531" s="2"/>
      <c r="AN531" s="2"/>
    </row>
    <row r="532" spans="1:40"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9"/>
      <c r="Z532" s="9"/>
      <c r="AA532" s="2"/>
      <c r="AB532" s="2"/>
      <c r="AC532" s="2"/>
      <c r="AD532" s="2"/>
      <c r="AE532" s="2"/>
      <c r="AF532" s="2"/>
      <c r="AG532" s="2"/>
      <c r="AH532" s="2"/>
      <c r="AI532" s="2"/>
      <c r="AJ532" s="2"/>
      <c r="AK532" s="2"/>
      <c r="AL532" s="2"/>
      <c r="AM532" s="2"/>
      <c r="AN532" s="2"/>
    </row>
    <row r="533" spans="1:40"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9"/>
      <c r="Z533" s="9"/>
      <c r="AA533" s="2"/>
      <c r="AB533" s="2"/>
      <c r="AC533" s="2"/>
      <c r="AD533" s="2"/>
      <c r="AE533" s="2"/>
      <c r="AF533" s="2"/>
      <c r="AG533" s="2"/>
      <c r="AH533" s="2"/>
      <c r="AI533" s="2"/>
      <c r="AJ533" s="2"/>
      <c r="AK533" s="2"/>
      <c r="AL533" s="2"/>
      <c r="AM533" s="2"/>
      <c r="AN533" s="2"/>
    </row>
    <row r="534" spans="1:40"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9"/>
      <c r="Z534" s="9"/>
      <c r="AA534" s="2"/>
      <c r="AB534" s="2"/>
      <c r="AC534" s="2"/>
      <c r="AD534" s="2"/>
      <c r="AE534" s="2"/>
      <c r="AF534" s="2"/>
      <c r="AG534" s="2"/>
      <c r="AH534" s="2"/>
      <c r="AI534" s="2"/>
      <c r="AJ534" s="2"/>
      <c r="AK534" s="2"/>
      <c r="AL534" s="2"/>
      <c r="AM534" s="2"/>
      <c r="AN534" s="2"/>
    </row>
    <row r="535" spans="1:40"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9"/>
      <c r="Z535" s="9"/>
      <c r="AA535" s="2"/>
      <c r="AB535" s="2"/>
      <c r="AC535" s="2"/>
      <c r="AD535" s="2"/>
      <c r="AE535" s="2"/>
      <c r="AF535" s="2"/>
      <c r="AG535" s="2"/>
      <c r="AH535" s="2"/>
      <c r="AI535" s="2"/>
      <c r="AJ535" s="2"/>
      <c r="AK535" s="2"/>
      <c r="AL535" s="2"/>
      <c r="AM535" s="2"/>
      <c r="AN535" s="2"/>
    </row>
    <row r="536" spans="1:40"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9"/>
      <c r="Z536" s="9"/>
      <c r="AA536" s="2"/>
      <c r="AB536" s="2"/>
      <c r="AC536" s="2"/>
      <c r="AD536" s="2"/>
      <c r="AE536" s="2"/>
      <c r="AF536" s="2"/>
      <c r="AG536" s="2"/>
      <c r="AH536" s="2"/>
      <c r="AI536" s="2"/>
      <c r="AJ536" s="2"/>
      <c r="AK536" s="2"/>
      <c r="AL536" s="2"/>
      <c r="AM536" s="2"/>
      <c r="AN536" s="2"/>
    </row>
    <row r="537" spans="1:40"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9"/>
      <c r="Z537" s="9"/>
      <c r="AA537" s="2"/>
      <c r="AB537" s="2"/>
      <c r="AC537" s="2"/>
      <c r="AD537" s="2"/>
      <c r="AE537" s="2"/>
      <c r="AF537" s="2"/>
      <c r="AG537" s="2"/>
      <c r="AH537" s="2"/>
      <c r="AI537" s="2"/>
      <c r="AJ537" s="2"/>
      <c r="AK537" s="2"/>
      <c r="AL537" s="2"/>
      <c r="AM537" s="2"/>
      <c r="AN537" s="2"/>
    </row>
    <row r="538" spans="1:40"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9"/>
      <c r="Z538" s="9"/>
      <c r="AA538" s="2"/>
      <c r="AB538" s="2"/>
      <c r="AC538" s="2"/>
      <c r="AD538" s="2"/>
      <c r="AE538" s="2"/>
      <c r="AF538" s="2"/>
      <c r="AG538" s="2"/>
      <c r="AH538" s="2"/>
      <c r="AI538" s="2"/>
      <c r="AJ538" s="2"/>
      <c r="AK538" s="2"/>
      <c r="AL538" s="2"/>
      <c r="AM538" s="2"/>
      <c r="AN538" s="2"/>
    </row>
    <row r="539" spans="1:40"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9"/>
      <c r="Z539" s="9"/>
      <c r="AA539" s="2"/>
      <c r="AB539" s="2"/>
      <c r="AC539" s="2"/>
      <c r="AD539" s="2"/>
      <c r="AE539" s="2"/>
      <c r="AF539" s="2"/>
      <c r="AG539" s="2"/>
      <c r="AH539" s="2"/>
      <c r="AI539" s="2"/>
      <c r="AJ539" s="2"/>
      <c r="AK539" s="2"/>
      <c r="AL539" s="2"/>
      <c r="AM539" s="2"/>
      <c r="AN539" s="2"/>
    </row>
    <row r="540" spans="1:40"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9"/>
      <c r="Z540" s="9"/>
      <c r="AA540" s="2"/>
      <c r="AB540" s="2"/>
      <c r="AC540" s="2"/>
      <c r="AD540" s="2"/>
      <c r="AE540" s="2"/>
      <c r="AF540" s="2"/>
      <c r="AG540" s="2"/>
      <c r="AH540" s="2"/>
      <c r="AI540" s="2"/>
      <c r="AJ540" s="2"/>
      <c r="AK540" s="2"/>
      <c r="AL540" s="2"/>
      <c r="AM540" s="2"/>
      <c r="AN540" s="2"/>
    </row>
    <row r="541" spans="1:40"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9"/>
      <c r="Z541" s="9"/>
      <c r="AA541" s="2"/>
      <c r="AB541" s="2"/>
      <c r="AC541" s="2"/>
      <c r="AD541" s="2"/>
      <c r="AE541" s="2"/>
      <c r="AF541" s="2"/>
      <c r="AG541" s="2"/>
      <c r="AH541" s="2"/>
      <c r="AI541" s="2"/>
      <c r="AJ541" s="2"/>
      <c r="AK541" s="2"/>
      <c r="AL541" s="2"/>
      <c r="AM541" s="2"/>
      <c r="AN541" s="2"/>
    </row>
    <row r="542" spans="1:40"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9"/>
      <c r="Z542" s="9"/>
      <c r="AA542" s="2"/>
      <c r="AB542" s="2"/>
      <c r="AC542" s="2"/>
      <c r="AD542" s="2"/>
      <c r="AE542" s="2"/>
      <c r="AF542" s="2"/>
      <c r="AG542" s="2"/>
      <c r="AH542" s="2"/>
      <c r="AI542" s="2"/>
      <c r="AJ542" s="2"/>
      <c r="AK542" s="2"/>
      <c r="AL542" s="2"/>
      <c r="AM542" s="2"/>
      <c r="AN542" s="2"/>
    </row>
    <row r="543" spans="1:40"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9"/>
      <c r="Z543" s="9"/>
      <c r="AA543" s="2"/>
      <c r="AB543" s="2"/>
      <c r="AC543" s="2"/>
      <c r="AD543" s="2"/>
      <c r="AE543" s="2"/>
      <c r="AF543" s="2"/>
      <c r="AG543" s="2"/>
      <c r="AH543" s="2"/>
      <c r="AI543" s="2"/>
      <c r="AJ543" s="2"/>
      <c r="AK543" s="2"/>
      <c r="AL543" s="2"/>
      <c r="AM543" s="2"/>
      <c r="AN543" s="2"/>
    </row>
    <row r="544" spans="1:40"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9"/>
      <c r="Z544" s="9"/>
      <c r="AA544" s="2"/>
      <c r="AB544" s="2"/>
      <c r="AC544" s="2"/>
      <c r="AD544" s="2"/>
      <c r="AE544" s="2"/>
      <c r="AF544" s="2"/>
      <c r="AG544" s="2"/>
      <c r="AH544" s="2"/>
      <c r="AI544" s="2"/>
      <c r="AJ544" s="2"/>
      <c r="AK544" s="2"/>
      <c r="AL544" s="2"/>
      <c r="AM544" s="2"/>
      <c r="AN544" s="2"/>
    </row>
    <row r="545" spans="1:40"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9"/>
      <c r="Z545" s="9"/>
      <c r="AA545" s="2"/>
      <c r="AB545" s="2"/>
      <c r="AC545" s="2"/>
      <c r="AD545" s="2"/>
      <c r="AE545" s="2"/>
      <c r="AF545" s="2"/>
      <c r="AG545" s="2"/>
      <c r="AH545" s="2"/>
      <c r="AI545" s="2"/>
      <c r="AJ545" s="2"/>
      <c r="AK545" s="2"/>
      <c r="AL545" s="2"/>
      <c r="AM545" s="2"/>
      <c r="AN545" s="2"/>
    </row>
    <row r="546" spans="1:40"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9"/>
      <c r="Z546" s="9"/>
      <c r="AA546" s="2"/>
      <c r="AB546" s="2"/>
      <c r="AC546" s="2"/>
      <c r="AD546" s="2"/>
      <c r="AE546" s="2"/>
      <c r="AF546" s="2"/>
      <c r="AG546" s="2"/>
      <c r="AH546" s="2"/>
      <c r="AI546" s="2"/>
      <c r="AJ546" s="2"/>
      <c r="AK546" s="2"/>
      <c r="AL546" s="2"/>
      <c r="AM546" s="2"/>
      <c r="AN546" s="2"/>
    </row>
    <row r="547" spans="1:40"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9"/>
      <c r="Z547" s="9"/>
      <c r="AA547" s="2"/>
      <c r="AB547" s="2"/>
      <c r="AC547" s="2"/>
      <c r="AD547" s="2"/>
      <c r="AE547" s="2"/>
      <c r="AF547" s="2"/>
      <c r="AG547" s="2"/>
      <c r="AH547" s="2"/>
      <c r="AI547" s="2"/>
      <c r="AJ547" s="2"/>
      <c r="AK547" s="2"/>
      <c r="AL547" s="2"/>
      <c r="AM547" s="2"/>
      <c r="AN547" s="2"/>
    </row>
    <row r="548" spans="1:40"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9"/>
      <c r="Z548" s="9"/>
      <c r="AA548" s="2"/>
      <c r="AB548" s="2"/>
      <c r="AC548" s="2"/>
      <c r="AD548" s="2"/>
      <c r="AE548" s="2"/>
      <c r="AF548" s="2"/>
      <c r="AG548" s="2"/>
      <c r="AH548" s="2"/>
      <c r="AI548" s="2"/>
      <c r="AJ548" s="2"/>
      <c r="AK548" s="2"/>
      <c r="AL548" s="2"/>
      <c r="AM548" s="2"/>
      <c r="AN548" s="2"/>
    </row>
    <row r="549" spans="1:40"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9"/>
      <c r="Z549" s="9"/>
      <c r="AA549" s="2"/>
      <c r="AB549" s="2"/>
      <c r="AC549" s="2"/>
      <c r="AD549" s="2"/>
      <c r="AE549" s="2"/>
      <c r="AF549" s="2"/>
      <c r="AG549" s="2"/>
      <c r="AH549" s="2"/>
      <c r="AI549" s="2"/>
      <c r="AJ549" s="2"/>
      <c r="AK549" s="2"/>
      <c r="AL549" s="2"/>
      <c r="AM549" s="2"/>
      <c r="AN549" s="2"/>
    </row>
    <row r="550" spans="1:40"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9"/>
      <c r="Z550" s="9"/>
      <c r="AA550" s="2"/>
      <c r="AB550" s="2"/>
      <c r="AC550" s="2"/>
      <c r="AD550" s="2"/>
      <c r="AE550" s="2"/>
      <c r="AF550" s="2"/>
      <c r="AG550" s="2"/>
      <c r="AH550" s="2"/>
      <c r="AI550" s="2"/>
      <c r="AJ550" s="2"/>
      <c r="AK550" s="2"/>
      <c r="AL550" s="2"/>
      <c r="AM550" s="2"/>
      <c r="AN550" s="2"/>
    </row>
    <row r="551" spans="1:40"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9"/>
      <c r="Z551" s="9"/>
      <c r="AA551" s="2"/>
      <c r="AB551" s="2"/>
      <c r="AC551" s="2"/>
      <c r="AD551" s="2"/>
      <c r="AE551" s="2"/>
      <c r="AF551" s="2"/>
      <c r="AG551" s="2"/>
      <c r="AH551" s="2"/>
      <c r="AI551" s="2"/>
      <c r="AJ551" s="2"/>
      <c r="AK551" s="2"/>
      <c r="AL551" s="2"/>
      <c r="AM551" s="2"/>
      <c r="AN551" s="2"/>
    </row>
    <row r="552" spans="1:40"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9"/>
      <c r="Z552" s="9"/>
      <c r="AA552" s="2"/>
      <c r="AB552" s="2"/>
      <c r="AC552" s="2"/>
      <c r="AD552" s="2"/>
      <c r="AE552" s="2"/>
      <c r="AF552" s="2"/>
      <c r="AG552" s="2"/>
      <c r="AH552" s="2"/>
      <c r="AI552" s="2"/>
      <c r="AJ552" s="2"/>
      <c r="AK552" s="2"/>
      <c r="AL552" s="2"/>
      <c r="AM552" s="2"/>
      <c r="AN552" s="2"/>
    </row>
    <row r="553" spans="1:40"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9"/>
      <c r="Z553" s="9"/>
      <c r="AA553" s="2"/>
      <c r="AB553" s="2"/>
      <c r="AC553" s="2"/>
      <c r="AD553" s="2"/>
      <c r="AE553" s="2"/>
      <c r="AF553" s="2"/>
      <c r="AG553" s="2"/>
      <c r="AH553" s="2"/>
      <c r="AI553" s="2"/>
      <c r="AJ553" s="2"/>
      <c r="AK553" s="2"/>
      <c r="AL553" s="2"/>
      <c r="AM553" s="2"/>
      <c r="AN553" s="2"/>
    </row>
    <row r="554" spans="1:40"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9"/>
      <c r="Z554" s="9"/>
      <c r="AA554" s="2"/>
      <c r="AB554" s="2"/>
      <c r="AC554" s="2"/>
      <c r="AD554" s="2"/>
      <c r="AE554" s="2"/>
      <c r="AF554" s="2"/>
      <c r="AG554" s="2"/>
      <c r="AH554" s="2"/>
      <c r="AI554" s="2"/>
      <c r="AJ554" s="2"/>
      <c r="AK554" s="2"/>
      <c r="AL554" s="2"/>
      <c r="AM554" s="2"/>
      <c r="AN554" s="2"/>
    </row>
    <row r="555" spans="1:40"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9"/>
      <c r="Z555" s="9"/>
      <c r="AA555" s="2"/>
      <c r="AB555" s="2"/>
      <c r="AC555" s="2"/>
      <c r="AD555" s="2"/>
      <c r="AE555" s="2"/>
      <c r="AF555" s="2"/>
      <c r="AG555" s="2"/>
      <c r="AH555" s="2"/>
      <c r="AI555" s="2"/>
      <c r="AJ555" s="2"/>
      <c r="AK555" s="2"/>
      <c r="AL555" s="2"/>
      <c r="AM555" s="2"/>
      <c r="AN555" s="2"/>
    </row>
    <row r="556" spans="1:40"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9"/>
      <c r="Z556" s="9"/>
      <c r="AA556" s="2"/>
      <c r="AB556" s="2"/>
      <c r="AC556" s="2"/>
      <c r="AD556" s="2"/>
      <c r="AE556" s="2"/>
      <c r="AF556" s="2"/>
      <c r="AG556" s="2"/>
      <c r="AH556" s="2"/>
      <c r="AI556" s="2"/>
      <c r="AJ556" s="2"/>
      <c r="AK556" s="2"/>
      <c r="AL556" s="2"/>
      <c r="AM556" s="2"/>
      <c r="AN556" s="2"/>
    </row>
    <row r="557" spans="1:40"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9"/>
      <c r="Z557" s="9"/>
      <c r="AA557" s="2"/>
      <c r="AB557" s="2"/>
      <c r="AC557" s="2"/>
      <c r="AD557" s="2"/>
      <c r="AE557" s="2"/>
      <c r="AF557" s="2"/>
      <c r="AG557" s="2"/>
      <c r="AH557" s="2"/>
      <c r="AI557" s="2"/>
      <c r="AJ557" s="2"/>
      <c r="AK557" s="2"/>
      <c r="AL557" s="2"/>
      <c r="AM557" s="2"/>
      <c r="AN557" s="2"/>
    </row>
    <row r="558" spans="1:40"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9"/>
      <c r="Z558" s="9"/>
      <c r="AA558" s="2"/>
      <c r="AB558" s="2"/>
      <c r="AC558" s="2"/>
      <c r="AD558" s="2"/>
      <c r="AE558" s="2"/>
      <c r="AF558" s="2"/>
      <c r="AG558" s="2"/>
      <c r="AH558" s="2"/>
      <c r="AI558" s="2"/>
      <c r="AJ558" s="2"/>
      <c r="AK558" s="2"/>
      <c r="AL558" s="2"/>
      <c r="AM558" s="2"/>
      <c r="AN558" s="2"/>
    </row>
    <row r="559" spans="1:40"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9"/>
      <c r="Z559" s="9"/>
      <c r="AA559" s="2"/>
      <c r="AB559" s="2"/>
      <c r="AC559" s="2"/>
      <c r="AD559" s="2"/>
      <c r="AE559" s="2"/>
      <c r="AF559" s="2"/>
      <c r="AG559" s="2"/>
      <c r="AH559" s="2"/>
      <c r="AI559" s="2"/>
      <c r="AJ559" s="2"/>
      <c r="AK559" s="2"/>
      <c r="AL559" s="2"/>
      <c r="AM559" s="2"/>
      <c r="AN559" s="2"/>
    </row>
    <row r="560" spans="1:40"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9"/>
      <c r="Z560" s="9"/>
      <c r="AA560" s="2"/>
      <c r="AB560" s="2"/>
      <c r="AC560" s="2"/>
      <c r="AD560" s="2"/>
      <c r="AE560" s="2"/>
      <c r="AF560" s="2"/>
      <c r="AG560" s="2"/>
      <c r="AH560" s="2"/>
      <c r="AI560" s="2"/>
      <c r="AJ560" s="2"/>
      <c r="AK560" s="2"/>
      <c r="AL560" s="2"/>
      <c r="AM560" s="2"/>
      <c r="AN560" s="2"/>
    </row>
    <row r="561" spans="1:40"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9"/>
      <c r="Z561" s="9"/>
      <c r="AA561" s="2"/>
      <c r="AB561" s="2"/>
      <c r="AC561" s="2"/>
      <c r="AD561" s="2"/>
      <c r="AE561" s="2"/>
      <c r="AF561" s="2"/>
      <c r="AG561" s="2"/>
      <c r="AH561" s="2"/>
      <c r="AI561" s="2"/>
      <c r="AJ561" s="2"/>
      <c r="AK561" s="2"/>
      <c r="AL561" s="2"/>
      <c r="AM561" s="2"/>
      <c r="AN561" s="2"/>
    </row>
    <row r="562" spans="1:40"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9"/>
      <c r="Z562" s="9"/>
      <c r="AA562" s="2"/>
      <c r="AB562" s="2"/>
      <c r="AC562" s="2"/>
      <c r="AD562" s="2"/>
      <c r="AE562" s="2"/>
      <c r="AF562" s="2"/>
      <c r="AG562" s="2"/>
      <c r="AH562" s="2"/>
      <c r="AI562" s="2"/>
      <c r="AJ562" s="2"/>
      <c r="AK562" s="2"/>
      <c r="AL562" s="2"/>
      <c r="AM562" s="2"/>
      <c r="AN562" s="2"/>
    </row>
    <row r="563" spans="1:40"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9"/>
      <c r="Z563" s="9"/>
      <c r="AA563" s="2"/>
      <c r="AB563" s="2"/>
      <c r="AC563" s="2"/>
      <c r="AD563" s="2"/>
      <c r="AE563" s="2"/>
      <c r="AF563" s="2"/>
      <c r="AG563" s="2"/>
      <c r="AH563" s="2"/>
      <c r="AI563" s="2"/>
      <c r="AJ563" s="2"/>
      <c r="AK563" s="2"/>
      <c r="AL563" s="2"/>
      <c r="AM563" s="2"/>
      <c r="AN563" s="2"/>
    </row>
    <row r="564" spans="1:40"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9"/>
      <c r="Z564" s="9"/>
      <c r="AA564" s="2"/>
      <c r="AB564" s="2"/>
      <c r="AC564" s="2"/>
      <c r="AD564" s="2"/>
      <c r="AE564" s="2"/>
      <c r="AF564" s="2"/>
      <c r="AG564" s="2"/>
      <c r="AH564" s="2"/>
      <c r="AI564" s="2"/>
      <c r="AJ564" s="2"/>
      <c r="AK564" s="2"/>
      <c r="AL564" s="2"/>
      <c r="AM564" s="2"/>
      <c r="AN564" s="2"/>
    </row>
    <row r="565" spans="1:40"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9"/>
      <c r="Z565" s="9"/>
      <c r="AA565" s="2"/>
      <c r="AB565" s="2"/>
      <c r="AC565" s="2"/>
      <c r="AD565" s="2"/>
      <c r="AE565" s="2"/>
      <c r="AF565" s="2"/>
      <c r="AG565" s="2"/>
      <c r="AH565" s="2"/>
      <c r="AI565" s="2"/>
      <c r="AJ565" s="2"/>
      <c r="AK565" s="2"/>
      <c r="AL565" s="2"/>
      <c r="AM565" s="2"/>
      <c r="AN565" s="2"/>
    </row>
    <row r="566" spans="1:40"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9"/>
      <c r="Z566" s="9"/>
      <c r="AA566" s="2"/>
      <c r="AB566" s="2"/>
      <c r="AC566" s="2"/>
      <c r="AD566" s="2"/>
      <c r="AE566" s="2"/>
      <c r="AF566" s="2"/>
      <c r="AG566" s="2"/>
      <c r="AH566" s="2"/>
      <c r="AI566" s="2"/>
      <c r="AJ566" s="2"/>
      <c r="AK566" s="2"/>
      <c r="AL566" s="2"/>
      <c r="AM566" s="2"/>
      <c r="AN566" s="2"/>
    </row>
    <row r="567" spans="1:40"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9"/>
      <c r="Z567" s="9"/>
      <c r="AA567" s="2"/>
      <c r="AB567" s="2"/>
      <c r="AC567" s="2"/>
      <c r="AD567" s="2"/>
      <c r="AE567" s="2"/>
      <c r="AF567" s="2"/>
      <c r="AG567" s="2"/>
      <c r="AH567" s="2"/>
      <c r="AI567" s="2"/>
      <c r="AJ567" s="2"/>
      <c r="AK567" s="2"/>
      <c r="AL567" s="2"/>
      <c r="AM567" s="2"/>
      <c r="AN567" s="2"/>
    </row>
    <row r="568" spans="1:40"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9"/>
      <c r="Z568" s="9"/>
      <c r="AA568" s="2"/>
      <c r="AB568" s="2"/>
      <c r="AC568" s="2"/>
      <c r="AD568" s="2"/>
      <c r="AE568" s="2"/>
      <c r="AF568" s="2"/>
      <c r="AG568" s="2"/>
      <c r="AH568" s="2"/>
      <c r="AI568" s="2"/>
      <c r="AJ568" s="2"/>
      <c r="AK568" s="2"/>
      <c r="AL568" s="2"/>
      <c r="AM568" s="2"/>
      <c r="AN568" s="2"/>
    </row>
    <row r="569" spans="1:40"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9"/>
      <c r="Z569" s="9"/>
      <c r="AA569" s="2"/>
      <c r="AB569" s="2"/>
      <c r="AC569" s="2"/>
      <c r="AD569" s="2"/>
      <c r="AE569" s="2"/>
      <c r="AF569" s="2"/>
      <c r="AG569" s="2"/>
      <c r="AH569" s="2"/>
      <c r="AI569" s="2"/>
      <c r="AJ569" s="2"/>
      <c r="AK569" s="2"/>
      <c r="AL569" s="2"/>
      <c r="AM569" s="2"/>
      <c r="AN569" s="2"/>
    </row>
    <row r="570" spans="1:40"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9"/>
      <c r="Z570" s="9"/>
      <c r="AA570" s="2"/>
      <c r="AB570" s="2"/>
      <c r="AC570" s="2"/>
      <c r="AD570" s="2"/>
      <c r="AE570" s="2"/>
      <c r="AF570" s="2"/>
      <c r="AG570" s="2"/>
      <c r="AH570" s="2"/>
      <c r="AI570" s="2"/>
      <c r="AJ570" s="2"/>
      <c r="AK570" s="2"/>
      <c r="AL570" s="2"/>
      <c r="AM570" s="2"/>
      <c r="AN570" s="2"/>
    </row>
    <row r="571" spans="1:40"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9"/>
      <c r="Z571" s="9"/>
      <c r="AA571" s="2"/>
      <c r="AB571" s="2"/>
      <c r="AC571" s="2"/>
      <c r="AD571" s="2"/>
      <c r="AE571" s="2"/>
      <c r="AF571" s="2"/>
      <c r="AG571" s="2"/>
      <c r="AH571" s="2"/>
      <c r="AI571" s="2"/>
      <c r="AJ571" s="2"/>
      <c r="AK571" s="2"/>
      <c r="AL571" s="2"/>
      <c r="AM571" s="2"/>
      <c r="AN571" s="2"/>
    </row>
    <row r="572" spans="1:40"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9"/>
      <c r="Z572" s="9"/>
      <c r="AA572" s="2"/>
      <c r="AB572" s="2"/>
      <c r="AC572" s="2"/>
      <c r="AD572" s="2"/>
      <c r="AE572" s="2"/>
      <c r="AF572" s="2"/>
      <c r="AG572" s="2"/>
      <c r="AH572" s="2"/>
      <c r="AI572" s="2"/>
      <c r="AJ572" s="2"/>
      <c r="AK572" s="2"/>
      <c r="AL572" s="2"/>
      <c r="AM572" s="2"/>
      <c r="AN572" s="2"/>
    </row>
    <row r="573" spans="1:40"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9"/>
      <c r="Z573" s="9"/>
      <c r="AA573" s="2"/>
      <c r="AB573" s="2"/>
      <c r="AC573" s="2"/>
      <c r="AD573" s="2"/>
      <c r="AE573" s="2"/>
      <c r="AF573" s="2"/>
      <c r="AG573" s="2"/>
      <c r="AH573" s="2"/>
      <c r="AI573" s="2"/>
      <c r="AJ573" s="2"/>
      <c r="AK573" s="2"/>
      <c r="AL573" s="2"/>
      <c r="AM573" s="2"/>
      <c r="AN573" s="2"/>
    </row>
    <row r="574" spans="1:40"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9"/>
      <c r="Z574" s="9"/>
      <c r="AA574" s="2"/>
      <c r="AB574" s="2"/>
      <c r="AC574" s="2"/>
      <c r="AD574" s="2"/>
      <c r="AE574" s="2"/>
      <c r="AF574" s="2"/>
      <c r="AG574" s="2"/>
      <c r="AH574" s="2"/>
      <c r="AI574" s="2"/>
      <c r="AJ574" s="2"/>
      <c r="AK574" s="2"/>
      <c r="AL574" s="2"/>
      <c r="AM574" s="2"/>
      <c r="AN574" s="2"/>
    </row>
    <row r="575" spans="1:40"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9"/>
      <c r="Z575" s="9"/>
      <c r="AA575" s="2"/>
      <c r="AB575" s="2"/>
      <c r="AC575" s="2"/>
      <c r="AD575" s="2"/>
      <c r="AE575" s="2"/>
      <c r="AF575" s="2"/>
      <c r="AG575" s="2"/>
      <c r="AH575" s="2"/>
      <c r="AI575" s="2"/>
      <c r="AJ575" s="2"/>
      <c r="AK575" s="2"/>
      <c r="AL575" s="2"/>
      <c r="AM575" s="2"/>
      <c r="AN575" s="2"/>
    </row>
    <row r="576" spans="1:40"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9"/>
      <c r="Z576" s="9"/>
      <c r="AA576" s="2"/>
      <c r="AB576" s="2"/>
      <c r="AC576" s="2"/>
      <c r="AD576" s="2"/>
      <c r="AE576" s="2"/>
      <c r="AF576" s="2"/>
      <c r="AG576" s="2"/>
      <c r="AH576" s="2"/>
      <c r="AI576" s="2"/>
      <c r="AJ576" s="2"/>
      <c r="AK576" s="2"/>
      <c r="AL576" s="2"/>
      <c r="AM576" s="2"/>
      <c r="AN576" s="2"/>
    </row>
    <row r="577" spans="1:40"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9"/>
      <c r="Z577" s="9"/>
      <c r="AA577" s="2"/>
      <c r="AB577" s="2"/>
      <c r="AC577" s="2"/>
      <c r="AD577" s="2"/>
      <c r="AE577" s="2"/>
      <c r="AF577" s="2"/>
      <c r="AG577" s="2"/>
      <c r="AH577" s="2"/>
      <c r="AI577" s="2"/>
      <c r="AJ577" s="2"/>
      <c r="AK577" s="2"/>
      <c r="AL577" s="2"/>
      <c r="AM577" s="2"/>
      <c r="AN577" s="2"/>
    </row>
    <row r="578" spans="1:40"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9"/>
      <c r="Z578" s="9"/>
      <c r="AA578" s="2"/>
      <c r="AB578" s="2"/>
      <c r="AC578" s="2"/>
      <c r="AD578" s="2"/>
      <c r="AE578" s="2"/>
      <c r="AF578" s="2"/>
      <c r="AG578" s="2"/>
      <c r="AH578" s="2"/>
      <c r="AI578" s="2"/>
      <c r="AJ578" s="2"/>
      <c r="AK578" s="2"/>
      <c r="AL578" s="2"/>
      <c r="AM578" s="2"/>
      <c r="AN578" s="2"/>
    </row>
    <row r="579" spans="1:40"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9"/>
      <c r="Z579" s="9"/>
      <c r="AA579" s="2"/>
      <c r="AB579" s="2"/>
      <c r="AC579" s="2"/>
      <c r="AD579" s="2"/>
      <c r="AE579" s="2"/>
      <c r="AF579" s="2"/>
      <c r="AG579" s="2"/>
      <c r="AH579" s="2"/>
      <c r="AI579" s="2"/>
      <c r="AJ579" s="2"/>
      <c r="AK579" s="2"/>
      <c r="AL579" s="2"/>
      <c r="AM579" s="2"/>
      <c r="AN579" s="2"/>
    </row>
    <row r="580" spans="1:40"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9"/>
      <c r="Z580" s="9"/>
      <c r="AA580" s="2"/>
      <c r="AB580" s="2"/>
      <c r="AC580" s="2"/>
      <c r="AD580" s="2"/>
      <c r="AE580" s="2"/>
      <c r="AF580" s="2"/>
      <c r="AG580" s="2"/>
      <c r="AH580" s="2"/>
      <c r="AI580" s="2"/>
      <c r="AJ580" s="2"/>
      <c r="AK580" s="2"/>
      <c r="AL580" s="2"/>
      <c r="AM580" s="2"/>
      <c r="AN580" s="2"/>
    </row>
    <row r="581" spans="1:40"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9"/>
      <c r="Z581" s="9"/>
      <c r="AA581" s="2"/>
      <c r="AB581" s="2"/>
      <c r="AC581" s="2"/>
      <c r="AD581" s="2"/>
      <c r="AE581" s="2"/>
      <c r="AF581" s="2"/>
      <c r="AG581" s="2"/>
      <c r="AH581" s="2"/>
      <c r="AI581" s="2"/>
      <c r="AJ581" s="2"/>
      <c r="AK581" s="2"/>
      <c r="AL581" s="2"/>
      <c r="AM581" s="2"/>
      <c r="AN581" s="2"/>
    </row>
    <row r="582" spans="1:40"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9"/>
      <c r="Z582" s="9"/>
      <c r="AA582" s="2"/>
      <c r="AB582" s="2"/>
      <c r="AC582" s="2"/>
      <c r="AD582" s="2"/>
      <c r="AE582" s="2"/>
      <c r="AF582" s="2"/>
      <c r="AG582" s="2"/>
      <c r="AH582" s="2"/>
      <c r="AI582" s="2"/>
      <c r="AJ582" s="2"/>
      <c r="AK582" s="2"/>
      <c r="AL582" s="2"/>
      <c r="AM582" s="2"/>
      <c r="AN582" s="2"/>
    </row>
    <row r="583" spans="1:40"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9"/>
      <c r="Z583" s="9"/>
      <c r="AA583" s="2"/>
      <c r="AB583" s="2"/>
      <c r="AC583" s="2"/>
      <c r="AD583" s="2"/>
      <c r="AE583" s="2"/>
      <c r="AF583" s="2"/>
      <c r="AG583" s="2"/>
      <c r="AH583" s="2"/>
      <c r="AI583" s="2"/>
      <c r="AJ583" s="2"/>
      <c r="AK583" s="2"/>
      <c r="AL583" s="2"/>
      <c r="AM583" s="2"/>
      <c r="AN583" s="2"/>
    </row>
    <row r="584" spans="1:40"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9"/>
      <c r="Z584" s="9"/>
      <c r="AA584" s="2"/>
      <c r="AB584" s="2"/>
      <c r="AC584" s="2"/>
      <c r="AD584" s="2"/>
      <c r="AE584" s="2"/>
      <c r="AF584" s="2"/>
      <c r="AG584" s="2"/>
      <c r="AH584" s="2"/>
      <c r="AI584" s="2"/>
      <c r="AJ584" s="2"/>
      <c r="AK584" s="2"/>
      <c r="AL584" s="2"/>
      <c r="AM584" s="2"/>
      <c r="AN584" s="2"/>
    </row>
    <row r="585" spans="1:40"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9"/>
      <c r="Z585" s="9"/>
      <c r="AA585" s="2"/>
      <c r="AB585" s="2"/>
      <c r="AC585" s="2"/>
      <c r="AD585" s="2"/>
      <c r="AE585" s="2"/>
      <c r="AF585" s="2"/>
      <c r="AG585" s="2"/>
      <c r="AH585" s="2"/>
      <c r="AI585" s="2"/>
      <c r="AJ585" s="2"/>
      <c r="AK585" s="2"/>
      <c r="AL585" s="2"/>
      <c r="AM585" s="2"/>
      <c r="AN585" s="2"/>
    </row>
    <row r="586" spans="1:40"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9"/>
      <c r="Z586" s="9"/>
      <c r="AA586" s="2"/>
      <c r="AB586" s="2"/>
      <c r="AC586" s="2"/>
      <c r="AD586" s="2"/>
      <c r="AE586" s="2"/>
      <c r="AF586" s="2"/>
      <c r="AG586" s="2"/>
      <c r="AH586" s="2"/>
      <c r="AI586" s="2"/>
      <c r="AJ586" s="2"/>
      <c r="AK586" s="2"/>
      <c r="AL586" s="2"/>
      <c r="AM586" s="2"/>
      <c r="AN586" s="2"/>
    </row>
    <row r="587" spans="1:40"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9"/>
      <c r="Z587" s="9"/>
      <c r="AA587" s="2"/>
      <c r="AB587" s="2"/>
      <c r="AC587" s="2"/>
      <c r="AD587" s="2"/>
      <c r="AE587" s="2"/>
      <c r="AF587" s="2"/>
      <c r="AG587" s="2"/>
      <c r="AH587" s="2"/>
      <c r="AI587" s="2"/>
      <c r="AJ587" s="2"/>
      <c r="AK587" s="2"/>
      <c r="AL587" s="2"/>
      <c r="AM587" s="2"/>
      <c r="AN587" s="2"/>
    </row>
    <row r="588" spans="1:40"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9"/>
      <c r="Z588" s="9"/>
      <c r="AA588" s="2"/>
      <c r="AB588" s="2"/>
      <c r="AC588" s="2"/>
      <c r="AD588" s="2"/>
      <c r="AE588" s="2"/>
      <c r="AF588" s="2"/>
      <c r="AG588" s="2"/>
      <c r="AH588" s="2"/>
      <c r="AI588" s="2"/>
      <c r="AJ588" s="2"/>
      <c r="AK588" s="2"/>
      <c r="AL588" s="2"/>
      <c r="AM588" s="2"/>
      <c r="AN588" s="2"/>
    </row>
    <row r="589" spans="1:40"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9"/>
      <c r="Z589" s="9"/>
      <c r="AA589" s="2"/>
      <c r="AB589" s="2"/>
      <c r="AC589" s="2"/>
      <c r="AD589" s="2"/>
      <c r="AE589" s="2"/>
      <c r="AF589" s="2"/>
      <c r="AG589" s="2"/>
      <c r="AH589" s="2"/>
      <c r="AI589" s="2"/>
      <c r="AJ589" s="2"/>
      <c r="AK589" s="2"/>
      <c r="AL589" s="2"/>
      <c r="AM589" s="2"/>
      <c r="AN589" s="2"/>
    </row>
    <row r="590" spans="1:40"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9"/>
      <c r="Z590" s="9"/>
      <c r="AA590" s="2"/>
      <c r="AB590" s="2"/>
      <c r="AC590" s="2"/>
      <c r="AD590" s="2"/>
      <c r="AE590" s="2"/>
      <c r="AF590" s="2"/>
      <c r="AG590" s="2"/>
      <c r="AH590" s="2"/>
      <c r="AI590" s="2"/>
      <c r="AJ590" s="2"/>
      <c r="AK590" s="2"/>
      <c r="AL590" s="2"/>
      <c r="AM590" s="2"/>
      <c r="AN590" s="2"/>
    </row>
    <row r="591" spans="1:40"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9"/>
      <c r="Z591" s="9"/>
      <c r="AA591" s="2"/>
      <c r="AB591" s="2"/>
      <c r="AC591" s="2"/>
      <c r="AD591" s="2"/>
      <c r="AE591" s="2"/>
      <c r="AF591" s="2"/>
      <c r="AG591" s="2"/>
      <c r="AH591" s="2"/>
      <c r="AI591" s="2"/>
      <c r="AJ591" s="2"/>
      <c r="AK591" s="2"/>
      <c r="AL591" s="2"/>
      <c r="AM591" s="2"/>
      <c r="AN591" s="2"/>
    </row>
    <row r="592" spans="1:40"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9"/>
      <c r="Z592" s="9"/>
      <c r="AA592" s="2"/>
      <c r="AB592" s="2"/>
      <c r="AC592" s="2"/>
      <c r="AD592" s="2"/>
      <c r="AE592" s="2"/>
      <c r="AF592" s="2"/>
      <c r="AG592" s="2"/>
      <c r="AH592" s="2"/>
      <c r="AI592" s="2"/>
      <c r="AJ592" s="2"/>
      <c r="AK592" s="2"/>
      <c r="AL592" s="2"/>
      <c r="AM592" s="2"/>
      <c r="AN592" s="2"/>
    </row>
    <row r="593" spans="1:40"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9"/>
      <c r="Z593" s="9"/>
      <c r="AA593" s="2"/>
      <c r="AB593" s="2"/>
      <c r="AC593" s="2"/>
      <c r="AD593" s="2"/>
      <c r="AE593" s="2"/>
      <c r="AF593" s="2"/>
      <c r="AG593" s="2"/>
      <c r="AH593" s="2"/>
      <c r="AI593" s="2"/>
      <c r="AJ593" s="2"/>
      <c r="AK593" s="2"/>
      <c r="AL593" s="2"/>
      <c r="AM593" s="2"/>
      <c r="AN593" s="2"/>
    </row>
    <row r="594" spans="1:40"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9"/>
      <c r="Z594" s="9"/>
      <c r="AA594" s="2"/>
      <c r="AB594" s="2"/>
      <c r="AC594" s="2"/>
      <c r="AD594" s="2"/>
      <c r="AE594" s="2"/>
      <c r="AF594" s="2"/>
      <c r="AG594" s="2"/>
      <c r="AH594" s="2"/>
      <c r="AI594" s="2"/>
      <c r="AJ594" s="2"/>
      <c r="AK594" s="2"/>
      <c r="AL594" s="2"/>
      <c r="AM594" s="2"/>
      <c r="AN594" s="2"/>
    </row>
    <row r="595" spans="1:40"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9"/>
      <c r="Z595" s="9"/>
      <c r="AA595" s="2"/>
      <c r="AB595" s="2"/>
      <c r="AC595" s="2"/>
      <c r="AD595" s="2"/>
      <c r="AE595" s="2"/>
      <c r="AF595" s="2"/>
      <c r="AG595" s="2"/>
      <c r="AH595" s="2"/>
      <c r="AI595" s="2"/>
      <c r="AJ595" s="2"/>
      <c r="AK595" s="2"/>
      <c r="AL595" s="2"/>
      <c r="AM595" s="2"/>
      <c r="AN595" s="2"/>
    </row>
    <row r="596" spans="1:40"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9"/>
      <c r="Z596" s="9"/>
      <c r="AA596" s="2"/>
      <c r="AB596" s="2"/>
      <c r="AC596" s="2"/>
      <c r="AD596" s="2"/>
      <c r="AE596" s="2"/>
      <c r="AF596" s="2"/>
      <c r="AG596" s="2"/>
      <c r="AH596" s="2"/>
      <c r="AI596" s="2"/>
      <c r="AJ596" s="2"/>
      <c r="AK596" s="2"/>
      <c r="AL596" s="2"/>
      <c r="AM596" s="2"/>
      <c r="AN596" s="2"/>
    </row>
    <row r="597" spans="1:40"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9"/>
      <c r="Z597" s="9"/>
      <c r="AA597" s="2"/>
      <c r="AB597" s="2"/>
      <c r="AC597" s="2"/>
      <c r="AD597" s="2"/>
      <c r="AE597" s="2"/>
      <c r="AF597" s="2"/>
      <c r="AG597" s="2"/>
      <c r="AH597" s="2"/>
      <c r="AI597" s="2"/>
      <c r="AJ597" s="2"/>
      <c r="AK597" s="2"/>
      <c r="AL597" s="2"/>
      <c r="AM597" s="2"/>
      <c r="AN597" s="2"/>
    </row>
    <row r="598" spans="1:40"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9"/>
      <c r="Z598" s="9"/>
      <c r="AA598" s="2"/>
      <c r="AB598" s="2"/>
      <c r="AC598" s="2"/>
      <c r="AD598" s="2"/>
      <c r="AE598" s="2"/>
      <c r="AF598" s="2"/>
      <c r="AG598" s="2"/>
      <c r="AH598" s="2"/>
      <c r="AI598" s="2"/>
      <c r="AJ598" s="2"/>
      <c r="AK598" s="2"/>
      <c r="AL598" s="2"/>
      <c r="AM598" s="2"/>
      <c r="AN598" s="2"/>
    </row>
    <row r="599" spans="1:40"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9"/>
      <c r="Z599" s="9"/>
      <c r="AA599" s="2"/>
      <c r="AB599" s="2"/>
      <c r="AC599" s="2"/>
      <c r="AD599" s="2"/>
      <c r="AE599" s="2"/>
      <c r="AF599" s="2"/>
      <c r="AG599" s="2"/>
      <c r="AH599" s="2"/>
      <c r="AI599" s="2"/>
      <c r="AJ599" s="2"/>
      <c r="AK599" s="2"/>
      <c r="AL599" s="2"/>
      <c r="AM599" s="2"/>
      <c r="AN599" s="2"/>
    </row>
    <row r="600" spans="1:40"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9"/>
      <c r="Z600" s="9"/>
      <c r="AA600" s="2"/>
      <c r="AB600" s="2"/>
      <c r="AC600" s="2"/>
      <c r="AD600" s="2"/>
      <c r="AE600" s="2"/>
      <c r="AF600" s="2"/>
      <c r="AG600" s="2"/>
      <c r="AH600" s="2"/>
      <c r="AI600" s="2"/>
      <c r="AJ600" s="2"/>
      <c r="AK600" s="2"/>
      <c r="AL600" s="2"/>
      <c r="AM600" s="2"/>
      <c r="AN600" s="2"/>
    </row>
    <row r="601" spans="1:40"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9"/>
      <c r="Z601" s="9"/>
      <c r="AA601" s="2"/>
      <c r="AB601" s="2"/>
      <c r="AC601" s="2"/>
      <c r="AD601" s="2"/>
      <c r="AE601" s="2"/>
      <c r="AF601" s="2"/>
      <c r="AG601" s="2"/>
      <c r="AH601" s="2"/>
      <c r="AI601" s="2"/>
      <c r="AJ601" s="2"/>
      <c r="AK601" s="2"/>
      <c r="AL601" s="2"/>
      <c r="AM601" s="2"/>
      <c r="AN601" s="2"/>
    </row>
    <row r="602" spans="1:40"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9"/>
      <c r="Z602" s="9"/>
      <c r="AA602" s="2"/>
      <c r="AB602" s="2"/>
      <c r="AC602" s="2"/>
      <c r="AD602" s="2"/>
      <c r="AE602" s="2"/>
      <c r="AF602" s="2"/>
      <c r="AG602" s="2"/>
      <c r="AH602" s="2"/>
      <c r="AI602" s="2"/>
      <c r="AJ602" s="2"/>
      <c r="AK602" s="2"/>
      <c r="AL602" s="2"/>
      <c r="AM602" s="2"/>
      <c r="AN602" s="2"/>
    </row>
    <row r="603" spans="1:40"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9"/>
      <c r="Z603" s="9"/>
      <c r="AA603" s="2"/>
      <c r="AB603" s="2"/>
      <c r="AC603" s="2"/>
      <c r="AD603" s="2"/>
      <c r="AE603" s="2"/>
      <c r="AF603" s="2"/>
      <c r="AG603" s="2"/>
      <c r="AH603" s="2"/>
      <c r="AI603" s="2"/>
      <c r="AJ603" s="2"/>
      <c r="AK603" s="2"/>
      <c r="AL603" s="2"/>
      <c r="AM603" s="2"/>
      <c r="AN603" s="2"/>
    </row>
    <row r="604" spans="1:40"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9"/>
      <c r="Z604" s="9"/>
      <c r="AA604" s="2"/>
      <c r="AB604" s="2"/>
      <c r="AC604" s="2"/>
      <c r="AD604" s="2"/>
      <c r="AE604" s="2"/>
      <c r="AF604" s="2"/>
      <c r="AG604" s="2"/>
      <c r="AH604" s="2"/>
      <c r="AI604" s="2"/>
      <c r="AJ604" s="2"/>
      <c r="AK604" s="2"/>
      <c r="AL604" s="2"/>
      <c r="AM604" s="2"/>
      <c r="AN604" s="2"/>
    </row>
    <row r="605" spans="1:40"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9"/>
      <c r="Z605" s="9"/>
      <c r="AA605" s="2"/>
      <c r="AB605" s="2"/>
      <c r="AC605" s="2"/>
      <c r="AD605" s="2"/>
      <c r="AE605" s="2"/>
      <c r="AF605" s="2"/>
      <c r="AG605" s="2"/>
      <c r="AH605" s="2"/>
      <c r="AI605" s="2"/>
      <c r="AJ605" s="2"/>
      <c r="AK605" s="2"/>
      <c r="AL605" s="2"/>
      <c r="AM605" s="2"/>
      <c r="AN605" s="2"/>
    </row>
    <row r="606" spans="1:40"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9"/>
      <c r="Z606" s="9"/>
      <c r="AA606" s="2"/>
      <c r="AB606" s="2"/>
      <c r="AC606" s="2"/>
      <c r="AD606" s="2"/>
      <c r="AE606" s="2"/>
      <c r="AF606" s="2"/>
      <c r="AG606" s="2"/>
      <c r="AH606" s="2"/>
      <c r="AI606" s="2"/>
      <c r="AJ606" s="2"/>
      <c r="AK606" s="2"/>
      <c r="AL606" s="2"/>
      <c r="AM606" s="2"/>
      <c r="AN606" s="2"/>
    </row>
    <row r="607" spans="1:40"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9"/>
      <c r="Z607" s="9"/>
      <c r="AA607" s="2"/>
      <c r="AB607" s="2"/>
      <c r="AC607" s="2"/>
      <c r="AD607" s="2"/>
      <c r="AE607" s="2"/>
      <c r="AF607" s="2"/>
      <c r="AG607" s="2"/>
      <c r="AH607" s="2"/>
      <c r="AI607" s="2"/>
      <c r="AJ607" s="2"/>
      <c r="AK607" s="2"/>
      <c r="AL607" s="2"/>
      <c r="AM607" s="2"/>
      <c r="AN607" s="2"/>
    </row>
    <row r="608" spans="1:40"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9"/>
      <c r="Z608" s="9"/>
      <c r="AA608" s="2"/>
      <c r="AB608" s="2"/>
      <c r="AC608" s="2"/>
      <c r="AD608" s="2"/>
      <c r="AE608" s="2"/>
      <c r="AF608" s="2"/>
      <c r="AG608" s="2"/>
      <c r="AH608" s="2"/>
      <c r="AI608" s="2"/>
      <c r="AJ608" s="2"/>
      <c r="AK608" s="2"/>
      <c r="AL608" s="2"/>
      <c r="AM608" s="2"/>
      <c r="AN608" s="2"/>
    </row>
    <row r="609" spans="1:40"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9"/>
      <c r="Z609" s="9"/>
      <c r="AA609" s="2"/>
      <c r="AB609" s="2"/>
      <c r="AC609" s="2"/>
      <c r="AD609" s="2"/>
      <c r="AE609" s="2"/>
      <c r="AF609" s="2"/>
      <c r="AG609" s="2"/>
      <c r="AH609" s="2"/>
      <c r="AI609" s="2"/>
      <c r="AJ609" s="2"/>
      <c r="AK609" s="2"/>
      <c r="AL609" s="2"/>
      <c r="AM609" s="2"/>
      <c r="AN609" s="2"/>
    </row>
    <row r="610" spans="1:40"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9"/>
      <c r="Z610" s="9"/>
      <c r="AA610" s="2"/>
      <c r="AB610" s="2"/>
      <c r="AC610" s="2"/>
      <c r="AD610" s="2"/>
      <c r="AE610" s="2"/>
      <c r="AF610" s="2"/>
      <c r="AG610" s="2"/>
      <c r="AH610" s="2"/>
      <c r="AI610" s="2"/>
      <c r="AJ610" s="2"/>
      <c r="AK610" s="2"/>
      <c r="AL610" s="2"/>
      <c r="AM610" s="2"/>
      <c r="AN610" s="2"/>
    </row>
    <row r="611" spans="1:40"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9"/>
      <c r="Z611" s="9"/>
      <c r="AA611" s="2"/>
      <c r="AB611" s="2"/>
      <c r="AC611" s="2"/>
      <c r="AD611" s="2"/>
      <c r="AE611" s="2"/>
      <c r="AF611" s="2"/>
      <c r="AG611" s="2"/>
      <c r="AH611" s="2"/>
      <c r="AI611" s="2"/>
      <c r="AJ611" s="2"/>
      <c r="AK611" s="2"/>
      <c r="AL611" s="2"/>
      <c r="AM611" s="2"/>
      <c r="AN611" s="2"/>
    </row>
    <row r="612" spans="1:40"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9"/>
      <c r="Z612" s="9"/>
      <c r="AA612" s="2"/>
      <c r="AB612" s="2"/>
      <c r="AC612" s="2"/>
      <c r="AD612" s="2"/>
      <c r="AE612" s="2"/>
      <c r="AF612" s="2"/>
      <c r="AG612" s="2"/>
      <c r="AH612" s="2"/>
      <c r="AI612" s="2"/>
      <c r="AJ612" s="2"/>
      <c r="AK612" s="2"/>
      <c r="AL612" s="2"/>
      <c r="AM612" s="2"/>
      <c r="AN612" s="2"/>
    </row>
    <row r="613" spans="1:40"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9"/>
      <c r="Z613" s="9"/>
      <c r="AA613" s="2"/>
      <c r="AB613" s="2"/>
      <c r="AC613" s="2"/>
      <c r="AD613" s="2"/>
      <c r="AE613" s="2"/>
      <c r="AF613" s="2"/>
      <c r="AG613" s="2"/>
      <c r="AH613" s="2"/>
      <c r="AI613" s="2"/>
      <c r="AJ613" s="2"/>
      <c r="AK613" s="2"/>
      <c r="AL613" s="2"/>
      <c r="AM613" s="2"/>
      <c r="AN613" s="2"/>
    </row>
    <row r="614" spans="1:40"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9"/>
      <c r="Z614" s="9"/>
      <c r="AA614" s="2"/>
      <c r="AB614" s="2"/>
      <c r="AC614" s="2"/>
      <c r="AD614" s="2"/>
      <c r="AE614" s="2"/>
      <c r="AF614" s="2"/>
      <c r="AG614" s="2"/>
      <c r="AH614" s="2"/>
      <c r="AI614" s="2"/>
      <c r="AJ614" s="2"/>
      <c r="AK614" s="2"/>
      <c r="AL614" s="2"/>
      <c r="AM614" s="2"/>
      <c r="AN614" s="2"/>
    </row>
    <row r="615" spans="1:40"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9"/>
      <c r="Z615" s="9"/>
      <c r="AA615" s="2"/>
      <c r="AB615" s="2"/>
      <c r="AC615" s="2"/>
      <c r="AD615" s="2"/>
      <c r="AE615" s="2"/>
      <c r="AF615" s="2"/>
      <c r="AG615" s="2"/>
      <c r="AH615" s="2"/>
      <c r="AI615" s="2"/>
      <c r="AJ615" s="2"/>
      <c r="AK615" s="2"/>
      <c r="AL615" s="2"/>
      <c r="AM615" s="2"/>
      <c r="AN615" s="2"/>
    </row>
    <row r="616" spans="1:40"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9"/>
      <c r="Z616" s="9"/>
      <c r="AA616" s="2"/>
      <c r="AB616" s="2"/>
      <c r="AC616" s="2"/>
      <c r="AD616" s="2"/>
      <c r="AE616" s="2"/>
      <c r="AF616" s="2"/>
      <c r="AG616" s="2"/>
      <c r="AH616" s="2"/>
      <c r="AI616" s="2"/>
      <c r="AJ616" s="2"/>
      <c r="AK616" s="2"/>
      <c r="AL616" s="2"/>
      <c r="AM616" s="2"/>
      <c r="AN616" s="2"/>
    </row>
    <row r="617" spans="1:40"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9"/>
      <c r="Z617" s="9"/>
      <c r="AA617" s="2"/>
      <c r="AB617" s="2"/>
      <c r="AC617" s="2"/>
      <c r="AD617" s="2"/>
      <c r="AE617" s="2"/>
      <c r="AF617" s="2"/>
      <c r="AG617" s="2"/>
      <c r="AH617" s="2"/>
      <c r="AI617" s="2"/>
      <c r="AJ617" s="2"/>
      <c r="AK617" s="2"/>
      <c r="AL617" s="2"/>
      <c r="AM617" s="2"/>
      <c r="AN617" s="2"/>
    </row>
    <row r="618" spans="1:40"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9"/>
      <c r="Z618" s="9"/>
      <c r="AA618" s="2"/>
      <c r="AB618" s="2"/>
      <c r="AC618" s="2"/>
      <c r="AD618" s="2"/>
      <c r="AE618" s="2"/>
      <c r="AF618" s="2"/>
      <c r="AG618" s="2"/>
      <c r="AH618" s="2"/>
      <c r="AI618" s="2"/>
      <c r="AJ618" s="2"/>
      <c r="AK618" s="2"/>
      <c r="AL618" s="2"/>
      <c r="AM618" s="2"/>
      <c r="AN618" s="2"/>
    </row>
    <row r="619" spans="1:40"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9"/>
      <c r="Z619" s="9"/>
      <c r="AA619" s="2"/>
      <c r="AB619" s="2"/>
      <c r="AC619" s="2"/>
      <c r="AD619" s="2"/>
      <c r="AE619" s="2"/>
      <c r="AF619" s="2"/>
      <c r="AG619" s="2"/>
      <c r="AH619" s="2"/>
      <c r="AI619" s="2"/>
      <c r="AJ619" s="2"/>
      <c r="AK619" s="2"/>
      <c r="AL619" s="2"/>
      <c r="AM619" s="2"/>
      <c r="AN619" s="2"/>
    </row>
    <row r="620" spans="1:40"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9"/>
      <c r="Z620" s="9"/>
      <c r="AA620" s="2"/>
      <c r="AB620" s="2"/>
      <c r="AC620" s="2"/>
      <c r="AD620" s="2"/>
      <c r="AE620" s="2"/>
      <c r="AF620" s="2"/>
      <c r="AG620" s="2"/>
      <c r="AH620" s="2"/>
      <c r="AI620" s="2"/>
      <c r="AJ620" s="2"/>
      <c r="AK620" s="2"/>
      <c r="AL620" s="2"/>
      <c r="AM620" s="2"/>
      <c r="AN620" s="2"/>
    </row>
    <row r="621" spans="1:40"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9"/>
      <c r="Z621" s="9"/>
      <c r="AA621" s="2"/>
      <c r="AB621" s="2"/>
      <c r="AC621" s="2"/>
      <c r="AD621" s="2"/>
      <c r="AE621" s="2"/>
      <c r="AF621" s="2"/>
      <c r="AG621" s="2"/>
      <c r="AH621" s="2"/>
      <c r="AI621" s="2"/>
      <c r="AJ621" s="2"/>
      <c r="AK621" s="2"/>
      <c r="AL621" s="2"/>
      <c r="AM621" s="2"/>
      <c r="AN621" s="2"/>
    </row>
    <row r="622" spans="1:40"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9"/>
      <c r="Z622" s="9"/>
      <c r="AA622" s="2"/>
      <c r="AB622" s="2"/>
      <c r="AC622" s="2"/>
      <c r="AD622" s="2"/>
      <c r="AE622" s="2"/>
      <c r="AF622" s="2"/>
      <c r="AG622" s="2"/>
      <c r="AH622" s="2"/>
      <c r="AI622" s="2"/>
      <c r="AJ622" s="2"/>
      <c r="AK622" s="2"/>
      <c r="AL622" s="2"/>
      <c r="AM622" s="2"/>
      <c r="AN622" s="2"/>
    </row>
    <row r="623" spans="1:40"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9"/>
      <c r="Z623" s="9"/>
      <c r="AA623" s="2"/>
      <c r="AB623" s="2"/>
      <c r="AC623" s="2"/>
      <c r="AD623" s="2"/>
      <c r="AE623" s="2"/>
      <c r="AF623" s="2"/>
      <c r="AG623" s="2"/>
      <c r="AH623" s="2"/>
      <c r="AI623" s="2"/>
      <c r="AJ623" s="2"/>
      <c r="AK623" s="2"/>
      <c r="AL623" s="2"/>
      <c r="AM623" s="2"/>
      <c r="AN623" s="2"/>
    </row>
    <row r="624" spans="1:40"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9"/>
      <c r="Z624" s="9"/>
      <c r="AA624" s="2"/>
      <c r="AB624" s="2"/>
      <c r="AC624" s="2"/>
      <c r="AD624" s="2"/>
      <c r="AE624" s="2"/>
      <c r="AF624" s="2"/>
      <c r="AG624" s="2"/>
      <c r="AH624" s="2"/>
      <c r="AI624" s="2"/>
      <c r="AJ624" s="2"/>
      <c r="AK624" s="2"/>
      <c r="AL624" s="2"/>
      <c r="AM624" s="2"/>
      <c r="AN624" s="2"/>
    </row>
    <row r="625" spans="1:40"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9"/>
      <c r="Z625" s="9"/>
      <c r="AA625" s="2"/>
      <c r="AB625" s="2"/>
      <c r="AC625" s="2"/>
      <c r="AD625" s="2"/>
      <c r="AE625" s="2"/>
      <c r="AF625" s="2"/>
      <c r="AG625" s="2"/>
      <c r="AH625" s="2"/>
      <c r="AI625" s="2"/>
      <c r="AJ625" s="2"/>
      <c r="AK625" s="2"/>
      <c r="AL625" s="2"/>
      <c r="AM625" s="2"/>
      <c r="AN625" s="2"/>
    </row>
    <row r="626" spans="1:40"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9"/>
      <c r="Z626" s="9"/>
      <c r="AA626" s="2"/>
      <c r="AB626" s="2"/>
      <c r="AC626" s="2"/>
      <c r="AD626" s="2"/>
      <c r="AE626" s="2"/>
      <c r="AF626" s="2"/>
      <c r="AG626" s="2"/>
      <c r="AH626" s="2"/>
      <c r="AI626" s="2"/>
      <c r="AJ626" s="2"/>
      <c r="AK626" s="2"/>
      <c r="AL626" s="2"/>
      <c r="AM626" s="2"/>
      <c r="AN626" s="2"/>
    </row>
    <row r="627" spans="1:40"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9"/>
      <c r="Z627" s="9"/>
      <c r="AA627" s="2"/>
      <c r="AB627" s="2"/>
      <c r="AC627" s="2"/>
      <c r="AD627" s="2"/>
      <c r="AE627" s="2"/>
      <c r="AF627" s="2"/>
      <c r="AG627" s="2"/>
      <c r="AH627" s="2"/>
      <c r="AI627" s="2"/>
      <c r="AJ627" s="2"/>
      <c r="AK627" s="2"/>
      <c r="AL627" s="2"/>
      <c r="AM627" s="2"/>
      <c r="AN627" s="2"/>
    </row>
    <row r="628" spans="1:40"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9"/>
      <c r="Z628" s="9"/>
      <c r="AA628" s="2"/>
      <c r="AB628" s="2"/>
      <c r="AC628" s="2"/>
      <c r="AD628" s="2"/>
      <c r="AE628" s="2"/>
      <c r="AF628" s="2"/>
      <c r="AG628" s="2"/>
      <c r="AH628" s="2"/>
      <c r="AI628" s="2"/>
      <c r="AJ628" s="2"/>
      <c r="AK628" s="2"/>
      <c r="AL628" s="2"/>
      <c r="AM628" s="2"/>
      <c r="AN628" s="2"/>
    </row>
    <row r="629" spans="1:40"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9"/>
      <c r="Z629" s="9"/>
      <c r="AA629" s="2"/>
      <c r="AB629" s="2"/>
      <c r="AC629" s="2"/>
      <c r="AD629" s="2"/>
      <c r="AE629" s="2"/>
      <c r="AF629" s="2"/>
      <c r="AG629" s="2"/>
      <c r="AH629" s="2"/>
      <c r="AI629" s="2"/>
      <c r="AJ629" s="2"/>
      <c r="AK629" s="2"/>
      <c r="AL629" s="2"/>
      <c r="AM629" s="2"/>
      <c r="AN629" s="2"/>
    </row>
    <row r="630" spans="1:40"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9"/>
      <c r="Z630" s="9"/>
      <c r="AA630" s="2"/>
      <c r="AB630" s="2"/>
      <c r="AC630" s="2"/>
      <c r="AD630" s="2"/>
      <c r="AE630" s="2"/>
      <c r="AF630" s="2"/>
      <c r="AG630" s="2"/>
      <c r="AH630" s="2"/>
      <c r="AI630" s="2"/>
      <c r="AJ630" s="2"/>
      <c r="AK630" s="2"/>
      <c r="AL630" s="2"/>
      <c r="AM630" s="2"/>
      <c r="AN630" s="2"/>
    </row>
    <row r="631" spans="1:40"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9"/>
      <c r="Z631" s="9"/>
      <c r="AA631" s="2"/>
      <c r="AB631" s="2"/>
      <c r="AC631" s="2"/>
      <c r="AD631" s="2"/>
      <c r="AE631" s="2"/>
      <c r="AF631" s="2"/>
      <c r="AG631" s="2"/>
      <c r="AH631" s="2"/>
      <c r="AI631" s="2"/>
      <c r="AJ631" s="2"/>
      <c r="AK631" s="2"/>
      <c r="AL631" s="2"/>
      <c r="AM631" s="2"/>
      <c r="AN631" s="2"/>
    </row>
    <row r="632" spans="1:40"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9"/>
      <c r="Z632" s="9"/>
      <c r="AA632" s="2"/>
      <c r="AB632" s="2"/>
      <c r="AC632" s="2"/>
      <c r="AD632" s="2"/>
      <c r="AE632" s="2"/>
      <c r="AF632" s="2"/>
      <c r="AG632" s="2"/>
      <c r="AH632" s="2"/>
      <c r="AI632" s="2"/>
      <c r="AJ632" s="2"/>
      <c r="AK632" s="2"/>
      <c r="AL632" s="2"/>
      <c r="AM632" s="2"/>
      <c r="AN632" s="2"/>
    </row>
    <row r="633" spans="1:40"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9"/>
      <c r="Z633" s="9"/>
      <c r="AA633" s="2"/>
      <c r="AB633" s="2"/>
      <c r="AC633" s="2"/>
      <c r="AD633" s="2"/>
      <c r="AE633" s="2"/>
      <c r="AF633" s="2"/>
      <c r="AG633" s="2"/>
      <c r="AH633" s="2"/>
      <c r="AI633" s="2"/>
      <c r="AJ633" s="2"/>
      <c r="AK633" s="2"/>
      <c r="AL633" s="2"/>
      <c r="AM633" s="2"/>
      <c r="AN633" s="2"/>
    </row>
    <row r="634" spans="1:40"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9"/>
      <c r="Z634" s="9"/>
      <c r="AA634" s="2"/>
      <c r="AB634" s="2"/>
      <c r="AC634" s="2"/>
      <c r="AD634" s="2"/>
      <c r="AE634" s="2"/>
      <c r="AF634" s="2"/>
      <c r="AG634" s="2"/>
      <c r="AH634" s="2"/>
      <c r="AI634" s="2"/>
      <c r="AJ634" s="2"/>
      <c r="AK634" s="2"/>
      <c r="AL634" s="2"/>
      <c r="AM634" s="2"/>
      <c r="AN634" s="2"/>
    </row>
    <row r="635" spans="1:40"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9"/>
      <c r="Z635" s="9"/>
      <c r="AA635" s="2"/>
      <c r="AB635" s="2"/>
      <c r="AC635" s="2"/>
      <c r="AD635" s="2"/>
      <c r="AE635" s="2"/>
      <c r="AF635" s="2"/>
      <c r="AG635" s="2"/>
      <c r="AH635" s="2"/>
      <c r="AI635" s="2"/>
      <c r="AJ635" s="2"/>
      <c r="AK635" s="2"/>
      <c r="AL635" s="2"/>
      <c r="AM635" s="2"/>
      <c r="AN635" s="2"/>
    </row>
    <row r="636" spans="1:40"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9"/>
      <c r="Z636" s="9"/>
      <c r="AA636" s="2"/>
      <c r="AB636" s="2"/>
      <c r="AC636" s="2"/>
      <c r="AD636" s="2"/>
      <c r="AE636" s="2"/>
      <c r="AF636" s="2"/>
      <c r="AG636" s="2"/>
      <c r="AH636" s="2"/>
      <c r="AI636" s="2"/>
      <c r="AJ636" s="2"/>
      <c r="AK636" s="2"/>
      <c r="AL636" s="2"/>
      <c r="AM636" s="2"/>
      <c r="AN636" s="2"/>
    </row>
    <row r="637" spans="1:40"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9"/>
      <c r="Z637" s="9"/>
      <c r="AA637" s="2"/>
      <c r="AB637" s="2"/>
      <c r="AC637" s="2"/>
      <c r="AD637" s="2"/>
      <c r="AE637" s="2"/>
      <c r="AF637" s="2"/>
      <c r="AG637" s="2"/>
      <c r="AH637" s="2"/>
      <c r="AI637" s="2"/>
      <c r="AJ637" s="2"/>
      <c r="AK637" s="2"/>
      <c r="AL637" s="2"/>
      <c r="AM637" s="2"/>
      <c r="AN637" s="2"/>
    </row>
    <row r="638" spans="1:40"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9"/>
      <c r="Z638" s="9"/>
      <c r="AA638" s="2"/>
      <c r="AB638" s="2"/>
      <c r="AC638" s="2"/>
      <c r="AD638" s="2"/>
      <c r="AE638" s="2"/>
      <c r="AF638" s="2"/>
      <c r="AG638" s="2"/>
      <c r="AH638" s="2"/>
      <c r="AI638" s="2"/>
      <c r="AJ638" s="2"/>
      <c r="AK638" s="2"/>
      <c r="AL638" s="2"/>
      <c r="AM638" s="2"/>
      <c r="AN638" s="2"/>
    </row>
    <row r="639" spans="1:40"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9"/>
      <c r="Z639" s="9"/>
      <c r="AA639" s="2"/>
      <c r="AB639" s="2"/>
      <c r="AC639" s="2"/>
      <c r="AD639" s="2"/>
      <c r="AE639" s="2"/>
      <c r="AF639" s="2"/>
      <c r="AG639" s="2"/>
      <c r="AH639" s="2"/>
      <c r="AI639" s="2"/>
      <c r="AJ639" s="2"/>
      <c r="AK639" s="2"/>
      <c r="AL639" s="2"/>
      <c r="AM639" s="2"/>
      <c r="AN639" s="2"/>
    </row>
    <row r="640" spans="1:40"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9"/>
      <c r="Z640" s="9"/>
      <c r="AA640" s="2"/>
      <c r="AB640" s="2"/>
      <c r="AC640" s="2"/>
      <c r="AD640" s="2"/>
      <c r="AE640" s="2"/>
      <c r="AF640" s="2"/>
      <c r="AG640" s="2"/>
      <c r="AH640" s="2"/>
      <c r="AI640" s="2"/>
      <c r="AJ640" s="2"/>
      <c r="AK640" s="2"/>
      <c r="AL640" s="2"/>
      <c r="AM640" s="2"/>
      <c r="AN640" s="2"/>
    </row>
    <row r="641" spans="1:40"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9"/>
      <c r="Z641" s="9"/>
      <c r="AA641" s="2"/>
      <c r="AB641" s="2"/>
      <c r="AC641" s="2"/>
      <c r="AD641" s="2"/>
      <c r="AE641" s="2"/>
      <c r="AF641" s="2"/>
      <c r="AG641" s="2"/>
      <c r="AH641" s="2"/>
      <c r="AI641" s="2"/>
      <c r="AJ641" s="2"/>
      <c r="AK641" s="2"/>
      <c r="AL641" s="2"/>
      <c r="AM641" s="2"/>
      <c r="AN641" s="2"/>
    </row>
    <row r="642" spans="1:40"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9"/>
      <c r="Z642" s="9"/>
      <c r="AA642" s="2"/>
      <c r="AB642" s="2"/>
      <c r="AC642" s="2"/>
      <c r="AD642" s="2"/>
      <c r="AE642" s="2"/>
      <c r="AF642" s="2"/>
      <c r="AG642" s="2"/>
      <c r="AH642" s="2"/>
      <c r="AI642" s="2"/>
      <c r="AJ642" s="2"/>
      <c r="AK642" s="2"/>
      <c r="AL642" s="2"/>
      <c r="AM642" s="2"/>
      <c r="AN642" s="2"/>
    </row>
    <row r="643" spans="1:40"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9"/>
      <c r="Z643" s="9"/>
      <c r="AA643" s="2"/>
      <c r="AB643" s="2"/>
      <c r="AC643" s="2"/>
      <c r="AD643" s="2"/>
      <c r="AE643" s="2"/>
      <c r="AF643" s="2"/>
      <c r="AG643" s="2"/>
      <c r="AH643" s="2"/>
      <c r="AI643" s="2"/>
      <c r="AJ643" s="2"/>
      <c r="AK643" s="2"/>
      <c r="AL643" s="2"/>
      <c r="AM643" s="2"/>
      <c r="AN643" s="2"/>
    </row>
    <row r="644" spans="1:40"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9"/>
      <c r="Z644" s="9"/>
      <c r="AA644" s="2"/>
      <c r="AB644" s="2"/>
      <c r="AC644" s="2"/>
      <c r="AD644" s="2"/>
      <c r="AE644" s="2"/>
      <c r="AF644" s="2"/>
      <c r="AG644" s="2"/>
      <c r="AH644" s="2"/>
      <c r="AI644" s="2"/>
      <c r="AJ644" s="2"/>
      <c r="AK644" s="2"/>
      <c r="AL644" s="2"/>
      <c r="AM644" s="2"/>
      <c r="AN644" s="2"/>
    </row>
    <row r="645" spans="1:40"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9"/>
      <c r="Z645" s="9"/>
      <c r="AA645" s="2"/>
      <c r="AB645" s="2"/>
      <c r="AC645" s="2"/>
      <c r="AD645" s="2"/>
      <c r="AE645" s="2"/>
      <c r="AF645" s="2"/>
      <c r="AG645" s="2"/>
      <c r="AH645" s="2"/>
      <c r="AI645" s="2"/>
      <c r="AJ645" s="2"/>
      <c r="AK645" s="2"/>
      <c r="AL645" s="2"/>
      <c r="AM645" s="2"/>
      <c r="AN645" s="2"/>
    </row>
    <row r="646" spans="1:40"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9"/>
      <c r="Z646" s="9"/>
      <c r="AA646" s="2"/>
      <c r="AB646" s="2"/>
      <c r="AC646" s="2"/>
      <c r="AD646" s="2"/>
      <c r="AE646" s="2"/>
      <c r="AF646" s="2"/>
      <c r="AG646" s="2"/>
      <c r="AH646" s="2"/>
      <c r="AI646" s="2"/>
      <c r="AJ646" s="2"/>
      <c r="AK646" s="2"/>
      <c r="AL646" s="2"/>
      <c r="AM646" s="2"/>
      <c r="AN646" s="2"/>
    </row>
    <row r="647" spans="1:40"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9"/>
      <c r="Z647" s="9"/>
      <c r="AA647" s="2"/>
      <c r="AB647" s="2"/>
      <c r="AC647" s="2"/>
      <c r="AD647" s="2"/>
      <c r="AE647" s="2"/>
      <c r="AF647" s="2"/>
      <c r="AG647" s="2"/>
      <c r="AH647" s="2"/>
      <c r="AI647" s="2"/>
      <c r="AJ647" s="2"/>
      <c r="AK647" s="2"/>
      <c r="AL647" s="2"/>
      <c r="AM647" s="2"/>
      <c r="AN647" s="2"/>
    </row>
    <row r="648" spans="1:40"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9"/>
      <c r="Z648" s="9"/>
      <c r="AA648" s="2"/>
      <c r="AB648" s="2"/>
      <c r="AC648" s="2"/>
      <c r="AD648" s="2"/>
      <c r="AE648" s="2"/>
      <c r="AF648" s="2"/>
      <c r="AG648" s="2"/>
      <c r="AH648" s="2"/>
      <c r="AI648" s="2"/>
      <c r="AJ648" s="2"/>
      <c r="AK648" s="2"/>
      <c r="AL648" s="2"/>
      <c r="AM648" s="2"/>
      <c r="AN648" s="2"/>
    </row>
    <row r="649" spans="1:40"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9"/>
      <c r="Z649" s="9"/>
      <c r="AA649" s="2"/>
      <c r="AB649" s="2"/>
      <c r="AC649" s="2"/>
      <c r="AD649" s="2"/>
      <c r="AE649" s="2"/>
      <c r="AF649" s="2"/>
      <c r="AG649" s="2"/>
      <c r="AH649" s="2"/>
      <c r="AI649" s="2"/>
      <c r="AJ649" s="2"/>
      <c r="AK649" s="2"/>
      <c r="AL649" s="2"/>
      <c r="AM649" s="2"/>
      <c r="AN649" s="2"/>
    </row>
    <row r="650" spans="1:40"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9"/>
      <c r="Z650" s="9"/>
      <c r="AA650" s="2"/>
      <c r="AB650" s="2"/>
      <c r="AC650" s="2"/>
      <c r="AD650" s="2"/>
      <c r="AE650" s="2"/>
      <c r="AF650" s="2"/>
      <c r="AG650" s="2"/>
      <c r="AH650" s="2"/>
      <c r="AI650" s="2"/>
      <c r="AJ650" s="2"/>
      <c r="AK650" s="2"/>
      <c r="AL650" s="2"/>
      <c r="AM650" s="2"/>
      <c r="AN650" s="2"/>
    </row>
    <row r="651" spans="1:40"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9"/>
      <c r="Z651" s="9"/>
      <c r="AA651" s="2"/>
      <c r="AB651" s="2"/>
      <c r="AC651" s="2"/>
      <c r="AD651" s="2"/>
      <c r="AE651" s="2"/>
      <c r="AF651" s="2"/>
      <c r="AG651" s="2"/>
      <c r="AH651" s="2"/>
      <c r="AI651" s="2"/>
      <c r="AJ651" s="2"/>
      <c r="AK651" s="2"/>
      <c r="AL651" s="2"/>
      <c r="AM651" s="2"/>
      <c r="AN651" s="2"/>
    </row>
    <row r="652" spans="1:40"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9"/>
      <c r="Z652" s="9"/>
      <c r="AA652" s="2"/>
      <c r="AB652" s="2"/>
      <c r="AC652" s="2"/>
      <c r="AD652" s="2"/>
      <c r="AE652" s="2"/>
      <c r="AF652" s="2"/>
      <c r="AG652" s="2"/>
      <c r="AH652" s="2"/>
      <c r="AI652" s="2"/>
      <c r="AJ652" s="2"/>
      <c r="AK652" s="2"/>
      <c r="AL652" s="2"/>
      <c r="AM652" s="2"/>
      <c r="AN652" s="2"/>
    </row>
    <row r="653" spans="1:40"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9"/>
      <c r="Z653" s="9"/>
      <c r="AA653" s="2"/>
      <c r="AB653" s="2"/>
      <c r="AC653" s="2"/>
      <c r="AD653" s="2"/>
      <c r="AE653" s="2"/>
      <c r="AF653" s="2"/>
      <c r="AG653" s="2"/>
      <c r="AH653" s="2"/>
      <c r="AI653" s="2"/>
      <c r="AJ653" s="2"/>
      <c r="AK653" s="2"/>
      <c r="AL653" s="2"/>
      <c r="AM653" s="2"/>
      <c r="AN653" s="2"/>
    </row>
    <row r="654" spans="1:40"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9"/>
      <c r="Z654" s="9"/>
      <c r="AA654" s="2"/>
      <c r="AB654" s="2"/>
      <c r="AC654" s="2"/>
      <c r="AD654" s="2"/>
      <c r="AE654" s="2"/>
      <c r="AF654" s="2"/>
      <c r="AG654" s="2"/>
      <c r="AH654" s="2"/>
      <c r="AI654" s="2"/>
      <c r="AJ654" s="2"/>
      <c r="AK654" s="2"/>
      <c r="AL654" s="2"/>
      <c r="AM654" s="2"/>
      <c r="AN654" s="2"/>
    </row>
    <row r="655" spans="1:40"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9"/>
      <c r="Z655" s="9"/>
      <c r="AA655" s="2"/>
      <c r="AB655" s="2"/>
      <c r="AC655" s="2"/>
      <c r="AD655" s="2"/>
      <c r="AE655" s="2"/>
      <c r="AF655" s="2"/>
      <c r="AG655" s="2"/>
      <c r="AH655" s="2"/>
      <c r="AI655" s="2"/>
      <c r="AJ655" s="2"/>
      <c r="AK655" s="2"/>
      <c r="AL655" s="2"/>
      <c r="AM655" s="2"/>
      <c r="AN655" s="2"/>
    </row>
    <row r="656" spans="1:40"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9"/>
      <c r="Z656" s="9"/>
      <c r="AA656" s="2"/>
      <c r="AB656" s="2"/>
      <c r="AC656" s="2"/>
      <c r="AD656" s="2"/>
      <c r="AE656" s="2"/>
      <c r="AF656" s="2"/>
      <c r="AG656" s="2"/>
      <c r="AH656" s="2"/>
      <c r="AI656" s="2"/>
      <c r="AJ656" s="2"/>
      <c r="AK656" s="2"/>
      <c r="AL656" s="2"/>
      <c r="AM656" s="2"/>
      <c r="AN656" s="2"/>
    </row>
    <row r="657" spans="1:40"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9"/>
      <c r="Z657" s="9"/>
      <c r="AA657" s="2"/>
      <c r="AB657" s="2"/>
      <c r="AC657" s="2"/>
      <c r="AD657" s="2"/>
      <c r="AE657" s="2"/>
      <c r="AF657" s="2"/>
      <c r="AG657" s="2"/>
      <c r="AH657" s="2"/>
      <c r="AI657" s="2"/>
      <c r="AJ657" s="2"/>
      <c r="AK657" s="2"/>
      <c r="AL657" s="2"/>
      <c r="AM657" s="2"/>
      <c r="AN657" s="2"/>
    </row>
    <row r="658" spans="1:40"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9"/>
      <c r="Z658" s="9"/>
      <c r="AA658" s="2"/>
      <c r="AB658" s="2"/>
      <c r="AC658" s="2"/>
      <c r="AD658" s="2"/>
      <c r="AE658" s="2"/>
      <c r="AF658" s="2"/>
      <c r="AG658" s="2"/>
      <c r="AH658" s="2"/>
      <c r="AI658" s="2"/>
      <c r="AJ658" s="2"/>
      <c r="AK658" s="2"/>
      <c r="AL658" s="2"/>
      <c r="AM658" s="2"/>
      <c r="AN658" s="2"/>
    </row>
    <row r="659" spans="1:40"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9"/>
      <c r="Z659" s="9"/>
      <c r="AA659" s="2"/>
      <c r="AB659" s="2"/>
      <c r="AC659" s="2"/>
      <c r="AD659" s="2"/>
      <c r="AE659" s="2"/>
      <c r="AF659" s="2"/>
      <c r="AG659" s="2"/>
      <c r="AH659" s="2"/>
      <c r="AI659" s="2"/>
      <c r="AJ659" s="2"/>
      <c r="AK659" s="2"/>
      <c r="AL659" s="2"/>
      <c r="AM659" s="2"/>
      <c r="AN659" s="2"/>
    </row>
    <row r="660" spans="1:40"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9"/>
      <c r="Z660" s="9"/>
      <c r="AA660" s="2"/>
      <c r="AB660" s="2"/>
      <c r="AC660" s="2"/>
      <c r="AD660" s="2"/>
      <c r="AE660" s="2"/>
      <c r="AF660" s="2"/>
      <c r="AG660" s="2"/>
      <c r="AH660" s="2"/>
      <c r="AI660" s="2"/>
      <c r="AJ660" s="2"/>
      <c r="AK660" s="2"/>
      <c r="AL660" s="2"/>
      <c r="AM660" s="2"/>
      <c r="AN660" s="2"/>
    </row>
    <row r="661" spans="1:40"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9"/>
      <c r="Z661" s="9"/>
      <c r="AA661" s="2"/>
      <c r="AB661" s="2"/>
      <c r="AC661" s="2"/>
      <c r="AD661" s="2"/>
      <c r="AE661" s="2"/>
      <c r="AF661" s="2"/>
      <c r="AG661" s="2"/>
      <c r="AH661" s="2"/>
      <c r="AI661" s="2"/>
      <c r="AJ661" s="2"/>
      <c r="AK661" s="2"/>
      <c r="AL661" s="2"/>
      <c r="AM661" s="2"/>
      <c r="AN661" s="2"/>
    </row>
    <row r="662" spans="1:40"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9"/>
      <c r="Z662" s="9"/>
      <c r="AA662" s="2"/>
      <c r="AB662" s="2"/>
      <c r="AC662" s="2"/>
      <c r="AD662" s="2"/>
      <c r="AE662" s="2"/>
      <c r="AF662" s="2"/>
      <c r="AG662" s="2"/>
      <c r="AH662" s="2"/>
      <c r="AI662" s="2"/>
      <c r="AJ662" s="2"/>
      <c r="AK662" s="2"/>
      <c r="AL662" s="2"/>
      <c r="AM662" s="2"/>
      <c r="AN662" s="2"/>
    </row>
    <row r="663" spans="1:40"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9"/>
      <c r="Z663" s="9"/>
      <c r="AA663" s="2"/>
      <c r="AB663" s="2"/>
      <c r="AC663" s="2"/>
      <c r="AD663" s="2"/>
      <c r="AE663" s="2"/>
      <c r="AF663" s="2"/>
      <c r="AG663" s="2"/>
      <c r="AH663" s="2"/>
      <c r="AI663" s="2"/>
      <c r="AJ663" s="2"/>
      <c r="AK663" s="2"/>
      <c r="AL663" s="2"/>
      <c r="AM663" s="2"/>
      <c r="AN663" s="2"/>
    </row>
    <row r="664" spans="1:40"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9"/>
      <c r="Z664" s="9"/>
      <c r="AA664" s="2"/>
      <c r="AB664" s="2"/>
      <c r="AC664" s="2"/>
      <c r="AD664" s="2"/>
      <c r="AE664" s="2"/>
      <c r="AF664" s="2"/>
      <c r="AG664" s="2"/>
      <c r="AH664" s="2"/>
      <c r="AI664" s="2"/>
      <c r="AJ664" s="2"/>
      <c r="AK664" s="2"/>
      <c r="AL664" s="2"/>
      <c r="AM664" s="2"/>
      <c r="AN664" s="2"/>
    </row>
    <row r="665" spans="1:40"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9"/>
      <c r="Z665" s="9"/>
      <c r="AA665" s="2"/>
      <c r="AB665" s="2"/>
      <c r="AC665" s="2"/>
      <c r="AD665" s="2"/>
      <c r="AE665" s="2"/>
      <c r="AF665" s="2"/>
      <c r="AG665" s="2"/>
      <c r="AH665" s="2"/>
      <c r="AI665" s="2"/>
      <c r="AJ665" s="2"/>
      <c r="AK665" s="2"/>
      <c r="AL665" s="2"/>
      <c r="AM665" s="2"/>
      <c r="AN665" s="2"/>
    </row>
    <row r="666" spans="1:40"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9"/>
      <c r="Z666" s="9"/>
      <c r="AA666" s="2"/>
      <c r="AB666" s="2"/>
      <c r="AC666" s="2"/>
      <c r="AD666" s="2"/>
      <c r="AE666" s="2"/>
      <c r="AF666" s="2"/>
      <c r="AG666" s="2"/>
      <c r="AH666" s="2"/>
      <c r="AI666" s="2"/>
      <c r="AJ666" s="2"/>
      <c r="AK666" s="2"/>
      <c r="AL666" s="2"/>
      <c r="AM666" s="2"/>
      <c r="AN666" s="2"/>
    </row>
    <row r="667" spans="1:40"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9"/>
      <c r="Z667" s="9"/>
      <c r="AA667" s="2"/>
      <c r="AB667" s="2"/>
      <c r="AC667" s="2"/>
      <c r="AD667" s="2"/>
      <c r="AE667" s="2"/>
      <c r="AF667" s="2"/>
      <c r="AG667" s="2"/>
      <c r="AH667" s="2"/>
      <c r="AI667" s="2"/>
      <c r="AJ667" s="2"/>
      <c r="AK667" s="2"/>
      <c r="AL667" s="2"/>
      <c r="AM667" s="2"/>
      <c r="AN667" s="2"/>
    </row>
    <row r="668" spans="1:40"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9"/>
      <c r="Z668" s="9"/>
      <c r="AA668" s="2"/>
      <c r="AB668" s="2"/>
      <c r="AC668" s="2"/>
      <c r="AD668" s="2"/>
      <c r="AE668" s="2"/>
      <c r="AF668" s="2"/>
      <c r="AG668" s="2"/>
      <c r="AH668" s="2"/>
      <c r="AI668" s="2"/>
      <c r="AJ668" s="2"/>
      <c r="AK668" s="2"/>
      <c r="AL668" s="2"/>
      <c r="AM668" s="2"/>
      <c r="AN668" s="2"/>
    </row>
    <row r="669" spans="1:40"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9"/>
      <c r="Z669" s="9"/>
      <c r="AA669" s="2"/>
      <c r="AB669" s="2"/>
      <c r="AC669" s="2"/>
      <c r="AD669" s="2"/>
      <c r="AE669" s="2"/>
      <c r="AF669" s="2"/>
      <c r="AG669" s="2"/>
      <c r="AH669" s="2"/>
      <c r="AI669" s="2"/>
      <c r="AJ669" s="2"/>
      <c r="AK669" s="2"/>
      <c r="AL669" s="2"/>
      <c r="AM669" s="2"/>
      <c r="AN669" s="2"/>
    </row>
    <row r="670" spans="1:40"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9"/>
      <c r="Z670" s="9"/>
      <c r="AA670" s="2"/>
      <c r="AB670" s="2"/>
      <c r="AC670" s="2"/>
      <c r="AD670" s="2"/>
      <c r="AE670" s="2"/>
      <c r="AF670" s="2"/>
      <c r="AG670" s="2"/>
      <c r="AH670" s="2"/>
      <c r="AI670" s="2"/>
      <c r="AJ670" s="2"/>
      <c r="AK670" s="2"/>
      <c r="AL670" s="2"/>
      <c r="AM670" s="2"/>
      <c r="AN670" s="2"/>
    </row>
    <row r="671" spans="1:40"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9"/>
      <c r="Z671" s="9"/>
      <c r="AA671" s="2"/>
      <c r="AB671" s="2"/>
      <c r="AC671" s="2"/>
      <c r="AD671" s="2"/>
      <c r="AE671" s="2"/>
      <c r="AF671" s="2"/>
      <c r="AG671" s="2"/>
      <c r="AH671" s="2"/>
      <c r="AI671" s="2"/>
      <c r="AJ671" s="2"/>
      <c r="AK671" s="2"/>
      <c r="AL671" s="2"/>
      <c r="AM671" s="2"/>
      <c r="AN671" s="2"/>
    </row>
    <row r="672" spans="1:40"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9"/>
      <c r="Z672" s="9"/>
      <c r="AA672" s="2"/>
      <c r="AB672" s="2"/>
      <c r="AC672" s="2"/>
      <c r="AD672" s="2"/>
      <c r="AE672" s="2"/>
      <c r="AF672" s="2"/>
      <c r="AG672" s="2"/>
      <c r="AH672" s="2"/>
      <c r="AI672" s="2"/>
      <c r="AJ672" s="2"/>
      <c r="AK672" s="2"/>
      <c r="AL672" s="2"/>
      <c r="AM672" s="2"/>
      <c r="AN672" s="2"/>
    </row>
    <row r="673" spans="1:40"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9"/>
      <c r="Z673" s="9"/>
      <c r="AA673" s="2"/>
      <c r="AB673" s="2"/>
      <c r="AC673" s="2"/>
      <c r="AD673" s="2"/>
      <c r="AE673" s="2"/>
      <c r="AF673" s="2"/>
      <c r="AG673" s="2"/>
      <c r="AH673" s="2"/>
      <c r="AI673" s="2"/>
      <c r="AJ673" s="2"/>
      <c r="AK673" s="2"/>
      <c r="AL673" s="2"/>
      <c r="AM673" s="2"/>
      <c r="AN673" s="2"/>
    </row>
    <row r="674" spans="1:40"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9"/>
      <c r="Z674" s="9"/>
      <c r="AA674" s="2"/>
      <c r="AB674" s="2"/>
      <c r="AC674" s="2"/>
      <c r="AD674" s="2"/>
      <c r="AE674" s="2"/>
      <c r="AF674" s="2"/>
      <c r="AG674" s="2"/>
      <c r="AH674" s="2"/>
      <c r="AI674" s="2"/>
      <c r="AJ674" s="2"/>
      <c r="AK674" s="2"/>
      <c r="AL674" s="2"/>
      <c r="AM674" s="2"/>
      <c r="AN674" s="2"/>
    </row>
    <row r="675" spans="1:40"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9"/>
      <c r="Z675" s="9"/>
      <c r="AA675" s="2"/>
      <c r="AB675" s="2"/>
      <c r="AC675" s="2"/>
      <c r="AD675" s="2"/>
      <c r="AE675" s="2"/>
      <c r="AF675" s="2"/>
      <c r="AG675" s="2"/>
      <c r="AH675" s="2"/>
      <c r="AI675" s="2"/>
      <c r="AJ675" s="2"/>
      <c r="AK675" s="2"/>
      <c r="AL675" s="2"/>
      <c r="AM675" s="2"/>
      <c r="AN675" s="2"/>
    </row>
    <row r="676" spans="1:40"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9"/>
      <c r="Z676" s="9"/>
      <c r="AA676" s="2"/>
      <c r="AB676" s="2"/>
      <c r="AC676" s="2"/>
      <c r="AD676" s="2"/>
      <c r="AE676" s="2"/>
      <c r="AF676" s="2"/>
      <c r="AG676" s="2"/>
      <c r="AH676" s="2"/>
      <c r="AI676" s="2"/>
      <c r="AJ676" s="2"/>
      <c r="AK676" s="2"/>
      <c r="AL676" s="2"/>
      <c r="AM676" s="2"/>
      <c r="AN676" s="2"/>
    </row>
    <row r="677" spans="1:40"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9"/>
      <c r="Z677" s="9"/>
      <c r="AA677" s="2"/>
      <c r="AB677" s="2"/>
      <c r="AC677" s="2"/>
      <c r="AD677" s="2"/>
      <c r="AE677" s="2"/>
      <c r="AF677" s="2"/>
      <c r="AG677" s="2"/>
      <c r="AH677" s="2"/>
      <c r="AI677" s="2"/>
      <c r="AJ677" s="2"/>
      <c r="AK677" s="2"/>
      <c r="AL677" s="2"/>
      <c r="AM677" s="2"/>
      <c r="AN677" s="2"/>
    </row>
    <row r="678" spans="1:40"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9"/>
      <c r="Z678" s="9"/>
      <c r="AA678" s="2"/>
      <c r="AB678" s="2"/>
      <c r="AC678" s="2"/>
      <c r="AD678" s="2"/>
      <c r="AE678" s="2"/>
      <c r="AF678" s="2"/>
      <c r="AG678" s="2"/>
      <c r="AH678" s="2"/>
      <c r="AI678" s="2"/>
      <c r="AJ678" s="2"/>
      <c r="AK678" s="2"/>
      <c r="AL678" s="2"/>
      <c r="AM678" s="2"/>
      <c r="AN678" s="2"/>
    </row>
    <row r="679" spans="1:40"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9"/>
      <c r="Z679" s="9"/>
      <c r="AA679" s="2"/>
      <c r="AB679" s="2"/>
      <c r="AC679" s="2"/>
      <c r="AD679" s="2"/>
      <c r="AE679" s="2"/>
      <c r="AF679" s="2"/>
      <c r="AG679" s="2"/>
      <c r="AH679" s="2"/>
      <c r="AI679" s="2"/>
      <c r="AJ679" s="2"/>
      <c r="AK679" s="2"/>
      <c r="AL679" s="2"/>
      <c r="AM679" s="2"/>
      <c r="AN679" s="2"/>
    </row>
    <row r="680" spans="1:40"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9"/>
      <c r="Z680" s="9"/>
      <c r="AA680" s="2"/>
      <c r="AB680" s="2"/>
      <c r="AC680" s="2"/>
      <c r="AD680" s="2"/>
      <c r="AE680" s="2"/>
      <c r="AF680" s="2"/>
      <c r="AG680" s="2"/>
      <c r="AH680" s="2"/>
      <c r="AI680" s="2"/>
      <c r="AJ680" s="2"/>
      <c r="AK680" s="2"/>
      <c r="AL680" s="2"/>
      <c r="AM680" s="2"/>
      <c r="AN680" s="2"/>
    </row>
    <row r="681" spans="1:40"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9"/>
      <c r="Z681" s="9"/>
      <c r="AA681" s="2"/>
      <c r="AB681" s="2"/>
      <c r="AC681" s="2"/>
      <c r="AD681" s="2"/>
      <c r="AE681" s="2"/>
      <c r="AF681" s="2"/>
      <c r="AG681" s="2"/>
      <c r="AH681" s="2"/>
      <c r="AI681" s="2"/>
      <c r="AJ681" s="2"/>
      <c r="AK681" s="2"/>
      <c r="AL681" s="2"/>
      <c r="AM681" s="2"/>
      <c r="AN681" s="2"/>
    </row>
    <row r="682" spans="1:40"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9"/>
      <c r="Z682" s="9"/>
      <c r="AA682" s="2"/>
      <c r="AB682" s="2"/>
      <c r="AC682" s="2"/>
      <c r="AD682" s="2"/>
      <c r="AE682" s="2"/>
      <c r="AF682" s="2"/>
      <c r="AG682" s="2"/>
      <c r="AH682" s="2"/>
      <c r="AI682" s="2"/>
      <c r="AJ682" s="2"/>
      <c r="AK682" s="2"/>
      <c r="AL682" s="2"/>
      <c r="AM682" s="2"/>
      <c r="AN682" s="2"/>
    </row>
    <row r="683" spans="1:40"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9"/>
      <c r="Z683" s="9"/>
      <c r="AA683" s="2"/>
      <c r="AB683" s="2"/>
      <c r="AC683" s="2"/>
      <c r="AD683" s="2"/>
      <c r="AE683" s="2"/>
      <c r="AF683" s="2"/>
      <c r="AG683" s="2"/>
      <c r="AH683" s="2"/>
      <c r="AI683" s="2"/>
      <c r="AJ683" s="2"/>
      <c r="AK683" s="2"/>
      <c r="AL683" s="2"/>
      <c r="AM683" s="2"/>
      <c r="AN683" s="2"/>
    </row>
    <row r="684" spans="1:40"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9"/>
      <c r="Z684" s="9"/>
      <c r="AA684" s="2"/>
      <c r="AB684" s="2"/>
      <c r="AC684" s="2"/>
      <c r="AD684" s="2"/>
      <c r="AE684" s="2"/>
      <c r="AF684" s="2"/>
      <c r="AG684" s="2"/>
      <c r="AH684" s="2"/>
      <c r="AI684" s="2"/>
      <c r="AJ684" s="2"/>
      <c r="AK684" s="2"/>
      <c r="AL684" s="2"/>
      <c r="AM684" s="2"/>
      <c r="AN684" s="2"/>
    </row>
    <row r="685" spans="1:40"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9"/>
      <c r="Z685" s="9"/>
      <c r="AA685" s="2"/>
      <c r="AB685" s="2"/>
      <c r="AC685" s="2"/>
      <c r="AD685" s="2"/>
      <c r="AE685" s="2"/>
      <c r="AF685" s="2"/>
      <c r="AG685" s="2"/>
      <c r="AH685" s="2"/>
      <c r="AI685" s="2"/>
      <c r="AJ685" s="2"/>
      <c r="AK685" s="2"/>
      <c r="AL685" s="2"/>
      <c r="AM685" s="2"/>
      <c r="AN685" s="2"/>
    </row>
    <row r="686" spans="1:40"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9"/>
      <c r="Z686" s="9"/>
      <c r="AA686" s="2"/>
      <c r="AB686" s="2"/>
      <c r="AC686" s="2"/>
      <c r="AD686" s="2"/>
      <c r="AE686" s="2"/>
      <c r="AF686" s="2"/>
      <c r="AG686" s="2"/>
      <c r="AH686" s="2"/>
      <c r="AI686" s="2"/>
      <c r="AJ686" s="2"/>
      <c r="AK686" s="2"/>
      <c r="AL686" s="2"/>
      <c r="AM686" s="2"/>
      <c r="AN686" s="2"/>
    </row>
    <row r="687" spans="1:40"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9"/>
      <c r="Z687" s="9"/>
      <c r="AA687" s="2"/>
      <c r="AB687" s="2"/>
      <c r="AC687" s="2"/>
      <c r="AD687" s="2"/>
      <c r="AE687" s="2"/>
      <c r="AF687" s="2"/>
      <c r="AG687" s="2"/>
      <c r="AH687" s="2"/>
      <c r="AI687" s="2"/>
      <c r="AJ687" s="2"/>
      <c r="AK687" s="2"/>
      <c r="AL687" s="2"/>
      <c r="AM687" s="2"/>
      <c r="AN687" s="2"/>
    </row>
    <row r="688" spans="1:40"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9"/>
      <c r="Z688" s="9"/>
      <c r="AA688" s="2"/>
      <c r="AB688" s="2"/>
      <c r="AC688" s="2"/>
      <c r="AD688" s="2"/>
      <c r="AE688" s="2"/>
      <c r="AF688" s="2"/>
      <c r="AG688" s="2"/>
      <c r="AH688" s="2"/>
      <c r="AI688" s="2"/>
      <c r="AJ688" s="2"/>
      <c r="AK688" s="2"/>
      <c r="AL688" s="2"/>
      <c r="AM688" s="2"/>
      <c r="AN688" s="2"/>
    </row>
    <row r="689" spans="1:40"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9"/>
      <c r="Z689" s="9"/>
      <c r="AA689" s="2"/>
      <c r="AB689" s="2"/>
      <c r="AC689" s="2"/>
      <c r="AD689" s="2"/>
      <c r="AE689" s="2"/>
      <c r="AF689" s="2"/>
      <c r="AG689" s="2"/>
      <c r="AH689" s="2"/>
      <c r="AI689" s="2"/>
      <c r="AJ689" s="2"/>
      <c r="AK689" s="2"/>
      <c r="AL689" s="2"/>
      <c r="AM689" s="2"/>
      <c r="AN689" s="2"/>
    </row>
    <row r="690" spans="1:40"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9"/>
      <c r="Z690" s="9"/>
      <c r="AA690" s="2"/>
      <c r="AB690" s="2"/>
      <c r="AC690" s="2"/>
      <c r="AD690" s="2"/>
      <c r="AE690" s="2"/>
      <c r="AF690" s="2"/>
      <c r="AG690" s="2"/>
      <c r="AH690" s="2"/>
      <c r="AI690" s="2"/>
      <c r="AJ690" s="2"/>
      <c r="AK690" s="2"/>
      <c r="AL690" s="2"/>
      <c r="AM690" s="2"/>
      <c r="AN690" s="2"/>
    </row>
    <row r="691" spans="1:40"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9"/>
      <c r="Z691" s="9"/>
      <c r="AA691" s="2"/>
      <c r="AB691" s="2"/>
      <c r="AC691" s="2"/>
      <c r="AD691" s="2"/>
      <c r="AE691" s="2"/>
      <c r="AF691" s="2"/>
      <c r="AG691" s="2"/>
      <c r="AH691" s="2"/>
      <c r="AI691" s="2"/>
      <c r="AJ691" s="2"/>
      <c r="AK691" s="2"/>
      <c r="AL691" s="2"/>
      <c r="AM691" s="2"/>
      <c r="AN691" s="2"/>
    </row>
    <row r="692" spans="1:40"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9"/>
      <c r="Z692" s="9"/>
      <c r="AA692" s="2"/>
      <c r="AB692" s="2"/>
      <c r="AC692" s="2"/>
      <c r="AD692" s="2"/>
      <c r="AE692" s="2"/>
      <c r="AF692" s="2"/>
      <c r="AG692" s="2"/>
      <c r="AH692" s="2"/>
      <c r="AI692" s="2"/>
      <c r="AJ692" s="2"/>
      <c r="AK692" s="2"/>
      <c r="AL692" s="2"/>
      <c r="AM692" s="2"/>
      <c r="AN692" s="2"/>
    </row>
    <row r="693" spans="1:40"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9"/>
      <c r="Z693" s="9"/>
      <c r="AA693" s="2"/>
      <c r="AB693" s="2"/>
      <c r="AC693" s="2"/>
      <c r="AD693" s="2"/>
      <c r="AE693" s="2"/>
      <c r="AF693" s="2"/>
      <c r="AG693" s="2"/>
      <c r="AH693" s="2"/>
      <c r="AI693" s="2"/>
      <c r="AJ693" s="2"/>
      <c r="AK693" s="2"/>
      <c r="AL693" s="2"/>
      <c r="AM693" s="2"/>
      <c r="AN693" s="2"/>
    </row>
    <row r="694" spans="1:40"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9"/>
      <c r="Z694" s="9"/>
      <c r="AA694" s="2"/>
      <c r="AB694" s="2"/>
      <c r="AC694" s="2"/>
      <c r="AD694" s="2"/>
      <c r="AE694" s="2"/>
      <c r="AF694" s="2"/>
      <c r="AG694" s="2"/>
      <c r="AH694" s="2"/>
      <c r="AI694" s="2"/>
      <c r="AJ694" s="2"/>
      <c r="AK694" s="2"/>
      <c r="AL694" s="2"/>
      <c r="AM694" s="2"/>
      <c r="AN694" s="2"/>
    </row>
    <row r="695" spans="1:40"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9"/>
      <c r="Z695" s="9"/>
      <c r="AA695" s="2"/>
      <c r="AB695" s="2"/>
      <c r="AC695" s="2"/>
      <c r="AD695" s="2"/>
      <c r="AE695" s="2"/>
      <c r="AF695" s="2"/>
      <c r="AG695" s="2"/>
      <c r="AH695" s="2"/>
      <c r="AI695" s="2"/>
      <c r="AJ695" s="2"/>
      <c r="AK695" s="2"/>
      <c r="AL695" s="2"/>
      <c r="AM695" s="2"/>
      <c r="AN695" s="2"/>
    </row>
    <row r="696" spans="1:40"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9"/>
      <c r="Z696" s="9"/>
      <c r="AA696" s="2"/>
      <c r="AB696" s="2"/>
      <c r="AC696" s="2"/>
      <c r="AD696" s="2"/>
      <c r="AE696" s="2"/>
      <c r="AF696" s="2"/>
      <c r="AG696" s="2"/>
      <c r="AH696" s="2"/>
      <c r="AI696" s="2"/>
      <c r="AJ696" s="2"/>
      <c r="AK696" s="2"/>
      <c r="AL696" s="2"/>
      <c r="AM696" s="2"/>
      <c r="AN696" s="2"/>
    </row>
    <row r="697" spans="1:40"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9"/>
      <c r="Z697" s="9"/>
      <c r="AA697" s="2"/>
      <c r="AB697" s="2"/>
      <c r="AC697" s="2"/>
      <c r="AD697" s="2"/>
      <c r="AE697" s="2"/>
      <c r="AF697" s="2"/>
      <c r="AG697" s="2"/>
      <c r="AH697" s="2"/>
      <c r="AI697" s="2"/>
      <c r="AJ697" s="2"/>
      <c r="AK697" s="2"/>
      <c r="AL697" s="2"/>
      <c r="AM697" s="2"/>
      <c r="AN697" s="2"/>
    </row>
    <row r="698" spans="1:40"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9"/>
      <c r="Z698" s="9"/>
      <c r="AA698" s="2"/>
      <c r="AB698" s="2"/>
      <c r="AC698" s="2"/>
      <c r="AD698" s="2"/>
      <c r="AE698" s="2"/>
      <c r="AF698" s="2"/>
      <c r="AG698" s="2"/>
      <c r="AH698" s="2"/>
      <c r="AI698" s="2"/>
      <c r="AJ698" s="2"/>
      <c r="AK698" s="2"/>
      <c r="AL698" s="2"/>
      <c r="AM698" s="2"/>
      <c r="AN698" s="2"/>
    </row>
    <row r="699" spans="1:40"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9"/>
      <c r="Z699" s="9"/>
      <c r="AA699" s="2"/>
      <c r="AB699" s="2"/>
      <c r="AC699" s="2"/>
      <c r="AD699" s="2"/>
      <c r="AE699" s="2"/>
      <c r="AF699" s="2"/>
      <c r="AG699" s="2"/>
      <c r="AH699" s="2"/>
      <c r="AI699" s="2"/>
      <c r="AJ699" s="2"/>
      <c r="AK699" s="2"/>
      <c r="AL699" s="2"/>
      <c r="AM699" s="2"/>
      <c r="AN699" s="2"/>
    </row>
    <row r="700" spans="1:40"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9"/>
      <c r="Z700" s="9"/>
      <c r="AA700" s="2"/>
      <c r="AB700" s="2"/>
      <c r="AC700" s="2"/>
      <c r="AD700" s="2"/>
      <c r="AE700" s="2"/>
      <c r="AF700" s="2"/>
      <c r="AG700" s="2"/>
      <c r="AH700" s="2"/>
      <c r="AI700" s="2"/>
      <c r="AJ700" s="2"/>
      <c r="AK700" s="2"/>
      <c r="AL700" s="2"/>
      <c r="AM700" s="2"/>
      <c r="AN700" s="2"/>
    </row>
    <row r="701" spans="1:40"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9"/>
      <c r="Z701" s="9"/>
      <c r="AA701" s="2"/>
      <c r="AB701" s="2"/>
      <c r="AC701" s="2"/>
      <c r="AD701" s="2"/>
      <c r="AE701" s="2"/>
      <c r="AF701" s="2"/>
      <c r="AG701" s="2"/>
      <c r="AH701" s="2"/>
      <c r="AI701" s="2"/>
      <c r="AJ701" s="2"/>
      <c r="AK701" s="2"/>
      <c r="AL701" s="2"/>
      <c r="AM701" s="2"/>
      <c r="AN701" s="2"/>
    </row>
    <row r="702" spans="1:40"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9"/>
      <c r="Z702" s="9"/>
      <c r="AA702" s="2"/>
      <c r="AB702" s="2"/>
      <c r="AC702" s="2"/>
      <c r="AD702" s="2"/>
      <c r="AE702" s="2"/>
      <c r="AF702" s="2"/>
      <c r="AG702" s="2"/>
      <c r="AH702" s="2"/>
      <c r="AI702" s="2"/>
      <c r="AJ702" s="2"/>
      <c r="AK702" s="2"/>
      <c r="AL702" s="2"/>
      <c r="AM702" s="2"/>
      <c r="AN702" s="2"/>
    </row>
    <row r="703" spans="1:40"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9"/>
      <c r="Z703" s="9"/>
      <c r="AA703" s="2"/>
      <c r="AB703" s="2"/>
      <c r="AC703" s="2"/>
      <c r="AD703" s="2"/>
      <c r="AE703" s="2"/>
      <c r="AF703" s="2"/>
      <c r="AG703" s="2"/>
      <c r="AH703" s="2"/>
      <c r="AI703" s="2"/>
      <c r="AJ703" s="2"/>
      <c r="AK703" s="2"/>
      <c r="AL703" s="2"/>
      <c r="AM703" s="2"/>
      <c r="AN703" s="2"/>
    </row>
    <row r="704" spans="1:40"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9"/>
      <c r="Z704" s="9"/>
      <c r="AA704" s="2"/>
      <c r="AB704" s="2"/>
      <c r="AC704" s="2"/>
      <c r="AD704" s="2"/>
      <c r="AE704" s="2"/>
      <c r="AF704" s="2"/>
      <c r="AG704" s="2"/>
      <c r="AH704" s="2"/>
      <c r="AI704" s="2"/>
      <c r="AJ704" s="2"/>
      <c r="AK704" s="2"/>
      <c r="AL704" s="2"/>
      <c r="AM704" s="2"/>
      <c r="AN704" s="2"/>
    </row>
    <row r="705" spans="1:40"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9"/>
      <c r="Z705" s="9"/>
      <c r="AA705" s="2"/>
      <c r="AB705" s="2"/>
      <c r="AC705" s="2"/>
      <c r="AD705" s="2"/>
      <c r="AE705" s="2"/>
      <c r="AF705" s="2"/>
      <c r="AG705" s="2"/>
      <c r="AH705" s="2"/>
      <c r="AI705" s="2"/>
      <c r="AJ705" s="2"/>
      <c r="AK705" s="2"/>
      <c r="AL705" s="2"/>
      <c r="AM705" s="2"/>
      <c r="AN705" s="2"/>
    </row>
    <row r="706" spans="1:40"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9"/>
      <c r="Z706" s="9"/>
      <c r="AA706" s="2"/>
      <c r="AB706" s="2"/>
      <c r="AC706" s="2"/>
      <c r="AD706" s="2"/>
      <c r="AE706" s="2"/>
      <c r="AF706" s="2"/>
      <c r="AG706" s="2"/>
      <c r="AH706" s="2"/>
      <c r="AI706" s="2"/>
      <c r="AJ706" s="2"/>
      <c r="AK706" s="2"/>
      <c r="AL706" s="2"/>
      <c r="AM706" s="2"/>
      <c r="AN706" s="2"/>
    </row>
    <row r="707" spans="1:40"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9"/>
      <c r="Z707" s="9"/>
      <c r="AA707" s="2"/>
      <c r="AB707" s="2"/>
      <c r="AC707" s="2"/>
      <c r="AD707" s="2"/>
      <c r="AE707" s="2"/>
      <c r="AF707" s="2"/>
      <c r="AG707" s="2"/>
      <c r="AH707" s="2"/>
      <c r="AI707" s="2"/>
      <c r="AJ707" s="2"/>
      <c r="AK707" s="2"/>
      <c r="AL707" s="2"/>
      <c r="AM707" s="2"/>
      <c r="AN707" s="2"/>
    </row>
    <row r="708" spans="1:40"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9"/>
      <c r="Z708" s="9"/>
      <c r="AA708" s="2"/>
      <c r="AB708" s="2"/>
      <c r="AC708" s="2"/>
      <c r="AD708" s="2"/>
      <c r="AE708" s="2"/>
      <c r="AF708" s="2"/>
      <c r="AG708" s="2"/>
      <c r="AH708" s="2"/>
      <c r="AI708" s="2"/>
      <c r="AJ708" s="2"/>
      <c r="AK708" s="2"/>
      <c r="AL708" s="2"/>
      <c r="AM708" s="2"/>
      <c r="AN708" s="2"/>
    </row>
    <row r="709" spans="1:40"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9"/>
      <c r="Z709" s="9"/>
      <c r="AA709" s="2"/>
      <c r="AB709" s="2"/>
      <c r="AC709" s="2"/>
      <c r="AD709" s="2"/>
      <c r="AE709" s="2"/>
      <c r="AF709" s="2"/>
      <c r="AG709" s="2"/>
      <c r="AH709" s="2"/>
      <c r="AI709" s="2"/>
      <c r="AJ709" s="2"/>
      <c r="AK709" s="2"/>
      <c r="AL709" s="2"/>
      <c r="AM709" s="2"/>
      <c r="AN709" s="2"/>
    </row>
    <row r="710" spans="1:40"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9"/>
      <c r="Z710" s="9"/>
      <c r="AA710" s="2"/>
      <c r="AB710" s="2"/>
      <c r="AC710" s="2"/>
      <c r="AD710" s="2"/>
      <c r="AE710" s="2"/>
      <c r="AF710" s="2"/>
      <c r="AG710" s="2"/>
      <c r="AH710" s="2"/>
      <c r="AI710" s="2"/>
      <c r="AJ710" s="2"/>
      <c r="AK710" s="2"/>
      <c r="AL710" s="2"/>
      <c r="AM710" s="2"/>
      <c r="AN710" s="2"/>
    </row>
    <row r="711" spans="1:40"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9"/>
      <c r="Z711" s="9"/>
      <c r="AA711" s="2"/>
      <c r="AB711" s="2"/>
      <c r="AC711" s="2"/>
      <c r="AD711" s="2"/>
      <c r="AE711" s="2"/>
      <c r="AF711" s="2"/>
      <c r="AG711" s="2"/>
      <c r="AH711" s="2"/>
      <c r="AI711" s="2"/>
      <c r="AJ711" s="2"/>
      <c r="AK711" s="2"/>
      <c r="AL711" s="2"/>
      <c r="AM711" s="2"/>
      <c r="AN711" s="2"/>
    </row>
    <row r="712" spans="1:40"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9"/>
      <c r="Z712" s="9"/>
      <c r="AA712" s="2"/>
      <c r="AB712" s="2"/>
      <c r="AC712" s="2"/>
      <c r="AD712" s="2"/>
      <c r="AE712" s="2"/>
      <c r="AF712" s="2"/>
      <c r="AG712" s="2"/>
      <c r="AH712" s="2"/>
      <c r="AI712" s="2"/>
      <c r="AJ712" s="2"/>
      <c r="AK712" s="2"/>
      <c r="AL712" s="2"/>
      <c r="AM712" s="2"/>
      <c r="AN712" s="2"/>
    </row>
    <row r="713" spans="1:40"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9"/>
      <c r="Z713" s="9"/>
      <c r="AA713" s="2"/>
      <c r="AB713" s="2"/>
      <c r="AC713" s="2"/>
      <c r="AD713" s="2"/>
      <c r="AE713" s="2"/>
      <c r="AF713" s="2"/>
      <c r="AG713" s="2"/>
      <c r="AH713" s="2"/>
      <c r="AI713" s="2"/>
      <c r="AJ713" s="2"/>
      <c r="AK713" s="2"/>
      <c r="AL713" s="2"/>
      <c r="AM713" s="2"/>
      <c r="AN713" s="2"/>
    </row>
    <row r="714" spans="1:40"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9"/>
      <c r="Z714" s="9"/>
      <c r="AA714" s="2"/>
      <c r="AB714" s="2"/>
      <c r="AC714" s="2"/>
      <c r="AD714" s="2"/>
      <c r="AE714" s="2"/>
      <c r="AF714" s="2"/>
      <c r="AG714" s="2"/>
      <c r="AH714" s="2"/>
      <c r="AI714" s="2"/>
      <c r="AJ714" s="2"/>
      <c r="AK714" s="2"/>
      <c r="AL714" s="2"/>
      <c r="AM714" s="2"/>
      <c r="AN714" s="2"/>
    </row>
    <row r="715" spans="1:40"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9"/>
      <c r="Z715" s="9"/>
      <c r="AA715" s="2"/>
      <c r="AB715" s="2"/>
      <c r="AC715" s="2"/>
      <c r="AD715" s="2"/>
      <c r="AE715" s="2"/>
      <c r="AF715" s="2"/>
      <c r="AG715" s="2"/>
      <c r="AH715" s="2"/>
      <c r="AI715" s="2"/>
      <c r="AJ715" s="2"/>
      <c r="AK715" s="2"/>
      <c r="AL715" s="2"/>
      <c r="AM715" s="2"/>
      <c r="AN715" s="2"/>
    </row>
    <row r="716" spans="1:40"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9"/>
      <c r="Z716" s="9"/>
      <c r="AA716" s="2"/>
      <c r="AB716" s="2"/>
      <c r="AC716" s="2"/>
      <c r="AD716" s="2"/>
      <c r="AE716" s="2"/>
      <c r="AF716" s="2"/>
      <c r="AG716" s="2"/>
      <c r="AH716" s="2"/>
      <c r="AI716" s="2"/>
      <c r="AJ716" s="2"/>
      <c r="AK716" s="2"/>
      <c r="AL716" s="2"/>
      <c r="AM716" s="2"/>
      <c r="AN716" s="2"/>
    </row>
    <row r="717" spans="1:40"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9"/>
      <c r="Z717" s="9"/>
      <c r="AA717" s="2"/>
      <c r="AB717" s="2"/>
      <c r="AC717" s="2"/>
      <c r="AD717" s="2"/>
      <c r="AE717" s="2"/>
      <c r="AF717" s="2"/>
      <c r="AG717" s="2"/>
      <c r="AH717" s="2"/>
      <c r="AI717" s="2"/>
      <c r="AJ717" s="2"/>
      <c r="AK717" s="2"/>
      <c r="AL717" s="2"/>
      <c r="AM717" s="2"/>
      <c r="AN717" s="2"/>
    </row>
    <row r="718" spans="1:40"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9"/>
      <c r="Z718" s="9"/>
      <c r="AA718" s="2"/>
      <c r="AB718" s="2"/>
      <c r="AC718" s="2"/>
      <c r="AD718" s="2"/>
      <c r="AE718" s="2"/>
      <c r="AF718" s="2"/>
      <c r="AG718" s="2"/>
      <c r="AH718" s="2"/>
      <c r="AI718" s="2"/>
      <c r="AJ718" s="2"/>
      <c r="AK718" s="2"/>
      <c r="AL718" s="2"/>
      <c r="AM718" s="2"/>
      <c r="AN718" s="2"/>
    </row>
    <row r="719" spans="1:40"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9"/>
      <c r="Z719" s="9"/>
      <c r="AA719" s="2"/>
      <c r="AB719" s="2"/>
      <c r="AC719" s="2"/>
      <c r="AD719" s="2"/>
      <c r="AE719" s="2"/>
      <c r="AF719" s="2"/>
      <c r="AG719" s="2"/>
      <c r="AH719" s="2"/>
      <c r="AI719" s="2"/>
      <c r="AJ719" s="2"/>
      <c r="AK719" s="2"/>
      <c r="AL719" s="2"/>
      <c r="AM719" s="2"/>
      <c r="AN719" s="2"/>
    </row>
    <row r="720" spans="1:40"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9"/>
      <c r="Z720" s="9"/>
      <c r="AA720" s="2"/>
      <c r="AB720" s="2"/>
      <c r="AC720" s="2"/>
      <c r="AD720" s="2"/>
      <c r="AE720" s="2"/>
      <c r="AF720" s="2"/>
      <c r="AG720" s="2"/>
      <c r="AH720" s="2"/>
      <c r="AI720" s="2"/>
      <c r="AJ720" s="2"/>
      <c r="AK720" s="2"/>
      <c r="AL720" s="2"/>
      <c r="AM720" s="2"/>
      <c r="AN720" s="2"/>
    </row>
    <row r="721" spans="1:40"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9"/>
      <c r="Z721" s="9"/>
      <c r="AA721" s="2"/>
      <c r="AB721" s="2"/>
      <c r="AC721" s="2"/>
      <c r="AD721" s="2"/>
      <c r="AE721" s="2"/>
      <c r="AF721" s="2"/>
      <c r="AG721" s="2"/>
      <c r="AH721" s="2"/>
      <c r="AI721" s="2"/>
      <c r="AJ721" s="2"/>
      <c r="AK721" s="2"/>
      <c r="AL721" s="2"/>
      <c r="AM721" s="2"/>
      <c r="AN721" s="2"/>
    </row>
    <row r="722" spans="1:40"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9"/>
      <c r="Z722" s="9"/>
      <c r="AA722" s="2"/>
      <c r="AB722" s="2"/>
      <c r="AC722" s="2"/>
      <c r="AD722" s="2"/>
      <c r="AE722" s="2"/>
      <c r="AF722" s="2"/>
      <c r="AG722" s="2"/>
      <c r="AH722" s="2"/>
      <c r="AI722" s="2"/>
      <c r="AJ722" s="2"/>
      <c r="AK722" s="2"/>
      <c r="AL722" s="2"/>
      <c r="AM722" s="2"/>
      <c r="AN722" s="2"/>
    </row>
    <row r="723" spans="1:40"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9"/>
      <c r="Z723" s="9"/>
      <c r="AA723" s="2"/>
      <c r="AB723" s="2"/>
      <c r="AC723" s="2"/>
      <c r="AD723" s="2"/>
      <c r="AE723" s="2"/>
      <c r="AF723" s="2"/>
      <c r="AG723" s="2"/>
      <c r="AH723" s="2"/>
      <c r="AI723" s="2"/>
      <c r="AJ723" s="2"/>
      <c r="AK723" s="2"/>
      <c r="AL723" s="2"/>
      <c r="AM723" s="2"/>
      <c r="AN723" s="2"/>
    </row>
    <row r="724" spans="1:40"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9"/>
      <c r="Z724" s="9"/>
      <c r="AA724" s="2"/>
      <c r="AB724" s="2"/>
      <c r="AC724" s="2"/>
      <c r="AD724" s="2"/>
      <c r="AE724" s="2"/>
      <c r="AF724" s="2"/>
      <c r="AG724" s="2"/>
      <c r="AH724" s="2"/>
      <c r="AI724" s="2"/>
      <c r="AJ724" s="2"/>
      <c r="AK724" s="2"/>
      <c r="AL724" s="2"/>
      <c r="AM724" s="2"/>
      <c r="AN724" s="2"/>
    </row>
    <row r="725" spans="1:40"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9"/>
      <c r="Z725" s="9"/>
      <c r="AA725" s="2"/>
      <c r="AB725" s="2"/>
      <c r="AC725" s="2"/>
      <c r="AD725" s="2"/>
      <c r="AE725" s="2"/>
      <c r="AF725" s="2"/>
      <c r="AG725" s="2"/>
      <c r="AH725" s="2"/>
      <c r="AI725" s="2"/>
      <c r="AJ725" s="2"/>
      <c r="AK725" s="2"/>
      <c r="AL725" s="2"/>
      <c r="AM725" s="2"/>
      <c r="AN725" s="2"/>
    </row>
    <row r="726" spans="1:40"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9"/>
      <c r="Z726" s="9"/>
      <c r="AA726" s="2"/>
      <c r="AB726" s="2"/>
      <c r="AC726" s="2"/>
      <c r="AD726" s="2"/>
      <c r="AE726" s="2"/>
      <c r="AF726" s="2"/>
      <c r="AG726" s="2"/>
      <c r="AH726" s="2"/>
      <c r="AI726" s="2"/>
      <c r="AJ726" s="2"/>
      <c r="AK726" s="2"/>
      <c r="AL726" s="2"/>
      <c r="AM726" s="2"/>
      <c r="AN726" s="2"/>
    </row>
    <row r="727" spans="1:40"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9"/>
      <c r="Z727" s="9"/>
      <c r="AA727" s="2"/>
      <c r="AB727" s="2"/>
      <c r="AC727" s="2"/>
      <c r="AD727" s="2"/>
      <c r="AE727" s="2"/>
      <c r="AF727" s="2"/>
      <c r="AG727" s="2"/>
      <c r="AH727" s="2"/>
      <c r="AI727" s="2"/>
      <c r="AJ727" s="2"/>
      <c r="AK727" s="2"/>
      <c r="AL727" s="2"/>
      <c r="AM727" s="2"/>
      <c r="AN727" s="2"/>
    </row>
    <row r="728" spans="1:40"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9"/>
      <c r="Z728" s="9"/>
      <c r="AA728" s="2"/>
      <c r="AB728" s="2"/>
      <c r="AC728" s="2"/>
      <c r="AD728" s="2"/>
      <c r="AE728" s="2"/>
      <c r="AF728" s="2"/>
      <c r="AG728" s="2"/>
      <c r="AH728" s="2"/>
      <c r="AI728" s="2"/>
      <c r="AJ728" s="2"/>
      <c r="AK728" s="2"/>
      <c r="AL728" s="2"/>
      <c r="AM728" s="2"/>
      <c r="AN728" s="2"/>
    </row>
    <row r="729" spans="1:40"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9"/>
      <c r="Z729" s="9"/>
      <c r="AA729" s="2"/>
      <c r="AB729" s="2"/>
      <c r="AC729" s="2"/>
      <c r="AD729" s="2"/>
      <c r="AE729" s="2"/>
      <c r="AF729" s="2"/>
      <c r="AG729" s="2"/>
      <c r="AH729" s="2"/>
      <c r="AI729" s="2"/>
      <c r="AJ729" s="2"/>
      <c r="AK729" s="2"/>
      <c r="AL729" s="2"/>
      <c r="AM729" s="2"/>
      <c r="AN729" s="2"/>
    </row>
    <row r="730" spans="1:40"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9"/>
      <c r="Z730" s="9"/>
      <c r="AA730" s="2"/>
      <c r="AB730" s="2"/>
      <c r="AC730" s="2"/>
      <c r="AD730" s="2"/>
      <c r="AE730" s="2"/>
      <c r="AF730" s="2"/>
      <c r="AG730" s="2"/>
      <c r="AH730" s="2"/>
      <c r="AI730" s="2"/>
      <c r="AJ730" s="2"/>
      <c r="AK730" s="2"/>
      <c r="AL730" s="2"/>
      <c r="AM730" s="2"/>
      <c r="AN730" s="2"/>
    </row>
    <row r="731" spans="1:40"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9"/>
      <c r="Z731" s="9"/>
      <c r="AA731" s="2"/>
      <c r="AB731" s="2"/>
      <c r="AC731" s="2"/>
      <c r="AD731" s="2"/>
      <c r="AE731" s="2"/>
      <c r="AF731" s="2"/>
      <c r="AG731" s="2"/>
      <c r="AH731" s="2"/>
      <c r="AI731" s="2"/>
      <c r="AJ731" s="2"/>
      <c r="AK731" s="2"/>
      <c r="AL731" s="2"/>
      <c r="AM731" s="2"/>
      <c r="AN731" s="2"/>
    </row>
    <row r="732" spans="1:40"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9"/>
      <c r="Z732" s="9"/>
      <c r="AA732" s="2"/>
      <c r="AB732" s="2"/>
      <c r="AC732" s="2"/>
      <c r="AD732" s="2"/>
      <c r="AE732" s="2"/>
      <c r="AF732" s="2"/>
      <c r="AG732" s="2"/>
      <c r="AH732" s="2"/>
      <c r="AI732" s="2"/>
      <c r="AJ732" s="2"/>
      <c r="AK732" s="2"/>
      <c r="AL732" s="2"/>
      <c r="AM732" s="2"/>
      <c r="AN732" s="2"/>
    </row>
    <row r="733" spans="1:40"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9"/>
      <c r="Z733" s="9"/>
      <c r="AA733" s="2"/>
      <c r="AB733" s="2"/>
      <c r="AC733" s="2"/>
      <c r="AD733" s="2"/>
      <c r="AE733" s="2"/>
      <c r="AF733" s="2"/>
      <c r="AG733" s="2"/>
      <c r="AH733" s="2"/>
      <c r="AI733" s="2"/>
      <c r="AJ733" s="2"/>
      <c r="AK733" s="2"/>
      <c r="AL733" s="2"/>
      <c r="AM733" s="2"/>
      <c r="AN733" s="2"/>
    </row>
    <row r="734" spans="1:40"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9"/>
      <c r="Z734" s="9"/>
      <c r="AA734" s="2"/>
      <c r="AB734" s="2"/>
      <c r="AC734" s="2"/>
      <c r="AD734" s="2"/>
      <c r="AE734" s="2"/>
      <c r="AF734" s="2"/>
      <c r="AG734" s="2"/>
      <c r="AH734" s="2"/>
      <c r="AI734" s="2"/>
      <c r="AJ734" s="2"/>
      <c r="AK734" s="2"/>
      <c r="AL734" s="2"/>
      <c r="AM734" s="2"/>
      <c r="AN734" s="2"/>
    </row>
    <row r="735" spans="1:40"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9"/>
      <c r="Z735" s="9"/>
      <c r="AA735" s="2"/>
      <c r="AB735" s="2"/>
      <c r="AC735" s="2"/>
      <c r="AD735" s="2"/>
      <c r="AE735" s="2"/>
      <c r="AF735" s="2"/>
      <c r="AG735" s="2"/>
      <c r="AH735" s="2"/>
      <c r="AI735" s="2"/>
      <c r="AJ735" s="2"/>
      <c r="AK735" s="2"/>
      <c r="AL735" s="2"/>
      <c r="AM735" s="2"/>
      <c r="AN735" s="2"/>
    </row>
    <row r="736" spans="1:40"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9"/>
      <c r="Z736" s="9"/>
      <c r="AA736" s="2"/>
      <c r="AB736" s="2"/>
      <c r="AC736" s="2"/>
      <c r="AD736" s="2"/>
      <c r="AE736" s="2"/>
      <c r="AF736" s="2"/>
      <c r="AG736" s="2"/>
      <c r="AH736" s="2"/>
      <c r="AI736" s="2"/>
      <c r="AJ736" s="2"/>
      <c r="AK736" s="2"/>
      <c r="AL736" s="2"/>
      <c r="AM736" s="2"/>
      <c r="AN736" s="2"/>
    </row>
    <row r="737" spans="1:40"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9"/>
      <c r="Z737" s="9"/>
      <c r="AA737" s="2"/>
      <c r="AB737" s="2"/>
      <c r="AC737" s="2"/>
      <c r="AD737" s="2"/>
      <c r="AE737" s="2"/>
      <c r="AF737" s="2"/>
      <c r="AG737" s="2"/>
      <c r="AH737" s="2"/>
      <c r="AI737" s="2"/>
      <c r="AJ737" s="2"/>
      <c r="AK737" s="2"/>
      <c r="AL737" s="2"/>
      <c r="AM737" s="2"/>
      <c r="AN737" s="2"/>
    </row>
    <row r="738" spans="1:40"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9"/>
      <c r="Z738" s="9"/>
      <c r="AA738" s="2"/>
      <c r="AB738" s="2"/>
      <c r="AC738" s="2"/>
      <c r="AD738" s="2"/>
      <c r="AE738" s="2"/>
      <c r="AF738" s="2"/>
      <c r="AG738" s="2"/>
      <c r="AH738" s="2"/>
      <c r="AI738" s="2"/>
      <c r="AJ738" s="2"/>
      <c r="AK738" s="2"/>
      <c r="AL738" s="2"/>
      <c r="AM738" s="2"/>
      <c r="AN738" s="2"/>
    </row>
    <row r="739" spans="1:40"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9"/>
      <c r="Z739" s="9"/>
      <c r="AA739" s="2"/>
      <c r="AB739" s="2"/>
      <c r="AC739" s="2"/>
      <c r="AD739" s="2"/>
      <c r="AE739" s="2"/>
      <c r="AF739" s="2"/>
      <c r="AG739" s="2"/>
      <c r="AH739" s="2"/>
      <c r="AI739" s="2"/>
      <c r="AJ739" s="2"/>
      <c r="AK739" s="2"/>
      <c r="AL739" s="2"/>
      <c r="AM739" s="2"/>
      <c r="AN739" s="2"/>
    </row>
    <row r="740" spans="1:40"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9"/>
      <c r="Z740" s="9"/>
      <c r="AA740" s="2"/>
      <c r="AB740" s="2"/>
      <c r="AC740" s="2"/>
      <c r="AD740" s="2"/>
      <c r="AE740" s="2"/>
      <c r="AF740" s="2"/>
      <c r="AG740" s="2"/>
      <c r="AH740" s="2"/>
      <c r="AI740" s="2"/>
      <c r="AJ740" s="2"/>
      <c r="AK740" s="2"/>
      <c r="AL740" s="2"/>
      <c r="AM740" s="2"/>
      <c r="AN740" s="2"/>
    </row>
    <row r="741" spans="1:40"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9"/>
      <c r="Z741" s="9"/>
      <c r="AA741" s="2"/>
      <c r="AB741" s="2"/>
      <c r="AC741" s="2"/>
      <c r="AD741" s="2"/>
      <c r="AE741" s="2"/>
      <c r="AF741" s="2"/>
      <c r="AG741" s="2"/>
      <c r="AH741" s="2"/>
      <c r="AI741" s="2"/>
      <c r="AJ741" s="2"/>
      <c r="AK741" s="2"/>
      <c r="AL741" s="2"/>
      <c r="AM741" s="2"/>
      <c r="AN741" s="2"/>
    </row>
    <row r="742" spans="1:40"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9"/>
      <c r="Z742" s="9"/>
      <c r="AA742" s="2"/>
      <c r="AB742" s="2"/>
      <c r="AC742" s="2"/>
      <c r="AD742" s="2"/>
      <c r="AE742" s="2"/>
      <c r="AF742" s="2"/>
      <c r="AG742" s="2"/>
      <c r="AH742" s="2"/>
      <c r="AI742" s="2"/>
      <c r="AJ742" s="2"/>
      <c r="AK742" s="2"/>
      <c r="AL742" s="2"/>
      <c r="AM742" s="2"/>
      <c r="AN742" s="2"/>
    </row>
    <row r="743" spans="1:40"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9"/>
      <c r="Z743" s="9"/>
      <c r="AA743" s="2"/>
      <c r="AB743" s="2"/>
      <c r="AC743" s="2"/>
      <c r="AD743" s="2"/>
      <c r="AE743" s="2"/>
      <c r="AF743" s="2"/>
      <c r="AG743" s="2"/>
      <c r="AH743" s="2"/>
      <c r="AI743" s="2"/>
      <c r="AJ743" s="2"/>
      <c r="AK743" s="2"/>
      <c r="AL743" s="2"/>
      <c r="AM743" s="2"/>
      <c r="AN743" s="2"/>
    </row>
    <row r="744" spans="1:40"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9"/>
      <c r="Z744" s="9"/>
      <c r="AA744" s="2"/>
      <c r="AB744" s="2"/>
      <c r="AC744" s="2"/>
      <c r="AD744" s="2"/>
      <c r="AE744" s="2"/>
      <c r="AF744" s="2"/>
      <c r="AG744" s="2"/>
      <c r="AH744" s="2"/>
      <c r="AI744" s="2"/>
      <c r="AJ744" s="2"/>
      <c r="AK744" s="2"/>
      <c r="AL744" s="2"/>
      <c r="AM744" s="2"/>
      <c r="AN744" s="2"/>
    </row>
    <row r="745" spans="1:40"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9"/>
      <c r="Z745" s="9"/>
      <c r="AA745" s="2"/>
      <c r="AB745" s="2"/>
      <c r="AC745" s="2"/>
      <c r="AD745" s="2"/>
      <c r="AE745" s="2"/>
      <c r="AF745" s="2"/>
      <c r="AG745" s="2"/>
      <c r="AH745" s="2"/>
      <c r="AI745" s="2"/>
      <c r="AJ745" s="2"/>
      <c r="AK745" s="2"/>
      <c r="AL745" s="2"/>
      <c r="AM745" s="2"/>
      <c r="AN745" s="2"/>
    </row>
    <row r="746" spans="1:40"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9"/>
      <c r="Z746" s="9"/>
      <c r="AA746" s="2"/>
      <c r="AB746" s="2"/>
      <c r="AC746" s="2"/>
      <c r="AD746" s="2"/>
      <c r="AE746" s="2"/>
      <c r="AF746" s="2"/>
      <c r="AG746" s="2"/>
      <c r="AH746" s="2"/>
      <c r="AI746" s="2"/>
      <c r="AJ746" s="2"/>
      <c r="AK746" s="2"/>
      <c r="AL746" s="2"/>
      <c r="AM746" s="2"/>
      <c r="AN746" s="2"/>
    </row>
    <row r="747" spans="1:40"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9"/>
      <c r="Z747" s="9"/>
      <c r="AA747" s="2"/>
      <c r="AB747" s="2"/>
      <c r="AC747" s="2"/>
      <c r="AD747" s="2"/>
      <c r="AE747" s="2"/>
      <c r="AF747" s="2"/>
      <c r="AG747" s="2"/>
      <c r="AH747" s="2"/>
      <c r="AI747" s="2"/>
      <c r="AJ747" s="2"/>
      <c r="AK747" s="2"/>
      <c r="AL747" s="2"/>
      <c r="AM747" s="2"/>
      <c r="AN747" s="2"/>
    </row>
    <row r="748" spans="1:40"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9"/>
      <c r="Z748" s="9"/>
      <c r="AA748" s="2"/>
      <c r="AB748" s="2"/>
      <c r="AC748" s="2"/>
      <c r="AD748" s="2"/>
      <c r="AE748" s="2"/>
      <c r="AF748" s="2"/>
      <c r="AG748" s="2"/>
      <c r="AH748" s="2"/>
      <c r="AI748" s="2"/>
      <c r="AJ748" s="2"/>
      <c r="AK748" s="2"/>
      <c r="AL748" s="2"/>
      <c r="AM748" s="2"/>
      <c r="AN748" s="2"/>
    </row>
    <row r="749" spans="1:40"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9"/>
      <c r="Z749" s="9"/>
      <c r="AA749" s="2"/>
      <c r="AB749" s="2"/>
      <c r="AC749" s="2"/>
      <c r="AD749" s="2"/>
      <c r="AE749" s="2"/>
      <c r="AF749" s="2"/>
      <c r="AG749" s="2"/>
      <c r="AH749" s="2"/>
      <c r="AI749" s="2"/>
      <c r="AJ749" s="2"/>
      <c r="AK749" s="2"/>
      <c r="AL749" s="2"/>
      <c r="AM749" s="2"/>
      <c r="AN749" s="2"/>
    </row>
    <row r="750" spans="1:40"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9"/>
      <c r="Z750" s="9"/>
      <c r="AA750" s="2"/>
      <c r="AB750" s="2"/>
      <c r="AC750" s="2"/>
      <c r="AD750" s="2"/>
      <c r="AE750" s="2"/>
      <c r="AF750" s="2"/>
      <c r="AG750" s="2"/>
      <c r="AH750" s="2"/>
      <c r="AI750" s="2"/>
      <c r="AJ750" s="2"/>
      <c r="AK750" s="2"/>
      <c r="AL750" s="2"/>
      <c r="AM750" s="2"/>
      <c r="AN750" s="2"/>
    </row>
    <row r="751" spans="1:40"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9"/>
      <c r="Z751" s="9"/>
      <c r="AA751" s="2"/>
      <c r="AB751" s="2"/>
      <c r="AC751" s="2"/>
      <c r="AD751" s="2"/>
      <c r="AE751" s="2"/>
      <c r="AF751" s="2"/>
      <c r="AG751" s="2"/>
      <c r="AH751" s="2"/>
      <c r="AI751" s="2"/>
      <c r="AJ751" s="2"/>
      <c r="AK751" s="2"/>
      <c r="AL751" s="2"/>
      <c r="AM751" s="2"/>
      <c r="AN751" s="2"/>
    </row>
    <row r="752" spans="1:40"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9"/>
      <c r="Z752" s="9"/>
      <c r="AA752" s="2"/>
      <c r="AB752" s="2"/>
      <c r="AC752" s="2"/>
      <c r="AD752" s="2"/>
      <c r="AE752" s="2"/>
      <c r="AF752" s="2"/>
      <c r="AG752" s="2"/>
      <c r="AH752" s="2"/>
      <c r="AI752" s="2"/>
      <c r="AJ752" s="2"/>
      <c r="AK752" s="2"/>
      <c r="AL752" s="2"/>
      <c r="AM752" s="2"/>
      <c r="AN752" s="2"/>
    </row>
    <row r="753" spans="1:40"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9"/>
      <c r="Z753" s="9"/>
      <c r="AA753" s="2"/>
      <c r="AB753" s="2"/>
      <c r="AC753" s="2"/>
      <c r="AD753" s="2"/>
      <c r="AE753" s="2"/>
      <c r="AF753" s="2"/>
      <c r="AG753" s="2"/>
      <c r="AH753" s="2"/>
      <c r="AI753" s="2"/>
      <c r="AJ753" s="2"/>
      <c r="AK753" s="2"/>
      <c r="AL753" s="2"/>
      <c r="AM753" s="2"/>
      <c r="AN753" s="2"/>
    </row>
    <row r="754" spans="1:40"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9"/>
      <c r="Z754" s="9"/>
      <c r="AA754" s="2"/>
      <c r="AB754" s="2"/>
      <c r="AC754" s="2"/>
      <c r="AD754" s="2"/>
      <c r="AE754" s="2"/>
      <c r="AF754" s="2"/>
      <c r="AG754" s="2"/>
      <c r="AH754" s="2"/>
      <c r="AI754" s="2"/>
      <c r="AJ754" s="2"/>
      <c r="AK754" s="2"/>
      <c r="AL754" s="2"/>
      <c r="AM754" s="2"/>
      <c r="AN754" s="2"/>
    </row>
    <row r="755" spans="1:40"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9"/>
      <c r="Z755" s="9"/>
      <c r="AA755" s="2"/>
      <c r="AB755" s="2"/>
      <c r="AC755" s="2"/>
      <c r="AD755" s="2"/>
      <c r="AE755" s="2"/>
      <c r="AF755" s="2"/>
      <c r="AG755" s="2"/>
      <c r="AH755" s="2"/>
      <c r="AI755" s="2"/>
      <c r="AJ755" s="2"/>
      <c r="AK755" s="2"/>
      <c r="AL755" s="2"/>
      <c r="AM755" s="2"/>
      <c r="AN755" s="2"/>
    </row>
    <row r="756" spans="1:40"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9"/>
      <c r="Z756" s="9"/>
      <c r="AA756" s="2"/>
      <c r="AB756" s="2"/>
      <c r="AC756" s="2"/>
      <c r="AD756" s="2"/>
      <c r="AE756" s="2"/>
      <c r="AF756" s="2"/>
      <c r="AG756" s="2"/>
      <c r="AH756" s="2"/>
      <c r="AI756" s="2"/>
      <c r="AJ756" s="2"/>
      <c r="AK756" s="2"/>
      <c r="AL756" s="2"/>
      <c r="AM756" s="2"/>
      <c r="AN756" s="2"/>
    </row>
    <row r="757" spans="1:40"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9"/>
      <c r="Z757" s="9"/>
      <c r="AA757" s="2"/>
      <c r="AB757" s="2"/>
      <c r="AC757" s="2"/>
      <c r="AD757" s="2"/>
      <c r="AE757" s="2"/>
      <c r="AF757" s="2"/>
      <c r="AG757" s="2"/>
      <c r="AH757" s="2"/>
      <c r="AI757" s="2"/>
      <c r="AJ757" s="2"/>
      <c r="AK757" s="2"/>
      <c r="AL757" s="2"/>
      <c r="AM757" s="2"/>
      <c r="AN757" s="2"/>
    </row>
    <row r="758" spans="1:40"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9"/>
      <c r="Z758" s="9"/>
      <c r="AA758" s="2"/>
      <c r="AB758" s="2"/>
      <c r="AC758" s="2"/>
      <c r="AD758" s="2"/>
      <c r="AE758" s="2"/>
      <c r="AF758" s="2"/>
      <c r="AG758" s="2"/>
      <c r="AH758" s="2"/>
      <c r="AI758" s="2"/>
      <c r="AJ758" s="2"/>
      <c r="AK758" s="2"/>
      <c r="AL758" s="2"/>
      <c r="AM758" s="2"/>
      <c r="AN758" s="2"/>
    </row>
    <row r="759" spans="1:40"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9"/>
      <c r="Z759" s="9"/>
      <c r="AA759" s="2"/>
      <c r="AB759" s="2"/>
      <c r="AC759" s="2"/>
      <c r="AD759" s="2"/>
      <c r="AE759" s="2"/>
      <c r="AF759" s="2"/>
      <c r="AG759" s="2"/>
      <c r="AH759" s="2"/>
      <c r="AI759" s="2"/>
      <c r="AJ759" s="2"/>
      <c r="AK759" s="2"/>
      <c r="AL759" s="2"/>
      <c r="AM759" s="2"/>
      <c r="AN759" s="2"/>
    </row>
    <row r="760" spans="1:40"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9"/>
      <c r="Z760" s="9"/>
      <c r="AA760" s="2"/>
      <c r="AB760" s="2"/>
      <c r="AC760" s="2"/>
      <c r="AD760" s="2"/>
      <c r="AE760" s="2"/>
      <c r="AF760" s="2"/>
      <c r="AG760" s="2"/>
      <c r="AH760" s="2"/>
      <c r="AI760" s="2"/>
      <c r="AJ760" s="2"/>
      <c r="AK760" s="2"/>
      <c r="AL760" s="2"/>
      <c r="AM760" s="2"/>
      <c r="AN760" s="2"/>
    </row>
    <row r="761" spans="1:40"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9"/>
      <c r="Z761" s="9"/>
      <c r="AA761" s="2"/>
      <c r="AB761" s="2"/>
      <c r="AC761" s="2"/>
      <c r="AD761" s="2"/>
      <c r="AE761" s="2"/>
      <c r="AF761" s="2"/>
      <c r="AG761" s="2"/>
      <c r="AH761" s="2"/>
      <c r="AI761" s="2"/>
      <c r="AJ761" s="2"/>
      <c r="AK761" s="2"/>
      <c r="AL761" s="2"/>
      <c r="AM761" s="2"/>
      <c r="AN761" s="2"/>
    </row>
    <row r="762" spans="1:40"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9"/>
      <c r="Z762" s="9"/>
      <c r="AA762" s="2"/>
      <c r="AB762" s="2"/>
      <c r="AC762" s="2"/>
      <c r="AD762" s="2"/>
      <c r="AE762" s="2"/>
      <c r="AF762" s="2"/>
      <c r="AG762" s="2"/>
      <c r="AH762" s="2"/>
      <c r="AI762" s="2"/>
      <c r="AJ762" s="2"/>
      <c r="AK762" s="2"/>
      <c r="AL762" s="2"/>
      <c r="AM762" s="2"/>
      <c r="AN762" s="2"/>
    </row>
    <row r="763" spans="1:40"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9"/>
      <c r="Z763" s="9"/>
      <c r="AA763" s="2"/>
      <c r="AB763" s="2"/>
      <c r="AC763" s="2"/>
      <c r="AD763" s="2"/>
      <c r="AE763" s="2"/>
      <c r="AF763" s="2"/>
      <c r="AG763" s="2"/>
      <c r="AH763" s="2"/>
      <c r="AI763" s="2"/>
      <c r="AJ763" s="2"/>
      <c r="AK763" s="2"/>
      <c r="AL763" s="2"/>
      <c r="AM763" s="2"/>
      <c r="AN763" s="2"/>
    </row>
    <row r="764" spans="1:40"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9"/>
      <c r="Z764" s="9"/>
      <c r="AA764" s="2"/>
      <c r="AB764" s="2"/>
      <c r="AC764" s="2"/>
      <c r="AD764" s="2"/>
      <c r="AE764" s="2"/>
      <c r="AF764" s="2"/>
      <c r="AG764" s="2"/>
      <c r="AH764" s="2"/>
      <c r="AI764" s="2"/>
      <c r="AJ764" s="2"/>
      <c r="AK764" s="2"/>
      <c r="AL764" s="2"/>
      <c r="AM764" s="2"/>
      <c r="AN764" s="2"/>
    </row>
    <row r="765" spans="1:40"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9"/>
      <c r="Z765" s="9"/>
      <c r="AA765" s="2"/>
      <c r="AB765" s="2"/>
      <c r="AC765" s="2"/>
      <c r="AD765" s="2"/>
      <c r="AE765" s="2"/>
      <c r="AF765" s="2"/>
      <c r="AG765" s="2"/>
      <c r="AH765" s="2"/>
      <c r="AI765" s="2"/>
      <c r="AJ765" s="2"/>
      <c r="AK765" s="2"/>
      <c r="AL765" s="2"/>
      <c r="AM765" s="2"/>
      <c r="AN765" s="2"/>
    </row>
    <row r="766" spans="1:40"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9"/>
      <c r="Z766" s="9"/>
      <c r="AA766" s="2"/>
      <c r="AB766" s="2"/>
      <c r="AC766" s="2"/>
      <c r="AD766" s="2"/>
      <c r="AE766" s="2"/>
      <c r="AF766" s="2"/>
      <c r="AG766" s="2"/>
      <c r="AH766" s="2"/>
      <c r="AI766" s="2"/>
      <c r="AJ766" s="2"/>
      <c r="AK766" s="2"/>
      <c r="AL766" s="2"/>
      <c r="AM766" s="2"/>
      <c r="AN766" s="2"/>
    </row>
    <row r="767" spans="1:40"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9"/>
      <c r="Z767" s="9"/>
      <c r="AA767" s="2"/>
      <c r="AB767" s="2"/>
      <c r="AC767" s="2"/>
      <c r="AD767" s="2"/>
      <c r="AE767" s="2"/>
      <c r="AF767" s="2"/>
      <c r="AG767" s="2"/>
      <c r="AH767" s="2"/>
      <c r="AI767" s="2"/>
      <c r="AJ767" s="2"/>
      <c r="AK767" s="2"/>
      <c r="AL767" s="2"/>
      <c r="AM767" s="2"/>
      <c r="AN767" s="2"/>
    </row>
    <row r="768" spans="1:40"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9"/>
      <c r="Z768" s="9"/>
      <c r="AA768" s="2"/>
      <c r="AB768" s="2"/>
      <c r="AC768" s="2"/>
      <c r="AD768" s="2"/>
      <c r="AE768" s="2"/>
      <c r="AF768" s="2"/>
      <c r="AG768" s="2"/>
      <c r="AH768" s="2"/>
      <c r="AI768" s="2"/>
      <c r="AJ768" s="2"/>
      <c r="AK768" s="2"/>
      <c r="AL768" s="2"/>
      <c r="AM768" s="2"/>
      <c r="AN768" s="2"/>
    </row>
    <row r="769" spans="1:40"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9"/>
      <c r="Z769" s="9"/>
      <c r="AA769" s="2"/>
      <c r="AB769" s="2"/>
      <c r="AC769" s="2"/>
      <c r="AD769" s="2"/>
      <c r="AE769" s="2"/>
      <c r="AF769" s="2"/>
      <c r="AG769" s="2"/>
      <c r="AH769" s="2"/>
      <c r="AI769" s="2"/>
      <c r="AJ769" s="2"/>
      <c r="AK769" s="2"/>
      <c r="AL769" s="2"/>
      <c r="AM769" s="2"/>
      <c r="AN769" s="2"/>
    </row>
    <row r="770" spans="1:40"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9"/>
      <c r="Z770" s="9"/>
      <c r="AA770" s="2"/>
      <c r="AB770" s="2"/>
      <c r="AC770" s="2"/>
      <c r="AD770" s="2"/>
      <c r="AE770" s="2"/>
      <c r="AF770" s="2"/>
      <c r="AG770" s="2"/>
      <c r="AH770" s="2"/>
      <c r="AI770" s="2"/>
      <c r="AJ770" s="2"/>
      <c r="AK770" s="2"/>
      <c r="AL770" s="2"/>
      <c r="AM770" s="2"/>
      <c r="AN770" s="2"/>
    </row>
    <row r="771" spans="1:40"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9"/>
      <c r="Z771" s="9"/>
      <c r="AA771" s="2"/>
      <c r="AB771" s="2"/>
      <c r="AC771" s="2"/>
      <c r="AD771" s="2"/>
      <c r="AE771" s="2"/>
      <c r="AF771" s="2"/>
      <c r="AG771" s="2"/>
      <c r="AH771" s="2"/>
      <c r="AI771" s="2"/>
      <c r="AJ771" s="2"/>
      <c r="AK771" s="2"/>
      <c r="AL771" s="2"/>
      <c r="AM771" s="2"/>
      <c r="AN771" s="2"/>
    </row>
    <row r="772" spans="1:40"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9"/>
      <c r="Z772" s="9"/>
      <c r="AA772" s="2"/>
      <c r="AB772" s="2"/>
      <c r="AC772" s="2"/>
      <c r="AD772" s="2"/>
      <c r="AE772" s="2"/>
      <c r="AF772" s="2"/>
      <c r="AG772" s="2"/>
      <c r="AH772" s="2"/>
      <c r="AI772" s="2"/>
      <c r="AJ772" s="2"/>
      <c r="AK772" s="2"/>
      <c r="AL772" s="2"/>
      <c r="AM772" s="2"/>
      <c r="AN772" s="2"/>
    </row>
  </sheetData>
  <mergeCells count="2892">
    <mergeCell ref="AE12:AF12"/>
    <mergeCell ref="AG12:AH12"/>
    <mergeCell ref="AI12:AK12"/>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 ref="AA15:AB15"/>
    <mergeCell ref="AC15:AD15"/>
    <mergeCell ref="AE15:AF15"/>
    <mergeCell ref="AG15:AH15"/>
    <mergeCell ref="AI15:AK15"/>
    <mergeCell ref="B16:C16"/>
    <mergeCell ref="D16:T16"/>
    <mergeCell ref="U16:V16"/>
    <mergeCell ref="W16:X16"/>
    <mergeCell ref="Y16:Z16"/>
    <mergeCell ref="B14:C14"/>
    <mergeCell ref="D14:T14"/>
    <mergeCell ref="AE14:AF14"/>
    <mergeCell ref="AG14:AH14"/>
    <mergeCell ref="AI14:AK14"/>
    <mergeCell ref="B15:C15"/>
    <mergeCell ref="D15:T15"/>
    <mergeCell ref="U15:V15"/>
    <mergeCell ref="W15:X15"/>
    <mergeCell ref="Y15:Z15"/>
    <mergeCell ref="AA17:AB17"/>
    <mergeCell ref="AC17:AD17"/>
    <mergeCell ref="AE17:AF17"/>
    <mergeCell ref="AG17:AH17"/>
    <mergeCell ref="AI17:AK17"/>
    <mergeCell ref="B18:C18"/>
    <mergeCell ref="D18:T18"/>
    <mergeCell ref="W18:X18"/>
    <mergeCell ref="Y18:Z18"/>
    <mergeCell ref="AA18:AB18"/>
    <mergeCell ref="AA16:AB16"/>
    <mergeCell ref="AC16:AD16"/>
    <mergeCell ref="AE16:AF16"/>
    <mergeCell ref="AG16:AH16"/>
    <mergeCell ref="AI16:AK16"/>
    <mergeCell ref="B17:C17"/>
    <mergeCell ref="D17:T17"/>
    <mergeCell ref="U17:V17"/>
    <mergeCell ref="W17:X17"/>
    <mergeCell ref="Y17:Z17"/>
    <mergeCell ref="AC19:AD19"/>
    <mergeCell ref="AE19:AF19"/>
    <mergeCell ref="AG19:AH19"/>
    <mergeCell ref="AI19:AK19"/>
    <mergeCell ref="B20:C20"/>
    <mergeCell ref="D20:T20"/>
    <mergeCell ref="U20:V20"/>
    <mergeCell ref="W20:X20"/>
    <mergeCell ref="Y20:Z20"/>
    <mergeCell ref="AA20:AB20"/>
    <mergeCell ref="AC18:AD18"/>
    <mergeCell ref="AE18:AF18"/>
    <mergeCell ref="AG18:AH18"/>
    <mergeCell ref="AI18:AK18"/>
    <mergeCell ref="B19:C19"/>
    <mergeCell ref="D19:T19"/>
    <mergeCell ref="U19:V19"/>
    <mergeCell ref="W19:X19"/>
    <mergeCell ref="Y19:Z19"/>
    <mergeCell ref="AA19:AB19"/>
    <mergeCell ref="AC21:AD21"/>
    <mergeCell ref="AE21:AF21"/>
    <mergeCell ref="AG21:AH21"/>
    <mergeCell ref="AI21:AK21"/>
    <mergeCell ref="B22:C22"/>
    <mergeCell ref="D22:T22"/>
    <mergeCell ref="U22:V22"/>
    <mergeCell ref="W22:X22"/>
    <mergeCell ref="Y22:Z22"/>
    <mergeCell ref="AA22:AB22"/>
    <mergeCell ref="AC20:AD20"/>
    <mergeCell ref="AE20:AF20"/>
    <mergeCell ref="AG20:AH20"/>
    <mergeCell ref="AI20:AK20"/>
    <mergeCell ref="B21:C21"/>
    <mergeCell ref="D21:T21"/>
    <mergeCell ref="U21:V21"/>
    <mergeCell ref="W21:X21"/>
    <mergeCell ref="Y21:Z21"/>
    <mergeCell ref="AA21:AB21"/>
    <mergeCell ref="AC23:AD23"/>
    <mergeCell ref="AE23:AF23"/>
    <mergeCell ref="AG23:AH23"/>
    <mergeCell ref="AI23:AK23"/>
    <mergeCell ref="B24:C24"/>
    <mergeCell ref="D24:T24"/>
    <mergeCell ref="W24:X24"/>
    <mergeCell ref="Y24:Z24"/>
    <mergeCell ref="AA24:AB24"/>
    <mergeCell ref="AC24:AD24"/>
    <mergeCell ref="AC22:AD22"/>
    <mergeCell ref="AE22:AF22"/>
    <mergeCell ref="AG22:AH22"/>
    <mergeCell ref="AI22:AK22"/>
    <mergeCell ref="B23:C23"/>
    <mergeCell ref="D23:T23"/>
    <mergeCell ref="U23:V23"/>
    <mergeCell ref="W23:X23"/>
    <mergeCell ref="Y23:Z23"/>
    <mergeCell ref="AA23:AB23"/>
    <mergeCell ref="AC26:AD26"/>
    <mergeCell ref="AE26:AF26"/>
    <mergeCell ref="AG26:AH26"/>
    <mergeCell ref="AI26:AK26"/>
    <mergeCell ref="B27:C27"/>
    <mergeCell ref="D27:T27"/>
    <mergeCell ref="U27:V27"/>
    <mergeCell ref="W27:X27"/>
    <mergeCell ref="Y27:Z27"/>
    <mergeCell ref="AA27:AB27"/>
    <mergeCell ref="B26:C26"/>
    <mergeCell ref="D26:T26"/>
    <mergeCell ref="U26:V26"/>
    <mergeCell ref="W26:X26"/>
    <mergeCell ref="Y26:Z26"/>
    <mergeCell ref="AA26:AB26"/>
    <mergeCell ref="AE24:AF24"/>
    <mergeCell ref="AG24:AH24"/>
    <mergeCell ref="AI24:AK24"/>
    <mergeCell ref="B25:C25"/>
    <mergeCell ref="D25:T25"/>
    <mergeCell ref="AE25:AF25"/>
    <mergeCell ref="AG25:AH25"/>
    <mergeCell ref="AI25:AK25"/>
    <mergeCell ref="W25:X25"/>
    <mergeCell ref="Y25:Z25"/>
    <mergeCell ref="AC28:AD28"/>
    <mergeCell ref="AE28:AF28"/>
    <mergeCell ref="AG28:AH28"/>
    <mergeCell ref="AI28:AK28"/>
    <mergeCell ref="B29:C29"/>
    <mergeCell ref="D29:T29"/>
    <mergeCell ref="U29:V29"/>
    <mergeCell ref="W29:X29"/>
    <mergeCell ref="Y29:Z29"/>
    <mergeCell ref="AA29:AB29"/>
    <mergeCell ref="AC27:AD27"/>
    <mergeCell ref="AE27:AF27"/>
    <mergeCell ref="AG27:AH27"/>
    <mergeCell ref="AI27:AK27"/>
    <mergeCell ref="B28:C28"/>
    <mergeCell ref="D28:T28"/>
    <mergeCell ref="U28:V28"/>
    <mergeCell ref="W28:X28"/>
    <mergeCell ref="Y28:Z28"/>
    <mergeCell ref="AA28:AB28"/>
    <mergeCell ref="AC30:AD30"/>
    <mergeCell ref="AE30:AF30"/>
    <mergeCell ref="AG30:AH30"/>
    <mergeCell ref="AI30:AK30"/>
    <mergeCell ref="B31:C31"/>
    <mergeCell ref="D31:T31"/>
    <mergeCell ref="U31:V31"/>
    <mergeCell ref="W31:X31"/>
    <mergeCell ref="Y31:Z31"/>
    <mergeCell ref="AA31:AB31"/>
    <mergeCell ref="AC29:AD29"/>
    <mergeCell ref="AE29:AF29"/>
    <mergeCell ref="AG29:AH29"/>
    <mergeCell ref="AI29:AK29"/>
    <mergeCell ref="B30:C30"/>
    <mergeCell ref="D30:T30"/>
    <mergeCell ref="U30:V30"/>
    <mergeCell ref="W30:X30"/>
    <mergeCell ref="Y30:Z30"/>
    <mergeCell ref="AA30:AB30"/>
    <mergeCell ref="AC32:AD32"/>
    <mergeCell ref="AE32:AF32"/>
    <mergeCell ref="AG32:AH32"/>
    <mergeCell ref="AI32:AK32"/>
    <mergeCell ref="B33:C33"/>
    <mergeCell ref="D33:T33"/>
    <mergeCell ref="U33:V33"/>
    <mergeCell ref="W33:X33"/>
    <mergeCell ref="Y33:Z33"/>
    <mergeCell ref="AA33:AB33"/>
    <mergeCell ref="AC31:AD31"/>
    <mergeCell ref="AE31:AF31"/>
    <mergeCell ref="AG31:AH31"/>
    <mergeCell ref="AI31:AK31"/>
    <mergeCell ref="B32:C32"/>
    <mergeCell ref="D32:T32"/>
    <mergeCell ref="U32:V32"/>
    <mergeCell ref="W32:X32"/>
    <mergeCell ref="Y32:Z32"/>
    <mergeCell ref="AA32:AB32"/>
    <mergeCell ref="AC34:AD34"/>
    <mergeCell ref="AE34:AF34"/>
    <mergeCell ref="AG34:AH34"/>
    <mergeCell ref="AI34:AK34"/>
    <mergeCell ref="B35:C35"/>
    <mergeCell ref="D35:T35"/>
    <mergeCell ref="U35:V35"/>
    <mergeCell ref="W35:X35"/>
    <mergeCell ref="Y35:Z35"/>
    <mergeCell ref="AA35:AB35"/>
    <mergeCell ref="AC33:AD33"/>
    <mergeCell ref="AE33:AF33"/>
    <mergeCell ref="AG33:AH33"/>
    <mergeCell ref="AI33:AK33"/>
    <mergeCell ref="B34:C34"/>
    <mergeCell ref="D34:T34"/>
    <mergeCell ref="U34:V34"/>
    <mergeCell ref="W34:X34"/>
    <mergeCell ref="Y34:Z34"/>
    <mergeCell ref="AA34:AB34"/>
    <mergeCell ref="AC36:AD36"/>
    <mergeCell ref="AE36:AF36"/>
    <mergeCell ref="AG36:AH36"/>
    <mergeCell ref="AI36:AK36"/>
    <mergeCell ref="B37:C37"/>
    <mergeCell ref="D37:T37"/>
    <mergeCell ref="U37:V37"/>
    <mergeCell ref="W37:X37"/>
    <mergeCell ref="Y37:Z37"/>
    <mergeCell ref="AA37:AB37"/>
    <mergeCell ref="AC35:AD35"/>
    <mergeCell ref="AE35:AF35"/>
    <mergeCell ref="AG35:AH35"/>
    <mergeCell ref="AI35:AK35"/>
    <mergeCell ref="B36:C36"/>
    <mergeCell ref="D36:T36"/>
    <mergeCell ref="U36:V36"/>
    <mergeCell ref="W36:X36"/>
    <mergeCell ref="Y36:Z36"/>
    <mergeCell ref="AA36:AB36"/>
    <mergeCell ref="AC38:AD38"/>
    <mergeCell ref="AE38:AF38"/>
    <mergeCell ref="AG38:AH38"/>
    <mergeCell ref="AI38:AK38"/>
    <mergeCell ref="B39:C39"/>
    <mergeCell ref="D39:T39"/>
    <mergeCell ref="U39:V39"/>
    <mergeCell ref="W39:X39"/>
    <mergeCell ref="Y39:Z39"/>
    <mergeCell ref="AA39:AB39"/>
    <mergeCell ref="AC37:AD37"/>
    <mergeCell ref="AE37:AF37"/>
    <mergeCell ref="AG37:AH37"/>
    <mergeCell ref="AI37:AK37"/>
    <mergeCell ref="B38:C38"/>
    <mergeCell ref="D38:T38"/>
    <mergeCell ref="U38:V38"/>
    <mergeCell ref="W38:X38"/>
    <mergeCell ref="Y38:Z38"/>
    <mergeCell ref="AA38:AB38"/>
    <mergeCell ref="AC40:AD40"/>
    <mergeCell ref="AE40:AF40"/>
    <mergeCell ref="AG40:AH40"/>
    <mergeCell ref="AI40:AK40"/>
    <mergeCell ref="B41:C41"/>
    <mergeCell ref="D41:T41"/>
    <mergeCell ref="U41:V41"/>
    <mergeCell ref="W41:X41"/>
    <mergeCell ref="Y41:Z41"/>
    <mergeCell ref="AA41:AB41"/>
    <mergeCell ref="AC39:AD39"/>
    <mergeCell ref="AE39:AF39"/>
    <mergeCell ref="AG39:AH39"/>
    <mergeCell ref="AI39:AK39"/>
    <mergeCell ref="B40:C40"/>
    <mergeCell ref="D40:T40"/>
    <mergeCell ref="U40:V40"/>
    <mergeCell ref="W40:X40"/>
    <mergeCell ref="Y40:Z40"/>
    <mergeCell ref="AA40:AB40"/>
    <mergeCell ref="AC42:AD42"/>
    <mergeCell ref="AE42:AF42"/>
    <mergeCell ref="AG42:AH42"/>
    <mergeCell ref="AI42:AK42"/>
    <mergeCell ref="B43:C43"/>
    <mergeCell ref="D43:T43"/>
    <mergeCell ref="U43:V43"/>
    <mergeCell ref="W43:X43"/>
    <mergeCell ref="Y43:Z43"/>
    <mergeCell ref="AA43:AB43"/>
    <mergeCell ref="AC41:AD41"/>
    <mergeCell ref="AE41:AF41"/>
    <mergeCell ref="AG41:AH41"/>
    <mergeCell ref="AI41:AK41"/>
    <mergeCell ref="B42:C42"/>
    <mergeCell ref="D42:T42"/>
    <mergeCell ref="U42:V42"/>
    <mergeCell ref="W42:X42"/>
    <mergeCell ref="Y42:Z42"/>
    <mergeCell ref="AA42:AB42"/>
    <mergeCell ref="AC44:AD44"/>
    <mergeCell ref="AE44:AF44"/>
    <mergeCell ref="AG44:AH44"/>
    <mergeCell ref="AI44:AK44"/>
    <mergeCell ref="B45:C45"/>
    <mergeCell ref="D45:T45"/>
    <mergeCell ref="U45:V45"/>
    <mergeCell ref="W45:X45"/>
    <mergeCell ref="Y45:Z45"/>
    <mergeCell ref="AA45:AB45"/>
    <mergeCell ref="AC43:AD43"/>
    <mergeCell ref="AE43:AF43"/>
    <mergeCell ref="AG43:AH43"/>
    <mergeCell ref="AI43:AK43"/>
    <mergeCell ref="B44:C44"/>
    <mergeCell ref="D44:T44"/>
    <mergeCell ref="U44:V44"/>
    <mergeCell ref="W44:X44"/>
    <mergeCell ref="Y44:Z44"/>
    <mergeCell ref="AA44:AB44"/>
    <mergeCell ref="AI46:AK46"/>
    <mergeCell ref="B47:C47"/>
    <mergeCell ref="D47:T47"/>
    <mergeCell ref="U47:V47"/>
    <mergeCell ref="W47:X47"/>
    <mergeCell ref="Y47:Z47"/>
    <mergeCell ref="AA47:AB47"/>
    <mergeCell ref="AC47:AD47"/>
    <mergeCell ref="AE47:AF47"/>
    <mergeCell ref="AG47:AH47"/>
    <mergeCell ref="AC45:AD45"/>
    <mergeCell ref="AE45:AF45"/>
    <mergeCell ref="AG45:AH45"/>
    <mergeCell ref="AI45:AK45"/>
    <mergeCell ref="B46:C46"/>
    <mergeCell ref="W46:X46"/>
    <mergeCell ref="AA46:AB46"/>
    <mergeCell ref="AC46:AD46"/>
    <mergeCell ref="AE46:AF46"/>
    <mergeCell ref="AG46:AH46"/>
    <mergeCell ref="AI48:AK48"/>
    <mergeCell ref="B49:C49"/>
    <mergeCell ref="D49:T49"/>
    <mergeCell ref="U49:V49"/>
    <mergeCell ref="W49:X49"/>
    <mergeCell ref="Y49:Z49"/>
    <mergeCell ref="AA49:AB49"/>
    <mergeCell ref="AC49:AD49"/>
    <mergeCell ref="AE49:AF49"/>
    <mergeCell ref="AG49:AH49"/>
    <mergeCell ref="AI47:AK47"/>
    <mergeCell ref="B48:C48"/>
    <mergeCell ref="D48:T48"/>
    <mergeCell ref="U48:V48"/>
    <mergeCell ref="W48:X48"/>
    <mergeCell ref="Y48:Z48"/>
    <mergeCell ref="AA48:AB48"/>
    <mergeCell ref="AC48:AD48"/>
    <mergeCell ref="AE48:AF48"/>
    <mergeCell ref="AG48:AH48"/>
    <mergeCell ref="AE52:AF52"/>
    <mergeCell ref="AG52:AH52"/>
    <mergeCell ref="AI50:AK50"/>
    <mergeCell ref="B51:C51"/>
    <mergeCell ref="D51:T51"/>
    <mergeCell ref="U51:V51"/>
    <mergeCell ref="W51:X51"/>
    <mergeCell ref="Y51:Z51"/>
    <mergeCell ref="AA51:AB51"/>
    <mergeCell ref="AC51:AD51"/>
    <mergeCell ref="AE51:AF51"/>
    <mergeCell ref="AG51:AH51"/>
    <mergeCell ref="AI49:AK49"/>
    <mergeCell ref="B50:C50"/>
    <mergeCell ref="D50:T50"/>
    <mergeCell ref="U50:V50"/>
    <mergeCell ref="W50:X50"/>
    <mergeCell ref="Y50:Z50"/>
    <mergeCell ref="AA50:AB50"/>
    <mergeCell ref="AC50:AD50"/>
    <mergeCell ref="AE50:AF50"/>
    <mergeCell ref="AG50:AH50"/>
    <mergeCell ref="Y58:Z58"/>
    <mergeCell ref="AA58:AB58"/>
    <mergeCell ref="AC58:AD58"/>
    <mergeCell ref="AE58:AF58"/>
    <mergeCell ref="AG56:AH56"/>
    <mergeCell ref="AI56:AK56"/>
    <mergeCell ref="D57:T57"/>
    <mergeCell ref="W57:X57"/>
    <mergeCell ref="Y57:Z57"/>
    <mergeCell ref="AA57:AB57"/>
    <mergeCell ref="AC57:AD57"/>
    <mergeCell ref="AE57:AF57"/>
    <mergeCell ref="AG57:AH57"/>
    <mergeCell ref="AI57:AK57"/>
    <mergeCell ref="AG55:AH55"/>
    <mergeCell ref="AI55:AK55"/>
    <mergeCell ref="B56:C56"/>
    <mergeCell ref="D56:T56"/>
    <mergeCell ref="AE56:AF56"/>
    <mergeCell ref="D55:T55"/>
    <mergeCell ref="W55:X55"/>
    <mergeCell ref="Y55:Z55"/>
    <mergeCell ref="AA55:AB55"/>
    <mergeCell ref="AC55:AD55"/>
    <mergeCell ref="AE55:AF55"/>
    <mergeCell ref="AC62:AD62"/>
    <mergeCell ref="AE62:AF62"/>
    <mergeCell ref="AG62:AH62"/>
    <mergeCell ref="AI62:AK62"/>
    <mergeCell ref="B63:C63"/>
    <mergeCell ref="D63:T63"/>
    <mergeCell ref="U63:V63"/>
    <mergeCell ref="W63:X63"/>
    <mergeCell ref="Y63:Z63"/>
    <mergeCell ref="AA63:AB63"/>
    <mergeCell ref="AC61:AD61"/>
    <mergeCell ref="AE61:AF61"/>
    <mergeCell ref="AG61:AH61"/>
    <mergeCell ref="AI61:AK61"/>
    <mergeCell ref="B62:C62"/>
    <mergeCell ref="D62:T62"/>
    <mergeCell ref="U62:V62"/>
    <mergeCell ref="W62:X62"/>
    <mergeCell ref="Y62:Z62"/>
    <mergeCell ref="AA62:AB62"/>
    <mergeCell ref="B61:C61"/>
    <mergeCell ref="D61:T61"/>
    <mergeCell ref="U61:V61"/>
    <mergeCell ref="W61:X61"/>
    <mergeCell ref="Y61:Z61"/>
    <mergeCell ref="AA61:AB61"/>
    <mergeCell ref="AC65:AD65"/>
    <mergeCell ref="AE65:AF65"/>
    <mergeCell ref="AG65:AH65"/>
    <mergeCell ref="AI65:AK65"/>
    <mergeCell ref="B66:C66"/>
    <mergeCell ref="D66:T66"/>
    <mergeCell ref="AC64:AD64"/>
    <mergeCell ref="AE64:AF64"/>
    <mergeCell ref="AG64:AH64"/>
    <mergeCell ref="AI64:AK64"/>
    <mergeCell ref="B65:C65"/>
    <mergeCell ref="D65:T65"/>
    <mergeCell ref="U65:V65"/>
    <mergeCell ref="W65:X65"/>
    <mergeCell ref="Y65:Z65"/>
    <mergeCell ref="AA65:AB65"/>
    <mergeCell ref="AC63:AD63"/>
    <mergeCell ref="AE63:AF63"/>
    <mergeCell ref="AG63:AH63"/>
    <mergeCell ref="AI63:AK63"/>
    <mergeCell ref="B64:C64"/>
    <mergeCell ref="D64:T64"/>
    <mergeCell ref="U64:V64"/>
    <mergeCell ref="W64:X64"/>
    <mergeCell ref="Y64:Z64"/>
    <mergeCell ref="AA64:AB64"/>
    <mergeCell ref="AC67:AD67"/>
    <mergeCell ref="AE67:AF67"/>
    <mergeCell ref="AG67:AH67"/>
    <mergeCell ref="AI67:AK67"/>
    <mergeCell ref="B68:C68"/>
    <mergeCell ref="D68:T68"/>
    <mergeCell ref="U68:V68"/>
    <mergeCell ref="W68:X68"/>
    <mergeCell ref="Y68:Z68"/>
    <mergeCell ref="AA68:AB68"/>
    <mergeCell ref="AE66:AF66"/>
    <mergeCell ref="AG66:AH66"/>
    <mergeCell ref="AI66:AK66"/>
    <mergeCell ref="B67:C67"/>
    <mergeCell ref="D67:T67"/>
    <mergeCell ref="U67:V67"/>
    <mergeCell ref="W67:X67"/>
    <mergeCell ref="Y67:Z67"/>
    <mergeCell ref="AA67:AB67"/>
    <mergeCell ref="AE70:AF70"/>
    <mergeCell ref="AG70:AH70"/>
    <mergeCell ref="AI70:AK70"/>
    <mergeCell ref="B71:C71"/>
    <mergeCell ref="D71:T71"/>
    <mergeCell ref="U71:V71"/>
    <mergeCell ref="W71:X71"/>
    <mergeCell ref="Y71:Z71"/>
    <mergeCell ref="AA71:AB71"/>
    <mergeCell ref="AC69:AD69"/>
    <mergeCell ref="AE69:AF69"/>
    <mergeCell ref="AG69:AH69"/>
    <mergeCell ref="AI69:AK69"/>
    <mergeCell ref="B70:C70"/>
    <mergeCell ref="D70:T70"/>
    <mergeCell ref="AC68:AD68"/>
    <mergeCell ref="AE68:AF68"/>
    <mergeCell ref="AG68:AH68"/>
    <mergeCell ref="AI68:AK68"/>
    <mergeCell ref="B69:C69"/>
    <mergeCell ref="D69:T69"/>
    <mergeCell ref="U69:V69"/>
    <mergeCell ref="W69:X69"/>
    <mergeCell ref="Y69:Z69"/>
    <mergeCell ref="AA69:AB69"/>
    <mergeCell ref="AC72:AD72"/>
    <mergeCell ref="AE72:AF72"/>
    <mergeCell ref="AG72:AH72"/>
    <mergeCell ref="AI72:AK72"/>
    <mergeCell ref="B73:C73"/>
    <mergeCell ref="D73:T73"/>
    <mergeCell ref="U73:V73"/>
    <mergeCell ref="W73:X73"/>
    <mergeCell ref="Y73:Z73"/>
    <mergeCell ref="AA73:AB73"/>
    <mergeCell ref="AC71:AD71"/>
    <mergeCell ref="AE71:AF71"/>
    <mergeCell ref="AG71:AH71"/>
    <mergeCell ref="AI71:AK71"/>
    <mergeCell ref="B72:C72"/>
    <mergeCell ref="D72:T72"/>
    <mergeCell ref="U72:V72"/>
    <mergeCell ref="W72:X72"/>
    <mergeCell ref="Y72:Z72"/>
    <mergeCell ref="AA72:AB72"/>
    <mergeCell ref="AC77:AD77"/>
    <mergeCell ref="AE77:AF77"/>
    <mergeCell ref="AI77:AK77"/>
    <mergeCell ref="B78:C78"/>
    <mergeCell ref="D78:T78"/>
    <mergeCell ref="D77:T77"/>
    <mergeCell ref="AC75:AD75"/>
    <mergeCell ref="AE75:AF75"/>
    <mergeCell ref="AG75:AH75"/>
    <mergeCell ref="AI75:AK75"/>
    <mergeCell ref="B76:C76"/>
    <mergeCell ref="D76:T76"/>
    <mergeCell ref="AE76:AF76"/>
    <mergeCell ref="AG76:AH76"/>
    <mergeCell ref="AI76:AK76"/>
    <mergeCell ref="AC73:AD73"/>
    <mergeCell ref="AE73:AF73"/>
    <mergeCell ref="AG73:AH73"/>
    <mergeCell ref="AI73:AK73"/>
    <mergeCell ref="B75:C75"/>
    <mergeCell ref="D75:T75"/>
    <mergeCell ref="U75:V75"/>
    <mergeCell ref="W75:X75"/>
    <mergeCell ref="Y75:Z75"/>
    <mergeCell ref="AA75:AB75"/>
    <mergeCell ref="AC79:AD79"/>
    <mergeCell ref="AE79:AF79"/>
    <mergeCell ref="AG79:AH79"/>
    <mergeCell ref="AI79:AK79"/>
    <mergeCell ref="B80:C80"/>
    <mergeCell ref="D80:T80"/>
    <mergeCell ref="U80:V80"/>
    <mergeCell ref="W80:X80"/>
    <mergeCell ref="Y80:Z80"/>
    <mergeCell ref="AA80:AB80"/>
    <mergeCell ref="AE78:AF78"/>
    <mergeCell ref="AG78:AH78"/>
    <mergeCell ref="AI78:AK78"/>
    <mergeCell ref="B79:C79"/>
    <mergeCell ref="D79:T79"/>
    <mergeCell ref="U79:V79"/>
    <mergeCell ref="W79:X79"/>
    <mergeCell ref="Y79:Z79"/>
    <mergeCell ref="AA79:AB79"/>
    <mergeCell ref="AC81:AD81"/>
    <mergeCell ref="AE81:AF81"/>
    <mergeCell ref="AG81:AH81"/>
    <mergeCell ref="AI81:AK81"/>
    <mergeCell ref="B82:C82"/>
    <mergeCell ref="D82:T82"/>
    <mergeCell ref="U82:V82"/>
    <mergeCell ref="W82:X82"/>
    <mergeCell ref="Y82:Z82"/>
    <mergeCell ref="AA82:AB82"/>
    <mergeCell ref="AC80:AD80"/>
    <mergeCell ref="AE80:AF80"/>
    <mergeCell ref="AG80:AH80"/>
    <mergeCell ref="AI80:AK80"/>
    <mergeCell ref="B81:C81"/>
    <mergeCell ref="D81:T81"/>
    <mergeCell ref="U81:V81"/>
    <mergeCell ref="W81:X81"/>
    <mergeCell ref="Y81:Z81"/>
    <mergeCell ref="AA81:AB81"/>
    <mergeCell ref="AC83:AD83"/>
    <mergeCell ref="AE83:AF83"/>
    <mergeCell ref="AG83:AH83"/>
    <mergeCell ref="AI83:AK83"/>
    <mergeCell ref="B84:C84"/>
    <mergeCell ref="D84:T84"/>
    <mergeCell ref="AE84:AF84"/>
    <mergeCell ref="AG84:AH84"/>
    <mergeCell ref="AI84:AK84"/>
    <mergeCell ref="U84:V84"/>
    <mergeCell ref="AC82:AD82"/>
    <mergeCell ref="AE82:AF82"/>
    <mergeCell ref="AG82:AH82"/>
    <mergeCell ref="AI82:AK82"/>
    <mergeCell ref="B83:C83"/>
    <mergeCell ref="D83:T83"/>
    <mergeCell ref="U83:V83"/>
    <mergeCell ref="W83:X83"/>
    <mergeCell ref="Y83:Z83"/>
    <mergeCell ref="AA83:AB83"/>
    <mergeCell ref="W84:X84"/>
    <mergeCell ref="Y84:Z84"/>
    <mergeCell ref="AA84:AB84"/>
    <mergeCell ref="AC84:AD84"/>
    <mergeCell ref="W87:X87"/>
    <mergeCell ref="Y87:Z87"/>
    <mergeCell ref="AA87:AB87"/>
    <mergeCell ref="AC85:AD85"/>
    <mergeCell ref="AE85:AF85"/>
    <mergeCell ref="AG85:AH85"/>
    <mergeCell ref="AI85:AK85"/>
    <mergeCell ref="B86:C86"/>
    <mergeCell ref="D86:T86"/>
    <mergeCell ref="U86:V86"/>
    <mergeCell ref="W86:X86"/>
    <mergeCell ref="Y86:Z86"/>
    <mergeCell ref="AA86:AB86"/>
    <mergeCell ref="B85:C85"/>
    <mergeCell ref="D85:T85"/>
    <mergeCell ref="U85:V85"/>
    <mergeCell ref="W85:X85"/>
    <mergeCell ref="Y85:Z85"/>
    <mergeCell ref="AA85:AB85"/>
    <mergeCell ref="AC90:AD90"/>
    <mergeCell ref="AE90:AF90"/>
    <mergeCell ref="AG90:AH90"/>
    <mergeCell ref="AI90:AK90"/>
    <mergeCell ref="B91:C91"/>
    <mergeCell ref="D91:T91"/>
    <mergeCell ref="U91:V91"/>
    <mergeCell ref="W91:X91"/>
    <mergeCell ref="Y91:Z91"/>
    <mergeCell ref="AA91:AB91"/>
    <mergeCell ref="AC89:AD89"/>
    <mergeCell ref="AE89:AF89"/>
    <mergeCell ref="AG89:AH89"/>
    <mergeCell ref="AI89:AK89"/>
    <mergeCell ref="B90:C90"/>
    <mergeCell ref="D90:T90"/>
    <mergeCell ref="U90:V90"/>
    <mergeCell ref="W90:X90"/>
    <mergeCell ref="Y90:Z90"/>
    <mergeCell ref="AA90:AB90"/>
    <mergeCell ref="B89:C89"/>
    <mergeCell ref="D89:T89"/>
    <mergeCell ref="U89:V89"/>
    <mergeCell ref="W89:X89"/>
    <mergeCell ref="Y89:Z89"/>
    <mergeCell ref="AA89:AB89"/>
    <mergeCell ref="AC92:AD92"/>
    <mergeCell ref="AE92:AF92"/>
    <mergeCell ref="AG92:AH92"/>
    <mergeCell ref="AI92:AK92"/>
    <mergeCell ref="B93:C93"/>
    <mergeCell ref="D93:T93"/>
    <mergeCell ref="U93:V93"/>
    <mergeCell ref="W93:X93"/>
    <mergeCell ref="Y93:Z93"/>
    <mergeCell ref="AA93:AB93"/>
    <mergeCell ref="AC91:AD91"/>
    <mergeCell ref="AE91:AF91"/>
    <mergeCell ref="AG91:AH91"/>
    <mergeCell ref="AI91:AK91"/>
    <mergeCell ref="B92:C92"/>
    <mergeCell ref="D92:T92"/>
    <mergeCell ref="U92:V92"/>
    <mergeCell ref="W92:X92"/>
    <mergeCell ref="Y92:Z92"/>
    <mergeCell ref="AA92:AB92"/>
    <mergeCell ref="AG94:AH94"/>
    <mergeCell ref="AI94:AK94"/>
    <mergeCell ref="D95:T95"/>
    <mergeCell ref="W95:X95"/>
    <mergeCell ref="Y95:Z95"/>
    <mergeCell ref="AA95:AB95"/>
    <mergeCell ref="AC95:AD95"/>
    <mergeCell ref="AE95:AF95"/>
    <mergeCell ref="AG95:AH95"/>
    <mergeCell ref="AI95:AK95"/>
    <mergeCell ref="AC93:AD93"/>
    <mergeCell ref="AE93:AF93"/>
    <mergeCell ref="AG93:AH93"/>
    <mergeCell ref="AI93:AK93"/>
    <mergeCell ref="D94:T94"/>
    <mergeCell ref="W94:X94"/>
    <mergeCell ref="Y94:Z94"/>
    <mergeCell ref="AA94:AB94"/>
    <mergeCell ref="AC94:AD94"/>
    <mergeCell ref="AE94:AF94"/>
    <mergeCell ref="AC97:AD97"/>
    <mergeCell ref="AE97:AF97"/>
    <mergeCell ref="AG97:AH97"/>
    <mergeCell ref="AI97:AK97"/>
    <mergeCell ref="B98:C98"/>
    <mergeCell ref="D98:T98"/>
    <mergeCell ref="U98:V98"/>
    <mergeCell ref="W98:X98"/>
    <mergeCell ref="Y98:Z98"/>
    <mergeCell ref="AA98:AB98"/>
    <mergeCell ref="AC96:AD96"/>
    <mergeCell ref="AE96:AF96"/>
    <mergeCell ref="AG96:AH96"/>
    <mergeCell ref="AI96:AK96"/>
    <mergeCell ref="B97:C97"/>
    <mergeCell ref="D97:T97"/>
    <mergeCell ref="U97:V97"/>
    <mergeCell ref="W97:X97"/>
    <mergeCell ref="Y97:Z97"/>
    <mergeCell ref="AA97:AB97"/>
    <mergeCell ref="B96:C96"/>
    <mergeCell ref="D96:T96"/>
    <mergeCell ref="U96:V96"/>
    <mergeCell ref="W96:X96"/>
    <mergeCell ref="Y96:Z96"/>
    <mergeCell ref="AA96:AB96"/>
    <mergeCell ref="AE104:AF104"/>
    <mergeCell ref="AG104:AH104"/>
    <mergeCell ref="AI104:AK104"/>
    <mergeCell ref="B105:C105"/>
    <mergeCell ref="D105:T105"/>
    <mergeCell ref="U105:V105"/>
    <mergeCell ref="W105:X105"/>
    <mergeCell ref="Y105:Z105"/>
    <mergeCell ref="AA105:AB105"/>
    <mergeCell ref="B104:C104"/>
    <mergeCell ref="D104:T104"/>
    <mergeCell ref="AG101:AH101"/>
    <mergeCell ref="AI101:AK101"/>
    <mergeCell ref="D103:T103"/>
    <mergeCell ref="AE103:AF103"/>
    <mergeCell ref="AG103:AH103"/>
    <mergeCell ref="AI103:AK103"/>
    <mergeCell ref="B101:C101"/>
    <mergeCell ref="U101:V101"/>
    <mergeCell ref="B102:C102"/>
    <mergeCell ref="D101:T101"/>
    <mergeCell ref="W101:X101"/>
    <mergeCell ref="Y101:Z101"/>
    <mergeCell ref="AA101:AB101"/>
    <mergeCell ref="AC101:AD101"/>
    <mergeCell ref="AE101:AF101"/>
    <mergeCell ref="AC106:AD106"/>
    <mergeCell ref="AE106:AF106"/>
    <mergeCell ref="AG106:AH106"/>
    <mergeCell ref="AI106:AK106"/>
    <mergeCell ref="B107:C107"/>
    <mergeCell ref="D107:T107"/>
    <mergeCell ref="U107:V107"/>
    <mergeCell ref="W107:X107"/>
    <mergeCell ref="Y107:Z107"/>
    <mergeCell ref="AA107:AB107"/>
    <mergeCell ref="AC105:AD105"/>
    <mergeCell ref="AE105:AF105"/>
    <mergeCell ref="AG105:AH105"/>
    <mergeCell ref="AI105:AK105"/>
    <mergeCell ref="B106:C106"/>
    <mergeCell ref="D106:T106"/>
    <mergeCell ref="U106:V106"/>
    <mergeCell ref="W106:X106"/>
    <mergeCell ref="Y106:Z106"/>
    <mergeCell ref="AA106:AB106"/>
    <mergeCell ref="AC109:AD109"/>
    <mergeCell ref="AE109:AF109"/>
    <mergeCell ref="AG109:AH109"/>
    <mergeCell ref="AI109:AK109"/>
    <mergeCell ref="B110:C110"/>
    <mergeCell ref="D110:T110"/>
    <mergeCell ref="AC108:AD108"/>
    <mergeCell ref="AE108:AF108"/>
    <mergeCell ref="AG108:AH108"/>
    <mergeCell ref="AI108:AK108"/>
    <mergeCell ref="B109:C109"/>
    <mergeCell ref="D109:T109"/>
    <mergeCell ref="U109:V109"/>
    <mergeCell ref="W109:X109"/>
    <mergeCell ref="Y109:Z109"/>
    <mergeCell ref="AA109:AB109"/>
    <mergeCell ref="AC107:AD107"/>
    <mergeCell ref="AE107:AF107"/>
    <mergeCell ref="AG107:AH107"/>
    <mergeCell ref="AI107:AK107"/>
    <mergeCell ref="B108:C108"/>
    <mergeCell ref="D108:T108"/>
    <mergeCell ref="U108:V108"/>
    <mergeCell ref="W108:X108"/>
    <mergeCell ref="Y108:Z108"/>
    <mergeCell ref="AA108:AB108"/>
    <mergeCell ref="AC111:AD111"/>
    <mergeCell ref="AE111:AF111"/>
    <mergeCell ref="AG111:AH111"/>
    <mergeCell ref="AI111:AK111"/>
    <mergeCell ref="B112:C112"/>
    <mergeCell ref="D112:T112"/>
    <mergeCell ref="U112:V112"/>
    <mergeCell ref="W112:X112"/>
    <mergeCell ref="Y112:Z112"/>
    <mergeCell ref="AA112:AB112"/>
    <mergeCell ref="AE110:AF110"/>
    <mergeCell ref="AG110:AH110"/>
    <mergeCell ref="AI110:AK110"/>
    <mergeCell ref="B111:C111"/>
    <mergeCell ref="D111:T111"/>
    <mergeCell ref="U111:V111"/>
    <mergeCell ref="W111:X111"/>
    <mergeCell ref="Y111:Z111"/>
    <mergeCell ref="AA111:AB111"/>
    <mergeCell ref="AC113:AD113"/>
    <mergeCell ref="AE113:AF113"/>
    <mergeCell ref="AG113:AH113"/>
    <mergeCell ref="AI113:AK113"/>
    <mergeCell ref="B114:C114"/>
    <mergeCell ref="D114:T114"/>
    <mergeCell ref="U114:V114"/>
    <mergeCell ref="W114:X114"/>
    <mergeCell ref="Y114:Z114"/>
    <mergeCell ref="AA114:AB114"/>
    <mergeCell ref="AC112:AD112"/>
    <mergeCell ref="AE112:AF112"/>
    <mergeCell ref="AG112:AH112"/>
    <mergeCell ref="AI112:AK112"/>
    <mergeCell ref="B113:C113"/>
    <mergeCell ref="D113:T113"/>
    <mergeCell ref="U113:V113"/>
    <mergeCell ref="W113:X113"/>
    <mergeCell ref="Y113:Z113"/>
    <mergeCell ref="AA113:AB113"/>
    <mergeCell ref="AC115:AD115"/>
    <mergeCell ref="AE115:AF115"/>
    <mergeCell ref="AG115:AH115"/>
    <mergeCell ref="AI115:AK115"/>
    <mergeCell ref="B116:C116"/>
    <mergeCell ref="D116:T116"/>
    <mergeCell ref="W116:X116"/>
    <mergeCell ref="Y116:Z116"/>
    <mergeCell ref="AA116:AB116"/>
    <mergeCell ref="AC116:AD116"/>
    <mergeCell ref="AC114:AD114"/>
    <mergeCell ref="AE114:AF114"/>
    <mergeCell ref="AG114:AH114"/>
    <mergeCell ref="AI114:AK114"/>
    <mergeCell ref="B115:C115"/>
    <mergeCell ref="D115:T115"/>
    <mergeCell ref="U115:V115"/>
    <mergeCell ref="W115:X115"/>
    <mergeCell ref="Y115:Z115"/>
    <mergeCell ref="AA115:AB115"/>
    <mergeCell ref="AE117:AF117"/>
    <mergeCell ref="AG117:AH117"/>
    <mergeCell ref="AI117:AK117"/>
    <mergeCell ref="B118:C118"/>
    <mergeCell ref="D118:T118"/>
    <mergeCell ref="U118:V118"/>
    <mergeCell ref="W118:X118"/>
    <mergeCell ref="Y118:Z118"/>
    <mergeCell ref="AA118:AB118"/>
    <mergeCell ref="AC118:AD118"/>
    <mergeCell ref="AE116:AF116"/>
    <mergeCell ref="AG116:AH116"/>
    <mergeCell ref="AI116:AK116"/>
    <mergeCell ref="B117:C117"/>
    <mergeCell ref="D117:T117"/>
    <mergeCell ref="U117:V117"/>
    <mergeCell ref="W117:X117"/>
    <mergeCell ref="Y117:Z117"/>
    <mergeCell ref="AA117:AB117"/>
    <mergeCell ref="AC117:AD117"/>
    <mergeCell ref="AE120:AF120"/>
    <mergeCell ref="AG120:AH120"/>
    <mergeCell ref="AI120:AK120"/>
    <mergeCell ref="B121:C121"/>
    <mergeCell ref="D121:T121"/>
    <mergeCell ref="AE121:AF121"/>
    <mergeCell ref="AG121:AH121"/>
    <mergeCell ref="AI121:AK121"/>
    <mergeCell ref="U121:V121"/>
    <mergeCell ref="W121:X121"/>
    <mergeCell ref="AE119:AF119"/>
    <mergeCell ref="AG119:AH119"/>
    <mergeCell ref="AI119:AK119"/>
    <mergeCell ref="B120:C120"/>
    <mergeCell ref="D120:T120"/>
    <mergeCell ref="AE118:AF118"/>
    <mergeCell ref="AG118:AH118"/>
    <mergeCell ref="AI118:AK118"/>
    <mergeCell ref="B119:C119"/>
    <mergeCell ref="D119:T119"/>
    <mergeCell ref="U119:V119"/>
    <mergeCell ref="W119:X119"/>
    <mergeCell ref="Y119:Z119"/>
    <mergeCell ref="AA119:AB119"/>
    <mergeCell ref="AC119:AD119"/>
    <mergeCell ref="Y121:Z121"/>
    <mergeCell ref="AA121:AB121"/>
    <mergeCell ref="AC121:AD121"/>
    <mergeCell ref="AE124:AF124"/>
    <mergeCell ref="AG124:AH124"/>
    <mergeCell ref="AI124:AK124"/>
    <mergeCell ref="B125:C125"/>
    <mergeCell ref="D125:T125"/>
    <mergeCell ref="U125:V125"/>
    <mergeCell ref="W125:X125"/>
    <mergeCell ref="Y125:Z125"/>
    <mergeCell ref="AA125:AB125"/>
    <mergeCell ref="AC123:AD123"/>
    <mergeCell ref="AE123:AF123"/>
    <mergeCell ref="AG123:AH123"/>
    <mergeCell ref="AI123:AK123"/>
    <mergeCell ref="B124:C124"/>
    <mergeCell ref="D124:T124"/>
    <mergeCell ref="AC122:AD122"/>
    <mergeCell ref="AE122:AF122"/>
    <mergeCell ref="AG122:AH122"/>
    <mergeCell ref="AI122:AK122"/>
    <mergeCell ref="B123:C123"/>
    <mergeCell ref="D123:T123"/>
    <mergeCell ref="U123:V123"/>
    <mergeCell ref="W123:X123"/>
    <mergeCell ref="Y123:Z123"/>
    <mergeCell ref="AA123:AB123"/>
    <mergeCell ref="B122:C122"/>
    <mergeCell ref="D122:T122"/>
    <mergeCell ref="U122:V122"/>
    <mergeCell ref="W122:X122"/>
    <mergeCell ref="Y122:Z122"/>
    <mergeCell ref="AA122:AB122"/>
    <mergeCell ref="AC126:AD126"/>
    <mergeCell ref="AE126:AF126"/>
    <mergeCell ref="AG126:AH126"/>
    <mergeCell ref="AI126:AK126"/>
    <mergeCell ref="B127:C127"/>
    <mergeCell ref="D127:T127"/>
    <mergeCell ref="U127:V127"/>
    <mergeCell ref="W127:X127"/>
    <mergeCell ref="Y127:Z127"/>
    <mergeCell ref="AA127:AB127"/>
    <mergeCell ref="AC125:AD125"/>
    <mergeCell ref="AE125:AF125"/>
    <mergeCell ref="AG125:AH125"/>
    <mergeCell ref="AI125:AK125"/>
    <mergeCell ref="B126:C126"/>
    <mergeCell ref="D126:T126"/>
    <mergeCell ref="U126:V126"/>
    <mergeCell ref="W126:X126"/>
    <mergeCell ref="Y126:Z126"/>
    <mergeCell ref="AA126:AB126"/>
    <mergeCell ref="AC128:AD128"/>
    <mergeCell ref="AE128:AF128"/>
    <mergeCell ref="AG128:AH128"/>
    <mergeCell ref="AI128:AK128"/>
    <mergeCell ref="B129:C129"/>
    <mergeCell ref="D129:T129"/>
    <mergeCell ref="U129:V129"/>
    <mergeCell ref="W129:X129"/>
    <mergeCell ref="Y129:Z129"/>
    <mergeCell ref="AA129:AB129"/>
    <mergeCell ref="AC127:AD127"/>
    <mergeCell ref="AE127:AF127"/>
    <mergeCell ref="AG127:AH127"/>
    <mergeCell ref="AI127:AK127"/>
    <mergeCell ref="B128:C128"/>
    <mergeCell ref="D128:T128"/>
    <mergeCell ref="U128:V128"/>
    <mergeCell ref="W128:X128"/>
    <mergeCell ref="Y128:Z128"/>
    <mergeCell ref="AA128:AB128"/>
    <mergeCell ref="AC130:AD130"/>
    <mergeCell ref="AE130:AF130"/>
    <mergeCell ref="AG130:AH130"/>
    <mergeCell ref="AI130:AK130"/>
    <mergeCell ref="B131:C131"/>
    <mergeCell ref="D131:T131"/>
    <mergeCell ref="U131:V131"/>
    <mergeCell ref="W131:X131"/>
    <mergeCell ref="Y131:Z131"/>
    <mergeCell ref="AA131:AB131"/>
    <mergeCell ref="AC129:AD129"/>
    <mergeCell ref="AE129:AF129"/>
    <mergeCell ref="AG129:AH129"/>
    <mergeCell ref="AI129:AK129"/>
    <mergeCell ref="B130:C130"/>
    <mergeCell ref="D130:T130"/>
    <mergeCell ref="U130:V130"/>
    <mergeCell ref="W130:X130"/>
    <mergeCell ref="Y130:Z130"/>
    <mergeCell ref="AA130:AB130"/>
    <mergeCell ref="AC132:AD132"/>
    <mergeCell ref="AE132:AF132"/>
    <mergeCell ref="AG132:AH132"/>
    <mergeCell ref="AI132:AK132"/>
    <mergeCell ref="B133:C133"/>
    <mergeCell ref="D133:T133"/>
    <mergeCell ref="U133:V133"/>
    <mergeCell ref="W133:X133"/>
    <mergeCell ref="Y133:Z133"/>
    <mergeCell ref="AA133:AB133"/>
    <mergeCell ref="AC131:AD131"/>
    <mergeCell ref="AE131:AF131"/>
    <mergeCell ref="AG131:AH131"/>
    <mergeCell ref="AI131:AK131"/>
    <mergeCell ref="B132:C132"/>
    <mergeCell ref="D132:T132"/>
    <mergeCell ref="U132:V132"/>
    <mergeCell ref="W132:X132"/>
    <mergeCell ref="Y132:Z132"/>
    <mergeCell ref="AA132:AB132"/>
    <mergeCell ref="AC134:AD134"/>
    <mergeCell ref="AE134:AF134"/>
    <mergeCell ref="AG134:AH134"/>
    <mergeCell ref="AI134:AK134"/>
    <mergeCell ref="B135:C135"/>
    <mergeCell ref="D135:T135"/>
    <mergeCell ref="U135:V135"/>
    <mergeCell ref="W135:X135"/>
    <mergeCell ref="Y135:Z135"/>
    <mergeCell ref="AA135:AB135"/>
    <mergeCell ref="AC133:AD133"/>
    <mergeCell ref="AE133:AF133"/>
    <mergeCell ref="AG133:AH133"/>
    <mergeCell ref="AI133:AK133"/>
    <mergeCell ref="B134:C134"/>
    <mergeCell ref="D134:T134"/>
    <mergeCell ref="U134:V134"/>
    <mergeCell ref="W134:X134"/>
    <mergeCell ref="Y134:Z134"/>
    <mergeCell ref="AA134:AB134"/>
    <mergeCell ref="AE136:AF136"/>
    <mergeCell ref="AG136:AH136"/>
    <mergeCell ref="AI136:AK136"/>
    <mergeCell ref="B137:C137"/>
    <mergeCell ref="D137:T137"/>
    <mergeCell ref="U137:V137"/>
    <mergeCell ref="W137:X137"/>
    <mergeCell ref="Y137:Z137"/>
    <mergeCell ref="AA137:AB137"/>
    <mergeCell ref="AC135:AD135"/>
    <mergeCell ref="AE135:AF135"/>
    <mergeCell ref="AG135:AH135"/>
    <mergeCell ref="AI135:AK135"/>
    <mergeCell ref="B136:C136"/>
    <mergeCell ref="D136:T136"/>
    <mergeCell ref="U136:V136"/>
    <mergeCell ref="W136:X136"/>
    <mergeCell ref="Y136:Z136"/>
    <mergeCell ref="AA136:AB136"/>
    <mergeCell ref="B141:C141"/>
    <mergeCell ref="D141:T141"/>
    <mergeCell ref="U141:V141"/>
    <mergeCell ref="W141:X141"/>
    <mergeCell ref="Y141:Z141"/>
    <mergeCell ref="AA141:AB141"/>
    <mergeCell ref="AC139:AD139"/>
    <mergeCell ref="AE139:AF139"/>
    <mergeCell ref="AG139:AH139"/>
    <mergeCell ref="AI139:AK139"/>
    <mergeCell ref="B140:C140"/>
    <mergeCell ref="D140:T140"/>
    <mergeCell ref="U140:V140"/>
    <mergeCell ref="W140:X140"/>
    <mergeCell ref="Y140:Z140"/>
    <mergeCell ref="AA140:AB140"/>
    <mergeCell ref="AC138:AD138"/>
    <mergeCell ref="AE138:AF138"/>
    <mergeCell ref="AG138:AH138"/>
    <mergeCell ref="AI138:AK138"/>
    <mergeCell ref="B139:C139"/>
    <mergeCell ref="D139:T139"/>
    <mergeCell ref="U139:V139"/>
    <mergeCell ref="W139:X139"/>
    <mergeCell ref="Y139:Z139"/>
    <mergeCell ref="AA139:AB139"/>
    <mergeCell ref="B138:C138"/>
    <mergeCell ref="D138:T138"/>
    <mergeCell ref="U138:V138"/>
    <mergeCell ref="W138:X138"/>
    <mergeCell ref="Y138:Z138"/>
    <mergeCell ref="AA138:AB138"/>
    <mergeCell ref="B144:C144"/>
    <mergeCell ref="D144:T144"/>
    <mergeCell ref="W144:X144"/>
    <mergeCell ref="Y144:Z144"/>
    <mergeCell ref="AA144:AB144"/>
    <mergeCell ref="AC144:AD144"/>
    <mergeCell ref="AE144:AF144"/>
    <mergeCell ref="AC142:AD142"/>
    <mergeCell ref="AE142:AF142"/>
    <mergeCell ref="AG142:AH142"/>
    <mergeCell ref="AI142:AK142"/>
    <mergeCell ref="B143:C143"/>
    <mergeCell ref="D143:T143"/>
    <mergeCell ref="W143:X143"/>
    <mergeCell ref="Y143:Z143"/>
    <mergeCell ref="AA143:AB143"/>
    <mergeCell ref="AC143:AD143"/>
    <mergeCell ref="B142:C142"/>
    <mergeCell ref="D142:T142"/>
    <mergeCell ref="U142:V142"/>
    <mergeCell ref="W142:X142"/>
    <mergeCell ref="Y142:Z142"/>
    <mergeCell ref="AA142:AB142"/>
    <mergeCell ref="U143:V143"/>
    <mergeCell ref="U144:V144"/>
    <mergeCell ref="AI147:AK147"/>
    <mergeCell ref="B148:C148"/>
    <mergeCell ref="D148:T148"/>
    <mergeCell ref="U148:V148"/>
    <mergeCell ref="W148:X148"/>
    <mergeCell ref="Y148:Z148"/>
    <mergeCell ref="AA148:AB148"/>
    <mergeCell ref="AC148:AD148"/>
    <mergeCell ref="AE148:AF148"/>
    <mergeCell ref="D147:T147"/>
    <mergeCell ref="W147:X147"/>
    <mergeCell ref="Y147:Z147"/>
    <mergeCell ref="AA147:AB147"/>
    <mergeCell ref="AC147:AD147"/>
    <mergeCell ref="AE147:AF147"/>
    <mergeCell ref="AI145:AK145"/>
    <mergeCell ref="B146:C146"/>
    <mergeCell ref="D146:T146"/>
    <mergeCell ref="W146:X146"/>
    <mergeCell ref="Y146:Z146"/>
    <mergeCell ref="AA146:AB146"/>
    <mergeCell ref="AC146:AD146"/>
    <mergeCell ref="AE146:AF146"/>
    <mergeCell ref="AG146:AH146"/>
    <mergeCell ref="AI146:AK146"/>
    <mergeCell ref="B145:C145"/>
    <mergeCell ref="D145:T145"/>
    <mergeCell ref="W145:X145"/>
    <mergeCell ref="Y145:Z145"/>
    <mergeCell ref="AA145:AB145"/>
    <mergeCell ref="AC145:AD145"/>
    <mergeCell ref="AE145:AF145"/>
    <mergeCell ref="AI150:AK150"/>
    <mergeCell ref="B151:C151"/>
    <mergeCell ref="D151:T151"/>
    <mergeCell ref="U151:V151"/>
    <mergeCell ref="W151:X151"/>
    <mergeCell ref="Y151:Z151"/>
    <mergeCell ref="AA151:AB151"/>
    <mergeCell ref="AC151:AD151"/>
    <mergeCell ref="AE151:AF151"/>
    <mergeCell ref="AG149:AH149"/>
    <mergeCell ref="AI149:AK149"/>
    <mergeCell ref="B150:C150"/>
    <mergeCell ref="D150:T150"/>
    <mergeCell ref="AE150:AF150"/>
    <mergeCell ref="AG148:AH148"/>
    <mergeCell ref="AI148:AK148"/>
    <mergeCell ref="B149:C149"/>
    <mergeCell ref="D149:T149"/>
    <mergeCell ref="U149:V149"/>
    <mergeCell ref="W149:X149"/>
    <mergeCell ref="Y149:Z149"/>
    <mergeCell ref="AA149:AB149"/>
    <mergeCell ref="AC149:AD149"/>
    <mergeCell ref="AE149:AF149"/>
    <mergeCell ref="AI152:AK152"/>
    <mergeCell ref="B153:C153"/>
    <mergeCell ref="D153:T153"/>
    <mergeCell ref="AE153:AF153"/>
    <mergeCell ref="AG153:AH153"/>
    <mergeCell ref="AI153:AK153"/>
    <mergeCell ref="AA153:AB153"/>
    <mergeCell ref="AC153:AD153"/>
    <mergeCell ref="AG151:AH151"/>
    <mergeCell ref="AI151:AK151"/>
    <mergeCell ref="B152:C152"/>
    <mergeCell ref="D152:T152"/>
    <mergeCell ref="U152:V152"/>
    <mergeCell ref="W152:X152"/>
    <mergeCell ref="Y152:Z152"/>
    <mergeCell ref="AA152:AB152"/>
    <mergeCell ref="AC152:AD152"/>
    <mergeCell ref="AE152:AF152"/>
    <mergeCell ref="AI155:AK155"/>
    <mergeCell ref="D156:T156"/>
    <mergeCell ref="W156:X156"/>
    <mergeCell ref="Y156:Z156"/>
    <mergeCell ref="AA156:AB156"/>
    <mergeCell ref="AC156:AD156"/>
    <mergeCell ref="AE156:AF156"/>
    <mergeCell ref="AC154:AD154"/>
    <mergeCell ref="AE154:AF154"/>
    <mergeCell ref="AG154:AH154"/>
    <mergeCell ref="AI154:AK154"/>
    <mergeCell ref="B155:C155"/>
    <mergeCell ref="D155:T155"/>
    <mergeCell ref="U155:V155"/>
    <mergeCell ref="W155:X155"/>
    <mergeCell ref="Y155:Z155"/>
    <mergeCell ref="AA155:AB155"/>
    <mergeCell ref="B154:C154"/>
    <mergeCell ref="D154:T154"/>
    <mergeCell ref="U154:V154"/>
    <mergeCell ref="W154:X154"/>
    <mergeCell ref="Y154:Z154"/>
    <mergeCell ref="AA154:AB154"/>
    <mergeCell ref="AI158:AK158"/>
    <mergeCell ref="B159:C159"/>
    <mergeCell ref="D159:T159"/>
    <mergeCell ref="U159:V159"/>
    <mergeCell ref="W159:X159"/>
    <mergeCell ref="Y159:Z159"/>
    <mergeCell ref="AA159:AB159"/>
    <mergeCell ref="AC159:AD159"/>
    <mergeCell ref="AE159:AF159"/>
    <mergeCell ref="D158:T158"/>
    <mergeCell ref="W158:X158"/>
    <mergeCell ref="Y158:Z158"/>
    <mergeCell ref="AA158:AB158"/>
    <mergeCell ref="AC158:AD158"/>
    <mergeCell ref="AE158:AF158"/>
    <mergeCell ref="AG156:AH156"/>
    <mergeCell ref="AI156:AK156"/>
    <mergeCell ref="D157:T157"/>
    <mergeCell ref="W157:X157"/>
    <mergeCell ref="Y157:Z157"/>
    <mergeCell ref="AA157:AB157"/>
    <mergeCell ref="AC157:AD157"/>
    <mergeCell ref="AE157:AF157"/>
    <mergeCell ref="AG157:AH157"/>
    <mergeCell ref="AI157:AK157"/>
    <mergeCell ref="B156:C156"/>
    <mergeCell ref="U156:V156"/>
    <mergeCell ref="B157:C157"/>
    <mergeCell ref="U157:V157"/>
    <mergeCell ref="B158:C158"/>
    <mergeCell ref="U158:V158"/>
    <mergeCell ref="AI161:AK161"/>
    <mergeCell ref="B162:C162"/>
    <mergeCell ref="D162:T162"/>
    <mergeCell ref="U162:V162"/>
    <mergeCell ref="W162:X162"/>
    <mergeCell ref="Y162:Z162"/>
    <mergeCell ref="AA162:AB162"/>
    <mergeCell ref="B161:C161"/>
    <mergeCell ref="D161:T161"/>
    <mergeCell ref="U161:V161"/>
    <mergeCell ref="W161:X161"/>
    <mergeCell ref="Y161:Z161"/>
    <mergeCell ref="AA161:AB161"/>
    <mergeCell ref="AG159:AH159"/>
    <mergeCell ref="AI159:AK159"/>
    <mergeCell ref="B160:C160"/>
    <mergeCell ref="D160:T160"/>
    <mergeCell ref="AE160:AF160"/>
    <mergeCell ref="AG160:AH160"/>
    <mergeCell ref="AI160:AK160"/>
    <mergeCell ref="U160:V160"/>
    <mergeCell ref="W160:X160"/>
    <mergeCell ref="Y160:Z160"/>
    <mergeCell ref="AA160:AB160"/>
    <mergeCell ref="AC160:AD160"/>
    <mergeCell ref="AC189:AD189"/>
    <mergeCell ref="AE189:AF189"/>
    <mergeCell ref="AG189:AH189"/>
    <mergeCell ref="B165:C165"/>
    <mergeCell ref="D165:T165"/>
    <mergeCell ref="AE165:AF165"/>
    <mergeCell ref="AG165:AH165"/>
    <mergeCell ref="AI165:AK165"/>
    <mergeCell ref="AC163:AD163"/>
    <mergeCell ref="AE163:AF163"/>
    <mergeCell ref="AG163:AH163"/>
    <mergeCell ref="AI163:AK163"/>
    <mergeCell ref="B164:C164"/>
    <mergeCell ref="D164:T164"/>
    <mergeCell ref="AI164:AK164"/>
    <mergeCell ref="AC162:AD162"/>
    <mergeCell ref="AE162:AF162"/>
    <mergeCell ref="AG162:AH162"/>
    <mergeCell ref="AI162:AK162"/>
    <mergeCell ref="B163:C163"/>
    <mergeCell ref="D163:T163"/>
    <mergeCell ref="U163:V163"/>
    <mergeCell ref="W163:X163"/>
    <mergeCell ref="Y163:Z163"/>
    <mergeCell ref="AA163:AB163"/>
    <mergeCell ref="AE164:AF164"/>
    <mergeCell ref="AG164:AH164"/>
    <mergeCell ref="U165:V165"/>
    <mergeCell ref="W165:X165"/>
    <mergeCell ref="Y165:Z165"/>
    <mergeCell ref="AA165:AB165"/>
    <mergeCell ref="AC165:AD165"/>
    <mergeCell ref="AC191:AD191"/>
    <mergeCell ref="AE191:AF191"/>
    <mergeCell ref="AG191:AH191"/>
    <mergeCell ref="AI191:AK191"/>
    <mergeCell ref="B192:C192"/>
    <mergeCell ref="D192:T192"/>
    <mergeCell ref="U192:V192"/>
    <mergeCell ref="W192:X192"/>
    <mergeCell ref="Y192:Z192"/>
    <mergeCell ref="AA192:AB192"/>
    <mergeCell ref="B191:C191"/>
    <mergeCell ref="D191:T191"/>
    <mergeCell ref="U191:V191"/>
    <mergeCell ref="W191:X191"/>
    <mergeCell ref="Y191:Z191"/>
    <mergeCell ref="AA191:AB191"/>
    <mergeCell ref="AI189:AK189"/>
    <mergeCell ref="B190:C190"/>
    <mergeCell ref="D190:T190"/>
    <mergeCell ref="AE190:AF190"/>
    <mergeCell ref="AG190:AH190"/>
    <mergeCell ref="AI190:AK190"/>
    <mergeCell ref="U190:V190"/>
    <mergeCell ref="W190:X190"/>
    <mergeCell ref="Y190:Z190"/>
    <mergeCell ref="AA190:AB190"/>
    <mergeCell ref="B189:C189"/>
    <mergeCell ref="D189:T189"/>
    <mergeCell ref="U189:V189"/>
    <mergeCell ref="W189:X189"/>
    <mergeCell ref="Y189:Z189"/>
    <mergeCell ref="AA189:AB189"/>
    <mergeCell ref="AC193:AD193"/>
    <mergeCell ref="AE193:AF193"/>
    <mergeCell ref="AG193:AH193"/>
    <mergeCell ref="AI193:AK193"/>
    <mergeCell ref="B194:C194"/>
    <mergeCell ref="D194:T194"/>
    <mergeCell ref="U194:V194"/>
    <mergeCell ref="W194:X194"/>
    <mergeCell ref="Y194:Z194"/>
    <mergeCell ref="AA194:AB194"/>
    <mergeCell ref="AC192:AD192"/>
    <mergeCell ref="AE192:AF192"/>
    <mergeCell ref="AG192:AH192"/>
    <mergeCell ref="AI192:AK192"/>
    <mergeCell ref="B193:C193"/>
    <mergeCell ref="D193:T193"/>
    <mergeCell ref="U193:V193"/>
    <mergeCell ref="W193:X193"/>
    <mergeCell ref="Y193:Z193"/>
    <mergeCell ref="AA193:AB193"/>
    <mergeCell ref="AC195:AD195"/>
    <mergeCell ref="AE195:AF195"/>
    <mergeCell ref="AG195:AH195"/>
    <mergeCell ref="AI195:AK195"/>
    <mergeCell ref="B196:C196"/>
    <mergeCell ref="D196:T196"/>
    <mergeCell ref="U196:V196"/>
    <mergeCell ref="W196:X196"/>
    <mergeCell ref="Y196:Z196"/>
    <mergeCell ref="AA196:AB196"/>
    <mergeCell ref="AC194:AD194"/>
    <mergeCell ref="AE194:AF194"/>
    <mergeCell ref="AG194:AH194"/>
    <mergeCell ref="AI194:AK194"/>
    <mergeCell ref="B195:C195"/>
    <mergeCell ref="D195:T195"/>
    <mergeCell ref="U195:V195"/>
    <mergeCell ref="W195:X195"/>
    <mergeCell ref="Y195:Z195"/>
    <mergeCell ref="AA195:AB195"/>
    <mergeCell ref="AE198:AF198"/>
    <mergeCell ref="AG198:AH198"/>
    <mergeCell ref="AI198:AK198"/>
    <mergeCell ref="B199:C199"/>
    <mergeCell ref="D199:T199"/>
    <mergeCell ref="U199:V199"/>
    <mergeCell ref="W199:X199"/>
    <mergeCell ref="Y199:Z199"/>
    <mergeCell ref="AA199:AB199"/>
    <mergeCell ref="AC197:AD197"/>
    <mergeCell ref="AE197:AF197"/>
    <mergeCell ref="AG197:AH197"/>
    <mergeCell ref="AI197:AK197"/>
    <mergeCell ref="B198:C198"/>
    <mergeCell ref="D198:T198"/>
    <mergeCell ref="AC196:AD196"/>
    <mergeCell ref="AE196:AF196"/>
    <mergeCell ref="AG196:AH196"/>
    <mergeCell ref="AI196:AK196"/>
    <mergeCell ref="D197:T197"/>
    <mergeCell ref="AC201:AD201"/>
    <mergeCell ref="B202:C202"/>
    <mergeCell ref="D202:T202"/>
    <mergeCell ref="AC200:AD200"/>
    <mergeCell ref="AE200:AF200"/>
    <mergeCell ref="AG200:AH200"/>
    <mergeCell ref="AI200:AK200"/>
    <mergeCell ref="D201:T201"/>
    <mergeCell ref="AC199:AD199"/>
    <mergeCell ref="AE199:AF199"/>
    <mergeCell ref="AG199:AH199"/>
    <mergeCell ref="AI199:AK199"/>
    <mergeCell ref="B200:C200"/>
    <mergeCell ref="D200:T200"/>
    <mergeCell ref="U200:V200"/>
    <mergeCell ref="W200:X200"/>
    <mergeCell ref="Y200:Z200"/>
    <mergeCell ref="AA200:AB200"/>
    <mergeCell ref="AC203:AD203"/>
    <mergeCell ref="AE203:AF203"/>
    <mergeCell ref="AG203:AH203"/>
    <mergeCell ref="AI203:AK203"/>
    <mergeCell ref="B204:C204"/>
    <mergeCell ref="D204:T204"/>
    <mergeCell ref="U204:V204"/>
    <mergeCell ref="W204:X204"/>
    <mergeCell ref="Y204:Z204"/>
    <mergeCell ref="AA204:AB204"/>
    <mergeCell ref="AE202:AF202"/>
    <mergeCell ref="AG202:AH202"/>
    <mergeCell ref="AI202:AK202"/>
    <mergeCell ref="B203:C203"/>
    <mergeCell ref="D203:T203"/>
    <mergeCell ref="U203:V203"/>
    <mergeCell ref="W203:X203"/>
    <mergeCell ref="Y203:Z203"/>
    <mergeCell ref="AA203:AB203"/>
    <mergeCell ref="AC205:AD205"/>
    <mergeCell ref="AE205:AF205"/>
    <mergeCell ref="AG205:AH205"/>
    <mergeCell ref="AI205:AK205"/>
    <mergeCell ref="B206:C206"/>
    <mergeCell ref="D206:T206"/>
    <mergeCell ref="U206:V206"/>
    <mergeCell ref="W206:X206"/>
    <mergeCell ref="Y206:Z206"/>
    <mergeCell ref="AA206:AB206"/>
    <mergeCell ref="AC204:AD204"/>
    <mergeCell ref="AE204:AF204"/>
    <mergeCell ref="AG204:AH204"/>
    <mergeCell ref="AI204:AK204"/>
    <mergeCell ref="B205:C205"/>
    <mergeCell ref="D205:T205"/>
    <mergeCell ref="U205:V205"/>
    <mergeCell ref="W205:X205"/>
    <mergeCell ref="Y205:Z205"/>
    <mergeCell ref="AA205:AB205"/>
    <mergeCell ref="AC207:AD207"/>
    <mergeCell ref="AE207:AF207"/>
    <mergeCell ref="AG207:AH207"/>
    <mergeCell ref="AI207:AK207"/>
    <mergeCell ref="B208:C208"/>
    <mergeCell ref="D208:T208"/>
    <mergeCell ref="U208:V208"/>
    <mergeCell ref="W208:X208"/>
    <mergeCell ref="Y208:Z208"/>
    <mergeCell ref="AA208:AB208"/>
    <mergeCell ref="AC206:AD206"/>
    <mergeCell ref="AE206:AF206"/>
    <mergeCell ref="AG206:AH206"/>
    <mergeCell ref="AI206:AK206"/>
    <mergeCell ref="B207:C207"/>
    <mergeCell ref="D207:T207"/>
    <mergeCell ref="U207:V207"/>
    <mergeCell ref="W207:X207"/>
    <mergeCell ref="Y207:Z207"/>
    <mergeCell ref="AA207:AB207"/>
    <mergeCell ref="AE210:AF210"/>
    <mergeCell ref="AG210:AH210"/>
    <mergeCell ref="AI210:AK210"/>
    <mergeCell ref="B211:C211"/>
    <mergeCell ref="D211:T211"/>
    <mergeCell ref="U211:V211"/>
    <mergeCell ref="W211:X211"/>
    <mergeCell ref="Y211:Z211"/>
    <mergeCell ref="AA211:AB211"/>
    <mergeCell ref="AC209:AD209"/>
    <mergeCell ref="AE209:AF209"/>
    <mergeCell ref="AG209:AH209"/>
    <mergeCell ref="AI209:AK209"/>
    <mergeCell ref="B210:C210"/>
    <mergeCell ref="D210:T210"/>
    <mergeCell ref="AC208:AD208"/>
    <mergeCell ref="AE208:AF208"/>
    <mergeCell ref="AG208:AH208"/>
    <mergeCell ref="AI208:AK208"/>
    <mergeCell ref="B209:C209"/>
    <mergeCell ref="D209:T209"/>
    <mergeCell ref="U209:V209"/>
    <mergeCell ref="W209:X209"/>
    <mergeCell ref="Y209:Z209"/>
    <mergeCell ref="AA209:AB209"/>
    <mergeCell ref="AC213:AD213"/>
    <mergeCell ref="AG213:AH213"/>
    <mergeCell ref="B214:C214"/>
    <mergeCell ref="D214:T214"/>
    <mergeCell ref="AC212:AD212"/>
    <mergeCell ref="AE212:AF212"/>
    <mergeCell ref="AG212:AH212"/>
    <mergeCell ref="AI212:AK212"/>
    <mergeCell ref="B213:C213"/>
    <mergeCell ref="D213:T213"/>
    <mergeCell ref="AA213:AB213"/>
    <mergeCell ref="AC211:AD211"/>
    <mergeCell ref="AE211:AF211"/>
    <mergeCell ref="AG211:AH211"/>
    <mergeCell ref="AI211:AK211"/>
    <mergeCell ref="B212:C212"/>
    <mergeCell ref="D212:T212"/>
    <mergeCell ref="W212:X212"/>
    <mergeCell ref="Y212:Z212"/>
    <mergeCell ref="AA212:AB212"/>
    <mergeCell ref="AC215:AD215"/>
    <mergeCell ref="AE215:AF215"/>
    <mergeCell ref="AG215:AH215"/>
    <mergeCell ref="AI215:AK215"/>
    <mergeCell ref="B216:C216"/>
    <mergeCell ref="D216:T216"/>
    <mergeCell ref="U216:V216"/>
    <mergeCell ref="W216:X216"/>
    <mergeCell ref="Y216:Z216"/>
    <mergeCell ref="AA216:AB216"/>
    <mergeCell ref="AE214:AF214"/>
    <mergeCell ref="AG214:AH214"/>
    <mergeCell ref="AI214:AK214"/>
    <mergeCell ref="B215:C215"/>
    <mergeCell ref="D215:T215"/>
    <mergeCell ref="U215:V215"/>
    <mergeCell ref="W215:X215"/>
    <mergeCell ref="Y215:Z215"/>
    <mergeCell ref="AA215:AB215"/>
    <mergeCell ref="AE218:AF218"/>
    <mergeCell ref="AG218:AH218"/>
    <mergeCell ref="AI218:AK218"/>
    <mergeCell ref="B219:C219"/>
    <mergeCell ref="D219:T219"/>
    <mergeCell ref="U219:V219"/>
    <mergeCell ref="W219:X219"/>
    <mergeCell ref="Y219:Z219"/>
    <mergeCell ref="AA219:AB219"/>
    <mergeCell ref="AC217:AD217"/>
    <mergeCell ref="AG217:AH217"/>
    <mergeCell ref="B218:C218"/>
    <mergeCell ref="D218:T218"/>
    <mergeCell ref="AC216:AD216"/>
    <mergeCell ref="AE216:AF216"/>
    <mergeCell ref="AG216:AH216"/>
    <mergeCell ref="AI216:AK216"/>
    <mergeCell ref="B217:C217"/>
    <mergeCell ref="D217:T217"/>
    <mergeCell ref="AA217:AB217"/>
    <mergeCell ref="AC220:AD220"/>
    <mergeCell ref="AE220:AF220"/>
    <mergeCell ref="AG220:AH220"/>
    <mergeCell ref="AI220:AK220"/>
    <mergeCell ref="B221:C221"/>
    <mergeCell ref="D221:T221"/>
    <mergeCell ref="U221:V221"/>
    <mergeCell ref="W221:X221"/>
    <mergeCell ref="Y221:Z221"/>
    <mergeCell ref="AA221:AB221"/>
    <mergeCell ref="AC219:AD219"/>
    <mergeCell ref="AE219:AF219"/>
    <mergeCell ref="AG219:AH219"/>
    <mergeCell ref="AI219:AK219"/>
    <mergeCell ref="B220:C220"/>
    <mergeCell ref="D220:T220"/>
    <mergeCell ref="U220:V220"/>
    <mergeCell ref="W220:X220"/>
    <mergeCell ref="Y220:Z220"/>
    <mergeCell ref="AA220:AB220"/>
    <mergeCell ref="AC222:AD222"/>
    <mergeCell ref="AE222:AF222"/>
    <mergeCell ref="AG222:AH222"/>
    <mergeCell ref="AI222:AK222"/>
    <mergeCell ref="B223:C223"/>
    <mergeCell ref="D223:T223"/>
    <mergeCell ref="U223:V223"/>
    <mergeCell ref="W223:X223"/>
    <mergeCell ref="Y223:Z223"/>
    <mergeCell ref="AA223:AB223"/>
    <mergeCell ref="AC221:AD221"/>
    <mergeCell ref="AE221:AF221"/>
    <mergeCell ref="AG221:AH221"/>
    <mergeCell ref="AI221:AK221"/>
    <mergeCell ref="B222:C222"/>
    <mergeCell ref="D222:T222"/>
    <mergeCell ref="U222:V222"/>
    <mergeCell ref="W222:X222"/>
    <mergeCell ref="Y222:Z222"/>
    <mergeCell ref="AA222:AB222"/>
    <mergeCell ref="AI225:AK225"/>
    <mergeCell ref="AC224:AD224"/>
    <mergeCell ref="AE224:AF224"/>
    <mergeCell ref="AG224:AH224"/>
    <mergeCell ref="AI224:AK224"/>
    <mergeCell ref="B225:C225"/>
    <mergeCell ref="D225:T225"/>
    <mergeCell ref="U225:V225"/>
    <mergeCell ref="W225:X225"/>
    <mergeCell ref="Y225:Z225"/>
    <mergeCell ref="AA225:AB225"/>
    <mergeCell ref="AC223:AD223"/>
    <mergeCell ref="AE223:AF223"/>
    <mergeCell ref="AG223:AH223"/>
    <mergeCell ref="AI223:AK223"/>
    <mergeCell ref="B224:C224"/>
    <mergeCell ref="D224:T224"/>
    <mergeCell ref="U224:V224"/>
    <mergeCell ref="W224:X224"/>
    <mergeCell ref="Y224:Z224"/>
    <mergeCell ref="AA224:AB224"/>
    <mergeCell ref="AC228:AD228"/>
    <mergeCell ref="B229:C229"/>
    <mergeCell ref="D229:T229"/>
    <mergeCell ref="U229:V229"/>
    <mergeCell ref="W229:X229"/>
    <mergeCell ref="Y229:Z229"/>
    <mergeCell ref="AA229:AB229"/>
    <mergeCell ref="AE226:AF226"/>
    <mergeCell ref="AG226:AH226"/>
    <mergeCell ref="B236:C236"/>
    <mergeCell ref="D236:T236"/>
    <mergeCell ref="U228:V228"/>
    <mergeCell ref="W228:X228"/>
    <mergeCell ref="Y228:Z228"/>
    <mergeCell ref="AA228:AB228"/>
    <mergeCell ref="AC225:AD225"/>
    <mergeCell ref="AE225:AF225"/>
    <mergeCell ref="AG225:AH225"/>
    <mergeCell ref="AC231:AD231"/>
    <mergeCell ref="AE231:AF231"/>
    <mergeCell ref="AG231:AH231"/>
    <mergeCell ref="B234:C234"/>
    <mergeCell ref="D234:T234"/>
    <mergeCell ref="U234:V234"/>
    <mergeCell ref="W234:X234"/>
    <mergeCell ref="Y234:Z234"/>
    <mergeCell ref="AA234:AB234"/>
    <mergeCell ref="AE233:AF233"/>
    <mergeCell ref="AG233:AH233"/>
    <mergeCell ref="AC229:AD229"/>
    <mergeCell ref="AE229:AF229"/>
    <mergeCell ref="AG229:AH229"/>
    <mergeCell ref="U231:V231"/>
    <mergeCell ref="W231:X231"/>
    <mergeCell ref="Y231:Z231"/>
    <mergeCell ref="AA231:AB231"/>
    <mergeCell ref="AC230:AD230"/>
    <mergeCell ref="AE230:AF230"/>
    <mergeCell ref="AG230:AH230"/>
    <mergeCell ref="AI230:AK230"/>
    <mergeCell ref="B232:C232"/>
    <mergeCell ref="D232:T232"/>
    <mergeCell ref="U232:V232"/>
    <mergeCell ref="W232:X232"/>
    <mergeCell ref="Y232:Z232"/>
    <mergeCell ref="AA232:AB232"/>
    <mergeCell ref="AC232:AD232"/>
    <mergeCell ref="AE232:AF232"/>
    <mergeCell ref="AG232:AH232"/>
    <mergeCell ref="AI232:AK232"/>
    <mergeCell ref="B13:C13"/>
    <mergeCell ref="D13:T13"/>
    <mergeCell ref="U13:V13"/>
    <mergeCell ref="U18:V18"/>
    <mergeCell ref="U24:V24"/>
    <mergeCell ref="U25:V25"/>
    <mergeCell ref="AC249:AD249"/>
    <mergeCell ref="AE249:AF249"/>
    <mergeCell ref="AG249:AH249"/>
    <mergeCell ref="AI249:AK249"/>
    <mergeCell ref="B251:C251"/>
    <mergeCell ref="D251:T251"/>
    <mergeCell ref="U251:V251"/>
    <mergeCell ref="W251:X251"/>
    <mergeCell ref="Y251:Z251"/>
    <mergeCell ref="AA251:AB251"/>
    <mergeCell ref="AC247:AD247"/>
    <mergeCell ref="AE247:AF247"/>
    <mergeCell ref="AG247:AH247"/>
    <mergeCell ref="AI247:AK247"/>
    <mergeCell ref="B249:C249"/>
    <mergeCell ref="D249:T249"/>
    <mergeCell ref="U249:V249"/>
    <mergeCell ref="W249:X249"/>
    <mergeCell ref="Y249:Z249"/>
    <mergeCell ref="AA249:AB249"/>
    <mergeCell ref="B247:C247"/>
    <mergeCell ref="D247:T247"/>
    <mergeCell ref="U247:V247"/>
    <mergeCell ref="W247:X247"/>
    <mergeCell ref="Y247:Z247"/>
    <mergeCell ref="AA247:AB247"/>
    <mergeCell ref="AA53:AB53"/>
    <mergeCell ref="AC53:AD53"/>
    <mergeCell ref="AE53:AF53"/>
    <mergeCell ref="AG53:AH53"/>
    <mergeCell ref="AI53:AK53"/>
    <mergeCell ref="U54:V54"/>
    <mergeCell ref="W54:X54"/>
    <mergeCell ref="Y54:Z54"/>
    <mergeCell ref="AA54:AB54"/>
    <mergeCell ref="AC54:AD54"/>
    <mergeCell ref="AA25:AB25"/>
    <mergeCell ref="AC25:AD25"/>
    <mergeCell ref="D46:T46"/>
    <mergeCell ref="U46:V46"/>
    <mergeCell ref="Y46:Z46"/>
    <mergeCell ref="B53:C53"/>
    <mergeCell ref="D53:T53"/>
    <mergeCell ref="U53:V53"/>
    <mergeCell ref="W53:X53"/>
    <mergeCell ref="Y53:Z53"/>
    <mergeCell ref="AI52:AK52"/>
    <mergeCell ref="B54:C54"/>
    <mergeCell ref="D54:T54"/>
    <mergeCell ref="AI54:AK54"/>
    <mergeCell ref="AI51:AK51"/>
    <mergeCell ref="B52:C52"/>
    <mergeCell ref="D52:T52"/>
    <mergeCell ref="U52:V52"/>
    <mergeCell ref="W52:X52"/>
    <mergeCell ref="Y52:Z52"/>
    <mergeCell ref="AA52:AB52"/>
    <mergeCell ref="AC52:AD52"/>
    <mergeCell ref="AE59:AF59"/>
    <mergeCell ref="AG59:AH59"/>
    <mergeCell ref="AI59:AK59"/>
    <mergeCell ref="U60:V60"/>
    <mergeCell ref="W60:X60"/>
    <mergeCell ref="Y60:Z60"/>
    <mergeCell ref="AA60:AB60"/>
    <mergeCell ref="AC60:AD60"/>
    <mergeCell ref="B59:C59"/>
    <mergeCell ref="U59:V59"/>
    <mergeCell ref="W59:X59"/>
    <mergeCell ref="Y59:Z59"/>
    <mergeCell ref="AA59:AB59"/>
    <mergeCell ref="AC59:AD59"/>
    <mergeCell ref="AE54:AF54"/>
    <mergeCell ref="AG54:AH54"/>
    <mergeCell ref="B55:C55"/>
    <mergeCell ref="U55:V55"/>
    <mergeCell ref="B57:C57"/>
    <mergeCell ref="U57:V57"/>
    <mergeCell ref="AG58:AH58"/>
    <mergeCell ref="AI58:AK58"/>
    <mergeCell ref="D59:T59"/>
    <mergeCell ref="B60:C60"/>
    <mergeCell ref="D60:T60"/>
    <mergeCell ref="AE60:AF60"/>
    <mergeCell ref="AG60:AH60"/>
    <mergeCell ref="AI60:AK60"/>
    <mergeCell ref="B58:C58"/>
    <mergeCell ref="U58:V58"/>
    <mergeCell ref="D58:T58"/>
    <mergeCell ref="W58:X58"/>
    <mergeCell ref="B88:C88"/>
    <mergeCell ref="D88:T88"/>
    <mergeCell ref="U88:V88"/>
    <mergeCell ref="W88:X88"/>
    <mergeCell ref="Y88:Z88"/>
    <mergeCell ref="AA88:AB88"/>
    <mergeCell ref="AC74:AD74"/>
    <mergeCell ref="AE74:AF74"/>
    <mergeCell ref="AG74:AH74"/>
    <mergeCell ref="AI74:AK74"/>
    <mergeCell ref="U76:V76"/>
    <mergeCell ref="W76:X76"/>
    <mergeCell ref="Y76:Z76"/>
    <mergeCell ref="AA76:AB76"/>
    <mergeCell ref="AC76:AD76"/>
    <mergeCell ref="B74:C74"/>
    <mergeCell ref="D74:T74"/>
    <mergeCell ref="U74:V74"/>
    <mergeCell ref="W74:X74"/>
    <mergeCell ref="Y74:Z74"/>
    <mergeCell ref="AA74:AB74"/>
    <mergeCell ref="AC87:AD87"/>
    <mergeCell ref="AE87:AF87"/>
    <mergeCell ref="AG87:AH87"/>
    <mergeCell ref="AI87:AK87"/>
    <mergeCell ref="AC86:AD86"/>
    <mergeCell ref="AE86:AF86"/>
    <mergeCell ref="AG86:AH86"/>
    <mergeCell ref="AI86:AK86"/>
    <mergeCell ref="B87:C87"/>
    <mergeCell ref="D87:T87"/>
    <mergeCell ref="U87:V87"/>
    <mergeCell ref="AG99:AH99"/>
    <mergeCell ref="AI99:AK99"/>
    <mergeCell ref="B100:C100"/>
    <mergeCell ref="U100:V100"/>
    <mergeCell ref="W100:X100"/>
    <mergeCell ref="Y100:Z100"/>
    <mergeCell ref="AA100:AB100"/>
    <mergeCell ref="AC100:AD100"/>
    <mergeCell ref="AE100:AF100"/>
    <mergeCell ref="AG100:AH100"/>
    <mergeCell ref="B95:C95"/>
    <mergeCell ref="U95:V95"/>
    <mergeCell ref="B99:C99"/>
    <mergeCell ref="D99:T99"/>
    <mergeCell ref="U99:V99"/>
    <mergeCell ref="W99:X99"/>
    <mergeCell ref="AC88:AD88"/>
    <mergeCell ref="AE88:AF88"/>
    <mergeCell ref="AG88:AH88"/>
    <mergeCell ref="AI88:AK88"/>
    <mergeCell ref="B94:C94"/>
    <mergeCell ref="U94:V94"/>
    <mergeCell ref="AC98:AD98"/>
    <mergeCell ref="AE98:AF98"/>
    <mergeCell ref="AG98:AH98"/>
    <mergeCell ref="AI98:AK98"/>
    <mergeCell ref="D100:T100"/>
    <mergeCell ref="AI100:AK100"/>
    <mergeCell ref="Y99:Z99"/>
    <mergeCell ref="AA99:AB99"/>
    <mergeCell ref="AC99:AD99"/>
    <mergeCell ref="AE99:AF99"/>
    <mergeCell ref="U145:V145"/>
    <mergeCell ref="AE102:AF102"/>
    <mergeCell ref="AG102:AH102"/>
    <mergeCell ref="AI102:AK102"/>
    <mergeCell ref="AA103:AB103"/>
    <mergeCell ref="AC103:AD103"/>
    <mergeCell ref="U116:V116"/>
    <mergeCell ref="D102:T102"/>
    <mergeCell ref="U102:V102"/>
    <mergeCell ref="W102:X102"/>
    <mergeCell ref="Y102:Z102"/>
    <mergeCell ref="AA102:AB102"/>
    <mergeCell ref="AC102:AD102"/>
    <mergeCell ref="AG144:AH144"/>
    <mergeCell ref="AI144:AK144"/>
    <mergeCell ref="AG145:AH145"/>
    <mergeCell ref="AE143:AF143"/>
    <mergeCell ref="AG143:AH143"/>
    <mergeCell ref="AI143:AK143"/>
    <mergeCell ref="AC141:AD141"/>
    <mergeCell ref="AE141:AF141"/>
    <mergeCell ref="AG141:AH141"/>
    <mergeCell ref="AI141:AK141"/>
    <mergeCell ref="AC140:AD140"/>
    <mergeCell ref="AE140:AF140"/>
    <mergeCell ref="AG140:AH140"/>
    <mergeCell ref="AI140:AK140"/>
    <mergeCell ref="AC137:AD137"/>
    <mergeCell ref="AE137:AF137"/>
    <mergeCell ref="AG137:AH137"/>
    <mergeCell ref="AI137:AK137"/>
    <mergeCell ref="AC136:AD136"/>
    <mergeCell ref="AC166:AD166"/>
    <mergeCell ref="AE166:AF166"/>
    <mergeCell ref="AG166:AH166"/>
    <mergeCell ref="AI166:AK166"/>
    <mergeCell ref="B167:C167"/>
    <mergeCell ref="D167:T167"/>
    <mergeCell ref="U167:V167"/>
    <mergeCell ref="W167:X167"/>
    <mergeCell ref="Y167:Z167"/>
    <mergeCell ref="AA167:AB167"/>
    <mergeCell ref="B166:C166"/>
    <mergeCell ref="D166:T166"/>
    <mergeCell ref="U166:V166"/>
    <mergeCell ref="W166:X166"/>
    <mergeCell ref="Y166:Z166"/>
    <mergeCell ref="AA166:AB166"/>
    <mergeCell ref="U146:V146"/>
    <mergeCell ref="B147:C147"/>
    <mergeCell ref="U147:V147"/>
    <mergeCell ref="U153:V153"/>
    <mergeCell ref="W153:X153"/>
    <mergeCell ref="Y153:Z153"/>
    <mergeCell ref="AC161:AD161"/>
    <mergeCell ref="AE161:AF161"/>
    <mergeCell ref="AG161:AH161"/>
    <mergeCell ref="AG158:AH158"/>
    <mergeCell ref="AC155:AD155"/>
    <mergeCell ref="AE155:AF155"/>
    <mergeCell ref="AG155:AH155"/>
    <mergeCell ref="AG152:AH152"/>
    <mergeCell ref="AG150:AH150"/>
    <mergeCell ref="AG147:AH147"/>
    <mergeCell ref="AC169:AD169"/>
    <mergeCell ref="AE169:AF169"/>
    <mergeCell ref="AG169:AH169"/>
    <mergeCell ref="AI169:AK169"/>
    <mergeCell ref="B170:C170"/>
    <mergeCell ref="D170:T170"/>
    <mergeCell ref="U170:V170"/>
    <mergeCell ref="W170:X170"/>
    <mergeCell ref="Y170:Z170"/>
    <mergeCell ref="AA170:AB170"/>
    <mergeCell ref="B169:C169"/>
    <mergeCell ref="D169:T169"/>
    <mergeCell ref="U169:V169"/>
    <mergeCell ref="W169:X169"/>
    <mergeCell ref="Y169:Z169"/>
    <mergeCell ref="AA169:AB169"/>
    <mergeCell ref="AI167:AK167"/>
    <mergeCell ref="B168:C168"/>
    <mergeCell ref="D168:T168"/>
    <mergeCell ref="AE168:AF168"/>
    <mergeCell ref="AG168:AH168"/>
    <mergeCell ref="AI168:AK168"/>
    <mergeCell ref="AC167:AD167"/>
    <mergeCell ref="AE167:AF167"/>
    <mergeCell ref="AG167:AH167"/>
    <mergeCell ref="AC171:AD171"/>
    <mergeCell ref="AE171:AF171"/>
    <mergeCell ref="AG171:AH171"/>
    <mergeCell ref="AI171:AK171"/>
    <mergeCell ref="B172:C172"/>
    <mergeCell ref="D172:T172"/>
    <mergeCell ref="U172:V172"/>
    <mergeCell ref="W172:X172"/>
    <mergeCell ref="Y172:Z172"/>
    <mergeCell ref="AA172:AB172"/>
    <mergeCell ref="AC170:AD170"/>
    <mergeCell ref="AE170:AF170"/>
    <mergeCell ref="AG170:AH170"/>
    <mergeCell ref="AI170:AK170"/>
    <mergeCell ref="B171:C171"/>
    <mergeCell ref="D171:T171"/>
    <mergeCell ref="U171:V171"/>
    <mergeCell ref="W171:X171"/>
    <mergeCell ref="Y171:Z171"/>
    <mergeCell ref="AA171:AB171"/>
    <mergeCell ref="AC173:AD173"/>
    <mergeCell ref="AE173:AF173"/>
    <mergeCell ref="AG173:AH173"/>
    <mergeCell ref="AI173:AK173"/>
    <mergeCell ref="B174:C174"/>
    <mergeCell ref="D174:T174"/>
    <mergeCell ref="U174:V174"/>
    <mergeCell ref="W174:X174"/>
    <mergeCell ref="Y174:Z174"/>
    <mergeCell ref="AA174:AB174"/>
    <mergeCell ref="AC172:AD172"/>
    <mergeCell ref="AE172:AF172"/>
    <mergeCell ref="AG172:AH172"/>
    <mergeCell ref="AI172:AK172"/>
    <mergeCell ref="B173:C173"/>
    <mergeCell ref="D173:T173"/>
    <mergeCell ref="U173:V173"/>
    <mergeCell ref="W173:X173"/>
    <mergeCell ref="Y173:Z173"/>
    <mergeCell ref="AA173:AB173"/>
    <mergeCell ref="AC175:AD175"/>
    <mergeCell ref="AE175:AF175"/>
    <mergeCell ref="AG175:AH175"/>
    <mergeCell ref="AI175:AK175"/>
    <mergeCell ref="B176:C176"/>
    <mergeCell ref="D176:T176"/>
    <mergeCell ref="U176:V176"/>
    <mergeCell ref="W176:X176"/>
    <mergeCell ref="Y176:Z176"/>
    <mergeCell ref="AA176:AB176"/>
    <mergeCell ref="AC174:AD174"/>
    <mergeCell ref="AE174:AF174"/>
    <mergeCell ref="AG174:AH174"/>
    <mergeCell ref="AI174:AK174"/>
    <mergeCell ref="B175:C175"/>
    <mergeCell ref="D175:T175"/>
    <mergeCell ref="U175:V175"/>
    <mergeCell ref="W175:X175"/>
    <mergeCell ref="Y175:Z175"/>
    <mergeCell ref="AA175:AB175"/>
    <mergeCell ref="AC177:AD177"/>
    <mergeCell ref="AE177:AF177"/>
    <mergeCell ref="AG177:AH177"/>
    <mergeCell ref="AI177:AK177"/>
    <mergeCell ref="B178:C178"/>
    <mergeCell ref="D178:T178"/>
    <mergeCell ref="U178:V178"/>
    <mergeCell ref="W178:X178"/>
    <mergeCell ref="Y178:Z178"/>
    <mergeCell ref="AA178:AB178"/>
    <mergeCell ref="AC176:AD176"/>
    <mergeCell ref="AE176:AF176"/>
    <mergeCell ref="AG176:AH176"/>
    <mergeCell ref="AI176:AK176"/>
    <mergeCell ref="B177:C177"/>
    <mergeCell ref="D177:T177"/>
    <mergeCell ref="U177:V177"/>
    <mergeCell ref="W177:X177"/>
    <mergeCell ref="Y177:Z177"/>
    <mergeCell ref="AA177:AB177"/>
    <mergeCell ref="AC179:AD179"/>
    <mergeCell ref="AE179:AF179"/>
    <mergeCell ref="AG179:AH179"/>
    <mergeCell ref="AI179:AK179"/>
    <mergeCell ref="B180:C180"/>
    <mergeCell ref="D180:T180"/>
    <mergeCell ref="AE180:AF180"/>
    <mergeCell ref="AG180:AH180"/>
    <mergeCell ref="AI180:AK180"/>
    <mergeCell ref="AC178:AD178"/>
    <mergeCell ref="AE178:AF178"/>
    <mergeCell ref="AG178:AH178"/>
    <mergeCell ref="AI178:AK178"/>
    <mergeCell ref="B179:C179"/>
    <mergeCell ref="D179:T179"/>
    <mergeCell ref="U179:V179"/>
    <mergeCell ref="W179:X179"/>
    <mergeCell ref="Y179:Z179"/>
    <mergeCell ref="AA179:AB179"/>
    <mergeCell ref="AC182:AD182"/>
    <mergeCell ref="AE182:AF182"/>
    <mergeCell ref="AG182:AH182"/>
    <mergeCell ref="AI182:AK182"/>
    <mergeCell ref="B183:C183"/>
    <mergeCell ref="D183:T183"/>
    <mergeCell ref="U183:V183"/>
    <mergeCell ref="W183:X183"/>
    <mergeCell ref="Y183:Z183"/>
    <mergeCell ref="AA183:AB183"/>
    <mergeCell ref="AC181:AD181"/>
    <mergeCell ref="AE181:AF181"/>
    <mergeCell ref="AG181:AH181"/>
    <mergeCell ref="AI181:AK181"/>
    <mergeCell ref="B182:C182"/>
    <mergeCell ref="D182:T182"/>
    <mergeCell ref="U182:V182"/>
    <mergeCell ref="W182:X182"/>
    <mergeCell ref="Y182:Z182"/>
    <mergeCell ref="AA182:AB182"/>
    <mergeCell ref="B181:C181"/>
    <mergeCell ref="D181:T181"/>
    <mergeCell ref="U181:V181"/>
    <mergeCell ref="W181:X181"/>
    <mergeCell ref="Y181:Z181"/>
    <mergeCell ref="AA181:AB181"/>
    <mergeCell ref="AC184:AD184"/>
    <mergeCell ref="AE184:AF184"/>
    <mergeCell ref="AG184:AH184"/>
    <mergeCell ref="AI184:AK184"/>
    <mergeCell ref="B185:C185"/>
    <mergeCell ref="D185:T185"/>
    <mergeCell ref="U185:V185"/>
    <mergeCell ref="W185:X185"/>
    <mergeCell ref="Y185:Z185"/>
    <mergeCell ref="AA185:AB185"/>
    <mergeCell ref="AC183:AD183"/>
    <mergeCell ref="AE183:AF183"/>
    <mergeCell ref="AG183:AH183"/>
    <mergeCell ref="AI183:AK183"/>
    <mergeCell ref="B184:C184"/>
    <mergeCell ref="D184:T184"/>
    <mergeCell ref="U184:V184"/>
    <mergeCell ref="W184:X184"/>
    <mergeCell ref="Y184:Z184"/>
    <mergeCell ref="AA184:AB184"/>
    <mergeCell ref="AC186:AD186"/>
    <mergeCell ref="AE186:AF186"/>
    <mergeCell ref="AG186:AH186"/>
    <mergeCell ref="AI186:AK186"/>
    <mergeCell ref="B187:C187"/>
    <mergeCell ref="D187:T187"/>
    <mergeCell ref="U187:V187"/>
    <mergeCell ref="W187:X187"/>
    <mergeCell ref="Y187:Z187"/>
    <mergeCell ref="AA187:AB187"/>
    <mergeCell ref="AC185:AD185"/>
    <mergeCell ref="AE185:AF185"/>
    <mergeCell ref="AG185:AH185"/>
    <mergeCell ref="AI185:AK185"/>
    <mergeCell ref="B186:C186"/>
    <mergeCell ref="D186:T186"/>
    <mergeCell ref="U186:V186"/>
    <mergeCell ref="W186:X186"/>
    <mergeCell ref="Y186:Z186"/>
    <mergeCell ref="AA186:AB186"/>
    <mergeCell ref="AC187:AD187"/>
    <mergeCell ref="AE187:AF187"/>
    <mergeCell ref="AG187:AH187"/>
    <mergeCell ref="AI187:AK187"/>
    <mergeCell ref="B188:C188"/>
    <mergeCell ref="D188:T188"/>
    <mergeCell ref="AE188:AF188"/>
    <mergeCell ref="AG188:AH188"/>
    <mergeCell ref="AI188:AK188"/>
    <mergeCell ref="D237:T237"/>
    <mergeCell ref="U237:V237"/>
    <mergeCell ref="W237:X237"/>
    <mergeCell ref="Y237:Z237"/>
    <mergeCell ref="AA237:AB237"/>
    <mergeCell ref="B235:C235"/>
    <mergeCell ref="D235:T235"/>
    <mergeCell ref="U235:V235"/>
    <mergeCell ref="W235:X235"/>
    <mergeCell ref="Y235:Z235"/>
    <mergeCell ref="AA235:AB235"/>
    <mergeCell ref="AI231:AK231"/>
    <mergeCell ref="B233:C233"/>
    <mergeCell ref="D233:T233"/>
    <mergeCell ref="U233:V233"/>
    <mergeCell ref="W233:X233"/>
    <mergeCell ref="Y233:Z233"/>
    <mergeCell ref="AA233:AB233"/>
    <mergeCell ref="AC233:AD233"/>
    <mergeCell ref="AI233:AK233"/>
    <mergeCell ref="AC235:AD235"/>
    <mergeCell ref="AE235:AF235"/>
    <mergeCell ref="AG235:AH235"/>
    <mergeCell ref="AI235:AK235"/>
    <mergeCell ref="AI229:AK229"/>
    <mergeCell ref="B231:C231"/>
    <mergeCell ref="D231:T231"/>
    <mergeCell ref="Y257:Z257"/>
    <mergeCell ref="AA257:AB257"/>
    <mergeCell ref="AG258:AH258"/>
    <mergeCell ref="AI258:AK258"/>
    <mergeCell ref="AC190:AD190"/>
    <mergeCell ref="B226:C226"/>
    <mergeCell ref="D226:T226"/>
    <mergeCell ref="AI226:AK226"/>
    <mergeCell ref="B228:C228"/>
    <mergeCell ref="D228:T228"/>
    <mergeCell ref="AE228:AF228"/>
    <mergeCell ref="AG228:AH228"/>
    <mergeCell ref="AI228:AK228"/>
    <mergeCell ref="AG227:AH227"/>
    <mergeCell ref="AC251:AD251"/>
    <mergeCell ref="AE251:AF251"/>
    <mergeCell ref="AG251:AH251"/>
    <mergeCell ref="AI251:AK251"/>
    <mergeCell ref="AC243:AD243"/>
    <mergeCell ref="AE243:AF243"/>
    <mergeCell ref="AG243:AH243"/>
    <mergeCell ref="AI243:AK243"/>
    <mergeCell ref="B245:C245"/>
    <mergeCell ref="D245:T245"/>
    <mergeCell ref="U241:V241"/>
    <mergeCell ref="W241:X241"/>
    <mergeCell ref="Y241:Z241"/>
    <mergeCell ref="AA241:AB241"/>
    <mergeCell ref="AC237:AD237"/>
    <mergeCell ref="AE237:AF237"/>
    <mergeCell ref="AG237:AH237"/>
    <mergeCell ref="AI237:AK237"/>
    <mergeCell ref="U267:V267"/>
    <mergeCell ref="W267:X267"/>
    <mergeCell ref="Y267:Z267"/>
    <mergeCell ref="AA267:AB267"/>
    <mergeCell ref="B265:C265"/>
    <mergeCell ref="D265:T265"/>
    <mergeCell ref="U265:V265"/>
    <mergeCell ref="W265:X265"/>
    <mergeCell ref="Y265:Z265"/>
    <mergeCell ref="AA265:AB265"/>
    <mergeCell ref="AG266:AH266"/>
    <mergeCell ref="AI266:AK266"/>
    <mergeCell ref="B268:C268"/>
    <mergeCell ref="D268:T268"/>
    <mergeCell ref="AG268:AH268"/>
    <mergeCell ref="AI268:AK268"/>
    <mergeCell ref="U268:V268"/>
    <mergeCell ref="W268:X268"/>
    <mergeCell ref="Y268:Z268"/>
    <mergeCell ref="AA268:AB268"/>
    <mergeCell ref="AC268:AD268"/>
    <mergeCell ref="AE268:AF268"/>
    <mergeCell ref="AC267:AD267"/>
    <mergeCell ref="AE267:AF267"/>
    <mergeCell ref="AG267:AH267"/>
    <mergeCell ref="AI267:AK267"/>
    <mergeCell ref="AC277:AD277"/>
    <mergeCell ref="AE277:AF277"/>
    <mergeCell ref="AG277:AH277"/>
    <mergeCell ref="AI277:AK277"/>
    <mergeCell ref="B279:C279"/>
    <mergeCell ref="D279:T279"/>
    <mergeCell ref="U279:V279"/>
    <mergeCell ref="W279:X279"/>
    <mergeCell ref="Y279:Z279"/>
    <mergeCell ref="AA279:AB279"/>
    <mergeCell ref="AC275:AD275"/>
    <mergeCell ref="AE275:AF275"/>
    <mergeCell ref="AG275:AH275"/>
    <mergeCell ref="AI275:AK275"/>
    <mergeCell ref="B277:C277"/>
    <mergeCell ref="D277:T277"/>
    <mergeCell ref="U277:V277"/>
    <mergeCell ref="W277:X277"/>
    <mergeCell ref="Y277:Z277"/>
    <mergeCell ref="AA277:AB277"/>
    <mergeCell ref="B275:C275"/>
    <mergeCell ref="D275:T275"/>
    <mergeCell ref="U275:V275"/>
    <mergeCell ref="W275:X275"/>
    <mergeCell ref="Y275:Z275"/>
    <mergeCell ref="AA275:AB275"/>
    <mergeCell ref="AG276:AH276"/>
    <mergeCell ref="AI276:AK276"/>
    <mergeCell ref="B278:C278"/>
    <mergeCell ref="D278:T278"/>
    <mergeCell ref="AG278:AH278"/>
    <mergeCell ref="AI278:AK278"/>
    <mergeCell ref="AC283:AD283"/>
    <mergeCell ref="AE283:AF283"/>
    <mergeCell ref="AG283:AH283"/>
    <mergeCell ref="AI283:AK283"/>
    <mergeCell ref="B285:C285"/>
    <mergeCell ref="D285:T285"/>
    <mergeCell ref="U285:V285"/>
    <mergeCell ref="W285:X285"/>
    <mergeCell ref="Y285:Z285"/>
    <mergeCell ref="AA285:AB285"/>
    <mergeCell ref="B283:C283"/>
    <mergeCell ref="D283:T283"/>
    <mergeCell ref="U283:V283"/>
    <mergeCell ref="W283:X283"/>
    <mergeCell ref="Y283:Z283"/>
    <mergeCell ref="AA283:AB283"/>
    <mergeCell ref="AG284:AH284"/>
    <mergeCell ref="AI284:AK284"/>
    <mergeCell ref="AG300:AH300"/>
    <mergeCell ref="AI300:AK300"/>
    <mergeCell ref="B302:C302"/>
    <mergeCell ref="D302:T302"/>
    <mergeCell ref="AG302:AH302"/>
    <mergeCell ref="AI302:AK302"/>
    <mergeCell ref="U302:V302"/>
    <mergeCell ref="W302:X302"/>
    <mergeCell ref="Y302:Z302"/>
    <mergeCell ref="AA302:AB302"/>
    <mergeCell ref="AC302:AD302"/>
    <mergeCell ref="AE302:AF302"/>
    <mergeCell ref="AC301:AD301"/>
    <mergeCell ref="AE301:AF301"/>
    <mergeCell ref="AG301:AH301"/>
    <mergeCell ref="AI301:AK301"/>
    <mergeCell ref="U291:V291"/>
    <mergeCell ref="W291:X291"/>
    <mergeCell ref="Y291:Z291"/>
    <mergeCell ref="AA291:AB291"/>
    <mergeCell ref="AG292:AH292"/>
    <mergeCell ref="AI292:AK292"/>
    <mergeCell ref="B294:C294"/>
    <mergeCell ref="D294:T294"/>
    <mergeCell ref="AG294:AH294"/>
    <mergeCell ref="AI294:AK294"/>
    <mergeCell ref="U294:V294"/>
    <mergeCell ref="W294:X294"/>
    <mergeCell ref="Y294:Z294"/>
    <mergeCell ref="AA294:AB294"/>
    <mergeCell ref="AC294:AD294"/>
    <mergeCell ref="AE294:AF294"/>
    <mergeCell ref="AC311:AD311"/>
    <mergeCell ref="AE311:AF311"/>
    <mergeCell ref="AG311:AH311"/>
    <mergeCell ref="AI311:AK311"/>
    <mergeCell ref="B230:C230"/>
    <mergeCell ref="D230:T230"/>
    <mergeCell ref="U230:V230"/>
    <mergeCell ref="W230:X230"/>
    <mergeCell ref="Y230:Z230"/>
    <mergeCell ref="AA230:AB230"/>
    <mergeCell ref="AC309:AD309"/>
    <mergeCell ref="AE309:AF309"/>
    <mergeCell ref="AG309:AH309"/>
    <mergeCell ref="AI309:AK309"/>
    <mergeCell ref="B311:C311"/>
    <mergeCell ref="D311:T311"/>
    <mergeCell ref="U311:V311"/>
    <mergeCell ref="W311:X311"/>
    <mergeCell ref="Y311:Z311"/>
    <mergeCell ref="AA311:AB311"/>
    <mergeCell ref="AC307:AD307"/>
    <mergeCell ref="AE307:AF307"/>
    <mergeCell ref="AC234:AD234"/>
    <mergeCell ref="AE234:AF234"/>
    <mergeCell ref="AG234:AH234"/>
    <mergeCell ref="AI234:AK234"/>
    <mergeCell ref="U236:V236"/>
    <mergeCell ref="W236:X236"/>
    <mergeCell ref="Y236:Z236"/>
    <mergeCell ref="AA236:AB236"/>
    <mergeCell ref="AC236:AD236"/>
    <mergeCell ref="AE236:AF236"/>
    <mergeCell ref="AG238:AH238"/>
    <mergeCell ref="AI238:AK238"/>
    <mergeCell ref="B240:C240"/>
    <mergeCell ref="D240:T240"/>
    <mergeCell ref="U240:V240"/>
    <mergeCell ref="W240:X240"/>
    <mergeCell ref="Y240:Z240"/>
    <mergeCell ref="AA240:AB240"/>
    <mergeCell ref="AC240:AD240"/>
    <mergeCell ref="AE240:AF240"/>
    <mergeCell ref="AG236:AH236"/>
    <mergeCell ref="AI236:AK236"/>
    <mergeCell ref="B238:C238"/>
    <mergeCell ref="D238:T238"/>
    <mergeCell ref="U238:V238"/>
    <mergeCell ref="W238:X238"/>
    <mergeCell ref="Y238:Z238"/>
    <mergeCell ref="AA238:AB238"/>
    <mergeCell ref="AC238:AD238"/>
    <mergeCell ref="AE238:AF238"/>
    <mergeCell ref="AC239:AD239"/>
    <mergeCell ref="AE239:AF239"/>
    <mergeCell ref="AG239:AH239"/>
    <mergeCell ref="AI239:AK239"/>
    <mergeCell ref="Y239:Z239"/>
    <mergeCell ref="AA239:AB239"/>
    <mergeCell ref="B237:C237"/>
    <mergeCell ref="B239:C239"/>
    <mergeCell ref="D239:T239"/>
    <mergeCell ref="U239:V239"/>
    <mergeCell ref="W239:X239"/>
    <mergeCell ref="AG242:AH242"/>
    <mergeCell ref="AI242:AK242"/>
    <mergeCell ref="B244:C244"/>
    <mergeCell ref="D244:T244"/>
    <mergeCell ref="U244:V244"/>
    <mergeCell ref="W244:X244"/>
    <mergeCell ref="Y244:Z244"/>
    <mergeCell ref="AA244:AB244"/>
    <mergeCell ref="AC244:AD244"/>
    <mergeCell ref="AE244:AF244"/>
    <mergeCell ref="AG240:AH240"/>
    <mergeCell ref="AI240:AK240"/>
    <mergeCell ref="B242:C242"/>
    <mergeCell ref="D242:T242"/>
    <mergeCell ref="U242:V242"/>
    <mergeCell ref="W242:X242"/>
    <mergeCell ref="Y242:Z242"/>
    <mergeCell ref="AA242:AB242"/>
    <mergeCell ref="AC242:AD242"/>
    <mergeCell ref="AE242:AF242"/>
    <mergeCell ref="AC241:AD241"/>
    <mergeCell ref="AE241:AF241"/>
    <mergeCell ref="AG241:AH241"/>
    <mergeCell ref="AI241:AK241"/>
    <mergeCell ref="B243:C243"/>
    <mergeCell ref="D243:T243"/>
    <mergeCell ref="U243:V243"/>
    <mergeCell ref="W243:X243"/>
    <mergeCell ref="Y243:Z243"/>
    <mergeCell ref="AA243:AB243"/>
    <mergeCell ref="B241:C241"/>
    <mergeCell ref="D241:T241"/>
    <mergeCell ref="AG244:AH244"/>
    <mergeCell ref="AI244:AK244"/>
    <mergeCell ref="B246:C246"/>
    <mergeCell ref="D246:T246"/>
    <mergeCell ref="U246:V246"/>
    <mergeCell ref="W246:X246"/>
    <mergeCell ref="Y246:Z246"/>
    <mergeCell ref="AA246:AB246"/>
    <mergeCell ref="AC246:AD246"/>
    <mergeCell ref="AE246:AF246"/>
    <mergeCell ref="AE245:AF245"/>
    <mergeCell ref="AG245:AH245"/>
    <mergeCell ref="AI245:AK245"/>
    <mergeCell ref="U245:V245"/>
    <mergeCell ref="W245:X245"/>
    <mergeCell ref="Y245:Z245"/>
    <mergeCell ref="AA245:AB245"/>
    <mergeCell ref="AC245:AD245"/>
    <mergeCell ref="AG248:AH248"/>
    <mergeCell ref="AI248:AK248"/>
    <mergeCell ref="B250:C250"/>
    <mergeCell ref="D250:T250"/>
    <mergeCell ref="U250:V250"/>
    <mergeCell ref="W250:X250"/>
    <mergeCell ref="Y250:Z250"/>
    <mergeCell ref="AA250:AB250"/>
    <mergeCell ref="AC250:AD250"/>
    <mergeCell ref="AE250:AF250"/>
    <mergeCell ref="AG252:AH252"/>
    <mergeCell ref="AI252:AK252"/>
    <mergeCell ref="AG246:AH246"/>
    <mergeCell ref="AI246:AK246"/>
    <mergeCell ref="B248:C248"/>
    <mergeCell ref="D248:T248"/>
    <mergeCell ref="U248:V248"/>
    <mergeCell ref="W248:X248"/>
    <mergeCell ref="Y248:Z248"/>
    <mergeCell ref="AA248:AB248"/>
    <mergeCell ref="AC248:AD248"/>
    <mergeCell ref="AE248:AF248"/>
    <mergeCell ref="AC253:AD253"/>
    <mergeCell ref="AE253:AF253"/>
    <mergeCell ref="AG253:AH253"/>
    <mergeCell ref="AI253:AK253"/>
    <mergeCell ref="B255:C255"/>
    <mergeCell ref="D255:T255"/>
    <mergeCell ref="U255:V255"/>
    <mergeCell ref="W255:X255"/>
    <mergeCell ref="Y255:Z255"/>
    <mergeCell ref="AA255:AB255"/>
    <mergeCell ref="B253:C253"/>
    <mergeCell ref="D253:T253"/>
    <mergeCell ref="U253:V253"/>
    <mergeCell ref="W253:X253"/>
    <mergeCell ref="Y253:Z253"/>
    <mergeCell ref="AA253:AB253"/>
    <mergeCell ref="AG250:AH250"/>
    <mergeCell ref="AI250:AK250"/>
    <mergeCell ref="B252:C252"/>
    <mergeCell ref="D252:T252"/>
    <mergeCell ref="U252:V252"/>
    <mergeCell ref="W252:X252"/>
    <mergeCell ref="Y252:Z252"/>
    <mergeCell ref="AA252:AB252"/>
    <mergeCell ref="AC252:AD252"/>
    <mergeCell ref="AE252:AF252"/>
    <mergeCell ref="AG254:AH254"/>
    <mergeCell ref="AI254:AK254"/>
    <mergeCell ref="B254:C254"/>
    <mergeCell ref="D254:T254"/>
    <mergeCell ref="U254:V254"/>
    <mergeCell ref="W254:X254"/>
    <mergeCell ref="B256:C256"/>
    <mergeCell ref="D256:T256"/>
    <mergeCell ref="U256:V256"/>
    <mergeCell ref="W256:X256"/>
    <mergeCell ref="Y256:Z256"/>
    <mergeCell ref="AA256:AB256"/>
    <mergeCell ref="AC256:AD256"/>
    <mergeCell ref="AE256:AF256"/>
    <mergeCell ref="AC259:AD259"/>
    <mergeCell ref="AE259:AF259"/>
    <mergeCell ref="AG259:AH259"/>
    <mergeCell ref="AI259:AK259"/>
    <mergeCell ref="B261:C261"/>
    <mergeCell ref="D261:T261"/>
    <mergeCell ref="U261:V261"/>
    <mergeCell ref="W261:X261"/>
    <mergeCell ref="Y261:Z261"/>
    <mergeCell ref="AA261:AB261"/>
    <mergeCell ref="B260:C260"/>
    <mergeCell ref="D260:T260"/>
    <mergeCell ref="B258:C258"/>
    <mergeCell ref="D258:T258"/>
    <mergeCell ref="B259:C259"/>
    <mergeCell ref="D259:T259"/>
    <mergeCell ref="U259:V259"/>
    <mergeCell ref="W259:X259"/>
    <mergeCell ref="Y259:Z259"/>
    <mergeCell ref="AA259:AB259"/>
    <mergeCell ref="B257:C257"/>
    <mergeCell ref="D257:T257"/>
    <mergeCell ref="U257:V257"/>
    <mergeCell ref="W257:X257"/>
    <mergeCell ref="Y254:Z254"/>
    <mergeCell ref="AA254:AB254"/>
    <mergeCell ref="AC254:AD254"/>
    <mergeCell ref="AE254:AF254"/>
    <mergeCell ref="AC255:AD255"/>
    <mergeCell ref="AE255:AF255"/>
    <mergeCell ref="AG255:AH255"/>
    <mergeCell ref="AI255:AK255"/>
    <mergeCell ref="U263:V263"/>
    <mergeCell ref="W263:X263"/>
    <mergeCell ref="U260:V260"/>
    <mergeCell ref="W260:X260"/>
    <mergeCell ref="Y260:Z260"/>
    <mergeCell ref="AA260:AB260"/>
    <mergeCell ref="AC260:AD260"/>
    <mergeCell ref="AE260:AF260"/>
    <mergeCell ref="Y263:Z263"/>
    <mergeCell ref="AA263:AB263"/>
    <mergeCell ref="AG256:AH256"/>
    <mergeCell ref="AI256:AK256"/>
    <mergeCell ref="U258:V258"/>
    <mergeCell ref="W258:X258"/>
    <mergeCell ref="Y258:Z258"/>
    <mergeCell ref="AA258:AB258"/>
    <mergeCell ref="AC258:AD258"/>
    <mergeCell ref="AE258:AF258"/>
    <mergeCell ref="AG262:AH262"/>
    <mergeCell ref="AI262:AK262"/>
    <mergeCell ref="AC257:AD257"/>
    <mergeCell ref="AE257:AF257"/>
    <mergeCell ref="AG257:AH257"/>
    <mergeCell ref="AI257:AK257"/>
    <mergeCell ref="B269:C269"/>
    <mergeCell ref="D269:T269"/>
    <mergeCell ref="U269:V269"/>
    <mergeCell ref="W269:X269"/>
    <mergeCell ref="Y269:Z269"/>
    <mergeCell ref="AA269:AB269"/>
    <mergeCell ref="AC265:AD265"/>
    <mergeCell ref="AE265:AF265"/>
    <mergeCell ref="AG260:AH260"/>
    <mergeCell ref="AI260:AK260"/>
    <mergeCell ref="B262:C262"/>
    <mergeCell ref="D262:T262"/>
    <mergeCell ref="U262:V262"/>
    <mergeCell ref="W262:X262"/>
    <mergeCell ref="Y262:Z262"/>
    <mergeCell ref="AA262:AB262"/>
    <mergeCell ref="AC262:AD262"/>
    <mergeCell ref="AE262:AF262"/>
    <mergeCell ref="AC263:AD263"/>
    <mergeCell ref="AE263:AF263"/>
    <mergeCell ref="AG263:AH263"/>
    <mergeCell ref="AI263:AK263"/>
    <mergeCell ref="AC261:AD261"/>
    <mergeCell ref="AE261:AF261"/>
    <mergeCell ref="AG261:AH261"/>
    <mergeCell ref="AI261:AK261"/>
    <mergeCell ref="B263:C263"/>
    <mergeCell ref="D263:T263"/>
    <mergeCell ref="AG265:AH265"/>
    <mergeCell ref="AI265:AK265"/>
    <mergeCell ref="B267:C267"/>
    <mergeCell ref="D267:T267"/>
    <mergeCell ref="AG271:AH271"/>
    <mergeCell ref="AI271:AK271"/>
    <mergeCell ref="AC269:AD269"/>
    <mergeCell ref="AE269:AF269"/>
    <mergeCell ref="AG269:AH269"/>
    <mergeCell ref="AI269:AK269"/>
    <mergeCell ref="B271:C271"/>
    <mergeCell ref="D271:T271"/>
    <mergeCell ref="U271:V271"/>
    <mergeCell ref="W271:X271"/>
    <mergeCell ref="Y271:Z271"/>
    <mergeCell ref="AA271:AB271"/>
    <mergeCell ref="AG264:AH264"/>
    <mergeCell ref="AI264:AK264"/>
    <mergeCell ref="B266:C266"/>
    <mergeCell ref="D266:T266"/>
    <mergeCell ref="U266:V266"/>
    <mergeCell ref="W266:X266"/>
    <mergeCell ref="Y266:Z266"/>
    <mergeCell ref="AA266:AB266"/>
    <mergeCell ref="AC266:AD266"/>
    <mergeCell ref="AE266:AF266"/>
    <mergeCell ref="AG270:AH270"/>
    <mergeCell ref="AI270:AK270"/>
    <mergeCell ref="B264:C264"/>
    <mergeCell ref="D264:T264"/>
    <mergeCell ref="U264:V264"/>
    <mergeCell ref="W264:X264"/>
    <mergeCell ref="Y264:Z264"/>
    <mergeCell ref="AA264:AB264"/>
    <mergeCell ref="AC264:AD264"/>
    <mergeCell ref="AE264:AF264"/>
    <mergeCell ref="U273:V273"/>
    <mergeCell ref="W273:X273"/>
    <mergeCell ref="Y273:Z273"/>
    <mergeCell ref="AA273:AB273"/>
    <mergeCell ref="B272:C272"/>
    <mergeCell ref="D272:T272"/>
    <mergeCell ref="U272:V272"/>
    <mergeCell ref="W272:X272"/>
    <mergeCell ref="Y272:Z272"/>
    <mergeCell ref="AA272:AB272"/>
    <mergeCell ref="AC272:AD272"/>
    <mergeCell ref="AE272:AF272"/>
    <mergeCell ref="D274:T274"/>
    <mergeCell ref="U274:V274"/>
    <mergeCell ref="W274:X274"/>
    <mergeCell ref="Y274:Z274"/>
    <mergeCell ref="B270:C270"/>
    <mergeCell ref="D270:T270"/>
    <mergeCell ref="U270:V270"/>
    <mergeCell ref="W270:X270"/>
    <mergeCell ref="Y270:Z270"/>
    <mergeCell ref="AA270:AB270"/>
    <mergeCell ref="AC270:AD270"/>
    <mergeCell ref="AE270:AF270"/>
    <mergeCell ref="AC271:AD271"/>
    <mergeCell ref="AE271:AF271"/>
    <mergeCell ref="B274:C274"/>
    <mergeCell ref="Y280:Z280"/>
    <mergeCell ref="AA280:AB280"/>
    <mergeCell ref="AC280:AD280"/>
    <mergeCell ref="AE280:AF280"/>
    <mergeCell ref="AC281:AD281"/>
    <mergeCell ref="AE281:AF281"/>
    <mergeCell ref="AG281:AH281"/>
    <mergeCell ref="AI281:AK281"/>
    <mergeCell ref="AC279:AD279"/>
    <mergeCell ref="AE279:AF279"/>
    <mergeCell ref="AG279:AH279"/>
    <mergeCell ref="AI279:AK279"/>
    <mergeCell ref="B281:C281"/>
    <mergeCell ref="D281:T281"/>
    <mergeCell ref="U281:V281"/>
    <mergeCell ref="W281:X281"/>
    <mergeCell ref="AG272:AH272"/>
    <mergeCell ref="AI272:AK272"/>
    <mergeCell ref="B276:C276"/>
    <mergeCell ref="D276:T276"/>
    <mergeCell ref="U276:V276"/>
    <mergeCell ref="W276:X276"/>
    <mergeCell ref="Y276:Z276"/>
    <mergeCell ref="AA276:AB276"/>
    <mergeCell ref="AC276:AD276"/>
    <mergeCell ref="AE276:AF276"/>
    <mergeCell ref="AC273:AD273"/>
    <mergeCell ref="AE273:AF273"/>
    <mergeCell ref="AG273:AH273"/>
    <mergeCell ref="AI273:AK273"/>
    <mergeCell ref="B273:C273"/>
    <mergeCell ref="D273:T273"/>
    <mergeCell ref="AG286:AH286"/>
    <mergeCell ref="AI286:AK286"/>
    <mergeCell ref="B288:C288"/>
    <mergeCell ref="D288:T288"/>
    <mergeCell ref="U288:V288"/>
    <mergeCell ref="W288:X288"/>
    <mergeCell ref="Y288:Z288"/>
    <mergeCell ref="AA288:AB288"/>
    <mergeCell ref="AC288:AD288"/>
    <mergeCell ref="AE288:AF288"/>
    <mergeCell ref="U278:V278"/>
    <mergeCell ref="W278:X278"/>
    <mergeCell ref="Y278:Z278"/>
    <mergeCell ref="AA278:AB278"/>
    <mergeCell ref="AC278:AD278"/>
    <mergeCell ref="AE278:AF278"/>
    <mergeCell ref="Y281:Z281"/>
    <mergeCell ref="AA281:AB281"/>
    <mergeCell ref="AG282:AH282"/>
    <mergeCell ref="AI282:AK282"/>
    <mergeCell ref="B284:C284"/>
    <mergeCell ref="D284:T284"/>
    <mergeCell ref="U284:V284"/>
    <mergeCell ref="W284:X284"/>
    <mergeCell ref="Y284:Z284"/>
    <mergeCell ref="AA284:AB284"/>
    <mergeCell ref="AC284:AD284"/>
    <mergeCell ref="AE284:AF284"/>
    <mergeCell ref="B280:C280"/>
    <mergeCell ref="D280:T280"/>
    <mergeCell ref="U280:V280"/>
    <mergeCell ref="W280:X280"/>
    <mergeCell ref="U286:V286"/>
    <mergeCell ref="W286:X286"/>
    <mergeCell ref="Y286:Z286"/>
    <mergeCell ref="AA286:AB286"/>
    <mergeCell ref="AC286:AD286"/>
    <mergeCell ref="AE286:AF286"/>
    <mergeCell ref="Y289:Z289"/>
    <mergeCell ref="AA289:AB289"/>
    <mergeCell ref="B286:C286"/>
    <mergeCell ref="D286:T286"/>
    <mergeCell ref="AG288:AH288"/>
    <mergeCell ref="AI288:AK288"/>
    <mergeCell ref="AG280:AH280"/>
    <mergeCell ref="AI280:AK280"/>
    <mergeCell ref="B282:C282"/>
    <mergeCell ref="D282:T282"/>
    <mergeCell ref="U282:V282"/>
    <mergeCell ref="W282:X282"/>
    <mergeCell ref="Y282:Z282"/>
    <mergeCell ref="AA282:AB282"/>
    <mergeCell ref="AC282:AD282"/>
    <mergeCell ref="AE282:AF282"/>
    <mergeCell ref="AC285:AD285"/>
    <mergeCell ref="AE285:AF285"/>
    <mergeCell ref="AG285:AH285"/>
    <mergeCell ref="AI285:AK285"/>
    <mergeCell ref="B287:C287"/>
    <mergeCell ref="D287:T287"/>
    <mergeCell ref="U287:V287"/>
    <mergeCell ref="W287:X287"/>
    <mergeCell ref="Y287:Z287"/>
    <mergeCell ref="AA287:AB287"/>
    <mergeCell ref="AG293:AH293"/>
    <mergeCell ref="AI293:AK293"/>
    <mergeCell ref="B295:C295"/>
    <mergeCell ref="D295:T295"/>
    <mergeCell ref="U295:V295"/>
    <mergeCell ref="W295:X295"/>
    <mergeCell ref="Y295:Z295"/>
    <mergeCell ref="AA295:AB295"/>
    <mergeCell ref="AC291:AD291"/>
    <mergeCell ref="AE291:AF291"/>
    <mergeCell ref="AC289:AD289"/>
    <mergeCell ref="AE289:AF289"/>
    <mergeCell ref="AG289:AH289"/>
    <mergeCell ref="AI289:AK289"/>
    <mergeCell ref="AC287:AD287"/>
    <mergeCell ref="AE287:AF287"/>
    <mergeCell ref="AG287:AH287"/>
    <mergeCell ref="AI287:AK287"/>
    <mergeCell ref="B289:C289"/>
    <mergeCell ref="D289:T289"/>
    <mergeCell ref="U289:V289"/>
    <mergeCell ref="W289:X289"/>
    <mergeCell ref="AG291:AH291"/>
    <mergeCell ref="AI291:AK291"/>
    <mergeCell ref="B293:C293"/>
    <mergeCell ref="D293:T293"/>
    <mergeCell ref="U293:V293"/>
    <mergeCell ref="W293:X293"/>
    <mergeCell ref="Y293:Z293"/>
    <mergeCell ref="AA293:AB293"/>
    <mergeCell ref="B291:C291"/>
    <mergeCell ref="D291:T291"/>
    <mergeCell ref="AC295:AD295"/>
    <mergeCell ref="AE295:AF295"/>
    <mergeCell ref="AG295:AH295"/>
    <mergeCell ref="AI295:AK295"/>
    <mergeCell ref="B297:C297"/>
    <mergeCell ref="D297:T297"/>
    <mergeCell ref="U297:V297"/>
    <mergeCell ref="W297:X297"/>
    <mergeCell ref="Y297:Z297"/>
    <mergeCell ref="AA297:AB297"/>
    <mergeCell ref="AG290:AH290"/>
    <mergeCell ref="AI290:AK290"/>
    <mergeCell ref="B292:C292"/>
    <mergeCell ref="D292:T292"/>
    <mergeCell ref="U292:V292"/>
    <mergeCell ref="W292:X292"/>
    <mergeCell ref="Y292:Z292"/>
    <mergeCell ref="AA292:AB292"/>
    <mergeCell ref="AC292:AD292"/>
    <mergeCell ref="AE292:AF292"/>
    <mergeCell ref="AG296:AH296"/>
    <mergeCell ref="AI296:AK296"/>
    <mergeCell ref="B290:C290"/>
    <mergeCell ref="D290:T290"/>
    <mergeCell ref="U290:V290"/>
    <mergeCell ref="W290:X290"/>
    <mergeCell ref="Y290:Z290"/>
    <mergeCell ref="AA290:AB290"/>
    <mergeCell ref="AC290:AD290"/>
    <mergeCell ref="AE290:AF290"/>
    <mergeCell ref="AC293:AD293"/>
    <mergeCell ref="AE293:AF293"/>
    <mergeCell ref="B303:C303"/>
    <mergeCell ref="D303:T303"/>
    <mergeCell ref="U303:V303"/>
    <mergeCell ref="W303:X303"/>
    <mergeCell ref="Y303:Z303"/>
    <mergeCell ref="AA303:AB303"/>
    <mergeCell ref="AC299:AD299"/>
    <mergeCell ref="AE299:AF299"/>
    <mergeCell ref="B296:C296"/>
    <mergeCell ref="D296:T296"/>
    <mergeCell ref="U296:V296"/>
    <mergeCell ref="W296:X296"/>
    <mergeCell ref="Y296:Z296"/>
    <mergeCell ref="AA296:AB296"/>
    <mergeCell ref="AC296:AD296"/>
    <mergeCell ref="AE296:AF296"/>
    <mergeCell ref="AC297:AD297"/>
    <mergeCell ref="AE297:AF297"/>
    <mergeCell ref="B299:C299"/>
    <mergeCell ref="D299:T299"/>
    <mergeCell ref="U299:V299"/>
    <mergeCell ref="W299:X299"/>
    <mergeCell ref="Y299:Z299"/>
    <mergeCell ref="AA299:AB299"/>
    <mergeCell ref="AG297:AH297"/>
    <mergeCell ref="AI297:AK297"/>
    <mergeCell ref="AG299:AH299"/>
    <mergeCell ref="AI299:AK299"/>
    <mergeCell ref="B301:C301"/>
    <mergeCell ref="D301:T301"/>
    <mergeCell ref="U301:V301"/>
    <mergeCell ref="W301:X301"/>
    <mergeCell ref="Y301:Z301"/>
    <mergeCell ref="AA301:AB301"/>
    <mergeCell ref="AG305:AH305"/>
    <mergeCell ref="AI305:AK305"/>
    <mergeCell ref="AC303:AD303"/>
    <mergeCell ref="AE303:AF303"/>
    <mergeCell ref="AG303:AH303"/>
    <mergeCell ref="AI303:AK303"/>
    <mergeCell ref="B305:C305"/>
    <mergeCell ref="D305:T305"/>
    <mergeCell ref="U305:V305"/>
    <mergeCell ref="W305:X305"/>
    <mergeCell ref="Y305:Z305"/>
    <mergeCell ref="AA305:AB305"/>
    <mergeCell ref="AG298:AH298"/>
    <mergeCell ref="AI298:AK298"/>
    <mergeCell ref="B300:C300"/>
    <mergeCell ref="D300:T300"/>
    <mergeCell ref="U300:V300"/>
    <mergeCell ref="W300:X300"/>
    <mergeCell ref="Y300:Z300"/>
    <mergeCell ref="AA300:AB300"/>
    <mergeCell ref="AC300:AD300"/>
    <mergeCell ref="AE300:AF300"/>
    <mergeCell ref="AG304:AH304"/>
    <mergeCell ref="AI304:AK304"/>
    <mergeCell ref="B298:C298"/>
    <mergeCell ref="D298:T298"/>
    <mergeCell ref="U298:V298"/>
    <mergeCell ref="W298:X298"/>
    <mergeCell ref="Y298:Z298"/>
    <mergeCell ref="AA298:AB298"/>
    <mergeCell ref="AC298:AD298"/>
    <mergeCell ref="AE298:AF298"/>
    <mergeCell ref="D307:T307"/>
    <mergeCell ref="U307:V307"/>
    <mergeCell ref="W307:X307"/>
    <mergeCell ref="Y307:Z307"/>
    <mergeCell ref="AA307:AB307"/>
    <mergeCell ref="B306:C306"/>
    <mergeCell ref="D306:T306"/>
    <mergeCell ref="U306:V306"/>
    <mergeCell ref="W306:X306"/>
    <mergeCell ref="Y306:Z306"/>
    <mergeCell ref="AA306:AB306"/>
    <mergeCell ref="AC306:AD306"/>
    <mergeCell ref="AE306:AF306"/>
    <mergeCell ref="B304:C304"/>
    <mergeCell ref="D304:T304"/>
    <mergeCell ref="U304:V304"/>
    <mergeCell ref="W304:X304"/>
    <mergeCell ref="Y304:Z304"/>
    <mergeCell ref="AA304:AB304"/>
    <mergeCell ref="AC304:AD304"/>
    <mergeCell ref="AE304:AF304"/>
    <mergeCell ref="AC305:AD305"/>
    <mergeCell ref="AE305:AF305"/>
    <mergeCell ref="AA274:AB274"/>
    <mergeCell ref="AC274:AD274"/>
    <mergeCell ref="AE274:AF274"/>
    <mergeCell ref="AG308:AH308"/>
    <mergeCell ref="AI308:AK308"/>
    <mergeCell ref="B310:C310"/>
    <mergeCell ref="D310:T310"/>
    <mergeCell ref="U310:V310"/>
    <mergeCell ref="W310:X310"/>
    <mergeCell ref="Y310:Z310"/>
    <mergeCell ref="AA310:AB310"/>
    <mergeCell ref="AC310:AD310"/>
    <mergeCell ref="AE310:AF310"/>
    <mergeCell ref="AG306:AH306"/>
    <mergeCell ref="AI306:AK306"/>
    <mergeCell ref="B308:C308"/>
    <mergeCell ref="D308:T308"/>
    <mergeCell ref="U308:V308"/>
    <mergeCell ref="W308:X308"/>
    <mergeCell ref="Y308:Z308"/>
    <mergeCell ref="AA308:AB308"/>
    <mergeCell ref="AC308:AD308"/>
    <mergeCell ref="AE308:AF308"/>
    <mergeCell ref="AG307:AH307"/>
    <mergeCell ref="AI307:AK307"/>
    <mergeCell ref="B309:C309"/>
    <mergeCell ref="D309:T309"/>
    <mergeCell ref="U309:V309"/>
    <mergeCell ref="W309:X309"/>
    <mergeCell ref="Y309:Z309"/>
    <mergeCell ref="AA309:AB309"/>
    <mergeCell ref="B307:C307"/>
    <mergeCell ref="B312:C312"/>
    <mergeCell ref="D312:T312"/>
    <mergeCell ref="U312:V312"/>
    <mergeCell ref="W312:X312"/>
    <mergeCell ref="Y312:Z312"/>
    <mergeCell ref="AA312:AB312"/>
    <mergeCell ref="AC312:AD312"/>
    <mergeCell ref="AE312:AF312"/>
    <mergeCell ref="AG312:AH312"/>
    <mergeCell ref="AI312:AK312"/>
    <mergeCell ref="AI227:AK227"/>
    <mergeCell ref="B313:C313"/>
    <mergeCell ref="D313:T313"/>
    <mergeCell ref="AI313:AK313"/>
    <mergeCell ref="AG274:AH274"/>
    <mergeCell ref="AI274:AK274"/>
    <mergeCell ref="B227:C227"/>
    <mergeCell ref="D227:T227"/>
    <mergeCell ref="U227:V227"/>
    <mergeCell ref="W227:X227"/>
    <mergeCell ref="Y227:Z227"/>
    <mergeCell ref="AA227:AB227"/>
    <mergeCell ref="AC227:AD227"/>
    <mergeCell ref="AE227:AF227"/>
    <mergeCell ref="AG310:AH310"/>
    <mergeCell ref="AI310:AK310"/>
  </mergeCells>
  <printOptions horizontalCentered="1"/>
  <pageMargins left="0.59055118110236227" right="0.59055118110236227" top="0.78740157480314965" bottom="0.78740157480314965" header="0" footer="0"/>
  <pageSetup paperSize="9" scale="48" fitToHeight="0" orientation="landscape" r:id="rId1"/>
  <rowBreaks count="6" manualBreakCount="6">
    <brk id="44" min="1" max="38" man="1"/>
    <brk id="84" min="1" max="38" man="1"/>
    <brk id="119" min="1" max="38" man="1"/>
    <brk id="149" min="1" max="38" man="1"/>
    <brk id="225" min="1" max="38" man="1"/>
    <brk id="273" min="1" max="3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N1001"/>
  <sheetViews>
    <sheetView showGridLines="0" view="pageBreakPreview" topLeftCell="A11" zoomScale="60" zoomScaleNormal="55" workbookViewId="0">
      <pane ySplit="14" topLeftCell="A25" activePane="bottomLeft" state="frozen"/>
      <selection activeCell="B11" sqref="B11"/>
      <selection pane="bottomLeft" activeCell="AC34" sqref="AC34:AD34"/>
    </sheetView>
  </sheetViews>
  <sheetFormatPr defaultColWidth="12.625" defaultRowHeight="15" customHeight="1" outlineLevelRow="2" x14ac:dyDescent="0.2"/>
  <cols>
    <col min="1" max="1" width="2.375" style="105" customWidth="1"/>
    <col min="2" max="2" width="5.875" style="105" customWidth="1"/>
    <col min="3" max="3" width="3.125" style="105" customWidth="1"/>
    <col min="4" max="4" width="5.875" style="105" customWidth="1"/>
    <col min="5" max="5" width="2.5" style="105" customWidth="1"/>
    <col min="6" max="6" width="5.875" style="105" customWidth="1"/>
    <col min="7" max="7" width="10.75" style="105" customWidth="1"/>
    <col min="8" max="9" width="5.875" style="105" customWidth="1"/>
    <col min="10" max="10" width="4.5" style="105" customWidth="1"/>
    <col min="11" max="11" width="10.25" style="105" customWidth="1"/>
    <col min="12" max="12" width="9.625" style="105" customWidth="1"/>
    <col min="13" max="14" width="5.875" style="105" customWidth="1"/>
    <col min="15" max="15" width="10" style="105" customWidth="1"/>
    <col min="16" max="18" width="5.875" style="105" customWidth="1"/>
    <col min="19" max="19" width="13.5" style="105" customWidth="1"/>
    <col min="20" max="21" width="5.875" style="105" customWidth="1"/>
    <col min="22" max="22" width="7.75" style="105" customWidth="1"/>
    <col min="23" max="23" width="4.5" style="105" customWidth="1"/>
    <col min="24" max="24" width="7.625" style="105" customWidth="1"/>
    <col min="25" max="25" width="4.375" style="105" customWidth="1"/>
    <col min="26" max="26" width="8.875" style="105" customWidth="1"/>
    <col min="27" max="34" width="6.75" style="1673" customWidth="1"/>
    <col min="35" max="38" width="5.875" style="1673" customWidth="1"/>
    <col min="39" max="39" width="12.25" style="105" customWidth="1"/>
    <col min="40" max="40" width="10.375" style="105" customWidth="1"/>
    <col min="41" max="16384" width="12.625" style="105"/>
  </cols>
  <sheetData>
    <row r="1" spans="1:40" ht="18" hidden="1" customHeight="1" x14ac:dyDescent="0.25">
      <c r="A1" s="106"/>
      <c r="B1" s="106"/>
      <c r="C1" s="106"/>
      <c r="D1" s="106"/>
      <c r="E1" s="106"/>
      <c r="F1" s="106"/>
      <c r="G1" s="106"/>
      <c r="H1" s="106"/>
      <c r="I1" s="106"/>
      <c r="J1" s="106"/>
      <c r="K1" s="106"/>
      <c r="L1" s="106"/>
      <c r="M1" s="106"/>
      <c r="N1" s="106"/>
      <c r="O1" s="106"/>
      <c r="P1" s="106"/>
      <c r="Q1" s="106"/>
      <c r="R1" s="106"/>
      <c r="S1" s="106"/>
      <c r="T1" s="106"/>
      <c r="U1" s="106"/>
      <c r="V1" s="106"/>
      <c r="W1" s="106"/>
      <c r="X1" s="106"/>
      <c r="Y1" s="107"/>
      <c r="Z1" s="107"/>
      <c r="AA1" s="1631"/>
      <c r="AB1" s="1631"/>
      <c r="AC1" s="1631"/>
      <c r="AD1" s="1631"/>
      <c r="AE1" s="1631"/>
      <c r="AF1" s="1631"/>
      <c r="AG1" s="1631"/>
      <c r="AH1" s="1631"/>
      <c r="AI1" s="1631"/>
      <c r="AJ1" s="1631"/>
      <c r="AK1" s="1631"/>
      <c r="AL1" s="1632"/>
      <c r="AM1" s="106"/>
      <c r="AN1" s="106"/>
    </row>
    <row r="2" spans="1:40" ht="18" hidden="1" customHeight="1" x14ac:dyDescent="0.25">
      <c r="A2" s="106"/>
      <c r="B2" s="1162"/>
      <c r="C2" s="1152"/>
      <c r="D2" s="1152"/>
      <c r="E2" s="1152"/>
      <c r="F2" s="1152"/>
      <c r="G2" s="1151" t="s">
        <v>0</v>
      </c>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3"/>
      <c r="AL2" s="1632"/>
      <c r="AM2" s="106"/>
      <c r="AN2" s="106"/>
    </row>
    <row r="3" spans="1:40" ht="18" hidden="1" customHeight="1" x14ac:dyDescent="0.25">
      <c r="A3" s="106"/>
      <c r="B3" s="1163"/>
      <c r="C3" s="1164"/>
      <c r="D3" s="1164"/>
      <c r="E3" s="1164"/>
      <c r="F3" s="1164"/>
      <c r="G3" s="1154"/>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09"/>
      <c r="AL3" s="1632"/>
      <c r="AM3" s="106"/>
      <c r="AN3" s="106"/>
    </row>
    <row r="4" spans="1:40" ht="18" hidden="1" customHeight="1" x14ac:dyDescent="0.25">
      <c r="A4" s="106"/>
      <c r="B4" s="1163"/>
      <c r="C4" s="1164"/>
      <c r="D4" s="1164"/>
      <c r="E4" s="1164"/>
      <c r="F4" s="1164"/>
      <c r="G4" s="126" t="s">
        <v>2</v>
      </c>
      <c r="H4" s="135"/>
      <c r="I4" s="135"/>
      <c r="J4" s="135"/>
      <c r="K4" s="135"/>
      <c r="L4" s="135"/>
      <c r="M4" s="135"/>
      <c r="N4" s="135"/>
      <c r="O4" s="135"/>
      <c r="P4" s="135"/>
      <c r="Q4" s="135"/>
      <c r="R4" s="135"/>
      <c r="S4" s="126" t="s">
        <v>16</v>
      </c>
      <c r="T4" s="135"/>
      <c r="U4" s="135"/>
      <c r="V4" s="135"/>
      <c r="W4" s="134"/>
      <c r="X4" s="1156" t="s">
        <v>1</v>
      </c>
      <c r="Y4" s="1157"/>
      <c r="Z4" s="1157"/>
      <c r="AA4" s="1157"/>
      <c r="AB4" s="1157"/>
      <c r="AC4" s="1158"/>
      <c r="AD4" s="1633"/>
      <c r="AE4" s="1634"/>
      <c r="AF4" s="1634"/>
      <c r="AG4" s="1634"/>
      <c r="AH4" s="1634"/>
      <c r="AI4" s="1634"/>
      <c r="AJ4" s="1634"/>
      <c r="AK4" s="1635"/>
      <c r="AL4" s="1632"/>
      <c r="AM4" s="106"/>
      <c r="AN4" s="106"/>
    </row>
    <row r="5" spans="1:40" ht="18" hidden="1" customHeight="1" x14ac:dyDescent="0.25">
      <c r="A5" s="106"/>
      <c r="B5" s="1163"/>
      <c r="C5" s="1164"/>
      <c r="D5" s="1164"/>
      <c r="E5" s="1164"/>
      <c r="F5" s="1164"/>
      <c r="G5" s="1159" t="s">
        <v>166</v>
      </c>
      <c r="H5" s="1155"/>
      <c r="I5" s="1155"/>
      <c r="J5" s="1155"/>
      <c r="K5" s="1155"/>
      <c r="L5" s="1155"/>
      <c r="M5" s="1155"/>
      <c r="N5" s="1155"/>
      <c r="O5" s="1155"/>
      <c r="P5" s="1155"/>
      <c r="Q5" s="1155"/>
      <c r="R5" s="1109"/>
      <c r="S5" s="1165">
        <f>[1]Capa!W4</f>
        <v>0</v>
      </c>
      <c r="T5" s="1155"/>
      <c r="U5" s="1155"/>
      <c r="V5" s="1155"/>
      <c r="W5" s="1109"/>
      <c r="X5" s="127"/>
      <c r="Y5" s="136"/>
      <c r="Z5" s="136"/>
      <c r="AA5" s="136"/>
      <c r="AB5" s="136"/>
      <c r="AC5" s="1636"/>
      <c r="AD5" s="1161"/>
      <c r="AE5" s="1637"/>
      <c r="AF5" s="1637"/>
      <c r="AG5" s="1637"/>
      <c r="AH5" s="1637"/>
      <c r="AI5" s="1637"/>
      <c r="AJ5" s="1637"/>
      <c r="AK5" s="1638"/>
      <c r="AL5" s="1632"/>
      <c r="AM5" s="106"/>
      <c r="AN5" s="106"/>
    </row>
    <row r="6" spans="1:40" ht="18" hidden="1" customHeight="1" x14ac:dyDescent="0.25">
      <c r="A6" s="106"/>
      <c r="B6" s="1163"/>
      <c r="C6" s="1164"/>
      <c r="D6" s="1164"/>
      <c r="E6" s="1164"/>
      <c r="F6" s="1164"/>
      <c r="G6" s="130" t="s">
        <v>5</v>
      </c>
      <c r="H6" s="131"/>
      <c r="I6" s="131"/>
      <c r="J6" s="129"/>
      <c r="K6" s="130" t="s">
        <v>6</v>
      </c>
      <c r="L6" s="131"/>
      <c r="M6" s="131"/>
      <c r="N6" s="129"/>
      <c r="O6" s="130" t="s">
        <v>7</v>
      </c>
      <c r="P6" s="131"/>
      <c r="Q6" s="131"/>
      <c r="R6" s="129"/>
      <c r="S6" s="126" t="s">
        <v>17</v>
      </c>
      <c r="T6" s="135"/>
      <c r="U6" s="135"/>
      <c r="V6" s="135"/>
      <c r="W6" s="134"/>
      <c r="X6" s="133"/>
      <c r="Y6" s="122" t="s">
        <v>18</v>
      </c>
      <c r="Z6" s="121" t="s">
        <v>3</v>
      </c>
      <c r="AA6" s="136"/>
      <c r="AB6" s="136"/>
      <c r="AC6" s="1636"/>
      <c r="AD6" s="1639"/>
      <c r="AE6" s="1637"/>
      <c r="AF6" s="1637"/>
      <c r="AG6" s="1637"/>
      <c r="AH6" s="1637"/>
      <c r="AI6" s="1637"/>
      <c r="AJ6" s="1637"/>
      <c r="AK6" s="1638"/>
      <c r="AL6" s="1632"/>
      <c r="AM6" s="106"/>
      <c r="AN6" s="106"/>
    </row>
    <row r="7" spans="1:40" ht="18" hidden="1" customHeight="1" x14ac:dyDescent="0.25">
      <c r="A7" s="106"/>
      <c r="B7" s="1163"/>
      <c r="C7" s="1164"/>
      <c r="D7" s="1164"/>
      <c r="E7" s="1164"/>
      <c r="F7" s="1164"/>
      <c r="G7" s="1159"/>
      <c r="H7" s="1155"/>
      <c r="I7" s="1155"/>
      <c r="J7" s="1109"/>
      <c r="K7" s="1159"/>
      <c r="L7" s="1155"/>
      <c r="M7" s="1155"/>
      <c r="N7" s="1109"/>
      <c r="O7" s="1159"/>
      <c r="P7" s="1155"/>
      <c r="Q7" s="1155"/>
      <c r="R7" s="1109"/>
      <c r="S7" s="1165" t="s">
        <v>9</v>
      </c>
      <c r="T7" s="1155"/>
      <c r="U7" s="1155"/>
      <c r="V7" s="1155"/>
      <c r="W7" s="1109"/>
      <c r="X7" s="132"/>
      <c r="Y7" s="122"/>
      <c r="Z7" s="121" t="s">
        <v>4</v>
      </c>
      <c r="AA7" s="136"/>
      <c r="AB7" s="136"/>
      <c r="AC7" s="1636"/>
      <c r="AD7" s="1640"/>
      <c r="AE7" s="1641"/>
      <c r="AF7" s="1641"/>
      <c r="AG7" s="1641"/>
      <c r="AH7" s="1641"/>
      <c r="AI7" s="1641"/>
      <c r="AJ7" s="1641"/>
      <c r="AK7" s="1642"/>
      <c r="AL7" s="1632"/>
      <c r="AM7" s="106"/>
      <c r="AN7" s="106"/>
    </row>
    <row r="8" spans="1:40" ht="18" hidden="1" customHeight="1" x14ac:dyDescent="0.25">
      <c r="A8" s="106"/>
      <c r="B8" s="1163"/>
      <c r="C8" s="1164"/>
      <c r="D8" s="1164"/>
      <c r="E8" s="1164"/>
      <c r="F8" s="1164"/>
      <c r="G8" s="130" t="s">
        <v>19</v>
      </c>
      <c r="H8" s="131"/>
      <c r="I8" s="131"/>
      <c r="J8" s="131"/>
      <c r="K8" s="131"/>
      <c r="L8" s="131"/>
      <c r="M8" s="131"/>
      <c r="N8" s="131"/>
      <c r="O8" s="131"/>
      <c r="P8" s="131"/>
      <c r="Q8" s="131"/>
      <c r="R8" s="131"/>
      <c r="S8" s="130" t="s">
        <v>11</v>
      </c>
      <c r="T8" s="131"/>
      <c r="U8" s="131"/>
      <c r="V8" s="130" t="s">
        <v>12</v>
      </c>
      <c r="W8" s="129"/>
      <c r="X8" s="128"/>
      <c r="Y8" s="122"/>
      <c r="Z8" s="121" t="s">
        <v>8</v>
      </c>
      <c r="AA8" s="136"/>
      <c r="AB8" s="136"/>
      <c r="AC8" s="1636"/>
      <c r="AD8" s="1633"/>
      <c r="AE8" s="1634"/>
      <c r="AF8" s="1634"/>
      <c r="AG8" s="1634"/>
      <c r="AH8" s="1634"/>
      <c r="AI8" s="1634"/>
      <c r="AJ8" s="1634"/>
      <c r="AK8" s="1635"/>
      <c r="AL8" s="1632"/>
      <c r="AM8" s="106"/>
      <c r="AN8" s="106"/>
    </row>
    <row r="9" spans="1:40" ht="18" hidden="1" customHeight="1" x14ac:dyDescent="0.25">
      <c r="A9" s="106"/>
      <c r="B9" s="1163"/>
      <c r="C9" s="1164"/>
      <c r="D9" s="1164"/>
      <c r="E9" s="1164"/>
      <c r="F9" s="1164"/>
      <c r="G9" s="1159" t="str">
        <f>[1]Capa!H8</f>
        <v>GERAL</v>
      </c>
      <c r="H9" s="1155"/>
      <c r="I9" s="1155"/>
      <c r="J9" s="1155"/>
      <c r="K9" s="1155"/>
      <c r="L9" s="1155"/>
      <c r="M9" s="1155"/>
      <c r="N9" s="1155"/>
      <c r="O9" s="1155"/>
      <c r="P9" s="1155"/>
      <c r="Q9" s="1155"/>
      <c r="R9" s="1155"/>
      <c r="S9" s="1160">
        <f>[1]Capa!W8</f>
        <v>44027</v>
      </c>
      <c r="T9" s="1155"/>
      <c r="U9" s="1155"/>
      <c r="V9" s="1159">
        <v>0</v>
      </c>
      <c r="W9" s="1109"/>
      <c r="X9" s="127"/>
      <c r="Y9" s="122"/>
      <c r="Z9" s="121" t="s">
        <v>10</v>
      </c>
      <c r="AA9" s="136"/>
      <c r="AB9" s="136"/>
      <c r="AC9" s="1636"/>
      <c r="AD9" s="1161" t="s">
        <v>167</v>
      </c>
      <c r="AE9" s="1637"/>
      <c r="AF9" s="1637"/>
      <c r="AG9" s="1637"/>
      <c r="AH9" s="1637"/>
      <c r="AI9" s="1637"/>
      <c r="AJ9" s="1637"/>
      <c r="AK9" s="1638"/>
      <c r="AL9" s="1632"/>
      <c r="AM9" s="106"/>
      <c r="AN9" s="106"/>
    </row>
    <row r="10" spans="1:40" ht="18" hidden="1" customHeight="1" x14ac:dyDescent="0.25">
      <c r="A10" s="106"/>
      <c r="B10" s="1163"/>
      <c r="C10" s="1164"/>
      <c r="D10" s="1164"/>
      <c r="E10" s="1164"/>
      <c r="F10" s="1164"/>
      <c r="G10" s="126" t="s">
        <v>15</v>
      </c>
      <c r="H10" s="125"/>
      <c r="I10" s="125"/>
      <c r="J10" s="125"/>
      <c r="K10" s="125"/>
      <c r="L10" s="125"/>
      <c r="M10" s="125"/>
      <c r="N10" s="125"/>
      <c r="O10" s="125"/>
      <c r="P10" s="125"/>
      <c r="Q10" s="125"/>
      <c r="R10" s="125"/>
      <c r="S10" s="125"/>
      <c r="T10" s="125"/>
      <c r="U10" s="125"/>
      <c r="V10" s="125"/>
      <c r="W10" s="124"/>
      <c r="X10" s="123"/>
      <c r="Y10" s="122"/>
      <c r="Z10" s="121" t="s">
        <v>13</v>
      </c>
      <c r="AA10" s="136"/>
      <c r="AB10" s="136"/>
      <c r="AC10" s="1636"/>
      <c r="AD10" s="1639"/>
      <c r="AE10" s="1637"/>
      <c r="AF10" s="1637"/>
      <c r="AG10" s="1637"/>
      <c r="AH10" s="1637"/>
      <c r="AI10" s="1637"/>
      <c r="AJ10" s="1637"/>
      <c r="AK10" s="1638"/>
      <c r="AL10" s="1632"/>
      <c r="AM10" s="106"/>
      <c r="AN10" s="106"/>
    </row>
    <row r="11" spans="1:40" s="85" customFormat="1" ht="18"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9"/>
      <c r="Z11" s="9"/>
      <c r="AA11" s="59"/>
      <c r="AB11" s="59"/>
      <c r="AC11" s="59"/>
      <c r="AD11" s="59"/>
      <c r="AE11" s="59"/>
      <c r="AF11" s="59"/>
      <c r="AG11" s="59"/>
      <c r="AH11" s="59"/>
      <c r="AI11" s="59"/>
      <c r="AJ11" s="59"/>
      <c r="AK11" s="59"/>
      <c r="AL11" s="59"/>
      <c r="AM11" s="2"/>
      <c r="AN11" s="2"/>
    </row>
    <row r="12" spans="1:40" s="85" customFormat="1" ht="18" customHeight="1" x14ac:dyDescent="0.25">
      <c r="A12" s="2"/>
      <c r="B12" s="981"/>
      <c r="C12" s="982"/>
      <c r="D12" s="982"/>
      <c r="E12" s="982"/>
      <c r="F12" s="982"/>
      <c r="G12" s="986" t="s">
        <v>0</v>
      </c>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7"/>
      <c r="AL12" s="59"/>
      <c r="AM12" s="2"/>
      <c r="AN12" s="2"/>
    </row>
    <row r="13" spans="1:40" s="85" customFormat="1" ht="18" customHeight="1" x14ac:dyDescent="0.25">
      <c r="A13" s="2"/>
      <c r="B13" s="983"/>
      <c r="C13" s="591"/>
      <c r="D13" s="591"/>
      <c r="E13" s="591"/>
      <c r="F13" s="591"/>
      <c r="G13" s="984"/>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8"/>
      <c r="AL13" s="59"/>
      <c r="AM13" s="2"/>
      <c r="AN13" s="2"/>
    </row>
    <row r="14" spans="1:40" s="85" customFormat="1" ht="18" customHeight="1" x14ac:dyDescent="0.25">
      <c r="A14" s="2"/>
      <c r="B14" s="983"/>
      <c r="C14" s="591"/>
      <c r="D14" s="591"/>
      <c r="E14" s="591"/>
      <c r="F14" s="591"/>
      <c r="G14" s="3" t="s">
        <v>2</v>
      </c>
      <c r="H14" s="1"/>
      <c r="I14" s="1"/>
      <c r="J14" s="1"/>
      <c r="K14" s="1"/>
      <c r="L14" s="1"/>
      <c r="M14" s="1"/>
      <c r="N14" s="1"/>
      <c r="O14" s="1"/>
      <c r="P14" s="1"/>
      <c r="Q14" s="1"/>
      <c r="R14" s="1"/>
      <c r="S14" s="3" t="s">
        <v>16</v>
      </c>
      <c r="T14" s="1"/>
      <c r="U14" s="1"/>
      <c r="V14" s="1"/>
      <c r="W14" s="10"/>
      <c r="X14" s="989" t="s">
        <v>1</v>
      </c>
      <c r="Y14" s="596"/>
      <c r="Z14" s="596"/>
      <c r="AA14" s="596"/>
      <c r="AB14" s="596"/>
      <c r="AC14" s="973"/>
      <c r="AD14" s="976"/>
      <c r="AE14" s="1643"/>
      <c r="AF14" s="1643"/>
      <c r="AG14" s="1643"/>
      <c r="AH14" s="1643"/>
      <c r="AI14" s="1643"/>
      <c r="AJ14" s="1643"/>
      <c r="AK14" s="1644"/>
      <c r="AL14" s="59"/>
      <c r="AM14" s="2"/>
      <c r="AN14" s="2"/>
    </row>
    <row r="15" spans="1:40" s="85" customFormat="1" ht="18" customHeight="1" x14ac:dyDescent="0.25">
      <c r="A15" s="2"/>
      <c r="B15" s="983"/>
      <c r="C15" s="591"/>
      <c r="D15" s="591"/>
      <c r="E15" s="591"/>
      <c r="F15" s="591"/>
      <c r="G15" s="967" t="s">
        <v>22</v>
      </c>
      <c r="H15" s="968"/>
      <c r="I15" s="968"/>
      <c r="J15" s="968"/>
      <c r="K15" s="968"/>
      <c r="L15" s="968"/>
      <c r="M15" s="968"/>
      <c r="N15" s="968"/>
      <c r="O15" s="968"/>
      <c r="P15" s="968"/>
      <c r="Q15" s="968"/>
      <c r="R15" s="969"/>
      <c r="S15" s="990" t="str">
        <f>Capa!W4</f>
        <v>DI-1100-PE-GE-EC-0001_R00</v>
      </c>
      <c r="T15" s="968"/>
      <c r="U15" s="968"/>
      <c r="V15" s="968"/>
      <c r="W15" s="969"/>
      <c r="X15" s="11"/>
      <c r="Y15" s="12"/>
      <c r="Z15" s="12"/>
      <c r="AA15" s="8"/>
      <c r="AB15" s="8"/>
      <c r="AC15" s="13"/>
      <c r="AD15" s="980"/>
      <c r="AE15" s="1645"/>
      <c r="AF15" s="1645"/>
      <c r="AG15" s="1645"/>
      <c r="AH15" s="1645"/>
      <c r="AI15" s="1645"/>
      <c r="AJ15" s="1645"/>
      <c r="AK15" s="1646"/>
      <c r="AL15" s="59"/>
      <c r="AM15" s="2"/>
      <c r="AN15" s="2"/>
    </row>
    <row r="16" spans="1:40" s="85" customFormat="1" ht="18" customHeight="1" x14ac:dyDescent="0.25">
      <c r="A16" s="2"/>
      <c r="B16" s="983"/>
      <c r="C16" s="591"/>
      <c r="D16" s="591"/>
      <c r="E16" s="591"/>
      <c r="F16" s="591"/>
      <c r="G16" s="4" t="s">
        <v>5</v>
      </c>
      <c r="H16" s="5"/>
      <c r="I16" s="5"/>
      <c r="J16" s="6"/>
      <c r="K16" s="4" t="s">
        <v>6</v>
      </c>
      <c r="L16" s="5"/>
      <c r="M16" s="5"/>
      <c r="N16" s="6"/>
      <c r="O16" s="4" t="s">
        <v>7</v>
      </c>
      <c r="P16" s="5"/>
      <c r="Q16" s="5"/>
      <c r="R16" s="6"/>
      <c r="S16" s="3" t="s">
        <v>17</v>
      </c>
      <c r="T16" s="1"/>
      <c r="U16" s="1"/>
      <c r="V16" s="1"/>
      <c r="W16" s="10"/>
      <c r="X16" s="14"/>
      <c r="Y16" s="15"/>
      <c r="Z16" s="16" t="s">
        <v>3</v>
      </c>
      <c r="AA16" s="8"/>
      <c r="AB16" s="8"/>
      <c r="AC16" s="13"/>
      <c r="AD16" s="991"/>
      <c r="AE16" s="1647"/>
      <c r="AF16" s="1647"/>
      <c r="AG16" s="1647"/>
      <c r="AH16" s="1647"/>
      <c r="AI16" s="1647"/>
      <c r="AJ16" s="1647"/>
      <c r="AK16" s="1648"/>
      <c r="AL16" s="59"/>
      <c r="AM16" s="2"/>
      <c r="AN16" s="2"/>
    </row>
    <row r="17" spans="1:40" s="85" customFormat="1" ht="18" customHeight="1" x14ac:dyDescent="0.25">
      <c r="A17" s="2"/>
      <c r="B17" s="983"/>
      <c r="C17" s="591"/>
      <c r="D17" s="591"/>
      <c r="E17" s="591"/>
      <c r="F17" s="591"/>
      <c r="G17" s="967"/>
      <c r="H17" s="968"/>
      <c r="I17" s="968"/>
      <c r="J17" s="969"/>
      <c r="K17" s="967"/>
      <c r="L17" s="968"/>
      <c r="M17" s="968"/>
      <c r="N17" s="969"/>
      <c r="O17" s="967"/>
      <c r="P17" s="968"/>
      <c r="Q17" s="968"/>
      <c r="R17" s="969"/>
      <c r="S17" s="975" t="s">
        <v>9</v>
      </c>
      <c r="T17" s="968"/>
      <c r="U17" s="968"/>
      <c r="V17" s="968"/>
      <c r="W17" s="969"/>
      <c r="X17" s="17"/>
      <c r="Y17" s="15"/>
      <c r="Z17" s="16" t="s">
        <v>4</v>
      </c>
      <c r="AA17" s="8"/>
      <c r="AB17" s="8"/>
      <c r="AC17" s="13"/>
      <c r="AD17" s="1649"/>
      <c r="AE17" s="1650"/>
      <c r="AF17" s="1650"/>
      <c r="AG17" s="1650"/>
      <c r="AH17" s="1650"/>
      <c r="AI17" s="1650"/>
      <c r="AJ17" s="1650"/>
      <c r="AK17" s="1651"/>
      <c r="AL17" s="59"/>
      <c r="AM17" s="2"/>
      <c r="AN17" s="2"/>
    </row>
    <row r="18" spans="1:40" s="85" customFormat="1" ht="18" customHeight="1" x14ac:dyDescent="0.25">
      <c r="A18" s="2"/>
      <c r="B18" s="983"/>
      <c r="C18" s="591"/>
      <c r="D18" s="591"/>
      <c r="E18" s="591"/>
      <c r="F18" s="591"/>
      <c r="G18" s="4" t="s">
        <v>19</v>
      </c>
      <c r="H18" s="5"/>
      <c r="I18" s="5"/>
      <c r="J18" s="5"/>
      <c r="K18" s="5"/>
      <c r="L18" s="5"/>
      <c r="M18" s="5"/>
      <c r="N18" s="5"/>
      <c r="O18" s="5"/>
      <c r="P18" s="5"/>
      <c r="Q18" s="5"/>
      <c r="R18" s="5"/>
      <c r="S18" s="4" t="s">
        <v>11</v>
      </c>
      <c r="T18" s="18"/>
      <c r="U18" s="19"/>
      <c r="V18" s="4" t="s">
        <v>12</v>
      </c>
      <c r="W18" s="20"/>
      <c r="X18" s="21"/>
      <c r="Y18" s="15"/>
      <c r="Z18" s="16" t="s">
        <v>8</v>
      </c>
      <c r="AA18" s="8"/>
      <c r="AB18" s="8"/>
      <c r="AC18" s="13"/>
      <c r="AD18" s="976"/>
      <c r="AE18" s="1643"/>
      <c r="AF18" s="1643"/>
      <c r="AG18" s="1643"/>
      <c r="AH18" s="1643"/>
      <c r="AI18" s="1643"/>
      <c r="AJ18" s="1643"/>
      <c r="AK18" s="1644"/>
      <c r="AL18" s="59"/>
      <c r="AM18" s="2"/>
      <c r="AN18" s="2"/>
    </row>
    <row r="19" spans="1:40" s="85" customFormat="1" ht="18" customHeight="1" x14ac:dyDescent="0.25">
      <c r="A19" s="2"/>
      <c r="B19" s="983"/>
      <c r="C19" s="591"/>
      <c r="D19" s="591"/>
      <c r="E19" s="591"/>
      <c r="F19" s="591"/>
      <c r="G19" s="967" t="str">
        <f>Capa!H8</f>
        <v>GERAL</v>
      </c>
      <c r="H19" s="968"/>
      <c r="I19" s="968"/>
      <c r="J19" s="968"/>
      <c r="K19" s="968"/>
      <c r="L19" s="968"/>
      <c r="M19" s="968"/>
      <c r="N19" s="968"/>
      <c r="O19" s="968"/>
      <c r="P19" s="968"/>
      <c r="Q19" s="968"/>
      <c r="R19" s="968"/>
      <c r="S19" s="979">
        <f>Capa!W8</f>
        <v>44181</v>
      </c>
      <c r="T19" s="969"/>
      <c r="U19" s="22"/>
      <c r="V19" s="967">
        <f>Capa!Z8</f>
        <v>0</v>
      </c>
      <c r="W19" s="969"/>
      <c r="X19" s="11"/>
      <c r="Y19" s="15" t="s">
        <v>18</v>
      </c>
      <c r="Z19" s="16" t="s">
        <v>10</v>
      </c>
      <c r="AA19" s="8"/>
      <c r="AB19" s="8"/>
      <c r="AC19" s="13"/>
      <c r="AD19" s="980"/>
      <c r="AE19" s="1645"/>
      <c r="AF19" s="1645"/>
      <c r="AG19" s="1645"/>
      <c r="AH19" s="1645"/>
      <c r="AI19" s="1645"/>
      <c r="AJ19" s="1645"/>
      <c r="AK19" s="1646"/>
      <c r="AL19" s="59"/>
      <c r="AM19" s="2"/>
      <c r="AN19" s="2"/>
    </row>
    <row r="20" spans="1:40" s="85" customFormat="1" ht="18" customHeight="1" x14ac:dyDescent="0.25">
      <c r="A20" s="2"/>
      <c r="B20" s="983"/>
      <c r="C20" s="591"/>
      <c r="D20" s="591"/>
      <c r="E20" s="591"/>
      <c r="F20" s="591"/>
      <c r="G20" s="3" t="s">
        <v>15</v>
      </c>
      <c r="H20" s="7"/>
      <c r="I20" s="7"/>
      <c r="J20" s="7"/>
      <c r="K20" s="7"/>
      <c r="L20" s="7"/>
      <c r="M20" s="7"/>
      <c r="N20" s="7"/>
      <c r="O20" s="7"/>
      <c r="P20" s="7"/>
      <c r="Q20" s="7"/>
      <c r="R20" s="7"/>
      <c r="S20" s="7"/>
      <c r="T20" s="7"/>
      <c r="U20" s="7"/>
      <c r="V20" s="7"/>
      <c r="W20" s="23"/>
      <c r="X20" s="24"/>
      <c r="Y20" s="15"/>
      <c r="Z20" s="16" t="s">
        <v>13</v>
      </c>
      <c r="AA20" s="8"/>
      <c r="AB20" s="8"/>
      <c r="AC20" s="13"/>
      <c r="AD20" s="972"/>
      <c r="AE20" s="1645"/>
      <c r="AF20" s="1645"/>
      <c r="AG20" s="1645"/>
      <c r="AH20" s="1645"/>
      <c r="AI20" s="1645"/>
      <c r="AJ20" s="1645"/>
      <c r="AK20" s="1646"/>
      <c r="AL20" s="59"/>
      <c r="AM20" s="2"/>
      <c r="AN20" s="2"/>
    </row>
    <row r="21" spans="1:40" s="85" customFormat="1" ht="18.75" x14ac:dyDescent="0.25">
      <c r="A21" s="2"/>
      <c r="B21" s="984"/>
      <c r="C21" s="985"/>
      <c r="D21" s="985"/>
      <c r="E21" s="985"/>
      <c r="F21" s="985"/>
      <c r="G21" s="974" t="str">
        <f>Capa!H10</f>
        <v xml:space="preserve">PRÉDIO 1100 
LEEV - LABORATÓRIO DE ECOLOGIA E EVOLUÇÃO
</v>
      </c>
      <c r="H21" s="968"/>
      <c r="I21" s="968"/>
      <c r="J21" s="968"/>
      <c r="K21" s="968"/>
      <c r="L21" s="968"/>
      <c r="M21" s="968"/>
      <c r="N21" s="968"/>
      <c r="O21" s="968"/>
      <c r="P21" s="968"/>
      <c r="Q21" s="968"/>
      <c r="R21" s="968"/>
      <c r="S21" s="968"/>
      <c r="T21" s="968"/>
      <c r="U21" s="968"/>
      <c r="V21" s="968"/>
      <c r="W21" s="969"/>
      <c r="X21" s="25"/>
      <c r="Y21" s="26"/>
      <c r="Z21" s="26"/>
      <c r="AA21" s="27"/>
      <c r="AB21" s="27"/>
      <c r="AC21" s="28"/>
      <c r="AD21" s="972"/>
      <c r="AE21" s="1645"/>
      <c r="AF21" s="1645"/>
      <c r="AG21" s="1645"/>
      <c r="AH21" s="1645"/>
      <c r="AI21" s="1645"/>
      <c r="AJ21" s="1645"/>
      <c r="AK21" s="1646"/>
      <c r="AL21" s="59"/>
      <c r="AM21" s="2"/>
      <c r="AN21" s="2"/>
    </row>
    <row r="22" spans="1:40" ht="50.25" customHeight="1" x14ac:dyDescent="0.2">
      <c r="A22" s="117"/>
      <c r="B22" s="1121" t="s">
        <v>20</v>
      </c>
      <c r="C22" s="1122"/>
      <c r="D22" s="1121" t="s">
        <v>21</v>
      </c>
      <c r="E22" s="1125"/>
      <c r="F22" s="1125"/>
      <c r="G22" s="1125"/>
      <c r="H22" s="1125"/>
      <c r="I22" s="1125"/>
      <c r="J22" s="1125"/>
      <c r="K22" s="1125"/>
      <c r="L22" s="1125"/>
      <c r="M22" s="1125"/>
      <c r="N22" s="1125"/>
      <c r="O22" s="1125"/>
      <c r="P22" s="1125"/>
      <c r="Q22" s="1125"/>
      <c r="R22" s="1125"/>
      <c r="S22" s="1125"/>
      <c r="T22" s="1122"/>
      <c r="U22" s="1121" t="s">
        <v>23</v>
      </c>
      <c r="V22" s="1122"/>
      <c r="W22" s="1121" t="s">
        <v>24</v>
      </c>
      <c r="X22" s="1122"/>
      <c r="Y22" s="1135" t="s">
        <v>25</v>
      </c>
      <c r="Z22" s="1136"/>
      <c r="AA22" s="1135" t="s">
        <v>26</v>
      </c>
      <c r="AB22" s="1136"/>
      <c r="AC22" s="1135" t="s">
        <v>27</v>
      </c>
      <c r="AD22" s="1136"/>
      <c r="AE22" s="1135" t="s">
        <v>28</v>
      </c>
      <c r="AF22" s="1136"/>
      <c r="AG22" s="1135" t="s">
        <v>29</v>
      </c>
      <c r="AH22" s="1136"/>
      <c r="AI22" s="1135" t="s">
        <v>30</v>
      </c>
      <c r="AJ22" s="1652"/>
      <c r="AK22" s="1136"/>
      <c r="AL22" s="1653"/>
      <c r="AM22" s="117"/>
      <c r="AN22" s="117"/>
    </row>
    <row r="23" spans="1:40" ht="25.5" customHeight="1" x14ac:dyDescent="0.2">
      <c r="A23" s="117"/>
      <c r="B23" s="1123"/>
      <c r="C23" s="1124"/>
      <c r="D23" s="1123" t="s">
        <v>347</v>
      </c>
      <c r="E23" s="1126"/>
      <c r="F23" s="1126"/>
      <c r="G23" s="1126"/>
      <c r="H23" s="1126"/>
      <c r="I23" s="1126"/>
      <c r="J23" s="1126"/>
      <c r="K23" s="1126"/>
      <c r="L23" s="1126"/>
      <c r="M23" s="1126"/>
      <c r="N23" s="1126"/>
      <c r="O23" s="1126"/>
      <c r="P23" s="1126"/>
      <c r="Q23" s="1126"/>
      <c r="R23" s="1126"/>
      <c r="S23" s="1126"/>
      <c r="T23" s="1126"/>
      <c r="U23" s="1126"/>
      <c r="V23" s="1126"/>
      <c r="W23" s="119"/>
      <c r="X23" s="119"/>
      <c r="Y23" s="118"/>
      <c r="Z23" s="118"/>
      <c r="AA23" s="568"/>
      <c r="AB23" s="568"/>
      <c r="AC23" s="568"/>
      <c r="AD23" s="568"/>
      <c r="AE23" s="569"/>
      <c r="AF23" s="570"/>
      <c r="AG23" s="569"/>
      <c r="AH23" s="570"/>
      <c r="AI23" s="569"/>
      <c r="AJ23" s="568"/>
      <c r="AK23" s="570"/>
      <c r="AL23" s="1653"/>
      <c r="AM23" s="117"/>
      <c r="AN23" s="117"/>
    </row>
    <row r="24" spans="1:40" ht="15.75" customHeight="1" x14ac:dyDescent="0.25">
      <c r="A24" s="117"/>
      <c r="B24" s="1127">
        <v>1</v>
      </c>
      <c r="C24" s="1128"/>
      <c r="D24" s="1123" t="s">
        <v>168</v>
      </c>
      <c r="E24" s="1126"/>
      <c r="F24" s="1126"/>
      <c r="G24" s="1126"/>
      <c r="H24" s="1126"/>
      <c r="I24" s="1126"/>
      <c r="J24" s="1126"/>
      <c r="K24" s="1126"/>
      <c r="L24" s="1126"/>
      <c r="M24" s="1126"/>
      <c r="N24" s="1126"/>
      <c r="O24" s="1126"/>
      <c r="P24" s="1126"/>
      <c r="Q24" s="1126"/>
      <c r="R24" s="1126"/>
      <c r="S24" s="1126"/>
      <c r="T24" s="1126"/>
      <c r="U24" s="1134"/>
      <c r="V24" s="1134"/>
      <c r="W24" s="120"/>
      <c r="X24" s="120"/>
      <c r="Y24" s="118"/>
      <c r="Z24" s="118"/>
      <c r="AA24" s="118"/>
      <c r="AB24" s="118"/>
      <c r="AC24" s="118"/>
      <c r="AD24" s="118"/>
      <c r="AE24" s="1654"/>
      <c r="AF24" s="1655"/>
      <c r="AG24" s="1654"/>
      <c r="AH24" s="1655"/>
      <c r="AI24" s="1656">
        <f>SUM(AI25:AK42)/2</f>
        <v>0</v>
      </c>
      <c r="AJ24" s="1657"/>
      <c r="AK24" s="1658"/>
      <c r="AL24" s="1653"/>
      <c r="AM24" s="107"/>
      <c r="AN24" s="107"/>
    </row>
    <row r="25" spans="1:40" ht="18" customHeight="1" outlineLevel="1" x14ac:dyDescent="0.25">
      <c r="A25" s="113"/>
      <c r="B25" s="1104" t="s">
        <v>31</v>
      </c>
      <c r="C25" s="1133"/>
      <c r="D25" s="1097" t="s">
        <v>170</v>
      </c>
      <c r="E25" s="1097"/>
      <c r="F25" s="1097"/>
      <c r="G25" s="1097"/>
      <c r="H25" s="1097"/>
      <c r="I25" s="1097"/>
      <c r="J25" s="1097"/>
      <c r="K25" s="1097"/>
      <c r="L25" s="1097"/>
      <c r="M25" s="1097"/>
      <c r="N25" s="1097"/>
      <c r="O25" s="1097"/>
      <c r="P25" s="1097"/>
      <c r="Q25" s="1097"/>
      <c r="R25" s="1097"/>
      <c r="S25" s="1097"/>
      <c r="T25" s="1132"/>
      <c r="U25" s="1087"/>
      <c r="V25" s="1118"/>
      <c r="W25" s="1119"/>
      <c r="X25" s="1120"/>
      <c r="Y25" s="1148"/>
      <c r="Z25" s="1149"/>
      <c r="AA25" s="1091"/>
      <c r="AB25" s="1116"/>
      <c r="AC25" s="1091"/>
      <c r="AD25" s="1116"/>
      <c r="AE25" s="1091"/>
      <c r="AF25" s="1116"/>
      <c r="AG25" s="1091"/>
      <c r="AH25" s="1116"/>
      <c r="AI25" s="1091">
        <f>SUM(AI26:AK28)</f>
        <v>0</v>
      </c>
      <c r="AJ25" s="1150"/>
      <c r="AK25" s="1116"/>
      <c r="AL25" s="1659"/>
      <c r="AM25" s="107"/>
      <c r="AN25" s="107"/>
    </row>
    <row r="26" spans="1:40" ht="15.75" customHeight="1" outlineLevel="2" x14ac:dyDescent="0.25">
      <c r="A26" s="113"/>
      <c r="B26" s="1086" t="s">
        <v>32</v>
      </c>
      <c r="C26" s="1117"/>
      <c r="D26" s="1083" t="s">
        <v>310</v>
      </c>
      <c r="E26" s="1084"/>
      <c r="F26" s="1084"/>
      <c r="G26" s="1084"/>
      <c r="H26" s="1084"/>
      <c r="I26" s="1084"/>
      <c r="J26" s="1084"/>
      <c r="K26" s="1084"/>
      <c r="L26" s="1084"/>
      <c r="M26" s="1084"/>
      <c r="N26" s="1084"/>
      <c r="O26" s="1084"/>
      <c r="P26" s="1084"/>
      <c r="Q26" s="1084"/>
      <c r="R26" s="1084"/>
      <c r="S26" s="1084"/>
      <c r="T26" s="1085"/>
      <c r="U26" s="1099"/>
      <c r="V26" s="1118"/>
      <c r="W26" s="1119" t="s">
        <v>38</v>
      </c>
      <c r="X26" s="1120"/>
      <c r="Y26" s="1129">
        <v>131</v>
      </c>
      <c r="Z26" s="1090"/>
      <c r="AA26" s="1130"/>
      <c r="AB26" s="1131"/>
      <c r="AC26" s="1114"/>
      <c r="AD26" s="1131"/>
      <c r="AE26" s="1114">
        <f>AA26*Y26</f>
        <v>0</v>
      </c>
      <c r="AF26" s="1131"/>
      <c r="AG26" s="1114">
        <f>AC26*Y26</f>
        <v>0</v>
      </c>
      <c r="AH26" s="1115"/>
      <c r="AI26" s="1080">
        <f>AE26+AG26</f>
        <v>0</v>
      </c>
      <c r="AJ26" s="1103"/>
      <c r="AK26" s="1102"/>
      <c r="AL26" s="1659"/>
      <c r="AM26" s="107"/>
      <c r="AN26" s="107"/>
    </row>
    <row r="27" spans="1:40" ht="15.75" customHeight="1" outlineLevel="2" x14ac:dyDescent="0.25">
      <c r="A27" s="113"/>
      <c r="B27" s="1086" t="s">
        <v>34</v>
      </c>
      <c r="C27" s="1117"/>
      <c r="D27" s="1083" t="s">
        <v>309</v>
      </c>
      <c r="E27" s="1084"/>
      <c r="F27" s="1084"/>
      <c r="G27" s="1084"/>
      <c r="H27" s="1084"/>
      <c r="I27" s="1084"/>
      <c r="J27" s="1084"/>
      <c r="K27" s="1084"/>
      <c r="L27" s="1084"/>
      <c r="M27" s="1084"/>
      <c r="N27" s="1084"/>
      <c r="O27" s="1084"/>
      <c r="P27" s="1084"/>
      <c r="Q27" s="1084"/>
      <c r="R27" s="1084"/>
      <c r="S27" s="1084"/>
      <c r="T27" s="1085"/>
      <c r="U27" s="1099"/>
      <c r="V27" s="1118"/>
      <c r="W27" s="1119" t="s">
        <v>38</v>
      </c>
      <c r="X27" s="1120"/>
      <c r="Y27" s="1129">
        <v>222</v>
      </c>
      <c r="Z27" s="1090"/>
      <c r="AA27" s="1130"/>
      <c r="AB27" s="1131"/>
      <c r="AC27" s="1114"/>
      <c r="AD27" s="1131"/>
      <c r="AE27" s="1114">
        <f>AA27*Y27</f>
        <v>0</v>
      </c>
      <c r="AF27" s="1131"/>
      <c r="AG27" s="1114">
        <f>AC27*Y27</f>
        <v>0</v>
      </c>
      <c r="AH27" s="1115"/>
      <c r="AI27" s="1080">
        <f>AE27+AG27</f>
        <v>0</v>
      </c>
      <c r="AJ27" s="1103"/>
      <c r="AK27" s="1102"/>
      <c r="AL27" s="1659"/>
      <c r="AM27" s="107"/>
      <c r="AN27" s="107"/>
    </row>
    <row r="28" spans="1:40" ht="15.75" customHeight="1" outlineLevel="2" x14ac:dyDescent="0.25">
      <c r="A28" s="113"/>
      <c r="B28" s="1086" t="s">
        <v>35</v>
      </c>
      <c r="C28" s="1117"/>
      <c r="D28" s="1137" t="s">
        <v>308</v>
      </c>
      <c r="E28" s="1138"/>
      <c r="F28" s="1138"/>
      <c r="G28" s="1138"/>
      <c r="H28" s="1138"/>
      <c r="I28" s="1138"/>
      <c r="J28" s="1138"/>
      <c r="K28" s="1138"/>
      <c r="L28" s="1138"/>
      <c r="M28" s="1138"/>
      <c r="N28" s="1138"/>
      <c r="O28" s="1138"/>
      <c r="P28" s="1138"/>
      <c r="Q28" s="1138"/>
      <c r="R28" s="1138"/>
      <c r="S28" s="1138"/>
      <c r="T28" s="1139"/>
      <c r="U28" s="1099"/>
      <c r="V28" s="1118"/>
      <c r="W28" s="1119" t="s">
        <v>38</v>
      </c>
      <c r="X28" s="1120"/>
      <c r="Y28" s="1129">
        <v>38</v>
      </c>
      <c r="Z28" s="1090"/>
      <c r="AA28" s="1130"/>
      <c r="AB28" s="1131"/>
      <c r="AC28" s="1114"/>
      <c r="AD28" s="1131"/>
      <c r="AE28" s="1114">
        <f>AA28*Y28</f>
        <v>0</v>
      </c>
      <c r="AF28" s="1131"/>
      <c r="AG28" s="1114">
        <f>AC28*Y28</f>
        <v>0</v>
      </c>
      <c r="AH28" s="1115"/>
      <c r="AI28" s="1080"/>
      <c r="AJ28" s="1103"/>
      <c r="AK28" s="1102"/>
      <c r="AL28" s="1659"/>
      <c r="AM28" s="107"/>
      <c r="AN28" s="107"/>
    </row>
    <row r="29" spans="1:40" ht="18" customHeight="1" outlineLevel="1" x14ac:dyDescent="0.25">
      <c r="A29" s="113"/>
      <c r="B29" s="1104" t="s">
        <v>560</v>
      </c>
      <c r="C29" s="1133"/>
      <c r="D29" s="1097" t="s">
        <v>307</v>
      </c>
      <c r="E29" s="1097"/>
      <c r="F29" s="1097"/>
      <c r="G29" s="1097"/>
      <c r="H29" s="1097"/>
      <c r="I29" s="1097"/>
      <c r="J29" s="1097"/>
      <c r="K29" s="1097"/>
      <c r="L29" s="1097"/>
      <c r="M29" s="1097"/>
      <c r="N29" s="1097"/>
      <c r="O29" s="1097"/>
      <c r="P29" s="1097"/>
      <c r="Q29" s="1097"/>
      <c r="R29" s="1097"/>
      <c r="S29" s="1097"/>
      <c r="T29" s="1132"/>
      <c r="U29" s="1087"/>
      <c r="V29" s="1118"/>
      <c r="W29" s="1119"/>
      <c r="X29" s="1120"/>
      <c r="Y29" s="1148"/>
      <c r="Z29" s="1149"/>
      <c r="AA29" s="1130"/>
      <c r="AB29" s="1131"/>
      <c r="AC29" s="1114"/>
      <c r="AD29" s="1131"/>
      <c r="AE29" s="1114"/>
      <c r="AF29" s="1131"/>
      <c r="AG29" s="1114"/>
      <c r="AH29" s="1115"/>
      <c r="AI29" s="1091">
        <f>SUM(AI30)</f>
        <v>0</v>
      </c>
      <c r="AJ29" s="1150"/>
      <c r="AK29" s="1116"/>
      <c r="AL29" s="1659"/>
      <c r="AM29" s="107"/>
      <c r="AN29" s="107"/>
    </row>
    <row r="30" spans="1:40" ht="15.75" customHeight="1" outlineLevel="2" x14ac:dyDescent="0.25">
      <c r="A30" s="113"/>
      <c r="B30" s="1086" t="s">
        <v>562</v>
      </c>
      <c r="C30" s="1117"/>
      <c r="D30" s="1137" t="s">
        <v>306</v>
      </c>
      <c r="E30" s="1138"/>
      <c r="F30" s="1138"/>
      <c r="G30" s="1138"/>
      <c r="H30" s="1138"/>
      <c r="I30" s="1138"/>
      <c r="J30" s="1138"/>
      <c r="K30" s="1138"/>
      <c r="L30" s="1138"/>
      <c r="M30" s="1138"/>
      <c r="N30" s="1138"/>
      <c r="O30" s="1138"/>
      <c r="P30" s="1138"/>
      <c r="Q30" s="1138"/>
      <c r="R30" s="1138"/>
      <c r="S30" s="1138"/>
      <c r="T30" s="1139"/>
      <c r="U30" s="1099"/>
      <c r="V30" s="1118"/>
      <c r="W30" s="1119" t="s">
        <v>38</v>
      </c>
      <c r="X30" s="1120"/>
      <c r="Y30" s="1129">
        <v>1017</v>
      </c>
      <c r="Z30" s="1090"/>
      <c r="AA30" s="1130"/>
      <c r="AB30" s="1131"/>
      <c r="AC30" s="1114"/>
      <c r="AD30" s="1131"/>
      <c r="AE30" s="1114">
        <f>AA30*Y30</f>
        <v>0</v>
      </c>
      <c r="AF30" s="1131"/>
      <c r="AG30" s="1114">
        <f>AC30*Y30</f>
        <v>0</v>
      </c>
      <c r="AH30" s="1115"/>
      <c r="AI30" s="1080">
        <f>AE30+AG30</f>
        <v>0</v>
      </c>
      <c r="AJ30" s="1103"/>
      <c r="AK30" s="1102"/>
      <c r="AL30" s="1659"/>
      <c r="AM30" s="107"/>
      <c r="AN30" s="107"/>
    </row>
    <row r="31" spans="1:40" ht="18" customHeight="1" outlineLevel="1" x14ac:dyDescent="0.25">
      <c r="A31" s="113"/>
      <c r="B31" s="1104" t="s">
        <v>563</v>
      </c>
      <c r="C31" s="1133"/>
      <c r="D31" s="1097" t="s">
        <v>173</v>
      </c>
      <c r="E31" s="1097"/>
      <c r="F31" s="1097"/>
      <c r="G31" s="1097"/>
      <c r="H31" s="1097"/>
      <c r="I31" s="1097"/>
      <c r="J31" s="1097"/>
      <c r="K31" s="1097"/>
      <c r="L31" s="1097"/>
      <c r="M31" s="1097"/>
      <c r="N31" s="1097"/>
      <c r="O31" s="1097"/>
      <c r="P31" s="1097"/>
      <c r="Q31" s="1097"/>
      <c r="R31" s="1097"/>
      <c r="S31" s="1097"/>
      <c r="T31" s="1132"/>
      <c r="U31" s="1087"/>
      <c r="V31" s="1118"/>
      <c r="W31" s="1119"/>
      <c r="X31" s="1120"/>
      <c r="Y31" s="1148"/>
      <c r="Z31" s="1149"/>
      <c r="AA31" s="1130"/>
      <c r="AB31" s="1131"/>
      <c r="AC31" s="1114"/>
      <c r="AD31" s="1131"/>
      <c r="AE31" s="1114"/>
      <c r="AF31" s="1131"/>
      <c r="AG31" s="1114"/>
      <c r="AH31" s="1115"/>
      <c r="AI31" s="1091">
        <f>SUM(AI32)</f>
        <v>0</v>
      </c>
      <c r="AJ31" s="1150"/>
      <c r="AK31" s="1116"/>
      <c r="AL31" s="1659"/>
      <c r="AM31" s="107"/>
      <c r="AN31" s="107"/>
    </row>
    <row r="32" spans="1:40" ht="15.75" customHeight="1" outlineLevel="2" x14ac:dyDescent="0.25">
      <c r="A32" s="113"/>
      <c r="B32" s="1086" t="s">
        <v>565</v>
      </c>
      <c r="C32" s="1081"/>
      <c r="D32" s="1083" t="s">
        <v>305</v>
      </c>
      <c r="E32" s="1084"/>
      <c r="F32" s="1084"/>
      <c r="G32" s="1084"/>
      <c r="H32" s="1084"/>
      <c r="I32" s="1084"/>
      <c r="J32" s="1084"/>
      <c r="K32" s="1084"/>
      <c r="L32" s="1084"/>
      <c r="M32" s="1084"/>
      <c r="N32" s="1084"/>
      <c r="O32" s="1084"/>
      <c r="P32" s="1084"/>
      <c r="Q32" s="1084"/>
      <c r="R32" s="1084"/>
      <c r="S32" s="1084"/>
      <c r="T32" s="1085"/>
      <c r="U32" s="1099"/>
      <c r="V32" s="1118"/>
      <c r="W32" s="1119" t="s">
        <v>38</v>
      </c>
      <c r="X32" s="1120"/>
      <c r="Y32" s="1110">
        <v>3910</v>
      </c>
      <c r="Z32" s="1082"/>
      <c r="AA32" s="1111"/>
      <c r="AB32" s="1112"/>
      <c r="AC32" s="1113"/>
      <c r="AD32" s="1112"/>
      <c r="AE32" s="1113">
        <f>AA32*Y32</f>
        <v>0</v>
      </c>
      <c r="AF32" s="1112"/>
      <c r="AG32" s="1113">
        <f>AC32*Y32</f>
        <v>0</v>
      </c>
      <c r="AH32" s="1140"/>
      <c r="AI32" s="1080">
        <f>AE32+AG32</f>
        <v>0</v>
      </c>
      <c r="AJ32" s="1660"/>
      <c r="AK32" s="1661"/>
      <c r="AL32" s="1659"/>
      <c r="AM32" s="107"/>
      <c r="AN32" s="107"/>
    </row>
    <row r="33" spans="1:40" ht="18" customHeight="1" outlineLevel="1" x14ac:dyDescent="0.25">
      <c r="A33" s="113"/>
      <c r="B33" s="1104" t="s">
        <v>566</v>
      </c>
      <c r="C33" s="1081"/>
      <c r="D33" s="1142" t="s">
        <v>304</v>
      </c>
      <c r="E33" s="1142"/>
      <c r="F33" s="1142"/>
      <c r="G33" s="1142"/>
      <c r="H33" s="1142"/>
      <c r="I33" s="1142"/>
      <c r="J33" s="1142"/>
      <c r="K33" s="1142"/>
      <c r="L33" s="1142"/>
      <c r="M33" s="1142"/>
      <c r="N33" s="1142"/>
      <c r="O33" s="1142"/>
      <c r="P33" s="1142"/>
      <c r="Q33" s="1142"/>
      <c r="R33" s="1142"/>
      <c r="S33" s="1142"/>
      <c r="T33" s="1143"/>
      <c r="U33" s="1087"/>
      <c r="V33" s="1118"/>
      <c r="W33" s="1119"/>
      <c r="X33" s="1120"/>
      <c r="Y33" s="1147"/>
      <c r="Z33" s="1081"/>
      <c r="AA33" s="1111"/>
      <c r="AB33" s="1112"/>
      <c r="AC33" s="1113"/>
      <c r="AD33" s="1112"/>
      <c r="AE33" s="1113"/>
      <c r="AF33" s="1112"/>
      <c r="AG33" s="1113"/>
      <c r="AH33" s="1140"/>
      <c r="AI33" s="1091">
        <f>SUM(AI34:AK35)</f>
        <v>0</v>
      </c>
      <c r="AJ33" s="1660"/>
      <c r="AK33" s="1661"/>
      <c r="AL33" s="1659"/>
      <c r="AM33" s="107"/>
      <c r="AN33" s="107"/>
    </row>
    <row r="34" spans="1:40" ht="15.75" customHeight="1" outlineLevel="2" x14ac:dyDescent="0.25">
      <c r="A34" s="113"/>
      <c r="B34" s="1086" t="s">
        <v>568</v>
      </c>
      <c r="C34" s="1081"/>
      <c r="D34" s="1083" t="s">
        <v>303</v>
      </c>
      <c r="E34" s="1084"/>
      <c r="F34" s="1084"/>
      <c r="G34" s="1084"/>
      <c r="H34" s="1084"/>
      <c r="I34" s="1084"/>
      <c r="J34" s="1084"/>
      <c r="K34" s="1084"/>
      <c r="L34" s="1084"/>
      <c r="M34" s="1084"/>
      <c r="N34" s="1084"/>
      <c r="O34" s="1084"/>
      <c r="P34" s="1084"/>
      <c r="Q34" s="1084"/>
      <c r="R34" s="1084"/>
      <c r="S34" s="1084"/>
      <c r="T34" s="1085"/>
      <c r="U34" s="1099"/>
      <c r="V34" s="1118"/>
      <c r="W34" s="1119" t="s">
        <v>33</v>
      </c>
      <c r="X34" s="1120"/>
      <c r="Y34" s="1110">
        <v>593</v>
      </c>
      <c r="Z34" s="1082"/>
      <c r="AA34" s="1111"/>
      <c r="AB34" s="1112"/>
      <c r="AC34" s="1113"/>
      <c r="AD34" s="1112"/>
      <c r="AE34" s="1113">
        <f>AA34*Y34</f>
        <v>0</v>
      </c>
      <c r="AF34" s="1112"/>
      <c r="AG34" s="1113">
        <f>AC34*Y34</f>
        <v>0</v>
      </c>
      <c r="AH34" s="1140"/>
      <c r="AI34" s="1080">
        <f>AE34+AG34</f>
        <v>0</v>
      </c>
      <c r="AJ34" s="1660"/>
      <c r="AK34" s="1661"/>
      <c r="AL34" s="1659"/>
      <c r="AM34" s="107"/>
      <c r="AN34" s="107"/>
    </row>
    <row r="35" spans="1:40" ht="15.75" customHeight="1" outlineLevel="2" x14ac:dyDescent="0.25">
      <c r="A35" s="113"/>
      <c r="B35" s="1086" t="s">
        <v>1186</v>
      </c>
      <c r="C35" s="1081"/>
      <c r="D35" s="1083" t="s">
        <v>302</v>
      </c>
      <c r="E35" s="1084"/>
      <c r="F35" s="1084"/>
      <c r="G35" s="1084"/>
      <c r="H35" s="1084"/>
      <c r="I35" s="1084"/>
      <c r="J35" s="1084"/>
      <c r="K35" s="1084"/>
      <c r="L35" s="1084"/>
      <c r="M35" s="1084"/>
      <c r="N35" s="1084"/>
      <c r="O35" s="1084"/>
      <c r="P35" s="1084"/>
      <c r="Q35" s="1084"/>
      <c r="R35" s="1084"/>
      <c r="S35" s="1084"/>
      <c r="T35" s="1085"/>
      <c r="U35" s="1099"/>
      <c r="V35" s="1118"/>
      <c r="W35" s="1119" t="s">
        <v>33</v>
      </c>
      <c r="X35" s="1120"/>
      <c r="Y35" s="1110">
        <v>835</v>
      </c>
      <c r="Z35" s="1082"/>
      <c r="AA35" s="1111"/>
      <c r="AB35" s="1112"/>
      <c r="AC35" s="1113"/>
      <c r="AD35" s="1112"/>
      <c r="AE35" s="1113">
        <f>AA35*Y35</f>
        <v>0</v>
      </c>
      <c r="AF35" s="1112"/>
      <c r="AG35" s="1113">
        <f>AC35*Y35</f>
        <v>0</v>
      </c>
      <c r="AH35" s="1140"/>
      <c r="AI35" s="1080">
        <f>AE35+AG35</f>
        <v>0</v>
      </c>
      <c r="AJ35" s="1660"/>
      <c r="AK35" s="1661"/>
      <c r="AL35" s="1659"/>
      <c r="AM35" s="107"/>
      <c r="AN35" s="107"/>
    </row>
    <row r="36" spans="1:40" ht="18" customHeight="1" outlineLevel="1" x14ac:dyDescent="0.25">
      <c r="A36" s="113"/>
      <c r="B36" s="1104" t="s">
        <v>569</v>
      </c>
      <c r="C36" s="1081"/>
      <c r="D36" s="1142" t="s">
        <v>176</v>
      </c>
      <c r="E36" s="1142"/>
      <c r="F36" s="1142"/>
      <c r="G36" s="1142"/>
      <c r="H36" s="1142"/>
      <c r="I36" s="1142"/>
      <c r="J36" s="1142"/>
      <c r="K36" s="1142"/>
      <c r="L36" s="1142"/>
      <c r="M36" s="1142"/>
      <c r="N36" s="1142"/>
      <c r="O36" s="1142"/>
      <c r="P36" s="1142"/>
      <c r="Q36" s="1142"/>
      <c r="R36" s="1142"/>
      <c r="S36" s="1142"/>
      <c r="T36" s="1143"/>
      <c r="U36" s="1087"/>
      <c r="V36" s="1118"/>
      <c r="W36" s="1119"/>
      <c r="X36" s="1120"/>
      <c r="Y36" s="1147"/>
      <c r="Z36" s="1081"/>
      <c r="AA36" s="1111"/>
      <c r="AB36" s="1112"/>
      <c r="AC36" s="1113"/>
      <c r="AD36" s="1112"/>
      <c r="AE36" s="1113"/>
      <c r="AF36" s="1112"/>
      <c r="AG36" s="1113"/>
      <c r="AH36" s="1140"/>
      <c r="AI36" s="1091">
        <f>SUM(AI37:AK42)</f>
        <v>0</v>
      </c>
      <c r="AJ36" s="1660"/>
      <c r="AK36" s="1661"/>
      <c r="AL36" s="1659"/>
      <c r="AM36" s="107"/>
      <c r="AN36" s="107"/>
    </row>
    <row r="37" spans="1:40" ht="15.75" customHeight="1" outlineLevel="1" x14ac:dyDescent="0.25">
      <c r="A37" s="113"/>
      <c r="B37" s="1086" t="s">
        <v>571</v>
      </c>
      <c r="C37" s="1081"/>
      <c r="D37" s="1083" t="s">
        <v>179</v>
      </c>
      <c r="E37" s="1084"/>
      <c r="F37" s="1084"/>
      <c r="G37" s="1084"/>
      <c r="H37" s="1084"/>
      <c r="I37" s="1084"/>
      <c r="J37" s="1084"/>
      <c r="K37" s="1084"/>
      <c r="L37" s="1084"/>
      <c r="M37" s="1084"/>
      <c r="N37" s="1084"/>
      <c r="O37" s="1084"/>
      <c r="P37" s="1084"/>
      <c r="Q37" s="1084"/>
      <c r="R37" s="1084"/>
      <c r="S37" s="1084"/>
      <c r="T37" s="1085"/>
      <c r="U37" s="1099"/>
      <c r="V37" s="1118"/>
      <c r="W37" s="1119" t="s">
        <v>51</v>
      </c>
      <c r="X37" s="1120"/>
      <c r="Y37" s="1110">
        <v>78.67</v>
      </c>
      <c r="Z37" s="1082"/>
      <c r="AA37" s="1111"/>
      <c r="AB37" s="1112"/>
      <c r="AC37" s="1113"/>
      <c r="AD37" s="1112"/>
      <c r="AE37" s="1113">
        <f>AA37*Y37</f>
        <v>0</v>
      </c>
      <c r="AF37" s="1112"/>
      <c r="AG37" s="1113">
        <f>AC37*Y37</f>
        <v>0</v>
      </c>
      <c r="AH37" s="1140"/>
      <c r="AI37" s="1080">
        <f>SUM(AI38:AK40)</f>
        <v>0</v>
      </c>
      <c r="AJ37" s="1660"/>
      <c r="AK37" s="1661"/>
      <c r="AL37" s="1659"/>
      <c r="AM37" s="107"/>
      <c r="AN37" s="107"/>
    </row>
    <row r="38" spans="1:40" ht="15.75" customHeight="1" outlineLevel="1" x14ac:dyDescent="0.25">
      <c r="A38" s="113"/>
      <c r="B38" s="1086" t="s">
        <v>1182</v>
      </c>
      <c r="C38" s="1081"/>
      <c r="D38" s="1083" t="s">
        <v>180</v>
      </c>
      <c r="E38" s="1084"/>
      <c r="F38" s="1084"/>
      <c r="G38" s="1084"/>
      <c r="H38" s="1084"/>
      <c r="I38" s="1084"/>
      <c r="J38" s="1084"/>
      <c r="K38" s="1084"/>
      <c r="L38" s="1084"/>
      <c r="M38" s="1084"/>
      <c r="N38" s="1084"/>
      <c r="O38" s="1084"/>
      <c r="P38" s="1084"/>
      <c r="Q38" s="1084"/>
      <c r="R38" s="1084"/>
      <c r="S38" s="1084"/>
      <c r="T38" s="1085"/>
      <c r="U38" s="1099"/>
      <c r="V38" s="1118"/>
      <c r="W38" s="1119" t="s">
        <v>51</v>
      </c>
      <c r="X38" s="1120"/>
      <c r="Y38" s="1110">
        <v>35.33</v>
      </c>
      <c r="Z38" s="1082"/>
      <c r="AA38" s="1111"/>
      <c r="AB38" s="1112"/>
      <c r="AC38" s="1113"/>
      <c r="AD38" s="1112"/>
      <c r="AE38" s="1113">
        <f>AA38*Y38</f>
        <v>0</v>
      </c>
      <c r="AF38" s="1112"/>
      <c r="AG38" s="1113">
        <f>AC38*Y38</f>
        <v>0</v>
      </c>
      <c r="AH38" s="1140"/>
      <c r="AI38" s="1080">
        <f>AE38+AG38</f>
        <v>0</v>
      </c>
      <c r="AJ38" s="1660"/>
      <c r="AK38" s="1661"/>
      <c r="AL38" s="1659"/>
      <c r="AM38" s="107"/>
      <c r="AN38" s="107"/>
    </row>
    <row r="39" spans="1:40" ht="15.75" customHeight="1" outlineLevel="1" x14ac:dyDescent="0.25">
      <c r="A39" s="113"/>
      <c r="B39" s="1086" t="s">
        <v>1183</v>
      </c>
      <c r="C39" s="1081"/>
      <c r="D39" s="1083" t="s">
        <v>301</v>
      </c>
      <c r="E39" s="1084"/>
      <c r="F39" s="1084"/>
      <c r="G39" s="1084"/>
      <c r="H39" s="1084"/>
      <c r="I39" s="1084"/>
      <c r="J39" s="1084"/>
      <c r="K39" s="1084"/>
      <c r="L39" s="1084"/>
      <c r="M39" s="1084"/>
      <c r="N39" s="1084"/>
      <c r="O39" s="1084"/>
      <c r="P39" s="1084"/>
      <c r="Q39" s="1084"/>
      <c r="R39" s="1084"/>
      <c r="S39" s="1084"/>
      <c r="T39" s="1085"/>
      <c r="U39" s="1099"/>
      <c r="V39" s="1118"/>
      <c r="W39" s="1119" t="s">
        <v>58</v>
      </c>
      <c r="X39" s="1120"/>
      <c r="Y39" s="1110">
        <v>127.33</v>
      </c>
      <c r="Z39" s="1082"/>
      <c r="AA39" s="1111"/>
      <c r="AB39" s="1112"/>
      <c r="AC39" s="1113"/>
      <c r="AD39" s="1112"/>
      <c r="AE39" s="1113">
        <f>AA39*Y39</f>
        <v>0</v>
      </c>
      <c r="AF39" s="1112"/>
      <c r="AG39" s="1113">
        <f>AC39*Y39</f>
        <v>0</v>
      </c>
      <c r="AH39" s="1140"/>
      <c r="AI39" s="1080">
        <f>AE39+AG39</f>
        <v>0</v>
      </c>
      <c r="AJ39" s="1660"/>
      <c r="AK39" s="1661"/>
      <c r="AL39" s="1659"/>
      <c r="AM39" s="107"/>
      <c r="AN39" s="107"/>
    </row>
    <row r="40" spans="1:40" ht="15.75" customHeight="1" outlineLevel="1" x14ac:dyDescent="0.25">
      <c r="A40" s="113"/>
      <c r="B40" s="1086" t="s">
        <v>1184</v>
      </c>
      <c r="C40" s="1081"/>
      <c r="D40" s="1083" t="s">
        <v>300</v>
      </c>
      <c r="E40" s="1084"/>
      <c r="F40" s="1084"/>
      <c r="G40" s="1084"/>
      <c r="H40" s="1084"/>
      <c r="I40" s="1084"/>
      <c r="J40" s="1084"/>
      <c r="K40" s="1084"/>
      <c r="L40" s="1084"/>
      <c r="M40" s="1084"/>
      <c r="N40" s="1084"/>
      <c r="O40" s="1084"/>
      <c r="P40" s="1084"/>
      <c r="Q40" s="1084"/>
      <c r="R40" s="1084"/>
      <c r="S40" s="1084"/>
      <c r="T40" s="1085"/>
      <c r="U40" s="1099"/>
      <c r="V40" s="1118"/>
      <c r="W40" s="1119" t="s">
        <v>58</v>
      </c>
      <c r="X40" s="1120"/>
      <c r="Y40" s="1110">
        <v>268.75</v>
      </c>
      <c r="Z40" s="1082"/>
      <c r="AA40" s="1111"/>
      <c r="AB40" s="1112"/>
      <c r="AC40" s="1113"/>
      <c r="AD40" s="1112"/>
      <c r="AE40" s="1113">
        <f>AA40*Y40</f>
        <v>0</v>
      </c>
      <c r="AF40" s="1112"/>
      <c r="AG40" s="1113">
        <f>AC40*Y40</f>
        <v>0</v>
      </c>
      <c r="AH40" s="1140"/>
      <c r="AI40" s="1080">
        <f>AE40+AG40</f>
        <v>0</v>
      </c>
      <c r="AJ40" s="1660"/>
      <c r="AK40" s="1661"/>
      <c r="AL40" s="1659"/>
      <c r="AM40" s="107"/>
      <c r="AN40" s="107"/>
    </row>
    <row r="41" spans="1:40" ht="15.75" customHeight="1" outlineLevel="1" x14ac:dyDescent="0.25">
      <c r="A41" s="113"/>
      <c r="B41" s="1086" t="s">
        <v>1185</v>
      </c>
      <c r="C41" s="1081"/>
      <c r="D41" s="1083" t="s">
        <v>299</v>
      </c>
      <c r="E41" s="1084"/>
      <c r="F41" s="1084"/>
      <c r="G41" s="1084"/>
      <c r="H41" s="1084"/>
      <c r="I41" s="1084"/>
      <c r="J41" s="1084"/>
      <c r="K41" s="1084"/>
      <c r="L41" s="1084"/>
      <c r="M41" s="1084"/>
      <c r="N41" s="1084"/>
      <c r="O41" s="1084"/>
      <c r="P41" s="1084"/>
      <c r="Q41" s="1084"/>
      <c r="R41" s="1084"/>
      <c r="S41" s="1084"/>
      <c r="T41" s="1085"/>
      <c r="U41" s="1099"/>
      <c r="V41" s="1118"/>
      <c r="W41" s="1119" t="s">
        <v>38</v>
      </c>
      <c r="X41" s="1120"/>
      <c r="Y41" s="1110">
        <v>124</v>
      </c>
      <c r="Z41" s="1082"/>
      <c r="AA41" s="1111"/>
      <c r="AB41" s="1112"/>
      <c r="AC41" s="1113"/>
      <c r="AD41" s="1112"/>
      <c r="AE41" s="1113">
        <f>AA41*Y41</f>
        <v>0</v>
      </c>
      <c r="AF41" s="1112"/>
      <c r="AG41" s="1113">
        <f>AC41*Y41</f>
        <v>0</v>
      </c>
      <c r="AH41" s="1140"/>
      <c r="AI41" s="1080">
        <f>AE41+AG41</f>
        <v>0</v>
      </c>
      <c r="AJ41" s="1660"/>
      <c r="AK41" s="1661"/>
      <c r="AL41" s="1659"/>
      <c r="AM41" s="107"/>
      <c r="AN41" s="107"/>
    </row>
    <row r="42" spans="1:40" ht="15.75" customHeight="1" outlineLevel="1" x14ac:dyDescent="0.25">
      <c r="A42" s="113"/>
      <c r="B42" s="1086"/>
      <c r="C42" s="1082"/>
      <c r="D42" s="116" t="s">
        <v>40</v>
      </c>
      <c r="E42" s="115"/>
      <c r="F42" s="115"/>
      <c r="G42" s="115"/>
      <c r="H42" s="115"/>
      <c r="I42" s="115"/>
      <c r="J42" s="115"/>
      <c r="K42" s="115"/>
      <c r="L42" s="115"/>
      <c r="M42" s="115"/>
      <c r="N42" s="115"/>
      <c r="O42" s="115"/>
      <c r="P42" s="115"/>
      <c r="Q42" s="115"/>
      <c r="R42" s="115"/>
      <c r="S42" s="115"/>
      <c r="T42" s="114"/>
      <c r="U42" s="1087"/>
      <c r="V42" s="1100"/>
      <c r="W42" s="1108"/>
      <c r="X42" s="1109"/>
      <c r="Y42" s="1089"/>
      <c r="Z42" s="1082"/>
      <c r="AA42" s="1080"/>
      <c r="AB42" s="1661"/>
      <c r="AC42" s="1080"/>
      <c r="AD42" s="1661"/>
      <c r="AE42" s="1080"/>
      <c r="AF42" s="1661"/>
      <c r="AG42" s="1080"/>
      <c r="AH42" s="1661"/>
      <c r="AI42" s="1080"/>
      <c r="AJ42" s="1660"/>
      <c r="AK42" s="1661"/>
      <c r="AL42" s="1659"/>
      <c r="AM42" s="107"/>
      <c r="AN42" s="107"/>
    </row>
    <row r="43" spans="1:40" ht="15.75" customHeight="1" x14ac:dyDescent="0.25">
      <c r="A43" s="117"/>
      <c r="B43" s="1141" t="s">
        <v>1179</v>
      </c>
      <c r="C43" s="1082"/>
      <c r="D43" s="1127" t="s">
        <v>228</v>
      </c>
      <c r="E43" s="1081"/>
      <c r="F43" s="1081"/>
      <c r="G43" s="1081"/>
      <c r="H43" s="1081"/>
      <c r="I43" s="1081"/>
      <c r="J43" s="1081"/>
      <c r="K43" s="1081"/>
      <c r="L43" s="1081"/>
      <c r="M43" s="1081"/>
      <c r="N43" s="1081"/>
      <c r="O43" s="1081"/>
      <c r="P43" s="1081"/>
      <c r="Q43" s="1081"/>
      <c r="R43" s="1081"/>
      <c r="S43" s="1081"/>
      <c r="T43" s="1081"/>
      <c r="U43" s="1134"/>
      <c r="V43" s="1081"/>
      <c r="W43" s="119"/>
      <c r="X43" s="119"/>
      <c r="Y43" s="118"/>
      <c r="Z43" s="118"/>
      <c r="AA43" s="118"/>
      <c r="AB43" s="118"/>
      <c r="AC43" s="118"/>
      <c r="AD43" s="118"/>
      <c r="AE43" s="1654"/>
      <c r="AF43" s="1655"/>
      <c r="AG43" s="1654"/>
      <c r="AH43" s="1655"/>
      <c r="AI43" s="1656">
        <f>SUM(AI44:AK46)/2</f>
        <v>0</v>
      </c>
      <c r="AJ43" s="1660"/>
      <c r="AK43" s="1661"/>
      <c r="AL43" s="1653"/>
      <c r="AM43" s="107"/>
      <c r="AN43" s="107"/>
    </row>
    <row r="44" spans="1:40" ht="18" customHeight="1" outlineLevel="1" x14ac:dyDescent="0.25">
      <c r="A44" s="113"/>
      <c r="B44" s="1104" t="s">
        <v>41</v>
      </c>
      <c r="C44" s="1082"/>
      <c r="D44" s="1105" t="s">
        <v>311</v>
      </c>
      <c r="E44" s="1092"/>
      <c r="F44" s="1092"/>
      <c r="G44" s="1092"/>
      <c r="H44" s="1092"/>
      <c r="I44" s="1092"/>
      <c r="J44" s="1092"/>
      <c r="K44" s="1092"/>
      <c r="L44" s="1092"/>
      <c r="M44" s="1092"/>
      <c r="N44" s="1092"/>
      <c r="O44" s="1092"/>
      <c r="P44" s="1092"/>
      <c r="Q44" s="1092"/>
      <c r="R44" s="1092"/>
      <c r="S44" s="1092"/>
      <c r="T44" s="1093"/>
      <c r="U44" s="1087"/>
      <c r="V44" s="1093"/>
      <c r="W44" s="1106"/>
      <c r="X44" s="1093"/>
      <c r="Y44" s="1107"/>
      <c r="Z44" s="1092"/>
      <c r="AA44" s="1091"/>
      <c r="AB44" s="1662"/>
      <c r="AC44" s="1091"/>
      <c r="AD44" s="1662"/>
      <c r="AE44" s="1091"/>
      <c r="AF44" s="1662"/>
      <c r="AG44" s="1091"/>
      <c r="AH44" s="1662"/>
      <c r="AI44" s="1091">
        <f>SUM(AI45:AK46)</f>
        <v>0</v>
      </c>
      <c r="AJ44" s="1663"/>
      <c r="AK44" s="1662"/>
      <c r="AL44" s="1659"/>
      <c r="AM44" s="107"/>
      <c r="AN44" s="107"/>
    </row>
    <row r="45" spans="1:40" ht="15.75" customHeight="1" outlineLevel="1" x14ac:dyDescent="0.25">
      <c r="A45" s="113"/>
      <c r="B45" s="1086" t="s">
        <v>42</v>
      </c>
      <c r="C45" s="1081"/>
      <c r="D45" s="1144" t="s">
        <v>229</v>
      </c>
      <c r="E45" s="1081"/>
      <c r="F45" s="1081"/>
      <c r="G45" s="1081"/>
      <c r="H45" s="1081"/>
      <c r="I45" s="1081"/>
      <c r="J45" s="1081"/>
      <c r="K45" s="1081"/>
      <c r="L45" s="1081"/>
      <c r="M45" s="1081"/>
      <c r="N45" s="1081"/>
      <c r="O45" s="1081"/>
      <c r="P45" s="1081"/>
      <c r="Q45" s="1081"/>
      <c r="R45" s="1081"/>
      <c r="S45" s="1081"/>
      <c r="T45" s="1082"/>
      <c r="U45" s="1087"/>
      <c r="V45" s="1082"/>
      <c r="W45" s="1088" t="s">
        <v>101</v>
      </c>
      <c r="X45" s="1082"/>
      <c r="Y45" s="1089">
        <v>392</v>
      </c>
      <c r="Z45" s="1082"/>
      <c r="AA45" s="1080"/>
      <c r="AB45" s="1661"/>
      <c r="AC45" s="1080"/>
      <c r="AD45" s="1661"/>
      <c r="AE45" s="1080">
        <f>ROUND(Y45*AA45,2)</f>
        <v>0</v>
      </c>
      <c r="AF45" s="1661"/>
      <c r="AG45" s="1080">
        <f>ROUND(Y45*AC45,2)</f>
        <v>0</v>
      </c>
      <c r="AH45" s="1661"/>
      <c r="AI45" s="1080">
        <f>AE45+AG45</f>
        <v>0</v>
      </c>
      <c r="AJ45" s="1660"/>
      <c r="AK45" s="1661"/>
      <c r="AL45" s="1659"/>
      <c r="AM45" s="107"/>
      <c r="AN45" s="107"/>
    </row>
    <row r="46" spans="1:40" ht="15.75" customHeight="1" outlineLevel="1" x14ac:dyDescent="0.25">
      <c r="A46" s="113"/>
      <c r="B46" s="1086" t="s">
        <v>43</v>
      </c>
      <c r="C46" s="1081"/>
      <c r="D46" s="1144" t="s">
        <v>230</v>
      </c>
      <c r="E46" s="1081"/>
      <c r="F46" s="1081"/>
      <c r="G46" s="1081"/>
      <c r="H46" s="1081"/>
      <c r="I46" s="1081"/>
      <c r="J46" s="1081"/>
      <c r="K46" s="1081"/>
      <c r="L46" s="1081"/>
      <c r="M46" s="1081"/>
      <c r="N46" s="1081"/>
      <c r="O46" s="1081"/>
      <c r="P46" s="1081"/>
      <c r="Q46" s="1081"/>
      <c r="R46" s="1081"/>
      <c r="S46" s="1081"/>
      <c r="T46" s="1082"/>
      <c r="U46" s="1087"/>
      <c r="V46" s="1082"/>
      <c r="W46" s="1088" t="s">
        <v>101</v>
      </c>
      <c r="X46" s="1082"/>
      <c r="Y46" s="1089">
        <v>784</v>
      </c>
      <c r="Z46" s="1082"/>
      <c r="AA46" s="1080"/>
      <c r="AB46" s="1661"/>
      <c r="AC46" s="1080"/>
      <c r="AD46" s="1661"/>
      <c r="AE46" s="1080">
        <f>ROUND(Y46*AA46,2)</f>
        <v>0</v>
      </c>
      <c r="AF46" s="1661"/>
      <c r="AG46" s="1080">
        <f>ROUND(Y46*AC46,2)</f>
        <v>0</v>
      </c>
      <c r="AH46" s="1661"/>
      <c r="AI46" s="1080">
        <f>AE46+AG46</f>
        <v>0</v>
      </c>
      <c r="AJ46" s="1660"/>
      <c r="AK46" s="1661"/>
      <c r="AL46" s="1659"/>
      <c r="AM46" s="107"/>
      <c r="AN46" s="107"/>
    </row>
    <row r="47" spans="1:40" ht="15.75" customHeight="1" outlineLevel="1" x14ac:dyDescent="0.25">
      <c r="A47" s="113"/>
      <c r="B47" s="1086"/>
      <c r="C47" s="1081"/>
      <c r="D47" s="1144"/>
      <c r="E47" s="1081"/>
      <c r="F47" s="1081"/>
      <c r="G47" s="1081"/>
      <c r="H47" s="1081"/>
      <c r="I47" s="1081"/>
      <c r="J47" s="1081"/>
      <c r="K47" s="1081"/>
      <c r="L47" s="1081"/>
      <c r="M47" s="1081"/>
      <c r="N47" s="1081"/>
      <c r="O47" s="1081"/>
      <c r="P47" s="1081"/>
      <c r="Q47" s="1081"/>
      <c r="R47" s="1081"/>
      <c r="S47" s="1081"/>
      <c r="T47" s="1082"/>
      <c r="U47" s="1087"/>
      <c r="V47" s="1082"/>
      <c r="W47" s="1088"/>
      <c r="X47" s="1082"/>
      <c r="Y47" s="1089"/>
      <c r="Z47" s="1082"/>
      <c r="AA47" s="1080"/>
      <c r="AB47" s="1661"/>
      <c r="AC47" s="1080"/>
      <c r="AD47" s="1661"/>
      <c r="AE47" s="1080"/>
      <c r="AF47" s="1661"/>
      <c r="AG47" s="1080"/>
      <c r="AH47" s="1661"/>
      <c r="AI47" s="1080"/>
      <c r="AJ47" s="1660"/>
      <c r="AK47" s="1661"/>
      <c r="AL47" s="1659"/>
      <c r="AM47" s="107"/>
      <c r="AN47" s="107"/>
    </row>
    <row r="48" spans="1:40" ht="15.75" customHeight="1" x14ac:dyDescent="0.25">
      <c r="A48" s="117"/>
      <c r="B48" s="1141" t="s">
        <v>1180</v>
      </c>
      <c r="C48" s="1082"/>
      <c r="D48" s="1127" t="s">
        <v>298</v>
      </c>
      <c r="E48" s="1081"/>
      <c r="F48" s="1081"/>
      <c r="G48" s="1081"/>
      <c r="H48" s="1081"/>
      <c r="I48" s="1081"/>
      <c r="J48" s="1081"/>
      <c r="K48" s="1081"/>
      <c r="L48" s="1081"/>
      <c r="M48" s="1081"/>
      <c r="N48" s="1081"/>
      <c r="O48" s="1081"/>
      <c r="P48" s="1081"/>
      <c r="Q48" s="1081"/>
      <c r="R48" s="1081"/>
      <c r="S48" s="1081"/>
      <c r="T48" s="1081"/>
      <c r="U48" s="1134"/>
      <c r="V48" s="1081"/>
      <c r="W48" s="119"/>
      <c r="X48" s="119"/>
      <c r="Y48" s="118"/>
      <c r="Z48" s="118"/>
      <c r="AA48" s="118"/>
      <c r="AB48" s="118"/>
      <c r="AC48" s="118"/>
      <c r="AD48" s="118"/>
      <c r="AE48" s="1654"/>
      <c r="AF48" s="1655"/>
      <c r="AG48" s="1654"/>
      <c r="AH48" s="1655"/>
      <c r="AI48" s="1656">
        <f>AI49+AI58</f>
        <v>0</v>
      </c>
      <c r="AJ48" s="1660"/>
      <c r="AK48" s="1661"/>
      <c r="AL48" s="1653"/>
      <c r="AM48" s="107"/>
      <c r="AN48" s="107"/>
    </row>
    <row r="49" spans="1:40" ht="18" customHeight="1" outlineLevel="1" x14ac:dyDescent="0.25">
      <c r="A49" s="113"/>
      <c r="B49" s="1104" t="s">
        <v>44</v>
      </c>
      <c r="C49" s="1082"/>
      <c r="D49" s="1105" t="s">
        <v>298</v>
      </c>
      <c r="E49" s="1092"/>
      <c r="F49" s="1092"/>
      <c r="G49" s="1092"/>
      <c r="H49" s="1092"/>
      <c r="I49" s="1092"/>
      <c r="J49" s="1092"/>
      <c r="K49" s="1092"/>
      <c r="L49" s="1092"/>
      <c r="M49" s="1092"/>
      <c r="N49" s="1092"/>
      <c r="O49" s="1092"/>
      <c r="P49" s="1092"/>
      <c r="Q49" s="1092"/>
      <c r="R49" s="1092"/>
      <c r="S49" s="1092"/>
      <c r="T49" s="1093"/>
      <c r="U49" s="1087"/>
      <c r="V49" s="1093"/>
      <c r="W49" s="1106"/>
      <c r="X49" s="1093"/>
      <c r="Y49" s="1107"/>
      <c r="Z49" s="1092"/>
      <c r="AA49" s="1091"/>
      <c r="AB49" s="1662"/>
      <c r="AC49" s="1091"/>
      <c r="AD49" s="1662"/>
      <c r="AE49" s="1091"/>
      <c r="AF49" s="1662"/>
      <c r="AG49" s="1091"/>
      <c r="AH49" s="1662"/>
      <c r="AI49" s="1091">
        <f>SUM(AI50:AK57)</f>
        <v>0</v>
      </c>
      <c r="AJ49" s="1663"/>
      <c r="AK49" s="1662"/>
      <c r="AL49" s="1659"/>
      <c r="AM49" s="107"/>
      <c r="AN49" s="107"/>
    </row>
    <row r="50" spans="1:40" ht="15.75" customHeight="1" outlineLevel="1" x14ac:dyDescent="0.25">
      <c r="A50" s="113"/>
      <c r="B50" s="1086" t="s">
        <v>45</v>
      </c>
      <c r="C50" s="1081"/>
      <c r="D50" s="1083" t="s">
        <v>297</v>
      </c>
      <c r="E50" s="1084"/>
      <c r="F50" s="1084"/>
      <c r="G50" s="1084"/>
      <c r="H50" s="1084"/>
      <c r="I50" s="1084"/>
      <c r="J50" s="1084"/>
      <c r="K50" s="1084"/>
      <c r="L50" s="1084"/>
      <c r="M50" s="1084"/>
      <c r="N50" s="1084"/>
      <c r="O50" s="1084"/>
      <c r="P50" s="1084"/>
      <c r="Q50" s="1084"/>
      <c r="R50" s="1084"/>
      <c r="S50" s="1084"/>
      <c r="T50" s="1085"/>
      <c r="U50" s="1087"/>
      <c r="V50" s="1082"/>
      <c r="W50" s="1088" t="s">
        <v>51</v>
      </c>
      <c r="X50" s="1082"/>
      <c r="Y50" s="1089">
        <f>100.4*0.1</f>
        <v>10.040000000000001</v>
      </c>
      <c r="Z50" s="1090"/>
      <c r="AA50" s="1080"/>
      <c r="AB50" s="1661"/>
      <c r="AC50" s="1080"/>
      <c r="AD50" s="1661"/>
      <c r="AE50" s="1080">
        <f t="shared" ref="AE50:AE57" si="0">ROUND(Y50*AA50,2)</f>
        <v>0</v>
      </c>
      <c r="AF50" s="1661"/>
      <c r="AG50" s="1080">
        <f t="shared" ref="AG50:AG57" si="1">ROUND(Y50*AC50,2)</f>
        <v>0</v>
      </c>
      <c r="AH50" s="1661"/>
      <c r="AI50" s="1080">
        <f t="shared" ref="AI50:AI57" si="2">AE50+AG50</f>
        <v>0</v>
      </c>
      <c r="AJ50" s="1660"/>
      <c r="AK50" s="1661"/>
      <c r="AL50" s="1659"/>
      <c r="AM50" s="107"/>
      <c r="AN50" s="107"/>
    </row>
    <row r="51" spans="1:40" ht="15.75" customHeight="1" outlineLevel="1" x14ac:dyDescent="0.25">
      <c r="A51" s="113"/>
      <c r="B51" s="1086" t="s">
        <v>46</v>
      </c>
      <c r="C51" s="1081"/>
      <c r="D51" s="1083" t="s">
        <v>296</v>
      </c>
      <c r="E51" s="1084"/>
      <c r="F51" s="1084"/>
      <c r="G51" s="1084"/>
      <c r="H51" s="1084"/>
      <c r="I51" s="1084"/>
      <c r="J51" s="1084"/>
      <c r="K51" s="1084"/>
      <c r="L51" s="1084"/>
      <c r="M51" s="1084"/>
      <c r="N51" s="1084"/>
      <c r="O51" s="1084"/>
      <c r="P51" s="1084"/>
      <c r="Q51" s="1084"/>
      <c r="R51" s="1084"/>
      <c r="S51" s="1084"/>
      <c r="T51" s="1085"/>
      <c r="U51" s="1087"/>
      <c r="V51" s="1082"/>
      <c r="W51" s="1088" t="s">
        <v>51</v>
      </c>
      <c r="X51" s="1082"/>
      <c r="Y51" s="1089">
        <f>205.1*0.1</f>
        <v>20.51</v>
      </c>
      <c r="Z51" s="1090"/>
      <c r="AA51" s="1080"/>
      <c r="AB51" s="1661"/>
      <c r="AC51" s="1080"/>
      <c r="AD51" s="1661"/>
      <c r="AE51" s="1080">
        <f t="shared" si="0"/>
        <v>0</v>
      </c>
      <c r="AF51" s="1661"/>
      <c r="AG51" s="1080">
        <f t="shared" si="1"/>
        <v>0</v>
      </c>
      <c r="AH51" s="1661"/>
      <c r="AI51" s="1080">
        <f t="shared" si="2"/>
        <v>0</v>
      </c>
      <c r="AJ51" s="1660"/>
      <c r="AK51" s="1661"/>
      <c r="AL51" s="1659"/>
      <c r="AM51" s="107"/>
      <c r="AN51" s="107"/>
    </row>
    <row r="52" spans="1:40" ht="15.75" customHeight="1" outlineLevel="1" x14ac:dyDescent="0.25">
      <c r="A52" s="113"/>
      <c r="B52" s="1086" t="s">
        <v>47</v>
      </c>
      <c r="C52" s="1081"/>
      <c r="D52" s="1083" t="s">
        <v>295</v>
      </c>
      <c r="E52" s="1084"/>
      <c r="F52" s="1084"/>
      <c r="G52" s="1084"/>
      <c r="H52" s="1084"/>
      <c r="I52" s="1084"/>
      <c r="J52" s="1084"/>
      <c r="K52" s="1084"/>
      <c r="L52" s="1084"/>
      <c r="M52" s="1084"/>
      <c r="N52" s="1084"/>
      <c r="O52" s="1084"/>
      <c r="P52" s="1084"/>
      <c r="Q52" s="1084"/>
      <c r="R52" s="1084"/>
      <c r="S52" s="1084"/>
      <c r="T52" s="1085"/>
      <c r="U52" s="1087"/>
      <c r="V52" s="1082"/>
      <c r="W52" s="1088" t="s">
        <v>51</v>
      </c>
      <c r="X52" s="1082"/>
      <c r="Y52" s="1089">
        <f>155.7*0.1</f>
        <v>15.57</v>
      </c>
      <c r="Z52" s="1090"/>
      <c r="AA52" s="1080"/>
      <c r="AB52" s="1661"/>
      <c r="AC52" s="1080"/>
      <c r="AD52" s="1661"/>
      <c r="AE52" s="1080">
        <f t="shared" si="0"/>
        <v>0</v>
      </c>
      <c r="AF52" s="1661"/>
      <c r="AG52" s="1080">
        <f t="shared" si="1"/>
        <v>0</v>
      </c>
      <c r="AH52" s="1661"/>
      <c r="AI52" s="1080">
        <f t="shared" si="2"/>
        <v>0</v>
      </c>
      <c r="AJ52" s="1660"/>
      <c r="AK52" s="1661"/>
      <c r="AL52" s="1659"/>
      <c r="AM52" s="107"/>
      <c r="AN52" s="107"/>
    </row>
    <row r="53" spans="1:40" ht="15.75" customHeight="1" outlineLevel="1" x14ac:dyDescent="0.25">
      <c r="A53" s="113"/>
      <c r="B53" s="1086" t="s">
        <v>48</v>
      </c>
      <c r="C53" s="1081"/>
      <c r="D53" s="1083" t="s">
        <v>294</v>
      </c>
      <c r="E53" s="1084"/>
      <c r="F53" s="1084"/>
      <c r="G53" s="1084"/>
      <c r="H53" s="1084"/>
      <c r="I53" s="1084"/>
      <c r="J53" s="1084"/>
      <c r="K53" s="1084"/>
      <c r="L53" s="1084"/>
      <c r="M53" s="1084"/>
      <c r="N53" s="1084"/>
      <c r="O53" s="1084"/>
      <c r="P53" s="1084"/>
      <c r="Q53" s="1084"/>
      <c r="R53" s="1084"/>
      <c r="S53" s="1084"/>
      <c r="T53" s="1085"/>
      <c r="U53" s="1087"/>
      <c r="V53" s="1082"/>
      <c r="W53" s="1088" t="s">
        <v>51</v>
      </c>
      <c r="X53" s="1082"/>
      <c r="Y53" s="1089">
        <f>318.5*0.1</f>
        <v>31.85</v>
      </c>
      <c r="Z53" s="1090"/>
      <c r="AA53" s="1080"/>
      <c r="AB53" s="1661"/>
      <c r="AC53" s="1080"/>
      <c r="AD53" s="1661"/>
      <c r="AE53" s="1080">
        <f t="shared" si="0"/>
        <v>0</v>
      </c>
      <c r="AF53" s="1661"/>
      <c r="AG53" s="1080">
        <f t="shared" si="1"/>
        <v>0</v>
      </c>
      <c r="AH53" s="1661"/>
      <c r="AI53" s="1080">
        <f t="shared" si="2"/>
        <v>0</v>
      </c>
      <c r="AJ53" s="1660"/>
      <c r="AK53" s="1661"/>
      <c r="AL53" s="1659"/>
      <c r="AM53" s="107"/>
      <c r="AN53" s="107"/>
    </row>
    <row r="54" spans="1:40" ht="15.75" customHeight="1" outlineLevel="1" x14ac:dyDescent="0.25">
      <c r="A54" s="113"/>
      <c r="B54" s="1086" t="s">
        <v>49</v>
      </c>
      <c r="C54" s="1081"/>
      <c r="D54" s="1083" t="s">
        <v>293</v>
      </c>
      <c r="E54" s="1084"/>
      <c r="F54" s="1084"/>
      <c r="G54" s="1084"/>
      <c r="H54" s="1084"/>
      <c r="I54" s="1084"/>
      <c r="J54" s="1084"/>
      <c r="K54" s="1084"/>
      <c r="L54" s="1084"/>
      <c r="M54" s="1084"/>
      <c r="N54" s="1084"/>
      <c r="O54" s="1084"/>
      <c r="P54" s="1084"/>
      <c r="Q54" s="1084"/>
      <c r="R54" s="1084"/>
      <c r="S54" s="1084"/>
      <c r="T54" s="1085"/>
      <c r="U54" s="1087"/>
      <c r="V54" s="1082"/>
      <c r="W54" s="1088" t="s">
        <v>101</v>
      </c>
      <c r="X54" s="1082"/>
      <c r="Y54" s="1089">
        <v>31</v>
      </c>
      <c r="Z54" s="1090"/>
      <c r="AA54" s="1080"/>
      <c r="AB54" s="1661"/>
      <c r="AC54" s="1080"/>
      <c r="AD54" s="1661"/>
      <c r="AE54" s="1080">
        <f t="shared" si="0"/>
        <v>0</v>
      </c>
      <c r="AF54" s="1661"/>
      <c r="AG54" s="1080">
        <f t="shared" si="1"/>
        <v>0</v>
      </c>
      <c r="AH54" s="1661"/>
      <c r="AI54" s="1080">
        <f t="shared" si="2"/>
        <v>0</v>
      </c>
      <c r="AJ54" s="1660"/>
      <c r="AK54" s="1661"/>
      <c r="AL54" s="1659"/>
      <c r="AM54" s="107"/>
      <c r="AN54" s="107"/>
    </row>
    <row r="55" spans="1:40" ht="15.75" customHeight="1" outlineLevel="1" x14ac:dyDescent="0.25">
      <c r="A55" s="113"/>
      <c r="B55" s="1086" t="s">
        <v>50</v>
      </c>
      <c r="C55" s="1081"/>
      <c r="D55" s="1083" t="s">
        <v>292</v>
      </c>
      <c r="E55" s="1084"/>
      <c r="F55" s="1084"/>
      <c r="G55" s="1084"/>
      <c r="H55" s="1084"/>
      <c r="I55" s="1084"/>
      <c r="J55" s="1084"/>
      <c r="K55" s="1084"/>
      <c r="L55" s="1084"/>
      <c r="M55" s="1084"/>
      <c r="N55" s="1084"/>
      <c r="O55" s="1084"/>
      <c r="P55" s="1084"/>
      <c r="Q55" s="1084"/>
      <c r="R55" s="1084"/>
      <c r="S55" s="1084"/>
      <c r="T55" s="1085"/>
      <c r="U55" s="1087"/>
      <c r="V55" s="1082"/>
      <c r="W55" s="1088" t="s">
        <v>39</v>
      </c>
      <c r="X55" s="1082"/>
      <c r="Y55" s="1089">
        <v>550</v>
      </c>
      <c r="Z55" s="1090"/>
      <c r="AA55" s="1080"/>
      <c r="AB55" s="1661"/>
      <c r="AC55" s="1080"/>
      <c r="AD55" s="1661"/>
      <c r="AE55" s="1080">
        <f t="shared" si="0"/>
        <v>0</v>
      </c>
      <c r="AF55" s="1661"/>
      <c r="AG55" s="1080">
        <f t="shared" si="1"/>
        <v>0</v>
      </c>
      <c r="AH55" s="1661"/>
      <c r="AI55" s="1080">
        <f t="shared" si="2"/>
        <v>0</v>
      </c>
      <c r="AJ55" s="1660"/>
      <c r="AK55" s="1661"/>
      <c r="AL55" s="1659"/>
      <c r="AM55" s="107"/>
      <c r="AN55" s="107"/>
    </row>
    <row r="56" spans="1:40" ht="15.75" customHeight="1" outlineLevel="1" x14ac:dyDescent="0.25">
      <c r="A56" s="113"/>
      <c r="B56" s="1086" t="s">
        <v>244</v>
      </c>
      <c r="C56" s="1081"/>
      <c r="D56" s="1083" t="s">
        <v>291</v>
      </c>
      <c r="E56" s="1084"/>
      <c r="F56" s="1084"/>
      <c r="G56" s="1084"/>
      <c r="H56" s="1084"/>
      <c r="I56" s="1084"/>
      <c r="J56" s="1084"/>
      <c r="K56" s="1084"/>
      <c r="L56" s="1084"/>
      <c r="M56" s="1084"/>
      <c r="N56" s="1084"/>
      <c r="O56" s="1084"/>
      <c r="P56" s="1084"/>
      <c r="Q56" s="1084"/>
      <c r="R56" s="1084"/>
      <c r="S56" s="1084"/>
      <c r="T56" s="1085"/>
      <c r="U56" s="1087"/>
      <c r="V56" s="1082"/>
      <c r="W56" s="1088" t="s">
        <v>51</v>
      </c>
      <c r="X56" s="1082"/>
      <c r="Y56" s="1089">
        <v>70</v>
      </c>
      <c r="Z56" s="1090"/>
      <c r="AA56" s="1080"/>
      <c r="AB56" s="1661"/>
      <c r="AC56" s="1080"/>
      <c r="AD56" s="1661"/>
      <c r="AE56" s="1080">
        <f t="shared" si="0"/>
        <v>0</v>
      </c>
      <c r="AF56" s="1661"/>
      <c r="AG56" s="1080">
        <f t="shared" si="1"/>
        <v>0</v>
      </c>
      <c r="AH56" s="1661"/>
      <c r="AI56" s="1080">
        <f t="shared" si="2"/>
        <v>0</v>
      </c>
      <c r="AJ56" s="1660"/>
      <c r="AK56" s="1661"/>
      <c r="AL56" s="1659"/>
      <c r="AM56" s="107"/>
      <c r="AN56" s="107"/>
    </row>
    <row r="57" spans="1:40" ht="15.75" customHeight="1" outlineLevel="1" x14ac:dyDescent="0.25">
      <c r="A57" s="113"/>
      <c r="B57" s="1086" t="s">
        <v>1181</v>
      </c>
      <c r="C57" s="1081"/>
      <c r="D57" s="1083" t="s">
        <v>290</v>
      </c>
      <c r="E57" s="1084"/>
      <c r="F57" s="1084"/>
      <c r="G57" s="1084"/>
      <c r="H57" s="1084"/>
      <c r="I57" s="1084"/>
      <c r="J57" s="1084"/>
      <c r="K57" s="1084"/>
      <c r="L57" s="1084"/>
      <c r="M57" s="1084"/>
      <c r="N57" s="1084"/>
      <c r="O57" s="1084"/>
      <c r="P57" s="1084"/>
      <c r="Q57" s="1084"/>
      <c r="R57" s="1084"/>
      <c r="S57" s="1084"/>
      <c r="T57" s="1085"/>
      <c r="U57" s="1087"/>
      <c r="V57" s="1082"/>
      <c r="W57" s="1088" t="s">
        <v>33</v>
      </c>
      <c r="X57" s="1082"/>
      <c r="Y57" s="1089">
        <v>155</v>
      </c>
      <c r="Z57" s="1090"/>
      <c r="AA57" s="1080"/>
      <c r="AB57" s="1661"/>
      <c r="AC57" s="1080"/>
      <c r="AD57" s="1661"/>
      <c r="AE57" s="1080">
        <f t="shared" si="0"/>
        <v>0</v>
      </c>
      <c r="AF57" s="1661"/>
      <c r="AG57" s="1080">
        <f t="shared" si="1"/>
        <v>0</v>
      </c>
      <c r="AH57" s="1661"/>
      <c r="AI57" s="1080">
        <f t="shared" si="2"/>
        <v>0</v>
      </c>
      <c r="AJ57" s="1660"/>
      <c r="AK57" s="1661"/>
      <c r="AL57" s="1659"/>
      <c r="AM57" s="107"/>
      <c r="AN57" s="107"/>
    </row>
    <row r="58" spans="1:40" s="309" customFormat="1" ht="18" customHeight="1" outlineLevel="1" x14ac:dyDescent="0.25">
      <c r="A58" s="113"/>
      <c r="B58" s="1104" t="s">
        <v>2403</v>
      </c>
      <c r="C58" s="1082"/>
      <c r="D58" s="1105" t="s">
        <v>2402</v>
      </c>
      <c r="E58" s="1092"/>
      <c r="F58" s="1092"/>
      <c r="G58" s="1092"/>
      <c r="H58" s="1092"/>
      <c r="I58" s="1092"/>
      <c r="J58" s="1092"/>
      <c r="K58" s="1092"/>
      <c r="L58" s="1092"/>
      <c r="M58" s="1092"/>
      <c r="N58" s="1092"/>
      <c r="O58" s="1092"/>
      <c r="P58" s="1092"/>
      <c r="Q58" s="1092"/>
      <c r="R58" s="1092"/>
      <c r="S58" s="1092"/>
      <c r="T58" s="1093"/>
      <c r="U58" s="1087"/>
      <c r="V58" s="1093"/>
      <c r="W58" s="1106"/>
      <c r="X58" s="1093"/>
      <c r="Y58" s="1107"/>
      <c r="Z58" s="1092"/>
      <c r="AA58" s="1091"/>
      <c r="AB58" s="1662"/>
      <c r="AC58" s="1091"/>
      <c r="AD58" s="1662"/>
      <c r="AE58" s="1091"/>
      <c r="AF58" s="1662"/>
      <c r="AG58" s="1091"/>
      <c r="AH58" s="1662"/>
      <c r="AI58" s="1091">
        <f>SUM(AI60:AK63)</f>
        <v>0</v>
      </c>
      <c r="AJ58" s="1663"/>
      <c r="AK58" s="1662"/>
      <c r="AL58" s="1659"/>
      <c r="AM58" s="107"/>
      <c r="AN58" s="107"/>
    </row>
    <row r="59" spans="1:40" s="309" customFormat="1" ht="15.75" customHeight="1" outlineLevel="1" x14ac:dyDescent="0.25">
      <c r="A59" s="113"/>
      <c r="B59" s="1094" t="s">
        <v>53</v>
      </c>
      <c r="C59" s="1095"/>
      <c r="D59" s="1096" t="s">
        <v>2404</v>
      </c>
      <c r="E59" s="1097"/>
      <c r="F59" s="1097"/>
      <c r="G59" s="1097"/>
      <c r="H59" s="1097"/>
      <c r="I59" s="1097"/>
      <c r="J59" s="1097"/>
      <c r="K59" s="1097"/>
      <c r="L59" s="1097"/>
      <c r="M59" s="1097"/>
      <c r="N59" s="1097"/>
      <c r="O59" s="1097"/>
      <c r="P59" s="1097"/>
      <c r="Q59" s="1097"/>
      <c r="R59" s="1097"/>
      <c r="S59" s="1097"/>
      <c r="T59" s="1098"/>
      <c r="U59" s="1099"/>
      <c r="V59" s="1100"/>
      <c r="W59" s="1088"/>
      <c r="X59" s="1101"/>
      <c r="Y59" s="1089"/>
      <c r="Z59" s="1090"/>
      <c r="AA59" s="1080"/>
      <c r="AB59" s="1102"/>
      <c r="AC59" s="1080"/>
      <c r="AD59" s="1102"/>
      <c r="AE59" s="1080"/>
      <c r="AF59" s="1102"/>
      <c r="AG59" s="1080"/>
      <c r="AH59" s="1102"/>
      <c r="AI59" s="1080"/>
      <c r="AJ59" s="1103"/>
      <c r="AK59" s="1102"/>
      <c r="AL59" s="1659"/>
      <c r="AM59" s="107"/>
      <c r="AN59" s="107"/>
    </row>
    <row r="60" spans="1:40" s="1623" customFormat="1" ht="15.75" customHeight="1" outlineLevel="1" x14ac:dyDescent="0.25">
      <c r="A60" s="1614"/>
      <c r="B60" s="1086" t="s">
        <v>54</v>
      </c>
      <c r="C60" s="1615"/>
      <c r="D60" s="1616" t="s">
        <v>2480</v>
      </c>
      <c r="E60" s="1617"/>
      <c r="F60" s="1617"/>
      <c r="G60" s="1617"/>
      <c r="H60" s="1617"/>
      <c r="I60" s="1617"/>
      <c r="J60" s="1617"/>
      <c r="K60" s="1617"/>
      <c r="L60" s="1617"/>
      <c r="M60" s="1617"/>
      <c r="N60" s="1617"/>
      <c r="O60" s="1617"/>
      <c r="P60" s="1617"/>
      <c r="Q60" s="1617"/>
      <c r="R60" s="1617"/>
      <c r="S60" s="1617"/>
      <c r="T60" s="1618"/>
      <c r="U60" s="1087"/>
      <c r="V60" s="1619"/>
      <c r="W60" s="1088" t="s">
        <v>1032</v>
      </c>
      <c r="X60" s="1619"/>
      <c r="Y60" s="1620">
        <v>1</v>
      </c>
      <c r="Z60" s="1621"/>
      <c r="AA60" s="1080"/>
      <c r="AB60" s="1664"/>
      <c r="AC60" s="1080"/>
      <c r="AD60" s="1664"/>
      <c r="AE60" s="1080">
        <f t="shared" ref="AE60" si="3">ROUND(Y60*AA60,2)</f>
        <v>0</v>
      </c>
      <c r="AF60" s="1664"/>
      <c r="AG60" s="1080">
        <f t="shared" ref="AG60" si="4">ROUND(Y60*AC60,2)</f>
        <v>0</v>
      </c>
      <c r="AH60" s="1664"/>
      <c r="AI60" s="1080">
        <f t="shared" ref="AI60" si="5">AE60+AG60</f>
        <v>0</v>
      </c>
      <c r="AJ60" s="1665"/>
      <c r="AK60" s="1664"/>
      <c r="AL60" s="1666"/>
      <c r="AM60" s="1622"/>
      <c r="AN60" s="1622"/>
    </row>
    <row r="61" spans="1:40" s="1623" customFormat="1" ht="15.75" customHeight="1" outlineLevel="1" x14ac:dyDescent="0.25">
      <c r="A61" s="1614"/>
      <c r="B61" s="1086" t="s">
        <v>55</v>
      </c>
      <c r="C61" s="1615"/>
      <c r="D61" s="1616" t="s">
        <v>2482</v>
      </c>
      <c r="E61" s="1617"/>
      <c r="F61" s="1617"/>
      <c r="G61" s="1617"/>
      <c r="H61" s="1617"/>
      <c r="I61" s="1617"/>
      <c r="J61" s="1617"/>
      <c r="K61" s="1617"/>
      <c r="L61" s="1617"/>
      <c r="M61" s="1617"/>
      <c r="N61" s="1617"/>
      <c r="O61" s="1617"/>
      <c r="P61" s="1617"/>
      <c r="Q61" s="1617"/>
      <c r="R61" s="1617"/>
      <c r="S61" s="1617"/>
      <c r="T61" s="1618"/>
      <c r="U61" s="1087"/>
      <c r="V61" s="1619"/>
      <c r="W61" s="1088" t="s">
        <v>39</v>
      </c>
      <c r="X61" s="1619"/>
      <c r="Y61" s="1620" t="s">
        <v>2481</v>
      </c>
      <c r="Z61" s="1621"/>
      <c r="AA61" s="1080"/>
      <c r="AB61" s="1664"/>
      <c r="AC61" s="1080"/>
      <c r="AD61" s="1664"/>
      <c r="AE61" s="1080"/>
      <c r="AF61" s="1664"/>
      <c r="AG61" s="1080"/>
      <c r="AH61" s="1664"/>
      <c r="AI61" s="1080"/>
      <c r="AJ61" s="1665"/>
      <c r="AK61" s="1664"/>
      <c r="AL61" s="1666"/>
      <c r="AM61" s="1622"/>
      <c r="AN61" s="1622"/>
    </row>
    <row r="62" spans="1:40" s="1623" customFormat="1" ht="15.75" customHeight="1" outlineLevel="1" x14ac:dyDescent="0.25">
      <c r="A62" s="1614"/>
      <c r="B62" s="1086" t="s">
        <v>56</v>
      </c>
      <c r="C62" s="1615"/>
      <c r="D62" s="1616" t="s">
        <v>2548</v>
      </c>
      <c r="E62" s="1617"/>
      <c r="F62" s="1617"/>
      <c r="G62" s="1617"/>
      <c r="H62" s="1617"/>
      <c r="I62" s="1617"/>
      <c r="J62" s="1617"/>
      <c r="K62" s="1617"/>
      <c r="L62" s="1617"/>
      <c r="M62" s="1617"/>
      <c r="N62" s="1617"/>
      <c r="O62" s="1617"/>
      <c r="P62" s="1617"/>
      <c r="Q62" s="1617"/>
      <c r="R62" s="1617"/>
      <c r="S62" s="1617"/>
      <c r="T62" s="1618"/>
      <c r="U62" s="1087"/>
      <c r="V62" s="1619"/>
      <c r="W62" s="1088" t="s">
        <v>101</v>
      </c>
      <c r="X62" s="1619"/>
      <c r="Y62" s="1620">
        <v>30</v>
      </c>
      <c r="Z62" s="1621"/>
      <c r="AA62" s="1080"/>
      <c r="AB62" s="1664"/>
      <c r="AC62" s="1080"/>
      <c r="AD62" s="1664"/>
      <c r="AE62" s="1080">
        <f t="shared" ref="AE62" si="6">ROUND(Y62*AA62,2)</f>
        <v>0</v>
      </c>
      <c r="AF62" s="1664"/>
      <c r="AG62" s="1080">
        <f t="shared" ref="AG62" si="7">ROUND(Y62*AC62,2)</f>
        <v>0</v>
      </c>
      <c r="AH62" s="1664"/>
      <c r="AI62" s="1080">
        <f t="shared" ref="AI62" si="8">AE62+AG62</f>
        <v>0</v>
      </c>
      <c r="AJ62" s="1665"/>
      <c r="AK62" s="1664"/>
      <c r="AL62" s="1666"/>
      <c r="AM62" s="1622"/>
      <c r="AN62" s="1622"/>
    </row>
    <row r="63" spans="1:40" s="1623" customFormat="1" ht="15.75" customHeight="1" outlineLevel="1" x14ac:dyDescent="0.25">
      <c r="A63" s="1614"/>
      <c r="B63" s="567"/>
      <c r="C63" s="1624"/>
      <c r="D63" s="1625"/>
      <c r="E63" s="1626"/>
      <c r="F63" s="1626"/>
      <c r="G63" s="1626"/>
      <c r="H63" s="1626"/>
      <c r="I63" s="1626"/>
      <c r="J63" s="1626"/>
      <c r="K63" s="1626"/>
      <c r="L63" s="1626"/>
      <c r="M63" s="1626"/>
      <c r="N63" s="1626"/>
      <c r="O63" s="1626"/>
      <c r="P63" s="1626"/>
      <c r="Q63" s="1626"/>
      <c r="R63" s="1626"/>
      <c r="S63" s="1626"/>
      <c r="T63" s="1627"/>
      <c r="U63" s="565"/>
      <c r="V63" s="1628"/>
      <c r="W63" s="566"/>
      <c r="X63" s="1628"/>
      <c r="Y63" s="1629"/>
      <c r="Z63" s="1630"/>
      <c r="AA63" s="564"/>
      <c r="AB63" s="1667"/>
      <c r="AC63" s="564"/>
      <c r="AD63" s="1667"/>
      <c r="AE63" s="564"/>
      <c r="AF63" s="1667"/>
      <c r="AG63" s="564"/>
      <c r="AH63" s="1667"/>
      <c r="AI63" s="564"/>
      <c r="AJ63" s="1668"/>
      <c r="AK63" s="1667"/>
      <c r="AL63" s="1666"/>
      <c r="AM63" s="1622"/>
      <c r="AN63" s="1622"/>
    </row>
    <row r="64" spans="1:40" ht="15.75" customHeight="1" outlineLevel="1" x14ac:dyDescent="0.25">
      <c r="A64" s="113"/>
      <c r="B64" s="1086"/>
      <c r="C64" s="1082"/>
      <c r="D64" s="116" t="s">
        <v>40</v>
      </c>
      <c r="E64" s="115"/>
      <c r="F64" s="115"/>
      <c r="G64" s="115"/>
      <c r="H64" s="115"/>
      <c r="I64" s="115"/>
      <c r="J64" s="115"/>
      <c r="K64" s="115"/>
      <c r="L64" s="115"/>
      <c r="M64" s="115"/>
      <c r="N64" s="115"/>
      <c r="O64" s="115"/>
      <c r="P64" s="115"/>
      <c r="Q64" s="115"/>
      <c r="R64" s="115"/>
      <c r="S64" s="115"/>
      <c r="T64" s="114"/>
      <c r="U64" s="1087"/>
      <c r="V64" s="1100"/>
      <c r="W64" s="1108"/>
      <c r="X64" s="1109"/>
      <c r="Y64" s="1089"/>
      <c r="Z64" s="1082"/>
      <c r="AA64" s="1080"/>
      <c r="AB64" s="1661"/>
      <c r="AC64" s="1080"/>
      <c r="AD64" s="1661"/>
      <c r="AE64" s="1080"/>
      <c r="AF64" s="1661"/>
      <c r="AG64" s="1080"/>
      <c r="AH64" s="1661"/>
      <c r="AI64" s="1080"/>
      <c r="AJ64" s="1660"/>
      <c r="AK64" s="1661"/>
      <c r="AL64" s="1659"/>
      <c r="AM64" s="107"/>
      <c r="AN64" s="107"/>
    </row>
    <row r="65" spans="1:40" ht="18" customHeight="1" x14ac:dyDescent="0.25">
      <c r="A65" s="108"/>
      <c r="B65" s="1145"/>
      <c r="C65" s="1082"/>
      <c r="D65" s="1146"/>
      <c r="E65" s="1081"/>
      <c r="F65" s="1081"/>
      <c r="G65" s="1081"/>
      <c r="H65" s="1081"/>
      <c r="I65" s="1081"/>
      <c r="J65" s="1081"/>
      <c r="K65" s="1081"/>
      <c r="L65" s="1081"/>
      <c r="M65" s="1081"/>
      <c r="N65" s="1081"/>
      <c r="O65" s="1081"/>
      <c r="P65" s="1081"/>
      <c r="Q65" s="1081"/>
      <c r="R65" s="1081"/>
      <c r="S65" s="1081"/>
      <c r="T65" s="1081"/>
      <c r="U65" s="112"/>
      <c r="V65" s="111"/>
      <c r="W65" s="111"/>
      <c r="X65" s="111"/>
      <c r="Y65" s="110"/>
      <c r="Z65" s="110"/>
      <c r="AA65" s="1669"/>
      <c r="AB65" s="1669"/>
      <c r="AC65" s="1669"/>
      <c r="AD65" s="1669"/>
      <c r="AE65" s="1670"/>
      <c r="AF65" s="1671"/>
      <c r="AG65" s="1670"/>
      <c r="AH65" s="1671"/>
      <c r="AI65" s="1135">
        <f>AI24+AI43+AI48</f>
        <v>0</v>
      </c>
      <c r="AJ65" s="1660"/>
      <c r="AK65" s="1661"/>
      <c r="AL65" s="1672"/>
      <c r="AM65" s="109"/>
      <c r="AN65" s="108"/>
    </row>
    <row r="66" spans="1:40" ht="18" customHeight="1" x14ac:dyDescent="0.25">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7"/>
      <c r="Z66" s="107"/>
      <c r="AA66" s="1631"/>
      <c r="AB66" s="1631"/>
      <c r="AC66" s="1631"/>
      <c r="AD66" s="1631"/>
      <c r="AE66" s="1631"/>
      <c r="AF66" s="1631"/>
      <c r="AG66" s="1631"/>
      <c r="AH66" s="1631"/>
      <c r="AI66" s="1631"/>
      <c r="AJ66" s="1631"/>
      <c r="AK66" s="1631"/>
      <c r="AL66" s="1632"/>
      <c r="AM66" s="106"/>
      <c r="AN66" s="106"/>
    </row>
    <row r="67" spans="1:40" ht="18" customHeight="1" x14ac:dyDescent="0.25">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7"/>
      <c r="Z67" s="107"/>
      <c r="AA67" s="1631"/>
      <c r="AB67" s="1631"/>
      <c r="AC67" s="1631"/>
      <c r="AD67" s="1631"/>
      <c r="AE67" s="1631"/>
      <c r="AF67" s="1631"/>
      <c r="AG67" s="1631"/>
      <c r="AH67" s="1631"/>
      <c r="AI67" s="1631"/>
      <c r="AJ67" s="1631"/>
      <c r="AK67" s="1631"/>
      <c r="AL67" s="1632"/>
      <c r="AM67" s="106"/>
      <c r="AN67" s="106"/>
    </row>
    <row r="68" spans="1:40" ht="18" customHeight="1" x14ac:dyDescent="0.25">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7"/>
      <c r="Z68" s="107"/>
      <c r="AA68" s="1631"/>
      <c r="AB68" s="1631"/>
      <c r="AC68" s="1631"/>
      <c r="AD68" s="1631"/>
      <c r="AE68" s="1631"/>
      <c r="AF68" s="1631"/>
      <c r="AG68" s="1631"/>
      <c r="AH68" s="1631"/>
      <c r="AI68" s="1631"/>
      <c r="AJ68" s="1631"/>
      <c r="AK68" s="1631"/>
      <c r="AL68" s="1632"/>
      <c r="AM68" s="106"/>
      <c r="AN68" s="106"/>
    </row>
    <row r="69" spans="1:40" ht="18" customHeight="1" x14ac:dyDescent="0.25">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7"/>
      <c r="Z69" s="107"/>
      <c r="AA69" s="1631"/>
      <c r="AB69" s="1631"/>
      <c r="AC69" s="1631"/>
      <c r="AD69" s="1631"/>
      <c r="AE69" s="1631"/>
      <c r="AF69" s="1631"/>
      <c r="AG69" s="1631"/>
      <c r="AH69" s="1631"/>
      <c r="AI69" s="1631"/>
      <c r="AJ69" s="1631"/>
      <c r="AK69" s="1631"/>
      <c r="AL69" s="1632"/>
      <c r="AM69" s="106"/>
      <c r="AN69" s="106"/>
    </row>
    <row r="70" spans="1:40" ht="18" customHeight="1" x14ac:dyDescent="0.25">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7"/>
      <c r="Z70" s="107"/>
      <c r="AA70" s="1631"/>
      <c r="AB70" s="1631"/>
      <c r="AC70" s="1631"/>
      <c r="AD70" s="1631"/>
      <c r="AE70" s="1631"/>
      <c r="AF70" s="1631"/>
      <c r="AG70" s="1631"/>
      <c r="AH70" s="1631"/>
      <c r="AI70" s="1631"/>
      <c r="AJ70" s="1631"/>
      <c r="AK70" s="1631"/>
      <c r="AL70" s="1632"/>
      <c r="AM70" s="106"/>
      <c r="AN70" s="106"/>
    </row>
    <row r="71" spans="1:40" ht="18" customHeight="1" x14ac:dyDescent="0.25">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7"/>
      <c r="Z71" s="107"/>
      <c r="AA71" s="1631"/>
      <c r="AB71" s="1631"/>
      <c r="AC71" s="1631"/>
      <c r="AD71" s="1631"/>
      <c r="AE71" s="1631"/>
      <c r="AF71" s="1631"/>
      <c r="AG71" s="1631"/>
      <c r="AH71" s="1631"/>
      <c r="AI71" s="1631"/>
      <c r="AJ71" s="1631"/>
      <c r="AK71" s="1631"/>
      <c r="AL71" s="1632"/>
      <c r="AM71" s="106"/>
      <c r="AN71" s="106"/>
    </row>
    <row r="72" spans="1:40" ht="18" customHeight="1" x14ac:dyDescent="0.25">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7"/>
      <c r="Z72" s="107"/>
      <c r="AA72" s="1631"/>
      <c r="AB72" s="1631"/>
      <c r="AC72" s="1631"/>
      <c r="AD72" s="1631"/>
      <c r="AE72" s="1631"/>
      <c r="AF72" s="1631"/>
      <c r="AG72" s="1631"/>
      <c r="AH72" s="1631"/>
      <c r="AI72" s="1631"/>
      <c r="AJ72" s="1631"/>
      <c r="AK72" s="1631"/>
      <c r="AL72" s="1632"/>
      <c r="AM72" s="106"/>
      <c r="AN72" s="106"/>
    </row>
    <row r="73" spans="1:40" ht="18" customHeight="1" x14ac:dyDescent="0.25">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7"/>
      <c r="Z73" s="107"/>
      <c r="AA73" s="1631"/>
      <c r="AB73" s="1631"/>
      <c r="AC73" s="1631"/>
      <c r="AD73" s="1631"/>
      <c r="AE73" s="1631"/>
      <c r="AF73" s="1631"/>
      <c r="AG73" s="1631"/>
      <c r="AH73" s="1631"/>
      <c r="AI73" s="1631"/>
      <c r="AJ73" s="1631"/>
      <c r="AK73" s="1631"/>
      <c r="AL73" s="1632"/>
      <c r="AM73" s="106"/>
      <c r="AN73" s="106"/>
    </row>
    <row r="74" spans="1:40" ht="18" customHeight="1" x14ac:dyDescent="0.25">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7"/>
      <c r="Z74" s="107"/>
      <c r="AA74" s="1631"/>
      <c r="AB74" s="1631"/>
      <c r="AC74" s="1631"/>
      <c r="AD74" s="1631"/>
      <c r="AE74" s="1631"/>
      <c r="AF74" s="1631"/>
      <c r="AG74" s="1631"/>
      <c r="AH74" s="1631"/>
      <c r="AI74" s="1631"/>
      <c r="AJ74" s="1631"/>
      <c r="AK74" s="1631"/>
      <c r="AL74" s="1632"/>
      <c r="AM74" s="106"/>
      <c r="AN74" s="106"/>
    </row>
    <row r="75" spans="1:40" ht="18" customHeight="1" x14ac:dyDescent="0.25">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7"/>
      <c r="Z75" s="107"/>
      <c r="AA75" s="1631"/>
      <c r="AB75" s="1631"/>
      <c r="AC75" s="1631"/>
      <c r="AD75" s="1631"/>
      <c r="AE75" s="1631"/>
      <c r="AF75" s="1631"/>
      <c r="AG75" s="1631"/>
      <c r="AH75" s="1631"/>
      <c r="AI75" s="1631"/>
      <c r="AJ75" s="1631"/>
      <c r="AK75" s="1631"/>
      <c r="AL75" s="1632"/>
      <c r="AM75" s="106"/>
      <c r="AN75" s="106"/>
    </row>
    <row r="76" spans="1:40" ht="18" customHeight="1" x14ac:dyDescent="0.25">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7"/>
      <c r="Z76" s="107"/>
      <c r="AA76" s="1631"/>
      <c r="AB76" s="1631"/>
      <c r="AC76" s="1631"/>
      <c r="AD76" s="1631"/>
      <c r="AE76" s="1631"/>
      <c r="AF76" s="1631"/>
      <c r="AG76" s="1631"/>
      <c r="AH76" s="1631"/>
      <c r="AI76" s="1631"/>
      <c r="AJ76" s="1631"/>
      <c r="AK76" s="1631"/>
      <c r="AL76" s="1632"/>
      <c r="AM76" s="106"/>
      <c r="AN76" s="106"/>
    </row>
    <row r="77" spans="1:40" ht="18" customHeight="1" x14ac:dyDescent="0.25">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7"/>
      <c r="Z77" s="107"/>
      <c r="AA77" s="1631"/>
      <c r="AB77" s="1631"/>
      <c r="AC77" s="1631"/>
      <c r="AD77" s="1631"/>
      <c r="AE77" s="1631"/>
      <c r="AF77" s="1631"/>
      <c r="AG77" s="1631"/>
      <c r="AH77" s="1631"/>
      <c r="AI77" s="1631"/>
      <c r="AJ77" s="1631"/>
      <c r="AK77" s="1631"/>
      <c r="AL77" s="1632"/>
      <c r="AM77" s="106"/>
      <c r="AN77" s="106"/>
    </row>
    <row r="78" spans="1:40" ht="18" customHeight="1" x14ac:dyDescent="0.25">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7"/>
      <c r="Z78" s="107"/>
      <c r="AA78" s="1631"/>
      <c r="AB78" s="1631"/>
      <c r="AC78" s="1631"/>
      <c r="AD78" s="1631"/>
      <c r="AE78" s="1631"/>
      <c r="AF78" s="1631"/>
      <c r="AG78" s="1631"/>
      <c r="AH78" s="1631"/>
      <c r="AI78" s="1631"/>
      <c r="AJ78" s="1631"/>
      <c r="AK78" s="1631"/>
      <c r="AL78" s="1632"/>
      <c r="AM78" s="106"/>
      <c r="AN78" s="106"/>
    </row>
    <row r="79" spans="1:40" ht="18"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7"/>
      <c r="Z79" s="107"/>
      <c r="AA79" s="1631"/>
      <c r="AB79" s="1631"/>
      <c r="AC79" s="1631"/>
      <c r="AD79" s="1631"/>
      <c r="AE79" s="1631"/>
      <c r="AF79" s="1631"/>
      <c r="AG79" s="1631"/>
      <c r="AH79" s="1631"/>
      <c r="AI79" s="1631"/>
      <c r="AJ79" s="1631"/>
      <c r="AK79" s="1631"/>
      <c r="AL79" s="1632"/>
      <c r="AM79" s="106"/>
      <c r="AN79" s="106"/>
    </row>
    <row r="80" spans="1:40" ht="18" customHeight="1"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7"/>
      <c r="Z80" s="107"/>
      <c r="AA80" s="1631"/>
      <c r="AB80" s="1631"/>
      <c r="AC80" s="1631"/>
      <c r="AD80" s="1631"/>
      <c r="AE80" s="1631"/>
      <c r="AF80" s="1631"/>
      <c r="AG80" s="1631"/>
      <c r="AH80" s="1631"/>
      <c r="AI80" s="1631"/>
      <c r="AJ80" s="1631"/>
      <c r="AK80" s="1631"/>
      <c r="AL80" s="1632"/>
      <c r="AM80" s="106"/>
      <c r="AN80" s="106"/>
    </row>
    <row r="81" spans="1:40" ht="18" customHeight="1" x14ac:dyDescent="0.25">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7"/>
      <c r="Z81" s="107"/>
      <c r="AA81" s="1631"/>
      <c r="AB81" s="1631"/>
      <c r="AC81" s="1631"/>
      <c r="AD81" s="1631"/>
      <c r="AE81" s="1631"/>
      <c r="AF81" s="1631"/>
      <c r="AG81" s="1631"/>
      <c r="AH81" s="1631"/>
      <c r="AI81" s="1631"/>
      <c r="AJ81" s="1631"/>
      <c r="AK81" s="1631"/>
      <c r="AL81" s="1632"/>
      <c r="AM81" s="106"/>
      <c r="AN81" s="106"/>
    </row>
    <row r="82" spans="1:40" ht="18" customHeight="1" x14ac:dyDescent="0.25">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7"/>
      <c r="Z82" s="107"/>
      <c r="AA82" s="1631"/>
      <c r="AB82" s="1631"/>
      <c r="AC82" s="1631"/>
      <c r="AD82" s="1631"/>
      <c r="AE82" s="1631"/>
      <c r="AF82" s="1631"/>
      <c r="AG82" s="1631"/>
      <c r="AH82" s="1631"/>
      <c r="AI82" s="1631"/>
      <c r="AJ82" s="1631"/>
      <c r="AK82" s="1631"/>
      <c r="AL82" s="1632"/>
      <c r="AM82" s="106"/>
      <c r="AN82" s="106"/>
    </row>
    <row r="83" spans="1:40" ht="18" customHeight="1" x14ac:dyDescent="0.25">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7"/>
      <c r="Z83" s="107"/>
      <c r="AA83" s="1631"/>
      <c r="AB83" s="1631"/>
      <c r="AC83" s="1631"/>
      <c r="AD83" s="1631"/>
      <c r="AE83" s="1631"/>
      <c r="AF83" s="1631"/>
      <c r="AG83" s="1631"/>
      <c r="AH83" s="1631"/>
      <c r="AI83" s="1631"/>
      <c r="AJ83" s="1631"/>
      <c r="AK83" s="1631"/>
      <c r="AL83" s="1632"/>
      <c r="AM83" s="106"/>
      <c r="AN83" s="106"/>
    </row>
    <row r="84" spans="1:40" ht="18" customHeight="1" x14ac:dyDescent="0.25">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7"/>
      <c r="Z84" s="107"/>
      <c r="AA84" s="1631"/>
      <c r="AB84" s="1631"/>
      <c r="AC84" s="1631"/>
      <c r="AD84" s="1631"/>
      <c r="AE84" s="1631"/>
      <c r="AF84" s="1631"/>
      <c r="AG84" s="1631"/>
      <c r="AH84" s="1631"/>
      <c r="AI84" s="1631"/>
      <c r="AJ84" s="1631"/>
      <c r="AK84" s="1631"/>
      <c r="AL84" s="1632"/>
      <c r="AM84" s="106"/>
      <c r="AN84" s="106"/>
    </row>
    <row r="85" spans="1:40" ht="18" customHeight="1" x14ac:dyDescent="0.25">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7"/>
      <c r="Z85" s="107"/>
      <c r="AA85" s="1631"/>
      <c r="AB85" s="1631"/>
      <c r="AC85" s="1631"/>
      <c r="AD85" s="1631"/>
      <c r="AE85" s="1631"/>
      <c r="AF85" s="1631"/>
      <c r="AG85" s="1631"/>
      <c r="AH85" s="1631"/>
      <c r="AI85" s="1631"/>
      <c r="AJ85" s="1631"/>
      <c r="AK85" s="1631"/>
      <c r="AL85" s="1632"/>
      <c r="AM85" s="106"/>
      <c r="AN85" s="106"/>
    </row>
    <row r="86" spans="1:40" ht="18" customHeight="1" x14ac:dyDescent="0.25">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7"/>
      <c r="Z86" s="107"/>
      <c r="AA86" s="1631"/>
      <c r="AB86" s="1631"/>
      <c r="AC86" s="1631"/>
      <c r="AD86" s="1631"/>
      <c r="AE86" s="1631"/>
      <c r="AF86" s="1631"/>
      <c r="AG86" s="1631"/>
      <c r="AH86" s="1631"/>
      <c r="AI86" s="1631"/>
      <c r="AJ86" s="1631"/>
      <c r="AK86" s="1631"/>
      <c r="AL86" s="1632"/>
      <c r="AM86" s="106"/>
      <c r="AN86" s="106"/>
    </row>
    <row r="87" spans="1:40" ht="18" customHeight="1" x14ac:dyDescent="0.25">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7"/>
      <c r="Z87" s="107"/>
      <c r="AA87" s="1631"/>
      <c r="AB87" s="1631"/>
      <c r="AC87" s="1631"/>
      <c r="AD87" s="1631"/>
      <c r="AE87" s="1631"/>
      <c r="AF87" s="1631"/>
      <c r="AG87" s="1631"/>
      <c r="AH87" s="1631"/>
      <c r="AI87" s="1631"/>
      <c r="AJ87" s="1631"/>
      <c r="AK87" s="1631"/>
      <c r="AL87" s="1632"/>
      <c r="AM87" s="106"/>
      <c r="AN87" s="106"/>
    </row>
    <row r="88" spans="1:40" ht="18" customHeight="1" x14ac:dyDescent="0.25">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7"/>
      <c r="Z88" s="107"/>
      <c r="AA88" s="1631"/>
      <c r="AB88" s="1631"/>
      <c r="AC88" s="1631"/>
      <c r="AD88" s="1631"/>
      <c r="AE88" s="1631"/>
      <c r="AF88" s="1631"/>
      <c r="AG88" s="1631"/>
      <c r="AH88" s="1631"/>
      <c r="AI88" s="1631"/>
      <c r="AJ88" s="1631"/>
      <c r="AK88" s="1631"/>
      <c r="AL88" s="1632"/>
      <c r="AM88" s="106"/>
      <c r="AN88" s="106"/>
    </row>
    <row r="89" spans="1:40" ht="18" customHeight="1" x14ac:dyDescent="0.25">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7"/>
      <c r="Z89" s="107"/>
      <c r="AA89" s="1631"/>
      <c r="AB89" s="1631"/>
      <c r="AC89" s="1631"/>
      <c r="AD89" s="1631"/>
      <c r="AE89" s="1631"/>
      <c r="AF89" s="1631"/>
      <c r="AG89" s="1631"/>
      <c r="AH89" s="1631"/>
      <c r="AI89" s="1631"/>
      <c r="AJ89" s="1631"/>
      <c r="AK89" s="1631"/>
      <c r="AL89" s="1632"/>
      <c r="AM89" s="106"/>
      <c r="AN89" s="106"/>
    </row>
    <row r="90" spans="1:40" ht="18" customHeight="1" x14ac:dyDescent="0.25">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7"/>
      <c r="Z90" s="107"/>
      <c r="AA90" s="1631"/>
      <c r="AB90" s="1631"/>
      <c r="AC90" s="1631"/>
      <c r="AD90" s="1631"/>
      <c r="AE90" s="1631"/>
      <c r="AF90" s="1631"/>
      <c r="AG90" s="1631"/>
      <c r="AH90" s="1631"/>
      <c r="AI90" s="1631"/>
      <c r="AJ90" s="1631"/>
      <c r="AK90" s="1631"/>
      <c r="AL90" s="1632"/>
      <c r="AM90" s="106"/>
      <c r="AN90" s="106"/>
    </row>
    <row r="91" spans="1:40" ht="18" customHeight="1" x14ac:dyDescent="0.25">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7"/>
      <c r="Z91" s="107"/>
      <c r="AA91" s="1631"/>
      <c r="AB91" s="1631"/>
      <c r="AC91" s="1631"/>
      <c r="AD91" s="1631"/>
      <c r="AE91" s="1631"/>
      <c r="AF91" s="1631"/>
      <c r="AG91" s="1631"/>
      <c r="AH91" s="1631"/>
      <c r="AI91" s="1631"/>
      <c r="AJ91" s="1631"/>
      <c r="AK91" s="1631"/>
      <c r="AL91" s="1632"/>
      <c r="AM91" s="106"/>
      <c r="AN91" s="106"/>
    </row>
    <row r="92" spans="1:40" ht="18" customHeight="1" x14ac:dyDescent="0.25">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7"/>
      <c r="Z92" s="107"/>
      <c r="AA92" s="1631"/>
      <c r="AB92" s="1631"/>
      <c r="AC92" s="1631"/>
      <c r="AD92" s="1631"/>
      <c r="AE92" s="1631"/>
      <c r="AF92" s="1631"/>
      <c r="AG92" s="1631"/>
      <c r="AH92" s="1631"/>
      <c r="AI92" s="1631"/>
      <c r="AJ92" s="1631"/>
      <c r="AK92" s="1631"/>
      <c r="AL92" s="1632"/>
      <c r="AM92" s="106"/>
      <c r="AN92" s="106"/>
    </row>
    <row r="93" spans="1:40" ht="18" customHeight="1" x14ac:dyDescent="0.25">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7"/>
      <c r="Z93" s="107"/>
      <c r="AA93" s="1631"/>
      <c r="AB93" s="1631"/>
      <c r="AC93" s="1631"/>
      <c r="AD93" s="1631"/>
      <c r="AE93" s="1631"/>
      <c r="AF93" s="1631"/>
      <c r="AG93" s="1631"/>
      <c r="AH93" s="1631"/>
      <c r="AI93" s="1631"/>
      <c r="AJ93" s="1631"/>
      <c r="AK93" s="1631"/>
      <c r="AL93" s="1632"/>
      <c r="AM93" s="106"/>
      <c r="AN93" s="106"/>
    </row>
    <row r="94" spans="1:40" ht="18" customHeight="1"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7"/>
      <c r="Z94" s="107"/>
      <c r="AA94" s="1631"/>
      <c r="AB94" s="1631"/>
      <c r="AC94" s="1631"/>
      <c r="AD94" s="1631"/>
      <c r="AE94" s="1631"/>
      <c r="AF94" s="1631"/>
      <c r="AG94" s="1631"/>
      <c r="AH94" s="1631"/>
      <c r="AI94" s="1631"/>
      <c r="AJ94" s="1631"/>
      <c r="AK94" s="1631"/>
      <c r="AL94" s="1632"/>
      <c r="AM94" s="106"/>
      <c r="AN94" s="106"/>
    </row>
    <row r="95" spans="1:40" ht="18" customHeight="1" x14ac:dyDescent="0.25">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7"/>
      <c r="Z95" s="107"/>
      <c r="AA95" s="1631"/>
      <c r="AB95" s="1631"/>
      <c r="AC95" s="1631"/>
      <c r="AD95" s="1631"/>
      <c r="AE95" s="1631"/>
      <c r="AF95" s="1631"/>
      <c r="AG95" s="1631"/>
      <c r="AH95" s="1631"/>
      <c r="AI95" s="1631"/>
      <c r="AJ95" s="1631"/>
      <c r="AK95" s="1631"/>
      <c r="AL95" s="1632"/>
      <c r="AM95" s="106"/>
      <c r="AN95" s="106"/>
    </row>
    <row r="96" spans="1:40" ht="18" customHeight="1" x14ac:dyDescent="0.25">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7"/>
      <c r="Z96" s="107"/>
      <c r="AA96" s="1631"/>
      <c r="AB96" s="1631"/>
      <c r="AC96" s="1631"/>
      <c r="AD96" s="1631"/>
      <c r="AE96" s="1631"/>
      <c r="AF96" s="1631"/>
      <c r="AG96" s="1631"/>
      <c r="AH96" s="1631"/>
      <c r="AI96" s="1631"/>
      <c r="AJ96" s="1631"/>
      <c r="AK96" s="1631"/>
      <c r="AL96" s="1632"/>
      <c r="AM96" s="106"/>
      <c r="AN96" s="106"/>
    </row>
    <row r="97" spans="1:40" ht="18" customHeight="1" x14ac:dyDescent="0.25">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7"/>
      <c r="Z97" s="107"/>
      <c r="AA97" s="1631"/>
      <c r="AB97" s="1631"/>
      <c r="AC97" s="1631"/>
      <c r="AD97" s="1631"/>
      <c r="AE97" s="1631"/>
      <c r="AF97" s="1631"/>
      <c r="AG97" s="1631"/>
      <c r="AH97" s="1631"/>
      <c r="AI97" s="1631"/>
      <c r="AJ97" s="1631"/>
      <c r="AK97" s="1631"/>
      <c r="AL97" s="1632"/>
      <c r="AM97" s="106"/>
      <c r="AN97" s="106"/>
    </row>
    <row r="98" spans="1:40" ht="18" customHeight="1" x14ac:dyDescent="0.25">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7"/>
      <c r="Z98" s="107"/>
      <c r="AA98" s="1631"/>
      <c r="AB98" s="1631"/>
      <c r="AC98" s="1631"/>
      <c r="AD98" s="1631"/>
      <c r="AE98" s="1631"/>
      <c r="AF98" s="1631"/>
      <c r="AG98" s="1631"/>
      <c r="AH98" s="1631"/>
      <c r="AI98" s="1631"/>
      <c r="AJ98" s="1631"/>
      <c r="AK98" s="1631"/>
      <c r="AL98" s="1632"/>
      <c r="AM98" s="106"/>
      <c r="AN98" s="106"/>
    </row>
    <row r="99" spans="1:40" ht="18" customHeight="1" x14ac:dyDescent="0.25">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7"/>
      <c r="Z99" s="107"/>
      <c r="AA99" s="1631"/>
      <c r="AB99" s="1631"/>
      <c r="AC99" s="1631"/>
      <c r="AD99" s="1631"/>
      <c r="AE99" s="1631"/>
      <c r="AF99" s="1631"/>
      <c r="AG99" s="1631"/>
      <c r="AH99" s="1631"/>
      <c r="AI99" s="1631"/>
      <c r="AJ99" s="1631"/>
      <c r="AK99" s="1631"/>
      <c r="AL99" s="1632"/>
      <c r="AM99" s="106"/>
      <c r="AN99" s="106"/>
    </row>
    <row r="100" spans="1:40" ht="18" customHeight="1" x14ac:dyDescent="0.25">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7"/>
      <c r="Z100" s="107"/>
      <c r="AA100" s="1631"/>
      <c r="AB100" s="1631"/>
      <c r="AC100" s="1631"/>
      <c r="AD100" s="1631"/>
      <c r="AE100" s="1631"/>
      <c r="AF100" s="1631"/>
      <c r="AG100" s="1631"/>
      <c r="AH100" s="1631"/>
      <c r="AI100" s="1631"/>
      <c r="AJ100" s="1631"/>
      <c r="AK100" s="1631"/>
      <c r="AL100" s="1632"/>
      <c r="AM100" s="106"/>
      <c r="AN100" s="106"/>
    </row>
    <row r="101" spans="1:40" ht="18" customHeight="1" x14ac:dyDescent="0.2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7"/>
      <c r="Z101" s="107"/>
      <c r="AA101" s="1631"/>
      <c r="AB101" s="1631"/>
      <c r="AC101" s="1631"/>
      <c r="AD101" s="1631"/>
      <c r="AE101" s="1631"/>
      <c r="AF101" s="1631"/>
      <c r="AG101" s="1631"/>
      <c r="AH101" s="1631"/>
      <c r="AI101" s="1631"/>
      <c r="AJ101" s="1631"/>
      <c r="AK101" s="1631"/>
      <c r="AL101" s="1632"/>
      <c r="AM101" s="106"/>
      <c r="AN101" s="106"/>
    </row>
    <row r="102" spans="1:40" ht="18" customHeight="1" x14ac:dyDescent="0.25">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7"/>
      <c r="Z102" s="107"/>
      <c r="AA102" s="1631"/>
      <c r="AB102" s="1631"/>
      <c r="AC102" s="1631"/>
      <c r="AD102" s="1631"/>
      <c r="AE102" s="1631"/>
      <c r="AF102" s="1631"/>
      <c r="AG102" s="1631"/>
      <c r="AH102" s="1631"/>
      <c r="AI102" s="1631"/>
      <c r="AJ102" s="1631"/>
      <c r="AK102" s="1631"/>
      <c r="AL102" s="1632"/>
      <c r="AM102" s="106"/>
      <c r="AN102" s="106"/>
    </row>
    <row r="103" spans="1:40" ht="18" customHeight="1" x14ac:dyDescent="0.25">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7"/>
      <c r="Z103" s="107"/>
      <c r="AA103" s="1631"/>
      <c r="AB103" s="1631"/>
      <c r="AC103" s="1631"/>
      <c r="AD103" s="1631"/>
      <c r="AE103" s="1631"/>
      <c r="AF103" s="1631"/>
      <c r="AG103" s="1631"/>
      <c r="AH103" s="1631"/>
      <c r="AI103" s="1631"/>
      <c r="AJ103" s="1631"/>
      <c r="AK103" s="1631"/>
      <c r="AL103" s="1632"/>
      <c r="AM103" s="106"/>
      <c r="AN103" s="106"/>
    </row>
    <row r="104" spans="1:40" ht="18" customHeight="1" x14ac:dyDescent="0.25">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7"/>
      <c r="Z104" s="107"/>
      <c r="AA104" s="1631"/>
      <c r="AB104" s="1631"/>
      <c r="AC104" s="1631"/>
      <c r="AD104" s="1631"/>
      <c r="AE104" s="1631"/>
      <c r="AF104" s="1631"/>
      <c r="AG104" s="1631"/>
      <c r="AH104" s="1631"/>
      <c r="AI104" s="1631"/>
      <c r="AJ104" s="1631"/>
      <c r="AK104" s="1631"/>
      <c r="AL104" s="1632"/>
      <c r="AM104" s="106"/>
      <c r="AN104" s="106"/>
    </row>
    <row r="105" spans="1:40" ht="18" customHeight="1" x14ac:dyDescent="0.25">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7"/>
      <c r="Z105" s="107"/>
      <c r="AA105" s="1631"/>
      <c r="AB105" s="1631"/>
      <c r="AC105" s="1631"/>
      <c r="AD105" s="1631"/>
      <c r="AE105" s="1631"/>
      <c r="AF105" s="1631"/>
      <c r="AG105" s="1631"/>
      <c r="AH105" s="1631"/>
      <c r="AI105" s="1631"/>
      <c r="AJ105" s="1631"/>
      <c r="AK105" s="1631"/>
      <c r="AL105" s="1632"/>
      <c r="AM105" s="106"/>
      <c r="AN105" s="106"/>
    </row>
    <row r="106" spans="1:40" ht="18" customHeight="1" x14ac:dyDescent="0.25">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7"/>
      <c r="Z106" s="107"/>
      <c r="AA106" s="1631"/>
      <c r="AB106" s="1631"/>
      <c r="AC106" s="1631"/>
      <c r="AD106" s="1631"/>
      <c r="AE106" s="1631"/>
      <c r="AF106" s="1631"/>
      <c r="AG106" s="1631"/>
      <c r="AH106" s="1631"/>
      <c r="AI106" s="1631"/>
      <c r="AJ106" s="1631"/>
      <c r="AK106" s="1631"/>
      <c r="AL106" s="1632"/>
      <c r="AM106" s="106"/>
      <c r="AN106" s="106"/>
    </row>
    <row r="107" spans="1:40" ht="18" customHeight="1" x14ac:dyDescent="0.25">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7"/>
      <c r="Z107" s="107"/>
      <c r="AA107" s="1631"/>
      <c r="AB107" s="1631"/>
      <c r="AC107" s="1631"/>
      <c r="AD107" s="1631"/>
      <c r="AE107" s="1631"/>
      <c r="AF107" s="1631"/>
      <c r="AG107" s="1631"/>
      <c r="AH107" s="1631"/>
      <c r="AI107" s="1631"/>
      <c r="AJ107" s="1631"/>
      <c r="AK107" s="1631"/>
      <c r="AL107" s="1632"/>
      <c r="AM107" s="106"/>
      <c r="AN107" s="106"/>
    </row>
    <row r="108" spans="1:40" ht="18" customHeight="1" x14ac:dyDescent="0.25">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7"/>
      <c r="Z108" s="107"/>
      <c r="AA108" s="1631"/>
      <c r="AB108" s="1631"/>
      <c r="AC108" s="1631"/>
      <c r="AD108" s="1631"/>
      <c r="AE108" s="1631"/>
      <c r="AF108" s="1631"/>
      <c r="AG108" s="1631"/>
      <c r="AH108" s="1631"/>
      <c r="AI108" s="1631"/>
      <c r="AJ108" s="1631"/>
      <c r="AK108" s="1631"/>
      <c r="AL108" s="1632"/>
      <c r="AM108" s="106"/>
      <c r="AN108" s="106"/>
    </row>
    <row r="109" spans="1:40" ht="18" customHeight="1" x14ac:dyDescent="0.25">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7"/>
      <c r="Z109" s="107"/>
      <c r="AA109" s="1631"/>
      <c r="AB109" s="1631"/>
      <c r="AC109" s="1631"/>
      <c r="AD109" s="1631"/>
      <c r="AE109" s="1631"/>
      <c r="AF109" s="1631"/>
      <c r="AG109" s="1631"/>
      <c r="AH109" s="1631"/>
      <c r="AI109" s="1631"/>
      <c r="AJ109" s="1631"/>
      <c r="AK109" s="1631"/>
      <c r="AL109" s="1632"/>
      <c r="AM109" s="106"/>
      <c r="AN109" s="106"/>
    </row>
    <row r="110" spans="1:40" ht="18" customHeight="1" x14ac:dyDescent="0.25">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7"/>
      <c r="Z110" s="107"/>
      <c r="AA110" s="1631"/>
      <c r="AB110" s="1631"/>
      <c r="AC110" s="1631"/>
      <c r="AD110" s="1631"/>
      <c r="AE110" s="1631"/>
      <c r="AF110" s="1631"/>
      <c r="AG110" s="1631"/>
      <c r="AH110" s="1631"/>
      <c r="AI110" s="1631"/>
      <c r="AJ110" s="1631"/>
      <c r="AK110" s="1631"/>
      <c r="AL110" s="1632"/>
      <c r="AM110" s="106"/>
      <c r="AN110" s="106"/>
    </row>
    <row r="111" spans="1:40" ht="18" customHeight="1" x14ac:dyDescent="0.25">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7"/>
      <c r="Z111" s="107"/>
      <c r="AA111" s="1631"/>
      <c r="AB111" s="1631"/>
      <c r="AC111" s="1631"/>
      <c r="AD111" s="1631"/>
      <c r="AE111" s="1631"/>
      <c r="AF111" s="1631"/>
      <c r="AG111" s="1631"/>
      <c r="AH111" s="1631"/>
      <c r="AI111" s="1631"/>
      <c r="AJ111" s="1631"/>
      <c r="AK111" s="1631"/>
      <c r="AL111" s="1632"/>
      <c r="AM111" s="106"/>
      <c r="AN111" s="106"/>
    </row>
    <row r="112" spans="1:40" ht="18" customHeight="1" x14ac:dyDescent="0.25">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7"/>
      <c r="Z112" s="107"/>
      <c r="AA112" s="1631"/>
      <c r="AB112" s="1631"/>
      <c r="AC112" s="1631"/>
      <c r="AD112" s="1631"/>
      <c r="AE112" s="1631"/>
      <c r="AF112" s="1631"/>
      <c r="AG112" s="1631"/>
      <c r="AH112" s="1631"/>
      <c r="AI112" s="1631"/>
      <c r="AJ112" s="1631"/>
      <c r="AK112" s="1631"/>
      <c r="AL112" s="1632"/>
      <c r="AM112" s="106"/>
      <c r="AN112" s="106"/>
    </row>
    <row r="113" spans="1:40" ht="18" customHeight="1" x14ac:dyDescent="0.25">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7"/>
      <c r="Z113" s="107"/>
      <c r="AA113" s="1631"/>
      <c r="AB113" s="1631"/>
      <c r="AC113" s="1631"/>
      <c r="AD113" s="1631"/>
      <c r="AE113" s="1631"/>
      <c r="AF113" s="1631"/>
      <c r="AG113" s="1631"/>
      <c r="AH113" s="1631"/>
      <c r="AI113" s="1631"/>
      <c r="AJ113" s="1631"/>
      <c r="AK113" s="1631"/>
      <c r="AL113" s="1632"/>
      <c r="AM113" s="106"/>
      <c r="AN113" s="106"/>
    </row>
    <row r="114" spans="1:40" ht="18" customHeight="1" x14ac:dyDescent="0.2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7"/>
      <c r="Z114" s="107"/>
      <c r="AA114" s="1631"/>
      <c r="AB114" s="1631"/>
      <c r="AC114" s="1631"/>
      <c r="AD114" s="1631"/>
      <c r="AE114" s="1631"/>
      <c r="AF114" s="1631"/>
      <c r="AG114" s="1631"/>
      <c r="AH114" s="1631"/>
      <c r="AI114" s="1631"/>
      <c r="AJ114" s="1631"/>
      <c r="AK114" s="1631"/>
      <c r="AL114" s="1632"/>
      <c r="AM114" s="106"/>
      <c r="AN114" s="106"/>
    </row>
    <row r="115" spans="1:40" ht="18" customHeight="1" x14ac:dyDescent="0.25">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7"/>
      <c r="Z115" s="107"/>
      <c r="AA115" s="1631"/>
      <c r="AB115" s="1631"/>
      <c r="AC115" s="1631"/>
      <c r="AD115" s="1631"/>
      <c r="AE115" s="1631"/>
      <c r="AF115" s="1631"/>
      <c r="AG115" s="1631"/>
      <c r="AH115" s="1631"/>
      <c r="AI115" s="1631"/>
      <c r="AJ115" s="1631"/>
      <c r="AK115" s="1631"/>
      <c r="AL115" s="1632"/>
      <c r="AM115" s="106"/>
      <c r="AN115" s="106"/>
    </row>
    <row r="116" spans="1:40" ht="18" customHeight="1" x14ac:dyDescent="0.25">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7"/>
      <c r="Z116" s="107"/>
      <c r="AA116" s="1631"/>
      <c r="AB116" s="1631"/>
      <c r="AC116" s="1631"/>
      <c r="AD116" s="1631"/>
      <c r="AE116" s="1631"/>
      <c r="AF116" s="1631"/>
      <c r="AG116" s="1631"/>
      <c r="AH116" s="1631"/>
      <c r="AI116" s="1631"/>
      <c r="AJ116" s="1631"/>
      <c r="AK116" s="1631"/>
      <c r="AL116" s="1632"/>
      <c r="AM116" s="106"/>
      <c r="AN116" s="106"/>
    </row>
    <row r="117" spans="1:40" ht="18" customHeight="1" x14ac:dyDescent="0.25">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7"/>
      <c r="Z117" s="107"/>
      <c r="AA117" s="1631"/>
      <c r="AB117" s="1631"/>
      <c r="AC117" s="1631"/>
      <c r="AD117" s="1631"/>
      <c r="AE117" s="1631"/>
      <c r="AF117" s="1631"/>
      <c r="AG117" s="1631"/>
      <c r="AH117" s="1631"/>
      <c r="AI117" s="1631"/>
      <c r="AJ117" s="1631"/>
      <c r="AK117" s="1631"/>
      <c r="AL117" s="1632"/>
      <c r="AM117" s="106"/>
      <c r="AN117" s="106"/>
    </row>
    <row r="118" spans="1:40" ht="18" customHeight="1" x14ac:dyDescent="0.25">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7"/>
      <c r="Z118" s="107"/>
      <c r="AA118" s="1631"/>
      <c r="AB118" s="1631"/>
      <c r="AC118" s="1631"/>
      <c r="AD118" s="1631"/>
      <c r="AE118" s="1631"/>
      <c r="AF118" s="1631"/>
      <c r="AG118" s="1631"/>
      <c r="AH118" s="1631"/>
      <c r="AI118" s="1631"/>
      <c r="AJ118" s="1631"/>
      <c r="AK118" s="1631"/>
      <c r="AL118" s="1632"/>
      <c r="AM118" s="106"/>
      <c r="AN118" s="106"/>
    </row>
    <row r="119" spans="1:40" ht="18" customHeight="1" x14ac:dyDescent="0.25">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7"/>
      <c r="Z119" s="107"/>
      <c r="AA119" s="1631"/>
      <c r="AB119" s="1631"/>
      <c r="AC119" s="1631"/>
      <c r="AD119" s="1631"/>
      <c r="AE119" s="1631"/>
      <c r="AF119" s="1631"/>
      <c r="AG119" s="1631"/>
      <c r="AH119" s="1631"/>
      <c r="AI119" s="1631"/>
      <c r="AJ119" s="1631"/>
      <c r="AK119" s="1631"/>
      <c r="AL119" s="1632"/>
      <c r="AM119" s="106"/>
      <c r="AN119" s="106"/>
    </row>
    <row r="120" spans="1:40" ht="18" customHeight="1" x14ac:dyDescent="0.25">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7"/>
      <c r="Z120" s="107"/>
      <c r="AA120" s="1631"/>
      <c r="AB120" s="1631"/>
      <c r="AC120" s="1631"/>
      <c r="AD120" s="1631"/>
      <c r="AE120" s="1631"/>
      <c r="AF120" s="1631"/>
      <c r="AG120" s="1631"/>
      <c r="AH120" s="1631"/>
      <c r="AI120" s="1631"/>
      <c r="AJ120" s="1631"/>
      <c r="AK120" s="1631"/>
      <c r="AL120" s="1632"/>
      <c r="AM120" s="106"/>
      <c r="AN120" s="106"/>
    </row>
    <row r="121" spans="1:40" ht="18" customHeight="1" x14ac:dyDescent="0.25">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7"/>
      <c r="Z121" s="107"/>
      <c r="AA121" s="1631"/>
      <c r="AB121" s="1631"/>
      <c r="AC121" s="1631"/>
      <c r="AD121" s="1631"/>
      <c r="AE121" s="1631"/>
      <c r="AF121" s="1631"/>
      <c r="AG121" s="1631"/>
      <c r="AH121" s="1631"/>
      <c r="AI121" s="1631"/>
      <c r="AJ121" s="1631"/>
      <c r="AK121" s="1631"/>
      <c r="AL121" s="1632"/>
      <c r="AM121" s="106"/>
      <c r="AN121" s="106"/>
    </row>
    <row r="122" spans="1:40" ht="18" customHeight="1" x14ac:dyDescent="0.25">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7"/>
      <c r="Z122" s="107"/>
      <c r="AA122" s="1631"/>
      <c r="AB122" s="1631"/>
      <c r="AC122" s="1631"/>
      <c r="AD122" s="1631"/>
      <c r="AE122" s="1631"/>
      <c r="AF122" s="1631"/>
      <c r="AG122" s="1631"/>
      <c r="AH122" s="1631"/>
      <c r="AI122" s="1631"/>
      <c r="AJ122" s="1631"/>
      <c r="AK122" s="1631"/>
      <c r="AL122" s="1632"/>
      <c r="AM122" s="106"/>
      <c r="AN122" s="106"/>
    </row>
    <row r="123" spans="1:40" ht="18" customHeight="1" x14ac:dyDescent="0.25">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7"/>
      <c r="Z123" s="107"/>
      <c r="AA123" s="1631"/>
      <c r="AB123" s="1631"/>
      <c r="AC123" s="1631"/>
      <c r="AD123" s="1631"/>
      <c r="AE123" s="1631"/>
      <c r="AF123" s="1631"/>
      <c r="AG123" s="1631"/>
      <c r="AH123" s="1631"/>
      <c r="AI123" s="1631"/>
      <c r="AJ123" s="1631"/>
      <c r="AK123" s="1631"/>
      <c r="AL123" s="1632"/>
      <c r="AM123" s="106"/>
      <c r="AN123" s="106"/>
    </row>
    <row r="124" spans="1:40" ht="18" customHeight="1" x14ac:dyDescent="0.25">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7"/>
      <c r="Z124" s="107"/>
      <c r="AA124" s="1631"/>
      <c r="AB124" s="1631"/>
      <c r="AC124" s="1631"/>
      <c r="AD124" s="1631"/>
      <c r="AE124" s="1631"/>
      <c r="AF124" s="1631"/>
      <c r="AG124" s="1631"/>
      <c r="AH124" s="1631"/>
      <c r="AI124" s="1631"/>
      <c r="AJ124" s="1631"/>
      <c r="AK124" s="1631"/>
      <c r="AL124" s="1632"/>
      <c r="AM124" s="106"/>
      <c r="AN124" s="106"/>
    </row>
    <row r="125" spans="1:40" ht="18" customHeight="1" x14ac:dyDescent="0.25">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7"/>
      <c r="Z125" s="107"/>
      <c r="AA125" s="1631"/>
      <c r="AB125" s="1631"/>
      <c r="AC125" s="1631"/>
      <c r="AD125" s="1631"/>
      <c r="AE125" s="1631"/>
      <c r="AF125" s="1631"/>
      <c r="AG125" s="1631"/>
      <c r="AH125" s="1631"/>
      <c r="AI125" s="1631"/>
      <c r="AJ125" s="1631"/>
      <c r="AK125" s="1631"/>
      <c r="AL125" s="1632"/>
      <c r="AM125" s="106"/>
      <c r="AN125" s="106"/>
    </row>
    <row r="126" spans="1:40" ht="18" customHeight="1" x14ac:dyDescent="0.25">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7"/>
      <c r="Z126" s="107"/>
      <c r="AA126" s="1631"/>
      <c r="AB126" s="1631"/>
      <c r="AC126" s="1631"/>
      <c r="AD126" s="1631"/>
      <c r="AE126" s="1631"/>
      <c r="AF126" s="1631"/>
      <c r="AG126" s="1631"/>
      <c r="AH126" s="1631"/>
      <c r="AI126" s="1631"/>
      <c r="AJ126" s="1631"/>
      <c r="AK126" s="1631"/>
      <c r="AL126" s="1632"/>
      <c r="AM126" s="106"/>
      <c r="AN126" s="106"/>
    </row>
    <row r="127" spans="1:40" ht="18" customHeight="1" x14ac:dyDescent="0.25">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7"/>
      <c r="Z127" s="107"/>
      <c r="AA127" s="1631"/>
      <c r="AB127" s="1631"/>
      <c r="AC127" s="1631"/>
      <c r="AD127" s="1631"/>
      <c r="AE127" s="1631"/>
      <c r="AF127" s="1631"/>
      <c r="AG127" s="1631"/>
      <c r="AH127" s="1631"/>
      <c r="AI127" s="1631"/>
      <c r="AJ127" s="1631"/>
      <c r="AK127" s="1631"/>
      <c r="AL127" s="1632"/>
      <c r="AM127" s="106"/>
      <c r="AN127" s="106"/>
    </row>
    <row r="128" spans="1:40" ht="18" customHeight="1" x14ac:dyDescent="0.2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7"/>
      <c r="Z128" s="107"/>
      <c r="AA128" s="1631"/>
      <c r="AB128" s="1631"/>
      <c r="AC128" s="1631"/>
      <c r="AD128" s="1631"/>
      <c r="AE128" s="1631"/>
      <c r="AF128" s="1631"/>
      <c r="AG128" s="1631"/>
      <c r="AH128" s="1631"/>
      <c r="AI128" s="1631"/>
      <c r="AJ128" s="1631"/>
      <c r="AK128" s="1631"/>
      <c r="AL128" s="1632"/>
      <c r="AM128" s="106"/>
      <c r="AN128" s="106"/>
    </row>
    <row r="129" spans="1:40" ht="18" customHeight="1" x14ac:dyDescent="0.25">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7"/>
      <c r="Z129" s="107"/>
      <c r="AA129" s="1631"/>
      <c r="AB129" s="1631"/>
      <c r="AC129" s="1631"/>
      <c r="AD129" s="1631"/>
      <c r="AE129" s="1631"/>
      <c r="AF129" s="1631"/>
      <c r="AG129" s="1631"/>
      <c r="AH129" s="1631"/>
      <c r="AI129" s="1631"/>
      <c r="AJ129" s="1631"/>
      <c r="AK129" s="1631"/>
      <c r="AL129" s="1632"/>
      <c r="AM129" s="106"/>
      <c r="AN129" s="106"/>
    </row>
    <row r="130" spans="1:40" ht="18" customHeight="1" x14ac:dyDescent="0.25">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7"/>
      <c r="Z130" s="107"/>
      <c r="AA130" s="1631"/>
      <c r="AB130" s="1631"/>
      <c r="AC130" s="1631"/>
      <c r="AD130" s="1631"/>
      <c r="AE130" s="1631"/>
      <c r="AF130" s="1631"/>
      <c r="AG130" s="1631"/>
      <c r="AH130" s="1631"/>
      <c r="AI130" s="1631"/>
      <c r="AJ130" s="1631"/>
      <c r="AK130" s="1631"/>
      <c r="AL130" s="1632"/>
      <c r="AM130" s="106"/>
      <c r="AN130" s="106"/>
    </row>
    <row r="131" spans="1:40" ht="18" customHeight="1" x14ac:dyDescent="0.25">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7"/>
      <c r="Z131" s="107"/>
      <c r="AA131" s="1631"/>
      <c r="AB131" s="1631"/>
      <c r="AC131" s="1631"/>
      <c r="AD131" s="1631"/>
      <c r="AE131" s="1631"/>
      <c r="AF131" s="1631"/>
      <c r="AG131" s="1631"/>
      <c r="AH131" s="1631"/>
      <c r="AI131" s="1631"/>
      <c r="AJ131" s="1631"/>
      <c r="AK131" s="1631"/>
      <c r="AL131" s="1632"/>
      <c r="AM131" s="106"/>
      <c r="AN131" s="106"/>
    </row>
    <row r="132" spans="1:40" ht="18" customHeight="1" x14ac:dyDescent="0.25">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7"/>
      <c r="Z132" s="107"/>
      <c r="AA132" s="1631"/>
      <c r="AB132" s="1631"/>
      <c r="AC132" s="1631"/>
      <c r="AD132" s="1631"/>
      <c r="AE132" s="1631"/>
      <c r="AF132" s="1631"/>
      <c r="AG132" s="1631"/>
      <c r="AH132" s="1631"/>
      <c r="AI132" s="1631"/>
      <c r="AJ132" s="1631"/>
      <c r="AK132" s="1631"/>
      <c r="AL132" s="1632"/>
      <c r="AM132" s="106"/>
      <c r="AN132" s="106"/>
    </row>
    <row r="133" spans="1:40" ht="18" customHeight="1" x14ac:dyDescent="0.25">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7"/>
      <c r="Z133" s="107"/>
      <c r="AA133" s="1631"/>
      <c r="AB133" s="1631"/>
      <c r="AC133" s="1631"/>
      <c r="AD133" s="1631"/>
      <c r="AE133" s="1631"/>
      <c r="AF133" s="1631"/>
      <c r="AG133" s="1631"/>
      <c r="AH133" s="1631"/>
      <c r="AI133" s="1631"/>
      <c r="AJ133" s="1631"/>
      <c r="AK133" s="1631"/>
      <c r="AL133" s="1632"/>
      <c r="AM133" s="106"/>
      <c r="AN133" s="106"/>
    </row>
    <row r="134" spans="1:40" ht="18" customHeight="1" x14ac:dyDescent="0.25">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7"/>
      <c r="Z134" s="107"/>
      <c r="AA134" s="1631"/>
      <c r="AB134" s="1631"/>
      <c r="AC134" s="1631"/>
      <c r="AD134" s="1631"/>
      <c r="AE134" s="1631"/>
      <c r="AF134" s="1631"/>
      <c r="AG134" s="1631"/>
      <c r="AH134" s="1631"/>
      <c r="AI134" s="1631"/>
      <c r="AJ134" s="1631"/>
      <c r="AK134" s="1631"/>
      <c r="AL134" s="1632"/>
      <c r="AM134" s="106"/>
      <c r="AN134" s="106"/>
    </row>
    <row r="135" spans="1:40" ht="18" customHeight="1" x14ac:dyDescent="0.25">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7"/>
      <c r="Z135" s="107"/>
      <c r="AA135" s="1631"/>
      <c r="AB135" s="1631"/>
      <c r="AC135" s="1631"/>
      <c r="AD135" s="1631"/>
      <c r="AE135" s="1631"/>
      <c r="AF135" s="1631"/>
      <c r="AG135" s="1631"/>
      <c r="AH135" s="1631"/>
      <c r="AI135" s="1631"/>
      <c r="AJ135" s="1631"/>
      <c r="AK135" s="1631"/>
      <c r="AL135" s="1632"/>
      <c r="AM135" s="106"/>
      <c r="AN135" s="106"/>
    </row>
    <row r="136" spans="1:40" ht="18" customHeight="1" x14ac:dyDescent="0.25">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7"/>
      <c r="Z136" s="107"/>
      <c r="AA136" s="1631"/>
      <c r="AB136" s="1631"/>
      <c r="AC136" s="1631"/>
      <c r="AD136" s="1631"/>
      <c r="AE136" s="1631"/>
      <c r="AF136" s="1631"/>
      <c r="AG136" s="1631"/>
      <c r="AH136" s="1631"/>
      <c r="AI136" s="1631"/>
      <c r="AJ136" s="1631"/>
      <c r="AK136" s="1631"/>
      <c r="AL136" s="1632"/>
      <c r="AM136" s="106"/>
      <c r="AN136" s="106"/>
    </row>
    <row r="137" spans="1:40" ht="18" customHeight="1" x14ac:dyDescent="0.25">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7"/>
      <c r="Z137" s="107"/>
      <c r="AA137" s="1631"/>
      <c r="AB137" s="1631"/>
      <c r="AC137" s="1631"/>
      <c r="AD137" s="1631"/>
      <c r="AE137" s="1631"/>
      <c r="AF137" s="1631"/>
      <c r="AG137" s="1631"/>
      <c r="AH137" s="1631"/>
      <c r="AI137" s="1631"/>
      <c r="AJ137" s="1631"/>
      <c r="AK137" s="1631"/>
      <c r="AL137" s="1632"/>
      <c r="AM137" s="106"/>
      <c r="AN137" s="106"/>
    </row>
    <row r="138" spans="1:40" ht="18" customHeight="1" x14ac:dyDescent="0.25">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7"/>
      <c r="Z138" s="107"/>
      <c r="AA138" s="1631"/>
      <c r="AB138" s="1631"/>
      <c r="AC138" s="1631"/>
      <c r="AD138" s="1631"/>
      <c r="AE138" s="1631"/>
      <c r="AF138" s="1631"/>
      <c r="AG138" s="1631"/>
      <c r="AH138" s="1631"/>
      <c r="AI138" s="1631"/>
      <c r="AJ138" s="1631"/>
      <c r="AK138" s="1631"/>
      <c r="AL138" s="1632"/>
      <c r="AM138" s="106"/>
      <c r="AN138" s="106"/>
    </row>
    <row r="139" spans="1:40" ht="18" customHeight="1" x14ac:dyDescent="0.25">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7"/>
      <c r="Z139" s="107"/>
      <c r="AA139" s="1631"/>
      <c r="AB139" s="1631"/>
      <c r="AC139" s="1631"/>
      <c r="AD139" s="1631"/>
      <c r="AE139" s="1631"/>
      <c r="AF139" s="1631"/>
      <c r="AG139" s="1631"/>
      <c r="AH139" s="1631"/>
      <c r="AI139" s="1631"/>
      <c r="AJ139" s="1631"/>
      <c r="AK139" s="1631"/>
      <c r="AL139" s="1632"/>
      <c r="AM139" s="106"/>
      <c r="AN139" s="106"/>
    </row>
    <row r="140" spans="1:40" ht="18" customHeight="1" x14ac:dyDescent="0.25">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7"/>
      <c r="Z140" s="107"/>
      <c r="AA140" s="1631"/>
      <c r="AB140" s="1631"/>
      <c r="AC140" s="1631"/>
      <c r="AD140" s="1631"/>
      <c r="AE140" s="1631"/>
      <c r="AF140" s="1631"/>
      <c r="AG140" s="1631"/>
      <c r="AH140" s="1631"/>
      <c r="AI140" s="1631"/>
      <c r="AJ140" s="1631"/>
      <c r="AK140" s="1631"/>
      <c r="AL140" s="1632"/>
      <c r="AM140" s="106"/>
      <c r="AN140" s="106"/>
    </row>
    <row r="141" spans="1:40" ht="18" customHeight="1" x14ac:dyDescent="0.25">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7"/>
      <c r="Z141" s="107"/>
      <c r="AA141" s="1631"/>
      <c r="AB141" s="1631"/>
      <c r="AC141" s="1631"/>
      <c r="AD141" s="1631"/>
      <c r="AE141" s="1631"/>
      <c r="AF141" s="1631"/>
      <c r="AG141" s="1631"/>
      <c r="AH141" s="1631"/>
      <c r="AI141" s="1631"/>
      <c r="AJ141" s="1631"/>
      <c r="AK141" s="1631"/>
      <c r="AL141" s="1632"/>
      <c r="AM141" s="106"/>
      <c r="AN141" s="106"/>
    </row>
    <row r="142" spans="1:40" ht="18" customHeight="1" x14ac:dyDescent="0.25">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7"/>
      <c r="Z142" s="107"/>
      <c r="AA142" s="1631"/>
      <c r="AB142" s="1631"/>
      <c r="AC142" s="1631"/>
      <c r="AD142" s="1631"/>
      <c r="AE142" s="1631"/>
      <c r="AF142" s="1631"/>
      <c r="AG142" s="1631"/>
      <c r="AH142" s="1631"/>
      <c r="AI142" s="1631"/>
      <c r="AJ142" s="1631"/>
      <c r="AK142" s="1631"/>
      <c r="AL142" s="1632"/>
      <c r="AM142" s="106"/>
      <c r="AN142" s="106"/>
    </row>
    <row r="143" spans="1:40" ht="18" customHeight="1" x14ac:dyDescent="0.25">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7"/>
      <c r="Z143" s="107"/>
      <c r="AA143" s="1631"/>
      <c r="AB143" s="1631"/>
      <c r="AC143" s="1631"/>
      <c r="AD143" s="1631"/>
      <c r="AE143" s="1631"/>
      <c r="AF143" s="1631"/>
      <c r="AG143" s="1631"/>
      <c r="AH143" s="1631"/>
      <c r="AI143" s="1631"/>
      <c r="AJ143" s="1631"/>
      <c r="AK143" s="1631"/>
      <c r="AL143" s="1632"/>
      <c r="AM143" s="106"/>
      <c r="AN143" s="106"/>
    </row>
    <row r="144" spans="1:40" ht="18" customHeight="1" x14ac:dyDescent="0.25">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7"/>
      <c r="Z144" s="107"/>
      <c r="AA144" s="1631"/>
      <c r="AB144" s="1631"/>
      <c r="AC144" s="1631"/>
      <c r="AD144" s="1631"/>
      <c r="AE144" s="1631"/>
      <c r="AF144" s="1631"/>
      <c r="AG144" s="1631"/>
      <c r="AH144" s="1631"/>
      <c r="AI144" s="1631"/>
      <c r="AJ144" s="1631"/>
      <c r="AK144" s="1631"/>
      <c r="AL144" s="1632"/>
      <c r="AM144" s="106"/>
      <c r="AN144" s="106"/>
    </row>
    <row r="145" spans="1:40" ht="18" customHeight="1" x14ac:dyDescent="0.25">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7"/>
      <c r="Z145" s="107"/>
      <c r="AA145" s="1631"/>
      <c r="AB145" s="1631"/>
      <c r="AC145" s="1631"/>
      <c r="AD145" s="1631"/>
      <c r="AE145" s="1631"/>
      <c r="AF145" s="1631"/>
      <c r="AG145" s="1631"/>
      <c r="AH145" s="1631"/>
      <c r="AI145" s="1631"/>
      <c r="AJ145" s="1631"/>
      <c r="AK145" s="1631"/>
      <c r="AL145" s="1632"/>
      <c r="AM145" s="106"/>
      <c r="AN145" s="106"/>
    </row>
    <row r="146" spans="1:40" ht="18" customHeight="1" x14ac:dyDescent="0.25">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7"/>
      <c r="Z146" s="107"/>
      <c r="AA146" s="1631"/>
      <c r="AB146" s="1631"/>
      <c r="AC146" s="1631"/>
      <c r="AD146" s="1631"/>
      <c r="AE146" s="1631"/>
      <c r="AF146" s="1631"/>
      <c r="AG146" s="1631"/>
      <c r="AH146" s="1631"/>
      <c r="AI146" s="1631"/>
      <c r="AJ146" s="1631"/>
      <c r="AK146" s="1631"/>
      <c r="AL146" s="1632"/>
      <c r="AM146" s="106"/>
      <c r="AN146" s="106"/>
    </row>
    <row r="147" spans="1:40" ht="18" customHeight="1" x14ac:dyDescent="0.25">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7"/>
      <c r="Z147" s="107"/>
      <c r="AA147" s="1631"/>
      <c r="AB147" s="1631"/>
      <c r="AC147" s="1631"/>
      <c r="AD147" s="1631"/>
      <c r="AE147" s="1631"/>
      <c r="AF147" s="1631"/>
      <c r="AG147" s="1631"/>
      <c r="AH147" s="1631"/>
      <c r="AI147" s="1631"/>
      <c r="AJ147" s="1631"/>
      <c r="AK147" s="1631"/>
      <c r="AL147" s="1632"/>
      <c r="AM147" s="106"/>
      <c r="AN147" s="106"/>
    </row>
    <row r="148" spans="1:40" ht="18" customHeight="1" x14ac:dyDescent="0.25">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7"/>
      <c r="Z148" s="107"/>
      <c r="AA148" s="1631"/>
      <c r="AB148" s="1631"/>
      <c r="AC148" s="1631"/>
      <c r="AD148" s="1631"/>
      <c r="AE148" s="1631"/>
      <c r="AF148" s="1631"/>
      <c r="AG148" s="1631"/>
      <c r="AH148" s="1631"/>
      <c r="AI148" s="1631"/>
      <c r="AJ148" s="1631"/>
      <c r="AK148" s="1631"/>
      <c r="AL148" s="1632"/>
      <c r="AM148" s="106"/>
      <c r="AN148" s="106"/>
    </row>
    <row r="149" spans="1:40" ht="18" customHeight="1" x14ac:dyDescent="0.25">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7"/>
      <c r="Z149" s="107"/>
      <c r="AA149" s="1631"/>
      <c r="AB149" s="1631"/>
      <c r="AC149" s="1631"/>
      <c r="AD149" s="1631"/>
      <c r="AE149" s="1631"/>
      <c r="AF149" s="1631"/>
      <c r="AG149" s="1631"/>
      <c r="AH149" s="1631"/>
      <c r="AI149" s="1631"/>
      <c r="AJ149" s="1631"/>
      <c r="AK149" s="1631"/>
      <c r="AL149" s="1632"/>
      <c r="AM149" s="106"/>
      <c r="AN149" s="106"/>
    </row>
    <row r="150" spans="1:40" ht="18" customHeight="1" x14ac:dyDescent="0.25">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7"/>
      <c r="Z150" s="107"/>
      <c r="AA150" s="1631"/>
      <c r="AB150" s="1631"/>
      <c r="AC150" s="1631"/>
      <c r="AD150" s="1631"/>
      <c r="AE150" s="1631"/>
      <c r="AF150" s="1631"/>
      <c r="AG150" s="1631"/>
      <c r="AH150" s="1631"/>
      <c r="AI150" s="1631"/>
      <c r="AJ150" s="1631"/>
      <c r="AK150" s="1631"/>
      <c r="AL150" s="1632"/>
      <c r="AM150" s="106"/>
      <c r="AN150" s="106"/>
    </row>
    <row r="151" spans="1:40" ht="18" customHeight="1" x14ac:dyDescent="0.25">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7"/>
      <c r="Z151" s="107"/>
      <c r="AA151" s="1631"/>
      <c r="AB151" s="1631"/>
      <c r="AC151" s="1631"/>
      <c r="AD151" s="1631"/>
      <c r="AE151" s="1631"/>
      <c r="AF151" s="1631"/>
      <c r="AG151" s="1631"/>
      <c r="AH151" s="1631"/>
      <c r="AI151" s="1631"/>
      <c r="AJ151" s="1631"/>
      <c r="AK151" s="1631"/>
      <c r="AL151" s="1632"/>
      <c r="AM151" s="106"/>
      <c r="AN151" s="106"/>
    </row>
    <row r="152" spans="1:40" ht="18" customHeight="1" x14ac:dyDescent="0.25">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7"/>
      <c r="Z152" s="107"/>
      <c r="AA152" s="1631"/>
      <c r="AB152" s="1631"/>
      <c r="AC152" s="1631"/>
      <c r="AD152" s="1631"/>
      <c r="AE152" s="1631"/>
      <c r="AF152" s="1631"/>
      <c r="AG152" s="1631"/>
      <c r="AH152" s="1631"/>
      <c r="AI152" s="1631"/>
      <c r="AJ152" s="1631"/>
      <c r="AK152" s="1631"/>
      <c r="AL152" s="1632"/>
      <c r="AM152" s="106"/>
      <c r="AN152" s="106"/>
    </row>
    <row r="153" spans="1:40" ht="18" customHeight="1" x14ac:dyDescent="0.25">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7"/>
      <c r="Z153" s="107"/>
      <c r="AA153" s="1631"/>
      <c r="AB153" s="1631"/>
      <c r="AC153" s="1631"/>
      <c r="AD153" s="1631"/>
      <c r="AE153" s="1631"/>
      <c r="AF153" s="1631"/>
      <c r="AG153" s="1631"/>
      <c r="AH153" s="1631"/>
      <c r="AI153" s="1631"/>
      <c r="AJ153" s="1631"/>
      <c r="AK153" s="1631"/>
      <c r="AL153" s="1632"/>
      <c r="AM153" s="106"/>
      <c r="AN153" s="106"/>
    </row>
    <row r="154" spans="1:40" ht="18" customHeight="1" x14ac:dyDescent="0.25">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7"/>
      <c r="Z154" s="107"/>
      <c r="AA154" s="1631"/>
      <c r="AB154" s="1631"/>
      <c r="AC154" s="1631"/>
      <c r="AD154" s="1631"/>
      <c r="AE154" s="1631"/>
      <c r="AF154" s="1631"/>
      <c r="AG154" s="1631"/>
      <c r="AH154" s="1631"/>
      <c r="AI154" s="1631"/>
      <c r="AJ154" s="1631"/>
      <c r="AK154" s="1631"/>
      <c r="AL154" s="1632"/>
      <c r="AM154" s="106"/>
      <c r="AN154" s="106"/>
    </row>
    <row r="155" spans="1:40" ht="18" customHeight="1" x14ac:dyDescent="0.25">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7"/>
      <c r="Z155" s="107"/>
      <c r="AA155" s="1631"/>
      <c r="AB155" s="1631"/>
      <c r="AC155" s="1631"/>
      <c r="AD155" s="1631"/>
      <c r="AE155" s="1631"/>
      <c r="AF155" s="1631"/>
      <c r="AG155" s="1631"/>
      <c r="AH155" s="1631"/>
      <c r="AI155" s="1631"/>
      <c r="AJ155" s="1631"/>
      <c r="AK155" s="1631"/>
      <c r="AL155" s="1632"/>
      <c r="AM155" s="106"/>
      <c r="AN155" s="106"/>
    </row>
    <row r="156" spans="1:40" ht="18" customHeight="1" x14ac:dyDescent="0.25">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7"/>
      <c r="Z156" s="107"/>
      <c r="AA156" s="1631"/>
      <c r="AB156" s="1631"/>
      <c r="AC156" s="1631"/>
      <c r="AD156" s="1631"/>
      <c r="AE156" s="1631"/>
      <c r="AF156" s="1631"/>
      <c r="AG156" s="1631"/>
      <c r="AH156" s="1631"/>
      <c r="AI156" s="1631"/>
      <c r="AJ156" s="1631"/>
      <c r="AK156" s="1631"/>
      <c r="AL156" s="1632"/>
      <c r="AM156" s="106"/>
      <c r="AN156" s="106"/>
    </row>
    <row r="157" spans="1:40" ht="18" customHeight="1" x14ac:dyDescent="0.25">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7"/>
      <c r="Z157" s="107"/>
      <c r="AA157" s="1631"/>
      <c r="AB157" s="1631"/>
      <c r="AC157" s="1631"/>
      <c r="AD157" s="1631"/>
      <c r="AE157" s="1631"/>
      <c r="AF157" s="1631"/>
      <c r="AG157" s="1631"/>
      <c r="AH157" s="1631"/>
      <c r="AI157" s="1631"/>
      <c r="AJ157" s="1631"/>
      <c r="AK157" s="1631"/>
      <c r="AL157" s="1632"/>
      <c r="AM157" s="106"/>
      <c r="AN157" s="106"/>
    </row>
    <row r="158" spans="1:40" ht="18" customHeight="1" x14ac:dyDescent="0.25">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7"/>
      <c r="Z158" s="107"/>
      <c r="AA158" s="1631"/>
      <c r="AB158" s="1631"/>
      <c r="AC158" s="1631"/>
      <c r="AD158" s="1631"/>
      <c r="AE158" s="1631"/>
      <c r="AF158" s="1631"/>
      <c r="AG158" s="1631"/>
      <c r="AH158" s="1631"/>
      <c r="AI158" s="1631"/>
      <c r="AJ158" s="1631"/>
      <c r="AK158" s="1631"/>
      <c r="AL158" s="1632"/>
      <c r="AM158" s="106"/>
      <c r="AN158" s="106"/>
    </row>
    <row r="159" spans="1:40" ht="18" customHeight="1" x14ac:dyDescent="0.25">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7"/>
      <c r="Z159" s="107"/>
      <c r="AA159" s="1631"/>
      <c r="AB159" s="1631"/>
      <c r="AC159" s="1631"/>
      <c r="AD159" s="1631"/>
      <c r="AE159" s="1631"/>
      <c r="AF159" s="1631"/>
      <c r="AG159" s="1631"/>
      <c r="AH159" s="1631"/>
      <c r="AI159" s="1631"/>
      <c r="AJ159" s="1631"/>
      <c r="AK159" s="1631"/>
      <c r="AL159" s="1632"/>
      <c r="AM159" s="106"/>
      <c r="AN159" s="106"/>
    </row>
    <row r="160" spans="1:40" ht="18" customHeight="1" x14ac:dyDescent="0.25">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7"/>
      <c r="Z160" s="107"/>
      <c r="AA160" s="1631"/>
      <c r="AB160" s="1631"/>
      <c r="AC160" s="1631"/>
      <c r="AD160" s="1631"/>
      <c r="AE160" s="1631"/>
      <c r="AF160" s="1631"/>
      <c r="AG160" s="1631"/>
      <c r="AH160" s="1631"/>
      <c r="AI160" s="1631"/>
      <c r="AJ160" s="1631"/>
      <c r="AK160" s="1631"/>
      <c r="AL160" s="1632"/>
      <c r="AM160" s="106"/>
      <c r="AN160" s="106"/>
    </row>
    <row r="161" spans="1:40" ht="18" customHeight="1" x14ac:dyDescent="0.25">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7"/>
      <c r="Z161" s="107"/>
      <c r="AA161" s="1631"/>
      <c r="AB161" s="1631"/>
      <c r="AC161" s="1631"/>
      <c r="AD161" s="1631"/>
      <c r="AE161" s="1631"/>
      <c r="AF161" s="1631"/>
      <c r="AG161" s="1631"/>
      <c r="AH161" s="1631"/>
      <c r="AI161" s="1631"/>
      <c r="AJ161" s="1631"/>
      <c r="AK161" s="1631"/>
      <c r="AL161" s="1632"/>
      <c r="AM161" s="106"/>
      <c r="AN161" s="106"/>
    </row>
    <row r="162" spans="1:40" ht="18" customHeight="1" x14ac:dyDescent="0.25">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7"/>
      <c r="Z162" s="107"/>
      <c r="AA162" s="1631"/>
      <c r="AB162" s="1631"/>
      <c r="AC162" s="1631"/>
      <c r="AD162" s="1631"/>
      <c r="AE162" s="1631"/>
      <c r="AF162" s="1631"/>
      <c r="AG162" s="1631"/>
      <c r="AH162" s="1631"/>
      <c r="AI162" s="1631"/>
      <c r="AJ162" s="1631"/>
      <c r="AK162" s="1631"/>
      <c r="AL162" s="1632"/>
      <c r="AM162" s="106"/>
      <c r="AN162" s="106"/>
    </row>
    <row r="163" spans="1:40" ht="18" customHeight="1" x14ac:dyDescent="0.25">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7"/>
      <c r="Z163" s="107"/>
      <c r="AA163" s="1631"/>
      <c r="AB163" s="1631"/>
      <c r="AC163" s="1631"/>
      <c r="AD163" s="1631"/>
      <c r="AE163" s="1631"/>
      <c r="AF163" s="1631"/>
      <c r="AG163" s="1631"/>
      <c r="AH163" s="1631"/>
      <c r="AI163" s="1631"/>
      <c r="AJ163" s="1631"/>
      <c r="AK163" s="1631"/>
      <c r="AL163" s="1632"/>
      <c r="AM163" s="106"/>
      <c r="AN163" s="106"/>
    </row>
    <row r="164" spans="1:40" ht="18" customHeight="1" x14ac:dyDescent="0.25">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7"/>
      <c r="Z164" s="107"/>
      <c r="AA164" s="1631"/>
      <c r="AB164" s="1631"/>
      <c r="AC164" s="1631"/>
      <c r="AD164" s="1631"/>
      <c r="AE164" s="1631"/>
      <c r="AF164" s="1631"/>
      <c r="AG164" s="1631"/>
      <c r="AH164" s="1631"/>
      <c r="AI164" s="1631"/>
      <c r="AJ164" s="1631"/>
      <c r="AK164" s="1631"/>
      <c r="AL164" s="1632"/>
      <c r="AM164" s="106"/>
      <c r="AN164" s="106"/>
    </row>
    <row r="165" spans="1:40" ht="18" customHeight="1" x14ac:dyDescent="0.25">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7"/>
      <c r="Z165" s="107"/>
      <c r="AA165" s="1631"/>
      <c r="AB165" s="1631"/>
      <c r="AC165" s="1631"/>
      <c r="AD165" s="1631"/>
      <c r="AE165" s="1631"/>
      <c r="AF165" s="1631"/>
      <c r="AG165" s="1631"/>
      <c r="AH165" s="1631"/>
      <c r="AI165" s="1631"/>
      <c r="AJ165" s="1631"/>
      <c r="AK165" s="1631"/>
      <c r="AL165" s="1632"/>
      <c r="AM165" s="106"/>
      <c r="AN165" s="106"/>
    </row>
    <row r="166" spans="1:40" ht="18" customHeight="1" x14ac:dyDescent="0.25">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7"/>
      <c r="Z166" s="107"/>
      <c r="AA166" s="1631"/>
      <c r="AB166" s="1631"/>
      <c r="AC166" s="1631"/>
      <c r="AD166" s="1631"/>
      <c r="AE166" s="1631"/>
      <c r="AF166" s="1631"/>
      <c r="AG166" s="1631"/>
      <c r="AH166" s="1631"/>
      <c r="AI166" s="1631"/>
      <c r="AJ166" s="1631"/>
      <c r="AK166" s="1631"/>
      <c r="AL166" s="1632"/>
      <c r="AM166" s="106"/>
      <c r="AN166" s="106"/>
    </row>
    <row r="167" spans="1:40" ht="18" customHeight="1" x14ac:dyDescent="0.25">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7"/>
      <c r="Z167" s="107"/>
      <c r="AA167" s="1631"/>
      <c r="AB167" s="1631"/>
      <c r="AC167" s="1631"/>
      <c r="AD167" s="1631"/>
      <c r="AE167" s="1631"/>
      <c r="AF167" s="1631"/>
      <c r="AG167" s="1631"/>
      <c r="AH167" s="1631"/>
      <c r="AI167" s="1631"/>
      <c r="AJ167" s="1631"/>
      <c r="AK167" s="1631"/>
      <c r="AL167" s="1632"/>
      <c r="AM167" s="106"/>
      <c r="AN167" s="106"/>
    </row>
    <row r="168" spans="1:40" ht="18" customHeight="1" x14ac:dyDescent="0.25">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7"/>
      <c r="Z168" s="107"/>
      <c r="AA168" s="1631"/>
      <c r="AB168" s="1631"/>
      <c r="AC168" s="1631"/>
      <c r="AD168" s="1631"/>
      <c r="AE168" s="1631"/>
      <c r="AF168" s="1631"/>
      <c r="AG168" s="1631"/>
      <c r="AH168" s="1631"/>
      <c r="AI168" s="1631"/>
      <c r="AJ168" s="1631"/>
      <c r="AK168" s="1631"/>
      <c r="AL168" s="1632"/>
      <c r="AM168" s="106"/>
      <c r="AN168" s="106"/>
    </row>
    <row r="169" spans="1:40" ht="18" customHeight="1" x14ac:dyDescent="0.25">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7"/>
      <c r="Z169" s="107"/>
      <c r="AA169" s="1631"/>
      <c r="AB169" s="1631"/>
      <c r="AC169" s="1631"/>
      <c r="AD169" s="1631"/>
      <c r="AE169" s="1631"/>
      <c r="AF169" s="1631"/>
      <c r="AG169" s="1631"/>
      <c r="AH169" s="1631"/>
      <c r="AI169" s="1631"/>
      <c r="AJ169" s="1631"/>
      <c r="AK169" s="1631"/>
      <c r="AL169" s="1632"/>
      <c r="AM169" s="106"/>
      <c r="AN169" s="106"/>
    </row>
    <row r="170" spans="1:40" ht="18" customHeight="1" x14ac:dyDescent="0.25">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7"/>
      <c r="Z170" s="107"/>
      <c r="AA170" s="1631"/>
      <c r="AB170" s="1631"/>
      <c r="AC170" s="1631"/>
      <c r="AD170" s="1631"/>
      <c r="AE170" s="1631"/>
      <c r="AF170" s="1631"/>
      <c r="AG170" s="1631"/>
      <c r="AH170" s="1631"/>
      <c r="AI170" s="1631"/>
      <c r="AJ170" s="1631"/>
      <c r="AK170" s="1631"/>
      <c r="AL170" s="1632"/>
      <c r="AM170" s="106"/>
      <c r="AN170" s="106"/>
    </row>
    <row r="171" spans="1:40" ht="18" customHeight="1" x14ac:dyDescent="0.25">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7"/>
      <c r="Z171" s="107"/>
      <c r="AA171" s="1631"/>
      <c r="AB171" s="1631"/>
      <c r="AC171" s="1631"/>
      <c r="AD171" s="1631"/>
      <c r="AE171" s="1631"/>
      <c r="AF171" s="1631"/>
      <c r="AG171" s="1631"/>
      <c r="AH171" s="1631"/>
      <c r="AI171" s="1631"/>
      <c r="AJ171" s="1631"/>
      <c r="AK171" s="1631"/>
      <c r="AL171" s="1632"/>
      <c r="AM171" s="106"/>
      <c r="AN171" s="106"/>
    </row>
    <row r="172" spans="1:40" ht="18" customHeight="1" x14ac:dyDescent="0.25">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7"/>
      <c r="Z172" s="107"/>
      <c r="AA172" s="1631"/>
      <c r="AB172" s="1631"/>
      <c r="AC172" s="1631"/>
      <c r="AD172" s="1631"/>
      <c r="AE172" s="1631"/>
      <c r="AF172" s="1631"/>
      <c r="AG172" s="1631"/>
      <c r="AH172" s="1631"/>
      <c r="AI172" s="1631"/>
      <c r="AJ172" s="1631"/>
      <c r="AK172" s="1631"/>
      <c r="AL172" s="1632"/>
      <c r="AM172" s="106"/>
      <c r="AN172" s="106"/>
    </row>
    <row r="173" spans="1:40" ht="18" customHeight="1" x14ac:dyDescent="0.25">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7"/>
      <c r="Z173" s="107"/>
      <c r="AA173" s="1631"/>
      <c r="AB173" s="1631"/>
      <c r="AC173" s="1631"/>
      <c r="AD173" s="1631"/>
      <c r="AE173" s="1631"/>
      <c r="AF173" s="1631"/>
      <c r="AG173" s="1631"/>
      <c r="AH173" s="1631"/>
      <c r="AI173" s="1631"/>
      <c r="AJ173" s="1631"/>
      <c r="AK173" s="1631"/>
      <c r="AL173" s="1632"/>
      <c r="AM173" s="106"/>
      <c r="AN173" s="106"/>
    </row>
    <row r="174" spans="1:40" ht="18" customHeight="1" x14ac:dyDescent="0.25">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7"/>
      <c r="Z174" s="107"/>
      <c r="AA174" s="1631"/>
      <c r="AB174" s="1631"/>
      <c r="AC174" s="1631"/>
      <c r="AD174" s="1631"/>
      <c r="AE174" s="1631"/>
      <c r="AF174" s="1631"/>
      <c r="AG174" s="1631"/>
      <c r="AH174" s="1631"/>
      <c r="AI174" s="1631"/>
      <c r="AJ174" s="1631"/>
      <c r="AK174" s="1631"/>
      <c r="AL174" s="1632"/>
      <c r="AM174" s="106"/>
      <c r="AN174" s="106"/>
    </row>
    <row r="175" spans="1:40" ht="18" customHeight="1" x14ac:dyDescent="0.25">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7"/>
      <c r="Z175" s="107"/>
      <c r="AA175" s="1631"/>
      <c r="AB175" s="1631"/>
      <c r="AC175" s="1631"/>
      <c r="AD175" s="1631"/>
      <c r="AE175" s="1631"/>
      <c r="AF175" s="1631"/>
      <c r="AG175" s="1631"/>
      <c r="AH175" s="1631"/>
      <c r="AI175" s="1631"/>
      <c r="AJ175" s="1631"/>
      <c r="AK175" s="1631"/>
      <c r="AL175" s="1632"/>
      <c r="AM175" s="106"/>
      <c r="AN175" s="106"/>
    </row>
    <row r="176" spans="1:40" ht="18" customHeight="1" x14ac:dyDescent="0.25">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7"/>
      <c r="Z176" s="107"/>
      <c r="AA176" s="1631"/>
      <c r="AB176" s="1631"/>
      <c r="AC176" s="1631"/>
      <c r="AD176" s="1631"/>
      <c r="AE176" s="1631"/>
      <c r="AF176" s="1631"/>
      <c r="AG176" s="1631"/>
      <c r="AH176" s="1631"/>
      <c r="AI176" s="1631"/>
      <c r="AJ176" s="1631"/>
      <c r="AK176" s="1631"/>
      <c r="AL176" s="1632"/>
      <c r="AM176" s="106"/>
      <c r="AN176" s="106"/>
    </row>
    <row r="177" spans="1:40" ht="18" customHeight="1" x14ac:dyDescent="0.25">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7"/>
      <c r="Z177" s="107"/>
      <c r="AA177" s="1631"/>
      <c r="AB177" s="1631"/>
      <c r="AC177" s="1631"/>
      <c r="AD177" s="1631"/>
      <c r="AE177" s="1631"/>
      <c r="AF177" s="1631"/>
      <c r="AG177" s="1631"/>
      <c r="AH177" s="1631"/>
      <c r="AI177" s="1631"/>
      <c r="AJ177" s="1631"/>
      <c r="AK177" s="1631"/>
      <c r="AL177" s="1632"/>
      <c r="AM177" s="106"/>
      <c r="AN177" s="106"/>
    </row>
    <row r="178" spans="1:40" ht="18" customHeight="1" x14ac:dyDescent="0.25">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7"/>
      <c r="Z178" s="107"/>
      <c r="AA178" s="1631"/>
      <c r="AB178" s="1631"/>
      <c r="AC178" s="1631"/>
      <c r="AD178" s="1631"/>
      <c r="AE178" s="1631"/>
      <c r="AF178" s="1631"/>
      <c r="AG178" s="1631"/>
      <c r="AH178" s="1631"/>
      <c r="AI178" s="1631"/>
      <c r="AJ178" s="1631"/>
      <c r="AK178" s="1631"/>
      <c r="AL178" s="1632"/>
      <c r="AM178" s="106"/>
      <c r="AN178" s="106"/>
    </row>
    <row r="179" spans="1:40" ht="18" customHeight="1" x14ac:dyDescent="0.25">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7"/>
      <c r="Z179" s="107"/>
      <c r="AA179" s="1631"/>
      <c r="AB179" s="1631"/>
      <c r="AC179" s="1631"/>
      <c r="AD179" s="1631"/>
      <c r="AE179" s="1631"/>
      <c r="AF179" s="1631"/>
      <c r="AG179" s="1631"/>
      <c r="AH179" s="1631"/>
      <c r="AI179" s="1631"/>
      <c r="AJ179" s="1631"/>
      <c r="AK179" s="1631"/>
      <c r="AL179" s="1632"/>
      <c r="AM179" s="106"/>
      <c r="AN179" s="106"/>
    </row>
    <row r="180" spans="1:40" ht="18" customHeight="1" x14ac:dyDescent="0.25">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7"/>
      <c r="Z180" s="107"/>
      <c r="AA180" s="1631"/>
      <c r="AB180" s="1631"/>
      <c r="AC180" s="1631"/>
      <c r="AD180" s="1631"/>
      <c r="AE180" s="1631"/>
      <c r="AF180" s="1631"/>
      <c r="AG180" s="1631"/>
      <c r="AH180" s="1631"/>
      <c r="AI180" s="1631"/>
      <c r="AJ180" s="1631"/>
      <c r="AK180" s="1631"/>
      <c r="AL180" s="1632"/>
      <c r="AM180" s="106"/>
      <c r="AN180" s="106"/>
    </row>
    <row r="181" spans="1:40" ht="18" customHeight="1" x14ac:dyDescent="0.25">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7"/>
      <c r="Z181" s="107"/>
      <c r="AA181" s="1631"/>
      <c r="AB181" s="1631"/>
      <c r="AC181" s="1631"/>
      <c r="AD181" s="1631"/>
      <c r="AE181" s="1631"/>
      <c r="AF181" s="1631"/>
      <c r="AG181" s="1631"/>
      <c r="AH181" s="1631"/>
      <c r="AI181" s="1631"/>
      <c r="AJ181" s="1631"/>
      <c r="AK181" s="1631"/>
      <c r="AL181" s="1632"/>
      <c r="AM181" s="106"/>
      <c r="AN181" s="106"/>
    </row>
    <row r="182" spans="1:40" ht="18" customHeight="1" x14ac:dyDescent="0.25">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7"/>
      <c r="Z182" s="107"/>
      <c r="AA182" s="1631"/>
      <c r="AB182" s="1631"/>
      <c r="AC182" s="1631"/>
      <c r="AD182" s="1631"/>
      <c r="AE182" s="1631"/>
      <c r="AF182" s="1631"/>
      <c r="AG182" s="1631"/>
      <c r="AH182" s="1631"/>
      <c r="AI182" s="1631"/>
      <c r="AJ182" s="1631"/>
      <c r="AK182" s="1631"/>
      <c r="AL182" s="1632"/>
      <c r="AM182" s="106"/>
      <c r="AN182" s="106"/>
    </row>
    <row r="183" spans="1:40" ht="18" customHeight="1" x14ac:dyDescent="0.25">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7"/>
      <c r="Z183" s="107"/>
      <c r="AA183" s="1631"/>
      <c r="AB183" s="1631"/>
      <c r="AC183" s="1631"/>
      <c r="AD183" s="1631"/>
      <c r="AE183" s="1631"/>
      <c r="AF183" s="1631"/>
      <c r="AG183" s="1631"/>
      <c r="AH183" s="1631"/>
      <c r="AI183" s="1631"/>
      <c r="AJ183" s="1631"/>
      <c r="AK183" s="1631"/>
      <c r="AL183" s="1632"/>
      <c r="AM183" s="106"/>
      <c r="AN183" s="106"/>
    </row>
    <row r="184" spans="1:40" ht="18" customHeight="1" x14ac:dyDescent="0.25">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7"/>
      <c r="Z184" s="107"/>
      <c r="AA184" s="1631"/>
      <c r="AB184" s="1631"/>
      <c r="AC184" s="1631"/>
      <c r="AD184" s="1631"/>
      <c r="AE184" s="1631"/>
      <c r="AF184" s="1631"/>
      <c r="AG184" s="1631"/>
      <c r="AH184" s="1631"/>
      <c r="AI184" s="1631"/>
      <c r="AJ184" s="1631"/>
      <c r="AK184" s="1631"/>
      <c r="AL184" s="1632"/>
      <c r="AM184" s="106"/>
      <c r="AN184" s="106"/>
    </row>
    <row r="185" spans="1:40" ht="18" customHeight="1" x14ac:dyDescent="0.25">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7"/>
      <c r="Z185" s="107"/>
      <c r="AA185" s="1631"/>
      <c r="AB185" s="1631"/>
      <c r="AC185" s="1631"/>
      <c r="AD185" s="1631"/>
      <c r="AE185" s="1631"/>
      <c r="AF185" s="1631"/>
      <c r="AG185" s="1631"/>
      <c r="AH185" s="1631"/>
      <c r="AI185" s="1631"/>
      <c r="AJ185" s="1631"/>
      <c r="AK185" s="1631"/>
      <c r="AL185" s="1632"/>
      <c r="AM185" s="106"/>
      <c r="AN185" s="106"/>
    </row>
    <row r="186" spans="1:40" ht="18" customHeight="1" x14ac:dyDescent="0.25">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7"/>
      <c r="Z186" s="107"/>
      <c r="AA186" s="1631"/>
      <c r="AB186" s="1631"/>
      <c r="AC186" s="1631"/>
      <c r="AD186" s="1631"/>
      <c r="AE186" s="1631"/>
      <c r="AF186" s="1631"/>
      <c r="AG186" s="1631"/>
      <c r="AH186" s="1631"/>
      <c r="AI186" s="1631"/>
      <c r="AJ186" s="1631"/>
      <c r="AK186" s="1631"/>
      <c r="AL186" s="1632"/>
      <c r="AM186" s="106"/>
      <c r="AN186" s="106"/>
    </row>
    <row r="187" spans="1:40" ht="18" customHeight="1" x14ac:dyDescent="0.25">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7"/>
      <c r="Z187" s="107"/>
      <c r="AA187" s="1631"/>
      <c r="AB187" s="1631"/>
      <c r="AC187" s="1631"/>
      <c r="AD187" s="1631"/>
      <c r="AE187" s="1631"/>
      <c r="AF187" s="1631"/>
      <c r="AG187" s="1631"/>
      <c r="AH187" s="1631"/>
      <c r="AI187" s="1631"/>
      <c r="AJ187" s="1631"/>
      <c r="AK187" s="1631"/>
      <c r="AL187" s="1632"/>
      <c r="AM187" s="106"/>
      <c r="AN187" s="106"/>
    </row>
    <row r="188" spans="1:40" ht="18" customHeight="1" x14ac:dyDescent="0.25">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7"/>
      <c r="Z188" s="107"/>
      <c r="AA188" s="1631"/>
      <c r="AB188" s="1631"/>
      <c r="AC188" s="1631"/>
      <c r="AD188" s="1631"/>
      <c r="AE188" s="1631"/>
      <c r="AF188" s="1631"/>
      <c r="AG188" s="1631"/>
      <c r="AH188" s="1631"/>
      <c r="AI188" s="1631"/>
      <c r="AJ188" s="1631"/>
      <c r="AK188" s="1631"/>
      <c r="AL188" s="1632"/>
      <c r="AM188" s="106"/>
      <c r="AN188" s="106"/>
    </row>
    <row r="189" spans="1:40" ht="18" customHeight="1" x14ac:dyDescent="0.25">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7"/>
      <c r="Z189" s="107"/>
      <c r="AA189" s="1631"/>
      <c r="AB189" s="1631"/>
      <c r="AC189" s="1631"/>
      <c r="AD189" s="1631"/>
      <c r="AE189" s="1631"/>
      <c r="AF189" s="1631"/>
      <c r="AG189" s="1631"/>
      <c r="AH189" s="1631"/>
      <c r="AI189" s="1631"/>
      <c r="AJ189" s="1631"/>
      <c r="AK189" s="1631"/>
      <c r="AL189" s="1632"/>
      <c r="AM189" s="106"/>
      <c r="AN189" s="106"/>
    </row>
    <row r="190" spans="1:40" ht="18" customHeight="1" x14ac:dyDescent="0.25">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7"/>
      <c r="Z190" s="107"/>
      <c r="AA190" s="1631"/>
      <c r="AB190" s="1631"/>
      <c r="AC190" s="1631"/>
      <c r="AD190" s="1631"/>
      <c r="AE190" s="1631"/>
      <c r="AF190" s="1631"/>
      <c r="AG190" s="1631"/>
      <c r="AH190" s="1631"/>
      <c r="AI190" s="1631"/>
      <c r="AJ190" s="1631"/>
      <c r="AK190" s="1631"/>
      <c r="AL190" s="1632"/>
      <c r="AM190" s="106"/>
      <c r="AN190" s="106"/>
    </row>
    <row r="191" spans="1:40" ht="18" customHeight="1" x14ac:dyDescent="0.25">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7"/>
      <c r="Z191" s="107"/>
      <c r="AA191" s="1631"/>
      <c r="AB191" s="1631"/>
      <c r="AC191" s="1631"/>
      <c r="AD191" s="1631"/>
      <c r="AE191" s="1631"/>
      <c r="AF191" s="1631"/>
      <c r="AG191" s="1631"/>
      <c r="AH191" s="1631"/>
      <c r="AI191" s="1631"/>
      <c r="AJ191" s="1631"/>
      <c r="AK191" s="1631"/>
      <c r="AL191" s="1632"/>
      <c r="AM191" s="106"/>
      <c r="AN191" s="106"/>
    </row>
    <row r="192" spans="1:40" ht="18" customHeight="1" x14ac:dyDescent="0.25">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7"/>
      <c r="Z192" s="107"/>
      <c r="AA192" s="1631"/>
      <c r="AB192" s="1631"/>
      <c r="AC192" s="1631"/>
      <c r="AD192" s="1631"/>
      <c r="AE192" s="1631"/>
      <c r="AF192" s="1631"/>
      <c r="AG192" s="1631"/>
      <c r="AH192" s="1631"/>
      <c r="AI192" s="1631"/>
      <c r="AJ192" s="1631"/>
      <c r="AK192" s="1631"/>
      <c r="AL192" s="1632"/>
      <c r="AM192" s="106"/>
      <c r="AN192" s="106"/>
    </row>
    <row r="193" spans="1:40" ht="18" customHeight="1" x14ac:dyDescent="0.25">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7"/>
      <c r="Z193" s="107"/>
      <c r="AA193" s="1631"/>
      <c r="AB193" s="1631"/>
      <c r="AC193" s="1631"/>
      <c r="AD193" s="1631"/>
      <c r="AE193" s="1631"/>
      <c r="AF193" s="1631"/>
      <c r="AG193" s="1631"/>
      <c r="AH193" s="1631"/>
      <c r="AI193" s="1631"/>
      <c r="AJ193" s="1631"/>
      <c r="AK193" s="1631"/>
      <c r="AL193" s="1632"/>
      <c r="AM193" s="106"/>
      <c r="AN193" s="106"/>
    </row>
    <row r="194" spans="1:40" ht="18" customHeight="1" x14ac:dyDescent="0.25">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7"/>
      <c r="Z194" s="107"/>
      <c r="AA194" s="1631"/>
      <c r="AB194" s="1631"/>
      <c r="AC194" s="1631"/>
      <c r="AD194" s="1631"/>
      <c r="AE194" s="1631"/>
      <c r="AF194" s="1631"/>
      <c r="AG194" s="1631"/>
      <c r="AH194" s="1631"/>
      <c r="AI194" s="1631"/>
      <c r="AJ194" s="1631"/>
      <c r="AK194" s="1631"/>
      <c r="AL194" s="1632"/>
      <c r="AM194" s="106"/>
      <c r="AN194" s="106"/>
    </row>
    <row r="195" spans="1:40" ht="18" customHeight="1" x14ac:dyDescent="0.25">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7"/>
      <c r="Z195" s="107"/>
      <c r="AA195" s="1631"/>
      <c r="AB195" s="1631"/>
      <c r="AC195" s="1631"/>
      <c r="AD195" s="1631"/>
      <c r="AE195" s="1631"/>
      <c r="AF195" s="1631"/>
      <c r="AG195" s="1631"/>
      <c r="AH195" s="1631"/>
      <c r="AI195" s="1631"/>
      <c r="AJ195" s="1631"/>
      <c r="AK195" s="1631"/>
      <c r="AL195" s="1632"/>
      <c r="AM195" s="106"/>
      <c r="AN195" s="106"/>
    </row>
    <row r="196" spans="1:40" ht="18" customHeight="1" x14ac:dyDescent="0.25">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7"/>
      <c r="Z196" s="107"/>
      <c r="AA196" s="1631"/>
      <c r="AB196" s="1631"/>
      <c r="AC196" s="1631"/>
      <c r="AD196" s="1631"/>
      <c r="AE196" s="1631"/>
      <c r="AF196" s="1631"/>
      <c r="AG196" s="1631"/>
      <c r="AH196" s="1631"/>
      <c r="AI196" s="1631"/>
      <c r="AJ196" s="1631"/>
      <c r="AK196" s="1631"/>
      <c r="AL196" s="1632"/>
      <c r="AM196" s="106"/>
      <c r="AN196" s="106"/>
    </row>
    <row r="197" spans="1:40" ht="18" customHeight="1" x14ac:dyDescent="0.25">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7"/>
      <c r="Z197" s="107"/>
      <c r="AA197" s="1631"/>
      <c r="AB197" s="1631"/>
      <c r="AC197" s="1631"/>
      <c r="AD197" s="1631"/>
      <c r="AE197" s="1631"/>
      <c r="AF197" s="1631"/>
      <c r="AG197" s="1631"/>
      <c r="AH197" s="1631"/>
      <c r="AI197" s="1631"/>
      <c r="AJ197" s="1631"/>
      <c r="AK197" s="1631"/>
      <c r="AL197" s="1632"/>
      <c r="AM197" s="106"/>
      <c r="AN197" s="106"/>
    </row>
    <row r="198" spans="1:40" ht="18" customHeight="1" x14ac:dyDescent="0.25">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7"/>
      <c r="Z198" s="107"/>
      <c r="AA198" s="1631"/>
      <c r="AB198" s="1631"/>
      <c r="AC198" s="1631"/>
      <c r="AD198" s="1631"/>
      <c r="AE198" s="1631"/>
      <c r="AF198" s="1631"/>
      <c r="AG198" s="1631"/>
      <c r="AH198" s="1631"/>
      <c r="AI198" s="1631"/>
      <c r="AJ198" s="1631"/>
      <c r="AK198" s="1631"/>
      <c r="AL198" s="1632"/>
      <c r="AM198" s="106"/>
      <c r="AN198" s="106"/>
    </row>
    <row r="199" spans="1:40" ht="18" customHeight="1" x14ac:dyDescent="0.25">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7"/>
      <c r="Z199" s="107"/>
      <c r="AA199" s="1631"/>
      <c r="AB199" s="1631"/>
      <c r="AC199" s="1631"/>
      <c r="AD199" s="1631"/>
      <c r="AE199" s="1631"/>
      <c r="AF199" s="1631"/>
      <c r="AG199" s="1631"/>
      <c r="AH199" s="1631"/>
      <c r="AI199" s="1631"/>
      <c r="AJ199" s="1631"/>
      <c r="AK199" s="1631"/>
      <c r="AL199" s="1632"/>
      <c r="AM199" s="106"/>
      <c r="AN199" s="106"/>
    </row>
    <row r="200" spans="1:40" ht="18" customHeight="1" x14ac:dyDescent="0.25">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7"/>
      <c r="Z200" s="107"/>
      <c r="AA200" s="1631"/>
      <c r="AB200" s="1631"/>
      <c r="AC200" s="1631"/>
      <c r="AD200" s="1631"/>
      <c r="AE200" s="1631"/>
      <c r="AF200" s="1631"/>
      <c r="AG200" s="1631"/>
      <c r="AH200" s="1631"/>
      <c r="AI200" s="1631"/>
      <c r="AJ200" s="1631"/>
      <c r="AK200" s="1631"/>
      <c r="AL200" s="1632"/>
      <c r="AM200" s="106"/>
      <c r="AN200" s="106"/>
    </row>
    <row r="201" spans="1:40" ht="18" customHeight="1" x14ac:dyDescent="0.25">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7"/>
      <c r="Z201" s="107"/>
      <c r="AA201" s="1631"/>
      <c r="AB201" s="1631"/>
      <c r="AC201" s="1631"/>
      <c r="AD201" s="1631"/>
      <c r="AE201" s="1631"/>
      <c r="AF201" s="1631"/>
      <c r="AG201" s="1631"/>
      <c r="AH201" s="1631"/>
      <c r="AI201" s="1631"/>
      <c r="AJ201" s="1631"/>
      <c r="AK201" s="1631"/>
      <c r="AL201" s="1632"/>
      <c r="AM201" s="106"/>
      <c r="AN201" s="106"/>
    </row>
    <row r="202" spans="1:40" ht="18" customHeight="1" x14ac:dyDescent="0.25">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7"/>
      <c r="Z202" s="107"/>
      <c r="AA202" s="1631"/>
      <c r="AB202" s="1631"/>
      <c r="AC202" s="1631"/>
      <c r="AD202" s="1631"/>
      <c r="AE202" s="1631"/>
      <c r="AF202" s="1631"/>
      <c r="AG202" s="1631"/>
      <c r="AH202" s="1631"/>
      <c r="AI202" s="1631"/>
      <c r="AJ202" s="1631"/>
      <c r="AK202" s="1631"/>
      <c r="AL202" s="1632"/>
      <c r="AM202" s="106"/>
      <c r="AN202" s="106"/>
    </row>
    <row r="203" spans="1:40" ht="18" customHeight="1" x14ac:dyDescent="0.25">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7"/>
      <c r="Z203" s="107"/>
      <c r="AA203" s="1631"/>
      <c r="AB203" s="1631"/>
      <c r="AC203" s="1631"/>
      <c r="AD203" s="1631"/>
      <c r="AE203" s="1631"/>
      <c r="AF203" s="1631"/>
      <c r="AG203" s="1631"/>
      <c r="AH203" s="1631"/>
      <c r="AI203" s="1631"/>
      <c r="AJ203" s="1631"/>
      <c r="AK203" s="1631"/>
      <c r="AL203" s="1632"/>
      <c r="AM203" s="106"/>
      <c r="AN203" s="106"/>
    </row>
    <row r="204" spans="1:40" ht="18" customHeight="1" x14ac:dyDescent="0.25">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7"/>
      <c r="Z204" s="107"/>
      <c r="AA204" s="1631"/>
      <c r="AB204" s="1631"/>
      <c r="AC204" s="1631"/>
      <c r="AD204" s="1631"/>
      <c r="AE204" s="1631"/>
      <c r="AF204" s="1631"/>
      <c r="AG204" s="1631"/>
      <c r="AH204" s="1631"/>
      <c r="AI204" s="1631"/>
      <c r="AJ204" s="1631"/>
      <c r="AK204" s="1631"/>
      <c r="AL204" s="1632"/>
      <c r="AM204" s="106"/>
      <c r="AN204" s="106"/>
    </row>
    <row r="205" spans="1:40" ht="18" customHeight="1" x14ac:dyDescent="0.25">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7"/>
      <c r="Z205" s="107"/>
      <c r="AA205" s="1631"/>
      <c r="AB205" s="1631"/>
      <c r="AC205" s="1631"/>
      <c r="AD205" s="1631"/>
      <c r="AE205" s="1631"/>
      <c r="AF205" s="1631"/>
      <c r="AG205" s="1631"/>
      <c r="AH205" s="1631"/>
      <c r="AI205" s="1631"/>
      <c r="AJ205" s="1631"/>
      <c r="AK205" s="1631"/>
      <c r="AL205" s="1632"/>
      <c r="AM205" s="106"/>
      <c r="AN205" s="106"/>
    </row>
    <row r="206" spans="1:40" ht="18" customHeight="1" x14ac:dyDescent="0.25">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7"/>
      <c r="Z206" s="107"/>
      <c r="AA206" s="1631"/>
      <c r="AB206" s="1631"/>
      <c r="AC206" s="1631"/>
      <c r="AD206" s="1631"/>
      <c r="AE206" s="1631"/>
      <c r="AF206" s="1631"/>
      <c r="AG206" s="1631"/>
      <c r="AH206" s="1631"/>
      <c r="AI206" s="1631"/>
      <c r="AJ206" s="1631"/>
      <c r="AK206" s="1631"/>
      <c r="AL206" s="1632"/>
      <c r="AM206" s="106"/>
      <c r="AN206" s="106"/>
    </row>
    <row r="207" spans="1:40" ht="18" customHeight="1" x14ac:dyDescent="0.25">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7"/>
      <c r="Z207" s="107"/>
      <c r="AA207" s="1631"/>
      <c r="AB207" s="1631"/>
      <c r="AC207" s="1631"/>
      <c r="AD207" s="1631"/>
      <c r="AE207" s="1631"/>
      <c r="AF207" s="1631"/>
      <c r="AG207" s="1631"/>
      <c r="AH207" s="1631"/>
      <c r="AI207" s="1631"/>
      <c r="AJ207" s="1631"/>
      <c r="AK207" s="1631"/>
      <c r="AL207" s="1632"/>
      <c r="AM207" s="106"/>
      <c r="AN207" s="106"/>
    </row>
    <row r="208" spans="1:40" ht="18" customHeight="1" x14ac:dyDescent="0.25">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7"/>
      <c r="Z208" s="107"/>
      <c r="AA208" s="1631"/>
      <c r="AB208" s="1631"/>
      <c r="AC208" s="1631"/>
      <c r="AD208" s="1631"/>
      <c r="AE208" s="1631"/>
      <c r="AF208" s="1631"/>
      <c r="AG208" s="1631"/>
      <c r="AH208" s="1631"/>
      <c r="AI208" s="1631"/>
      <c r="AJ208" s="1631"/>
      <c r="AK208" s="1631"/>
      <c r="AL208" s="1632"/>
      <c r="AM208" s="106"/>
      <c r="AN208" s="106"/>
    </row>
    <row r="209" spans="1:40" ht="18" customHeight="1" x14ac:dyDescent="0.25">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7"/>
      <c r="Z209" s="107"/>
      <c r="AA209" s="1631"/>
      <c r="AB209" s="1631"/>
      <c r="AC209" s="1631"/>
      <c r="AD209" s="1631"/>
      <c r="AE209" s="1631"/>
      <c r="AF209" s="1631"/>
      <c r="AG209" s="1631"/>
      <c r="AH209" s="1631"/>
      <c r="AI209" s="1631"/>
      <c r="AJ209" s="1631"/>
      <c r="AK209" s="1631"/>
      <c r="AL209" s="1632"/>
      <c r="AM209" s="106"/>
      <c r="AN209" s="106"/>
    </row>
    <row r="210" spans="1:40" ht="18" customHeight="1" x14ac:dyDescent="0.25">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7"/>
      <c r="Z210" s="107"/>
      <c r="AA210" s="1631"/>
      <c r="AB210" s="1631"/>
      <c r="AC210" s="1631"/>
      <c r="AD210" s="1631"/>
      <c r="AE210" s="1631"/>
      <c r="AF210" s="1631"/>
      <c r="AG210" s="1631"/>
      <c r="AH210" s="1631"/>
      <c r="AI210" s="1631"/>
      <c r="AJ210" s="1631"/>
      <c r="AK210" s="1631"/>
      <c r="AL210" s="1632"/>
      <c r="AM210" s="106"/>
      <c r="AN210" s="106"/>
    </row>
    <row r="211" spans="1:40" ht="18" customHeight="1" x14ac:dyDescent="0.25">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7"/>
      <c r="Z211" s="107"/>
      <c r="AA211" s="1631"/>
      <c r="AB211" s="1631"/>
      <c r="AC211" s="1631"/>
      <c r="AD211" s="1631"/>
      <c r="AE211" s="1631"/>
      <c r="AF211" s="1631"/>
      <c r="AG211" s="1631"/>
      <c r="AH211" s="1631"/>
      <c r="AI211" s="1631"/>
      <c r="AJ211" s="1631"/>
      <c r="AK211" s="1631"/>
      <c r="AL211" s="1632"/>
      <c r="AM211" s="106"/>
      <c r="AN211" s="106"/>
    </row>
    <row r="212" spans="1:40" ht="18" customHeight="1" x14ac:dyDescent="0.25">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7"/>
      <c r="Z212" s="107"/>
      <c r="AA212" s="1631"/>
      <c r="AB212" s="1631"/>
      <c r="AC212" s="1631"/>
      <c r="AD212" s="1631"/>
      <c r="AE212" s="1631"/>
      <c r="AF212" s="1631"/>
      <c r="AG212" s="1631"/>
      <c r="AH212" s="1631"/>
      <c r="AI212" s="1631"/>
      <c r="AJ212" s="1631"/>
      <c r="AK212" s="1631"/>
      <c r="AL212" s="1632"/>
      <c r="AM212" s="106"/>
      <c r="AN212" s="106"/>
    </row>
    <row r="213" spans="1:40" ht="18" customHeight="1" x14ac:dyDescent="0.25">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7"/>
      <c r="Z213" s="107"/>
      <c r="AA213" s="1631"/>
      <c r="AB213" s="1631"/>
      <c r="AC213" s="1631"/>
      <c r="AD213" s="1631"/>
      <c r="AE213" s="1631"/>
      <c r="AF213" s="1631"/>
      <c r="AG213" s="1631"/>
      <c r="AH213" s="1631"/>
      <c r="AI213" s="1631"/>
      <c r="AJ213" s="1631"/>
      <c r="AK213" s="1631"/>
      <c r="AL213" s="1632"/>
      <c r="AM213" s="106"/>
      <c r="AN213" s="106"/>
    </row>
    <row r="214" spans="1:40" ht="18" customHeight="1" x14ac:dyDescent="0.25">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7"/>
      <c r="Z214" s="107"/>
      <c r="AA214" s="1631"/>
      <c r="AB214" s="1631"/>
      <c r="AC214" s="1631"/>
      <c r="AD214" s="1631"/>
      <c r="AE214" s="1631"/>
      <c r="AF214" s="1631"/>
      <c r="AG214" s="1631"/>
      <c r="AH214" s="1631"/>
      <c r="AI214" s="1631"/>
      <c r="AJ214" s="1631"/>
      <c r="AK214" s="1631"/>
      <c r="AL214" s="1632"/>
      <c r="AM214" s="106"/>
      <c r="AN214" s="106"/>
    </row>
    <row r="215" spans="1:40" ht="18" customHeight="1" x14ac:dyDescent="0.25">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7"/>
      <c r="Z215" s="107"/>
      <c r="AA215" s="1631"/>
      <c r="AB215" s="1631"/>
      <c r="AC215" s="1631"/>
      <c r="AD215" s="1631"/>
      <c r="AE215" s="1631"/>
      <c r="AF215" s="1631"/>
      <c r="AG215" s="1631"/>
      <c r="AH215" s="1631"/>
      <c r="AI215" s="1631"/>
      <c r="AJ215" s="1631"/>
      <c r="AK215" s="1631"/>
      <c r="AL215" s="1632"/>
      <c r="AM215" s="106"/>
      <c r="AN215" s="106"/>
    </row>
    <row r="216" spans="1:40" ht="18" customHeight="1" x14ac:dyDescent="0.25">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7"/>
      <c r="Z216" s="107"/>
      <c r="AA216" s="1631"/>
      <c r="AB216" s="1631"/>
      <c r="AC216" s="1631"/>
      <c r="AD216" s="1631"/>
      <c r="AE216" s="1631"/>
      <c r="AF216" s="1631"/>
      <c r="AG216" s="1631"/>
      <c r="AH216" s="1631"/>
      <c r="AI216" s="1631"/>
      <c r="AJ216" s="1631"/>
      <c r="AK216" s="1631"/>
      <c r="AL216" s="1632"/>
      <c r="AM216" s="106"/>
      <c r="AN216" s="106"/>
    </row>
    <row r="217" spans="1:40" ht="18" customHeight="1" x14ac:dyDescent="0.25">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7"/>
      <c r="Z217" s="107"/>
      <c r="AA217" s="1631"/>
      <c r="AB217" s="1631"/>
      <c r="AC217" s="1631"/>
      <c r="AD217" s="1631"/>
      <c r="AE217" s="1631"/>
      <c r="AF217" s="1631"/>
      <c r="AG217" s="1631"/>
      <c r="AH217" s="1631"/>
      <c r="AI217" s="1631"/>
      <c r="AJ217" s="1631"/>
      <c r="AK217" s="1631"/>
      <c r="AL217" s="1632"/>
      <c r="AM217" s="106"/>
      <c r="AN217" s="106"/>
    </row>
    <row r="218" spans="1:40" ht="18" customHeight="1" x14ac:dyDescent="0.25">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7"/>
      <c r="Z218" s="107"/>
      <c r="AA218" s="1631"/>
      <c r="AB218" s="1631"/>
      <c r="AC218" s="1631"/>
      <c r="AD218" s="1631"/>
      <c r="AE218" s="1631"/>
      <c r="AF218" s="1631"/>
      <c r="AG218" s="1631"/>
      <c r="AH218" s="1631"/>
      <c r="AI218" s="1631"/>
      <c r="AJ218" s="1631"/>
      <c r="AK218" s="1631"/>
      <c r="AL218" s="1632"/>
      <c r="AM218" s="106"/>
      <c r="AN218" s="106"/>
    </row>
    <row r="219" spans="1:40" ht="18" customHeight="1" x14ac:dyDescent="0.25">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7"/>
      <c r="Z219" s="107"/>
      <c r="AA219" s="1631"/>
      <c r="AB219" s="1631"/>
      <c r="AC219" s="1631"/>
      <c r="AD219" s="1631"/>
      <c r="AE219" s="1631"/>
      <c r="AF219" s="1631"/>
      <c r="AG219" s="1631"/>
      <c r="AH219" s="1631"/>
      <c r="AI219" s="1631"/>
      <c r="AJ219" s="1631"/>
      <c r="AK219" s="1631"/>
      <c r="AL219" s="1632"/>
      <c r="AM219" s="106"/>
      <c r="AN219" s="106"/>
    </row>
    <row r="220" spans="1:40" ht="18" customHeight="1" x14ac:dyDescent="0.25">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7"/>
      <c r="Z220" s="107"/>
      <c r="AA220" s="1631"/>
      <c r="AB220" s="1631"/>
      <c r="AC220" s="1631"/>
      <c r="AD220" s="1631"/>
      <c r="AE220" s="1631"/>
      <c r="AF220" s="1631"/>
      <c r="AG220" s="1631"/>
      <c r="AH220" s="1631"/>
      <c r="AI220" s="1631"/>
      <c r="AJ220" s="1631"/>
      <c r="AK220" s="1631"/>
      <c r="AL220" s="1632"/>
      <c r="AM220" s="106"/>
      <c r="AN220" s="106"/>
    </row>
    <row r="221" spans="1:40" ht="18" customHeight="1" x14ac:dyDescent="0.25">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7"/>
      <c r="Z221" s="107"/>
      <c r="AA221" s="1631"/>
      <c r="AB221" s="1631"/>
      <c r="AC221" s="1631"/>
      <c r="AD221" s="1631"/>
      <c r="AE221" s="1631"/>
      <c r="AF221" s="1631"/>
      <c r="AG221" s="1631"/>
      <c r="AH221" s="1631"/>
      <c r="AI221" s="1631"/>
      <c r="AJ221" s="1631"/>
      <c r="AK221" s="1631"/>
      <c r="AL221" s="1632"/>
      <c r="AM221" s="106"/>
      <c r="AN221" s="106"/>
    </row>
    <row r="222" spans="1:40" ht="18" customHeight="1" x14ac:dyDescent="0.25">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7"/>
      <c r="Z222" s="107"/>
      <c r="AA222" s="1631"/>
      <c r="AB222" s="1631"/>
      <c r="AC222" s="1631"/>
      <c r="AD222" s="1631"/>
      <c r="AE222" s="1631"/>
      <c r="AF222" s="1631"/>
      <c r="AG222" s="1631"/>
      <c r="AH222" s="1631"/>
      <c r="AI222" s="1631"/>
      <c r="AJ222" s="1631"/>
      <c r="AK222" s="1631"/>
      <c r="AL222" s="1632"/>
      <c r="AM222" s="106"/>
      <c r="AN222" s="106"/>
    </row>
    <row r="223" spans="1:40" ht="18" customHeight="1" x14ac:dyDescent="0.25">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7"/>
      <c r="Z223" s="107"/>
      <c r="AA223" s="1631"/>
      <c r="AB223" s="1631"/>
      <c r="AC223" s="1631"/>
      <c r="AD223" s="1631"/>
      <c r="AE223" s="1631"/>
      <c r="AF223" s="1631"/>
      <c r="AG223" s="1631"/>
      <c r="AH223" s="1631"/>
      <c r="AI223" s="1631"/>
      <c r="AJ223" s="1631"/>
      <c r="AK223" s="1631"/>
      <c r="AL223" s="1632"/>
      <c r="AM223" s="106"/>
      <c r="AN223" s="106"/>
    </row>
    <row r="224" spans="1:40" ht="18" customHeight="1" x14ac:dyDescent="0.25">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7"/>
      <c r="Z224" s="107"/>
      <c r="AA224" s="1631"/>
      <c r="AB224" s="1631"/>
      <c r="AC224" s="1631"/>
      <c r="AD224" s="1631"/>
      <c r="AE224" s="1631"/>
      <c r="AF224" s="1631"/>
      <c r="AG224" s="1631"/>
      <c r="AH224" s="1631"/>
      <c r="AI224" s="1631"/>
      <c r="AJ224" s="1631"/>
      <c r="AK224" s="1631"/>
      <c r="AL224" s="1632"/>
      <c r="AM224" s="106"/>
      <c r="AN224" s="106"/>
    </row>
    <row r="225" spans="1:40" ht="18" customHeight="1" x14ac:dyDescent="0.25">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7"/>
      <c r="Z225" s="107"/>
      <c r="AA225" s="1631"/>
      <c r="AB225" s="1631"/>
      <c r="AC225" s="1631"/>
      <c r="AD225" s="1631"/>
      <c r="AE225" s="1631"/>
      <c r="AF225" s="1631"/>
      <c r="AG225" s="1631"/>
      <c r="AH225" s="1631"/>
      <c r="AI225" s="1631"/>
      <c r="AJ225" s="1631"/>
      <c r="AK225" s="1631"/>
      <c r="AL225" s="1632"/>
      <c r="AM225" s="106"/>
      <c r="AN225" s="106"/>
    </row>
    <row r="226" spans="1:40" ht="18" customHeight="1" x14ac:dyDescent="0.25">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7"/>
      <c r="Z226" s="107"/>
      <c r="AA226" s="1631"/>
      <c r="AB226" s="1631"/>
      <c r="AC226" s="1631"/>
      <c r="AD226" s="1631"/>
      <c r="AE226" s="1631"/>
      <c r="AF226" s="1631"/>
      <c r="AG226" s="1631"/>
      <c r="AH226" s="1631"/>
      <c r="AI226" s="1631"/>
      <c r="AJ226" s="1631"/>
      <c r="AK226" s="1631"/>
      <c r="AL226" s="1632"/>
      <c r="AM226" s="106"/>
      <c r="AN226" s="106"/>
    </row>
    <row r="227" spans="1:40" ht="18" customHeight="1" x14ac:dyDescent="0.25">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7"/>
      <c r="Z227" s="107"/>
      <c r="AA227" s="1631"/>
      <c r="AB227" s="1631"/>
      <c r="AC227" s="1631"/>
      <c r="AD227" s="1631"/>
      <c r="AE227" s="1631"/>
      <c r="AF227" s="1631"/>
      <c r="AG227" s="1631"/>
      <c r="AH227" s="1631"/>
      <c r="AI227" s="1631"/>
      <c r="AJ227" s="1631"/>
      <c r="AK227" s="1631"/>
      <c r="AL227" s="1632"/>
      <c r="AM227" s="106"/>
      <c r="AN227" s="106"/>
    </row>
    <row r="228" spans="1:40" ht="18" customHeight="1" x14ac:dyDescent="0.25">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7"/>
      <c r="Z228" s="107"/>
      <c r="AA228" s="1631"/>
      <c r="AB228" s="1631"/>
      <c r="AC228" s="1631"/>
      <c r="AD228" s="1631"/>
      <c r="AE228" s="1631"/>
      <c r="AF228" s="1631"/>
      <c r="AG228" s="1631"/>
      <c r="AH228" s="1631"/>
      <c r="AI228" s="1631"/>
      <c r="AJ228" s="1631"/>
      <c r="AK228" s="1631"/>
      <c r="AL228" s="1632"/>
      <c r="AM228" s="106"/>
      <c r="AN228" s="106"/>
    </row>
    <row r="229" spans="1:40" ht="18" customHeight="1" x14ac:dyDescent="0.25">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7"/>
      <c r="Z229" s="107"/>
      <c r="AA229" s="1631"/>
      <c r="AB229" s="1631"/>
      <c r="AC229" s="1631"/>
      <c r="AD229" s="1631"/>
      <c r="AE229" s="1631"/>
      <c r="AF229" s="1631"/>
      <c r="AG229" s="1631"/>
      <c r="AH229" s="1631"/>
      <c r="AI229" s="1631"/>
      <c r="AJ229" s="1631"/>
      <c r="AK229" s="1631"/>
      <c r="AL229" s="1632"/>
      <c r="AM229" s="106"/>
      <c r="AN229" s="106"/>
    </row>
    <row r="230" spans="1:40" ht="18" customHeight="1" x14ac:dyDescent="0.25">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7"/>
      <c r="Z230" s="107"/>
      <c r="AA230" s="1631"/>
      <c r="AB230" s="1631"/>
      <c r="AC230" s="1631"/>
      <c r="AD230" s="1631"/>
      <c r="AE230" s="1631"/>
      <c r="AF230" s="1631"/>
      <c r="AG230" s="1631"/>
      <c r="AH230" s="1631"/>
      <c r="AI230" s="1631"/>
      <c r="AJ230" s="1631"/>
      <c r="AK230" s="1631"/>
      <c r="AL230" s="1632"/>
      <c r="AM230" s="106"/>
      <c r="AN230" s="106"/>
    </row>
    <row r="231" spans="1:40" ht="18" customHeight="1" x14ac:dyDescent="0.2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7"/>
      <c r="Z231" s="107"/>
      <c r="AA231" s="1631"/>
      <c r="AB231" s="1631"/>
      <c r="AC231" s="1631"/>
      <c r="AD231" s="1631"/>
      <c r="AE231" s="1631"/>
      <c r="AF231" s="1631"/>
      <c r="AG231" s="1631"/>
      <c r="AH231" s="1631"/>
      <c r="AI231" s="1631"/>
      <c r="AJ231" s="1631"/>
      <c r="AK231" s="1631"/>
      <c r="AL231" s="1632"/>
      <c r="AM231" s="106"/>
      <c r="AN231" s="106"/>
    </row>
    <row r="232" spans="1:40" ht="18" customHeight="1"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7"/>
      <c r="Z232" s="107"/>
      <c r="AA232" s="1631"/>
      <c r="AB232" s="1631"/>
      <c r="AC232" s="1631"/>
      <c r="AD232" s="1631"/>
      <c r="AE232" s="1631"/>
      <c r="AF232" s="1631"/>
      <c r="AG232" s="1631"/>
      <c r="AH232" s="1631"/>
      <c r="AI232" s="1631"/>
      <c r="AJ232" s="1631"/>
      <c r="AK232" s="1631"/>
      <c r="AL232" s="1632"/>
      <c r="AM232" s="106"/>
      <c r="AN232" s="106"/>
    </row>
    <row r="233" spans="1:40" ht="18"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7"/>
      <c r="Z233" s="107"/>
      <c r="AA233" s="1631"/>
      <c r="AB233" s="1631"/>
      <c r="AC233" s="1631"/>
      <c r="AD233" s="1631"/>
      <c r="AE233" s="1631"/>
      <c r="AF233" s="1631"/>
      <c r="AG233" s="1631"/>
      <c r="AH233" s="1631"/>
      <c r="AI233" s="1631"/>
      <c r="AJ233" s="1631"/>
      <c r="AK233" s="1631"/>
      <c r="AL233" s="1632"/>
      <c r="AM233" s="106"/>
      <c r="AN233" s="106"/>
    </row>
    <row r="234" spans="1:40" ht="18" customHeight="1" x14ac:dyDescent="0.2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7"/>
      <c r="Z234" s="107"/>
      <c r="AA234" s="1631"/>
      <c r="AB234" s="1631"/>
      <c r="AC234" s="1631"/>
      <c r="AD234" s="1631"/>
      <c r="AE234" s="1631"/>
      <c r="AF234" s="1631"/>
      <c r="AG234" s="1631"/>
      <c r="AH234" s="1631"/>
      <c r="AI234" s="1631"/>
      <c r="AJ234" s="1631"/>
      <c r="AK234" s="1631"/>
      <c r="AL234" s="1632"/>
      <c r="AM234" s="106"/>
      <c r="AN234" s="106"/>
    </row>
    <row r="235" spans="1:40" ht="18" customHeight="1" x14ac:dyDescent="0.2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7"/>
      <c r="Z235" s="107"/>
      <c r="AA235" s="1631"/>
      <c r="AB235" s="1631"/>
      <c r="AC235" s="1631"/>
      <c r="AD235" s="1631"/>
      <c r="AE235" s="1631"/>
      <c r="AF235" s="1631"/>
      <c r="AG235" s="1631"/>
      <c r="AH235" s="1631"/>
      <c r="AI235" s="1631"/>
      <c r="AJ235" s="1631"/>
      <c r="AK235" s="1631"/>
      <c r="AL235" s="1632"/>
      <c r="AM235" s="106"/>
      <c r="AN235" s="106"/>
    </row>
    <row r="236" spans="1:40" ht="18" customHeight="1" x14ac:dyDescent="0.2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7"/>
      <c r="Z236" s="107"/>
      <c r="AA236" s="1631"/>
      <c r="AB236" s="1631"/>
      <c r="AC236" s="1631"/>
      <c r="AD236" s="1631"/>
      <c r="AE236" s="1631"/>
      <c r="AF236" s="1631"/>
      <c r="AG236" s="1631"/>
      <c r="AH236" s="1631"/>
      <c r="AI236" s="1631"/>
      <c r="AJ236" s="1631"/>
      <c r="AK236" s="1631"/>
      <c r="AL236" s="1632"/>
      <c r="AM236" s="106"/>
      <c r="AN236" s="106"/>
    </row>
    <row r="237" spans="1:40" ht="18" customHeight="1" x14ac:dyDescent="0.2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7"/>
      <c r="Z237" s="107"/>
      <c r="AA237" s="1631"/>
      <c r="AB237" s="1631"/>
      <c r="AC237" s="1631"/>
      <c r="AD237" s="1631"/>
      <c r="AE237" s="1631"/>
      <c r="AF237" s="1631"/>
      <c r="AG237" s="1631"/>
      <c r="AH237" s="1631"/>
      <c r="AI237" s="1631"/>
      <c r="AJ237" s="1631"/>
      <c r="AK237" s="1631"/>
      <c r="AL237" s="1632"/>
      <c r="AM237" s="106"/>
      <c r="AN237" s="106"/>
    </row>
    <row r="238" spans="1:40" ht="18" customHeight="1" x14ac:dyDescent="0.2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7"/>
      <c r="Z238" s="107"/>
      <c r="AA238" s="1631"/>
      <c r="AB238" s="1631"/>
      <c r="AC238" s="1631"/>
      <c r="AD238" s="1631"/>
      <c r="AE238" s="1631"/>
      <c r="AF238" s="1631"/>
      <c r="AG238" s="1631"/>
      <c r="AH238" s="1631"/>
      <c r="AI238" s="1631"/>
      <c r="AJ238" s="1631"/>
      <c r="AK238" s="1631"/>
      <c r="AL238" s="1632"/>
      <c r="AM238" s="106"/>
      <c r="AN238" s="106"/>
    </row>
    <row r="239" spans="1:40" ht="18" customHeight="1" x14ac:dyDescent="0.2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7"/>
      <c r="Z239" s="107"/>
      <c r="AA239" s="1631"/>
      <c r="AB239" s="1631"/>
      <c r="AC239" s="1631"/>
      <c r="AD239" s="1631"/>
      <c r="AE239" s="1631"/>
      <c r="AF239" s="1631"/>
      <c r="AG239" s="1631"/>
      <c r="AH239" s="1631"/>
      <c r="AI239" s="1631"/>
      <c r="AJ239" s="1631"/>
      <c r="AK239" s="1631"/>
      <c r="AL239" s="1632"/>
      <c r="AM239" s="106"/>
      <c r="AN239" s="106"/>
    </row>
    <row r="240" spans="1:40" ht="18"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7"/>
      <c r="Z240" s="107"/>
      <c r="AA240" s="1631"/>
      <c r="AB240" s="1631"/>
      <c r="AC240" s="1631"/>
      <c r="AD240" s="1631"/>
      <c r="AE240" s="1631"/>
      <c r="AF240" s="1631"/>
      <c r="AG240" s="1631"/>
      <c r="AH240" s="1631"/>
      <c r="AI240" s="1631"/>
      <c r="AJ240" s="1631"/>
      <c r="AK240" s="1631"/>
      <c r="AL240" s="1632"/>
      <c r="AM240" s="106"/>
      <c r="AN240" s="106"/>
    </row>
    <row r="241" spans="1:40" ht="18" customHeight="1"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7"/>
      <c r="Z241" s="107"/>
      <c r="AA241" s="1631"/>
      <c r="AB241" s="1631"/>
      <c r="AC241" s="1631"/>
      <c r="AD241" s="1631"/>
      <c r="AE241" s="1631"/>
      <c r="AF241" s="1631"/>
      <c r="AG241" s="1631"/>
      <c r="AH241" s="1631"/>
      <c r="AI241" s="1631"/>
      <c r="AJ241" s="1631"/>
      <c r="AK241" s="1631"/>
      <c r="AL241" s="1632"/>
      <c r="AM241" s="106"/>
      <c r="AN241" s="106"/>
    </row>
    <row r="242" spans="1:40" ht="18" customHeight="1"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7"/>
      <c r="Z242" s="107"/>
      <c r="AA242" s="1631"/>
      <c r="AB242" s="1631"/>
      <c r="AC242" s="1631"/>
      <c r="AD242" s="1631"/>
      <c r="AE242" s="1631"/>
      <c r="AF242" s="1631"/>
      <c r="AG242" s="1631"/>
      <c r="AH242" s="1631"/>
      <c r="AI242" s="1631"/>
      <c r="AJ242" s="1631"/>
      <c r="AK242" s="1631"/>
      <c r="AL242" s="1632"/>
      <c r="AM242" s="106"/>
      <c r="AN242" s="106"/>
    </row>
    <row r="243" spans="1:40" ht="18" customHeight="1" x14ac:dyDescent="0.2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7"/>
      <c r="Z243" s="107"/>
      <c r="AA243" s="1631"/>
      <c r="AB243" s="1631"/>
      <c r="AC243" s="1631"/>
      <c r="AD243" s="1631"/>
      <c r="AE243" s="1631"/>
      <c r="AF243" s="1631"/>
      <c r="AG243" s="1631"/>
      <c r="AH243" s="1631"/>
      <c r="AI243" s="1631"/>
      <c r="AJ243" s="1631"/>
      <c r="AK243" s="1631"/>
      <c r="AL243" s="1632"/>
      <c r="AM243" s="106"/>
      <c r="AN243" s="106"/>
    </row>
    <row r="244" spans="1:40" ht="18" customHeight="1" x14ac:dyDescent="0.2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7"/>
      <c r="Z244" s="107"/>
      <c r="AA244" s="1631"/>
      <c r="AB244" s="1631"/>
      <c r="AC244" s="1631"/>
      <c r="AD244" s="1631"/>
      <c r="AE244" s="1631"/>
      <c r="AF244" s="1631"/>
      <c r="AG244" s="1631"/>
      <c r="AH244" s="1631"/>
      <c r="AI244" s="1631"/>
      <c r="AJ244" s="1631"/>
      <c r="AK244" s="1631"/>
      <c r="AL244" s="1632"/>
      <c r="AM244" s="106"/>
      <c r="AN244" s="106"/>
    </row>
    <row r="245" spans="1:40" ht="18" customHeight="1" x14ac:dyDescent="0.2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7"/>
      <c r="Z245" s="107"/>
      <c r="AA245" s="1631"/>
      <c r="AB245" s="1631"/>
      <c r="AC245" s="1631"/>
      <c r="AD245" s="1631"/>
      <c r="AE245" s="1631"/>
      <c r="AF245" s="1631"/>
      <c r="AG245" s="1631"/>
      <c r="AH245" s="1631"/>
      <c r="AI245" s="1631"/>
      <c r="AJ245" s="1631"/>
      <c r="AK245" s="1631"/>
      <c r="AL245" s="1632"/>
      <c r="AM245" s="106"/>
      <c r="AN245" s="106"/>
    </row>
    <row r="246" spans="1:40" ht="18" customHeight="1" x14ac:dyDescent="0.2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7"/>
      <c r="Z246" s="107"/>
      <c r="AA246" s="1631"/>
      <c r="AB246" s="1631"/>
      <c r="AC246" s="1631"/>
      <c r="AD246" s="1631"/>
      <c r="AE246" s="1631"/>
      <c r="AF246" s="1631"/>
      <c r="AG246" s="1631"/>
      <c r="AH246" s="1631"/>
      <c r="AI246" s="1631"/>
      <c r="AJ246" s="1631"/>
      <c r="AK246" s="1631"/>
      <c r="AL246" s="1632"/>
      <c r="AM246" s="106"/>
      <c r="AN246" s="106"/>
    </row>
    <row r="247" spans="1:40" ht="18" customHeight="1" x14ac:dyDescent="0.2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7"/>
      <c r="Z247" s="107"/>
      <c r="AA247" s="1631"/>
      <c r="AB247" s="1631"/>
      <c r="AC247" s="1631"/>
      <c r="AD247" s="1631"/>
      <c r="AE247" s="1631"/>
      <c r="AF247" s="1631"/>
      <c r="AG247" s="1631"/>
      <c r="AH247" s="1631"/>
      <c r="AI247" s="1631"/>
      <c r="AJ247" s="1631"/>
      <c r="AK247" s="1631"/>
      <c r="AL247" s="1632"/>
      <c r="AM247" s="106"/>
      <c r="AN247" s="106"/>
    </row>
    <row r="248" spans="1:40" ht="18" customHeight="1" x14ac:dyDescent="0.2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7"/>
      <c r="Z248" s="107"/>
      <c r="AA248" s="1631"/>
      <c r="AB248" s="1631"/>
      <c r="AC248" s="1631"/>
      <c r="AD248" s="1631"/>
      <c r="AE248" s="1631"/>
      <c r="AF248" s="1631"/>
      <c r="AG248" s="1631"/>
      <c r="AH248" s="1631"/>
      <c r="AI248" s="1631"/>
      <c r="AJ248" s="1631"/>
      <c r="AK248" s="1631"/>
      <c r="AL248" s="1632"/>
      <c r="AM248" s="106"/>
      <c r="AN248" s="106"/>
    </row>
    <row r="249" spans="1:40" ht="18" customHeight="1" x14ac:dyDescent="0.2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7"/>
      <c r="Z249" s="107"/>
      <c r="AA249" s="1631"/>
      <c r="AB249" s="1631"/>
      <c r="AC249" s="1631"/>
      <c r="AD249" s="1631"/>
      <c r="AE249" s="1631"/>
      <c r="AF249" s="1631"/>
      <c r="AG249" s="1631"/>
      <c r="AH249" s="1631"/>
      <c r="AI249" s="1631"/>
      <c r="AJ249" s="1631"/>
      <c r="AK249" s="1631"/>
      <c r="AL249" s="1632"/>
      <c r="AM249" s="106"/>
      <c r="AN249" s="106"/>
    </row>
    <row r="250" spans="1:40" ht="18" customHeight="1" x14ac:dyDescent="0.2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7"/>
      <c r="Z250" s="107"/>
      <c r="AA250" s="1631"/>
      <c r="AB250" s="1631"/>
      <c r="AC250" s="1631"/>
      <c r="AD250" s="1631"/>
      <c r="AE250" s="1631"/>
      <c r="AF250" s="1631"/>
      <c r="AG250" s="1631"/>
      <c r="AH250" s="1631"/>
      <c r="AI250" s="1631"/>
      <c r="AJ250" s="1631"/>
      <c r="AK250" s="1631"/>
      <c r="AL250" s="1632"/>
      <c r="AM250" s="106"/>
      <c r="AN250" s="106"/>
    </row>
    <row r="251" spans="1:40" ht="18" customHeight="1" x14ac:dyDescent="0.2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7"/>
      <c r="Z251" s="107"/>
      <c r="AA251" s="1631"/>
      <c r="AB251" s="1631"/>
      <c r="AC251" s="1631"/>
      <c r="AD251" s="1631"/>
      <c r="AE251" s="1631"/>
      <c r="AF251" s="1631"/>
      <c r="AG251" s="1631"/>
      <c r="AH251" s="1631"/>
      <c r="AI251" s="1631"/>
      <c r="AJ251" s="1631"/>
      <c r="AK251" s="1631"/>
      <c r="AL251" s="1632"/>
      <c r="AM251" s="106"/>
      <c r="AN251" s="106"/>
    </row>
    <row r="252" spans="1:40" ht="18" customHeight="1" x14ac:dyDescent="0.2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7"/>
      <c r="Z252" s="107"/>
      <c r="AA252" s="1631"/>
      <c r="AB252" s="1631"/>
      <c r="AC252" s="1631"/>
      <c r="AD252" s="1631"/>
      <c r="AE252" s="1631"/>
      <c r="AF252" s="1631"/>
      <c r="AG252" s="1631"/>
      <c r="AH252" s="1631"/>
      <c r="AI252" s="1631"/>
      <c r="AJ252" s="1631"/>
      <c r="AK252" s="1631"/>
      <c r="AL252" s="1632"/>
      <c r="AM252" s="106"/>
      <c r="AN252" s="106"/>
    </row>
    <row r="253" spans="1:40" ht="18" customHeight="1" x14ac:dyDescent="0.2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7"/>
      <c r="Z253" s="107"/>
      <c r="AA253" s="1631"/>
      <c r="AB253" s="1631"/>
      <c r="AC253" s="1631"/>
      <c r="AD253" s="1631"/>
      <c r="AE253" s="1631"/>
      <c r="AF253" s="1631"/>
      <c r="AG253" s="1631"/>
      <c r="AH253" s="1631"/>
      <c r="AI253" s="1631"/>
      <c r="AJ253" s="1631"/>
      <c r="AK253" s="1631"/>
      <c r="AL253" s="1632"/>
      <c r="AM253" s="106"/>
      <c r="AN253" s="106"/>
    </row>
    <row r="254" spans="1:40" ht="18" customHeight="1" x14ac:dyDescent="0.2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7"/>
      <c r="Z254" s="107"/>
      <c r="AA254" s="1631"/>
      <c r="AB254" s="1631"/>
      <c r="AC254" s="1631"/>
      <c r="AD254" s="1631"/>
      <c r="AE254" s="1631"/>
      <c r="AF254" s="1631"/>
      <c r="AG254" s="1631"/>
      <c r="AH254" s="1631"/>
      <c r="AI254" s="1631"/>
      <c r="AJ254" s="1631"/>
      <c r="AK254" s="1631"/>
      <c r="AL254" s="1632"/>
      <c r="AM254" s="106"/>
      <c r="AN254" s="106"/>
    </row>
    <row r="255" spans="1:40" ht="18" customHeight="1" x14ac:dyDescent="0.2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7"/>
      <c r="Z255" s="107"/>
      <c r="AA255" s="1631"/>
      <c r="AB255" s="1631"/>
      <c r="AC255" s="1631"/>
      <c r="AD255" s="1631"/>
      <c r="AE255" s="1631"/>
      <c r="AF255" s="1631"/>
      <c r="AG255" s="1631"/>
      <c r="AH255" s="1631"/>
      <c r="AI255" s="1631"/>
      <c r="AJ255" s="1631"/>
      <c r="AK255" s="1631"/>
      <c r="AL255" s="1632"/>
      <c r="AM255" s="106"/>
      <c r="AN255" s="106"/>
    </row>
    <row r="256" spans="1:40" ht="18" customHeight="1" x14ac:dyDescent="0.2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7"/>
      <c r="Z256" s="107"/>
      <c r="AA256" s="1631"/>
      <c r="AB256" s="1631"/>
      <c r="AC256" s="1631"/>
      <c r="AD256" s="1631"/>
      <c r="AE256" s="1631"/>
      <c r="AF256" s="1631"/>
      <c r="AG256" s="1631"/>
      <c r="AH256" s="1631"/>
      <c r="AI256" s="1631"/>
      <c r="AJ256" s="1631"/>
      <c r="AK256" s="1631"/>
      <c r="AL256" s="1632"/>
      <c r="AM256" s="106"/>
      <c r="AN256" s="106"/>
    </row>
    <row r="257" spans="1:40" ht="18" customHeight="1" x14ac:dyDescent="0.2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7"/>
      <c r="Z257" s="107"/>
      <c r="AA257" s="1631"/>
      <c r="AB257" s="1631"/>
      <c r="AC257" s="1631"/>
      <c r="AD257" s="1631"/>
      <c r="AE257" s="1631"/>
      <c r="AF257" s="1631"/>
      <c r="AG257" s="1631"/>
      <c r="AH257" s="1631"/>
      <c r="AI257" s="1631"/>
      <c r="AJ257" s="1631"/>
      <c r="AK257" s="1631"/>
      <c r="AL257" s="1632"/>
      <c r="AM257" s="106"/>
      <c r="AN257" s="106"/>
    </row>
    <row r="258" spans="1:40" ht="18" customHeight="1" x14ac:dyDescent="0.2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7"/>
      <c r="Z258" s="107"/>
      <c r="AA258" s="1631"/>
      <c r="AB258" s="1631"/>
      <c r="AC258" s="1631"/>
      <c r="AD258" s="1631"/>
      <c r="AE258" s="1631"/>
      <c r="AF258" s="1631"/>
      <c r="AG258" s="1631"/>
      <c r="AH258" s="1631"/>
      <c r="AI258" s="1631"/>
      <c r="AJ258" s="1631"/>
      <c r="AK258" s="1631"/>
      <c r="AL258" s="1632"/>
      <c r="AM258" s="106"/>
      <c r="AN258" s="106"/>
    </row>
    <row r="259" spans="1:40" ht="18" customHeight="1" x14ac:dyDescent="0.2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7"/>
      <c r="Z259" s="107"/>
      <c r="AA259" s="1631"/>
      <c r="AB259" s="1631"/>
      <c r="AC259" s="1631"/>
      <c r="AD259" s="1631"/>
      <c r="AE259" s="1631"/>
      <c r="AF259" s="1631"/>
      <c r="AG259" s="1631"/>
      <c r="AH259" s="1631"/>
      <c r="AI259" s="1631"/>
      <c r="AJ259" s="1631"/>
      <c r="AK259" s="1631"/>
      <c r="AL259" s="1632"/>
      <c r="AM259" s="106"/>
      <c r="AN259" s="106"/>
    </row>
    <row r="260" spans="1:40" ht="18" customHeight="1" x14ac:dyDescent="0.2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7"/>
      <c r="Z260" s="107"/>
      <c r="AA260" s="1631"/>
      <c r="AB260" s="1631"/>
      <c r="AC260" s="1631"/>
      <c r="AD260" s="1631"/>
      <c r="AE260" s="1631"/>
      <c r="AF260" s="1631"/>
      <c r="AG260" s="1631"/>
      <c r="AH260" s="1631"/>
      <c r="AI260" s="1631"/>
      <c r="AJ260" s="1631"/>
      <c r="AK260" s="1631"/>
      <c r="AL260" s="1632"/>
      <c r="AM260" s="106"/>
      <c r="AN260" s="106"/>
    </row>
    <row r="261" spans="1:40" ht="18" customHeight="1" x14ac:dyDescent="0.2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7"/>
      <c r="Z261" s="107"/>
      <c r="AA261" s="1631"/>
      <c r="AB261" s="1631"/>
      <c r="AC261" s="1631"/>
      <c r="AD261" s="1631"/>
      <c r="AE261" s="1631"/>
      <c r="AF261" s="1631"/>
      <c r="AG261" s="1631"/>
      <c r="AH261" s="1631"/>
      <c r="AI261" s="1631"/>
      <c r="AJ261" s="1631"/>
      <c r="AK261" s="1631"/>
      <c r="AL261" s="1632"/>
      <c r="AM261" s="106"/>
      <c r="AN261" s="106"/>
    </row>
    <row r="262" spans="1:40" ht="18" customHeight="1" x14ac:dyDescent="0.2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7"/>
      <c r="Z262" s="107"/>
      <c r="AA262" s="1631"/>
      <c r="AB262" s="1631"/>
      <c r="AC262" s="1631"/>
      <c r="AD262" s="1631"/>
      <c r="AE262" s="1631"/>
      <c r="AF262" s="1631"/>
      <c r="AG262" s="1631"/>
      <c r="AH262" s="1631"/>
      <c r="AI262" s="1631"/>
      <c r="AJ262" s="1631"/>
      <c r="AK262" s="1631"/>
      <c r="AL262" s="1632"/>
      <c r="AM262" s="106"/>
      <c r="AN262" s="106"/>
    </row>
    <row r="263" spans="1:40" ht="18" customHeight="1" x14ac:dyDescent="0.2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7"/>
      <c r="Z263" s="107"/>
      <c r="AA263" s="1631"/>
      <c r="AB263" s="1631"/>
      <c r="AC263" s="1631"/>
      <c r="AD263" s="1631"/>
      <c r="AE263" s="1631"/>
      <c r="AF263" s="1631"/>
      <c r="AG263" s="1631"/>
      <c r="AH263" s="1631"/>
      <c r="AI263" s="1631"/>
      <c r="AJ263" s="1631"/>
      <c r="AK263" s="1631"/>
      <c r="AL263" s="1632"/>
      <c r="AM263" s="106"/>
      <c r="AN263" s="106"/>
    </row>
    <row r="264" spans="1:40" ht="18" customHeight="1" x14ac:dyDescent="0.2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7"/>
      <c r="Z264" s="107"/>
      <c r="AA264" s="1631"/>
      <c r="AB264" s="1631"/>
      <c r="AC264" s="1631"/>
      <c r="AD264" s="1631"/>
      <c r="AE264" s="1631"/>
      <c r="AF264" s="1631"/>
      <c r="AG264" s="1631"/>
      <c r="AH264" s="1631"/>
      <c r="AI264" s="1631"/>
      <c r="AJ264" s="1631"/>
      <c r="AK264" s="1631"/>
      <c r="AL264" s="1632"/>
      <c r="AM264" s="106"/>
      <c r="AN264" s="106"/>
    </row>
    <row r="265" spans="1:40" ht="18" customHeight="1" x14ac:dyDescent="0.2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7"/>
      <c r="Z265" s="107"/>
      <c r="AA265" s="1631"/>
      <c r="AB265" s="1631"/>
      <c r="AC265" s="1631"/>
      <c r="AD265" s="1631"/>
      <c r="AE265" s="1631"/>
      <c r="AF265" s="1631"/>
      <c r="AG265" s="1631"/>
      <c r="AH265" s="1631"/>
      <c r="AI265" s="1631"/>
      <c r="AJ265" s="1631"/>
      <c r="AK265" s="1631"/>
      <c r="AL265" s="1632"/>
      <c r="AM265" s="106"/>
      <c r="AN265" s="106"/>
    </row>
    <row r="266" spans="1:40" ht="18" customHeight="1" x14ac:dyDescent="0.2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7"/>
      <c r="Z266" s="107"/>
      <c r="AA266" s="1631"/>
      <c r="AB266" s="1631"/>
      <c r="AC266" s="1631"/>
      <c r="AD266" s="1631"/>
      <c r="AE266" s="1631"/>
      <c r="AF266" s="1631"/>
      <c r="AG266" s="1631"/>
      <c r="AH266" s="1631"/>
      <c r="AI266" s="1631"/>
      <c r="AJ266" s="1631"/>
      <c r="AK266" s="1631"/>
      <c r="AL266" s="1632"/>
      <c r="AM266" s="106"/>
      <c r="AN266" s="106"/>
    </row>
    <row r="267" spans="1:40" ht="18" customHeight="1" x14ac:dyDescent="0.2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7"/>
      <c r="Z267" s="107"/>
      <c r="AA267" s="1631"/>
      <c r="AB267" s="1631"/>
      <c r="AC267" s="1631"/>
      <c r="AD267" s="1631"/>
      <c r="AE267" s="1631"/>
      <c r="AF267" s="1631"/>
      <c r="AG267" s="1631"/>
      <c r="AH267" s="1631"/>
      <c r="AI267" s="1631"/>
      <c r="AJ267" s="1631"/>
      <c r="AK267" s="1631"/>
      <c r="AL267" s="1632"/>
      <c r="AM267" s="106"/>
      <c r="AN267" s="106"/>
    </row>
    <row r="268" spans="1:40" ht="18" customHeight="1" x14ac:dyDescent="0.2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7"/>
      <c r="Z268" s="107"/>
      <c r="AA268" s="1631"/>
      <c r="AB268" s="1631"/>
      <c r="AC268" s="1631"/>
      <c r="AD268" s="1631"/>
      <c r="AE268" s="1631"/>
      <c r="AF268" s="1631"/>
      <c r="AG268" s="1631"/>
      <c r="AH268" s="1631"/>
      <c r="AI268" s="1631"/>
      <c r="AJ268" s="1631"/>
      <c r="AK268" s="1631"/>
      <c r="AL268" s="1632"/>
      <c r="AM268" s="106"/>
      <c r="AN268" s="106"/>
    </row>
    <row r="269" spans="1:40" ht="18" customHeight="1" x14ac:dyDescent="0.2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7"/>
      <c r="Z269" s="107"/>
      <c r="AA269" s="1631"/>
      <c r="AB269" s="1631"/>
      <c r="AC269" s="1631"/>
      <c r="AD269" s="1631"/>
      <c r="AE269" s="1631"/>
      <c r="AF269" s="1631"/>
      <c r="AG269" s="1631"/>
      <c r="AH269" s="1631"/>
      <c r="AI269" s="1631"/>
      <c r="AJ269" s="1631"/>
      <c r="AK269" s="1631"/>
      <c r="AL269" s="1632"/>
      <c r="AM269" s="106"/>
      <c r="AN269" s="106"/>
    </row>
    <row r="270" spans="1:40" ht="18" customHeight="1" x14ac:dyDescent="0.2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7"/>
      <c r="Z270" s="107"/>
      <c r="AA270" s="1631"/>
      <c r="AB270" s="1631"/>
      <c r="AC270" s="1631"/>
      <c r="AD270" s="1631"/>
      <c r="AE270" s="1631"/>
      <c r="AF270" s="1631"/>
      <c r="AG270" s="1631"/>
      <c r="AH270" s="1631"/>
      <c r="AI270" s="1631"/>
      <c r="AJ270" s="1631"/>
      <c r="AK270" s="1631"/>
      <c r="AL270" s="1632"/>
      <c r="AM270" s="106"/>
      <c r="AN270" s="106"/>
    </row>
    <row r="271" spans="1:40" ht="18" customHeight="1" x14ac:dyDescent="0.2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7"/>
      <c r="Z271" s="107"/>
      <c r="AA271" s="1631"/>
      <c r="AB271" s="1631"/>
      <c r="AC271" s="1631"/>
      <c r="AD271" s="1631"/>
      <c r="AE271" s="1631"/>
      <c r="AF271" s="1631"/>
      <c r="AG271" s="1631"/>
      <c r="AH271" s="1631"/>
      <c r="AI271" s="1631"/>
      <c r="AJ271" s="1631"/>
      <c r="AK271" s="1631"/>
      <c r="AL271" s="1632"/>
      <c r="AM271" s="106"/>
      <c r="AN271" s="106"/>
    </row>
    <row r="272" spans="1:40" ht="18" customHeight="1" x14ac:dyDescent="0.2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7"/>
      <c r="Z272" s="107"/>
      <c r="AA272" s="1631"/>
      <c r="AB272" s="1631"/>
      <c r="AC272" s="1631"/>
      <c r="AD272" s="1631"/>
      <c r="AE272" s="1631"/>
      <c r="AF272" s="1631"/>
      <c r="AG272" s="1631"/>
      <c r="AH272" s="1631"/>
      <c r="AI272" s="1631"/>
      <c r="AJ272" s="1631"/>
      <c r="AK272" s="1631"/>
      <c r="AL272" s="1632"/>
      <c r="AM272" s="106"/>
      <c r="AN272" s="106"/>
    </row>
    <row r="273" spans="1:40" ht="18" customHeight="1" x14ac:dyDescent="0.2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7"/>
      <c r="Z273" s="107"/>
      <c r="AA273" s="1631"/>
      <c r="AB273" s="1631"/>
      <c r="AC273" s="1631"/>
      <c r="AD273" s="1631"/>
      <c r="AE273" s="1631"/>
      <c r="AF273" s="1631"/>
      <c r="AG273" s="1631"/>
      <c r="AH273" s="1631"/>
      <c r="AI273" s="1631"/>
      <c r="AJ273" s="1631"/>
      <c r="AK273" s="1631"/>
      <c r="AL273" s="1632"/>
      <c r="AM273" s="106"/>
      <c r="AN273" s="106"/>
    </row>
    <row r="274" spans="1:40" ht="18" customHeight="1" x14ac:dyDescent="0.2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7"/>
      <c r="Z274" s="107"/>
      <c r="AA274" s="1631"/>
      <c r="AB274" s="1631"/>
      <c r="AC274" s="1631"/>
      <c r="AD274" s="1631"/>
      <c r="AE274" s="1631"/>
      <c r="AF274" s="1631"/>
      <c r="AG274" s="1631"/>
      <c r="AH274" s="1631"/>
      <c r="AI274" s="1631"/>
      <c r="AJ274" s="1631"/>
      <c r="AK274" s="1631"/>
      <c r="AL274" s="1632"/>
      <c r="AM274" s="106"/>
      <c r="AN274" s="106"/>
    </row>
    <row r="275" spans="1:40" ht="18" customHeight="1" x14ac:dyDescent="0.2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7"/>
      <c r="Z275" s="107"/>
      <c r="AA275" s="1631"/>
      <c r="AB275" s="1631"/>
      <c r="AC275" s="1631"/>
      <c r="AD275" s="1631"/>
      <c r="AE275" s="1631"/>
      <c r="AF275" s="1631"/>
      <c r="AG275" s="1631"/>
      <c r="AH275" s="1631"/>
      <c r="AI275" s="1631"/>
      <c r="AJ275" s="1631"/>
      <c r="AK275" s="1631"/>
      <c r="AL275" s="1632"/>
      <c r="AM275" s="106"/>
      <c r="AN275" s="106"/>
    </row>
    <row r="276" spans="1:40" ht="18" customHeight="1" x14ac:dyDescent="0.2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7"/>
      <c r="Z276" s="107"/>
      <c r="AA276" s="1631"/>
      <c r="AB276" s="1631"/>
      <c r="AC276" s="1631"/>
      <c r="AD276" s="1631"/>
      <c r="AE276" s="1631"/>
      <c r="AF276" s="1631"/>
      <c r="AG276" s="1631"/>
      <c r="AH276" s="1631"/>
      <c r="AI276" s="1631"/>
      <c r="AJ276" s="1631"/>
      <c r="AK276" s="1631"/>
      <c r="AL276" s="1632"/>
      <c r="AM276" s="106"/>
      <c r="AN276" s="106"/>
    </row>
    <row r="277" spans="1:40" ht="18" customHeight="1" x14ac:dyDescent="0.2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7"/>
      <c r="Z277" s="107"/>
      <c r="AA277" s="1631"/>
      <c r="AB277" s="1631"/>
      <c r="AC277" s="1631"/>
      <c r="AD277" s="1631"/>
      <c r="AE277" s="1631"/>
      <c r="AF277" s="1631"/>
      <c r="AG277" s="1631"/>
      <c r="AH277" s="1631"/>
      <c r="AI277" s="1631"/>
      <c r="AJ277" s="1631"/>
      <c r="AK277" s="1631"/>
      <c r="AL277" s="1632"/>
      <c r="AM277" s="106"/>
      <c r="AN277" s="106"/>
    </row>
    <row r="278" spans="1:40" ht="18" customHeight="1" x14ac:dyDescent="0.2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7"/>
      <c r="Z278" s="107"/>
      <c r="AA278" s="1631"/>
      <c r="AB278" s="1631"/>
      <c r="AC278" s="1631"/>
      <c r="AD278" s="1631"/>
      <c r="AE278" s="1631"/>
      <c r="AF278" s="1631"/>
      <c r="AG278" s="1631"/>
      <c r="AH278" s="1631"/>
      <c r="AI278" s="1631"/>
      <c r="AJ278" s="1631"/>
      <c r="AK278" s="1631"/>
      <c r="AL278" s="1632"/>
      <c r="AM278" s="106"/>
      <c r="AN278" s="106"/>
    </row>
    <row r="279" spans="1:40" ht="18" customHeight="1" x14ac:dyDescent="0.2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7"/>
      <c r="Z279" s="107"/>
      <c r="AA279" s="1631"/>
      <c r="AB279" s="1631"/>
      <c r="AC279" s="1631"/>
      <c r="AD279" s="1631"/>
      <c r="AE279" s="1631"/>
      <c r="AF279" s="1631"/>
      <c r="AG279" s="1631"/>
      <c r="AH279" s="1631"/>
      <c r="AI279" s="1631"/>
      <c r="AJ279" s="1631"/>
      <c r="AK279" s="1631"/>
      <c r="AL279" s="1632"/>
      <c r="AM279" s="106"/>
      <c r="AN279" s="106"/>
    </row>
    <row r="280" spans="1:40" ht="18" customHeight="1" x14ac:dyDescent="0.2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7"/>
      <c r="Z280" s="107"/>
      <c r="AA280" s="1631"/>
      <c r="AB280" s="1631"/>
      <c r="AC280" s="1631"/>
      <c r="AD280" s="1631"/>
      <c r="AE280" s="1631"/>
      <c r="AF280" s="1631"/>
      <c r="AG280" s="1631"/>
      <c r="AH280" s="1631"/>
      <c r="AI280" s="1631"/>
      <c r="AJ280" s="1631"/>
      <c r="AK280" s="1631"/>
      <c r="AL280" s="1632"/>
      <c r="AM280" s="106"/>
      <c r="AN280" s="106"/>
    </row>
    <row r="281" spans="1:40" ht="18" customHeight="1" x14ac:dyDescent="0.2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7"/>
      <c r="Z281" s="107"/>
      <c r="AA281" s="1631"/>
      <c r="AB281" s="1631"/>
      <c r="AC281" s="1631"/>
      <c r="AD281" s="1631"/>
      <c r="AE281" s="1631"/>
      <c r="AF281" s="1631"/>
      <c r="AG281" s="1631"/>
      <c r="AH281" s="1631"/>
      <c r="AI281" s="1631"/>
      <c r="AJ281" s="1631"/>
      <c r="AK281" s="1631"/>
      <c r="AL281" s="1632"/>
      <c r="AM281" s="106"/>
      <c r="AN281" s="106"/>
    </row>
    <row r="282" spans="1:40" ht="18" customHeight="1" x14ac:dyDescent="0.2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7"/>
      <c r="Z282" s="107"/>
      <c r="AA282" s="1631"/>
      <c r="AB282" s="1631"/>
      <c r="AC282" s="1631"/>
      <c r="AD282" s="1631"/>
      <c r="AE282" s="1631"/>
      <c r="AF282" s="1631"/>
      <c r="AG282" s="1631"/>
      <c r="AH282" s="1631"/>
      <c r="AI282" s="1631"/>
      <c r="AJ282" s="1631"/>
      <c r="AK282" s="1631"/>
      <c r="AL282" s="1632"/>
      <c r="AM282" s="106"/>
      <c r="AN282" s="106"/>
    </row>
    <row r="283" spans="1:40" ht="18" customHeight="1" x14ac:dyDescent="0.2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7"/>
      <c r="Z283" s="107"/>
      <c r="AA283" s="1631"/>
      <c r="AB283" s="1631"/>
      <c r="AC283" s="1631"/>
      <c r="AD283" s="1631"/>
      <c r="AE283" s="1631"/>
      <c r="AF283" s="1631"/>
      <c r="AG283" s="1631"/>
      <c r="AH283" s="1631"/>
      <c r="AI283" s="1631"/>
      <c r="AJ283" s="1631"/>
      <c r="AK283" s="1631"/>
      <c r="AL283" s="1632"/>
      <c r="AM283" s="106"/>
      <c r="AN283" s="106"/>
    </row>
    <row r="284" spans="1:40" ht="18" customHeight="1" x14ac:dyDescent="0.2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7"/>
      <c r="Z284" s="107"/>
      <c r="AA284" s="1631"/>
      <c r="AB284" s="1631"/>
      <c r="AC284" s="1631"/>
      <c r="AD284" s="1631"/>
      <c r="AE284" s="1631"/>
      <c r="AF284" s="1631"/>
      <c r="AG284" s="1631"/>
      <c r="AH284" s="1631"/>
      <c r="AI284" s="1631"/>
      <c r="AJ284" s="1631"/>
      <c r="AK284" s="1631"/>
      <c r="AL284" s="1632"/>
      <c r="AM284" s="106"/>
      <c r="AN284" s="106"/>
    </row>
    <row r="285" spans="1:40" ht="18" customHeight="1" x14ac:dyDescent="0.2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7"/>
      <c r="Z285" s="107"/>
      <c r="AA285" s="1631"/>
      <c r="AB285" s="1631"/>
      <c r="AC285" s="1631"/>
      <c r="AD285" s="1631"/>
      <c r="AE285" s="1631"/>
      <c r="AF285" s="1631"/>
      <c r="AG285" s="1631"/>
      <c r="AH285" s="1631"/>
      <c r="AI285" s="1631"/>
      <c r="AJ285" s="1631"/>
      <c r="AK285" s="1631"/>
      <c r="AL285" s="1632"/>
      <c r="AM285" s="106"/>
      <c r="AN285" s="106"/>
    </row>
    <row r="286" spans="1:40" ht="18" customHeight="1" x14ac:dyDescent="0.2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7"/>
      <c r="Z286" s="107"/>
      <c r="AA286" s="1631"/>
      <c r="AB286" s="1631"/>
      <c r="AC286" s="1631"/>
      <c r="AD286" s="1631"/>
      <c r="AE286" s="1631"/>
      <c r="AF286" s="1631"/>
      <c r="AG286" s="1631"/>
      <c r="AH286" s="1631"/>
      <c r="AI286" s="1631"/>
      <c r="AJ286" s="1631"/>
      <c r="AK286" s="1631"/>
      <c r="AL286" s="1632"/>
      <c r="AM286" s="106"/>
      <c r="AN286" s="106"/>
    </row>
    <row r="287" spans="1:40" ht="18" customHeight="1"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7"/>
      <c r="Z287" s="107"/>
      <c r="AA287" s="1631"/>
      <c r="AB287" s="1631"/>
      <c r="AC287" s="1631"/>
      <c r="AD287" s="1631"/>
      <c r="AE287" s="1631"/>
      <c r="AF287" s="1631"/>
      <c r="AG287" s="1631"/>
      <c r="AH287" s="1631"/>
      <c r="AI287" s="1631"/>
      <c r="AJ287" s="1631"/>
      <c r="AK287" s="1631"/>
      <c r="AL287" s="1632"/>
      <c r="AM287" s="106"/>
      <c r="AN287" s="106"/>
    </row>
    <row r="288" spans="1:40" ht="18" customHeight="1" x14ac:dyDescent="0.2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7"/>
      <c r="Z288" s="107"/>
      <c r="AA288" s="1631"/>
      <c r="AB288" s="1631"/>
      <c r="AC288" s="1631"/>
      <c r="AD288" s="1631"/>
      <c r="AE288" s="1631"/>
      <c r="AF288" s="1631"/>
      <c r="AG288" s="1631"/>
      <c r="AH288" s="1631"/>
      <c r="AI288" s="1631"/>
      <c r="AJ288" s="1631"/>
      <c r="AK288" s="1631"/>
      <c r="AL288" s="1632"/>
      <c r="AM288" s="106"/>
      <c r="AN288" s="106"/>
    </row>
    <row r="289" spans="1:40" ht="18" customHeight="1" x14ac:dyDescent="0.2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7"/>
      <c r="Z289" s="107"/>
      <c r="AA289" s="1631"/>
      <c r="AB289" s="1631"/>
      <c r="AC289" s="1631"/>
      <c r="AD289" s="1631"/>
      <c r="AE289" s="1631"/>
      <c r="AF289" s="1631"/>
      <c r="AG289" s="1631"/>
      <c r="AH289" s="1631"/>
      <c r="AI289" s="1631"/>
      <c r="AJ289" s="1631"/>
      <c r="AK289" s="1631"/>
      <c r="AL289" s="1632"/>
      <c r="AM289" s="106"/>
      <c r="AN289" s="106"/>
    </row>
    <row r="290" spans="1:40" ht="18" customHeight="1" x14ac:dyDescent="0.2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7"/>
      <c r="Z290" s="107"/>
      <c r="AA290" s="1631"/>
      <c r="AB290" s="1631"/>
      <c r="AC290" s="1631"/>
      <c r="AD290" s="1631"/>
      <c r="AE290" s="1631"/>
      <c r="AF290" s="1631"/>
      <c r="AG290" s="1631"/>
      <c r="AH290" s="1631"/>
      <c r="AI290" s="1631"/>
      <c r="AJ290" s="1631"/>
      <c r="AK290" s="1631"/>
      <c r="AL290" s="1632"/>
      <c r="AM290" s="106"/>
      <c r="AN290" s="106"/>
    </row>
    <row r="291" spans="1:40" ht="18" customHeight="1" x14ac:dyDescent="0.2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7"/>
      <c r="Z291" s="107"/>
      <c r="AA291" s="1631"/>
      <c r="AB291" s="1631"/>
      <c r="AC291" s="1631"/>
      <c r="AD291" s="1631"/>
      <c r="AE291" s="1631"/>
      <c r="AF291" s="1631"/>
      <c r="AG291" s="1631"/>
      <c r="AH291" s="1631"/>
      <c r="AI291" s="1631"/>
      <c r="AJ291" s="1631"/>
      <c r="AK291" s="1631"/>
      <c r="AL291" s="1632"/>
      <c r="AM291" s="106"/>
      <c r="AN291" s="106"/>
    </row>
    <row r="292" spans="1:40" ht="18" customHeight="1" x14ac:dyDescent="0.2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7"/>
      <c r="Z292" s="107"/>
      <c r="AA292" s="1631"/>
      <c r="AB292" s="1631"/>
      <c r="AC292" s="1631"/>
      <c r="AD292" s="1631"/>
      <c r="AE292" s="1631"/>
      <c r="AF292" s="1631"/>
      <c r="AG292" s="1631"/>
      <c r="AH292" s="1631"/>
      <c r="AI292" s="1631"/>
      <c r="AJ292" s="1631"/>
      <c r="AK292" s="1631"/>
      <c r="AL292" s="1632"/>
      <c r="AM292" s="106"/>
      <c r="AN292" s="106"/>
    </row>
    <row r="293" spans="1:40" ht="18" customHeight="1" x14ac:dyDescent="0.2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7"/>
      <c r="Z293" s="107"/>
      <c r="AA293" s="1631"/>
      <c r="AB293" s="1631"/>
      <c r="AC293" s="1631"/>
      <c r="AD293" s="1631"/>
      <c r="AE293" s="1631"/>
      <c r="AF293" s="1631"/>
      <c r="AG293" s="1631"/>
      <c r="AH293" s="1631"/>
      <c r="AI293" s="1631"/>
      <c r="AJ293" s="1631"/>
      <c r="AK293" s="1631"/>
      <c r="AL293" s="1632"/>
      <c r="AM293" s="106"/>
      <c r="AN293" s="106"/>
    </row>
    <row r="294" spans="1:40" ht="18" customHeight="1" x14ac:dyDescent="0.2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7"/>
      <c r="Z294" s="107"/>
      <c r="AA294" s="1631"/>
      <c r="AB294" s="1631"/>
      <c r="AC294" s="1631"/>
      <c r="AD294" s="1631"/>
      <c r="AE294" s="1631"/>
      <c r="AF294" s="1631"/>
      <c r="AG294" s="1631"/>
      <c r="AH294" s="1631"/>
      <c r="AI294" s="1631"/>
      <c r="AJ294" s="1631"/>
      <c r="AK294" s="1631"/>
      <c r="AL294" s="1632"/>
      <c r="AM294" s="106"/>
      <c r="AN294" s="106"/>
    </row>
    <row r="295" spans="1:40" ht="18" customHeight="1" x14ac:dyDescent="0.2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7"/>
      <c r="Z295" s="107"/>
      <c r="AA295" s="1631"/>
      <c r="AB295" s="1631"/>
      <c r="AC295" s="1631"/>
      <c r="AD295" s="1631"/>
      <c r="AE295" s="1631"/>
      <c r="AF295" s="1631"/>
      <c r="AG295" s="1631"/>
      <c r="AH295" s="1631"/>
      <c r="AI295" s="1631"/>
      <c r="AJ295" s="1631"/>
      <c r="AK295" s="1631"/>
      <c r="AL295" s="1632"/>
      <c r="AM295" s="106"/>
      <c r="AN295" s="106"/>
    </row>
    <row r="296" spans="1:40" ht="18" customHeight="1" x14ac:dyDescent="0.2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7"/>
      <c r="Z296" s="107"/>
      <c r="AA296" s="1631"/>
      <c r="AB296" s="1631"/>
      <c r="AC296" s="1631"/>
      <c r="AD296" s="1631"/>
      <c r="AE296" s="1631"/>
      <c r="AF296" s="1631"/>
      <c r="AG296" s="1631"/>
      <c r="AH296" s="1631"/>
      <c r="AI296" s="1631"/>
      <c r="AJ296" s="1631"/>
      <c r="AK296" s="1631"/>
      <c r="AL296" s="1632"/>
      <c r="AM296" s="106"/>
      <c r="AN296" s="106"/>
    </row>
    <row r="297" spans="1:40" ht="18" customHeight="1" x14ac:dyDescent="0.2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7"/>
      <c r="Z297" s="107"/>
      <c r="AA297" s="1631"/>
      <c r="AB297" s="1631"/>
      <c r="AC297" s="1631"/>
      <c r="AD297" s="1631"/>
      <c r="AE297" s="1631"/>
      <c r="AF297" s="1631"/>
      <c r="AG297" s="1631"/>
      <c r="AH297" s="1631"/>
      <c r="AI297" s="1631"/>
      <c r="AJ297" s="1631"/>
      <c r="AK297" s="1631"/>
      <c r="AL297" s="1632"/>
      <c r="AM297" s="106"/>
      <c r="AN297" s="106"/>
    </row>
    <row r="298" spans="1:40" ht="18" customHeight="1" x14ac:dyDescent="0.2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7"/>
      <c r="Z298" s="107"/>
      <c r="AA298" s="1631"/>
      <c r="AB298" s="1631"/>
      <c r="AC298" s="1631"/>
      <c r="AD298" s="1631"/>
      <c r="AE298" s="1631"/>
      <c r="AF298" s="1631"/>
      <c r="AG298" s="1631"/>
      <c r="AH298" s="1631"/>
      <c r="AI298" s="1631"/>
      <c r="AJ298" s="1631"/>
      <c r="AK298" s="1631"/>
      <c r="AL298" s="1632"/>
      <c r="AM298" s="106"/>
      <c r="AN298" s="106"/>
    </row>
    <row r="299" spans="1:40" ht="18" customHeight="1" x14ac:dyDescent="0.2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7"/>
      <c r="Z299" s="107"/>
      <c r="AA299" s="1631"/>
      <c r="AB299" s="1631"/>
      <c r="AC299" s="1631"/>
      <c r="AD299" s="1631"/>
      <c r="AE299" s="1631"/>
      <c r="AF299" s="1631"/>
      <c r="AG299" s="1631"/>
      <c r="AH299" s="1631"/>
      <c r="AI299" s="1631"/>
      <c r="AJ299" s="1631"/>
      <c r="AK299" s="1631"/>
      <c r="AL299" s="1632"/>
      <c r="AM299" s="106"/>
      <c r="AN299" s="106"/>
    </row>
    <row r="300" spans="1:40" ht="18" customHeight="1" x14ac:dyDescent="0.2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7"/>
      <c r="Z300" s="107"/>
      <c r="AA300" s="1631"/>
      <c r="AB300" s="1631"/>
      <c r="AC300" s="1631"/>
      <c r="AD300" s="1631"/>
      <c r="AE300" s="1631"/>
      <c r="AF300" s="1631"/>
      <c r="AG300" s="1631"/>
      <c r="AH300" s="1631"/>
      <c r="AI300" s="1631"/>
      <c r="AJ300" s="1631"/>
      <c r="AK300" s="1631"/>
      <c r="AL300" s="1632"/>
      <c r="AM300" s="106"/>
      <c r="AN300" s="106"/>
    </row>
    <row r="301" spans="1:40" ht="18" customHeight="1" x14ac:dyDescent="0.2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7"/>
      <c r="Z301" s="107"/>
      <c r="AA301" s="1631"/>
      <c r="AB301" s="1631"/>
      <c r="AC301" s="1631"/>
      <c r="AD301" s="1631"/>
      <c r="AE301" s="1631"/>
      <c r="AF301" s="1631"/>
      <c r="AG301" s="1631"/>
      <c r="AH301" s="1631"/>
      <c r="AI301" s="1631"/>
      <c r="AJ301" s="1631"/>
      <c r="AK301" s="1631"/>
      <c r="AL301" s="1632"/>
      <c r="AM301" s="106"/>
      <c r="AN301" s="106"/>
    </row>
    <row r="302" spans="1:40" ht="18" customHeight="1" x14ac:dyDescent="0.2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7"/>
      <c r="Z302" s="107"/>
      <c r="AA302" s="1631"/>
      <c r="AB302" s="1631"/>
      <c r="AC302" s="1631"/>
      <c r="AD302" s="1631"/>
      <c r="AE302" s="1631"/>
      <c r="AF302" s="1631"/>
      <c r="AG302" s="1631"/>
      <c r="AH302" s="1631"/>
      <c r="AI302" s="1631"/>
      <c r="AJ302" s="1631"/>
      <c r="AK302" s="1631"/>
      <c r="AL302" s="1632"/>
      <c r="AM302" s="106"/>
      <c r="AN302" s="106"/>
    </row>
    <row r="303" spans="1:40" ht="18" customHeight="1" x14ac:dyDescent="0.2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7"/>
      <c r="Z303" s="107"/>
      <c r="AA303" s="1631"/>
      <c r="AB303" s="1631"/>
      <c r="AC303" s="1631"/>
      <c r="AD303" s="1631"/>
      <c r="AE303" s="1631"/>
      <c r="AF303" s="1631"/>
      <c r="AG303" s="1631"/>
      <c r="AH303" s="1631"/>
      <c r="AI303" s="1631"/>
      <c r="AJ303" s="1631"/>
      <c r="AK303" s="1631"/>
      <c r="AL303" s="1632"/>
      <c r="AM303" s="106"/>
      <c r="AN303" s="106"/>
    </row>
    <row r="304" spans="1:40" ht="18" customHeight="1" x14ac:dyDescent="0.2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7"/>
      <c r="Z304" s="107"/>
      <c r="AA304" s="1631"/>
      <c r="AB304" s="1631"/>
      <c r="AC304" s="1631"/>
      <c r="AD304" s="1631"/>
      <c r="AE304" s="1631"/>
      <c r="AF304" s="1631"/>
      <c r="AG304" s="1631"/>
      <c r="AH304" s="1631"/>
      <c r="AI304" s="1631"/>
      <c r="AJ304" s="1631"/>
      <c r="AK304" s="1631"/>
      <c r="AL304" s="1632"/>
      <c r="AM304" s="106"/>
      <c r="AN304" s="106"/>
    </row>
    <row r="305" spans="1:40" ht="18" customHeight="1" x14ac:dyDescent="0.2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7"/>
      <c r="Z305" s="107"/>
      <c r="AA305" s="1631"/>
      <c r="AB305" s="1631"/>
      <c r="AC305" s="1631"/>
      <c r="AD305" s="1631"/>
      <c r="AE305" s="1631"/>
      <c r="AF305" s="1631"/>
      <c r="AG305" s="1631"/>
      <c r="AH305" s="1631"/>
      <c r="AI305" s="1631"/>
      <c r="AJ305" s="1631"/>
      <c r="AK305" s="1631"/>
      <c r="AL305" s="1632"/>
      <c r="AM305" s="106"/>
      <c r="AN305" s="106"/>
    </row>
    <row r="306" spans="1:40" ht="18" customHeight="1" x14ac:dyDescent="0.2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7"/>
      <c r="Z306" s="107"/>
      <c r="AA306" s="1631"/>
      <c r="AB306" s="1631"/>
      <c r="AC306" s="1631"/>
      <c r="AD306" s="1631"/>
      <c r="AE306" s="1631"/>
      <c r="AF306" s="1631"/>
      <c r="AG306" s="1631"/>
      <c r="AH306" s="1631"/>
      <c r="AI306" s="1631"/>
      <c r="AJ306" s="1631"/>
      <c r="AK306" s="1631"/>
      <c r="AL306" s="1632"/>
      <c r="AM306" s="106"/>
      <c r="AN306" s="106"/>
    </row>
    <row r="307" spans="1:40" ht="18" customHeight="1" x14ac:dyDescent="0.2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7"/>
      <c r="Z307" s="107"/>
      <c r="AA307" s="1631"/>
      <c r="AB307" s="1631"/>
      <c r="AC307" s="1631"/>
      <c r="AD307" s="1631"/>
      <c r="AE307" s="1631"/>
      <c r="AF307" s="1631"/>
      <c r="AG307" s="1631"/>
      <c r="AH307" s="1631"/>
      <c r="AI307" s="1631"/>
      <c r="AJ307" s="1631"/>
      <c r="AK307" s="1631"/>
      <c r="AL307" s="1632"/>
      <c r="AM307" s="106"/>
      <c r="AN307" s="106"/>
    </row>
    <row r="308" spans="1:40" ht="18" customHeight="1" x14ac:dyDescent="0.2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7"/>
      <c r="Z308" s="107"/>
      <c r="AA308" s="1631"/>
      <c r="AB308" s="1631"/>
      <c r="AC308" s="1631"/>
      <c r="AD308" s="1631"/>
      <c r="AE308" s="1631"/>
      <c r="AF308" s="1631"/>
      <c r="AG308" s="1631"/>
      <c r="AH308" s="1631"/>
      <c r="AI308" s="1631"/>
      <c r="AJ308" s="1631"/>
      <c r="AK308" s="1631"/>
      <c r="AL308" s="1632"/>
      <c r="AM308" s="106"/>
      <c r="AN308" s="106"/>
    </row>
    <row r="309" spans="1:40" ht="18" customHeight="1" x14ac:dyDescent="0.2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7"/>
      <c r="Z309" s="107"/>
      <c r="AA309" s="1631"/>
      <c r="AB309" s="1631"/>
      <c r="AC309" s="1631"/>
      <c r="AD309" s="1631"/>
      <c r="AE309" s="1631"/>
      <c r="AF309" s="1631"/>
      <c r="AG309" s="1631"/>
      <c r="AH309" s="1631"/>
      <c r="AI309" s="1631"/>
      <c r="AJ309" s="1631"/>
      <c r="AK309" s="1631"/>
      <c r="AL309" s="1632"/>
      <c r="AM309" s="106"/>
      <c r="AN309" s="106"/>
    </row>
    <row r="310" spans="1:40" ht="18" customHeight="1" x14ac:dyDescent="0.2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7"/>
      <c r="Z310" s="107"/>
      <c r="AA310" s="1631"/>
      <c r="AB310" s="1631"/>
      <c r="AC310" s="1631"/>
      <c r="AD310" s="1631"/>
      <c r="AE310" s="1631"/>
      <c r="AF310" s="1631"/>
      <c r="AG310" s="1631"/>
      <c r="AH310" s="1631"/>
      <c r="AI310" s="1631"/>
      <c r="AJ310" s="1631"/>
      <c r="AK310" s="1631"/>
      <c r="AL310" s="1632"/>
      <c r="AM310" s="106"/>
      <c r="AN310" s="106"/>
    </row>
    <row r="311" spans="1:40" ht="18" customHeight="1" x14ac:dyDescent="0.2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7"/>
      <c r="Z311" s="107"/>
      <c r="AA311" s="1631"/>
      <c r="AB311" s="1631"/>
      <c r="AC311" s="1631"/>
      <c r="AD311" s="1631"/>
      <c r="AE311" s="1631"/>
      <c r="AF311" s="1631"/>
      <c r="AG311" s="1631"/>
      <c r="AH311" s="1631"/>
      <c r="AI311" s="1631"/>
      <c r="AJ311" s="1631"/>
      <c r="AK311" s="1631"/>
      <c r="AL311" s="1632"/>
      <c r="AM311" s="106"/>
      <c r="AN311" s="106"/>
    </row>
    <row r="312" spans="1:40" ht="18" customHeight="1" x14ac:dyDescent="0.2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7"/>
      <c r="Z312" s="107"/>
      <c r="AA312" s="1631"/>
      <c r="AB312" s="1631"/>
      <c r="AC312" s="1631"/>
      <c r="AD312" s="1631"/>
      <c r="AE312" s="1631"/>
      <c r="AF312" s="1631"/>
      <c r="AG312" s="1631"/>
      <c r="AH312" s="1631"/>
      <c r="AI312" s="1631"/>
      <c r="AJ312" s="1631"/>
      <c r="AK312" s="1631"/>
      <c r="AL312" s="1632"/>
      <c r="AM312" s="106"/>
      <c r="AN312" s="106"/>
    </row>
    <row r="313" spans="1:40" ht="18" customHeight="1" x14ac:dyDescent="0.2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7"/>
      <c r="Z313" s="107"/>
      <c r="AA313" s="1631"/>
      <c r="AB313" s="1631"/>
      <c r="AC313" s="1631"/>
      <c r="AD313" s="1631"/>
      <c r="AE313" s="1631"/>
      <c r="AF313" s="1631"/>
      <c r="AG313" s="1631"/>
      <c r="AH313" s="1631"/>
      <c r="AI313" s="1631"/>
      <c r="AJ313" s="1631"/>
      <c r="AK313" s="1631"/>
      <c r="AL313" s="1632"/>
      <c r="AM313" s="106"/>
      <c r="AN313" s="106"/>
    </row>
    <row r="314" spans="1:40" ht="18" customHeight="1" x14ac:dyDescent="0.2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7"/>
      <c r="Z314" s="107"/>
      <c r="AA314" s="1631"/>
      <c r="AB314" s="1631"/>
      <c r="AC314" s="1631"/>
      <c r="AD314" s="1631"/>
      <c r="AE314" s="1631"/>
      <c r="AF314" s="1631"/>
      <c r="AG314" s="1631"/>
      <c r="AH314" s="1631"/>
      <c r="AI314" s="1631"/>
      <c r="AJ314" s="1631"/>
      <c r="AK314" s="1631"/>
      <c r="AL314" s="1632"/>
      <c r="AM314" s="106"/>
      <c r="AN314" s="106"/>
    </row>
    <row r="315" spans="1:40" ht="18" customHeight="1" x14ac:dyDescent="0.2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7"/>
      <c r="Z315" s="107"/>
      <c r="AA315" s="1631"/>
      <c r="AB315" s="1631"/>
      <c r="AC315" s="1631"/>
      <c r="AD315" s="1631"/>
      <c r="AE315" s="1631"/>
      <c r="AF315" s="1631"/>
      <c r="AG315" s="1631"/>
      <c r="AH315" s="1631"/>
      <c r="AI315" s="1631"/>
      <c r="AJ315" s="1631"/>
      <c r="AK315" s="1631"/>
      <c r="AL315" s="1632"/>
      <c r="AM315" s="106"/>
      <c r="AN315" s="106"/>
    </row>
    <row r="316" spans="1:40" ht="18" customHeight="1" x14ac:dyDescent="0.2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7"/>
      <c r="Z316" s="107"/>
      <c r="AA316" s="1631"/>
      <c r="AB316" s="1631"/>
      <c r="AC316" s="1631"/>
      <c r="AD316" s="1631"/>
      <c r="AE316" s="1631"/>
      <c r="AF316" s="1631"/>
      <c r="AG316" s="1631"/>
      <c r="AH316" s="1631"/>
      <c r="AI316" s="1631"/>
      <c r="AJ316" s="1631"/>
      <c r="AK316" s="1631"/>
      <c r="AL316" s="1632"/>
      <c r="AM316" s="106"/>
      <c r="AN316" s="106"/>
    </row>
    <row r="317" spans="1:40" ht="18" customHeight="1" x14ac:dyDescent="0.2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7"/>
      <c r="Z317" s="107"/>
      <c r="AA317" s="1631"/>
      <c r="AB317" s="1631"/>
      <c r="AC317" s="1631"/>
      <c r="AD317" s="1631"/>
      <c r="AE317" s="1631"/>
      <c r="AF317" s="1631"/>
      <c r="AG317" s="1631"/>
      <c r="AH317" s="1631"/>
      <c r="AI317" s="1631"/>
      <c r="AJ317" s="1631"/>
      <c r="AK317" s="1631"/>
      <c r="AL317" s="1632"/>
      <c r="AM317" s="106"/>
      <c r="AN317" s="106"/>
    </row>
    <row r="318" spans="1:40" ht="18" customHeight="1" x14ac:dyDescent="0.2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7"/>
      <c r="Z318" s="107"/>
      <c r="AA318" s="1631"/>
      <c r="AB318" s="1631"/>
      <c r="AC318" s="1631"/>
      <c r="AD318" s="1631"/>
      <c r="AE318" s="1631"/>
      <c r="AF318" s="1631"/>
      <c r="AG318" s="1631"/>
      <c r="AH318" s="1631"/>
      <c r="AI318" s="1631"/>
      <c r="AJ318" s="1631"/>
      <c r="AK318" s="1631"/>
      <c r="AL318" s="1632"/>
      <c r="AM318" s="106"/>
      <c r="AN318" s="106"/>
    </row>
    <row r="319" spans="1:40" ht="18" customHeight="1" x14ac:dyDescent="0.2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7"/>
      <c r="Z319" s="107"/>
      <c r="AA319" s="1631"/>
      <c r="AB319" s="1631"/>
      <c r="AC319" s="1631"/>
      <c r="AD319" s="1631"/>
      <c r="AE319" s="1631"/>
      <c r="AF319" s="1631"/>
      <c r="AG319" s="1631"/>
      <c r="AH319" s="1631"/>
      <c r="AI319" s="1631"/>
      <c r="AJ319" s="1631"/>
      <c r="AK319" s="1631"/>
      <c r="AL319" s="1632"/>
      <c r="AM319" s="106"/>
      <c r="AN319" s="106"/>
    </row>
    <row r="320" spans="1:40" ht="18" customHeight="1" x14ac:dyDescent="0.2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7"/>
      <c r="Z320" s="107"/>
      <c r="AA320" s="1631"/>
      <c r="AB320" s="1631"/>
      <c r="AC320" s="1631"/>
      <c r="AD320" s="1631"/>
      <c r="AE320" s="1631"/>
      <c r="AF320" s="1631"/>
      <c r="AG320" s="1631"/>
      <c r="AH320" s="1631"/>
      <c r="AI320" s="1631"/>
      <c r="AJ320" s="1631"/>
      <c r="AK320" s="1631"/>
      <c r="AL320" s="1632"/>
      <c r="AM320" s="106"/>
      <c r="AN320" s="106"/>
    </row>
    <row r="321" spans="1:40" ht="18" customHeight="1" x14ac:dyDescent="0.2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7"/>
      <c r="Z321" s="107"/>
      <c r="AA321" s="1631"/>
      <c r="AB321" s="1631"/>
      <c r="AC321" s="1631"/>
      <c r="AD321" s="1631"/>
      <c r="AE321" s="1631"/>
      <c r="AF321" s="1631"/>
      <c r="AG321" s="1631"/>
      <c r="AH321" s="1631"/>
      <c r="AI321" s="1631"/>
      <c r="AJ321" s="1631"/>
      <c r="AK321" s="1631"/>
      <c r="AL321" s="1632"/>
      <c r="AM321" s="106"/>
      <c r="AN321" s="106"/>
    </row>
    <row r="322" spans="1:40" ht="18" customHeight="1" x14ac:dyDescent="0.2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7"/>
      <c r="Z322" s="107"/>
      <c r="AA322" s="1631"/>
      <c r="AB322" s="1631"/>
      <c r="AC322" s="1631"/>
      <c r="AD322" s="1631"/>
      <c r="AE322" s="1631"/>
      <c r="AF322" s="1631"/>
      <c r="AG322" s="1631"/>
      <c r="AH322" s="1631"/>
      <c r="AI322" s="1631"/>
      <c r="AJ322" s="1631"/>
      <c r="AK322" s="1631"/>
      <c r="AL322" s="1632"/>
      <c r="AM322" s="106"/>
      <c r="AN322" s="106"/>
    </row>
    <row r="323" spans="1:40" ht="18" customHeight="1" x14ac:dyDescent="0.2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7"/>
      <c r="Z323" s="107"/>
      <c r="AA323" s="1631"/>
      <c r="AB323" s="1631"/>
      <c r="AC323" s="1631"/>
      <c r="AD323" s="1631"/>
      <c r="AE323" s="1631"/>
      <c r="AF323" s="1631"/>
      <c r="AG323" s="1631"/>
      <c r="AH323" s="1631"/>
      <c r="AI323" s="1631"/>
      <c r="AJ323" s="1631"/>
      <c r="AK323" s="1631"/>
      <c r="AL323" s="1632"/>
      <c r="AM323" s="106"/>
      <c r="AN323" s="106"/>
    </row>
    <row r="324" spans="1:40" ht="18" customHeight="1" x14ac:dyDescent="0.2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7"/>
      <c r="Z324" s="107"/>
      <c r="AA324" s="1631"/>
      <c r="AB324" s="1631"/>
      <c r="AC324" s="1631"/>
      <c r="AD324" s="1631"/>
      <c r="AE324" s="1631"/>
      <c r="AF324" s="1631"/>
      <c r="AG324" s="1631"/>
      <c r="AH324" s="1631"/>
      <c r="AI324" s="1631"/>
      <c r="AJ324" s="1631"/>
      <c r="AK324" s="1631"/>
      <c r="AL324" s="1632"/>
      <c r="AM324" s="106"/>
      <c r="AN324" s="106"/>
    </row>
    <row r="325" spans="1:40" ht="18" customHeight="1" x14ac:dyDescent="0.2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7"/>
      <c r="Z325" s="107"/>
      <c r="AA325" s="1631"/>
      <c r="AB325" s="1631"/>
      <c r="AC325" s="1631"/>
      <c r="AD325" s="1631"/>
      <c r="AE325" s="1631"/>
      <c r="AF325" s="1631"/>
      <c r="AG325" s="1631"/>
      <c r="AH325" s="1631"/>
      <c r="AI325" s="1631"/>
      <c r="AJ325" s="1631"/>
      <c r="AK325" s="1631"/>
      <c r="AL325" s="1632"/>
      <c r="AM325" s="106"/>
      <c r="AN325" s="106"/>
    </row>
    <row r="326" spans="1:40" ht="18" customHeight="1" x14ac:dyDescent="0.2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7"/>
      <c r="Z326" s="107"/>
      <c r="AA326" s="1631"/>
      <c r="AB326" s="1631"/>
      <c r="AC326" s="1631"/>
      <c r="AD326" s="1631"/>
      <c r="AE326" s="1631"/>
      <c r="AF326" s="1631"/>
      <c r="AG326" s="1631"/>
      <c r="AH326" s="1631"/>
      <c r="AI326" s="1631"/>
      <c r="AJ326" s="1631"/>
      <c r="AK326" s="1631"/>
      <c r="AL326" s="1632"/>
      <c r="AM326" s="106"/>
      <c r="AN326" s="106"/>
    </row>
    <row r="327" spans="1:40" ht="18" customHeight="1" x14ac:dyDescent="0.2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7"/>
      <c r="Z327" s="107"/>
      <c r="AA327" s="1631"/>
      <c r="AB327" s="1631"/>
      <c r="AC327" s="1631"/>
      <c r="AD327" s="1631"/>
      <c r="AE327" s="1631"/>
      <c r="AF327" s="1631"/>
      <c r="AG327" s="1631"/>
      <c r="AH327" s="1631"/>
      <c r="AI327" s="1631"/>
      <c r="AJ327" s="1631"/>
      <c r="AK327" s="1631"/>
      <c r="AL327" s="1632"/>
      <c r="AM327" s="106"/>
      <c r="AN327" s="106"/>
    </row>
    <row r="328" spans="1:40" ht="18" customHeight="1" x14ac:dyDescent="0.2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7"/>
      <c r="Z328" s="107"/>
      <c r="AA328" s="1631"/>
      <c r="AB328" s="1631"/>
      <c r="AC328" s="1631"/>
      <c r="AD328" s="1631"/>
      <c r="AE328" s="1631"/>
      <c r="AF328" s="1631"/>
      <c r="AG328" s="1631"/>
      <c r="AH328" s="1631"/>
      <c r="AI328" s="1631"/>
      <c r="AJ328" s="1631"/>
      <c r="AK328" s="1631"/>
      <c r="AL328" s="1632"/>
      <c r="AM328" s="106"/>
      <c r="AN328" s="106"/>
    </row>
    <row r="329" spans="1:40" ht="18" customHeight="1" x14ac:dyDescent="0.2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7"/>
      <c r="Z329" s="107"/>
      <c r="AA329" s="1631"/>
      <c r="AB329" s="1631"/>
      <c r="AC329" s="1631"/>
      <c r="AD329" s="1631"/>
      <c r="AE329" s="1631"/>
      <c r="AF329" s="1631"/>
      <c r="AG329" s="1631"/>
      <c r="AH329" s="1631"/>
      <c r="AI329" s="1631"/>
      <c r="AJ329" s="1631"/>
      <c r="AK329" s="1631"/>
      <c r="AL329" s="1632"/>
      <c r="AM329" s="106"/>
      <c r="AN329" s="106"/>
    </row>
    <row r="330" spans="1:40" ht="18" customHeight="1" x14ac:dyDescent="0.2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7"/>
      <c r="Z330" s="107"/>
      <c r="AA330" s="1631"/>
      <c r="AB330" s="1631"/>
      <c r="AC330" s="1631"/>
      <c r="AD330" s="1631"/>
      <c r="AE330" s="1631"/>
      <c r="AF330" s="1631"/>
      <c r="AG330" s="1631"/>
      <c r="AH330" s="1631"/>
      <c r="AI330" s="1631"/>
      <c r="AJ330" s="1631"/>
      <c r="AK330" s="1631"/>
      <c r="AL330" s="1632"/>
      <c r="AM330" s="106"/>
      <c r="AN330" s="106"/>
    </row>
    <row r="331" spans="1:40" ht="18" customHeight="1" x14ac:dyDescent="0.2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7"/>
      <c r="Z331" s="107"/>
      <c r="AA331" s="1631"/>
      <c r="AB331" s="1631"/>
      <c r="AC331" s="1631"/>
      <c r="AD331" s="1631"/>
      <c r="AE331" s="1631"/>
      <c r="AF331" s="1631"/>
      <c r="AG331" s="1631"/>
      <c r="AH331" s="1631"/>
      <c r="AI331" s="1631"/>
      <c r="AJ331" s="1631"/>
      <c r="AK331" s="1631"/>
      <c r="AL331" s="1632"/>
      <c r="AM331" s="106"/>
      <c r="AN331" s="106"/>
    </row>
    <row r="332" spans="1:40" ht="18" customHeight="1" x14ac:dyDescent="0.2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7"/>
      <c r="Z332" s="107"/>
      <c r="AA332" s="1631"/>
      <c r="AB332" s="1631"/>
      <c r="AC332" s="1631"/>
      <c r="AD332" s="1631"/>
      <c r="AE332" s="1631"/>
      <c r="AF332" s="1631"/>
      <c r="AG332" s="1631"/>
      <c r="AH332" s="1631"/>
      <c r="AI332" s="1631"/>
      <c r="AJ332" s="1631"/>
      <c r="AK332" s="1631"/>
      <c r="AL332" s="1632"/>
      <c r="AM332" s="106"/>
      <c r="AN332" s="106"/>
    </row>
    <row r="333" spans="1:40" ht="18" customHeight="1" x14ac:dyDescent="0.2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7"/>
      <c r="Z333" s="107"/>
      <c r="AA333" s="1631"/>
      <c r="AB333" s="1631"/>
      <c r="AC333" s="1631"/>
      <c r="AD333" s="1631"/>
      <c r="AE333" s="1631"/>
      <c r="AF333" s="1631"/>
      <c r="AG333" s="1631"/>
      <c r="AH333" s="1631"/>
      <c r="AI333" s="1631"/>
      <c r="AJ333" s="1631"/>
      <c r="AK333" s="1631"/>
      <c r="AL333" s="1632"/>
      <c r="AM333" s="106"/>
      <c r="AN333" s="106"/>
    </row>
    <row r="334" spans="1:40" ht="18" customHeight="1" x14ac:dyDescent="0.2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7"/>
      <c r="Z334" s="107"/>
      <c r="AA334" s="1631"/>
      <c r="AB334" s="1631"/>
      <c r="AC334" s="1631"/>
      <c r="AD334" s="1631"/>
      <c r="AE334" s="1631"/>
      <c r="AF334" s="1631"/>
      <c r="AG334" s="1631"/>
      <c r="AH334" s="1631"/>
      <c r="AI334" s="1631"/>
      <c r="AJ334" s="1631"/>
      <c r="AK334" s="1631"/>
      <c r="AL334" s="1632"/>
      <c r="AM334" s="106"/>
      <c r="AN334" s="106"/>
    </row>
    <row r="335" spans="1:40" ht="18" customHeight="1" x14ac:dyDescent="0.2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7"/>
      <c r="Z335" s="107"/>
      <c r="AA335" s="1631"/>
      <c r="AB335" s="1631"/>
      <c r="AC335" s="1631"/>
      <c r="AD335" s="1631"/>
      <c r="AE335" s="1631"/>
      <c r="AF335" s="1631"/>
      <c r="AG335" s="1631"/>
      <c r="AH335" s="1631"/>
      <c r="AI335" s="1631"/>
      <c r="AJ335" s="1631"/>
      <c r="AK335" s="1631"/>
      <c r="AL335" s="1632"/>
      <c r="AM335" s="106"/>
      <c r="AN335" s="106"/>
    </row>
    <row r="336" spans="1:40" ht="18" customHeight="1" x14ac:dyDescent="0.2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7"/>
      <c r="Z336" s="107"/>
      <c r="AA336" s="1631"/>
      <c r="AB336" s="1631"/>
      <c r="AC336" s="1631"/>
      <c r="AD336" s="1631"/>
      <c r="AE336" s="1631"/>
      <c r="AF336" s="1631"/>
      <c r="AG336" s="1631"/>
      <c r="AH336" s="1631"/>
      <c r="AI336" s="1631"/>
      <c r="AJ336" s="1631"/>
      <c r="AK336" s="1631"/>
      <c r="AL336" s="1632"/>
      <c r="AM336" s="106"/>
      <c r="AN336" s="106"/>
    </row>
    <row r="337" spans="1:40" ht="18" customHeight="1" x14ac:dyDescent="0.2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7"/>
      <c r="Z337" s="107"/>
      <c r="AA337" s="1631"/>
      <c r="AB337" s="1631"/>
      <c r="AC337" s="1631"/>
      <c r="AD337" s="1631"/>
      <c r="AE337" s="1631"/>
      <c r="AF337" s="1631"/>
      <c r="AG337" s="1631"/>
      <c r="AH337" s="1631"/>
      <c r="AI337" s="1631"/>
      <c r="AJ337" s="1631"/>
      <c r="AK337" s="1631"/>
      <c r="AL337" s="1632"/>
      <c r="AM337" s="106"/>
      <c r="AN337" s="106"/>
    </row>
    <row r="338" spans="1:40" ht="18" customHeight="1" x14ac:dyDescent="0.2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7"/>
      <c r="Z338" s="107"/>
      <c r="AA338" s="1631"/>
      <c r="AB338" s="1631"/>
      <c r="AC338" s="1631"/>
      <c r="AD338" s="1631"/>
      <c r="AE338" s="1631"/>
      <c r="AF338" s="1631"/>
      <c r="AG338" s="1631"/>
      <c r="AH338" s="1631"/>
      <c r="AI338" s="1631"/>
      <c r="AJ338" s="1631"/>
      <c r="AK338" s="1631"/>
      <c r="AL338" s="1632"/>
      <c r="AM338" s="106"/>
      <c r="AN338" s="106"/>
    </row>
    <row r="339" spans="1:40" ht="18" customHeight="1" x14ac:dyDescent="0.2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7"/>
      <c r="Z339" s="107"/>
      <c r="AA339" s="1631"/>
      <c r="AB339" s="1631"/>
      <c r="AC339" s="1631"/>
      <c r="AD339" s="1631"/>
      <c r="AE339" s="1631"/>
      <c r="AF339" s="1631"/>
      <c r="AG339" s="1631"/>
      <c r="AH339" s="1631"/>
      <c r="AI339" s="1631"/>
      <c r="AJ339" s="1631"/>
      <c r="AK339" s="1631"/>
      <c r="AL339" s="1632"/>
      <c r="AM339" s="106"/>
      <c r="AN339" s="106"/>
    </row>
    <row r="340" spans="1:40" ht="18" customHeight="1" x14ac:dyDescent="0.2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7"/>
      <c r="Z340" s="107"/>
      <c r="AA340" s="1631"/>
      <c r="AB340" s="1631"/>
      <c r="AC340" s="1631"/>
      <c r="AD340" s="1631"/>
      <c r="AE340" s="1631"/>
      <c r="AF340" s="1631"/>
      <c r="AG340" s="1631"/>
      <c r="AH340" s="1631"/>
      <c r="AI340" s="1631"/>
      <c r="AJ340" s="1631"/>
      <c r="AK340" s="1631"/>
      <c r="AL340" s="1632"/>
      <c r="AM340" s="106"/>
      <c r="AN340" s="106"/>
    </row>
    <row r="341" spans="1:40" ht="18" customHeight="1" x14ac:dyDescent="0.2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7"/>
      <c r="Z341" s="107"/>
      <c r="AA341" s="1631"/>
      <c r="AB341" s="1631"/>
      <c r="AC341" s="1631"/>
      <c r="AD341" s="1631"/>
      <c r="AE341" s="1631"/>
      <c r="AF341" s="1631"/>
      <c r="AG341" s="1631"/>
      <c r="AH341" s="1631"/>
      <c r="AI341" s="1631"/>
      <c r="AJ341" s="1631"/>
      <c r="AK341" s="1631"/>
      <c r="AL341" s="1632"/>
      <c r="AM341" s="106"/>
      <c r="AN341" s="106"/>
    </row>
    <row r="342" spans="1:40" ht="18" customHeight="1" x14ac:dyDescent="0.2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7"/>
      <c r="Z342" s="107"/>
      <c r="AA342" s="1631"/>
      <c r="AB342" s="1631"/>
      <c r="AC342" s="1631"/>
      <c r="AD342" s="1631"/>
      <c r="AE342" s="1631"/>
      <c r="AF342" s="1631"/>
      <c r="AG342" s="1631"/>
      <c r="AH342" s="1631"/>
      <c r="AI342" s="1631"/>
      <c r="AJ342" s="1631"/>
      <c r="AK342" s="1631"/>
      <c r="AL342" s="1632"/>
      <c r="AM342" s="106"/>
      <c r="AN342" s="106"/>
    </row>
    <row r="343" spans="1:40" ht="18" customHeight="1" x14ac:dyDescent="0.2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7"/>
      <c r="Z343" s="107"/>
      <c r="AA343" s="1631"/>
      <c r="AB343" s="1631"/>
      <c r="AC343" s="1631"/>
      <c r="AD343" s="1631"/>
      <c r="AE343" s="1631"/>
      <c r="AF343" s="1631"/>
      <c r="AG343" s="1631"/>
      <c r="AH343" s="1631"/>
      <c r="AI343" s="1631"/>
      <c r="AJ343" s="1631"/>
      <c r="AK343" s="1631"/>
      <c r="AL343" s="1632"/>
      <c r="AM343" s="106"/>
      <c r="AN343" s="106"/>
    </row>
    <row r="344" spans="1:40" ht="18" customHeight="1" x14ac:dyDescent="0.2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7"/>
      <c r="Z344" s="107"/>
      <c r="AA344" s="1631"/>
      <c r="AB344" s="1631"/>
      <c r="AC344" s="1631"/>
      <c r="AD344" s="1631"/>
      <c r="AE344" s="1631"/>
      <c r="AF344" s="1631"/>
      <c r="AG344" s="1631"/>
      <c r="AH344" s="1631"/>
      <c r="AI344" s="1631"/>
      <c r="AJ344" s="1631"/>
      <c r="AK344" s="1631"/>
      <c r="AL344" s="1632"/>
      <c r="AM344" s="106"/>
      <c r="AN344" s="106"/>
    </row>
    <row r="345" spans="1:40" ht="18" customHeight="1" x14ac:dyDescent="0.2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7"/>
      <c r="Z345" s="107"/>
      <c r="AA345" s="1631"/>
      <c r="AB345" s="1631"/>
      <c r="AC345" s="1631"/>
      <c r="AD345" s="1631"/>
      <c r="AE345" s="1631"/>
      <c r="AF345" s="1631"/>
      <c r="AG345" s="1631"/>
      <c r="AH345" s="1631"/>
      <c r="AI345" s="1631"/>
      <c r="AJ345" s="1631"/>
      <c r="AK345" s="1631"/>
      <c r="AL345" s="1632"/>
      <c r="AM345" s="106"/>
      <c r="AN345" s="106"/>
    </row>
    <row r="346" spans="1:40" ht="18" customHeight="1" x14ac:dyDescent="0.2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7"/>
      <c r="Z346" s="107"/>
      <c r="AA346" s="1631"/>
      <c r="AB346" s="1631"/>
      <c r="AC346" s="1631"/>
      <c r="AD346" s="1631"/>
      <c r="AE346" s="1631"/>
      <c r="AF346" s="1631"/>
      <c r="AG346" s="1631"/>
      <c r="AH346" s="1631"/>
      <c r="AI346" s="1631"/>
      <c r="AJ346" s="1631"/>
      <c r="AK346" s="1631"/>
      <c r="AL346" s="1632"/>
      <c r="AM346" s="106"/>
      <c r="AN346" s="106"/>
    </row>
    <row r="347" spans="1:40" ht="18" customHeight="1" x14ac:dyDescent="0.2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7"/>
      <c r="Z347" s="107"/>
      <c r="AA347" s="1631"/>
      <c r="AB347" s="1631"/>
      <c r="AC347" s="1631"/>
      <c r="AD347" s="1631"/>
      <c r="AE347" s="1631"/>
      <c r="AF347" s="1631"/>
      <c r="AG347" s="1631"/>
      <c r="AH347" s="1631"/>
      <c r="AI347" s="1631"/>
      <c r="AJ347" s="1631"/>
      <c r="AK347" s="1631"/>
      <c r="AL347" s="1632"/>
      <c r="AM347" s="106"/>
      <c r="AN347" s="106"/>
    </row>
    <row r="348" spans="1:40" ht="18" customHeight="1" x14ac:dyDescent="0.2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7"/>
      <c r="Z348" s="107"/>
      <c r="AA348" s="1631"/>
      <c r="AB348" s="1631"/>
      <c r="AC348" s="1631"/>
      <c r="AD348" s="1631"/>
      <c r="AE348" s="1631"/>
      <c r="AF348" s="1631"/>
      <c r="AG348" s="1631"/>
      <c r="AH348" s="1631"/>
      <c r="AI348" s="1631"/>
      <c r="AJ348" s="1631"/>
      <c r="AK348" s="1631"/>
      <c r="AL348" s="1632"/>
      <c r="AM348" s="106"/>
      <c r="AN348" s="106"/>
    </row>
    <row r="349" spans="1:40" ht="18" customHeight="1" x14ac:dyDescent="0.2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7"/>
      <c r="Z349" s="107"/>
      <c r="AA349" s="1631"/>
      <c r="AB349" s="1631"/>
      <c r="AC349" s="1631"/>
      <c r="AD349" s="1631"/>
      <c r="AE349" s="1631"/>
      <c r="AF349" s="1631"/>
      <c r="AG349" s="1631"/>
      <c r="AH349" s="1631"/>
      <c r="AI349" s="1631"/>
      <c r="AJ349" s="1631"/>
      <c r="AK349" s="1631"/>
      <c r="AL349" s="1632"/>
      <c r="AM349" s="106"/>
      <c r="AN349" s="106"/>
    </row>
    <row r="350" spans="1:40" ht="18" customHeight="1" x14ac:dyDescent="0.2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7"/>
      <c r="Z350" s="107"/>
      <c r="AA350" s="1631"/>
      <c r="AB350" s="1631"/>
      <c r="AC350" s="1631"/>
      <c r="AD350" s="1631"/>
      <c r="AE350" s="1631"/>
      <c r="AF350" s="1631"/>
      <c r="AG350" s="1631"/>
      <c r="AH350" s="1631"/>
      <c r="AI350" s="1631"/>
      <c r="AJ350" s="1631"/>
      <c r="AK350" s="1631"/>
      <c r="AL350" s="1632"/>
      <c r="AM350" s="106"/>
      <c r="AN350" s="106"/>
    </row>
    <row r="351" spans="1:40" ht="18" customHeight="1" x14ac:dyDescent="0.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7"/>
      <c r="Z351" s="107"/>
      <c r="AA351" s="1631"/>
      <c r="AB351" s="1631"/>
      <c r="AC351" s="1631"/>
      <c r="AD351" s="1631"/>
      <c r="AE351" s="1631"/>
      <c r="AF351" s="1631"/>
      <c r="AG351" s="1631"/>
      <c r="AH351" s="1631"/>
      <c r="AI351" s="1631"/>
      <c r="AJ351" s="1631"/>
      <c r="AK351" s="1631"/>
      <c r="AL351" s="1632"/>
      <c r="AM351" s="106"/>
      <c r="AN351" s="106"/>
    </row>
    <row r="352" spans="1:40" ht="18" customHeight="1" x14ac:dyDescent="0.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7"/>
      <c r="Z352" s="107"/>
      <c r="AA352" s="1631"/>
      <c r="AB352" s="1631"/>
      <c r="AC352" s="1631"/>
      <c r="AD352" s="1631"/>
      <c r="AE352" s="1631"/>
      <c r="AF352" s="1631"/>
      <c r="AG352" s="1631"/>
      <c r="AH352" s="1631"/>
      <c r="AI352" s="1631"/>
      <c r="AJ352" s="1631"/>
      <c r="AK352" s="1631"/>
      <c r="AL352" s="1632"/>
      <c r="AM352" s="106"/>
      <c r="AN352" s="106"/>
    </row>
    <row r="353" spans="1:40" ht="18" customHeight="1" x14ac:dyDescent="0.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7"/>
      <c r="Z353" s="107"/>
      <c r="AA353" s="1631"/>
      <c r="AB353" s="1631"/>
      <c r="AC353" s="1631"/>
      <c r="AD353" s="1631"/>
      <c r="AE353" s="1631"/>
      <c r="AF353" s="1631"/>
      <c r="AG353" s="1631"/>
      <c r="AH353" s="1631"/>
      <c r="AI353" s="1631"/>
      <c r="AJ353" s="1631"/>
      <c r="AK353" s="1631"/>
      <c r="AL353" s="1632"/>
      <c r="AM353" s="106"/>
      <c r="AN353" s="106"/>
    </row>
    <row r="354" spans="1:40" ht="18" customHeight="1" x14ac:dyDescent="0.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7"/>
      <c r="Z354" s="107"/>
      <c r="AA354" s="1631"/>
      <c r="AB354" s="1631"/>
      <c r="AC354" s="1631"/>
      <c r="AD354" s="1631"/>
      <c r="AE354" s="1631"/>
      <c r="AF354" s="1631"/>
      <c r="AG354" s="1631"/>
      <c r="AH354" s="1631"/>
      <c r="AI354" s="1631"/>
      <c r="AJ354" s="1631"/>
      <c r="AK354" s="1631"/>
      <c r="AL354" s="1632"/>
      <c r="AM354" s="106"/>
      <c r="AN354" s="106"/>
    </row>
    <row r="355" spans="1:40" ht="18" customHeight="1" x14ac:dyDescent="0.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7"/>
      <c r="Z355" s="107"/>
      <c r="AA355" s="1631"/>
      <c r="AB355" s="1631"/>
      <c r="AC355" s="1631"/>
      <c r="AD355" s="1631"/>
      <c r="AE355" s="1631"/>
      <c r="AF355" s="1631"/>
      <c r="AG355" s="1631"/>
      <c r="AH355" s="1631"/>
      <c r="AI355" s="1631"/>
      <c r="AJ355" s="1631"/>
      <c r="AK355" s="1631"/>
      <c r="AL355" s="1632"/>
      <c r="AM355" s="106"/>
      <c r="AN355" s="106"/>
    </row>
    <row r="356" spans="1:40" ht="18" customHeight="1" x14ac:dyDescent="0.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7"/>
      <c r="Z356" s="107"/>
      <c r="AA356" s="1631"/>
      <c r="AB356" s="1631"/>
      <c r="AC356" s="1631"/>
      <c r="AD356" s="1631"/>
      <c r="AE356" s="1631"/>
      <c r="AF356" s="1631"/>
      <c r="AG356" s="1631"/>
      <c r="AH356" s="1631"/>
      <c r="AI356" s="1631"/>
      <c r="AJ356" s="1631"/>
      <c r="AK356" s="1631"/>
      <c r="AL356" s="1632"/>
      <c r="AM356" s="106"/>
      <c r="AN356" s="106"/>
    </row>
    <row r="357" spans="1:40" ht="18" customHeight="1" x14ac:dyDescent="0.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7"/>
      <c r="Z357" s="107"/>
      <c r="AA357" s="1631"/>
      <c r="AB357" s="1631"/>
      <c r="AC357" s="1631"/>
      <c r="AD357" s="1631"/>
      <c r="AE357" s="1631"/>
      <c r="AF357" s="1631"/>
      <c r="AG357" s="1631"/>
      <c r="AH357" s="1631"/>
      <c r="AI357" s="1631"/>
      <c r="AJ357" s="1631"/>
      <c r="AK357" s="1631"/>
      <c r="AL357" s="1632"/>
      <c r="AM357" s="106"/>
      <c r="AN357" s="106"/>
    </row>
    <row r="358" spans="1:40" ht="18" customHeight="1" x14ac:dyDescent="0.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7"/>
      <c r="Z358" s="107"/>
      <c r="AA358" s="1631"/>
      <c r="AB358" s="1631"/>
      <c r="AC358" s="1631"/>
      <c r="AD358" s="1631"/>
      <c r="AE358" s="1631"/>
      <c r="AF358" s="1631"/>
      <c r="AG358" s="1631"/>
      <c r="AH358" s="1631"/>
      <c r="AI358" s="1631"/>
      <c r="AJ358" s="1631"/>
      <c r="AK358" s="1631"/>
      <c r="AL358" s="1632"/>
      <c r="AM358" s="106"/>
      <c r="AN358" s="106"/>
    </row>
    <row r="359" spans="1:40" ht="18" customHeight="1" x14ac:dyDescent="0.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7"/>
      <c r="Z359" s="107"/>
      <c r="AA359" s="1631"/>
      <c r="AB359" s="1631"/>
      <c r="AC359" s="1631"/>
      <c r="AD359" s="1631"/>
      <c r="AE359" s="1631"/>
      <c r="AF359" s="1631"/>
      <c r="AG359" s="1631"/>
      <c r="AH359" s="1631"/>
      <c r="AI359" s="1631"/>
      <c r="AJ359" s="1631"/>
      <c r="AK359" s="1631"/>
      <c r="AL359" s="1632"/>
      <c r="AM359" s="106"/>
      <c r="AN359" s="106"/>
    </row>
    <row r="360" spans="1:40" ht="18" customHeight="1" x14ac:dyDescent="0.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7"/>
      <c r="Z360" s="107"/>
      <c r="AA360" s="1631"/>
      <c r="AB360" s="1631"/>
      <c r="AC360" s="1631"/>
      <c r="AD360" s="1631"/>
      <c r="AE360" s="1631"/>
      <c r="AF360" s="1631"/>
      <c r="AG360" s="1631"/>
      <c r="AH360" s="1631"/>
      <c r="AI360" s="1631"/>
      <c r="AJ360" s="1631"/>
      <c r="AK360" s="1631"/>
      <c r="AL360" s="1632"/>
      <c r="AM360" s="106"/>
      <c r="AN360" s="106"/>
    </row>
    <row r="361" spans="1:40" ht="18" customHeight="1" x14ac:dyDescent="0.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7"/>
      <c r="Z361" s="107"/>
      <c r="AA361" s="1631"/>
      <c r="AB361" s="1631"/>
      <c r="AC361" s="1631"/>
      <c r="AD361" s="1631"/>
      <c r="AE361" s="1631"/>
      <c r="AF361" s="1631"/>
      <c r="AG361" s="1631"/>
      <c r="AH361" s="1631"/>
      <c r="AI361" s="1631"/>
      <c r="AJ361" s="1631"/>
      <c r="AK361" s="1631"/>
      <c r="AL361" s="1632"/>
      <c r="AM361" s="106"/>
      <c r="AN361" s="106"/>
    </row>
    <row r="362" spans="1:40" ht="18" customHeight="1" x14ac:dyDescent="0.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7"/>
      <c r="Z362" s="107"/>
      <c r="AA362" s="1631"/>
      <c r="AB362" s="1631"/>
      <c r="AC362" s="1631"/>
      <c r="AD362" s="1631"/>
      <c r="AE362" s="1631"/>
      <c r="AF362" s="1631"/>
      <c r="AG362" s="1631"/>
      <c r="AH362" s="1631"/>
      <c r="AI362" s="1631"/>
      <c r="AJ362" s="1631"/>
      <c r="AK362" s="1631"/>
      <c r="AL362" s="1632"/>
      <c r="AM362" s="106"/>
      <c r="AN362" s="106"/>
    </row>
    <row r="363" spans="1:40" ht="18" customHeight="1" x14ac:dyDescent="0.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7"/>
      <c r="Z363" s="107"/>
      <c r="AA363" s="1631"/>
      <c r="AB363" s="1631"/>
      <c r="AC363" s="1631"/>
      <c r="AD363" s="1631"/>
      <c r="AE363" s="1631"/>
      <c r="AF363" s="1631"/>
      <c r="AG363" s="1631"/>
      <c r="AH363" s="1631"/>
      <c r="AI363" s="1631"/>
      <c r="AJ363" s="1631"/>
      <c r="AK363" s="1631"/>
      <c r="AL363" s="1632"/>
      <c r="AM363" s="106"/>
      <c r="AN363" s="106"/>
    </row>
    <row r="364" spans="1:40" ht="18" customHeight="1" x14ac:dyDescent="0.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7"/>
      <c r="Z364" s="107"/>
      <c r="AA364" s="1631"/>
      <c r="AB364" s="1631"/>
      <c r="AC364" s="1631"/>
      <c r="AD364" s="1631"/>
      <c r="AE364" s="1631"/>
      <c r="AF364" s="1631"/>
      <c r="AG364" s="1631"/>
      <c r="AH364" s="1631"/>
      <c r="AI364" s="1631"/>
      <c r="AJ364" s="1631"/>
      <c r="AK364" s="1631"/>
      <c r="AL364" s="1632"/>
      <c r="AM364" s="106"/>
      <c r="AN364" s="106"/>
    </row>
    <row r="365" spans="1:40" ht="18" customHeight="1" x14ac:dyDescent="0.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7"/>
      <c r="Z365" s="107"/>
      <c r="AA365" s="1631"/>
      <c r="AB365" s="1631"/>
      <c r="AC365" s="1631"/>
      <c r="AD365" s="1631"/>
      <c r="AE365" s="1631"/>
      <c r="AF365" s="1631"/>
      <c r="AG365" s="1631"/>
      <c r="AH365" s="1631"/>
      <c r="AI365" s="1631"/>
      <c r="AJ365" s="1631"/>
      <c r="AK365" s="1631"/>
      <c r="AL365" s="1632"/>
      <c r="AM365" s="106"/>
      <c r="AN365" s="106"/>
    </row>
    <row r="366" spans="1:40" ht="18" customHeight="1" x14ac:dyDescent="0.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7"/>
      <c r="Z366" s="107"/>
      <c r="AA366" s="1631"/>
      <c r="AB366" s="1631"/>
      <c r="AC366" s="1631"/>
      <c r="AD366" s="1631"/>
      <c r="AE366" s="1631"/>
      <c r="AF366" s="1631"/>
      <c r="AG366" s="1631"/>
      <c r="AH366" s="1631"/>
      <c r="AI366" s="1631"/>
      <c r="AJ366" s="1631"/>
      <c r="AK366" s="1631"/>
      <c r="AL366" s="1632"/>
      <c r="AM366" s="106"/>
      <c r="AN366" s="106"/>
    </row>
    <row r="367" spans="1:40" ht="18" customHeight="1" x14ac:dyDescent="0.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7"/>
      <c r="Z367" s="107"/>
      <c r="AA367" s="1631"/>
      <c r="AB367" s="1631"/>
      <c r="AC367" s="1631"/>
      <c r="AD367" s="1631"/>
      <c r="AE367" s="1631"/>
      <c r="AF367" s="1631"/>
      <c r="AG367" s="1631"/>
      <c r="AH367" s="1631"/>
      <c r="AI367" s="1631"/>
      <c r="AJ367" s="1631"/>
      <c r="AK367" s="1631"/>
      <c r="AL367" s="1632"/>
      <c r="AM367" s="106"/>
      <c r="AN367" s="106"/>
    </row>
    <row r="368" spans="1:40" ht="18" customHeight="1" x14ac:dyDescent="0.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7"/>
      <c r="Z368" s="107"/>
      <c r="AA368" s="1631"/>
      <c r="AB368" s="1631"/>
      <c r="AC368" s="1631"/>
      <c r="AD368" s="1631"/>
      <c r="AE368" s="1631"/>
      <c r="AF368" s="1631"/>
      <c r="AG368" s="1631"/>
      <c r="AH368" s="1631"/>
      <c r="AI368" s="1631"/>
      <c r="AJ368" s="1631"/>
      <c r="AK368" s="1631"/>
      <c r="AL368" s="1632"/>
      <c r="AM368" s="106"/>
      <c r="AN368" s="106"/>
    </row>
    <row r="369" spans="1:40" ht="18" customHeight="1" x14ac:dyDescent="0.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7"/>
      <c r="Z369" s="107"/>
      <c r="AA369" s="1631"/>
      <c r="AB369" s="1631"/>
      <c r="AC369" s="1631"/>
      <c r="AD369" s="1631"/>
      <c r="AE369" s="1631"/>
      <c r="AF369" s="1631"/>
      <c r="AG369" s="1631"/>
      <c r="AH369" s="1631"/>
      <c r="AI369" s="1631"/>
      <c r="AJ369" s="1631"/>
      <c r="AK369" s="1631"/>
      <c r="AL369" s="1632"/>
      <c r="AM369" s="106"/>
      <c r="AN369" s="106"/>
    </row>
    <row r="370" spans="1:40" ht="18" customHeight="1" x14ac:dyDescent="0.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7"/>
      <c r="Z370" s="107"/>
      <c r="AA370" s="1631"/>
      <c r="AB370" s="1631"/>
      <c r="AC370" s="1631"/>
      <c r="AD370" s="1631"/>
      <c r="AE370" s="1631"/>
      <c r="AF370" s="1631"/>
      <c r="AG370" s="1631"/>
      <c r="AH370" s="1631"/>
      <c r="AI370" s="1631"/>
      <c r="AJ370" s="1631"/>
      <c r="AK370" s="1631"/>
      <c r="AL370" s="1632"/>
      <c r="AM370" s="106"/>
      <c r="AN370" s="106"/>
    </row>
    <row r="371" spans="1:40" ht="18" customHeight="1" x14ac:dyDescent="0.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7"/>
      <c r="Z371" s="107"/>
      <c r="AA371" s="1631"/>
      <c r="AB371" s="1631"/>
      <c r="AC371" s="1631"/>
      <c r="AD371" s="1631"/>
      <c r="AE371" s="1631"/>
      <c r="AF371" s="1631"/>
      <c r="AG371" s="1631"/>
      <c r="AH371" s="1631"/>
      <c r="AI371" s="1631"/>
      <c r="AJ371" s="1631"/>
      <c r="AK371" s="1631"/>
      <c r="AL371" s="1632"/>
      <c r="AM371" s="106"/>
      <c r="AN371" s="106"/>
    </row>
    <row r="372" spans="1:40" ht="18" customHeight="1" x14ac:dyDescent="0.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7"/>
      <c r="Z372" s="107"/>
      <c r="AA372" s="1631"/>
      <c r="AB372" s="1631"/>
      <c r="AC372" s="1631"/>
      <c r="AD372" s="1631"/>
      <c r="AE372" s="1631"/>
      <c r="AF372" s="1631"/>
      <c r="AG372" s="1631"/>
      <c r="AH372" s="1631"/>
      <c r="AI372" s="1631"/>
      <c r="AJ372" s="1631"/>
      <c r="AK372" s="1631"/>
      <c r="AL372" s="1632"/>
      <c r="AM372" s="106"/>
      <c r="AN372" s="106"/>
    </row>
    <row r="373" spans="1:40" ht="18" customHeight="1" x14ac:dyDescent="0.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7"/>
      <c r="Z373" s="107"/>
      <c r="AA373" s="1631"/>
      <c r="AB373" s="1631"/>
      <c r="AC373" s="1631"/>
      <c r="AD373" s="1631"/>
      <c r="AE373" s="1631"/>
      <c r="AF373" s="1631"/>
      <c r="AG373" s="1631"/>
      <c r="AH373" s="1631"/>
      <c r="AI373" s="1631"/>
      <c r="AJ373" s="1631"/>
      <c r="AK373" s="1631"/>
      <c r="AL373" s="1632"/>
      <c r="AM373" s="106"/>
      <c r="AN373" s="106"/>
    </row>
    <row r="374" spans="1:40" ht="18" customHeight="1" x14ac:dyDescent="0.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7"/>
      <c r="Z374" s="107"/>
      <c r="AA374" s="1631"/>
      <c r="AB374" s="1631"/>
      <c r="AC374" s="1631"/>
      <c r="AD374" s="1631"/>
      <c r="AE374" s="1631"/>
      <c r="AF374" s="1631"/>
      <c r="AG374" s="1631"/>
      <c r="AH374" s="1631"/>
      <c r="AI374" s="1631"/>
      <c r="AJ374" s="1631"/>
      <c r="AK374" s="1631"/>
      <c r="AL374" s="1632"/>
      <c r="AM374" s="106"/>
      <c r="AN374" s="106"/>
    </row>
    <row r="375" spans="1:40" ht="18" customHeight="1" x14ac:dyDescent="0.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7"/>
      <c r="Z375" s="107"/>
      <c r="AA375" s="1631"/>
      <c r="AB375" s="1631"/>
      <c r="AC375" s="1631"/>
      <c r="AD375" s="1631"/>
      <c r="AE375" s="1631"/>
      <c r="AF375" s="1631"/>
      <c r="AG375" s="1631"/>
      <c r="AH375" s="1631"/>
      <c r="AI375" s="1631"/>
      <c r="AJ375" s="1631"/>
      <c r="AK375" s="1631"/>
      <c r="AL375" s="1632"/>
      <c r="AM375" s="106"/>
      <c r="AN375" s="106"/>
    </row>
    <row r="376" spans="1:40" ht="18" customHeight="1" x14ac:dyDescent="0.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7"/>
      <c r="Z376" s="107"/>
      <c r="AA376" s="1631"/>
      <c r="AB376" s="1631"/>
      <c r="AC376" s="1631"/>
      <c r="AD376" s="1631"/>
      <c r="AE376" s="1631"/>
      <c r="AF376" s="1631"/>
      <c r="AG376" s="1631"/>
      <c r="AH376" s="1631"/>
      <c r="AI376" s="1631"/>
      <c r="AJ376" s="1631"/>
      <c r="AK376" s="1631"/>
      <c r="AL376" s="1632"/>
      <c r="AM376" s="106"/>
      <c r="AN376" s="106"/>
    </row>
    <row r="377" spans="1:40" ht="18" customHeight="1" x14ac:dyDescent="0.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7"/>
      <c r="Z377" s="107"/>
      <c r="AA377" s="1631"/>
      <c r="AB377" s="1631"/>
      <c r="AC377" s="1631"/>
      <c r="AD377" s="1631"/>
      <c r="AE377" s="1631"/>
      <c r="AF377" s="1631"/>
      <c r="AG377" s="1631"/>
      <c r="AH377" s="1631"/>
      <c r="AI377" s="1631"/>
      <c r="AJ377" s="1631"/>
      <c r="AK377" s="1631"/>
      <c r="AL377" s="1632"/>
      <c r="AM377" s="106"/>
      <c r="AN377" s="106"/>
    </row>
    <row r="378" spans="1:40" ht="18" customHeight="1" x14ac:dyDescent="0.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7"/>
      <c r="Z378" s="107"/>
      <c r="AA378" s="1631"/>
      <c r="AB378" s="1631"/>
      <c r="AC378" s="1631"/>
      <c r="AD378" s="1631"/>
      <c r="AE378" s="1631"/>
      <c r="AF378" s="1631"/>
      <c r="AG378" s="1631"/>
      <c r="AH378" s="1631"/>
      <c r="AI378" s="1631"/>
      <c r="AJ378" s="1631"/>
      <c r="AK378" s="1631"/>
      <c r="AL378" s="1632"/>
      <c r="AM378" s="106"/>
      <c r="AN378" s="106"/>
    </row>
    <row r="379" spans="1:40" ht="18" customHeight="1" x14ac:dyDescent="0.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7"/>
      <c r="Z379" s="107"/>
      <c r="AA379" s="1631"/>
      <c r="AB379" s="1631"/>
      <c r="AC379" s="1631"/>
      <c r="AD379" s="1631"/>
      <c r="AE379" s="1631"/>
      <c r="AF379" s="1631"/>
      <c r="AG379" s="1631"/>
      <c r="AH379" s="1631"/>
      <c r="AI379" s="1631"/>
      <c r="AJ379" s="1631"/>
      <c r="AK379" s="1631"/>
      <c r="AL379" s="1632"/>
      <c r="AM379" s="106"/>
      <c r="AN379" s="106"/>
    </row>
    <row r="380" spans="1:40" ht="18" customHeight="1" x14ac:dyDescent="0.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7"/>
      <c r="Z380" s="107"/>
      <c r="AA380" s="1631"/>
      <c r="AB380" s="1631"/>
      <c r="AC380" s="1631"/>
      <c r="AD380" s="1631"/>
      <c r="AE380" s="1631"/>
      <c r="AF380" s="1631"/>
      <c r="AG380" s="1631"/>
      <c r="AH380" s="1631"/>
      <c r="AI380" s="1631"/>
      <c r="AJ380" s="1631"/>
      <c r="AK380" s="1631"/>
      <c r="AL380" s="1632"/>
      <c r="AM380" s="106"/>
      <c r="AN380" s="106"/>
    </row>
    <row r="381" spans="1:40" ht="18" customHeight="1" x14ac:dyDescent="0.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7"/>
      <c r="Z381" s="107"/>
      <c r="AA381" s="1631"/>
      <c r="AB381" s="1631"/>
      <c r="AC381" s="1631"/>
      <c r="AD381" s="1631"/>
      <c r="AE381" s="1631"/>
      <c r="AF381" s="1631"/>
      <c r="AG381" s="1631"/>
      <c r="AH381" s="1631"/>
      <c r="AI381" s="1631"/>
      <c r="AJ381" s="1631"/>
      <c r="AK381" s="1631"/>
      <c r="AL381" s="1632"/>
      <c r="AM381" s="106"/>
      <c r="AN381" s="106"/>
    </row>
    <row r="382" spans="1:40" ht="18" customHeight="1" x14ac:dyDescent="0.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7"/>
      <c r="Z382" s="107"/>
      <c r="AA382" s="1631"/>
      <c r="AB382" s="1631"/>
      <c r="AC382" s="1631"/>
      <c r="AD382" s="1631"/>
      <c r="AE382" s="1631"/>
      <c r="AF382" s="1631"/>
      <c r="AG382" s="1631"/>
      <c r="AH382" s="1631"/>
      <c r="AI382" s="1631"/>
      <c r="AJ382" s="1631"/>
      <c r="AK382" s="1631"/>
      <c r="AL382" s="1632"/>
      <c r="AM382" s="106"/>
      <c r="AN382" s="106"/>
    </row>
    <row r="383" spans="1:40" ht="18" customHeight="1" x14ac:dyDescent="0.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7"/>
      <c r="Z383" s="107"/>
      <c r="AA383" s="1631"/>
      <c r="AB383" s="1631"/>
      <c r="AC383" s="1631"/>
      <c r="AD383" s="1631"/>
      <c r="AE383" s="1631"/>
      <c r="AF383" s="1631"/>
      <c r="AG383" s="1631"/>
      <c r="AH383" s="1631"/>
      <c r="AI383" s="1631"/>
      <c r="AJ383" s="1631"/>
      <c r="AK383" s="1631"/>
      <c r="AL383" s="1632"/>
      <c r="AM383" s="106"/>
      <c r="AN383" s="106"/>
    </row>
    <row r="384" spans="1:40" ht="18" customHeight="1" x14ac:dyDescent="0.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7"/>
      <c r="Z384" s="107"/>
      <c r="AA384" s="1631"/>
      <c r="AB384" s="1631"/>
      <c r="AC384" s="1631"/>
      <c r="AD384" s="1631"/>
      <c r="AE384" s="1631"/>
      <c r="AF384" s="1631"/>
      <c r="AG384" s="1631"/>
      <c r="AH384" s="1631"/>
      <c r="AI384" s="1631"/>
      <c r="AJ384" s="1631"/>
      <c r="AK384" s="1631"/>
      <c r="AL384" s="1632"/>
      <c r="AM384" s="106"/>
      <c r="AN384" s="106"/>
    </row>
    <row r="385" spans="1:40" ht="18" customHeight="1" x14ac:dyDescent="0.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7"/>
      <c r="Z385" s="107"/>
      <c r="AA385" s="1631"/>
      <c r="AB385" s="1631"/>
      <c r="AC385" s="1631"/>
      <c r="AD385" s="1631"/>
      <c r="AE385" s="1631"/>
      <c r="AF385" s="1631"/>
      <c r="AG385" s="1631"/>
      <c r="AH385" s="1631"/>
      <c r="AI385" s="1631"/>
      <c r="AJ385" s="1631"/>
      <c r="AK385" s="1631"/>
      <c r="AL385" s="1632"/>
      <c r="AM385" s="106"/>
      <c r="AN385" s="106"/>
    </row>
    <row r="386" spans="1:40" ht="18" customHeight="1" x14ac:dyDescent="0.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7"/>
      <c r="Z386" s="107"/>
      <c r="AA386" s="1631"/>
      <c r="AB386" s="1631"/>
      <c r="AC386" s="1631"/>
      <c r="AD386" s="1631"/>
      <c r="AE386" s="1631"/>
      <c r="AF386" s="1631"/>
      <c r="AG386" s="1631"/>
      <c r="AH386" s="1631"/>
      <c r="AI386" s="1631"/>
      <c r="AJ386" s="1631"/>
      <c r="AK386" s="1631"/>
      <c r="AL386" s="1632"/>
      <c r="AM386" s="106"/>
      <c r="AN386" s="106"/>
    </row>
    <row r="387" spans="1:40" ht="18" customHeight="1" x14ac:dyDescent="0.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7"/>
      <c r="Z387" s="107"/>
      <c r="AA387" s="1631"/>
      <c r="AB387" s="1631"/>
      <c r="AC387" s="1631"/>
      <c r="AD387" s="1631"/>
      <c r="AE387" s="1631"/>
      <c r="AF387" s="1631"/>
      <c r="AG387" s="1631"/>
      <c r="AH387" s="1631"/>
      <c r="AI387" s="1631"/>
      <c r="AJ387" s="1631"/>
      <c r="AK387" s="1631"/>
      <c r="AL387" s="1632"/>
      <c r="AM387" s="106"/>
      <c r="AN387" s="106"/>
    </row>
    <row r="388" spans="1:40" ht="18" customHeight="1" x14ac:dyDescent="0.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7"/>
      <c r="Z388" s="107"/>
      <c r="AA388" s="1631"/>
      <c r="AB388" s="1631"/>
      <c r="AC388" s="1631"/>
      <c r="AD388" s="1631"/>
      <c r="AE388" s="1631"/>
      <c r="AF388" s="1631"/>
      <c r="AG388" s="1631"/>
      <c r="AH388" s="1631"/>
      <c r="AI388" s="1631"/>
      <c r="AJ388" s="1631"/>
      <c r="AK388" s="1631"/>
      <c r="AL388" s="1632"/>
      <c r="AM388" s="106"/>
      <c r="AN388" s="106"/>
    </row>
    <row r="389" spans="1:40" ht="18" customHeight="1" x14ac:dyDescent="0.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7"/>
      <c r="Z389" s="107"/>
      <c r="AA389" s="1631"/>
      <c r="AB389" s="1631"/>
      <c r="AC389" s="1631"/>
      <c r="AD389" s="1631"/>
      <c r="AE389" s="1631"/>
      <c r="AF389" s="1631"/>
      <c r="AG389" s="1631"/>
      <c r="AH389" s="1631"/>
      <c r="AI389" s="1631"/>
      <c r="AJ389" s="1631"/>
      <c r="AK389" s="1631"/>
      <c r="AL389" s="1632"/>
      <c r="AM389" s="106"/>
      <c r="AN389" s="106"/>
    </row>
    <row r="390" spans="1:40" ht="18" customHeight="1" x14ac:dyDescent="0.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7"/>
      <c r="Z390" s="107"/>
      <c r="AA390" s="1631"/>
      <c r="AB390" s="1631"/>
      <c r="AC390" s="1631"/>
      <c r="AD390" s="1631"/>
      <c r="AE390" s="1631"/>
      <c r="AF390" s="1631"/>
      <c r="AG390" s="1631"/>
      <c r="AH390" s="1631"/>
      <c r="AI390" s="1631"/>
      <c r="AJ390" s="1631"/>
      <c r="AK390" s="1631"/>
      <c r="AL390" s="1632"/>
      <c r="AM390" s="106"/>
      <c r="AN390" s="106"/>
    </row>
    <row r="391" spans="1:40" ht="18" customHeight="1" x14ac:dyDescent="0.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7"/>
      <c r="Z391" s="107"/>
      <c r="AA391" s="1631"/>
      <c r="AB391" s="1631"/>
      <c r="AC391" s="1631"/>
      <c r="AD391" s="1631"/>
      <c r="AE391" s="1631"/>
      <c r="AF391" s="1631"/>
      <c r="AG391" s="1631"/>
      <c r="AH391" s="1631"/>
      <c r="AI391" s="1631"/>
      <c r="AJ391" s="1631"/>
      <c r="AK391" s="1631"/>
      <c r="AL391" s="1632"/>
      <c r="AM391" s="106"/>
      <c r="AN391" s="106"/>
    </row>
    <row r="392" spans="1:40" ht="18" customHeight="1" x14ac:dyDescent="0.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7"/>
      <c r="Z392" s="107"/>
      <c r="AA392" s="1631"/>
      <c r="AB392" s="1631"/>
      <c r="AC392" s="1631"/>
      <c r="AD392" s="1631"/>
      <c r="AE392" s="1631"/>
      <c r="AF392" s="1631"/>
      <c r="AG392" s="1631"/>
      <c r="AH392" s="1631"/>
      <c r="AI392" s="1631"/>
      <c r="AJ392" s="1631"/>
      <c r="AK392" s="1631"/>
      <c r="AL392" s="1632"/>
      <c r="AM392" s="106"/>
      <c r="AN392" s="106"/>
    </row>
    <row r="393" spans="1:40" ht="18" customHeight="1" x14ac:dyDescent="0.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7"/>
      <c r="Z393" s="107"/>
      <c r="AA393" s="1631"/>
      <c r="AB393" s="1631"/>
      <c r="AC393" s="1631"/>
      <c r="AD393" s="1631"/>
      <c r="AE393" s="1631"/>
      <c r="AF393" s="1631"/>
      <c r="AG393" s="1631"/>
      <c r="AH393" s="1631"/>
      <c r="AI393" s="1631"/>
      <c r="AJ393" s="1631"/>
      <c r="AK393" s="1631"/>
      <c r="AL393" s="1632"/>
      <c r="AM393" s="106"/>
      <c r="AN393" s="106"/>
    </row>
    <row r="394" spans="1:40" ht="18" customHeight="1" x14ac:dyDescent="0.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7"/>
      <c r="Z394" s="107"/>
      <c r="AA394" s="1631"/>
      <c r="AB394" s="1631"/>
      <c r="AC394" s="1631"/>
      <c r="AD394" s="1631"/>
      <c r="AE394" s="1631"/>
      <c r="AF394" s="1631"/>
      <c r="AG394" s="1631"/>
      <c r="AH394" s="1631"/>
      <c r="AI394" s="1631"/>
      <c r="AJ394" s="1631"/>
      <c r="AK394" s="1631"/>
      <c r="AL394" s="1632"/>
      <c r="AM394" s="106"/>
      <c r="AN394" s="106"/>
    </row>
    <row r="395" spans="1:40" ht="18" customHeight="1" x14ac:dyDescent="0.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7"/>
      <c r="Z395" s="107"/>
      <c r="AA395" s="1631"/>
      <c r="AB395" s="1631"/>
      <c r="AC395" s="1631"/>
      <c r="AD395" s="1631"/>
      <c r="AE395" s="1631"/>
      <c r="AF395" s="1631"/>
      <c r="AG395" s="1631"/>
      <c r="AH395" s="1631"/>
      <c r="AI395" s="1631"/>
      <c r="AJ395" s="1631"/>
      <c r="AK395" s="1631"/>
      <c r="AL395" s="1632"/>
      <c r="AM395" s="106"/>
      <c r="AN395" s="106"/>
    </row>
    <row r="396" spans="1:40" ht="18" customHeight="1" x14ac:dyDescent="0.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7"/>
      <c r="Z396" s="107"/>
      <c r="AA396" s="1631"/>
      <c r="AB396" s="1631"/>
      <c r="AC396" s="1631"/>
      <c r="AD396" s="1631"/>
      <c r="AE396" s="1631"/>
      <c r="AF396" s="1631"/>
      <c r="AG396" s="1631"/>
      <c r="AH396" s="1631"/>
      <c r="AI396" s="1631"/>
      <c r="AJ396" s="1631"/>
      <c r="AK396" s="1631"/>
      <c r="AL396" s="1632"/>
      <c r="AM396" s="106"/>
      <c r="AN396" s="106"/>
    </row>
    <row r="397" spans="1:40" ht="18" customHeight="1" x14ac:dyDescent="0.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7"/>
      <c r="Z397" s="107"/>
      <c r="AA397" s="1631"/>
      <c r="AB397" s="1631"/>
      <c r="AC397" s="1631"/>
      <c r="AD397" s="1631"/>
      <c r="AE397" s="1631"/>
      <c r="AF397" s="1631"/>
      <c r="AG397" s="1631"/>
      <c r="AH397" s="1631"/>
      <c r="AI397" s="1631"/>
      <c r="AJ397" s="1631"/>
      <c r="AK397" s="1631"/>
      <c r="AL397" s="1632"/>
      <c r="AM397" s="106"/>
      <c r="AN397" s="106"/>
    </row>
    <row r="398" spans="1:40" ht="18" customHeight="1" x14ac:dyDescent="0.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7"/>
      <c r="Z398" s="107"/>
      <c r="AA398" s="1631"/>
      <c r="AB398" s="1631"/>
      <c r="AC398" s="1631"/>
      <c r="AD398" s="1631"/>
      <c r="AE398" s="1631"/>
      <c r="AF398" s="1631"/>
      <c r="AG398" s="1631"/>
      <c r="AH398" s="1631"/>
      <c r="AI398" s="1631"/>
      <c r="AJ398" s="1631"/>
      <c r="AK398" s="1631"/>
      <c r="AL398" s="1632"/>
      <c r="AM398" s="106"/>
      <c r="AN398" s="106"/>
    </row>
    <row r="399" spans="1:40" ht="18" customHeight="1" x14ac:dyDescent="0.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7"/>
      <c r="Z399" s="107"/>
      <c r="AA399" s="1631"/>
      <c r="AB399" s="1631"/>
      <c r="AC399" s="1631"/>
      <c r="AD399" s="1631"/>
      <c r="AE399" s="1631"/>
      <c r="AF399" s="1631"/>
      <c r="AG399" s="1631"/>
      <c r="AH399" s="1631"/>
      <c r="AI399" s="1631"/>
      <c r="AJ399" s="1631"/>
      <c r="AK399" s="1631"/>
      <c r="AL399" s="1632"/>
      <c r="AM399" s="106"/>
      <c r="AN399" s="106"/>
    </row>
    <row r="400" spans="1:40" ht="18" customHeight="1" x14ac:dyDescent="0.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7"/>
      <c r="Z400" s="107"/>
      <c r="AA400" s="1631"/>
      <c r="AB400" s="1631"/>
      <c r="AC400" s="1631"/>
      <c r="AD400" s="1631"/>
      <c r="AE400" s="1631"/>
      <c r="AF400" s="1631"/>
      <c r="AG400" s="1631"/>
      <c r="AH400" s="1631"/>
      <c r="AI400" s="1631"/>
      <c r="AJ400" s="1631"/>
      <c r="AK400" s="1631"/>
      <c r="AL400" s="1632"/>
      <c r="AM400" s="106"/>
      <c r="AN400" s="106"/>
    </row>
    <row r="401" spans="1:40" ht="18" customHeight="1" x14ac:dyDescent="0.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7"/>
      <c r="Z401" s="107"/>
      <c r="AA401" s="1631"/>
      <c r="AB401" s="1631"/>
      <c r="AC401" s="1631"/>
      <c r="AD401" s="1631"/>
      <c r="AE401" s="1631"/>
      <c r="AF401" s="1631"/>
      <c r="AG401" s="1631"/>
      <c r="AH401" s="1631"/>
      <c r="AI401" s="1631"/>
      <c r="AJ401" s="1631"/>
      <c r="AK401" s="1631"/>
      <c r="AL401" s="1632"/>
      <c r="AM401" s="106"/>
      <c r="AN401" s="106"/>
    </row>
    <row r="402" spans="1:40" ht="18" customHeight="1" x14ac:dyDescent="0.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7"/>
      <c r="Z402" s="107"/>
      <c r="AA402" s="1631"/>
      <c r="AB402" s="1631"/>
      <c r="AC402" s="1631"/>
      <c r="AD402" s="1631"/>
      <c r="AE402" s="1631"/>
      <c r="AF402" s="1631"/>
      <c r="AG402" s="1631"/>
      <c r="AH402" s="1631"/>
      <c r="AI402" s="1631"/>
      <c r="AJ402" s="1631"/>
      <c r="AK402" s="1631"/>
      <c r="AL402" s="1632"/>
      <c r="AM402" s="106"/>
      <c r="AN402" s="106"/>
    </row>
    <row r="403" spans="1:40" ht="18" customHeight="1" x14ac:dyDescent="0.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7"/>
      <c r="Z403" s="107"/>
      <c r="AA403" s="1631"/>
      <c r="AB403" s="1631"/>
      <c r="AC403" s="1631"/>
      <c r="AD403" s="1631"/>
      <c r="AE403" s="1631"/>
      <c r="AF403" s="1631"/>
      <c r="AG403" s="1631"/>
      <c r="AH403" s="1631"/>
      <c r="AI403" s="1631"/>
      <c r="AJ403" s="1631"/>
      <c r="AK403" s="1631"/>
      <c r="AL403" s="1632"/>
      <c r="AM403" s="106"/>
      <c r="AN403" s="106"/>
    </row>
    <row r="404" spans="1:40" ht="18" customHeight="1" x14ac:dyDescent="0.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7"/>
      <c r="Z404" s="107"/>
      <c r="AA404" s="1631"/>
      <c r="AB404" s="1631"/>
      <c r="AC404" s="1631"/>
      <c r="AD404" s="1631"/>
      <c r="AE404" s="1631"/>
      <c r="AF404" s="1631"/>
      <c r="AG404" s="1631"/>
      <c r="AH404" s="1631"/>
      <c r="AI404" s="1631"/>
      <c r="AJ404" s="1631"/>
      <c r="AK404" s="1631"/>
      <c r="AL404" s="1632"/>
      <c r="AM404" s="106"/>
      <c r="AN404" s="106"/>
    </row>
    <row r="405" spans="1:40" ht="18" customHeight="1" x14ac:dyDescent="0.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7"/>
      <c r="Z405" s="107"/>
      <c r="AA405" s="1631"/>
      <c r="AB405" s="1631"/>
      <c r="AC405" s="1631"/>
      <c r="AD405" s="1631"/>
      <c r="AE405" s="1631"/>
      <c r="AF405" s="1631"/>
      <c r="AG405" s="1631"/>
      <c r="AH405" s="1631"/>
      <c r="AI405" s="1631"/>
      <c r="AJ405" s="1631"/>
      <c r="AK405" s="1631"/>
      <c r="AL405" s="1632"/>
      <c r="AM405" s="106"/>
      <c r="AN405" s="106"/>
    </row>
    <row r="406" spans="1:40" ht="18" customHeight="1" x14ac:dyDescent="0.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7"/>
      <c r="Z406" s="107"/>
      <c r="AA406" s="1631"/>
      <c r="AB406" s="1631"/>
      <c r="AC406" s="1631"/>
      <c r="AD406" s="1631"/>
      <c r="AE406" s="1631"/>
      <c r="AF406" s="1631"/>
      <c r="AG406" s="1631"/>
      <c r="AH406" s="1631"/>
      <c r="AI406" s="1631"/>
      <c r="AJ406" s="1631"/>
      <c r="AK406" s="1631"/>
      <c r="AL406" s="1632"/>
      <c r="AM406" s="106"/>
      <c r="AN406" s="106"/>
    </row>
    <row r="407" spans="1:40" ht="18" customHeight="1" x14ac:dyDescent="0.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7"/>
      <c r="Z407" s="107"/>
      <c r="AA407" s="1631"/>
      <c r="AB407" s="1631"/>
      <c r="AC407" s="1631"/>
      <c r="AD407" s="1631"/>
      <c r="AE407" s="1631"/>
      <c r="AF407" s="1631"/>
      <c r="AG407" s="1631"/>
      <c r="AH407" s="1631"/>
      <c r="AI407" s="1631"/>
      <c r="AJ407" s="1631"/>
      <c r="AK407" s="1631"/>
      <c r="AL407" s="1632"/>
      <c r="AM407" s="106"/>
      <c r="AN407" s="106"/>
    </row>
    <row r="408" spans="1:40" ht="18" customHeight="1" x14ac:dyDescent="0.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7"/>
      <c r="Z408" s="107"/>
      <c r="AA408" s="1631"/>
      <c r="AB408" s="1631"/>
      <c r="AC408" s="1631"/>
      <c r="AD408" s="1631"/>
      <c r="AE408" s="1631"/>
      <c r="AF408" s="1631"/>
      <c r="AG408" s="1631"/>
      <c r="AH408" s="1631"/>
      <c r="AI408" s="1631"/>
      <c r="AJ408" s="1631"/>
      <c r="AK408" s="1631"/>
      <c r="AL408" s="1632"/>
      <c r="AM408" s="106"/>
      <c r="AN408" s="106"/>
    </row>
    <row r="409" spans="1:40" ht="18" customHeight="1" x14ac:dyDescent="0.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7"/>
      <c r="Z409" s="107"/>
      <c r="AA409" s="1631"/>
      <c r="AB409" s="1631"/>
      <c r="AC409" s="1631"/>
      <c r="AD409" s="1631"/>
      <c r="AE409" s="1631"/>
      <c r="AF409" s="1631"/>
      <c r="AG409" s="1631"/>
      <c r="AH409" s="1631"/>
      <c r="AI409" s="1631"/>
      <c r="AJ409" s="1631"/>
      <c r="AK409" s="1631"/>
      <c r="AL409" s="1632"/>
      <c r="AM409" s="106"/>
      <c r="AN409" s="106"/>
    </row>
    <row r="410" spans="1:40" ht="18" customHeight="1" x14ac:dyDescent="0.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7"/>
      <c r="Z410" s="107"/>
      <c r="AA410" s="1631"/>
      <c r="AB410" s="1631"/>
      <c r="AC410" s="1631"/>
      <c r="AD410" s="1631"/>
      <c r="AE410" s="1631"/>
      <c r="AF410" s="1631"/>
      <c r="AG410" s="1631"/>
      <c r="AH410" s="1631"/>
      <c r="AI410" s="1631"/>
      <c r="AJ410" s="1631"/>
      <c r="AK410" s="1631"/>
      <c r="AL410" s="1632"/>
      <c r="AM410" s="106"/>
      <c r="AN410" s="106"/>
    </row>
    <row r="411" spans="1:40" ht="18" customHeight="1" x14ac:dyDescent="0.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7"/>
      <c r="Z411" s="107"/>
      <c r="AA411" s="1631"/>
      <c r="AB411" s="1631"/>
      <c r="AC411" s="1631"/>
      <c r="AD411" s="1631"/>
      <c r="AE411" s="1631"/>
      <c r="AF411" s="1631"/>
      <c r="AG411" s="1631"/>
      <c r="AH411" s="1631"/>
      <c r="AI411" s="1631"/>
      <c r="AJ411" s="1631"/>
      <c r="AK411" s="1631"/>
      <c r="AL411" s="1632"/>
      <c r="AM411" s="106"/>
      <c r="AN411" s="106"/>
    </row>
    <row r="412" spans="1:40" ht="18" customHeight="1" x14ac:dyDescent="0.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7"/>
      <c r="Z412" s="107"/>
      <c r="AA412" s="1631"/>
      <c r="AB412" s="1631"/>
      <c r="AC412" s="1631"/>
      <c r="AD412" s="1631"/>
      <c r="AE412" s="1631"/>
      <c r="AF412" s="1631"/>
      <c r="AG412" s="1631"/>
      <c r="AH412" s="1631"/>
      <c r="AI412" s="1631"/>
      <c r="AJ412" s="1631"/>
      <c r="AK412" s="1631"/>
      <c r="AL412" s="1632"/>
      <c r="AM412" s="106"/>
      <c r="AN412" s="106"/>
    </row>
    <row r="413" spans="1:40" ht="18" customHeight="1" x14ac:dyDescent="0.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7"/>
      <c r="Z413" s="107"/>
      <c r="AA413" s="1631"/>
      <c r="AB413" s="1631"/>
      <c r="AC413" s="1631"/>
      <c r="AD413" s="1631"/>
      <c r="AE413" s="1631"/>
      <c r="AF413" s="1631"/>
      <c r="AG413" s="1631"/>
      <c r="AH413" s="1631"/>
      <c r="AI413" s="1631"/>
      <c r="AJ413" s="1631"/>
      <c r="AK413" s="1631"/>
      <c r="AL413" s="1632"/>
      <c r="AM413" s="106"/>
      <c r="AN413" s="106"/>
    </row>
    <row r="414" spans="1:40" ht="18" customHeight="1" x14ac:dyDescent="0.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7"/>
      <c r="Z414" s="107"/>
      <c r="AA414" s="1631"/>
      <c r="AB414" s="1631"/>
      <c r="AC414" s="1631"/>
      <c r="AD414" s="1631"/>
      <c r="AE414" s="1631"/>
      <c r="AF414" s="1631"/>
      <c r="AG414" s="1631"/>
      <c r="AH414" s="1631"/>
      <c r="AI414" s="1631"/>
      <c r="AJ414" s="1631"/>
      <c r="AK414" s="1631"/>
      <c r="AL414" s="1632"/>
      <c r="AM414" s="106"/>
      <c r="AN414" s="106"/>
    </row>
    <row r="415" spans="1:40" ht="18" customHeight="1" x14ac:dyDescent="0.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7"/>
      <c r="Z415" s="107"/>
      <c r="AA415" s="1631"/>
      <c r="AB415" s="1631"/>
      <c r="AC415" s="1631"/>
      <c r="AD415" s="1631"/>
      <c r="AE415" s="1631"/>
      <c r="AF415" s="1631"/>
      <c r="AG415" s="1631"/>
      <c r="AH415" s="1631"/>
      <c r="AI415" s="1631"/>
      <c r="AJ415" s="1631"/>
      <c r="AK415" s="1631"/>
      <c r="AL415" s="1632"/>
      <c r="AM415" s="106"/>
      <c r="AN415" s="106"/>
    </row>
    <row r="416" spans="1:40" ht="18" customHeight="1" x14ac:dyDescent="0.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7"/>
      <c r="Z416" s="107"/>
      <c r="AA416" s="1631"/>
      <c r="AB416" s="1631"/>
      <c r="AC416" s="1631"/>
      <c r="AD416" s="1631"/>
      <c r="AE416" s="1631"/>
      <c r="AF416" s="1631"/>
      <c r="AG416" s="1631"/>
      <c r="AH416" s="1631"/>
      <c r="AI416" s="1631"/>
      <c r="AJ416" s="1631"/>
      <c r="AK416" s="1631"/>
      <c r="AL416" s="1632"/>
      <c r="AM416" s="106"/>
      <c r="AN416" s="106"/>
    </row>
    <row r="417" spans="1:40" ht="18" customHeight="1" x14ac:dyDescent="0.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7"/>
      <c r="Z417" s="107"/>
      <c r="AA417" s="1631"/>
      <c r="AB417" s="1631"/>
      <c r="AC417" s="1631"/>
      <c r="AD417" s="1631"/>
      <c r="AE417" s="1631"/>
      <c r="AF417" s="1631"/>
      <c r="AG417" s="1631"/>
      <c r="AH417" s="1631"/>
      <c r="AI417" s="1631"/>
      <c r="AJ417" s="1631"/>
      <c r="AK417" s="1631"/>
      <c r="AL417" s="1632"/>
      <c r="AM417" s="106"/>
      <c r="AN417" s="106"/>
    </row>
    <row r="418" spans="1:40" ht="18" customHeight="1" x14ac:dyDescent="0.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7"/>
      <c r="Z418" s="107"/>
      <c r="AA418" s="1631"/>
      <c r="AB418" s="1631"/>
      <c r="AC418" s="1631"/>
      <c r="AD418" s="1631"/>
      <c r="AE418" s="1631"/>
      <c r="AF418" s="1631"/>
      <c r="AG418" s="1631"/>
      <c r="AH418" s="1631"/>
      <c r="AI418" s="1631"/>
      <c r="AJ418" s="1631"/>
      <c r="AK418" s="1631"/>
      <c r="AL418" s="1632"/>
      <c r="AM418" s="106"/>
      <c r="AN418" s="106"/>
    </row>
    <row r="419" spans="1:40" ht="18" customHeight="1" x14ac:dyDescent="0.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7"/>
      <c r="Z419" s="107"/>
      <c r="AA419" s="1631"/>
      <c r="AB419" s="1631"/>
      <c r="AC419" s="1631"/>
      <c r="AD419" s="1631"/>
      <c r="AE419" s="1631"/>
      <c r="AF419" s="1631"/>
      <c r="AG419" s="1631"/>
      <c r="AH419" s="1631"/>
      <c r="AI419" s="1631"/>
      <c r="AJ419" s="1631"/>
      <c r="AK419" s="1631"/>
      <c r="AL419" s="1632"/>
      <c r="AM419" s="106"/>
      <c r="AN419" s="106"/>
    </row>
    <row r="420" spans="1:40" ht="18" customHeight="1" x14ac:dyDescent="0.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7"/>
      <c r="Z420" s="107"/>
      <c r="AA420" s="1631"/>
      <c r="AB420" s="1631"/>
      <c r="AC420" s="1631"/>
      <c r="AD420" s="1631"/>
      <c r="AE420" s="1631"/>
      <c r="AF420" s="1631"/>
      <c r="AG420" s="1631"/>
      <c r="AH420" s="1631"/>
      <c r="AI420" s="1631"/>
      <c r="AJ420" s="1631"/>
      <c r="AK420" s="1631"/>
      <c r="AL420" s="1632"/>
      <c r="AM420" s="106"/>
      <c r="AN420" s="106"/>
    </row>
    <row r="421" spans="1:40" ht="18" customHeight="1" x14ac:dyDescent="0.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7"/>
      <c r="Z421" s="107"/>
      <c r="AA421" s="1631"/>
      <c r="AB421" s="1631"/>
      <c r="AC421" s="1631"/>
      <c r="AD421" s="1631"/>
      <c r="AE421" s="1631"/>
      <c r="AF421" s="1631"/>
      <c r="AG421" s="1631"/>
      <c r="AH421" s="1631"/>
      <c r="AI421" s="1631"/>
      <c r="AJ421" s="1631"/>
      <c r="AK421" s="1631"/>
      <c r="AL421" s="1632"/>
      <c r="AM421" s="106"/>
      <c r="AN421" s="106"/>
    </row>
    <row r="422" spans="1:40" ht="18" customHeight="1" x14ac:dyDescent="0.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7"/>
      <c r="Z422" s="107"/>
      <c r="AA422" s="1631"/>
      <c r="AB422" s="1631"/>
      <c r="AC422" s="1631"/>
      <c r="AD422" s="1631"/>
      <c r="AE422" s="1631"/>
      <c r="AF422" s="1631"/>
      <c r="AG422" s="1631"/>
      <c r="AH422" s="1631"/>
      <c r="AI422" s="1631"/>
      <c r="AJ422" s="1631"/>
      <c r="AK422" s="1631"/>
      <c r="AL422" s="1632"/>
      <c r="AM422" s="106"/>
      <c r="AN422" s="106"/>
    </row>
    <row r="423" spans="1:40" ht="18" customHeight="1" x14ac:dyDescent="0.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7"/>
      <c r="Z423" s="107"/>
      <c r="AA423" s="1631"/>
      <c r="AB423" s="1631"/>
      <c r="AC423" s="1631"/>
      <c r="AD423" s="1631"/>
      <c r="AE423" s="1631"/>
      <c r="AF423" s="1631"/>
      <c r="AG423" s="1631"/>
      <c r="AH423" s="1631"/>
      <c r="AI423" s="1631"/>
      <c r="AJ423" s="1631"/>
      <c r="AK423" s="1631"/>
      <c r="AL423" s="1632"/>
      <c r="AM423" s="106"/>
      <c r="AN423" s="106"/>
    </row>
    <row r="424" spans="1:40" ht="18" customHeight="1" x14ac:dyDescent="0.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7"/>
      <c r="Z424" s="107"/>
      <c r="AA424" s="1631"/>
      <c r="AB424" s="1631"/>
      <c r="AC424" s="1631"/>
      <c r="AD424" s="1631"/>
      <c r="AE424" s="1631"/>
      <c r="AF424" s="1631"/>
      <c r="AG424" s="1631"/>
      <c r="AH424" s="1631"/>
      <c r="AI424" s="1631"/>
      <c r="AJ424" s="1631"/>
      <c r="AK424" s="1631"/>
      <c r="AL424" s="1632"/>
      <c r="AM424" s="106"/>
      <c r="AN424" s="106"/>
    </row>
    <row r="425" spans="1:40" ht="18" customHeight="1" x14ac:dyDescent="0.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7"/>
      <c r="Z425" s="107"/>
      <c r="AA425" s="1631"/>
      <c r="AB425" s="1631"/>
      <c r="AC425" s="1631"/>
      <c r="AD425" s="1631"/>
      <c r="AE425" s="1631"/>
      <c r="AF425" s="1631"/>
      <c r="AG425" s="1631"/>
      <c r="AH425" s="1631"/>
      <c r="AI425" s="1631"/>
      <c r="AJ425" s="1631"/>
      <c r="AK425" s="1631"/>
      <c r="AL425" s="1632"/>
      <c r="AM425" s="106"/>
      <c r="AN425" s="106"/>
    </row>
    <row r="426" spans="1:40" ht="18" customHeight="1" x14ac:dyDescent="0.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7"/>
      <c r="Z426" s="107"/>
      <c r="AA426" s="1631"/>
      <c r="AB426" s="1631"/>
      <c r="AC426" s="1631"/>
      <c r="AD426" s="1631"/>
      <c r="AE426" s="1631"/>
      <c r="AF426" s="1631"/>
      <c r="AG426" s="1631"/>
      <c r="AH426" s="1631"/>
      <c r="AI426" s="1631"/>
      <c r="AJ426" s="1631"/>
      <c r="AK426" s="1631"/>
      <c r="AL426" s="1632"/>
      <c r="AM426" s="106"/>
      <c r="AN426" s="106"/>
    </row>
    <row r="427" spans="1:40" ht="18" customHeight="1" x14ac:dyDescent="0.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7"/>
      <c r="Z427" s="107"/>
      <c r="AA427" s="1631"/>
      <c r="AB427" s="1631"/>
      <c r="AC427" s="1631"/>
      <c r="AD427" s="1631"/>
      <c r="AE427" s="1631"/>
      <c r="AF427" s="1631"/>
      <c r="AG427" s="1631"/>
      <c r="AH427" s="1631"/>
      <c r="AI427" s="1631"/>
      <c r="AJ427" s="1631"/>
      <c r="AK427" s="1631"/>
      <c r="AL427" s="1632"/>
      <c r="AM427" s="106"/>
      <c r="AN427" s="106"/>
    </row>
    <row r="428" spans="1:40" ht="18" customHeight="1" x14ac:dyDescent="0.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7"/>
      <c r="Z428" s="107"/>
      <c r="AA428" s="1631"/>
      <c r="AB428" s="1631"/>
      <c r="AC428" s="1631"/>
      <c r="AD428" s="1631"/>
      <c r="AE428" s="1631"/>
      <c r="AF428" s="1631"/>
      <c r="AG428" s="1631"/>
      <c r="AH428" s="1631"/>
      <c r="AI428" s="1631"/>
      <c r="AJ428" s="1631"/>
      <c r="AK428" s="1631"/>
      <c r="AL428" s="1632"/>
      <c r="AM428" s="106"/>
      <c r="AN428" s="106"/>
    </row>
    <row r="429" spans="1:40" ht="18" customHeight="1" x14ac:dyDescent="0.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7"/>
      <c r="Z429" s="107"/>
      <c r="AA429" s="1631"/>
      <c r="AB429" s="1631"/>
      <c r="AC429" s="1631"/>
      <c r="AD429" s="1631"/>
      <c r="AE429" s="1631"/>
      <c r="AF429" s="1631"/>
      <c r="AG429" s="1631"/>
      <c r="AH429" s="1631"/>
      <c r="AI429" s="1631"/>
      <c r="AJ429" s="1631"/>
      <c r="AK429" s="1631"/>
      <c r="AL429" s="1632"/>
      <c r="AM429" s="106"/>
      <c r="AN429" s="106"/>
    </row>
    <row r="430" spans="1:40" ht="18" customHeight="1" x14ac:dyDescent="0.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7"/>
      <c r="Z430" s="107"/>
      <c r="AA430" s="1631"/>
      <c r="AB430" s="1631"/>
      <c r="AC430" s="1631"/>
      <c r="AD430" s="1631"/>
      <c r="AE430" s="1631"/>
      <c r="AF430" s="1631"/>
      <c r="AG430" s="1631"/>
      <c r="AH430" s="1631"/>
      <c r="AI430" s="1631"/>
      <c r="AJ430" s="1631"/>
      <c r="AK430" s="1631"/>
      <c r="AL430" s="1632"/>
      <c r="AM430" s="106"/>
      <c r="AN430" s="106"/>
    </row>
    <row r="431" spans="1:40" ht="18" customHeight="1" x14ac:dyDescent="0.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7"/>
      <c r="Z431" s="107"/>
      <c r="AA431" s="1631"/>
      <c r="AB431" s="1631"/>
      <c r="AC431" s="1631"/>
      <c r="AD431" s="1631"/>
      <c r="AE431" s="1631"/>
      <c r="AF431" s="1631"/>
      <c r="AG431" s="1631"/>
      <c r="AH431" s="1631"/>
      <c r="AI431" s="1631"/>
      <c r="AJ431" s="1631"/>
      <c r="AK431" s="1631"/>
      <c r="AL431" s="1632"/>
      <c r="AM431" s="106"/>
      <c r="AN431" s="106"/>
    </row>
    <row r="432" spans="1:40" ht="18" customHeight="1" x14ac:dyDescent="0.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7"/>
      <c r="Z432" s="107"/>
      <c r="AA432" s="1631"/>
      <c r="AB432" s="1631"/>
      <c r="AC432" s="1631"/>
      <c r="AD432" s="1631"/>
      <c r="AE432" s="1631"/>
      <c r="AF432" s="1631"/>
      <c r="AG432" s="1631"/>
      <c r="AH432" s="1631"/>
      <c r="AI432" s="1631"/>
      <c r="AJ432" s="1631"/>
      <c r="AK432" s="1631"/>
      <c r="AL432" s="1632"/>
      <c r="AM432" s="106"/>
      <c r="AN432" s="106"/>
    </row>
    <row r="433" spans="1:40" ht="18" customHeight="1" x14ac:dyDescent="0.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7"/>
      <c r="Z433" s="107"/>
      <c r="AA433" s="1631"/>
      <c r="AB433" s="1631"/>
      <c r="AC433" s="1631"/>
      <c r="AD433" s="1631"/>
      <c r="AE433" s="1631"/>
      <c r="AF433" s="1631"/>
      <c r="AG433" s="1631"/>
      <c r="AH433" s="1631"/>
      <c r="AI433" s="1631"/>
      <c r="AJ433" s="1631"/>
      <c r="AK433" s="1631"/>
      <c r="AL433" s="1632"/>
      <c r="AM433" s="106"/>
      <c r="AN433" s="106"/>
    </row>
    <row r="434" spans="1:40" ht="18" customHeight="1" x14ac:dyDescent="0.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7"/>
      <c r="Z434" s="107"/>
      <c r="AA434" s="1631"/>
      <c r="AB434" s="1631"/>
      <c r="AC434" s="1631"/>
      <c r="AD434" s="1631"/>
      <c r="AE434" s="1631"/>
      <c r="AF434" s="1631"/>
      <c r="AG434" s="1631"/>
      <c r="AH434" s="1631"/>
      <c r="AI434" s="1631"/>
      <c r="AJ434" s="1631"/>
      <c r="AK434" s="1631"/>
      <c r="AL434" s="1632"/>
      <c r="AM434" s="106"/>
      <c r="AN434" s="106"/>
    </row>
    <row r="435" spans="1:40" ht="18" customHeight="1" x14ac:dyDescent="0.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7"/>
      <c r="Z435" s="107"/>
      <c r="AA435" s="1631"/>
      <c r="AB435" s="1631"/>
      <c r="AC435" s="1631"/>
      <c r="AD435" s="1631"/>
      <c r="AE435" s="1631"/>
      <c r="AF435" s="1631"/>
      <c r="AG435" s="1631"/>
      <c r="AH435" s="1631"/>
      <c r="AI435" s="1631"/>
      <c r="AJ435" s="1631"/>
      <c r="AK435" s="1631"/>
      <c r="AL435" s="1632"/>
      <c r="AM435" s="106"/>
      <c r="AN435" s="106"/>
    </row>
    <row r="436" spans="1:40" ht="18" customHeight="1" x14ac:dyDescent="0.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7"/>
      <c r="Z436" s="107"/>
      <c r="AA436" s="1631"/>
      <c r="AB436" s="1631"/>
      <c r="AC436" s="1631"/>
      <c r="AD436" s="1631"/>
      <c r="AE436" s="1631"/>
      <c r="AF436" s="1631"/>
      <c r="AG436" s="1631"/>
      <c r="AH436" s="1631"/>
      <c r="AI436" s="1631"/>
      <c r="AJ436" s="1631"/>
      <c r="AK436" s="1631"/>
      <c r="AL436" s="1632"/>
      <c r="AM436" s="106"/>
      <c r="AN436" s="106"/>
    </row>
    <row r="437" spans="1:40" ht="18" customHeight="1" x14ac:dyDescent="0.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7"/>
      <c r="Z437" s="107"/>
      <c r="AA437" s="1631"/>
      <c r="AB437" s="1631"/>
      <c r="AC437" s="1631"/>
      <c r="AD437" s="1631"/>
      <c r="AE437" s="1631"/>
      <c r="AF437" s="1631"/>
      <c r="AG437" s="1631"/>
      <c r="AH437" s="1631"/>
      <c r="AI437" s="1631"/>
      <c r="AJ437" s="1631"/>
      <c r="AK437" s="1631"/>
      <c r="AL437" s="1632"/>
      <c r="AM437" s="106"/>
      <c r="AN437" s="106"/>
    </row>
    <row r="438" spans="1:40" ht="18" customHeight="1" x14ac:dyDescent="0.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7"/>
      <c r="Z438" s="107"/>
      <c r="AA438" s="1631"/>
      <c r="AB438" s="1631"/>
      <c r="AC438" s="1631"/>
      <c r="AD438" s="1631"/>
      <c r="AE438" s="1631"/>
      <c r="AF438" s="1631"/>
      <c r="AG438" s="1631"/>
      <c r="AH438" s="1631"/>
      <c r="AI438" s="1631"/>
      <c r="AJ438" s="1631"/>
      <c r="AK438" s="1631"/>
      <c r="AL438" s="1632"/>
      <c r="AM438" s="106"/>
      <c r="AN438" s="106"/>
    </row>
    <row r="439" spans="1:40" ht="18" customHeight="1" x14ac:dyDescent="0.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7"/>
      <c r="Z439" s="107"/>
      <c r="AA439" s="1631"/>
      <c r="AB439" s="1631"/>
      <c r="AC439" s="1631"/>
      <c r="AD439" s="1631"/>
      <c r="AE439" s="1631"/>
      <c r="AF439" s="1631"/>
      <c r="AG439" s="1631"/>
      <c r="AH439" s="1631"/>
      <c r="AI439" s="1631"/>
      <c r="AJ439" s="1631"/>
      <c r="AK439" s="1631"/>
      <c r="AL439" s="1632"/>
      <c r="AM439" s="106"/>
      <c r="AN439" s="106"/>
    </row>
    <row r="440" spans="1:40" ht="18" customHeight="1" x14ac:dyDescent="0.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7"/>
      <c r="Z440" s="107"/>
      <c r="AA440" s="1631"/>
      <c r="AB440" s="1631"/>
      <c r="AC440" s="1631"/>
      <c r="AD440" s="1631"/>
      <c r="AE440" s="1631"/>
      <c r="AF440" s="1631"/>
      <c r="AG440" s="1631"/>
      <c r="AH440" s="1631"/>
      <c r="AI440" s="1631"/>
      <c r="AJ440" s="1631"/>
      <c r="AK440" s="1631"/>
      <c r="AL440" s="1632"/>
      <c r="AM440" s="106"/>
      <c r="AN440" s="106"/>
    </row>
    <row r="441" spans="1:40" ht="18" customHeight="1" x14ac:dyDescent="0.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7"/>
      <c r="Z441" s="107"/>
      <c r="AA441" s="1631"/>
      <c r="AB441" s="1631"/>
      <c r="AC441" s="1631"/>
      <c r="AD441" s="1631"/>
      <c r="AE441" s="1631"/>
      <c r="AF441" s="1631"/>
      <c r="AG441" s="1631"/>
      <c r="AH441" s="1631"/>
      <c r="AI441" s="1631"/>
      <c r="AJ441" s="1631"/>
      <c r="AK441" s="1631"/>
      <c r="AL441" s="1632"/>
      <c r="AM441" s="106"/>
      <c r="AN441" s="106"/>
    </row>
    <row r="442" spans="1:40" ht="18" customHeight="1" x14ac:dyDescent="0.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7"/>
      <c r="Z442" s="107"/>
      <c r="AA442" s="1631"/>
      <c r="AB442" s="1631"/>
      <c r="AC442" s="1631"/>
      <c r="AD442" s="1631"/>
      <c r="AE442" s="1631"/>
      <c r="AF442" s="1631"/>
      <c r="AG442" s="1631"/>
      <c r="AH442" s="1631"/>
      <c r="AI442" s="1631"/>
      <c r="AJ442" s="1631"/>
      <c r="AK442" s="1631"/>
      <c r="AL442" s="1632"/>
      <c r="AM442" s="106"/>
      <c r="AN442" s="106"/>
    </row>
    <row r="443" spans="1:40" ht="18" customHeight="1" x14ac:dyDescent="0.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7"/>
      <c r="Z443" s="107"/>
      <c r="AA443" s="1631"/>
      <c r="AB443" s="1631"/>
      <c r="AC443" s="1631"/>
      <c r="AD443" s="1631"/>
      <c r="AE443" s="1631"/>
      <c r="AF443" s="1631"/>
      <c r="AG443" s="1631"/>
      <c r="AH443" s="1631"/>
      <c r="AI443" s="1631"/>
      <c r="AJ443" s="1631"/>
      <c r="AK443" s="1631"/>
      <c r="AL443" s="1632"/>
      <c r="AM443" s="106"/>
      <c r="AN443" s="106"/>
    </row>
    <row r="444" spans="1:40" ht="18" customHeight="1" x14ac:dyDescent="0.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7"/>
      <c r="Z444" s="107"/>
      <c r="AA444" s="1631"/>
      <c r="AB444" s="1631"/>
      <c r="AC444" s="1631"/>
      <c r="AD444" s="1631"/>
      <c r="AE444" s="1631"/>
      <c r="AF444" s="1631"/>
      <c r="AG444" s="1631"/>
      <c r="AH444" s="1631"/>
      <c r="AI444" s="1631"/>
      <c r="AJ444" s="1631"/>
      <c r="AK444" s="1631"/>
      <c r="AL444" s="1632"/>
      <c r="AM444" s="106"/>
      <c r="AN444" s="106"/>
    </row>
    <row r="445" spans="1:40" ht="18" customHeight="1" x14ac:dyDescent="0.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7"/>
      <c r="Z445" s="107"/>
      <c r="AA445" s="1631"/>
      <c r="AB445" s="1631"/>
      <c r="AC445" s="1631"/>
      <c r="AD445" s="1631"/>
      <c r="AE445" s="1631"/>
      <c r="AF445" s="1631"/>
      <c r="AG445" s="1631"/>
      <c r="AH445" s="1631"/>
      <c r="AI445" s="1631"/>
      <c r="AJ445" s="1631"/>
      <c r="AK445" s="1631"/>
      <c r="AL445" s="1632"/>
      <c r="AM445" s="106"/>
      <c r="AN445" s="106"/>
    </row>
    <row r="446" spans="1:40" ht="18" customHeight="1" x14ac:dyDescent="0.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7"/>
      <c r="Z446" s="107"/>
      <c r="AA446" s="1631"/>
      <c r="AB446" s="1631"/>
      <c r="AC446" s="1631"/>
      <c r="AD446" s="1631"/>
      <c r="AE446" s="1631"/>
      <c r="AF446" s="1631"/>
      <c r="AG446" s="1631"/>
      <c r="AH446" s="1631"/>
      <c r="AI446" s="1631"/>
      <c r="AJ446" s="1631"/>
      <c r="AK446" s="1631"/>
      <c r="AL446" s="1632"/>
      <c r="AM446" s="106"/>
      <c r="AN446" s="106"/>
    </row>
    <row r="447" spans="1:40" ht="18" customHeight="1" x14ac:dyDescent="0.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7"/>
      <c r="Z447" s="107"/>
      <c r="AA447" s="1631"/>
      <c r="AB447" s="1631"/>
      <c r="AC447" s="1631"/>
      <c r="AD447" s="1631"/>
      <c r="AE447" s="1631"/>
      <c r="AF447" s="1631"/>
      <c r="AG447" s="1631"/>
      <c r="AH447" s="1631"/>
      <c r="AI447" s="1631"/>
      <c r="AJ447" s="1631"/>
      <c r="AK447" s="1631"/>
      <c r="AL447" s="1632"/>
      <c r="AM447" s="106"/>
      <c r="AN447" s="106"/>
    </row>
    <row r="448" spans="1:40" ht="18" customHeight="1" x14ac:dyDescent="0.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7"/>
      <c r="Z448" s="107"/>
      <c r="AA448" s="1631"/>
      <c r="AB448" s="1631"/>
      <c r="AC448" s="1631"/>
      <c r="AD448" s="1631"/>
      <c r="AE448" s="1631"/>
      <c r="AF448" s="1631"/>
      <c r="AG448" s="1631"/>
      <c r="AH448" s="1631"/>
      <c r="AI448" s="1631"/>
      <c r="AJ448" s="1631"/>
      <c r="AK448" s="1631"/>
      <c r="AL448" s="1632"/>
      <c r="AM448" s="106"/>
      <c r="AN448" s="106"/>
    </row>
    <row r="449" spans="1:40" ht="18" customHeight="1" x14ac:dyDescent="0.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7"/>
      <c r="Z449" s="107"/>
      <c r="AA449" s="1631"/>
      <c r="AB449" s="1631"/>
      <c r="AC449" s="1631"/>
      <c r="AD449" s="1631"/>
      <c r="AE449" s="1631"/>
      <c r="AF449" s="1631"/>
      <c r="AG449" s="1631"/>
      <c r="AH449" s="1631"/>
      <c r="AI449" s="1631"/>
      <c r="AJ449" s="1631"/>
      <c r="AK449" s="1631"/>
      <c r="AL449" s="1632"/>
      <c r="AM449" s="106"/>
      <c r="AN449" s="106"/>
    </row>
    <row r="450" spans="1:40" ht="18" customHeight="1" x14ac:dyDescent="0.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7"/>
      <c r="Z450" s="107"/>
      <c r="AA450" s="1631"/>
      <c r="AB450" s="1631"/>
      <c r="AC450" s="1631"/>
      <c r="AD450" s="1631"/>
      <c r="AE450" s="1631"/>
      <c r="AF450" s="1631"/>
      <c r="AG450" s="1631"/>
      <c r="AH450" s="1631"/>
      <c r="AI450" s="1631"/>
      <c r="AJ450" s="1631"/>
      <c r="AK450" s="1631"/>
      <c r="AL450" s="1632"/>
      <c r="AM450" s="106"/>
      <c r="AN450" s="106"/>
    </row>
    <row r="451" spans="1:40" ht="18" customHeight="1" x14ac:dyDescent="0.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7"/>
      <c r="Z451" s="107"/>
      <c r="AA451" s="1631"/>
      <c r="AB451" s="1631"/>
      <c r="AC451" s="1631"/>
      <c r="AD451" s="1631"/>
      <c r="AE451" s="1631"/>
      <c r="AF451" s="1631"/>
      <c r="AG451" s="1631"/>
      <c r="AH451" s="1631"/>
      <c r="AI451" s="1631"/>
      <c r="AJ451" s="1631"/>
      <c r="AK451" s="1631"/>
      <c r="AL451" s="1632"/>
      <c r="AM451" s="106"/>
      <c r="AN451" s="106"/>
    </row>
    <row r="452" spans="1:40" ht="18" customHeight="1" x14ac:dyDescent="0.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7"/>
      <c r="Z452" s="107"/>
      <c r="AA452" s="1631"/>
      <c r="AB452" s="1631"/>
      <c r="AC452" s="1631"/>
      <c r="AD452" s="1631"/>
      <c r="AE452" s="1631"/>
      <c r="AF452" s="1631"/>
      <c r="AG452" s="1631"/>
      <c r="AH452" s="1631"/>
      <c r="AI452" s="1631"/>
      <c r="AJ452" s="1631"/>
      <c r="AK452" s="1631"/>
      <c r="AL452" s="1632"/>
      <c r="AM452" s="106"/>
      <c r="AN452" s="106"/>
    </row>
    <row r="453" spans="1:40" ht="18" customHeight="1" x14ac:dyDescent="0.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7"/>
      <c r="Z453" s="107"/>
      <c r="AA453" s="1631"/>
      <c r="AB453" s="1631"/>
      <c r="AC453" s="1631"/>
      <c r="AD453" s="1631"/>
      <c r="AE453" s="1631"/>
      <c r="AF453" s="1631"/>
      <c r="AG453" s="1631"/>
      <c r="AH453" s="1631"/>
      <c r="AI453" s="1631"/>
      <c r="AJ453" s="1631"/>
      <c r="AK453" s="1631"/>
      <c r="AL453" s="1632"/>
      <c r="AM453" s="106"/>
      <c r="AN453" s="106"/>
    </row>
    <row r="454" spans="1:40" ht="18" customHeight="1" x14ac:dyDescent="0.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7"/>
      <c r="Z454" s="107"/>
      <c r="AA454" s="1631"/>
      <c r="AB454" s="1631"/>
      <c r="AC454" s="1631"/>
      <c r="AD454" s="1631"/>
      <c r="AE454" s="1631"/>
      <c r="AF454" s="1631"/>
      <c r="AG454" s="1631"/>
      <c r="AH454" s="1631"/>
      <c r="AI454" s="1631"/>
      <c r="AJ454" s="1631"/>
      <c r="AK454" s="1631"/>
      <c r="AL454" s="1632"/>
      <c r="AM454" s="106"/>
      <c r="AN454" s="106"/>
    </row>
    <row r="455" spans="1:40" ht="18" customHeight="1" x14ac:dyDescent="0.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7"/>
      <c r="Z455" s="107"/>
      <c r="AA455" s="1631"/>
      <c r="AB455" s="1631"/>
      <c r="AC455" s="1631"/>
      <c r="AD455" s="1631"/>
      <c r="AE455" s="1631"/>
      <c r="AF455" s="1631"/>
      <c r="AG455" s="1631"/>
      <c r="AH455" s="1631"/>
      <c r="AI455" s="1631"/>
      <c r="AJ455" s="1631"/>
      <c r="AK455" s="1631"/>
      <c r="AL455" s="1632"/>
      <c r="AM455" s="106"/>
      <c r="AN455" s="106"/>
    </row>
    <row r="456" spans="1:40" ht="18" customHeight="1" x14ac:dyDescent="0.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7"/>
      <c r="Z456" s="107"/>
      <c r="AA456" s="1631"/>
      <c r="AB456" s="1631"/>
      <c r="AC456" s="1631"/>
      <c r="AD456" s="1631"/>
      <c r="AE456" s="1631"/>
      <c r="AF456" s="1631"/>
      <c r="AG456" s="1631"/>
      <c r="AH456" s="1631"/>
      <c r="AI456" s="1631"/>
      <c r="AJ456" s="1631"/>
      <c r="AK456" s="1631"/>
      <c r="AL456" s="1632"/>
      <c r="AM456" s="106"/>
      <c r="AN456" s="106"/>
    </row>
    <row r="457" spans="1:40" ht="18" customHeight="1" x14ac:dyDescent="0.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7"/>
      <c r="Z457" s="107"/>
      <c r="AA457" s="1631"/>
      <c r="AB457" s="1631"/>
      <c r="AC457" s="1631"/>
      <c r="AD457" s="1631"/>
      <c r="AE457" s="1631"/>
      <c r="AF457" s="1631"/>
      <c r="AG457" s="1631"/>
      <c r="AH457" s="1631"/>
      <c r="AI457" s="1631"/>
      <c r="AJ457" s="1631"/>
      <c r="AK457" s="1631"/>
      <c r="AL457" s="1632"/>
      <c r="AM457" s="106"/>
      <c r="AN457" s="106"/>
    </row>
    <row r="458" spans="1:40" ht="18" customHeight="1" x14ac:dyDescent="0.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7"/>
      <c r="Z458" s="107"/>
      <c r="AA458" s="1631"/>
      <c r="AB458" s="1631"/>
      <c r="AC458" s="1631"/>
      <c r="AD458" s="1631"/>
      <c r="AE458" s="1631"/>
      <c r="AF458" s="1631"/>
      <c r="AG458" s="1631"/>
      <c r="AH458" s="1631"/>
      <c r="AI458" s="1631"/>
      <c r="AJ458" s="1631"/>
      <c r="AK458" s="1631"/>
      <c r="AL458" s="1632"/>
      <c r="AM458" s="106"/>
      <c r="AN458" s="106"/>
    </row>
    <row r="459" spans="1:40" ht="18" customHeight="1" x14ac:dyDescent="0.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7"/>
      <c r="Z459" s="107"/>
      <c r="AA459" s="1631"/>
      <c r="AB459" s="1631"/>
      <c r="AC459" s="1631"/>
      <c r="AD459" s="1631"/>
      <c r="AE459" s="1631"/>
      <c r="AF459" s="1631"/>
      <c r="AG459" s="1631"/>
      <c r="AH459" s="1631"/>
      <c r="AI459" s="1631"/>
      <c r="AJ459" s="1631"/>
      <c r="AK459" s="1631"/>
      <c r="AL459" s="1632"/>
      <c r="AM459" s="106"/>
      <c r="AN459" s="106"/>
    </row>
    <row r="460" spans="1:40" ht="18" customHeight="1" x14ac:dyDescent="0.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7"/>
      <c r="Z460" s="107"/>
      <c r="AA460" s="1631"/>
      <c r="AB460" s="1631"/>
      <c r="AC460" s="1631"/>
      <c r="AD460" s="1631"/>
      <c r="AE460" s="1631"/>
      <c r="AF460" s="1631"/>
      <c r="AG460" s="1631"/>
      <c r="AH460" s="1631"/>
      <c r="AI460" s="1631"/>
      <c r="AJ460" s="1631"/>
      <c r="AK460" s="1631"/>
      <c r="AL460" s="1632"/>
      <c r="AM460" s="106"/>
      <c r="AN460" s="106"/>
    </row>
    <row r="461" spans="1:40" ht="18" customHeight="1" x14ac:dyDescent="0.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7"/>
      <c r="Z461" s="107"/>
      <c r="AA461" s="1631"/>
      <c r="AB461" s="1631"/>
      <c r="AC461" s="1631"/>
      <c r="AD461" s="1631"/>
      <c r="AE461" s="1631"/>
      <c r="AF461" s="1631"/>
      <c r="AG461" s="1631"/>
      <c r="AH461" s="1631"/>
      <c r="AI461" s="1631"/>
      <c r="AJ461" s="1631"/>
      <c r="AK461" s="1631"/>
      <c r="AL461" s="1632"/>
      <c r="AM461" s="106"/>
      <c r="AN461" s="106"/>
    </row>
    <row r="462" spans="1:40" ht="18" customHeight="1" x14ac:dyDescent="0.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7"/>
      <c r="Z462" s="107"/>
      <c r="AA462" s="1631"/>
      <c r="AB462" s="1631"/>
      <c r="AC462" s="1631"/>
      <c r="AD462" s="1631"/>
      <c r="AE462" s="1631"/>
      <c r="AF462" s="1631"/>
      <c r="AG462" s="1631"/>
      <c r="AH462" s="1631"/>
      <c r="AI462" s="1631"/>
      <c r="AJ462" s="1631"/>
      <c r="AK462" s="1631"/>
      <c r="AL462" s="1632"/>
      <c r="AM462" s="106"/>
      <c r="AN462" s="106"/>
    </row>
    <row r="463" spans="1:40" ht="18" customHeight="1" x14ac:dyDescent="0.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7"/>
      <c r="Z463" s="107"/>
      <c r="AA463" s="1631"/>
      <c r="AB463" s="1631"/>
      <c r="AC463" s="1631"/>
      <c r="AD463" s="1631"/>
      <c r="AE463" s="1631"/>
      <c r="AF463" s="1631"/>
      <c r="AG463" s="1631"/>
      <c r="AH463" s="1631"/>
      <c r="AI463" s="1631"/>
      <c r="AJ463" s="1631"/>
      <c r="AK463" s="1631"/>
      <c r="AL463" s="1632"/>
      <c r="AM463" s="106"/>
      <c r="AN463" s="106"/>
    </row>
    <row r="464" spans="1:40" ht="18" customHeight="1" x14ac:dyDescent="0.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7"/>
      <c r="Z464" s="107"/>
      <c r="AA464" s="1631"/>
      <c r="AB464" s="1631"/>
      <c r="AC464" s="1631"/>
      <c r="AD464" s="1631"/>
      <c r="AE464" s="1631"/>
      <c r="AF464" s="1631"/>
      <c r="AG464" s="1631"/>
      <c r="AH464" s="1631"/>
      <c r="AI464" s="1631"/>
      <c r="AJ464" s="1631"/>
      <c r="AK464" s="1631"/>
      <c r="AL464" s="1632"/>
      <c r="AM464" s="106"/>
      <c r="AN464" s="106"/>
    </row>
    <row r="465" spans="1:40" ht="18" customHeight="1" x14ac:dyDescent="0.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7"/>
      <c r="Z465" s="107"/>
      <c r="AA465" s="1631"/>
      <c r="AB465" s="1631"/>
      <c r="AC465" s="1631"/>
      <c r="AD465" s="1631"/>
      <c r="AE465" s="1631"/>
      <c r="AF465" s="1631"/>
      <c r="AG465" s="1631"/>
      <c r="AH465" s="1631"/>
      <c r="AI465" s="1631"/>
      <c r="AJ465" s="1631"/>
      <c r="AK465" s="1631"/>
      <c r="AL465" s="1632"/>
      <c r="AM465" s="106"/>
      <c r="AN465" s="106"/>
    </row>
    <row r="466" spans="1:40" ht="18" customHeight="1" x14ac:dyDescent="0.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7"/>
      <c r="Z466" s="107"/>
      <c r="AA466" s="1631"/>
      <c r="AB466" s="1631"/>
      <c r="AC466" s="1631"/>
      <c r="AD466" s="1631"/>
      <c r="AE466" s="1631"/>
      <c r="AF466" s="1631"/>
      <c r="AG466" s="1631"/>
      <c r="AH466" s="1631"/>
      <c r="AI466" s="1631"/>
      <c r="AJ466" s="1631"/>
      <c r="AK466" s="1631"/>
      <c r="AL466" s="1632"/>
      <c r="AM466" s="106"/>
      <c r="AN466" s="106"/>
    </row>
    <row r="467" spans="1:40" ht="18" customHeight="1" x14ac:dyDescent="0.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7"/>
      <c r="Z467" s="107"/>
      <c r="AA467" s="1631"/>
      <c r="AB467" s="1631"/>
      <c r="AC467" s="1631"/>
      <c r="AD467" s="1631"/>
      <c r="AE467" s="1631"/>
      <c r="AF467" s="1631"/>
      <c r="AG467" s="1631"/>
      <c r="AH467" s="1631"/>
      <c r="AI467" s="1631"/>
      <c r="AJ467" s="1631"/>
      <c r="AK467" s="1631"/>
      <c r="AL467" s="1632"/>
      <c r="AM467" s="106"/>
      <c r="AN467" s="106"/>
    </row>
    <row r="468" spans="1:40" ht="18" customHeight="1" x14ac:dyDescent="0.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7"/>
      <c r="Z468" s="107"/>
      <c r="AA468" s="1631"/>
      <c r="AB468" s="1631"/>
      <c r="AC468" s="1631"/>
      <c r="AD468" s="1631"/>
      <c r="AE468" s="1631"/>
      <c r="AF468" s="1631"/>
      <c r="AG468" s="1631"/>
      <c r="AH468" s="1631"/>
      <c r="AI468" s="1631"/>
      <c r="AJ468" s="1631"/>
      <c r="AK468" s="1631"/>
      <c r="AL468" s="1632"/>
      <c r="AM468" s="106"/>
      <c r="AN468" s="106"/>
    </row>
    <row r="469" spans="1:40" ht="18" customHeight="1" x14ac:dyDescent="0.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7"/>
      <c r="Z469" s="107"/>
      <c r="AA469" s="1631"/>
      <c r="AB469" s="1631"/>
      <c r="AC469" s="1631"/>
      <c r="AD469" s="1631"/>
      <c r="AE469" s="1631"/>
      <c r="AF469" s="1631"/>
      <c r="AG469" s="1631"/>
      <c r="AH469" s="1631"/>
      <c r="AI469" s="1631"/>
      <c r="AJ469" s="1631"/>
      <c r="AK469" s="1631"/>
      <c r="AL469" s="1632"/>
      <c r="AM469" s="106"/>
      <c r="AN469" s="106"/>
    </row>
    <row r="470" spans="1:40" ht="18" customHeight="1" x14ac:dyDescent="0.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7"/>
      <c r="Z470" s="107"/>
      <c r="AA470" s="1631"/>
      <c r="AB470" s="1631"/>
      <c r="AC470" s="1631"/>
      <c r="AD470" s="1631"/>
      <c r="AE470" s="1631"/>
      <c r="AF470" s="1631"/>
      <c r="AG470" s="1631"/>
      <c r="AH470" s="1631"/>
      <c r="AI470" s="1631"/>
      <c r="AJ470" s="1631"/>
      <c r="AK470" s="1631"/>
      <c r="AL470" s="1632"/>
      <c r="AM470" s="106"/>
      <c r="AN470" s="106"/>
    </row>
    <row r="471" spans="1:40" ht="18" customHeight="1" x14ac:dyDescent="0.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7"/>
      <c r="Z471" s="107"/>
      <c r="AA471" s="1631"/>
      <c r="AB471" s="1631"/>
      <c r="AC471" s="1631"/>
      <c r="AD471" s="1631"/>
      <c r="AE471" s="1631"/>
      <c r="AF471" s="1631"/>
      <c r="AG471" s="1631"/>
      <c r="AH471" s="1631"/>
      <c r="AI471" s="1631"/>
      <c r="AJ471" s="1631"/>
      <c r="AK471" s="1631"/>
      <c r="AL471" s="1632"/>
      <c r="AM471" s="106"/>
      <c r="AN471" s="106"/>
    </row>
    <row r="472" spans="1:40" ht="18" customHeight="1" x14ac:dyDescent="0.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7"/>
      <c r="Z472" s="107"/>
      <c r="AA472" s="1631"/>
      <c r="AB472" s="1631"/>
      <c r="AC472" s="1631"/>
      <c r="AD472" s="1631"/>
      <c r="AE472" s="1631"/>
      <c r="AF472" s="1631"/>
      <c r="AG472" s="1631"/>
      <c r="AH472" s="1631"/>
      <c r="AI472" s="1631"/>
      <c r="AJ472" s="1631"/>
      <c r="AK472" s="1631"/>
      <c r="AL472" s="1632"/>
      <c r="AM472" s="106"/>
      <c r="AN472" s="106"/>
    </row>
    <row r="473" spans="1:40" ht="18" customHeight="1" x14ac:dyDescent="0.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7"/>
      <c r="Z473" s="107"/>
      <c r="AA473" s="1631"/>
      <c r="AB473" s="1631"/>
      <c r="AC473" s="1631"/>
      <c r="AD473" s="1631"/>
      <c r="AE473" s="1631"/>
      <c r="AF473" s="1631"/>
      <c r="AG473" s="1631"/>
      <c r="AH473" s="1631"/>
      <c r="AI473" s="1631"/>
      <c r="AJ473" s="1631"/>
      <c r="AK473" s="1631"/>
      <c r="AL473" s="1632"/>
      <c r="AM473" s="106"/>
      <c r="AN473" s="106"/>
    </row>
    <row r="474" spans="1:40" ht="18" customHeight="1" x14ac:dyDescent="0.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7"/>
      <c r="Z474" s="107"/>
      <c r="AA474" s="1631"/>
      <c r="AB474" s="1631"/>
      <c r="AC474" s="1631"/>
      <c r="AD474" s="1631"/>
      <c r="AE474" s="1631"/>
      <c r="AF474" s="1631"/>
      <c r="AG474" s="1631"/>
      <c r="AH474" s="1631"/>
      <c r="AI474" s="1631"/>
      <c r="AJ474" s="1631"/>
      <c r="AK474" s="1631"/>
      <c r="AL474" s="1632"/>
      <c r="AM474" s="106"/>
      <c r="AN474" s="106"/>
    </row>
    <row r="475" spans="1:40" ht="18" customHeight="1" x14ac:dyDescent="0.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7"/>
      <c r="Z475" s="107"/>
      <c r="AA475" s="1631"/>
      <c r="AB475" s="1631"/>
      <c r="AC475" s="1631"/>
      <c r="AD475" s="1631"/>
      <c r="AE475" s="1631"/>
      <c r="AF475" s="1631"/>
      <c r="AG475" s="1631"/>
      <c r="AH475" s="1631"/>
      <c r="AI475" s="1631"/>
      <c r="AJ475" s="1631"/>
      <c r="AK475" s="1631"/>
      <c r="AL475" s="1632"/>
      <c r="AM475" s="106"/>
      <c r="AN475" s="106"/>
    </row>
    <row r="476" spans="1:40" ht="18" customHeight="1" x14ac:dyDescent="0.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7"/>
      <c r="Z476" s="107"/>
      <c r="AA476" s="1631"/>
      <c r="AB476" s="1631"/>
      <c r="AC476" s="1631"/>
      <c r="AD476" s="1631"/>
      <c r="AE476" s="1631"/>
      <c r="AF476" s="1631"/>
      <c r="AG476" s="1631"/>
      <c r="AH476" s="1631"/>
      <c r="AI476" s="1631"/>
      <c r="AJ476" s="1631"/>
      <c r="AK476" s="1631"/>
      <c r="AL476" s="1632"/>
      <c r="AM476" s="106"/>
      <c r="AN476" s="106"/>
    </row>
    <row r="477" spans="1:40" ht="18" customHeight="1" x14ac:dyDescent="0.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7"/>
      <c r="Z477" s="107"/>
      <c r="AA477" s="1631"/>
      <c r="AB477" s="1631"/>
      <c r="AC477" s="1631"/>
      <c r="AD477" s="1631"/>
      <c r="AE477" s="1631"/>
      <c r="AF477" s="1631"/>
      <c r="AG477" s="1631"/>
      <c r="AH477" s="1631"/>
      <c r="AI477" s="1631"/>
      <c r="AJ477" s="1631"/>
      <c r="AK477" s="1631"/>
      <c r="AL477" s="1632"/>
      <c r="AM477" s="106"/>
      <c r="AN477" s="106"/>
    </row>
    <row r="478" spans="1:40" ht="18" customHeight="1" x14ac:dyDescent="0.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7"/>
      <c r="Z478" s="107"/>
      <c r="AA478" s="1631"/>
      <c r="AB478" s="1631"/>
      <c r="AC478" s="1631"/>
      <c r="AD478" s="1631"/>
      <c r="AE478" s="1631"/>
      <c r="AF478" s="1631"/>
      <c r="AG478" s="1631"/>
      <c r="AH478" s="1631"/>
      <c r="AI478" s="1631"/>
      <c r="AJ478" s="1631"/>
      <c r="AK478" s="1631"/>
      <c r="AL478" s="1632"/>
      <c r="AM478" s="106"/>
      <c r="AN478" s="106"/>
    </row>
    <row r="479" spans="1:40" ht="18" customHeight="1" x14ac:dyDescent="0.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7"/>
      <c r="Z479" s="107"/>
      <c r="AA479" s="1631"/>
      <c r="AB479" s="1631"/>
      <c r="AC479" s="1631"/>
      <c r="AD479" s="1631"/>
      <c r="AE479" s="1631"/>
      <c r="AF479" s="1631"/>
      <c r="AG479" s="1631"/>
      <c r="AH479" s="1631"/>
      <c r="AI479" s="1631"/>
      <c r="AJ479" s="1631"/>
      <c r="AK479" s="1631"/>
      <c r="AL479" s="1632"/>
      <c r="AM479" s="106"/>
      <c r="AN479" s="106"/>
    </row>
    <row r="480" spans="1:40" ht="18" customHeight="1" x14ac:dyDescent="0.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7"/>
      <c r="Z480" s="107"/>
      <c r="AA480" s="1631"/>
      <c r="AB480" s="1631"/>
      <c r="AC480" s="1631"/>
      <c r="AD480" s="1631"/>
      <c r="AE480" s="1631"/>
      <c r="AF480" s="1631"/>
      <c r="AG480" s="1631"/>
      <c r="AH480" s="1631"/>
      <c r="AI480" s="1631"/>
      <c r="AJ480" s="1631"/>
      <c r="AK480" s="1631"/>
      <c r="AL480" s="1632"/>
      <c r="AM480" s="106"/>
      <c r="AN480" s="106"/>
    </row>
    <row r="481" spans="1:40" ht="18" customHeight="1" x14ac:dyDescent="0.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7"/>
      <c r="Z481" s="107"/>
      <c r="AA481" s="1631"/>
      <c r="AB481" s="1631"/>
      <c r="AC481" s="1631"/>
      <c r="AD481" s="1631"/>
      <c r="AE481" s="1631"/>
      <c r="AF481" s="1631"/>
      <c r="AG481" s="1631"/>
      <c r="AH481" s="1631"/>
      <c r="AI481" s="1631"/>
      <c r="AJ481" s="1631"/>
      <c r="AK481" s="1631"/>
      <c r="AL481" s="1632"/>
      <c r="AM481" s="106"/>
      <c r="AN481" s="106"/>
    </row>
    <row r="482" spans="1:40" ht="18" customHeight="1" x14ac:dyDescent="0.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7"/>
      <c r="Z482" s="107"/>
      <c r="AA482" s="1631"/>
      <c r="AB482" s="1631"/>
      <c r="AC482" s="1631"/>
      <c r="AD482" s="1631"/>
      <c r="AE482" s="1631"/>
      <c r="AF482" s="1631"/>
      <c r="AG482" s="1631"/>
      <c r="AH482" s="1631"/>
      <c r="AI482" s="1631"/>
      <c r="AJ482" s="1631"/>
      <c r="AK482" s="1631"/>
      <c r="AL482" s="1632"/>
      <c r="AM482" s="106"/>
      <c r="AN482" s="106"/>
    </row>
    <row r="483" spans="1:40" ht="18" customHeight="1" x14ac:dyDescent="0.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7"/>
      <c r="Z483" s="107"/>
      <c r="AA483" s="1631"/>
      <c r="AB483" s="1631"/>
      <c r="AC483" s="1631"/>
      <c r="AD483" s="1631"/>
      <c r="AE483" s="1631"/>
      <c r="AF483" s="1631"/>
      <c r="AG483" s="1631"/>
      <c r="AH483" s="1631"/>
      <c r="AI483" s="1631"/>
      <c r="AJ483" s="1631"/>
      <c r="AK483" s="1631"/>
      <c r="AL483" s="1632"/>
      <c r="AM483" s="106"/>
      <c r="AN483" s="106"/>
    </row>
    <row r="484" spans="1:40" ht="18" customHeight="1" x14ac:dyDescent="0.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7"/>
      <c r="Z484" s="107"/>
      <c r="AA484" s="1631"/>
      <c r="AB484" s="1631"/>
      <c r="AC484" s="1631"/>
      <c r="AD484" s="1631"/>
      <c r="AE484" s="1631"/>
      <c r="AF484" s="1631"/>
      <c r="AG484" s="1631"/>
      <c r="AH484" s="1631"/>
      <c r="AI484" s="1631"/>
      <c r="AJ484" s="1631"/>
      <c r="AK484" s="1631"/>
      <c r="AL484" s="1632"/>
      <c r="AM484" s="106"/>
      <c r="AN484" s="106"/>
    </row>
    <row r="485" spans="1:40" ht="18"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7"/>
      <c r="Z485" s="107"/>
      <c r="AA485" s="1631"/>
      <c r="AB485" s="1631"/>
      <c r="AC485" s="1631"/>
      <c r="AD485" s="1631"/>
      <c r="AE485" s="1631"/>
      <c r="AF485" s="1631"/>
      <c r="AG485" s="1631"/>
      <c r="AH485" s="1631"/>
      <c r="AI485" s="1631"/>
      <c r="AJ485" s="1631"/>
      <c r="AK485" s="1631"/>
      <c r="AL485" s="1632"/>
      <c r="AM485" s="106"/>
      <c r="AN485" s="106"/>
    </row>
    <row r="486" spans="1:40" ht="18"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7"/>
      <c r="Z486" s="107"/>
      <c r="AA486" s="1631"/>
      <c r="AB486" s="1631"/>
      <c r="AC486" s="1631"/>
      <c r="AD486" s="1631"/>
      <c r="AE486" s="1631"/>
      <c r="AF486" s="1631"/>
      <c r="AG486" s="1631"/>
      <c r="AH486" s="1631"/>
      <c r="AI486" s="1631"/>
      <c r="AJ486" s="1631"/>
      <c r="AK486" s="1631"/>
      <c r="AL486" s="1632"/>
      <c r="AM486" s="106"/>
      <c r="AN486" s="106"/>
    </row>
    <row r="487" spans="1:40" ht="18"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7"/>
      <c r="Z487" s="107"/>
      <c r="AA487" s="1631"/>
      <c r="AB487" s="1631"/>
      <c r="AC487" s="1631"/>
      <c r="AD487" s="1631"/>
      <c r="AE487" s="1631"/>
      <c r="AF487" s="1631"/>
      <c r="AG487" s="1631"/>
      <c r="AH487" s="1631"/>
      <c r="AI487" s="1631"/>
      <c r="AJ487" s="1631"/>
      <c r="AK487" s="1631"/>
      <c r="AL487" s="1632"/>
      <c r="AM487" s="106"/>
      <c r="AN487" s="106"/>
    </row>
    <row r="488" spans="1:40" ht="18"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7"/>
      <c r="Z488" s="107"/>
      <c r="AA488" s="1631"/>
      <c r="AB488" s="1631"/>
      <c r="AC488" s="1631"/>
      <c r="AD488" s="1631"/>
      <c r="AE488" s="1631"/>
      <c r="AF488" s="1631"/>
      <c r="AG488" s="1631"/>
      <c r="AH488" s="1631"/>
      <c r="AI488" s="1631"/>
      <c r="AJ488" s="1631"/>
      <c r="AK488" s="1631"/>
      <c r="AL488" s="1632"/>
      <c r="AM488" s="106"/>
      <c r="AN488" s="106"/>
    </row>
    <row r="489" spans="1:40" ht="18"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7"/>
      <c r="Z489" s="107"/>
      <c r="AA489" s="1631"/>
      <c r="AB489" s="1631"/>
      <c r="AC489" s="1631"/>
      <c r="AD489" s="1631"/>
      <c r="AE489" s="1631"/>
      <c r="AF489" s="1631"/>
      <c r="AG489" s="1631"/>
      <c r="AH489" s="1631"/>
      <c r="AI489" s="1631"/>
      <c r="AJ489" s="1631"/>
      <c r="AK489" s="1631"/>
      <c r="AL489" s="1632"/>
      <c r="AM489" s="106"/>
      <c r="AN489" s="106"/>
    </row>
    <row r="490" spans="1:40" ht="18"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7"/>
      <c r="Z490" s="107"/>
      <c r="AA490" s="1631"/>
      <c r="AB490" s="1631"/>
      <c r="AC490" s="1631"/>
      <c r="AD490" s="1631"/>
      <c r="AE490" s="1631"/>
      <c r="AF490" s="1631"/>
      <c r="AG490" s="1631"/>
      <c r="AH490" s="1631"/>
      <c r="AI490" s="1631"/>
      <c r="AJ490" s="1631"/>
      <c r="AK490" s="1631"/>
      <c r="AL490" s="1632"/>
      <c r="AM490" s="106"/>
      <c r="AN490" s="106"/>
    </row>
    <row r="491" spans="1:40" ht="18"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7"/>
      <c r="Z491" s="107"/>
      <c r="AA491" s="1631"/>
      <c r="AB491" s="1631"/>
      <c r="AC491" s="1631"/>
      <c r="AD491" s="1631"/>
      <c r="AE491" s="1631"/>
      <c r="AF491" s="1631"/>
      <c r="AG491" s="1631"/>
      <c r="AH491" s="1631"/>
      <c r="AI491" s="1631"/>
      <c r="AJ491" s="1631"/>
      <c r="AK491" s="1631"/>
      <c r="AL491" s="1632"/>
      <c r="AM491" s="106"/>
      <c r="AN491" s="106"/>
    </row>
    <row r="492" spans="1:40" ht="18"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7"/>
      <c r="Z492" s="107"/>
      <c r="AA492" s="1631"/>
      <c r="AB492" s="1631"/>
      <c r="AC492" s="1631"/>
      <c r="AD492" s="1631"/>
      <c r="AE492" s="1631"/>
      <c r="AF492" s="1631"/>
      <c r="AG492" s="1631"/>
      <c r="AH492" s="1631"/>
      <c r="AI492" s="1631"/>
      <c r="AJ492" s="1631"/>
      <c r="AK492" s="1631"/>
      <c r="AL492" s="1632"/>
      <c r="AM492" s="106"/>
      <c r="AN492" s="106"/>
    </row>
    <row r="493" spans="1:40" ht="18"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7"/>
      <c r="Z493" s="107"/>
      <c r="AA493" s="1631"/>
      <c r="AB493" s="1631"/>
      <c r="AC493" s="1631"/>
      <c r="AD493" s="1631"/>
      <c r="AE493" s="1631"/>
      <c r="AF493" s="1631"/>
      <c r="AG493" s="1631"/>
      <c r="AH493" s="1631"/>
      <c r="AI493" s="1631"/>
      <c r="AJ493" s="1631"/>
      <c r="AK493" s="1631"/>
      <c r="AL493" s="1632"/>
      <c r="AM493" s="106"/>
      <c r="AN493" s="106"/>
    </row>
    <row r="494" spans="1:40" ht="18"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7"/>
      <c r="Z494" s="107"/>
      <c r="AA494" s="1631"/>
      <c r="AB494" s="1631"/>
      <c r="AC494" s="1631"/>
      <c r="AD494" s="1631"/>
      <c r="AE494" s="1631"/>
      <c r="AF494" s="1631"/>
      <c r="AG494" s="1631"/>
      <c r="AH494" s="1631"/>
      <c r="AI494" s="1631"/>
      <c r="AJ494" s="1631"/>
      <c r="AK494" s="1631"/>
      <c r="AL494" s="1632"/>
      <c r="AM494" s="106"/>
      <c r="AN494" s="106"/>
    </row>
    <row r="495" spans="1:40" ht="18"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7"/>
      <c r="Z495" s="107"/>
      <c r="AA495" s="1631"/>
      <c r="AB495" s="1631"/>
      <c r="AC495" s="1631"/>
      <c r="AD495" s="1631"/>
      <c r="AE495" s="1631"/>
      <c r="AF495" s="1631"/>
      <c r="AG495" s="1631"/>
      <c r="AH495" s="1631"/>
      <c r="AI495" s="1631"/>
      <c r="AJ495" s="1631"/>
      <c r="AK495" s="1631"/>
      <c r="AL495" s="1632"/>
      <c r="AM495" s="106"/>
      <c r="AN495" s="106"/>
    </row>
    <row r="496" spans="1:40" ht="18"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7"/>
      <c r="Z496" s="107"/>
      <c r="AA496" s="1631"/>
      <c r="AB496" s="1631"/>
      <c r="AC496" s="1631"/>
      <c r="AD496" s="1631"/>
      <c r="AE496" s="1631"/>
      <c r="AF496" s="1631"/>
      <c r="AG496" s="1631"/>
      <c r="AH496" s="1631"/>
      <c r="AI496" s="1631"/>
      <c r="AJ496" s="1631"/>
      <c r="AK496" s="1631"/>
      <c r="AL496" s="1632"/>
      <c r="AM496" s="106"/>
      <c r="AN496" s="106"/>
    </row>
    <row r="497" spans="1:40" ht="18"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7"/>
      <c r="Z497" s="107"/>
      <c r="AA497" s="1631"/>
      <c r="AB497" s="1631"/>
      <c r="AC497" s="1631"/>
      <c r="AD497" s="1631"/>
      <c r="AE497" s="1631"/>
      <c r="AF497" s="1631"/>
      <c r="AG497" s="1631"/>
      <c r="AH497" s="1631"/>
      <c r="AI497" s="1631"/>
      <c r="AJ497" s="1631"/>
      <c r="AK497" s="1631"/>
      <c r="AL497" s="1632"/>
      <c r="AM497" s="106"/>
      <c r="AN497" s="106"/>
    </row>
    <row r="498" spans="1:40" ht="18"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7"/>
      <c r="Z498" s="107"/>
      <c r="AA498" s="1631"/>
      <c r="AB498" s="1631"/>
      <c r="AC498" s="1631"/>
      <c r="AD498" s="1631"/>
      <c r="AE498" s="1631"/>
      <c r="AF498" s="1631"/>
      <c r="AG498" s="1631"/>
      <c r="AH498" s="1631"/>
      <c r="AI498" s="1631"/>
      <c r="AJ498" s="1631"/>
      <c r="AK498" s="1631"/>
      <c r="AL498" s="1632"/>
      <c r="AM498" s="106"/>
      <c r="AN498" s="106"/>
    </row>
    <row r="499" spans="1:40" ht="18"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7"/>
      <c r="Z499" s="107"/>
      <c r="AA499" s="1631"/>
      <c r="AB499" s="1631"/>
      <c r="AC499" s="1631"/>
      <c r="AD499" s="1631"/>
      <c r="AE499" s="1631"/>
      <c r="AF499" s="1631"/>
      <c r="AG499" s="1631"/>
      <c r="AH499" s="1631"/>
      <c r="AI499" s="1631"/>
      <c r="AJ499" s="1631"/>
      <c r="AK499" s="1631"/>
      <c r="AL499" s="1632"/>
      <c r="AM499" s="106"/>
      <c r="AN499" s="106"/>
    </row>
    <row r="500" spans="1:40" ht="18"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7"/>
      <c r="Z500" s="107"/>
      <c r="AA500" s="1631"/>
      <c r="AB500" s="1631"/>
      <c r="AC500" s="1631"/>
      <c r="AD500" s="1631"/>
      <c r="AE500" s="1631"/>
      <c r="AF500" s="1631"/>
      <c r="AG500" s="1631"/>
      <c r="AH500" s="1631"/>
      <c r="AI500" s="1631"/>
      <c r="AJ500" s="1631"/>
      <c r="AK500" s="1631"/>
      <c r="AL500" s="1632"/>
      <c r="AM500" s="106"/>
      <c r="AN500" s="106"/>
    </row>
    <row r="501" spans="1:40" ht="18"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7"/>
      <c r="Z501" s="107"/>
      <c r="AA501" s="1631"/>
      <c r="AB501" s="1631"/>
      <c r="AC501" s="1631"/>
      <c r="AD501" s="1631"/>
      <c r="AE501" s="1631"/>
      <c r="AF501" s="1631"/>
      <c r="AG501" s="1631"/>
      <c r="AH501" s="1631"/>
      <c r="AI501" s="1631"/>
      <c r="AJ501" s="1631"/>
      <c r="AK501" s="1631"/>
      <c r="AL501" s="1632"/>
      <c r="AM501" s="106"/>
      <c r="AN501" s="106"/>
    </row>
    <row r="502" spans="1:40" ht="18"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7"/>
      <c r="Z502" s="107"/>
      <c r="AA502" s="1631"/>
      <c r="AB502" s="1631"/>
      <c r="AC502" s="1631"/>
      <c r="AD502" s="1631"/>
      <c r="AE502" s="1631"/>
      <c r="AF502" s="1631"/>
      <c r="AG502" s="1631"/>
      <c r="AH502" s="1631"/>
      <c r="AI502" s="1631"/>
      <c r="AJ502" s="1631"/>
      <c r="AK502" s="1631"/>
      <c r="AL502" s="1632"/>
      <c r="AM502" s="106"/>
      <c r="AN502" s="106"/>
    </row>
    <row r="503" spans="1:40" ht="18"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7"/>
      <c r="Z503" s="107"/>
      <c r="AA503" s="1631"/>
      <c r="AB503" s="1631"/>
      <c r="AC503" s="1631"/>
      <c r="AD503" s="1631"/>
      <c r="AE503" s="1631"/>
      <c r="AF503" s="1631"/>
      <c r="AG503" s="1631"/>
      <c r="AH503" s="1631"/>
      <c r="AI503" s="1631"/>
      <c r="AJ503" s="1631"/>
      <c r="AK503" s="1631"/>
      <c r="AL503" s="1632"/>
      <c r="AM503" s="106"/>
      <c r="AN503" s="106"/>
    </row>
    <row r="504" spans="1:40" ht="18"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7"/>
      <c r="Z504" s="107"/>
      <c r="AA504" s="1631"/>
      <c r="AB504" s="1631"/>
      <c r="AC504" s="1631"/>
      <c r="AD504" s="1631"/>
      <c r="AE504" s="1631"/>
      <c r="AF504" s="1631"/>
      <c r="AG504" s="1631"/>
      <c r="AH504" s="1631"/>
      <c r="AI504" s="1631"/>
      <c r="AJ504" s="1631"/>
      <c r="AK504" s="1631"/>
      <c r="AL504" s="1632"/>
      <c r="AM504" s="106"/>
      <c r="AN504" s="106"/>
    </row>
    <row r="505" spans="1:40" ht="18"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7"/>
      <c r="Z505" s="107"/>
      <c r="AA505" s="1631"/>
      <c r="AB505" s="1631"/>
      <c r="AC505" s="1631"/>
      <c r="AD505" s="1631"/>
      <c r="AE505" s="1631"/>
      <c r="AF505" s="1631"/>
      <c r="AG505" s="1631"/>
      <c r="AH505" s="1631"/>
      <c r="AI505" s="1631"/>
      <c r="AJ505" s="1631"/>
      <c r="AK505" s="1631"/>
      <c r="AL505" s="1632"/>
      <c r="AM505" s="106"/>
      <c r="AN505" s="106"/>
    </row>
    <row r="506" spans="1:40" ht="18"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7"/>
      <c r="Z506" s="107"/>
      <c r="AA506" s="1631"/>
      <c r="AB506" s="1631"/>
      <c r="AC506" s="1631"/>
      <c r="AD506" s="1631"/>
      <c r="AE506" s="1631"/>
      <c r="AF506" s="1631"/>
      <c r="AG506" s="1631"/>
      <c r="AH506" s="1631"/>
      <c r="AI506" s="1631"/>
      <c r="AJ506" s="1631"/>
      <c r="AK506" s="1631"/>
      <c r="AL506" s="1632"/>
      <c r="AM506" s="106"/>
      <c r="AN506" s="106"/>
    </row>
    <row r="507" spans="1:40" ht="18"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7"/>
      <c r="Z507" s="107"/>
      <c r="AA507" s="1631"/>
      <c r="AB507" s="1631"/>
      <c r="AC507" s="1631"/>
      <c r="AD507" s="1631"/>
      <c r="AE507" s="1631"/>
      <c r="AF507" s="1631"/>
      <c r="AG507" s="1631"/>
      <c r="AH507" s="1631"/>
      <c r="AI507" s="1631"/>
      <c r="AJ507" s="1631"/>
      <c r="AK507" s="1631"/>
      <c r="AL507" s="1632"/>
      <c r="AM507" s="106"/>
      <c r="AN507" s="106"/>
    </row>
    <row r="508" spans="1:40" ht="18"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7"/>
      <c r="Z508" s="107"/>
      <c r="AA508" s="1631"/>
      <c r="AB508" s="1631"/>
      <c r="AC508" s="1631"/>
      <c r="AD508" s="1631"/>
      <c r="AE508" s="1631"/>
      <c r="AF508" s="1631"/>
      <c r="AG508" s="1631"/>
      <c r="AH508" s="1631"/>
      <c r="AI508" s="1631"/>
      <c r="AJ508" s="1631"/>
      <c r="AK508" s="1631"/>
      <c r="AL508" s="1632"/>
      <c r="AM508" s="106"/>
      <c r="AN508" s="106"/>
    </row>
    <row r="509" spans="1:40" ht="18"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7"/>
      <c r="Z509" s="107"/>
      <c r="AA509" s="1631"/>
      <c r="AB509" s="1631"/>
      <c r="AC509" s="1631"/>
      <c r="AD509" s="1631"/>
      <c r="AE509" s="1631"/>
      <c r="AF509" s="1631"/>
      <c r="AG509" s="1631"/>
      <c r="AH509" s="1631"/>
      <c r="AI509" s="1631"/>
      <c r="AJ509" s="1631"/>
      <c r="AK509" s="1631"/>
      <c r="AL509" s="1632"/>
      <c r="AM509" s="106"/>
      <c r="AN509" s="106"/>
    </row>
    <row r="510" spans="1:40" ht="18"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7"/>
      <c r="Z510" s="107"/>
      <c r="AA510" s="1631"/>
      <c r="AB510" s="1631"/>
      <c r="AC510" s="1631"/>
      <c r="AD510" s="1631"/>
      <c r="AE510" s="1631"/>
      <c r="AF510" s="1631"/>
      <c r="AG510" s="1631"/>
      <c r="AH510" s="1631"/>
      <c r="AI510" s="1631"/>
      <c r="AJ510" s="1631"/>
      <c r="AK510" s="1631"/>
      <c r="AL510" s="1632"/>
      <c r="AM510" s="106"/>
      <c r="AN510" s="106"/>
    </row>
    <row r="511" spans="1:40" ht="18"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7"/>
      <c r="Z511" s="107"/>
      <c r="AA511" s="1631"/>
      <c r="AB511" s="1631"/>
      <c r="AC511" s="1631"/>
      <c r="AD511" s="1631"/>
      <c r="AE511" s="1631"/>
      <c r="AF511" s="1631"/>
      <c r="AG511" s="1631"/>
      <c r="AH511" s="1631"/>
      <c r="AI511" s="1631"/>
      <c r="AJ511" s="1631"/>
      <c r="AK511" s="1631"/>
      <c r="AL511" s="1632"/>
      <c r="AM511" s="106"/>
      <c r="AN511" s="106"/>
    </row>
    <row r="512" spans="1:40" ht="18"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7"/>
      <c r="Z512" s="107"/>
      <c r="AA512" s="1631"/>
      <c r="AB512" s="1631"/>
      <c r="AC512" s="1631"/>
      <c r="AD512" s="1631"/>
      <c r="AE512" s="1631"/>
      <c r="AF512" s="1631"/>
      <c r="AG512" s="1631"/>
      <c r="AH512" s="1631"/>
      <c r="AI512" s="1631"/>
      <c r="AJ512" s="1631"/>
      <c r="AK512" s="1631"/>
      <c r="AL512" s="1632"/>
      <c r="AM512" s="106"/>
      <c r="AN512" s="106"/>
    </row>
    <row r="513" spans="1:40" ht="18"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7"/>
      <c r="Z513" s="107"/>
      <c r="AA513" s="1631"/>
      <c r="AB513" s="1631"/>
      <c r="AC513" s="1631"/>
      <c r="AD513" s="1631"/>
      <c r="AE513" s="1631"/>
      <c r="AF513" s="1631"/>
      <c r="AG513" s="1631"/>
      <c r="AH513" s="1631"/>
      <c r="AI513" s="1631"/>
      <c r="AJ513" s="1631"/>
      <c r="AK513" s="1631"/>
      <c r="AL513" s="1632"/>
      <c r="AM513" s="106"/>
      <c r="AN513" s="106"/>
    </row>
    <row r="514" spans="1:40" ht="18"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7"/>
      <c r="Z514" s="107"/>
      <c r="AA514" s="1631"/>
      <c r="AB514" s="1631"/>
      <c r="AC514" s="1631"/>
      <c r="AD514" s="1631"/>
      <c r="AE514" s="1631"/>
      <c r="AF514" s="1631"/>
      <c r="AG514" s="1631"/>
      <c r="AH514" s="1631"/>
      <c r="AI514" s="1631"/>
      <c r="AJ514" s="1631"/>
      <c r="AK514" s="1631"/>
      <c r="AL514" s="1632"/>
      <c r="AM514" s="106"/>
      <c r="AN514" s="106"/>
    </row>
    <row r="515" spans="1:40" ht="18"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7"/>
      <c r="Z515" s="107"/>
      <c r="AA515" s="1631"/>
      <c r="AB515" s="1631"/>
      <c r="AC515" s="1631"/>
      <c r="AD515" s="1631"/>
      <c r="AE515" s="1631"/>
      <c r="AF515" s="1631"/>
      <c r="AG515" s="1631"/>
      <c r="AH515" s="1631"/>
      <c r="AI515" s="1631"/>
      <c r="AJ515" s="1631"/>
      <c r="AK515" s="1631"/>
      <c r="AL515" s="1632"/>
      <c r="AM515" s="106"/>
      <c r="AN515" s="106"/>
    </row>
    <row r="516" spans="1:40" ht="18"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7"/>
      <c r="Z516" s="107"/>
      <c r="AA516" s="1631"/>
      <c r="AB516" s="1631"/>
      <c r="AC516" s="1631"/>
      <c r="AD516" s="1631"/>
      <c r="AE516" s="1631"/>
      <c r="AF516" s="1631"/>
      <c r="AG516" s="1631"/>
      <c r="AH516" s="1631"/>
      <c r="AI516" s="1631"/>
      <c r="AJ516" s="1631"/>
      <c r="AK516" s="1631"/>
      <c r="AL516" s="1632"/>
      <c r="AM516" s="106"/>
      <c r="AN516" s="106"/>
    </row>
    <row r="517" spans="1:40" ht="18"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7"/>
      <c r="Z517" s="107"/>
      <c r="AA517" s="1631"/>
      <c r="AB517" s="1631"/>
      <c r="AC517" s="1631"/>
      <c r="AD517" s="1631"/>
      <c r="AE517" s="1631"/>
      <c r="AF517" s="1631"/>
      <c r="AG517" s="1631"/>
      <c r="AH517" s="1631"/>
      <c r="AI517" s="1631"/>
      <c r="AJ517" s="1631"/>
      <c r="AK517" s="1631"/>
      <c r="AL517" s="1632"/>
      <c r="AM517" s="106"/>
      <c r="AN517" s="106"/>
    </row>
    <row r="518" spans="1:40" ht="18"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7"/>
      <c r="Z518" s="107"/>
      <c r="AA518" s="1631"/>
      <c r="AB518" s="1631"/>
      <c r="AC518" s="1631"/>
      <c r="AD518" s="1631"/>
      <c r="AE518" s="1631"/>
      <c r="AF518" s="1631"/>
      <c r="AG518" s="1631"/>
      <c r="AH518" s="1631"/>
      <c r="AI518" s="1631"/>
      <c r="AJ518" s="1631"/>
      <c r="AK518" s="1631"/>
      <c r="AL518" s="1632"/>
      <c r="AM518" s="106"/>
      <c r="AN518" s="106"/>
    </row>
    <row r="519" spans="1:40" ht="18"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7"/>
      <c r="Z519" s="107"/>
      <c r="AA519" s="1631"/>
      <c r="AB519" s="1631"/>
      <c r="AC519" s="1631"/>
      <c r="AD519" s="1631"/>
      <c r="AE519" s="1631"/>
      <c r="AF519" s="1631"/>
      <c r="AG519" s="1631"/>
      <c r="AH519" s="1631"/>
      <c r="AI519" s="1631"/>
      <c r="AJ519" s="1631"/>
      <c r="AK519" s="1631"/>
      <c r="AL519" s="1632"/>
      <c r="AM519" s="106"/>
      <c r="AN519" s="106"/>
    </row>
    <row r="520" spans="1:40" ht="18"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7"/>
      <c r="Z520" s="107"/>
      <c r="AA520" s="1631"/>
      <c r="AB520" s="1631"/>
      <c r="AC520" s="1631"/>
      <c r="AD520" s="1631"/>
      <c r="AE520" s="1631"/>
      <c r="AF520" s="1631"/>
      <c r="AG520" s="1631"/>
      <c r="AH520" s="1631"/>
      <c r="AI520" s="1631"/>
      <c r="AJ520" s="1631"/>
      <c r="AK520" s="1631"/>
      <c r="AL520" s="1632"/>
      <c r="AM520" s="106"/>
      <c r="AN520" s="106"/>
    </row>
    <row r="521" spans="1:40" ht="18"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7"/>
      <c r="Z521" s="107"/>
      <c r="AA521" s="1631"/>
      <c r="AB521" s="1631"/>
      <c r="AC521" s="1631"/>
      <c r="AD521" s="1631"/>
      <c r="AE521" s="1631"/>
      <c r="AF521" s="1631"/>
      <c r="AG521" s="1631"/>
      <c r="AH521" s="1631"/>
      <c r="AI521" s="1631"/>
      <c r="AJ521" s="1631"/>
      <c r="AK521" s="1631"/>
      <c r="AL521" s="1632"/>
      <c r="AM521" s="106"/>
      <c r="AN521" s="106"/>
    </row>
    <row r="522" spans="1:40" ht="18"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7"/>
      <c r="Z522" s="107"/>
      <c r="AA522" s="1631"/>
      <c r="AB522" s="1631"/>
      <c r="AC522" s="1631"/>
      <c r="AD522" s="1631"/>
      <c r="AE522" s="1631"/>
      <c r="AF522" s="1631"/>
      <c r="AG522" s="1631"/>
      <c r="AH522" s="1631"/>
      <c r="AI522" s="1631"/>
      <c r="AJ522" s="1631"/>
      <c r="AK522" s="1631"/>
      <c r="AL522" s="1632"/>
      <c r="AM522" s="106"/>
      <c r="AN522" s="106"/>
    </row>
    <row r="523" spans="1:40" ht="18"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7"/>
      <c r="Z523" s="107"/>
      <c r="AA523" s="1631"/>
      <c r="AB523" s="1631"/>
      <c r="AC523" s="1631"/>
      <c r="AD523" s="1631"/>
      <c r="AE523" s="1631"/>
      <c r="AF523" s="1631"/>
      <c r="AG523" s="1631"/>
      <c r="AH523" s="1631"/>
      <c r="AI523" s="1631"/>
      <c r="AJ523" s="1631"/>
      <c r="AK523" s="1631"/>
      <c r="AL523" s="1632"/>
      <c r="AM523" s="106"/>
      <c r="AN523" s="106"/>
    </row>
    <row r="524" spans="1:40" ht="18"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7"/>
      <c r="Z524" s="107"/>
      <c r="AA524" s="1631"/>
      <c r="AB524" s="1631"/>
      <c r="AC524" s="1631"/>
      <c r="AD524" s="1631"/>
      <c r="AE524" s="1631"/>
      <c r="AF524" s="1631"/>
      <c r="AG524" s="1631"/>
      <c r="AH524" s="1631"/>
      <c r="AI524" s="1631"/>
      <c r="AJ524" s="1631"/>
      <c r="AK524" s="1631"/>
      <c r="AL524" s="1632"/>
      <c r="AM524" s="106"/>
      <c r="AN524" s="106"/>
    </row>
    <row r="525" spans="1:40" ht="18"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7"/>
      <c r="Z525" s="107"/>
      <c r="AA525" s="1631"/>
      <c r="AB525" s="1631"/>
      <c r="AC525" s="1631"/>
      <c r="AD525" s="1631"/>
      <c r="AE525" s="1631"/>
      <c r="AF525" s="1631"/>
      <c r="AG525" s="1631"/>
      <c r="AH525" s="1631"/>
      <c r="AI525" s="1631"/>
      <c r="AJ525" s="1631"/>
      <c r="AK525" s="1631"/>
      <c r="AL525" s="1632"/>
      <c r="AM525" s="106"/>
      <c r="AN525" s="106"/>
    </row>
    <row r="526" spans="1:40" ht="18"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7"/>
      <c r="Z526" s="107"/>
      <c r="AA526" s="1631"/>
      <c r="AB526" s="1631"/>
      <c r="AC526" s="1631"/>
      <c r="AD526" s="1631"/>
      <c r="AE526" s="1631"/>
      <c r="AF526" s="1631"/>
      <c r="AG526" s="1631"/>
      <c r="AH526" s="1631"/>
      <c r="AI526" s="1631"/>
      <c r="AJ526" s="1631"/>
      <c r="AK526" s="1631"/>
      <c r="AL526" s="1632"/>
      <c r="AM526" s="106"/>
      <c r="AN526" s="106"/>
    </row>
    <row r="527" spans="1:40" ht="18"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7"/>
      <c r="Z527" s="107"/>
      <c r="AA527" s="1631"/>
      <c r="AB527" s="1631"/>
      <c r="AC527" s="1631"/>
      <c r="AD527" s="1631"/>
      <c r="AE527" s="1631"/>
      <c r="AF527" s="1631"/>
      <c r="AG527" s="1631"/>
      <c r="AH527" s="1631"/>
      <c r="AI527" s="1631"/>
      <c r="AJ527" s="1631"/>
      <c r="AK527" s="1631"/>
      <c r="AL527" s="1632"/>
      <c r="AM527" s="106"/>
      <c r="AN527" s="106"/>
    </row>
    <row r="528" spans="1:40" ht="18"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7"/>
      <c r="Z528" s="107"/>
      <c r="AA528" s="1631"/>
      <c r="AB528" s="1631"/>
      <c r="AC528" s="1631"/>
      <c r="AD528" s="1631"/>
      <c r="AE528" s="1631"/>
      <c r="AF528" s="1631"/>
      <c r="AG528" s="1631"/>
      <c r="AH528" s="1631"/>
      <c r="AI528" s="1631"/>
      <c r="AJ528" s="1631"/>
      <c r="AK528" s="1631"/>
      <c r="AL528" s="1632"/>
      <c r="AM528" s="106"/>
      <c r="AN528" s="106"/>
    </row>
    <row r="529" spans="1:40" ht="18"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7"/>
      <c r="Z529" s="107"/>
      <c r="AA529" s="1631"/>
      <c r="AB529" s="1631"/>
      <c r="AC529" s="1631"/>
      <c r="AD529" s="1631"/>
      <c r="AE529" s="1631"/>
      <c r="AF529" s="1631"/>
      <c r="AG529" s="1631"/>
      <c r="AH529" s="1631"/>
      <c r="AI529" s="1631"/>
      <c r="AJ529" s="1631"/>
      <c r="AK529" s="1631"/>
      <c r="AL529" s="1632"/>
      <c r="AM529" s="106"/>
      <c r="AN529" s="106"/>
    </row>
    <row r="530" spans="1:40" ht="18"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7"/>
      <c r="Z530" s="107"/>
      <c r="AA530" s="1631"/>
      <c r="AB530" s="1631"/>
      <c r="AC530" s="1631"/>
      <c r="AD530" s="1631"/>
      <c r="AE530" s="1631"/>
      <c r="AF530" s="1631"/>
      <c r="AG530" s="1631"/>
      <c r="AH530" s="1631"/>
      <c r="AI530" s="1631"/>
      <c r="AJ530" s="1631"/>
      <c r="AK530" s="1631"/>
      <c r="AL530" s="1632"/>
      <c r="AM530" s="106"/>
      <c r="AN530" s="106"/>
    </row>
    <row r="531" spans="1:40" ht="18"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7"/>
      <c r="Z531" s="107"/>
      <c r="AA531" s="1631"/>
      <c r="AB531" s="1631"/>
      <c r="AC531" s="1631"/>
      <c r="AD531" s="1631"/>
      <c r="AE531" s="1631"/>
      <c r="AF531" s="1631"/>
      <c r="AG531" s="1631"/>
      <c r="AH531" s="1631"/>
      <c r="AI531" s="1631"/>
      <c r="AJ531" s="1631"/>
      <c r="AK531" s="1631"/>
      <c r="AL531" s="1632"/>
      <c r="AM531" s="106"/>
      <c r="AN531" s="106"/>
    </row>
    <row r="532" spans="1:40" ht="18"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7"/>
      <c r="Z532" s="107"/>
      <c r="AA532" s="1631"/>
      <c r="AB532" s="1631"/>
      <c r="AC532" s="1631"/>
      <c r="AD532" s="1631"/>
      <c r="AE532" s="1631"/>
      <c r="AF532" s="1631"/>
      <c r="AG532" s="1631"/>
      <c r="AH532" s="1631"/>
      <c r="AI532" s="1631"/>
      <c r="AJ532" s="1631"/>
      <c r="AK532" s="1631"/>
      <c r="AL532" s="1632"/>
      <c r="AM532" s="106"/>
      <c r="AN532" s="106"/>
    </row>
    <row r="533" spans="1:40" ht="18"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7"/>
      <c r="Z533" s="107"/>
      <c r="AA533" s="1631"/>
      <c r="AB533" s="1631"/>
      <c r="AC533" s="1631"/>
      <c r="AD533" s="1631"/>
      <c r="AE533" s="1631"/>
      <c r="AF533" s="1631"/>
      <c r="AG533" s="1631"/>
      <c r="AH533" s="1631"/>
      <c r="AI533" s="1631"/>
      <c r="AJ533" s="1631"/>
      <c r="AK533" s="1631"/>
      <c r="AL533" s="1632"/>
      <c r="AM533" s="106"/>
      <c r="AN533" s="106"/>
    </row>
    <row r="534" spans="1:40" ht="18"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7"/>
      <c r="Z534" s="107"/>
      <c r="AA534" s="1631"/>
      <c r="AB534" s="1631"/>
      <c r="AC534" s="1631"/>
      <c r="AD534" s="1631"/>
      <c r="AE534" s="1631"/>
      <c r="AF534" s="1631"/>
      <c r="AG534" s="1631"/>
      <c r="AH534" s="1631"/>
      <c r="AI534" s="1631"/>
      <c r="AJ534" s="1631"/>
      <c r="AK534" s="1631"/>
      <c r="AL534" s="1632"/>
      <c r="AM534" s="106"/>
      <c r="AN534" s="106"/>
    </row>
    <row r="535" spans="1:40" ht="18"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7"/>
      <c r="Z535" s="107"/>
      <c r="AA535" s="1631"/>
      <c r="AB535" s="1631"/>
      <c r="AC535" s="1631"/>
      <c r="AD535" s="1631"/>
      <c r="AE535" s="1631"/>
      <c r="AF535" s="1631"/>
      <c r="AG535" s="1631"/>
      <c r="AH535" s="1631"/>
      <c r="AI535" s="1631"/>
      <c r="AJ535" s="1631"/>
      <c r="AK535" s="1631"/>
      <c r="AL535" s="1632"/>
      <c r="AM535" s="106"/>
      <c r="AN535" s="106"/>
    </row>
    <row r="536" spans="1:40" ht="18"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7"/>
      <c r="Z536" s="107"/>
      <c r="AA536" s="1631"/>
      <c r="AB536" s="1631"/>
      <c r="AC536" s="1631"/>
      <c r="AD536" s="1631"/>
      <c r="AE536" s="1631"/>
      <c r="AF536" s="1631"/>
      <c r="AG536" s="1631"/>
      <c r="AH536" s="1631"/>
      <c r="AI536" s="1631"/>
      <c r="AJ536" s="1631"/>
      <c r="AK536" s="1631"/>
      <c r="AL536" s="1632"/>
      <c r="AM536" s="106"/>
      <c r="AN536" s="106"/>
    </row>
    <row r="537" spans="1:40" ht="18"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7"/>
      <c r="Z537" s="107"/>
      <c r="AA537" s="1631"/>
      <c r="AB537" s="1631"/>
      <c r="AC537" s="1631"/>
      <c r="AD537" s="1631"/>
      <c r="AE537" s="1631"/>
      <c r="AF537" s="1631"/>
      <c r="AG537" s="1631"/>
      <c r="AH537" s="1631"/>
      <c r="AI537" s="1631"/>
      <c r="AJ537" s="1631"/>
      <c r="AK537" s="1631"/>
      <c r="AL537" s="1632"/>
      <c r="AM537" s="106"/>
      <c r="AN537" s="106"/>
    </row>
    <row r="538" spans="1:40" ht="18"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7"/>
      <c r="Z538" s="107"/>
      <c r="AA538" s="1631"/>
      <c r="AB538" s="1631"/>
      <c r="AC538" s="1631"/>
      <c r="AD538" s="1631"/>
      <c r="AE538" s="1631"/>
      <c r="AF538" s="1631"/>
      <c r="AG538" s="1631"/>
      <c r="AH538" s="1631"/>
      <c r="AI538" s="1631"/>
      <c r="AJ538" s="1631"/>
      <c r="AK538" s="1631"/>
      <c r="AL538" s="1632"/>
      <c r="AM538" s="106"/>
      <c r="AN538" s="106"/>
    </row>
    <row r="539" spans="1:40" ht="18"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7"/>
      <c r="Z539" s="107"/>
      <c r="AA539" s="1631"/>
      <c r="AB539" s="1631"/>
      <c r="AC539" s="1631"/>
      <c r="AD539" s="1631"/>
      <c r="AE539" s="1631"/>
      <c r="AF539" s="1631"/>
      <c r="AG539" s="1631"/>
      <c r="AH539" s="1631"/>
      <c r="AI539" s="1631"/>
      <c r="AJ539" s="1631"/>
      <c r="AK539" s="1631"/>
      <c r="AL539" s="1632"/>
      <c r="AM539" s="106"/>
      <c r="AN539" s="106"/>
    </row>
    <row r="540" spans="1:40" ht="18"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7"/>
      <c r="Z540" s="107"/>
      <c r="AA540" s="1631"/>
      <c r="AB540" s="1631"/>
      <c r="AC540" s="1631"/>
      <c r="AD540" s="1631"/>
      <c r="AE540" s="1631"/>
      <c r="AF540" s="1631"/>
      <c r="AG540" s="1631"/>
      <c r="AH540" s="1631"/>
      <c r="AI540" s="1631"/>
      <c r="AJ540" s="1631"/>
      <c r="AK540" s="1631"/>
      <c r="AL540" s="1632"/>
      <c r="AM540" s="106"/>
      <c r="AN540" s="106"/>
    </row>
    <row r="541" spans="1:40" ht="18"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7"/>
      <c r="Z541" s="107"/>
      <c r="AA541" s="1631"/>
      <c r="AB541" s="1631"/>
      <c r="AC541" s="1631"/>
      <c r="AD541" s="1631"/>
      <c r="AE541" s="1631"/>
      <c r="AF541" s="1631"/>
      <c r="AG541" s="1631"/>
      <c r="AH541" s="1631"/>
      <c r="AI541" s="1631"/>
      <c r="AJ541" s="1631"/>
      <c r="AK541" s="1631"/>
      <c r="AL541" s="1632"/>
      <c r="AM541" s="106"/>
      <c r="AN541" s="106"/>
    </row>
    <row r="542" spans="1:40" ht="18"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7"/>
      <c r="Z542" s="107"/>
      <c r="AA542" s="1631"/>
      <c r="AB542" s="1631"/>
      <c r="AC542" s="1631"/>
      <c r="AD542" s="1631"/>
      <c r="AE542" s="1631"/>
      <c r="AF542" s="1631"/>
      <c r="AG542" s="1631"/>
      <c r="AH542" s="1631"/>
      <c r="AI542" s="1631"/>
      <c r="AJ542" s="1631"/>
      <c r="AK542" s="1631"/>
      <c r="AL542" s="1632"/>
      <c r="AM542" s="106"/>
      <c r="AN542" s="106"/>
    </row>
    <row r="543" spans="1:40" ht="18"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7"/>
      <c r="Z543" s="107"/>
      <c r="AA543" s="1631"/>
      <c r="AB543" s="1631"/>
      <c r="AC543" s="1631"/>
      <c r="AD543" s="1631"/>
      <c r="AE543" s="1631"/>
      <c r="AF543" s="1631"/>
      <c r="AG543" s="1631"/>
      <c r="AH543" s="1631"/>
      <c r="AI543" s="1631"/>
      <c r="AJ543" s="1631"/>
      <c r="AK543" s="1631"/>
      <c r="AL543" s="1632"/>
      <c r="AM543" s="106"/>
      <c r="AN543" s="106"/>
    </row>
    <row r="544" spans="1:40" ht="18"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7"/>
      <c r="Z544" s="107"/>
      <c r="AA544" s="1631"/>
      <c r="AB544" s="1631"/>
      <c r="AC544" s="1631"/>
      <c r="AD544" s="1631"/>
      <c r="AE544" s="1631"/>
      <c r="AF544" s="1631"/>
      <c r="AG544" s="1631"/>
      <c r="AH544" s="1631"/>
      <c r="AI544" s="1631"/>
      <c r="AJ544" s="1631"/>
      <c r="AK544" s="1631"/>
      <c r="AL544" s="1632"/>
      <c r="AM544" s="106"/>
      <c r="AN544" s="106"/>
    </row>
    <row r="545" spans="1:40" ht="18"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7"/>
      <c r="Z545" s="107"/>
      <c r="AA545" s="1631"/>
      <c r="AB545" s="1631"/>
      <c r="AC545" s="1631"/>
      <c r="AD545" s="1631"/>
      <c r="AE545" s="1631"/>
      <c r="AF545" s="1631"/>
      <c r="AG545" s="1631"/>
      <c r="AH545" s="1631"/>
      <c r="AI545" s="1631"/>
      <c r="AJ545" s="1631"/>
      <c r="AK545" s="1631"/>
      <c r="AL545" s="1632"/>
      <c r="AM545" s="106"/>
      <c r="AN545" s="106"/>
    </row>
    <row r="546" spans="1:40" ht="18"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7"/>
      <c r="Z546" s="107"/>
      <c r="AA546" s="1631"/>
      <c r="AB546" s="1631"/>
      <c r="AC546" s="1631"/>
      <c r="AD546" s="1631"/>
      <c r="AE546" s="1631"/>
      <c r="AF546" s="1631"/>
      <c r="AG546" s="1631"/>
      <c r="AH546" s="1631"/>
      <c r="AI546" s="1631"/>
      <c r="AJ546" s="1631"/>
      <c r="AK546" s="1631"/>
      <c r="AL546" s="1632"/>
      <c r="AM546" s="106"/>
      <c r="AN546" s="106"/>
    </row>
    <row r="547" spans="1:40" ht="18"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7"/>
      <c r="Z547" s="107"/>
      <c r="AA547" s="1631"/>
      <c r="AB547" s="1631"/>
      <c r="AC547" s="1631"/>
      <c r="AD547" s="1631"/>
      <c r="AE547" s="1631"/>
      <c r="AF547" s="1631"/>
      <c r="AG547" s="1631"/>
      <c r="AH547" s="1631"/>
      <c r="AI547" s="1631"/>
      <c r="AJ547" s="1631"/>
      <c r="AK547" s="1631"/>
      <c r="AL547" s="1632"/>
      <c r="AM547" s="106"/>
      <c r="AN547" s="106"/>
    </row>
    <row r="548" spans="1:40" ht="18"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7"/>
      <c r="Z548" s="107"/>
      <c r="AA548" s="1631"/>
      <c r="AB548" s="1631"/>
      <c r="AC548" s="1631"/>
      <c r="AD548" s="1631"/>
      <c r="AE548" s="1631"/>
      <c r="AF548" s="1631"/>
      <c r="AG548" s="1631"/>
      <c r="AH548" s="1631"/>
      <c r="AI548" s="1631"/>
      <c r="AJ548" s="1631"/>
      <c r="AK548" s="1631"/>
      <c r="AL548" s="1632"/>
      <c r="AM548" s="106"/>
      <c r="AN548" s="106"/>
    </row>
    <row r="549" spans="1:40" ht="18"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7"/>
      <c r="Z549" s="107"/>
      <c r="AA549" s="1631"/>
      <c r="AB549" s="1631"/>
      <c r="AC549" s="1631"/>
      <c r="AD549" s="1631"/>
      <c r="AE549" s="1631"/>
      <c r="AF549" s="1631"/>
      <c r="AG549" s="1631"/>
      <c r="AH549" s="1631"/>
      <c r="AI549" s="1631"/>
      <c r="AJ549" s="1631"/>
      <c r="AK549" s="1631"/>
      <c r="AL549" s="1632"/>
      <c r="AM549" s="106"/>
      <c r="AN549" s="106"/>
    </row>
    <row r="550" spans="1:40" ht="18"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7"/>
      <c r="Z550" s="107"/>
      <c r="AA550" s="1631"/>
      <c r="AB550" s="1631"/>
      <c r="AC550" s="1631"/>
      <c r="AD550" s="1631"/>
      <c r="AE550" s="1631"/>
      <c r="AF550" s="1631"/>
      <c r="AG550" s="1631"/>
      <c r="AH550" s="1631"/>
      <c r="AI550" s="1631"/>
      <c r="AJ550" s="1631"/>
      <c r="AK550" s="1631"/>
      <c r="AL550" s="1632"/>
      <c r="AM550" s="106"/>
      <c r="AN550" s="106"/>
    </row>
    <row r="551" spans="1:40" ht="18"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7"/>
      <c r="Z551" s="107"/>
      <c r="AA551" s="1631"/>
      <c r="AB551" s="1631"/>
      <c r="AC551" s="1631"/>
      <c r="AD551" s="1631"/>
      <c r="AE551" s="1631"/>
      <c r="AF551" s="1631"/>
      <c r="AG551" s="1631"/>
      <c r="AH551" s="1631"/>
      <c r="AI551" s="1631"/>
      <c r="AJ551" s="1631"/>
      <c r="AK551" s="1631"/>
      <c r="AL551" s="1632"/>
      <c r="AM551" s="106"/>
      <c r="AN551" s="106"/>
    </row>
    <row r="552" spans="1:40" ht="18"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7"/>
      <c r="Z552" s="107"/>
      <c r="AA552" s="1631"/>
      <c r="AB552" s="1631"/>
      <c r="AC552" s="1631"/>
      <c r="AD552" s="1631"/>
      <c r="AE552" s="1631"/>
      <c r="AF552" s="1631"/>
      <c r="AG552" s="1631"/>
      <c r="AH552" s="1631"/>
      <c r="AI552" s="1631"/>
      <c r="AJ552" s="1631"/>
      <c r="AK552" s="1631"/>
      <c r="AL552" s="1632"/>
      <c r="AM552" s="106"/>
      <c r="AN552" s="106"/>
    </row>
    <row r="553" spans="1:40" ht="18"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7"/>
      <c r="Z553" s="107"/>
      <c r="AA553" s="1631"/>
      <c r="AB553" s="1631"/>
      <c r="AC553" s="1631"/>
      <c r="AD553" s="1631"/>
      <c r="AE553" s="1631"/>
      <c r="AF553" s="1631"/>
      <c r="AG553" s="1631"/>
      <c r="AH553" s="1631"/>
      <c r="AI553" s="1631"/>
      <c r="AJ553" s="1631"/>
      <c r="AK553" s="1631"/>
      <c r="AL553" s="1632"/>
      <c r="AM553" s="106"/>
      <c r="AN553" s="106"/>
    </row>
    <row r="554" spans="1:40" ht="18"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7"/>
      <c r="Z554" s="107"/>
      <c r="AA554" s="1631"/>
      <c r="AB554" s="1631"/>
      <c r="AC554" s="1631"/>
      <c r="AD554" s="1631"/>
      <c r="AE554" s="1631"/>
      <c r="AF554" s="1631"/>
      <c r="AG554" s="1631"/>
      <c r="AH554" s="1631"/>
      <c r="AI554" s="1631"/>
      <c r="AJ554" s="1631"/>
      <c r="AK554" s="1631"/>
      <c r="AL554" s="1632"/>
      <c r="AM554" s="106"/>
      <c r="AN554" s="106"/>
    </row>
    <row r="555" spans="1:40" ht="18"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7"/>
      <c r="Z555" s="107"/>
      <c r="AA555" s="1631"/>
      <c r="AB555" s="1631"/>
      <c r="AC555" s="1631"/>
      <c r="AD555" s="1631"/>
      <c r="AE555" s="1631"/>
      <c r="AF555" s="1631"/>
      <c r="AG555" s="1631"/>
      <c r="AH555" s="1631"/>
      <c r="AI555" s="1631"/>
      <c r="AJ555" s="1631"/>
      <c r="AK555" s="1631"/>
      <c r="AL555" s="1632"/>
      <c r="AM555" s="106"/>
      <c r="AN555" s="106"/>
    </row>
    <row r="556" spans="1:40" ht="18"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7"/>
      <c r="Z556" s="107"/>
      <c r="AA556" s="1631"/>
      <c r="AB556" s="1631"/>
      <c r="AC556" s="1631"/>
      <c r="AD556" s="1631"/>
      <c r="AE556" s="1631"/>
      <c r="AF556" s="1631"/>
      <c r="AG556" s="1631"/>
      <c r="AH556" s="1631"/>
      <c r="AI556" s="1631"/>
      <c r="AJ556" s="1631"/>
      <c r="AK556" s="1631"/>
      <c r="AL556" s="1632"/>
      <c r="AM556" s="106"/>
      <c r="AN556" s="106"/>
    </row>
    <row r="557" spans="1:40" ht="18"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7"/>
      <c r="Z557" s="107"/>
      <c r="AA557" s="1631"/>
      <c r="AB557" s="1631"/>
      <c r="AC557" s="1631"/>
      <c r="AD557" s="1631"/>
      <c r="AE557" s="1631"/>
      <c r="AF557" s="1631"/>
      <c r="AG557" s="1631"/>
      <c r="AH557" s="1631"/>
      <c r="AI557" s="1631"/>
      <c r="AJ557" s="1631"/>
      <c r="AK557" s="1631"/>
      <c r="AL557" s="1632"/>
      <c r="AM557" s="106"/>
      <c r="AN557" s="106"/>
    </row>
    <row r="558" spans="1:40" ht="18"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7"/>
      <c r="Z558" s="107"/>
      <c r="AA558" s="1631"/>
      <c r="AB558" s="1631"/>
      <c r="AC558" s="1631"/>
      <c r="AD558" s="1631"/>
      <c r="AE558" s="1631"/>
      <c r="AF558" s="1631"/>
      <c r="AG558" s="1631"/>
      <c r="AH558" s="1631"/>
      <c r="AI558" s="1631"/>
      <c r="AJ558" s="1631"/>
      <c r="AK558" s="1631"/>
      <c r="AL558" s="1632"/>
      <c r="AM558" s="106"/>
      <c r="AN558" s="106"/>
    </row>
    <row r="559" spans="1:40" ht="18"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7"/>
      <c r="Z559" s="107"/>
      <c r="AA559" s="1631"/>
      <c r="AB559" s="1631"/>
      <c r="AC559" s="1631"/>
      <c r="AD559" s="1631"/>
      <c r="AE559" s="1631"/>
      <c r="AF559" s="1631"/>
      <c r="AG559" s="1631"/>
      <c r="AH559" s="1631"/>
      <c r="AI559" s="1631"/>
      <c r="AJ559" s="1631"/>
      <c r="AK559" s="1631"/>
      <c r="AL559" s="1632"/>
      <c r="AM559" s="106"/>
      <c r="AN559" s="106"/>
    </row>
    <row r="560" spans="1:40" ht="18"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7"/>
      <c r="Z560" s="107"/>
      <c r="AA560" s="1631"/>
      <c r="AB560" s="1631"/>
      <c r="AC560" s="1631"/>
      <c r="AD560" s="1631"/>
      <c r="AE560" s="1631"/>
      <c r="AF560" s="1631"/>
      <c r="AG560" s="1631"/>
      <c r="AH560" s="1631"/>
      <c r="AI560" s="1631"/>
      <c r="AJ560" s="1631"/>
      <c r="AK560" s="1631"/>
      <c r="AL560" s="1632"/>
      <c r="AM560" s="106"/>
      <c r="AN560" s="106"/>
    </row>
    <row r="561" spans="1:40" ht="18"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7"/>
      <c r="Z561" s="107"/>
      <c r="AA561" s="1631"/>
      <c r="AB561" s="1631"/>
      <c r="AC561" s="1631"/>
      <c r="AD561" s="1631"/>
      <c r="AE561" s="1631"/>
      <c r="AF561" s="1631"/>
      <c r="AG561" s="1631"/>
      <c r="AH561" s="1631"/>
      <c r="AI561" s="1631"/>
      <c r="AJ561" s="1631"/>
      <c r="AK561" s="1631"/>
      <c r="AL561" s="1632"/>
      <c r="AM561" s="106"/>
      <c r="AN561" s="106"/>
    </row>
    <row r="562" spans="1:40" ht="18"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7"/>
      <c r="Z562" s="107"/>
      <c r="AA562" s="1631"/>
      <c r="AB562" s="1631"/>
      <c r="AC562" s="1631"/>
      <c r="AD562" s="1631"/>
      <c r="AE562" s="1631"/>
      <c r="AF562" s="1631"/>
      <c r="AG562" s="1631"/>
      <c r="AH562" s="1631"/>
      <c r="AI562" s="1631"/>
      <c r="AJ562" s="1631"/>
      <c r="AK562" s="1631"/>
      <c r="AL562" s="1632"/>
      <c r="AM562" s="106"/>
      <c r="AN562" s="106"/>
    </row>
    <row r="563" spans="1:40" ht="18"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7"/>
      <c r="Z563" s="107"/>
      <c r="AA563" s="1631"/>
      <c r="AB563" s="1631"/>
      <c r="AC563" s="1631"/>
      <c r="AD563" s="1631"/>
      <c r="AE563" s="1631"/>
      <c r="AF563" s="1631"/>
      <c r="AG563" s="1631"/>
      <c r="AH563" s="1631"/>
      <c r="AI563" s="1631"/>
      <c r="AJ563" s="1631"/>
      <c r="AK563" s="1631"/>
      <c r="AL563" s="1632"/>
      <c r="AM563" s="106"/>
      <c r="AN563" s="106"/>
    </row>
    <row r="564" spans="1:40" ht="18"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7"/>
      <c r="Z564" s="107"/>
      <c r="AA564" s="1631"/>
      <c r="AB564" s="1631"/>
      <c r="AC564" s="1631"/>
      <c r="AD564" s="1631"/>
      <c r="AE564" s="1631"/>
      <c r="AF564" s="1631"/>
      <c r="AG564" s="1631"/>
      <c r="AH564" s="1631"/>
      <c r="AI564" s="1631"/>
      <c r="AJ564" s="1631"/>
      <c r="AK564" s="1631"/>
      <c r="AL564" s="1632"/>
      <c r="AM564" s="106"/>
      <c r="AN564" s="106"/>
    </row>
    <row r="565" spans="1:40" ht="18"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7"/>
      <c r="Z565" s="107"/>
      <c r="AA565" s="1631"/>
      <c r="AB565" s="1631"/>
      <c r="AC565" s="1631"/>
      <c r="AD565" s="1631"/>
      <c r="AE565" s="1631"/>
      <c r="AF565" s="1631"/>
      <c r="AG565" s="1631"/>
      <c r="AH565" s="1631"/>
      <c r="AI565" s="1631"/>
      <c r="AJ565" s="1631"/>
      <c r="AK565" s="1631"/>
      <c r="AL565" s="1632"/>
      <c r="AM565" s="106"/>
      <c r="AN565" s="106"/>
    </row>
    <row r="566" spans="1:40" ht="18"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7"/>
      <c r="Z566" s="107"/>
      <c r="AA566" s="1631"/>
      <c r="AB566" s="1631"/>
      <c r="AC566" s="1631"/>
      <c r="AD566" s="1631"/>
      <c r="AE566" s="1631"/>
      <c r="AF566" s="1631"/>
      <c r="AG566" s="1631"/>
      <c r="AH566" s="1631"/>
      <c r="AI566" s="1631"/>
      <c r="AJ566" s="1631"/>
      <c r="AK566" s="1631"/>
      <c r="AL566" s="1632"/>
      <c r="AM566" s="106"/>
      <c r="AN566" s="106"/>
    </row>
    <row r="567" spans="1:40" ht="18"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7"/>
      <c r="Z567" s="107"/>
      <c r="AA567" s="1631"/>
      <c r="AB567" s="1631"/>
      <c r="AC567" s="1631"/>
      <c r="AD567" s="1631"/>
      <c r="AE567" s="1631"/>
      <c r="AF567" s="1631"/>
      <c r="AG567" s="1631"/>
      <c r="AH567" s="1631"/>
      <c r="AI567" s="1631"/>
      <c r="AJ567" s="1631"/>
      <c r="AK567" s="1631"/>
      <c r="AL567" s="1632"/>
      <c r="AM567" s="106"/>
      <c r="AN567" s="106"/>
    </row>
    <row r="568" spans="1:40" ht="18"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7"/>
      <c r="Z568" s="107"/>
      <c r="AA568" s="1631"/>
      <c r="AB568" s="1631"/>
      <c r="AC568" s="1631"/>
      <c r="AD568" s="1631"/>
      <c r="AE568" s="1631"/>
      <c r="AF568" s="1631"/>
      <c r="AG568" s="1631"/>
      <c r="AH568" s="1631"/>
      <c r="AI568" s="1631"/>
      <c r="AJ568" s="1631"/>
      <c r="AK568" s="1631"/>
      <c r="AL568" s="1632"/>
      <c r="AM568" s="106"/>
      <c r="AN568" s="106"/>
    </row>
    <row r="569" spans="1:40" ht="18"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7"/>
      <c r="Z569" s="107"/>
      <c r="AA569" s="1631"/>
      <c r="AB569" s="1631"/>
      <c r="AC569" s="1631"/>
      <c r="AD569" s="1631"/>
      <c r="AE569" s="1631"/>
      <c r="AF569" s="1631"/>
      <c r="AG569" s="1631"/>
      <c r="AH569" s="1631"/>
      <c r="AI569" s="1631"/>
      <c r="AJ569" s="1631"/>
      <c r="AK569" s="1631"/>
      <c r="AL569" s="1632"/>
      <c r="AM569" s="106"/>
      <c r="AN569" s="106"/>
    </row>
    <row r="570" spans="1:40" ht="18"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7"/>
      <c r="Z570" s="107"/>
      <c r="AA570" s="1631"/>
      <c r="AB570" s="1631"/>
      <c r="AC570" s="1631"/>
      <c r="AD570" s="1631"/>
      <c r="AE570" s="1631"/>
      <c r="AF570" s="1631"/>
      <c r="AG570" s="1631"/>
      <c r="AH570" s="1631"/>
      <c r="AI570" s="1631"/>
      <c r="AJ570" s="1631"/>
      <c r="AK570" s="1631"/>
      <c r="AL570" s="1632"/>
      <c r="AM570" s="106"/>
      <c r="AN570" s="106"/>
    </row>
    <row r="571" spans="1:40" ht="18"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7"/>
      <c r="Z571" s="107"/>
      <c r="AA571" s="1631"/>
      <c r="AB571" s="1631"/>
      <c r="AC571" s="1631"/>
      <c r="AD571" s="1631"/>
      <c r="AE571" s="1631"/>
      <c r="AF571" s="1631"/>
      <c r="AG571" s="1631"/>
      <c r="AH571" s="1631"/>
      <c r="AI571" s="1631"/>
      <c r="AJ571" s="1631"/>
      <c r="AK571" s="1631"/>
      <c r="AL571" s="1632"/>
      <c r="AM571" s="106"/>
      <c r="AN571" s="106"/>
    </row>
    <row r="572" spans="1:40" ht="18"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7"/>
      <c r="Z572" s="107"/>
      <c r="AA572" s="1631"/>
      <c r="AB572" s="1631"/>
      <c r="AC572" s="1631"/>
      <c r="AD572" s="1631"/>
      <c r="AE572" s="1631"/>
      <c r="AF572" s="1631"/>
      <c r="AG572" s="1631"/>
      <c r="AH572" s="1631"/>
      <c r="AI572" s="1631"/>
      <c r="AJ572" s="1631"/>
      <c r="AK572" s="1631"/>
      <c r="AL572" s="1632"/>
      <c r="AM572" s="106"/>
      <c r="AN572" s="106"/>
    </row>
    <row r="573" spans="1:40" ht="18"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7"/>
      <c r="Z573" s="107"/>
      <c r="AA573" s="1631"/>
      <c r="AB573" s="1631"/>
      <c r="AC573" s="1631"/>
      <c r="AD573" s="1631"/>
      <c r="AE573" s="1631"/>
      <c r="AF573" s="1631"/>
      <c r="AG573" s="1631"/>
      <c r="AH573" s="1631"/>
      <c r="AI573" s="1631"/>
      <c r="AJ573" s="1631"/>
      <c r="AK573" s="1631"/>
      <c r="AL573" s="1632"/>
      <c r="AM573" s="106"/>
      <c r="AN573" s="106"/>
    </row>
    <row r="574" spans="1:40" ht="18"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7"/>
      <c r="Z574" s="107"/>
      <c r="AA574" s="1631"/>
      <c r="AB574" s="1631"/>
      <c r="AC574" s="1631"/>
      <c r="AD574" s="1631"/>
      <c r="AE574" s="1631"/>
      <c r="AF574" s="1631"/>
      <c r="AG574" s="1631"/>
      <c r="AH574" s="1631"/>
      <c r="AI574" s="1631"/>
      <c r="AJ574" s="1631"/>
      <c r="AK574" s="1631"/>
      <c r="AL574" s="1632"/>
      <c r="AM574" s="106"/>
      <c r="AN574" s="106"/>
    </row>
    <row r="575" spans="1:40" ht="18"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7"/>
      <c r="Z575" s="107"/>
      <c r="AA575" s="1631"/>
      <c r="AB575" s="1631"/>
      <c r="AC575" s="1631"/>
      <c r="AD575" s="1631"/>
      <c r="AE575" s="1631"/>
      <c r="AF575" s="1631"/>
      <c r="AG575" s="1631"/>
      <c r="AH575" s="1631"/>
      <c r="AI575" s="1631"/>
      <c r="AJ575" s="1631"/>
      <c r="AK575" s="1631"/>
      <c r="AL575" s="1632"/>
      <c r="AM575" s="106"/>
      <c r="AN575" s="106"/>
    </row>
    <row r="576" spans="1:40" ht="18"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7"/>
      <c r="Z576" s="107"/>
      <c r="AA576" s="1631"/>
      <c r="AB576" s="1631"/>
      <c r="AC576" s="1631"/>
      <c r="AD576" s="1631"/>
      <c r="AE576" s="1631"/>
      <c r="AF576" s="1631"/>
      <c r="AG576" s="1631"/>
      <c r="AH576" s="1631"/>
      <c r="AI576" s="1631"/>
      <c r="AJ576" s="1631"/>
      <c r="AK576" s="1631"/>
      <c r="AL576" s="1632"/>
      <c r="AM576" s="106"/>
      <c r="AN576" s="106"/>
    </row>
    <row r="577" spans="1:40" ht="18"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7"/>
      <c r="Z577" s="107"/>
      <c r="AA577" s="1631"/>
      <c r="AB577" s="1631"/>
      <c r="AC577" s="1631"/>
      <c r="AD577" s="1631"/>
      <c r="AE577" s="1631"/>
      <c r="AF577" s="1631"/>
      <c r="AG577" s="1631"/>
      <c r="AH577" s="1631"/>
      <c r="AI577" s="1631"/>
      <c r="AJ577" s="1631"/>
      <c r="AK577" s="1631"/>
      <c r="AL577" s="1632"/>
      <c r="AM577" s="106"/>
      <c r="AN577" s="106"/>
    </row>
    <row r="578" spans="1:40" ht="18"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7"/>
      <c r="Z578" s="107"/>
      <c r="AA578" s="1631"/>
      <c r="AB578" s="1631"/>
      <c r="AC578" s="1631"/>
      <c r="AD578" s="1631"/>
      <c r="AE578" s="1631"/>
      <c r="AF578" s="1631"/>
      <c r="AG578" s="1631"/>
      <c r="AH578" s="1631"/>
      <c r="AI578" s="1631"/>
      <c r="AJ578" s="1631"/>
      <c r="AK578" s="1631"/>
      <c r="AL578" s="1632"/>
      <c r="AM578" s="106"/>
      <c r="AN578" s="106"/>
    </row>
    <row r="579" spans="1:40" ht="18"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7"/>
      <c r="Z579" s="107"/>
      <c r="AA579" s="1631"/>
      <c r="AB579" s="1631"/>
      <c r="AC579" s="1631"/>
      <c r="AD579" s="1631"/>
      <c r="AE579" s="1631"/>
      <c r="AF579" s="1631"/>
      <c r="AG579" s="1631"/>
      <c r="AH579" s="1631"/>
      <c r="AI579" s="1631"/>
      <c r="AJ579" s="1631"/>
      <c r="AK579" s="1631"/>
      <c r="AL579" s="1632"/>
      <c r="AM579" s="106"/>
      <c r="AN579" s="106"/>
    </row>
    <row r="580" spans="1:40" ht="18"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7"/>
      <c r="Z580" s="107"/>
      <c r="AA580" s="1631"/>
      <c r="AB580" s="1631"/>
      <c r="AC580" s="1631"/>
      <c r="AD580" s="1631"/>
      <c r="AE580" s="1631"/>
      <c r="AF580" s="1631"/>
      <c r="AG580" s="1631"/>
      <c r="AH580" s="1631"/>
      <c r="AI580" s="1631"/>
      <c r="AJ580" s="1631"/>
      <c r="AK580" s="1631"/>
      <c r="AL580" s="1632"/>
      <c r="AM580" s="106"/>
      <c r="AN580" s="106"/>
    </row>
    <row r="581" spans="1:40" ht="18"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7"/>
      <c r="Z581" s="107"/>
      <c r="AA581" s="1631"/>
      <c r="AB581" s="1631"/>
      <c r="AC581" s="1631"/>
      <c r="AD581" s="1631"/>
      <c r="AE581" s="1631"/>
      <c r="AF581" s="1631"/>
      <c r="AG581" s="1631"/>
      <c r="AH581" s="1631"/>
      <c r="AI581" s="1631"/>
      <c r="AJ581" s="1631"/>
      <c r="AK581" s="1631"/>
      <c r="AL581" s="1632"/>
      <c r="AM581" s="106"/>
      <c r="AN581" s="106"/>
    </row>
    <row r="582" spans="1:40" ht="18"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7"/>
      <c r="Z582" s="107"/>
      <c r="AA582" s="1631"/>
      <c r="AB582" s="1631"/>
      <c r="AC582" s="1631"/>
      <c r="AD582" s="1631"/>
      <c r="AE582" s="1631"/>
      <c r="AF582" s="1631"/>
      <c r="AG582" s="1631"/>
      <c r="AH582" s="1631"/>
      <c r="AI582" s="1631"/>
      <c r="AJ582" s="1631"/>
      <c r="AK582" s="1631"/>
      <c r="AL582" s="1632"/>
      <c r="AM582" s="106"/>
      <c r="AN582" s="106"/>
    </row>
    <row r="583" spans="1:40" ht="18"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7"/>
      <c r="Z583" s="107"/>
      <c r="AA583" s="1631"/>
      <c r="AB583" s="1631"/>
      <c r="AC583" s="1631"/>
      <c r="AD583" s="1631"/>
      <c r="AE583" s="1631"/>
      <c r="AF583" s="1631"/>
      <c r="AG583" s="1631"/>
      <c r="AH583" s="1631"/>
      <c r="AI583" s="1631"/>
      <c r="AJ583" s="1631"/>
      <c r="AK583" s="1631"/>
      <c r="AL583" s="1632"/>
      <c r="AM583" s="106"/>
      <c r="AN583" s="106"/>
    </row>
    <row r="584" spans="1:40" ht="18"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7"/>
      <c r="Z584" s="107"/>
      <c r="AA584" s="1631"/>
      <c r="AB584" s="1631"/>
      <c r="AC584" s="1631"/>
      <c r="AD584" s="1631"/>
      <c r="AE584" s="1631"/>
      <c r="AF584" s="1631"/>
      <c r="AG584" s="1631"/>
      <c r="AH584" s="1631"/>
      <c r="AI584" s="1631"/>
      <c r="AJ584" s="1631"/>
      <c r="AK584" s="1631"/>
      <c r="AL584" s="1632"/>
      <c r="AM584" s="106"/>
      <c r="AN584" s="106"/>
    </row>
    <row r="585" spans="1:40" ht="18"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7"/>
      <c r="Z585" s="107"/>
      <c r="AA585" s="1631"/>
      <c r="AB585" s="1631"/>
      <c r="AC585" s="1631"/>
      <c r="AD585" s="1631"/>
      <c r="AE585" s="1631"/>
      <c r="AF585" s="1631"/>
      <c r="AG585" s="1631"/>
      <c r="AH585" s="1631"/>
      <c r="AI585" s="1631"/>
      <c r="AJ585" s="1631"/>
      <c r="AK585" s="1631"/>
      <c r="AL585" s="1632"/>
      <c r="AM585" s="106"/>
      <c r="AN585" s="106"/>
    </row>
    <row r="586" spans="1:40" ht="18"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7"/>
      <c r="Z586" s="107"/>
      <c r="AA586" s="1631"/>
      <c r="AB586" s="1631"/>
      <c r="AC586" s="1631"/>
      <c r="AD586" s="1631"/>
      <c r="AE586" s="1631"/>
      <c r="AF586" s="1631"/>
      <c r="AG586" s="1631"/>
      <c r="AH586" s="1631"/>
      <c r="AI586" s="1631"/>
      <c r="AJ586" s="1631"/>
      <c r="AK586" s="1631"/>
      <c r="AL586" s="1632"/>
      <c r="AM586" s="106"/>
      <c r="AN586" s="106"/>
    </row>
    <row r="587" spans="1:40" ht="18"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7"/>
      <c r="Z587" s="107"/>
      <c r="AA587" s="1631"/>
      <c r="AB587" s="1631"/>
      <c r="AC587" s="1631"/>
      <c r="AD587" s="1631"/>
      <c r="AE587" s="1631"/>
      <c r="AF587" s="1631"/>
      <c r="AG587" s="1631"/>
      <c r="AH587" s="1631"/>
      <c r="AI587" s="1631"/>
      <c r="AJ587" s="1631"/>
      <c r="AK587" s="1631"/>
      <c r="AL587" s="1632"/>
      <c r="AM587" s="106"/>
      <c r="AN587" s="106"/>
    </row>
    <row r="588" spans="1:40" ht="18"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7"/>
      <c r="Z588" s="107"/>
      <c r="AA588" s="1631"/>
      <c r="AB588" s="1631"/>
      <c r="AC588" s="1631"/>
      <c r="AD588" s="1631"/>
      <c r="AE588" s="1631"/>
      <c r="AF588" s="1631"/>
      <c r="AG588" s="1631"/>
      <c r="AH588" s="1631"/>
      <c r="AI588" s="1631"/>
      <c r="AJ588" s="1631"/>
      <c r="AK588" s="1631"/>
      <c r="AL588" s="1632"/>
      <c r="AM588" s="106"/>
      <c r="AN588" s="106"/>
    </row>
    <row r="589" spans="1:40" ht="18"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7"/>
      <c r="Z589" s="107"/>
      <c r="AA589" s="1631"/>
      <c r="AB589" s="1631"/>
      <c r="AC589" s="1631"/>
      <c r="AD589" s="1631"/>
      <c r="AE589" s="1631"/>
      <c r="AF589" s="1631"/>
      <c r="AG589" s="1631"/>
      <c r="AH589" s="1631"/>
      <c r="AI589" s="1631"/>
      <c r="AJ589" s="1631"/>
      <c r="AK589" s="1631"/>
      <c r="AL589" s="1632"/>
      <c r="AM589" s="106"/>
      <c r="AN589" s="106"/>
    </row>
    <row r="590" spans="1:40" ht="18"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7"/>
      <c r="Z590" s="107"/>
      <c r="AA590" s="1631"/>
      <c r="AB590" s="1631"/>
      <c r="AC590" s="1631"/>
      <c r="AD590" s="1631"/>
      <c r="AE590" s="1631"/>
      <c r="AF590" s="1631"/>
      <c r="AG590" s="1631"/>
      <c r="AH590" s="1631"/>
      <c r="AI590" s="1631"/>
      <c r="AJ590" s="1631"/>
      <c r="AK590" s="1631"/>
      <c r="AL590" s="1632"/>
      <c r="AM590" s="106"/>
      <c r="AN590" s="106"/>
    </row>
    <row r="591" spans="1:40" ht="18"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7"/>
      <c r="Z591" s="107"/>
      <c r="AA591" s="1631"/>
      <c r="AB591" s="1631"/>
      <c r="AC591" s="1631"/>
      <c r="AD591" s="1631"/>
      <c r="AE591" s="1631"/>
      <c r="AF591" s="1631"/>
      <c r="AG591" s="1631"/>
      <c r="AH591" s="1631"/>
      <c r="AI591" s="1631"/>
      <c r="AJ591" s="1631"/>
      <c r="AK591" s="1631"/>
      <c r="AL591" s="1632"/>
      <c r="AM591" s="106"/>
      <c r="AN591" s="106"/>
    </row>
    <row r="592" spans="1:40" ht="18"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7"/>
      <c r="Z592" s="107"/>
      <c r="AA592" s="1631"/>
      <c r="AB592" s="1631"/>
      <c r="AC592" s="1631"/>
      <c r="AD592" s="1631"/>
      <c r="AE592" s="1631"/>
      <c r="AF592" s="1631"/>
      <c r="AG592" s="1631"/>
      <c r="AH592" s="1631"/>
      <c r="AI592" s="1631"/>
      <c r="AJ592" s="1631"/>
      <c r="AK592" s="1631"/>
      <c r="AL592" s="1632"/>
      <c r="AM592" s="106"/>
      <c r="AN592" s="106"/>
    </row>
    <row r="593" spans="1:40" ht="18"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7"/>
      <c r="Z593" s="107"/>
      <c r="AA593" s="1631"/>
      <c r="AB593" s="1631"/>
      <c r="AC593" s="1631"/>
      <c r="AD593" s="1631"/>
      <c r="AE593" s="1631"/>
      <c r="AF593" s="1631"/>
      <c r="AG593" s="1631"/>
      <c r="AH593" s="1631"/>
      <c r="AI593" s="1631"/>
      <c r="AJ593" s="1631"/>
      <c r="AK593" s="1631"/>
      <c r="AL593" s="1632"/>
      <c r="AM593" s="106"/>
      <c r="AN593" s="106"/>
    </row>
    <row r="594" spans="1:40" ht="18"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7"/>
      <c r="Z594" s="107"/>
      <c r="AA594" s="1631"/>
      <c r="AB594" s="1631"/>
      <c r="AC594" s="1631"/>
      <c r="AD594" s="1631"/>
      <c r="AE594" s="1631"/>
      <c r="AF594" s="1631"/>
      <c r="AG594" s="1631"/>
      <c r="AH594" s="1631"/>
      <c r="AI594" s="1631"/>
      <c r="AJ594" s="1631"/>
      <c r="AK594" s="1631"/>
      <c r="AL594" s="1632"/>
      <c r="AM594" s="106"/>
      <c r="AN594" s="106"/>
    </row>
    <row r="595" spans="1:40" ht="18"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7"/>
      <c r="Z595" s="107"/>
      <c r="AA595" s="1631"/>
      <c r="AB595" s="1631"/>
      <c r="AC595" s="1631"/>
      <c r="AD595" s="1631"/>
      <c r="AE595" s="1631"/>
      <c r="AF595" s="1631"/>
      <c r="AG595" s="1631"/>
      <c r="AH595" s="1631"/>
      <c r="AI595" s="1631"/>
      <c r="AJ595" s="1631"/>
      <c r="AK595" s="1631"/>
      <c r="AL595" s="1632"/>
      <c r="AM595" s="106"/>
      <c r="AN595" s="106"/>
    </row>
    <row r="596" spans="1:40" ht="18"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7"/>
      <c r="Z596" s="107"/>
      <c r="AA596" s="1631"/>
      <c r="AB596" s="1631"/>
      <c r="AC596" s="1631"/>
      <c r="AD596" s="1631"/>
      <c r="AE596" s="1631"/>
      <c r="AF596" s="1631"/>
      <c r="AG596" s="1631"/>
      <c r="AH596" s="1631"/>
      <c r="AI596" s="1631"/>
      <c r="AJ596" s="1631"/>
      <c r="AK596" s="1631"/>
      <c r="AL596" s="1632"/>
      <c r="AM596" s="106"/>
      <c r="AN596" s="106"/>
    </row>
    <row r="597" spans="1:40" ht="18"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7"/>
      <c r="Z597" s="107"/>
      <c r="AA597" s="1631"/>
      <c r="AB597" s="1631"/>
      <c r="AC597" s="1631"/>
      <c r="AD597" s="1631"/>
      <c r="AE597" s="1631"/>
      <c r="AF597" s="1631"/>
      <c r="AG597" s="1631"/>
      <c r="AH597" s="1631"/>
      <c r="AI597" s="1631"/>
      <c r="AJ597" s="1631"/>
      <c r="AK597" s="1631"/>
      <c r="AL597" s="1632"/>
      <c r="AM597" s="106"/>
      <c r="AN597" s="106"/>
    </row>
    <row r="598" spans="1:40" ht="18"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7"/>
      <c r="Z598" s="107"/>
      <c r="AA598" s="1631"/>
      <c r="AB598" s="1631"/>
      <c r="AC598" s="1631"/>
      <c r="AD598" s="1631"/>
      <c r="AE598" s="1631"/>
      <c r="AF598" s="1631"/>
      <c r="AG598" s="1631"/>
      <c r="AH598" s="1631"/>
      <c r="AI598" s="1631"/>
      <c r="AJ598" s="1631"/>
      <c r="AK598" s="1631"/>
      <c r="AL598" s="1632"/>
      <c r="AM598" s="106"/>
      <c r="AN598" s="106"/>
    </row>
    <row r="599" spans="1:40" ht="18"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7"/>
      <c r="Z599" s="107"/>
      <c r="AA599" s="1631"/>
      <c r="AB599" s="1631"/>
      <c r="AC599" s="1631"/>
      <c r="AD599" s="1631"/>
      <c r="AE599" s="1631"/>
      <c r="AF599" s="1631"/>
      <c r="AG599" s="1631"/>
      <c r="AH599" s="1631"/>
      <c r="AI599" s="1631"/>
      <c r="AJ599" s="1631"/>
      <c r="AK599" s="1631"/>
      <c r="AL599" s="1632"/>
      <c r="AM599" s="106"/>
      <c r="AN599" s="106"/>
    </row>
    <row r="600" spans="1:40" ht="18"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7"/>
      <c r="Z600" s="107"/>
      <c r="AA600" s="1631"/>
      <c r="AB600" s="1631"/>
      <c r="AC600" s="1631"/>
      <c r="AD600" s="1631"/>
      <c r="AE600" s="1631"/>
      <c r="AF600" s="1631"/>
      <c r="AG600" s="1631"/>
      <c r="AH600" s="1631"/>
      <c r="AI600" s="1631"/>
      <c r="AJ600" s="1631"/>
      <c r="AK600" s="1631"/>
      <c r="AL600" s="1632"/>
      <c r="AM600" s="106"/>
      <c r="AN600" s="106"/>
    </row>
    <row r="601" spans="1:40" ht="18"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7"/>
      <c r="Z601" s="107"/>
      <c r="AA601" s="1631"/>
      <c r="AB601" s="1631"/>
      <c r="AC601" s="1631"/>
      <c r="AD601" s="1631"/>
      <c r="AE601" s="1631"/>
      <c r="AF601" s="1631"/>
      <c r="AG601" s="1631"/>
      <c r="AH601" s="1631"/>
      <c r="AI601" s="1631"/>
      <c r="AJ601" s="1631"/>
      <c r="AK601" s="1631"/>
      <c r="AL601" s="1632"/>
      <c r="AM601" s="106"/>
      <c r="AN601" s="106"/>
    </row>
    <row r="602" spans="1:40" ht="18"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7"/>
      <c r="Z602" s="107"/>
      <c r="AA602" s="1631"/>
      <c r="AB602" s="1631"/>
      <c r="AC602" s="1631"/>
      <c r="AD602" s="1631"/>
      <c r="AE602" s="1631"/>
      <c r="AF602" s="1631"/>
      <c r="AG602" s="1631"/>
      <c r="AH602" s="1631"/>
      <c r="AI602" s="1631"/>
      <c r="AJ602" s="1631"/>
      <c r="AK602" s="1631"/>
      <c r="AL602" s="1632"/>
      <c r="AM602" s="106"/>
      <c r="AN602" s="106"/>
    </row>
    <row r="603" spans="1:40" ht="18"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7"/>
      <c r="Z603" s="107"/>
      <c r="AA603" s="1631"/>
      <c r="AB603" s="1631"/>
      <c r="AC603" s="1631"/>
      <c r="AD603" s="1631"/>
      <c r="AE603" s="1631"/>
      <c r="AF603" s="1631"/>
      <c r="AG603" s="1631"/>
      <c r="AH603" s="1631"/>
      <c r="AI603" s="1631"/>
      <c r="AJ603" s="1631"/>
      <c r="AK603" s="1631"/>
      <c r="AL603" s="1632"/>
      <c r="AM603" s="106"/>
      <c r="AN603" s="106"/>
    </row>
    <row r="604" spans="1:40" ht="18"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7"/>
      <c r="Z604" s="107"/>
      <c r="AA604" s="1631"/>
      <c r="AB604" s="1631"/>
      <c r="AC604" s="1631"/>
      <c r="AD604" s="1631"/>
      <c r="AE604" s="1631"/>
      <c r="AF604" s="1631"/>
      <c r="AG604" s="1631"/>
      <c r="AH604" s="1631"/>
      <c r="AI604" s="1631"/>
      <c r="AJ604" s="1631"/>
      <c r="AK604" s="1631"/>
      <c r="AL604" s="1632"/>
      <c r="AM604" s="106"/>
      <c r="AN604" s="106"/>
    </row>
    <row r="605" spans="1:40" ht="18"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7"/>
      <c r="Z605" s="107"/>
      <c r="AA605" s="1631"/>
      <c r="AB605" s="1631"/>
      <c r="AC605" s="1631"/>
      <c r="AD605" s="1631"/>
      <c r="AE605" s="1631"/>
      <c r="AF605" s="1631"/>
      <c r="AG605" s="1631"/>
      <c r="AH605" s="1631"/>
      <c r="AI605" s="1631"/>
      <c r="AJ605" s="1631"/>
      <c r="AK605" s="1631"/>
      <c r="AL605" s="1632"/>
      <c r="AM605" s="106"/>
      <c r="AN605" s="106"/>
    </row>
    <row r="606" spans="1:40" ht="18"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7"/>
      <c r="Z606" s="107"/>
      <c r="AA606" s="1631"/>
      <c r="AB606" s="1631"/>
      <c r="AC606" s="1631"/>
      <c r="AD606" s="1631"/>
      <c r="AE606" s="1631"/>
      <c r="AF606" s="1631"/>
      <c r="AG606" s="1631"/>
      <c r="AH606" s="1631"/>
      <c r="AI606" s="1631"/>
      <c r="AJ606" s="1631"/>
      <c r="AK606" s="1631"/>
      <c r="AL606" s="1632"/>
      <c r="AM606" s="106"/>
      <c r="AN606" s="106"/>
    </row>
    <row r="607" spans="1:40" ht="18"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7"/>
      <c r="Z607" s="107"/>
      <c r="AA607" s="1631"/>
      <c r="AB607" s="1631"/>
      <c r="AC607" s="1631"/>
      <c r="AD607" s="1631"/>
      <c r="AE607" s="1631"/>
      <c r="AF607" s="1631"/>
      <c r="AG607" s="1631"/>
      <c r="AH607" s="1631"/>
      <c r="AI607" s="1631"/>
      <c r="AJ607" s="1631"/>
      <c r="AK607" s="1631"/>
      <c r="AL607" s="1632"/>
      <c r="AM607" s="106"/>
      <c r="AN607" s="106"/>
    </row>
    <row r="608" spans="1:40" ht="18"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7"/>
      <c r="Z608" s="107"/>
      <c r="AA608" s="1631"/>
      <c r="AB608" s="1631"/>
      <c r="AC608" s="1631"/>
      <c r="AD608" s="1631"/>
      <c r="AE608" s="1631"/>
      <c r="AF608" s="1631"/>
      <c r="AG608" s="1631"/>
      <c r="AH608" s="1631"/>
      <c r="AI608" s="1631"/>
      <c r="AJ608" s="1631"/>
      <c r="AK608" s="1631"/>
      <c r="AL608" s="1632"/>
      <c r="AM608" s="106"/>
      <c r="AN608" s="106"/>
    </row>
    <row r="609" spans="1:40" ht="18"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7"/>
      <c r="Z609" s="107"/>
      <c r="AA609" s="1631"/>
      <c r="AB609" s="1631"/>
      <c r="AC609" s="1631"/>
      <c r="AD609" s="1631"/>
      <c r="AE609" s="1631"/>
      <c r="AF609" s="1631"/>
      <c r="AG609" s="1631"/>
      <c r="AH609" s="1631"/>
      <c r="AI609" s="1631"/>
      <c r="AJ609" s="1631"/>
      <c r="AK609" s="1631"/>
      <c r="AL609" s="1632"/>
      <c r="AM609" s="106"/>
      <c r="AN609" s="106"/>
    </row>
    <row r="610" spans="1:40" ht="18"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7"/>
      <c r="Z610" s="107"/>
      <c r="AA610" s="1631"/>
      <c r="AB610" s="1631"/>
      <c r="AC610" s="1631"/>
      <c r="AD610" s="1631"/>
      <c r="AE610" s="1631"/>
      <c r="AF610" s="1631"/>
      <c r="AG610" s="1631"/>
      <c r="AH610" s="1631"/>
      <c r="AI610" s="1631"/>
      <c r="AJ610" s="1631"/>
      <c r="AK610" s="1631"/>
      <c r="AL610" s="1632"/>
      <c r="AM610" s="106"/>
      <c r="AN610" s="106"/>
    </row>
    <row r="611" spans="1:40" ht="18"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7"/>
      <c r="Z611" s="107"/>
      <c r="AA611" s="1631"/>
      <c r="AB611" s="1631"/>
      <c r="AC611" s="1631"/>
      <c r="AD611" s="1631"/>
      <c r="AE611" s="1631"/>
      <c r="AF611" s="1631"/>
      <c r="AG611" s="1631"/>
      <c r="AH611" s="1631"/>
      <c r="AI611" s="1631"/>
      <c r="AJ611" s="1631"/>
      <c r="AK611" s="1631"/>
      <c r="AL611" s="1632"/>
      <c r="AM611" s="106"/>
      <c r="AN611" s="106"/>
    </row>
    <row r="612" spans="1:40" ht="18"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7"/>
      <c r="Z612" s="107"/>
      <c r="AA612" s="1631"/>
      <c r="AB612" s="1631"/>
      <c r="AC612" s="1631"/>
      <c r="AD612" s="1631"/>
      <c r="AE612" s="1631"/>
      <c r="AF612" s="1631"/>
      <c r="AG612" s="1631"/>
      <c r="AH612" s="1631"/>
      <c r="AI612" s="1631"/>
      <c r="AJ612" s="1631"/>
      <c r="AK612" s="1631"/>
      <c r="AL612" s="1632"/>
      <c r="AM612" s="106"/>
      <c r="AN612" s="106"/>
    </row>
    <row r="613" spans="1:40" ht="18"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7"/>
      <c r="Z613" s="107"/>
      <c r="AA613" s="1631"/>
      <c r="AB613" s="1631"/>
      <c r="AC613" s="1631"/>
      <c r="AD613" s="1631"/>
      <c r="AE613" s="1631"/>
      <c r="AF613" s="1631"/>
      <c r="AG613" s="1631"/>
      <c r="AH613" s="1631"/>
      <c r="AI613" s="1631"/>
      <c r="AJ613" s="1631"/>
      <c r="AK613" s="1631"/>
      <c r="AL613" s="1632"/>
      <c r="AM613" s="106"/>
      <c r="AN613" s="106"/>
    </row>
    <row r="614" spans="1:40" ht="18"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7"/>
      <c r="Z614" s="107"/>
      <c r="AA614" s="1631"/>
      <c r="AB614" s="1631"/>
      <c r="AC614" s="1631"/>
      <c r="AD614" s="1631"/>
      <c r="AE614" s="1631"/>
      <c r="AF614" s="1631"/>
      <c r="AG614" s="1631"/>
      <c r="AH614" s="1631"/>
      <c r="AI614" s="1631"/>
      <c r="AJ614" s="1631"/>
      <c r="AK614" s="1631"/>
      <c r="AL614" s="1632"/>
      <c r="AM614" s="106"/>
      <c r="AN614" s="106"/>
    </row>
    <row r="615" spans="1:40" ht="18"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7"/>
      <c r="Z615" s="107"/>
      <c r="AA615" s="1631"/>
      <c r="AB615" s="1631"/>
      <c r="AC615" s="1631"/>
      <c r="AD615" s="1631"/>
      <c r="AE615" s="1631"/>
      <c r="AF615" s="1631"/>
      <c r="AG615" s="1631"/>
      <c r="AH615" s="1631"/>
      <c r="AI615" s="1631"/>
      <c r="AJ615" s="1631"/>
      <c r="AK615" s="1631"/>
      <c r="AL615" s="1632"/>
      <c r="AM615" s="106"/>
      <c r="AN615" s="106"/>
    </row>
    <row r="616" spans="1:40" ht="18"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7"/>
      <c r="Z616" s="107"/>
      <c r="AA616" s="1631"/>
      <c r="AB616" s="1631"/>
      <c r="AC616" s="1631"/>
      <c r="AD616" s="1631"/>
      <c r="AE616" s="1631"/>
      <c r="AF616" s="1631"/>
      <c r="AG616" s="1631"/>
      <c r="AH616" s="1631"/>
      <c r="AI616" s="1631"/>
      <c r="AJ616" s="1631"/>
      <c r="AK616" s="1631"/>
      <c r="AL616" s="1632"/>
      <c r="AM616" s="106"/>
      <c r="AN616" s="106"/>
    </row>
    <row r="617" spans="1:40" ht="18"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7"/>
      <c r="Z617" s="107"/>
      <c r="AA617" s="1631"/>
      <c r="AB617" s="1631"/>
      <c r="AC617" s="1631"/>
      <c r="AD617" s="1631"/>
      <c r="AE617" s="1631"/>
      <c r="AF617" s="1631"/>
      <c r="AG617" s="1631"/>
      <c r="AH617" s="1631"/>
      <c r="AI617" s="1631"/>
      <c r="AJ617" s="1631"/>
      <c r="AK617" s="1631"/>
      <c r="AL617" s="1632"/>
      <c r="AM617" s="106"/>
      <c r="AN617" s="106"/>
    </row>
    <row r="618" spans="1:40" ht="18"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7"/>
      <c r="Z618" s="107"/>
      <c r="AA618" s="1631"/>
      <c r="AB618" s="1631"/>
      <c r="AC618" s="1631"/>
      <c r="AD618" s="1631"/>
      <c r="AE618" s="1631"/>
      <c r="AF618" s="1631"/>
      <c r="AG618" s="1631"/>
      <c r="AH618" s="1631"/>
      <c r="AI618" s="1631"/>
      <c r="AJ618" s="1631"/>
      <c r="AK618" s="1631"/>
      <c r="AL618" s="1632"/>
      <c r="AM618" s="106"/>
      <c r="AN618" s="106"/>
    </row>
    <row r="619" spans="1:40" ht="18"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7"/>
      <c r="Z619" s="107"/>
      <c r="AA619" s="1631"/>
      <c r="AB619" s="1631"/>
      <c r="AC619" s="1631"/>
      <c r="AD619" s="1631"/>
      <c r="AE619" s="1631"/>
      <c r="AF619" s="1631"/>
      <c r="AG619" s="1631"/>
      <c r="AH619" s="1631"/>
      <c r="AI619" s="1631"/>
      <c r="AJ619" s="1631"/>
      <c r="AK619" s="1631"/>
      <c r="AL619" s="1632"/>
      <c r="AM619" s="106"/>
      <c r="AN619" s="106"/>
    </row>
    <row r="620" spans="1:40" ht="18"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7"/>
      <c r="Z620" s="107"/>
      <c r="AA620" s="1631"/>
      <c r="AB620" s="1631"/>
      <c r="AC620" s="1631"/>
      <c r="AD620" s="1631"/>
      <c r="AE620" s="1631"/>
      <c r="AF620" s="1631"/>
      <c r="AG620" s="1631"/>
      <c r="AH620" s="1631"/>
      <c r="AI620" s="1631"/>
      <c r="AJ620" s="1631"/>
      <c r="AK620" s="1631"/>
      <c r="AL620" s="1632"/>
      <c r="AM620" s="106"/>
      <c r="AN620" s="106"/>
    </row>
    <row r="621" spans="1:40" ht="18"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7"/>
      <c r="Z621" s="107"/>
      <c r="AA621" s="1631"/>
      <c r="AB621" s="1631"/>
      <c r="AC621" s="1631"/>
      <c r="AD621" s="1631"/>
      <c r="AE621" s="1631"/>
      <c r="AF621" s="1631"/>
      <c r="AG621" s="1631"/>
      <c r="AH621" s="1631"/>
      <c r="AI621" s="1631"/>
      <c r="AJ621" s="1631"/>
      <c r="AK621" s="1631"/>
      <c r="AL621" s="1632"/>
      <c r="AM621" s="106"/>
      <c r="AN621" s="106"/>
    </row>
    <row r="622" spans="1:40" ht="18"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7"/>
      <c r="Z622" s="107"/>
      <c r="AA622" s="1631"/>
      <c r="AB622" s="1631"/>
      <c r="AC622" s="1631"/>
      <c r="AD622" s="1631"/>
      <c r="AE622" s="1631"/>
      <c r="AF622" s="1631"/>
      <c r="AG622" s="1631"/>
      <c r="AH622" s="1631"/>
      <c r="AI622" s="1631"/>
      <c r="AJ622" s="1631"/>
      <c r="AK622" s="1631"/>
      <c r="AL622" s="1632"/>
      <c r="AM622" s="106"/>
      <c r="AN622" s="106"/>
    </row>
    <row r="623" spans="1:40" ht="18"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7"/>
      <c r="Z623" s="107"/>
      <c r="AA623" s="1631"/>
      <c r="AB623" s="1631"/>
      <c r="AC623" s="1631"/>
      <c r="AD623" s="1631"/>
      <c r="AE623" s="1631"/>
      <c r="AF623" s="1631"/>
      <c r="AG623" s="1631"/>
      <c r="AH623" s="1631"/>
      <c r="AI623" s="1631"/>
      <c r="AJ623" s="1631"/>
      <c r="AK623" s="1631"/>
      <c r="AL623" s="1632"/>
      <c r="AM623" s="106"/>
      <c r="AN623" s="106"/>
    </row>
    <row r="624" spans="1:40" ht="18"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7"/>
      <c r="Z624" s="107"/>
      <c r="AA624" s="1631"/>
      <c r="AB624" s="1631"/>
      <c r="AC624" s="1631"/>
      <c r="AD624" s="1631"/>
      <c r="AE624" s="1631"/>
      <c r="AF624" s="1631"/>
      <c r="AG624" s="1631"/>
      <c r="AH624" s="1631"/>
      <c r="AI624" s="1631"/>
      <c r="AJ624" s="1631"/>
      <c r="AK624" s="1631"/>
      <c r="AL624" s="1632"/>
      <c r="AM624" s="106"/>
      <c r="AN624" s="106"/>
    </row>
    <row r="625" spans="1:40" ht="18"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7"/>
      <c r="Z625" s="107"/>
      <c r="AA625" s="1631"/>
      <c r="AB625" s="1631"/>
      <c r="AC625" s="1631"/>
      <c r="AD625" s="1631"/>
      <c r="AE625" s="1631"/>
      <c r="AF625" s="1631"/>
      <c r="AG625" s="1631"/>
      <c r="AH625" s="1631"/>
      <c r="AI625" s="1631"/>
      <c r="AJ625" s="1631"/>
      <c r="AK625" s="1631"/>
      <c r="AL625" s="1632"/>
      <c r="AM625" s="106"/>
      <c r="AN625" s="106"/>
    </row>
    <row r="626" spans="1:40" ht="18"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7"/>
      <c r="Z626" s="107"/>
      <c r="AA626" s="1631"/>
      <c r="AB626" s="1631"/>
      <c r="AC626" s="1631"/>
      <c r="AD626" s="1631"/>
      <c r="AE626" s="1631"/>
      <c r="AF626" s="1631"/>
      <c r="AG626" s="1631"/>
      <c r="AH626" s="1631"/>
      <c r="AI626" s="1631"/>
      <c r="AJ626" s="1631"/>
      <c r="AK626" s="1631"/>
      <c r="AL626" s="1632"/>
      <c r="AM626" s="106"/>
      <c r="AN626" s="106"/>
    </row>
    <row r="627" spans="1:40" ht="18"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7"/>
      <c r="Z627" s="107"/>
      <c r="AA627" s="1631"/>
      <c r="AB627" s="1631"/>
      <c r="AC627" s="1631"/>
      <c r="AD627" s="1631"/>
      <c r="AE627" s="1631"/>
      <c r="AF627" s="1631"/>
      <c r="AG627" s="1631"/>
      <c r="AH627" s="1631"/>
      <c r="AI627" s="1631"/>
      <c r="AJ627" s="1631"/>
      <c r="AK627" s="1631"/>
      <c r="AL627" s="1632"/>
      <c r="AM627" s="106"/>
      <c r="AN627" s="106"/>
    </row>
    <row r="628" spans="1:40" ht="18"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7"/>
      <c r="Z628" s="107"/>
      <c r="AA628" s="1631"/>
      <c r="AB628" s="1631"/>
      <c r="AC628" s="1631"/>
      <c r="AD628" s="1631"/>
      <c r="AE628" s="1631"/>
      <c r="AF628" s="1631"/>
      <c r="AG628" s="1631"/>
      <c r="AH628" s="1631"/>
      <c r="AI628" s="1631"/>
      <c r="AJ628" s="1631"/>
      <c r="AK628" s="1631"/>
      <c r="AL628" s="1632"/>
      <c r="AM628" s="106"/>
      <c r="AN628" s="106"/>
    </row>
    <row r="629" spans="1:40" ht="18"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7"/>
      <c r="Z629" s="107"/>
      <c r="AA629" s="1631"/>
      <c r="AB629" s="1631"/>
      <c r="AC629" s="1631"/>
      <c r="AD629" s="1631"/>
      <c r="AE629" s="1631"/>
      <c r="AF629" s="1631"/>
      <c r="AG629" s="1631"/>
      <c r="AH629" s="1631"/>
      <c r="AI629" s="1631"/>
      <c r="AJ629" s="1631"/>
      <c r="AK629" s="1631"/>
      <c r="AL629" s="1632"/>
      <c r="AM629" s="106"/>
      <c r="AN629" s="106"/>
    </row>
    <row r="630" spans="1:40" ht="18"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7"/>
      <c r="Z630" s="107"/>
      <c r="AA630" s="1631"/>
      <c r="AB630" s="1631"/>
      <c r="AC630" s="1631"/>
      <c r="AD630" s="1631"/>
      <c r="AE630" s="1631"/>
      <c r="AF630" s="1631"/>
      <c r="AG630" s="1631"/>
      <c r="AH630" s="1631"/>
      <c r="AI630" s="1631"/>
      <c r="AJ630" s="1631"/>
      <c r="AK630" s="1631"/>
      <c r="AL630" s="1632"/>
      <c r="AM630" s="106"/>
      <c r="AN630" s="106"/>
    </row>
    <row r="631" spans="1:40" ht="18"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7"/>
      <c r="Z631" s="107"/>
      <c r="AA631" s="1631"/>
      <c r="AB631" s="1631"/>
      <c r="AC631" s="1631"/>
      <c r="AD631" s="1631"/>
      <c r="AE631" s="1631"/>
      <c r="AF631" s="1631"/>
      <c r="AG631" s="1631"/>
      <c r="AH631" s="1631"/>
      <c r="AI631" s="1631"/>
      <c r="AJ631" s="1631"/>
      <c r="AK631" s="1631"/>
      <c r="AL631" s="1632"/>
      <c r="AM631" s="106"/>
      <c r="AN631" s="106"/>
    </row>
    <row r="632" spans="1:40" ht="18"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7"/>
      <c r="Z632" s="107"/>
      <c r="AA632" s="1631"/>
      <c r="AB632" s="1631"/>
      <c r="AC632" s="1631"/>
      <c r="AD632" s="1631"/>
      <c r="AE632" s="1631"/>
      <c r="AF632" s="1631"/>
      <c r="AG632" s="1631"/>
      <c r="AH632" s="1631"/>
      <c r="AI632" s="1631"/>
      <c r="AJ632" s="1631"/>
      <c r="AK632" s="1631"/>
      <c r="AL632" s="1632"/>
      <c r="AM632" s="106"/>
      <c r="AN632" s="106"/>
    </row>
    <row r="633" spans="1:40" ht="18"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7"/>
      <c r="Z633" s="107"/>
      <c r="AA633" s="1631"/>
      <c r="AB633" s="1631"/>
      <c r="AC633" s="1631"/>
      <c r="AD633" s="1631"/>
      <c r="AE633" s="1631"/>
      <c r="AF633" s="1631"/>
      <c r="AG633" s="1631"/>
      <c r="AH633" s="1631"/>
      <c r="AI633" s="1631"/>
      <c r="AJ633" s="1631"/>
      <c r="AK633" s="1631"/>
      <c r="AL633" s="1632"/>
      <c r="AM633" s="106"/>
      <c r="AN633" s="106"/>
    </row>
    <row r="634" spans="1:40" ht="18"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7"/>
      <c r="Z634" s="107"/>
      <c r="AA634" s="1631"/>
      <c r="AB634" s="1631"/>
      <c r="AC634" s="1631"/>
      <c r="AD634" s="1631"/>
      <c r="AE634" s="1631"/>
      <c r="AF634" s="1631"/>
      <c r="AG634" s="1631"/>
      <c r="AH634" s="1631"/>
      <c r="AI634" s="1631"/>
      <c r="AJ634" s="1631"/>
      <c r="AK634" s="1631"/>
      <c r="AL634" s="1632"/>
      <c r="AM634" s="106"/>
      <c r="AN634" s="106"/>
    </row>
    <row r="635" spans="1:40" ht="18"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7"/>
      <c r="Z635" s="107"/>
      <c r="AA635" s="1631"/>
      <c r="AB635" s="1631"/>
      <c r="AC635" s="1631"/>
      <c r="AD635" s="1631"/>
      <c r="AE635" s="1631"/>
      <c r="AF635" s="1631"/>
      <c r="AG635" s="1631"/>
      <c r="AH635" s="1631"/>
      <c r="AI635" s="1631"/>
      <c r="AJ635" s="1631"/>
      <c r="AK635" s="1631"/>
      <c r="AL635" s="1632"/>
      <c r="AM635" s="106"/>
      <c r="AN635" s="106"/>
    </row>
    <row r="636" spans="1:40" ht="18"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7"/>
      <c r="Z636" s="107"/>
      <c r="AA636" s="1631"/>
      <c r="AB636" s="1631"/>
      <c r="AC636" s="1631"/>
      <c r="AD636" s="1631"/>
      <c r="AE636" s="1631"/>
      <c r="AF636" s="1631"/>
      <c r="AG636" s="1631"/>
      <c r="AH636" s="1631"/>
      <c r="AI636" s="1631"/>
      <c r="AJ636" s="1631"/>
      <c r="AK636" s="1631"/>
      <c r="AL636" s="1632"/>
      <c r="AM636" s="106"/>
      <c r="AN636" s="106"/>
    </row>
    <row r="637" spans="1:40" ht="18"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7"/>
      <c r="Z637" s="107"/>
      <c r="AA637" s="1631"/>
      <c r="AB637" s="1631"/>
      <c r="AC637" s="1631"/>
      <c r="AD637" s="1631"/>
      <c r="AE637" s="1631"/>
      <c r="AF637" s="1631"/>
      <c r="AG637" s="1631"/>
      <c r="AH637" s="1631"/>
      <c r="AI637" s="1631"/>
      <c r="AJ637" s="1631"/>
      <c r="AK637" s="1631"/>
      <c r="AL637" s="1632"/>
      <c r="AM637" s="106"/>
      <c r="AN637" s="106"/>
    </row>
    <row r="638" spans="1:40" ht="18"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7"/>
      <c r="Z638" s="107"/>
      <c r="AA638" s="1631"/>
      <c r="AB638" s="1631"/>
      <c r="AC638" s="1631"/>
      <c r="AD638" s="1631"/>
      <c r="AE638" s="1631"/>
      <c r="AF638" s="1631"/>
      <c r="AG638" s="1631"/>
      <c r="AH638" s="1631"/>
      <c r="AI638" s="1631"/>
      <c r="AJ638" s="1631"/>
      <c r="AK638" s="1631"/>
      <c r="AL638" s="1632"/>
      <c r="AM638" s="106"/>
      <c r="AN638" s="106"/>
    </row>
    <row r="639" spans="1:40" ht="18"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7"/>
      <c r="Z639" s="107"/>
      <c r="AA639" s="1631"/>
      <c r="AB639" s="1631"/>
      <c r="AC639" s="1631"/>
      <c r="AD639" s="1631"/>
      <c r="AE639" s="1631"/>
      <c r="AF639" s="1631"/>
      <c r="AG639" s="1631"/>
      <c r="AH639" s="1631"/>
      <c r="AI639" s="1631"/>
      <c r="AJ639" s="1631"/>
      <c r="AK639" s="1631"/>
      <c r="AL639" s="1632"/>
      <c r="AM639" s="106"/>
      <c r="AN639" s="106"/>
    </row>
    <row r="640" spans="1:40" ht="18"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7"/>
      <c r="Z640" s="107"/>
      <c r="AA640" s="1631"/>
      <c r="AB640" s="1631"/>
      <c r="AC640" s="1631"/>
      <c r="AD640" s="1631"/>
      <c r="AE640" s="1631"/>
      <c r="AF640" s="1631"/>
      <c r="AG640" s="1631"/>
      <c r="AH640" s="1631"/>
      <c r="AI640" s="1631"/>
      <c r="AJ640" s="1631"/>
      <c r="AK640" s="1631"/>
      <c r="AL640" s="1632"/>
      <c r="AM640" s="106"/>
      <c r="AN640" s="106"/>
    </row>
    <row r="641" spans="1:40" ht="18"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7"/>
      <c r="Z641" s="107"/>
      <c r="AA641" s="1631"/>
      <c r="AB641" s="1631"/>
      <c r="AC641" s="1631"/>
      <c r="AD641" s="1631"/>
      <c r="AE641" s="1631"/>
      <c r="AF641" s="1631"/>
      <c r="AG641" s="1631"/>
      <c r="AH641" s="1631"/>
      <c r="AI641" s="1631"/>
      <c r="AJ641" s="1631"/>
      <c r="AK641" s="1631"/>
      <c r="AL641" s="1632"/>
      <c r="AM641" s="106"/>
      <c r="AN641" s="106"/>
    </row>
    <row r="642" spans="1:40" ht="18"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7"/>
      <c r="Z642" s="107"/>
      <c r="AA642" s="1631"/>
      <c r="AB642" s="1631"/>
      <c r="AC642" s="1631"/>
      <c r="AD642" s="1631"/>
      <c r="AE642" s="1631"/>
      <c r="AF642" s="1631"/>
      <c r="AG642" s="1631"/>
      <c r="AH642" s="1631"/>
      <c r="AI642" s="1631"/>
      <c r="AJ642" s="1631"/>
      <c r="AK642" s="1631"/>
      <c r="AL642" s="1632"/>
      <c r="AM642" s="106"/>
      <c r="AN642" s="106"/>
    </row>
    <row r="643" spans="1:40" ht="18"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7"/>
      <c r="Z643" s="107"/>
      <c r="AA643" s="1631"/>
      <c r="AB643" s="1631"/>
      <c r="AC643" s="1631"/>
      <c r="AD643" s="1631"/>
      <c r="AE643" s="1631"/>
      <c r="AF643" s="1631"/>
      <c r="AG643" s="1631"/>
      <c r="AH643" s="1631"/>
      <c r="AI643" s="1631"/>
      <c r="AJ643" s="1631"/>
      <c r="AK643" s="1631"/>
      <c r="AL643" s="1632"/>
      <c r="AM643" s="106"/>
      <c r="AN643" s="106"/>
    </row>
    <row r="644" spans="1:40" ht="18"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7"/>
      <c r="Z644" s="107"/>
      <c r="AA644" s="1631"/>
      <c r="AB644" s="1631"/>
      <c r="AC644" s="1631"/>
      <c r="AD644" s="1631"/>
      <c r="AE644" s="1631"/>
      <c r="AF644" s="1631"/>
      <c r="AG644" s="1631"/>
      <c r="AH644" s="1631"/>
      <c r="AI644" s="1631"/>
      <c r="AJ644" s="1631"/>
      <c r="AK644" s="1631"/>
      <c r="AL644" s="1632"/>
      <c r="AM644" s="106"/>
      <c r="AN644" s="106"/>
    </row>
    <row r="645" spans="1:40" ht="18"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7"/>
      <c r="Z645" s="107"/>
      <c r="AA645" s="1631"/>
      <c r="AB645" s="1631"/>
      <c r="AC645" s="1631"/>
      <c r="AD645" s="1631"/>
      <c r="AE645" s="1631"/>
      <c r="AF645" s="1631"/>
      <c r="AG645" s="1631"/>
      <c r="AH645" s="1631"/>
      <c r="AI645" s="1631"/>
      <c r="AJ645" s="1631"/>
      <c r="AK645" s="1631"/>
      <c r="AL645" s="1632"/>
      <c r="AM645" s="106"/>
      <c r="AN645" s="106"/>
    </row>
    <row r="646" spans="1:40" ht="18"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7"/>
      <c r="Z646" s="107"/>
      <c r="AA646" s="1631"/>
      <c r="AB646" s="1631"/>
      <c r="AC646" s="1631"/>
      <c r="AD646" s="1631"/>
      <c r="AE646" s="1631"/>
      <c r="AF646" s="1631"/>
      <c r="AG646" s="1631"/>
      <c r="AH646" s="1631"/>
      <c r="AI646" s="1631"/>
      <c r="AJ646" s="1631"/>
      <c r="AK646" s="1631"/>
      <c r="AL646" s="1632"/>
      <c r="AM646" s="106"/>
      <c r="AN646" s="106"/>
    </row>
    <row r="647" spans="1:40" ht="18"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7"/>
      <c r="Z647" s="107"/>
      <c r="AA647" s="1631"/>
      <c r="AB647" s="1631"/>
      <c r="AC647" s="1631"/>
      <c r="AD647" s="1631"/>
      <c r="AE647" s="1631"/>
      <c r="AF647" s="1631"/>
      <c r="AG647" s="1631"/>
      <c r="AH647" s="1631"/>
      <c r="AI647" s="1631"/>
      <c r="AJ647" s="1631"/>
      <c r="AK647" s="1631"/>
      <c r="AL647" s="1632"/>
      <c r="AM647" s="106"/>
      <c r="AN647" s="106"/>
    </row>
    <row r="648" spans="1:40" ht="18"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7"/>
      <c r="Z648" s="107"/>
      <c r="AA648" s="1631"/>
      <c r="AB648" s="1631"/>
      <c r="AC648" s="1631"/>
      <c r="AD648" s="1631"/>
      <c r="AE648" s="1631"/>
      <c r="AF648" s="1631"/>
      <c r="AG648" s="1631"/>
      <c r="AH648" s="1631"/>
      <c r="AI648" s="1631"/>
      <c r="AJ648" s="1631"/>
      <c r="AK648" s="1631"/>
      <c r="AL648" s="1632"/>
      <c r="AM648" s="106"/>
      <c r="AN648" s="106"/>
    </row>
    <row r="649" spans="1:40" ht="18"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7"/>
      <c r="Z649" s="107"/>
      <c r="AA649" s="1631"/>
      <c r="AB649" s="1631"/>
      <c r="AC649" s="1631"/>
      <c r="AD649" s="1631"/>
      <c r="AE649" s="1631"/>
      <c r="AF649" s="1631"/>
      <c r="AG649" s="1631"/>
      <c r="AH649" s="1631"/>
      <c r="AI649" s="1631"/>
      <c r="AJ649" s="1631"/>
      <c r="AK649" s="1631"/>
      <c r="AL649" s="1632"/>
      <c r="AM649" s="106"/>
      <c r="AN649" s="106"/>
    </row>
    <row r="650" spans="1:40" ht="18"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7"/>
      <c r="Z650" s="107"/>
      <c r="AA650" s="1631"/>
      <c r="AB650" s="1631"/>
      <c r="AC650" s="1631"/>
      <c r="AD650" s="1631"/>
      <c r="AE650" s="1631"/>
      <c r="AF650" s="1631"/>
      <c r="AG650" s="1631"/>
      <c r="AH650" s="1631"/>
      <c r="AI650" s="1631"/>
      <c r="AJ650" s="1631"/>
      <c r="AK650" s="1631"/>
      <c r="AL650" s="1632"/>
      <c r="AM650" s="106"/>
      <c r="AN650" s="106"/>
    </row>
    <row r="651" spans="1:40" ht="18"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7"/>
      <c r="Z651" s="107"/>
      <c r="AA651" s="1631"/>
      <c r="AB651" s="1631"/>
      <c r="AC651" s="1631"/>
      <c r="AD651" s="1631"/>
      <c r="AE651" s="1631"/>
      <c r="AF651" s="1631"/>
      <c r="AG651" s="1631"/>
      <c r="AH651" s="1631"/>
      <c r="AI651" s="1631"/>
      <c r="AJ651" s="1631"/>
      <c r="AK651" s="1631"/>
      <c r="AL651" s="1632"/>
      <c r="AM651" s="106"/>
      <c r="AN651" s="106"/>
    </row>
    <row r="652" spans="1:40" ht="18"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7"/>
      <c r="Z652" s="107"/>
      <c r="AA652" s="1631"/>
      <c r="AB652" s="1631"/>
      <c r="AC652" s="1631"/>
      <c r="AD652" s="1631"/>
      <c r="AE652" s="1631"/>
      <c r="AF652" s="1631"/>
      <c r="AG652" s="1631"/>
      <c r="AH652" s="1631"/>
      <c r="AI652" s="1631"/>
      <c r="AJ652" s="1631"/>
      <c r="AK652" s="1631"/>
      <c r="AL652" s="1632"/>
      <c r="AM652" s="106"/>
      <c r="AN652" s="106"/>
    </row>
    <row r="653" spans="1:40" ht="18"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7"/>
      <c r="Z653" s="107"/>
      <c r="AA653" s="1631"/>
      <c r="AB653" s="1631"/>
      <c r="AC653" s="1631"/>
      <c r="AD653" s="1631"/>
      <c r="AE653" s="1631"/>
      <c r="AF653" s="1631"/>
      <c r="AG653" s="1631"/>
      <c r="AH653" s="1631"/>
      <c r="AI653" s="1631"/>
      <c r="AJ653" s="1631"/>
      <c r="AK653" s="1631"/>
      <c r="AL653" s="1632"/>
      <c r="AM653" s="106"/>
      <c r="AN653" s="106"/>
    </row>
    <row r="654" spans="1:40" ht="18"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7"/>
      <c r="Z654" s="107"/>
      <c r="AA654" s="1631"/>
      <c r="AB654" s="1631"/>
      <c r="AC654" s="1631"/>
      <c r="AD654" s="1631"/>
      <c r="AE654" s="1631"/>
      <c r="AF654" s="1631"/>
      <c r="AG654" s="1631"/>
      <c r="AH654" s="1631"/>
      <c r="AI654" s="1631"/>
      <c r="AJ654" s="1631"/>
      <c r="AK654" s="1631"/>
      <c r="AL654" s="1632"/>
      <c r="AM654" s="106"/>
      <c r="AN654" s="106"/>
    </row>
    <row r="655" spans="1:40" ht="18"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7"/>
      <c r="Z655" s="107"/>
      <c r="AA655" s="1631"/>
      <c r="AB655" s="1631"/>
      <c r="AC655" s="1631"/>
      <c r="AD655" s="1631"/>
      <c r="AE655" s="1631"/>
      <c r="AF655" s="1631"/>
      <c r="AG655" s="1631"/>
      <c r="AH655" s="1631"/>
      <c r="AI655" s="1631"/>
      <c r="AJ655" s="1631"/>
      <c r="AK655" s="1631"/>
      <c r="AL655" s="1632"/>
      <c r="AM655" s="106"/>
      <c r="AN655" s="106"/>
    </row>
    <row r="656" spans="1:40" ht="18"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7"/>
      <c r="Z656" s="107"/>
      <c r="AA656" s="1631"/>
      <c r="AB656" s="1631"/>
      <c r="AC656" s="1631"/>
      <c r="AD656" s="1631"/>
      <c r="AE656" s="1631"/>
      <c r="AF656" s="1631"/>
      <c r="AG656" s="1631"/>
      <c r="AH656" s="1631"/>
      <c r="AI656" s="1631"/>
      <c r="AJ656" s="1631"/>
      <c r="AK656" s="1631"/>
      <c r="AL656" s="1632"/>
      <c r="AM656" s="106"/>
      <c r="AN656" s="106"/>
    </row>
    <row r="657" spans="1:40" ht="18"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7"/>
      <c r="Z657" s="107"/>
      <c r="AA657" s="1631"/>
      <c r="AB657" s="1631"/>
      <c r="AC657" s="1631"/>
      <c r="AD657" s="1631"/>
      <c r="AE657" s="1631"/>
      <c r="AF657" s="1631"/>
      <c r="AG657" s="1631"/>
      <c r="AH657" s="1631"/>
      <c r="AI657" s="1631"/>
      <c r="AJ657" s="1631"/>
      <c r="AK657" s="1631"/>
      <c r="AL657" s="1632"/>
      <c r="AM657" s="106"/>
      <c r="AN657" s="106"/>
    </row>
    <row r="658" spans="1:40" ht="18"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7"/>
      <c r="Z658" s="107"/>
      <c r="AA658" s="1631"/>
      <c r="AB658" s="1631"/>
      <c r="AC658" s="1631"/>
      <c r="AD658" s="1631"/>
      <c r="AE658" s="1631"/>
      <c r="AF658" s="1631"/>
      <c r="AG658" s="1631"/>
      <c r="AH658" s="1631"/>
      <c r="AI658" s="1631"/>
      <c r="AJ658" s="1631"/>
      <c r="AK658" s="1631"/>
      <c r="AL658" s="1632"/>
      <c r="AM658" s="106"/>
      <c r="AN658" s="106"/>
    </row>
    <row r="659" spans="1:40" ht="18"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7"/>
      <c r="Z659" s="107"/>
      <c r="AA659" s="1631"/>
      <c r="AB659" s="1631"/>
      <c r="AC659" s="1631"/>
      <c r="AD659" s="1631"/>
      <c r="AE659" s="1631"/>
      <c r="AF659" s="1631"/>
      <c r="AG659" s="1631"/>
      <c r="AH659" s="1631"/>
      <c r="AI659" s="1631"/>
      <c r="AJ659" s="1631"/>
      <c r="AK659" s="1631"/>
      <c r="AL659" s="1632"/>
      <c r="AM659" s="106"/>
      <c r="AN659" s="106"/>
    </row>
    <row r="660" spans="1:40" ht="18"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7"/>
      <c r="Z660" s="107"/>
      <c r="AA660" s="1631"/>
      <c r="AB660" s="1631"/>
      <c r="AC660" s="1631"/>
      <c r="AD660" s="1631"/>
      <c r="AE660" s="1631"/>
      <c r="AF660" s="1631"/>
      <c r="AG660" s="1631"/>
      <c r="AH660" s="1631"/>
      <c r="AI660" s="1631"/>
      <c r="AJ660" s="1631"/>
      <c r="AK660" s="1631"/>
      <c r="AL660" s="1632"/>
      <c r="AM660" s="106"/>
      <c r="AN660" s="106"/>
    </row>
    <row r="661" spans="1:40" ht="18"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7"/>
      <c r="Z661" s="107"/>
      <c r="AA661" s="1631"/>
      <c r="AB661" s="1631"/>
      <c r="AC661" s="1631"/>
      <c r="AD661" s="1631"/>
      <c r="AE661" s="1631"/>
      <c r="AF661" s="1631"/>
      <c r="AG661" s="1631"/>
      <c r="AH661" s="1631"/>
      <c r="AI661" s="1631"/>
      <c r="AJ661" s="1631"/>
      <c r="AK661" s="1631"/>
      <c r="AL661" s="1632"/>
      <c r="AM661" s="106"/>
      <c r="AN661" s="106"/>
    </row>
    <row r="662" spans="1:40" ht="18"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7"/>
      <c r="Z662" s="107"/>
      <c r="AA662" s="1631"/>
      <c r="AB662" s="1631"/>
      <c r="AC662" s="1631"/>
      <c r="AD662" s="1631"/>
      <c r="AE662" s="1631"/>
      <c r="AF662" s="1631"/>
      <c r="AG662" s="1631"/>
      <c r="AH662" s="1631"/>
      <c r="AI662" s="1631"/>
      <c r="AJ662" s="1631"/>
      <c r="AK662" s="1631"/>
      <c r="AL662" s="1632"/>
      <c r="AM662" s="106"/>
      <c r="AN662" s="106"/>
    </row>
    <row r="663" spans="1:40" ht="18"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7"/>
      <c r="Z663" s="107"/>
      <c r="AA663" s="1631"/>
      <c r="AB663" s="1631"/>
      <c r="AC663" s="1631"/>
      <c r="AD663" s="1631"/>
      <c r="AE663" s="1631"/>
      <c r="AF663" s="1631"/>
      <c r="AG663" s="1631"/>
      <c r="AH663" s="1631"/>
      <c r="AI663" s="1631"/>
      <c r="AJ663" s="1631"/>
      <c r="AK663" s="1631"/>
      <c r="AL663" s="1632"/>
      <c r="AM663" s="106"/>
      <c r="AN663" s="106"/>
    </row>
    <row r="664" spans="1:40" ht="18"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7"/>
      <c r="Z664" s="107"/>
      <c r="AA664" s="1631"/>
      <c r="AB664" s="1631"/>
      <c r="AC664" s="1631"/>
      <c r="AD664" s="1631"/>
      <c r="AE664" s="1631"/>
      <c r="AF664" s="1631"/>
      <c r="AG664" s="1631"/>
      <c r="AH664" s="1631"/>
      <c r="AI664" s="1631"/>
      <c r="AJ664" s="1631"/>
      <c r="AK664" s="1631"/>
      <c r="AL664" s="1632"/>
      <c r="AM664" s="106"/>
      <c r="AN664" s="106"/>
    </row>
    <row r="665" spans="1:40" ht="18"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7"/>
      <c r="Z665" s="107"/>
      <c r="AA665" s="1631"/>
      <c r="AB665" s="1631"/>
      <c r="AC665" s="1631"/>
      <c r="AD665" s="1631"/>
      <c r="AE665" s="1631"/>
      <c r="AF665" s="1631"/>
      <c r="AG665" s="1631"/>
      <c r="AH665" s="1631"/>
      <c r="AI665" s="1631"/>
      <c r="AJ665" s="1631"/>
      <c r="AK665" s="1631"/>
      <c r="AL665" s="1632"/>
      <c r="AM665" s="106"/>
      <c r="AN665" s="106"/>
    </row>
    <row r="666" spans="1:40" ht="18"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7"/>
      <c r="Z666" s="107"/>
      <c r="AA666" s="1631"/>
      <c r="AB666" s="1631"/>
      <c r="AC666" s="1631"/>
      <c r="AD666" s="1631"/>
      <c r="AE666" s="1631"/>
      <c r="AF666" s="1631"/>
      <c r="AG666" s="1631"/>
      <c r="AH666" s="1631"/>
      <c r="AI666" s="1631"/>
      <c r="AJ666" s="1631"/>
      <c r="AK666" s="1631"/>
      <c r="AL666" s="1632"/>
      <c r="AM666" s="106"/>
      <c r="AN666" s="106"/>
    </row>
    <row r="667" spans="1:40" ht="18"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7"/>
      <c r="Z667" s="107"/>
      <c r="AA667" s="1631"/>
      <c r="AB667" s="1631"/>
      <c r="AC667" s="1631"/>
      <c r="AD667" s="1631"/>
      <c r="AE667" s="1631"/>
      <c r="AF667" s="1631"/>
      <c r="AG667" s="1631"/>
      <c r="AH667" s="1631"/>
      <c r="AI667" s="1631"/>
      <c r="AJ667" s="1631"/>
      <c r="AK667" s="1631"/>
      <c r="AL667" s="1632"/>
      <c r="AM667" s="106"/>
      <c r="AN667" s="106"/>
    </row>
    <row r="668" spans="1:40" ht="18"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7"/>
      <c r="Z668" s="107"/>
      <c r="AA668" s="1631"/>
      <c r="AB668" s="1631"/>
      <c r="AC668" s="1631"/>
      <c r="AD668" s="1631"/>
      <c r="AE668" s="1631"/>
      <c r="AF668" s="1631"/>
      <c r="AG668" s="1631"/>
      <c r="AH668" s="1631"/>
      <c r="AI668" s="1631"/>
      <c r="AJ668" s="1631"/>
      <c r="AK668" s="1631"/>
      <c r="AL668" s="1632"/>
      <c r="AM668" s="106"/>
      <c r="AN668" s="106"/>
    </row>
    <row r="669" spans="1:40" ht="18"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7"/>
      <c r="Z669" s="107"/>
      <c r="AA669" s="1631"/>
      <c r="AB669" s="1631"/>
      <c r="AC669" s="1631"/>
      <c r="AD669" s="1631"/>
      <c r="AE669" s="1631"/>
      <c r="AF669" s="1631"/>
      <c r="AG669" s="1631"/>
      <c r="AH669" s="1631"/>
      <c r="AI669" s="1631"/>
      <c r="AJ669" s="1631"/>
      <c r="AK669" s="1631"/>
      <c r="AL669" s="1632"/>
      <c r="AM669" s="106"/>
      <c r="AN669" s="106"/>
    </row>
    <row r="670" spans="1:40" ht="18"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7"/>
      <c r="Z670" s="107"/>
      <c r="AA670" s="1631"/>
      <c r="AB670" s="1631"/>
      <c r="AC670" s="1631"/>
      <c r="AD670" s="1631"/>
      <c r="AE670" s="1631"/>
      <c r="AF670" s="1631"/>
      <c r="AG670" s="1631"/>
      <c r="AH670" s="1631"/>
      <c r="AI670" s="1631"/>
      <c r="AJ670" s="1631"/>
      <c r="AK670" s="1631"/>
      <c r="AL670" s="1632"/>
      <c r="AM670" s="106"/>
      <c r="AN670" s="106"/>
    </row>
    <row r="671" spans="1:40" ht="18"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7"/>
      <c r="Z671" s="107"/>
      <c r="AA671" s="1631"/>
      <c r="AB671" s="1631"/>
      <c r="AC671" s="1631"/>
      <c r="AD671" s="1631"/>
      <c r="AE671" s="1631"/>
      <c r="AF671" s="1631"/>
      <c r="AG671" s="1631"/>
      <c r="AH671" s="1631"/>
      <c r="AI671" s="1631"/>
      <c r="AJ671" s="1631"/>
      <c r="AK671" s="1631"/>
      <c r="AL671" s="1632"/>
      <c r="AM671" s="106"/>
      <c r="AN671" s="106"/>
    </row>
    <row r="672" spans="1:40" ht="18"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7"/>
      <c r="Z672" s="107"/>
      <c r="AA672" s="1631"/>
      <c r="AB672" s="1631"/>
      <c r="AC672" s="1631"/>
      <c r="AD672" s="1631"/>
      <c r="AE672" s="1631"/>
      <c r="AF672" s="1631"/>
      <c r="AG672" s="1631"/>
      <c r="AH672" s="1631"/>
      <c r="AI672" s="1631"/>
      <c r="AJ672" s="1631"/>
      <c r="AK672" s="1631"/>
      <c r="AL672" s="1632"/>
      <c r="AM672" s="106"/>
      <c r="AN672" s="106"/>
    </row>
    <row r="673" spans="1:40" ht="18"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7"/>
      <c r="Z673" s="107"/>
      <c r="AA673" s="1631"/>
      <c r="AB673" s="1631"/>
      <c r="AC673" s="1631"/>
      <c r="AD673" s="1631"/>
      <c r="AE673" s="1631"/>
      <c r="AF673" s="1631"/>
      <c r="AG673" s="1631"/>
      <c r="AH673" s="1631"/>
      <c r="AI673" s="1631"/>
      <c r="AJ673" s="1631"/>
      <c r="AK673" s="1631"/>
      <c r="AL673" s="1632"/>
      <c r="AM673" s="106"/>
      <c r="AN673" s="106"/>
    </row>
    <row r="674" spans="1:40" ht="18"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7"/>
      <c r="Z674" s="107"/>
      <c r="AA674" s="1631"/>
      <c r="AB674" s="1631"/>
      <c r="AC674" s="1631"/>
      <c r="AD674" s="1631"/>
      <c r="AE674" s="1631"/>
      <c r="AF674" s="1631"/>
      <c r="AG674" s="1631"/>
      <c r="AH674" s="1631"/>
      <c r="AI674" s="1631"/>
      <c r="AJ674" s="1631"/>
      <c r="AK674" s="1631"/>
      <c r="AL674" s="1632"/>
      <c r="AM674" s="106"/>
      <c r="AN674" s="106"/>
    </row>
    <row r="675" spans="1:40" ht="18"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7"/>
      <c r="Z675" s="107"/>
      <c r="AA675" s="1631"/>
      <c r="AB675" s="1631"/>
      <c r="AC675" s="1631"/>
      <c r="AD675" s="1631"/>
      <c r="AE675" s="1631"/>
      <c r="AF675" s="1631"/>
      <c r="AG675" s="1631"/>
      <c r="AH675" s="1631"/>
      <c r="AI675" s="1631"/>
      <c r="AJ675" s="1631"/>
      <c r="AK675" s="1631"/>
      <c r="AL675" s="1632"/>
      <c r="AM675" s="106"/>
      <c r="AN675" s="106"/>
    </row>
    <row r="676" spans="1:40" ht="18"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7"/>
      <c r="Z676" s="107"/>
      <c r="AA676" s="1631"/>
      <c r="AB676" s="1631"/>
      <c r="AC676" s="1631"/>
      <c r="AD676" s="1631"/>
      <c r="AE676" s="1631"/>
      <c r="AF676" s="1631"/>
      <c r="AG676" s="1631"/>
      <c r="AH676" s="1631"/>
      <c r="AI676" s="1631"/>
      <c r="AJ676" s="1631"/>
      <c r="AK676" s="1631"/>
      <c r="AL676" s="1632"/>
      <c r="AM676" s="106"/>
      <c r="AN676" s="106"/>
    </row>
    <row r="677" spans="1:40" ht="18"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7"/>
      <c r="Z677" s="107"/>
      <c r="AA677" s="1631"/>
      <c r="AB677" s="1631"/>
      <c r="AC677" s="1631"/>
      <c r="AD677" s="1631"/>
      <c r="AE677" s="1631"/>
      <c r="AF677" s="1631"/>
      <c r="AG677" s="1631"/>
      <c r="AH677" s="1631"/>
      <c r="AI677" s="1631"/>
      <c r="AJ677" s="1631"/>
      <c r="AK677" s="1631"/>
      <c r="AL677" s="1632"/>
      <c r="AM677" s="106"/>
      <c r="AN677" s="106"/>
    </row>
    <row r="678" spans="1:40" ht="18"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7"/>
      <c r="Z678" s="107"/>
      <c r="AA678" s="1631"/>
      <c r="AB678" s="1631"/>
      <c r="AC678" s="1631"/>
      <c r="AD678" s="1631"/>
      <c r="AE678" s="1631"/>
      <c r="AF678" s="1631"/>
      <c r="AG678" s="1631"/>
      <c r="AH678" s="1631"/>
      <c r="AI678" s="1631"/>
      <c r="AJ678" s="1631"/>
      <c r="AK678" s="1631"/>
      <c r="AL678" s="1632"/>
      <c r="AM678" s="106"/>
      <c r="AN678" s="106"/>
    </row>
    <row r="679" spans="1:40" ht="18"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7"/>
      <c r="Z679" s="107"/>
      <c r="AA679" s="1631"/>
      <c r="AB679" s="1631"/>
      <c r="AC679" s="1631"/>
      <c r="AD679" s="1631"/>
      <c r="AE679" s="1631"/>
      <c r="AF679" s="1631"/>
      <c r="AG679" s="1631"/>
      <c r="AH679" s="1631"/>
      <c r="AI679" s="1631"/>
      <c r="AJ679" s="1631"/>
      <c r="AK679" s="1631"/>
      <c r="AL679" s="1632"/>
      <c r="AM679" s="106"/>
      <c r="AN679" s="106"/>
    </row>
    <row r="680" spans="1:40" ht="18"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7"/>
      <c r="Z680" s="107"/>
      <c r="AA680" s="1631"/>
      <c r="AB680" s="1631"/>
      <c r="AC680" s="1631"/>
      <c r="AD680" s="1631"/>
      <c r="AE680" s="1631"/>
      <c r="AF680" s="1631"/>
      <c r="AG680" s="1631"/>
      <c r="AH680" s="1631"/>
      <c r="AI680" s="1631"/>
      <c r="AJ680" s="1631"/>
      <c r="AK680" s="1631"/>
      <c r="AL680" s="1632"/>
      <c r="AM680" s="106"/>
      <c r="AN680" s="106"/>
    </row>
    <row r="681" spans="1:40" ht="18"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7"/>
      <c r="Z681" s="107"/>
      <c r="AA681" s="1631"/>
      <c r="AB681" s="1631"/>
      <c r="AC681" s="1631"/>
      <c r="AD681" s="1631"/>
      <c r="AE681" s="1631"/>
      <c r="AF681" s="1631"/>
      <c r="AG681" s="1631"/>
      <c r="AH681" s="1631"/>
      <c r="AI681" s="1631"/>
      <c r="AJ681" s="1631"/>
      <c r="AK681" s="1631"/>
      <c r="AL681" s="1632"/>
      <c r="AM681" s="106"/>
      <c r="AN681" s="106"/>
    </row>
    <row r="682" spans="1:40" ht="18"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7"/>
      <c r="Z682" s="107"/>
      <c r="AA682" s="1631"/>
      <c r="AB682" s="1631"/>
      <c r="AC682" s="1631"/>
      <c r="AD682" s="1631"/>
      <c r="AE682" s="1631"/>
      <c r="AF682" s="1631"/>
      <c r="AG682" s="1631"/>
      <c r="AH682" s="1631"/>
      <c r="AI682" s="1631"/>
      <c r="AJ682" s="1631"/>
      <c r="AK682" s="1631"/>
      <c r="AL682" s="1632"/>
      <c r="AM682" s="106"/>
      <c r="AN682" s="106"/>
    </row>
    <row r="683" spans="1:40" ht="18"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7"/>
      <c r="Z683" s="107"/>
      <c r="AA683" s="1631"/>
      <c r="AB683" s="1631"/>
      <c r="AC683" s="1631"/>
      <c r="AD683" s="1631"/>
      <c r="AE683" s="1631"/>
      <c r="AF683" s="1631"/>
      <c r="AG683" s="1631"/>
      <c r="AH683" s="1631"/>
      <c r="AI683" s="1631"/>
      <c r="AJ683" s="1631"/>
      <c r="AK683" s="1631"/>
      <c r="AL683" s="1632"/>
      <c r="AM683" s="106"/>
      <c r="AN683" s="106"/>
    </row>
    <row r="684" spans="1:40" ht="18"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7"/>
      <c r="Z684" s="107"/>
      <c r="AA684" s="1631"/>
      <c r="AB684" s="1631"/>
      <c r="AC684" s="1631"/>
      <c r="AD684" s="1631"/>
      <c r="AE684" s="1631"/>
      <c r="AF684" s="1631"/>
      <c r="AG684" s="1631"/>
      <c r="AH684" s="1631"/>
      <c r="AI684" s="1631"/>
      <c r="AJ684" s="1631"/>
      <c r="AK684" s="1631"/>
      <c r="AL684" s="1632"/>
      <c r="AM684" s="106"/>
      <c r="AN684" s="106"/>
    </row>
    <row r="685" spans="1:40" ht="18"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7"/>
      <c r="Z685" s="107"/>
      <c r="AA685" s="1631"/>
      <c r="AB685" s="1631"/>
      <c r="AC685" s="1631"/>
      <c r="AD685" s="1631"/>
      <c r="AE685" s="1631"/>
      <c r="AF685" s="1631"/>
      <c r="AG685" s="1631"/>
      <c r="AH685" s="1631"/>
      <c r="AI685" s="1631"/>
      <c r="AJ685" s="1631"/>
      <c r="AK685" s="1631"/>
      <c r="AL685" s="1632"/>
      <c r="AM685" s="106"/>
      <c r="AN685" s="106"/>
    </row>
    <row r="686" spans="1:40" ht="18"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7"/>
      <c r="Z686" s="107"/>
      <c r="AA686" s="1631"/>
      <c r="AB686" s="1631"/>
      <c r="AC686" s="1631"/>
      <c r="AD686" s="1631"/>
      <c r="AE686" s="1631"/>
      <c r="AF686" s="1631"/>
      <c r="AG686" s="1631"/>
      <c r="AH686" s="1631"/>
      <c r="AI686" s="1631"/>
      <c r="AJ686" s="1631"/>
      <c r="AK686" s="1631"/>
      <c r="AL686" s="1632"/>
      <c r="AM686" s="106"/>
      <c r="AN686" s="106"/>
    </row>
    <row r="687" spans="1:40" ht="18"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7"/>
      <c r="Z687" s="107"/>
      <c r="AA687" s="1631"/>
      <c r="AB687" s="1631"/>
      <c r="AC687" s="1631"/>
      <c r="AD687" s="1631"/>
      <c r="AE687" s="1631"/>
      <c r="AF687" s="1631"/>
      <c r="AG687" s="1631"/>
      <c r="AH687" s="1631"/>
      <c r="AI687" s="1631"/>
      <c r="AJ687" s="1631"/>
      <c r="AK687" s="1631"/>
      <c r="AL687" s="1632"/>
      <c r="AM687" s="106"/>
      <c r="AN687" s="106"/>
    </row>
    <row r="688" spans="1:40" ht="18"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7"/>
      <c r="Z688" s="107"/>
      <c r="AA688" s="1631"/>
      <c r="AB688" s="1631"/>
      <c r="AC688" s="1631"/>
      <c r="AD688" s="1631"/>
      <c r="AE688" s="1631"/>
      <c r="AF688" s="1631"/>
      <c r="AG688" s="1631"/>
      <c r="AH688" s="1631"/>
      <c r="AI688" s="1631"/>
      <c r="AJ688" s="1631"/>
      <c r="AK688" s="1631"/>
      <c r="AL688" s="1632"/>
      <c r="AM688" s="106"/>
      <c r="AN688" s="106"/>
    </row>
    <row r="689" spans="1:40" ht="18"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7"/>
      <c r="Z689" s="107"/>
      <c r="AA689" s="1631"/>
      <c r="AB689" s="1631"/>
      <c r="AC689" s="1631"/>
      <c r="AD689" s="1631"/>
      <c r="AE689" s="1631"/>
      <c r="AF689" s="1631"/>
      <c r="AG689" s="1631"/>
      <c r="AH689" s="1631"/>
      <c r="AI689" s="1631"/>
      <c r="AJ689" s="1631"/>
      <c r="AK689" s="1631"/>
      <c r="AL689" s="1632"/>
      <c r="AM689" s="106"/>
      <c r="AN689" s="106"/>
    </row>
    <row r="690" spans="1:40" ht="18"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7"/>
      <c r="Z690" s="107"/>
      <c r="AA690" s="1631"/>
      <c r="AB690" s="1631"/>
      <c r="AC690" s="1631"/>
      <c r="AD690" s="1631"/>
      <c r="AE690" s="1631"/>
      <c r="AF690" s="1631"/>
      <c r="AG690" s="1631"/>
      <c r="AH690" s="1631"/>
      <c r="AI690" s="1631"/>
      <c r="AJ690" s="1631"/>
      <c r="AK690" s="1631"/>
      <c r="AL690" s="1632"/>
      <c r="AM690" s="106"/>
      <c r="AN690" s="106"/>
    </row>
    <row r="691" spans="1:40" ht="18"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7"/>
      <c r="Z691" s="107"/>
      <c r="AA691" s="1631"/>
      <c r="AB691" s="1631"/>
      <c r="AC691" s="1631"/>
      <c r="AD691" s="1631"/>
      <c r="AE691" s="1631"/>
      <c r="AF691" s="1631"/>
      <c r="AG691" s="1631"/>
      <c r="AH691" s="1631"/>
      <c r="AI691" s="1631"/>
      <c r="AJ691" s="1631"/>
      <c r="AK691" s="1631"/>
      <c r="AL691" s="1632"/>
      <c r="AM691" s="106"/>
      <c r="AN691" s="106"/>
    </row>
    <row r="692" spans="1:40" ht="18"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7"/>
      <c r="Z692" s="107"/>
      <c r="AA692" s="1631"/>
      <c r="AB692" s="1631"/>
      <c r="AC692" s="1631"/>
      <c r="AD692" s="1631"/>
      <c r="AE692" s="1631"/>
      <c r="AF692" s="1631"/>
      <c r="AG692" s="1631"/>
      <c r="AH692" s="1631"/>
      <c r="AI692" s="1631"/>
      <c r="AJ692" s="1631"/>
      <c r="AK692" s="1631"/>
      <c r="AL692" s="1632"/>
      <c r="AM692" s="106"/>
      <c r="AN692" s="106"/>
    </row>
    <row r="693" spans="1:40" ht="18"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7"/>
      <c r="Z693" s="107"/>
      <c r="AA693" s="1631"/>
      <c r="AB693" s="1631"/>
      <c r="AC693" s="1631"/>
      <c r="AD693" s="1631"/>
      <c r="AE693" s="1631"/>
      <c r="AF693" s="1631"/>
      <c r="AG693" s="1631"/>
      <c r="AH693" s="1631"/>
      <c r="AI693" s="1631"/>
      <c r="AJ693" s="1631"/>
      <c r="AK693" s="1631"/>
      <c r="AL693" s="1632"/>
      <c r="AM693" s="106"/>
      <c r="AN693" s="106"/>
    </row>
    <row r="694" spans="1:40" ht="18"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7"/>
      <c r="Z694" s="107"/>
      <c r="AA694" s="1631"/>
      <c r="AB694" s="1631"/>
      <c r="AC694" s="1631"/>
      <c r="AD694" s="1631"/>
      <c r="AE694" s="1631"/>
      <c r="AF694" s="1631"/>
      <c r="AG694" s="1631"/>
      <c r="AH694" s="1631"/>
      <c r="AI694" s="1631"/>
      <c r="AJ694" s="1631"/>
      <c r="AK694" s="1631"/>
      <c r="AL694" s="1632"/>
      <c r="AM694" s="106"/>
      <c r="AN694" s="106"/>
    </row>
    <row r="695" spans="1:40" ht="18"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7"/>
      <c r="Z695" s="107"/>
      <c r="AA695" s="1631"/>
      <c r="AB695" s="1631"/>
      <c r="AC695" s="1631"/>
      <c r="AD695" s="1631"/>
      <c r="AE695" s="1631"/>
      <c r="AF695" s="1631"/>
      <c r="AG695" s="1631"/>
      <c r="AH695" s="1631"/>
      <c r="AI695" s="1631"/>
      <c r="AJ695" s="1631"/>
      <c r="AK695" s="1631"/>
      <c r="AL695" s="1632"/>
      <c r="AM695" s="106"/>
      <c r="AN695" s="106"/>
    </row>
    <row r="696" spans="1:40" ht="18"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7"/>
      <c r="Z696" s="107"/>
      <c r="AA696" s="1631"/>
      <c r="AB696" s="1631"/>
      <c r="AC696" s="1631"/>
      <c r="AD696" s="1631"/>
      <c r="AE696" s="1631"/>
      <c r="AF696" s="1631"/>
      <c r="AG696" s="1631"/>
      <c r="AH696" s="1631"/>
      <c r="AI696" s="1631"/>
      <c r="AJ696" s="1631"/>
      <c r="AK696" s="1631"/>
      <c r="AL696" s="1632"/>
      <c r="AM696" s="106"/>
      <c r="AN696" s="106"/>
    </row>
    <row r="697" spans="1:40" ht="18"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7"/>
      <c r="Z697" s="107"/>
      <c r="AA697" s="1631"/>
      <c r="AB697" s="1631"/>
      <c r="AC697" s="1631"/>
      <c r="AD697" s="1631"/>
      <c r="AE697" s="1631"/>
      <c r="AF697" s="1631"/>
      <c r="AG697" s="1631"/>
      <c r="AH697" s="1631"/>
      <c r="AI697" s="1631"/>
      <c r="AJ697" s="1631"/>
      <c r="AK697" s="1631"/>
      <c r="AL697" s="1632"/>
      <c r="AM697" s="106"/>
      <c r="AN697" s="106"/>
    </row>
    <row r="698" spans="1:40" ht="18"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7"/>
      <c r="Z698" s="107"/>
      <c r="AA698" s="1631"/>
      <c r="AB698" s="1631"/>
      <c r="AC698" s="1631"/>
      <c r="AD698" s="1631"/>
      <c r="AE698" s="1631"/>
      <c r="AF698" s="1631"/>
      <c r="AG698" s="1631"/>
      <c r="AH698" s="1631"/>
      <c r="AI698" s="1631"/>
      <c r="AJ698" s="1631"/>
      <c r="AK698" s="1631"/>
      <c r="AL698" s="1632"/>
      <c r="AM698" s="106"/>
      <c r="AN698" s="106"/>
    </row>
    <row r="699" spans="1:40" ht="18"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7"/>
      <c r="Z699" s="107"/>
      <c r="AA699" s="1631"/>
      <c r="AB699" s="1631"/>
      <c r="AC699" s="1631"/>
      <c r="AD699" s="1631"/>
      <c r="AE699" s="1631"/>
      <c r="AF699" s="1631"/>
      <c r="AG699" s="1631"/>
      <c r="AH699" s="1631"/>
      <c r="AI699" s="1631"/>
      <c r="AJ699" s="1631"/>
      <c r="AK699" s="1631"/>
      <c r="AL699" s="1632"/>
      <c r="AM699" s="106"/>
      <c r="AN699" s="106"/>
    </row>
    <row r="700" spans="1:40" ht="18"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7"/>
      <c r="Z700" s="107"/>
      <c r="AA700" s="1631"/>
      <c r="AB700" s="1631"/>
      <c r="AC700" s="1631"/>
      <c r="AD700" s="1631"/>
      <c r="AE700" s="1631"/>
      <c r="AF700" s="1631"/>
      <c r="AG700" s="1631"/>
      <c r="AH700" s="1631"/>
      <c r="AI700" s="1631"/>
      <c r="AJ700" s="1631"/>
      <c r="AK700" s="1631"/>
      <c r="AL700" s="1632"/>
      <c r="AM700" s="106"/>
      <c r="AN700" s="106"/>
    </row>
    <row r="701" spans="1:40" ht="18"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7"/>
      <c r="Z701" s="107"/>
      <c r="AA701" s="1631"/>
      <c r="AB701" s="1631"/>
      <c r="AC701" s="1631"/>
      <c r="AD701" s="1631"/>
      <c r="AE701" s="1631"/>
      <c r="AF701" s="1631"/>
      <c r="AG701" s="1631"/>
      <c r="AH701" s="1631"/>
      <c r="AI701" s="1631"/>
      <c r="AJ701" s="1631"/>
      <c r="AK701" s="1631"/>
      <c r="AL701" s="1632"/>
      <c r="AM701" s="106"/>
      <c r="AN701" s="106"/>
    </row>
    <row r="702" spans="1:40" ht="18"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7"/>
      <c r="Z702" s="107"/>
      <c r="AA702" s="1631"/>
      <c r="AB702" s="1631"/>
      <c r="AC702" s="1631"/>
      <c r="AD702" s="1631"/>
      <c r="AE702" s="1631"/>
      <c r="AF702" s="1631"/>
      <c r="AG702" s="1631"/>
      <c r="AH702" s="1631"/>
      <c r="AI702" s="1631"/>
      <c r="AJ702" s="1631"/>
      <c r="AK702" s="1631"/>
      <c r="AL702" s="1632"/>
      <c r="AM702" s="106"/>
      <c r="AN702" s="106"/>
    </row>
    <row r="703" spans="1:40" ht="18"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7"/>
      <c r="Z703" s="107"/>
      <c r="AA703" s="1631"/>
      <c r="AB703" s="1631"/>
      <c r="AC703" s="1631"/>
      <c r="AD703" s="1631"/>
      <c r="AE703" s="1631"/>
      <c r="AF703" s="1631"/>
      <c r="AG703" s="1631"/>
      <c r="AH703" s="1631"/>
      <c r="AI703" s="1631"/>
      <c r="AJ703" s="1631"/>
      <c r="AK703" s="1631"/>
      <c r="AL703" s="1632"/>
      <c r="AM703" s="106"/>
      <c r="AN703" s="106"/>
    </row>
    <row r="704" spans="1:40" ht="18"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7"/>
      <c r="Z704" s="107"/>
      <c r="AA704" s="1631"/>
      <c r="AB704" s="1631"/>
      <c r="AC704" s="1631"/>
      <c r="AD704" s="1631"/>
      <c r="AE704" s="1631"/>
      <c r="AF704" s="1631"/>
      <c r="AG704" s="1631"/>
      <c r="AH704" s="1631"/>
      <c r="AI704" s="1631"/>
      <c r="AJ704" s="1631"/>
      <c r="AK704" s="1631"/>
      <c r="AL704" s="1632"/>
      <c r="AM704" s="106"/>
      <c r="AN704" s="106"/>
    </row>
    <row r="705" spans="1:40" ht="18"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7"/>
      <c r="Z705" s="107"/>
      <c r="AA705" s="1631"/>
      <c r="AB705" s="1631"/>
      <c r="AC705" s="1631"/>
      <c r="AD705" s="1631"/>
      <c r="AE705" s="1631"/>
      <c r="AF705" s="1631"/>
      <c r="AG705" s="1631"/>
      <c r="AH705" s="1631"/>
      <c r="AI705" s="1631"/>
      <c r="AJ705" s="1631"/>
      <c r="AK705" s="1631"/>
      <c r="AL705" s="1632"/>
      <c r="AM705" s="106"/>
      <c r="AN705" s="106"/>
    </row>
    <row r="706" spans="1:40" ht="18"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7"/>
      <c r="Z706" s="107"/>
      <c r="AA706" s="1631"/>
      <c r="AB706" s="1631"/>
      <c r="AC706" s="1631"/>
      <c r="AD706" s="1631"/>
      <c r="AE706" s="1631"/>
      <c r="AF706" s="1631"/>
      <c r="AG706" s="1631"/>
      <c r="AH706" s="1631"/>
      <c r="AI706" s="1631"/>
      <c r="AJ706" s="1631"/>
      <c r="AK706" s="1631"/>
      <c r="AL706" s="1632"/>
      <c r="AM706" s="106"/>
      <c r="AN706" s="106"/>
    </row>
    <row r="707" spans="1:40" ht="18"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7"/>
      <c r="Z707" s="107"/>
      <c r="AA707" s="1631"/>
      <c r="AB707" s="1631"/>
      <c r="AC707" s="1631"/>
      <c r="AD707" s="1631"/>
      <c r="AE707" s="1631"/>
      <c r="AF707" s="1631"/>
      <c r="AG707" s="1631"/>
      <c r="AH707" s="1631"/>
      <c r="AI707" s="1631"/>
      <c r="AJ707" s="1631"/>
      <c r="AK707" s="1631"/>
      <c r="AL707" s="1632"/>
      <c r="AM707" s="106"/>
      <c r="AN707" s="106"/>
    </row>
    <row r="708" spans="1:40" ht="18"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7"/>
      <c r="Z708" s="107"/>
      <c r="AA708" s="1631"/>
      <c r="AB708" s="1631"/>
      <c r="AC708" s="1631"/>
      <c r="AD708" s="1631"/>
      <c r="AE708" s="1631"/>
      <c r="AF708" s="1631"/>
      <c r="AG708" s="1631"/>
      <c r="AH708" s="1631"/>
      <c r="AI708" s="1631"/>
      <c r="AJ708" s="1631"/>
      <c r="AK708" s="1631"/>
      <c r="AL708" s="1632"/>
      <c r="AM708" s="106"/>
      <c r="AN708" s="106"/>
    </row>
    <row r="709" spans="1:40" ht="18"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7"/>
      <c r="Z709" s="107"/>
      <c r="AA709" s="1631"/>
      <c r="AB709" s="1631"/>
      <c r="AC709" s="1631"/>
      <c r="AD709" s="1631"/>
      <c r="AE709" s="1631"/>
      <c r="AF709" s="1631"/>
      <c r="AG709" s="1631"/>
      <c r="AH709" s="1631"/>
      <c r="AI709" s="1631"/>
      <c r="AJ709" s="1631"/>
      <c r="AK709" s="1631"/>
      <c r="AL709" s="1632"/>
      <c r="AM709" s="106"/>
      <c r="AN709" s="106"/>
    </row>
    <row r="710" spans="1:40" ht="18"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7"/>
      <c r="Z710" s="107"/>
      <c r="AA710" s="1631"/>
      <c r="AB710" s="1631"/>
      <c r="AC710" s="1631"/>
      <c r="AD710" s="1631"/>
      <c r="AE710" s="1631"/>
      <c r="AF710" s="1631"/>
      <c r="AG710" s="1631"/>
      <c r="AH710" s="1631"/>
      <c r="AI710" s="1631"/>
      <c r="AJ710" s="1631"/>
      <c r="AK710" s="1631"/>
      <c r="AL710" s="1632"/>
      <c r="AM710" s="106"/>
      <c r="AN710" s="106"/>
    </row>
    <row r="711" spans="1:40" ht="18"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7"/>
      <c r="Z711" s="107"/>
      <c r="AA711" s="1631"/>
      <c r="AB711" s="1631"/>
      <c r="AC711" s="1631"/>
      <c r="AD711" s="1631"/>
      <c r="AE711" s="1631"/>
      <c r="AF711" s="1631"/>
      <c r="AG711" s="1631"/>
      <c r="AH711" s="1631"/>
      <c r="AI711" s="1631"/>
      <c r="AJ711" s="1631"/>
      <c r="AK711" s="1631"/>
      <c r="AL711" s="1632"/>
      <c r="AM711" s="106"/>
      <c r="AN711" s="106"/>
    </row>
    <row r="712" spans="1:40" ht="18"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7"/>
      <c r="Z712" s="107"/>
      <c r="AA712" s="1631"/>
      <c r="AB712" s="1631"/>
      <c r="AC712" s="1631"/>
      <c r="AD712" s="1631"/>
      <c r="AE712" s="1631"/>
      <c r="AF712" s="1631"/>
      <c r="AG712" s="1631"/>
      <c r="AH712" s="1631"/>
      <c r="AI712" s="1631"/>
      <c r="AJ712" s="1631"/>
      <c r="AK712" s="1631"/>
      <c r="AL712" s="1632"/>
      <c r="AM712" s="106"/>
      <c r="AN712" s="106"/>
    </row>
    <row r="713" spans="1:40" ht="18"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7"/>
      <c r="Z713" s="107"/>
      <c r="AA713" s="1631"/>
      <c r="AB713" s="1631"/>
      <c r="AC713" s="1631"/>
      <c r="AD713" s="1631"/>
      <c r="AE713" s="1631"/>
      <c r="AF713" s="1631"/>
      <c r="AG713" s="1631"/>
      <c r="AH713" s="1631"/>
      <c r="AI713" s="1631"/>
      <c r="AJ713" s="1631"/>
      <c r="AK713" s="1631"/>
      <c r="AL713" s="1632"/>
      <c r="AM713" s="106"/>
      <c r="AN713" s="106"/>
    </row>
    <row r="714" spans="1:40" ht="18"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7"/>
      <c r="Z714" s="107"/>
      <c r="AA714" s="1631"/>
      <c r="AB714" s="1631"/>
      <c r="AC714" s="1631"/>
      <c r="AD714" s="1631"/>
      <c r="AE714" s="1631"/>
      <c r="AF714" s="1631"/>
      <c r="AG714" s="1631"/>
      <c r="AH714" s="1631"/>
      <c r="AI714" s="1631"/>
      <c r="AJ714" s="1631"/>
      <c r="AK714" s="1631"/>
      <c r="AL714" s="1632"/>
      <c r="AM714" s="106"/>
      <c r="AN714" s="106"/>
    </row>
    <row r="715" spans="1:40" ht="18"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7"/>
      <c r="Z715" s="107"/>
      <c r="AA715" s="1631"/>
      <c r="AB715" s="1631"/>
      <c r="AC715" s="1631"/>
      <c r="AD715" s="1631"/>
      <c r="AE715" s="1631"/>
      <c r="AF715" s="1631"/>
      <c r="AG715" s="1631"/>
      <c r="AH715" s="1631"/>
      <c r="AI715" s="1631"/>
      <c r="AJ715" s="1631"/>
      <c r="AK715" s="1631"/>
      <c r="AL715" s="1632"/>
      <c r="AM715" s="106"/>
      <c r="AN715" s="106"/>
    </row>
    <row r="716" spans="1:40" ht="18"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7"/>
      <c r="Z716" s="107"/>
      <c r="AA716" s="1631"/>
      <c r="AB716" s="1631"/>
      <c r="AC716" s="1631"/>
      <c r="AD716" s="1631"/>
      <c r="AE716" s="1631"/>
      <c r="AF716" s="1631"/>
      <c r="AG716" s="1631"/>
      <c r="AH716" s="1631"/>
      <c r="AI716" s="1631"/>
      <c r="AJ716" s="1631"/>
      <c r="AK716" s="1631"/>
      <c r="AL716" s="1632"/>
      <c r="AM716" s="106"/>
      <c r="AN716" s="106"/>
    </row>
    <row r="717" spans="1:40" ht="18"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7"/>
      <c r="Z717" s="107"/>
      <c r="AA717" s="1631"/>
      <c r="AB717" s="1631"/>
      <c r="AC717" s="1631"/>
      <c r="AD717" s="1631"/>
      <c r="AE717" s="1631"/>
      <c r="AF717" s="1631"/>
      <c r="AG717" s="1631"/>
      <c r="AH717" s="1631"/>
      <c r="AI717" s="1631"/>
      <c r="AJ717" s="1631"/>
      <c r="AK717" s="1631"/>
      <c r="AL717" s="1632"/>
      <c r="AM717" s="106"/>
      <c r="AN717" s="106"/>
    </row>
    <row r="718" spans="1:40" ht="18"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7"/>
      <c r="Z718" s="107"/>
      <c r="AA718" s="1631"/>
      <c r="AB718" s="1631"/>
      <c r="AC718" s="1631"/>
      <c r="AD718" s="1631"/>
      <c r="AE718" s="1631"/>
      <c r="AF718" s="1631"/>
      <c r="AG718" s="1631"/>
      <c r="AH718" s="1631"/>
      <c r="AI718" s="1631"/>
      <c r="AJ718" s="1631"/>
      <c r="AK718" s="1631"/>
      <c r="AL718" s="1632"/>
      <c r="AM718" s="106"/>
      <c r="AN718" s="106"/>
    </row>
    <row r="719" spans="1:40" ht="18"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7"/>
      <c r="Z719" s="107"/>
      <c r="AA719" s="1631"/>
      <c r="AB719" s="1631"/>
      <c r="AC719" s="1631"/>
      <c r="AD719" s="1631"/>
      <c r="AE719" s="1631"/>
      <c r="AF719" s="1631"/>
      <c r="AG719" s="1631"/>
      <c r="AH719" s="1631"/>
      <c r="AI719" s="1631"/>
      <c r="AJ719" s="1631"/>
      <c r="AK719" s="1631"/>
      <c r="AL719" s="1632"/>
      <c r="AM719" s="106"/>
      <c r="AN719" s="106"/>
    </row>
    <row r="720" spans="1:40" ht="18"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7"/>
      <c r="Z720" s="107"/>
      <c r="AA720" s="1631"/>
      <c r="AB720" s="1631"/>
      <c r="AC720" s="1631"/>
      <c r="AD720" s="1631"/>
      <c r="AE720" s="1631"/>
      <c r="AF720" s="1631"/>
      <c r="AG720" s="1631"/>
      <c r="AH720" s="1631"/>
      <c r="AI720" s="1631"/>
      <c r="AJ720" s="1631"/>
      <c r="AK720" s="1631"/>
      <c r="AL720" s="1632"/>
      <c r="AM720" s="106"/>
      <c r="AN720" s="106"/>
    </row>
    <row r="721" spans="1:40" ht="18"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7"/>
      <c r="Z721" s="107"/>
      <c r="AA721" s="1631"/>
      <c r="AB721" s="1631"/>
      <c r="AC721" s="1631"/>
      <c r="AD721" s="1631"/>
      <c r="AE721" s="1631"/>
      <c r="AF721" s="1631"/>
      <c r="AG721" s="1631"/>
      <c r="AH721" s="1631"/>
      <c r="AI721" s="1631"/>
      <c r="AJ721" s="1631"/>
      <c r="AK721" s="1631"/>
      <c r="AL721" s="1632"/>
      <c r="AM721" s="106"/>
      <c r="AN721" s="106"/>
    </row>
    <row r="722" spans="1:40" ht="18"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7"/>
      <c r="Z722" s="107"/>
      <c r="AA722" s="1631"/>
      <c r="AB722" s="1631"/>
      <c r="AC722" s="1631"/>
      <c r="AD722" s="1631"/>
      <c r="AE722" s="1631"/>
      <c r="AF722" s="1631"/>
      <c r="AG722" s="1631"/>
      <c r="AH722" s="1631"/>
      <c r="AI722" s="1631"/>
      <c r="AJ722" s="1631"/>
      <c r="AK722" s="1631"/>
      <c r="AL722" s="1632"/>
      <c r="AM722" s="106"/>
      <c r="AN722" s="106"/>
    </row>
    <row r="723" spans="1:40" ht="18"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7"/>
      <c r="Z723" s="107"/>
      <c r="AA723" s="1631"/>
      <c r="AB723" s="1631"/>
      <c r="AC723" s="1631"/>
      <c r="AD723" s="1631"/>
      <c r="AE723" s="1631"/>
      <c r="AF723" s="1631"/>
      <c r="AG723" s="1631"/>
      <c r="AH723" s="1631"/>
      <c r="AI723" s="1631"/>
      <c r="AJ723" s="1631"/>
      <c r="AK723" s="1631"/>
      <c r="AL723" s="1632"/>
      <c r="AM723" s="106"/>
      <c r="AN723" s="106"/>
    </row>
    <row r="724" spans="1:40" ht="18"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7"/>
      <c r="Z724" s="107"/>
      <c r="AA724" s="1631"/>
      <c r="AB724" s="1631"/>
      <c r="AC724" s="1631"/>
      <c r="AD724" s="1631"/>
      <c r="AE724" s="1631"/>
      <c r="AF724" s="1631"/>
      <c r="AG724" s="1631"/>
      <c r="AH724" s="1631"/>
      <c r="AI724" s="1631"/>
      <c r="AJ724" s="1631"/>
      <c r="AK724" s="1631"/>
      <c r="AL724" s="1632"/>
      <c r="AM724" s="106"/>
      <c r="AN724" s="106"/>
    </row>
    <row r="725" spans="1:40" ht="18"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7"/>
      <c r="Z725" s="107"/>
      <c r="AA725" s="1631"/>
      <c r="AB725" s="1631"/>
      <c r="AC725" s="1631"/>
      <c r="AD725" s="1631"/>
      <c r="AE725" s="1631"/>
      <c r="AF725" s="1631"/>
      <c r="AG725" s="1631"/>
      <c r="AH725" s="1631"/>
      <c r="AI725" s="1631"/>
      <c r="AJ725" s="1631"/>
      <c r="AK725" s="1631"/>
      <c r="AL725" s="1632"/>
      <c r="AM725" s="106"/>
      <c r="AN725" s="106"/>
    </row>
    <row r="726" spans="1:40" ht="18"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7"/>
      <c r="Z726" s="107"/>
      <c r="AA726" s="1631"/>
      <c r="AB726" s="1631"/>
      <c r="AC726" s="1631"/>
      <c r="AD726" s="1631"/>
      <c r="AE726" s="1631"/>
      <c r="AF726" s="1631"/>
      <c r="AG726" s="1631"/>
      <c r="AH726" s="1631"/>
      <c r="AI726" s="1631"/>
      <c r="AJ726" s="1631"/>
      <c r="AK726" s="1631"/>
      <c r="AL726" s="1632"/>
      <c r="AM726" s="106"/>
      <c r="AN726" s="106"/>
    </row>
    <row r="727" spans="1:40" ht="18"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7"/>
      <c r="Z727" s="107"/>
      <c r="AA727" s="1631"/>
      <c r="AB727" s="1631"/>
      <c r="AC727" s="1631"/>
      <c r="AD727" s="1631"/>
      <c r="AE727" s="1631"/>
      <c r="AF727" s="1631"/>
      <c r="AG727" s="1631"/>
      <c r="AH727" s="1631"/>
      <c r="AI727" s="1631"/>
      <c r="AJ727" s="1631"/>
      <c r="AK727" s="1631"/>
      <c r="AL727" s="1632"/>
      <c r="AM727" s="106"/>
      <c r="AN727" s="106"/>
    </row>
    <row r="728" spans="1:40" ht="18"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7"/>
      <c r="Z728" s="107"/>
      <c r="AA728" s="1631"/>
      <c r="AB728" s="1631"/>
      <c r="AC728" s="1631"/>
      <c r="AD728" s="1631"/>
      <c r="AE728" s="1631"/>
      <c r="AF728" s="1631"/>
      <c r="AG728" s="1631"/>
      <c r="AH728" s="1631"/>
      <c r="AI728" s="1631"/>
      <c r="AJ728" s="1631"/>
      <c r="AK728" s="1631"/>
      <c r="AL728" s="1632"/>
      <c r="AM728" s="106"/>
      <c r="AN728" s="106"/>
    </row>
    <row r="729" spans="1:40" ht="18"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7"/>
      <c r="Z729" s="107"/>
      <c r="AA729" s="1631"/>
      <c r="AB729" s="1631"/>
      <c r="AC729" s="1631"/>
      <c r="AD729" s="1631"/>
      <c r="AE729" s="1631"/>
      <c r="AF729" s="1631"/>
      <c r="AG729" s="1631"/>
      <c r="AH729" s="1631"/>
      <c r="AI729" s="1631"/>
      <c r="AJ729" s="1631"/>
      <c r="AK729" s="1631"/>
      <c r="AL729" s="1632"/>
      <c r="AM729" s="106"/>
      <c r="AN729" s="106"/>
    </row>
    <row r="730" spans="1:40" ht="18"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7"/>
      <c r="Z730" s="107"/>
      <c r="AA730" s="1631"/>
      <c r="AB730" s="1631"/>
      <c r="AC730" s="1631"/>
      <c r="AD730" s="1631"/>
      <c r="AE730" s="1631"/>
      <c r="AF730" s="1631"/>
      <c r="AG730" s="1631"/>
      <c r="AH730" s="1631"/>
      <c r="AI730" s="1631"/>
      <c r="AJ730" s="1631"/>
      <c r="AK730" s="1631"/>
      <c r="AL730" s="1632"/>
      <c r="AM730" s="106"/>
      <c r="AN730" s="106"/>
    </row>
    <row r="731" spans="1:40" ht="18"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7"/>
      <c r="Z731" s="107"/>
      <c r="AA731" s="1631"/>
      <c r="AB731" s="1631"/>
      <c r="AC731" s="1631"/>
      <c r="AD731" s="1631"/>
      <c r="AE731" s="1631"/>
      <c r="AF731" s="1631"/>
      <c r="AG731" s="1631"/>
      <c r="AH731" s="1631"/>
      <c r="AI731" s="1631"/>
      <c r="AJ731" s="1631"/>
      <c r="AK731" s="1631"/>
      <c r="AL731" s="1632"/>
      <c r="AM731" s="106"/>
      <c r="AN731" s="106"/>
    </row>
    <row r="732" spans="1:40" ht="18"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7"/>
      <c r="Z732" s="107"/>
      <c r="AA732" s="1631"/>
      <c r="AB732" s="1631"/>
      <c r="AC732" s="1631"/>
      <c r="AD732" s="1631"/>
      <c r="AE732" s="1631"/>
      <c r="AF732" s="1631"/>
      <c r="AG732" s="1631"/>
      <c r="AH732" s="1631"/>
      <c r="AI732" s="1631"/>
      <c r="AJ732" s="1631"/>
      <c r="AK732" s="1631"/>
      <c r="AL732" s="1632"/>
      <c r="AM732" s="106"/>
      <c r="AN732" s="106"/>
    </row>
    <row r="733" spans="1:40" ht="18"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7"/>
      <c r="Z733" s="107"/>
      <c r="AA733" s="1631"/>
      <c r="AB733" s="1631"/>
      <c r="AC733" s="1631"/>
      <c r="AD733" s="1631"/>
      <c r="AE733" s="1631"/>
      <c r="AF733" s="1631"/>
      <c r="AG733" s="1631"/>
      <c r="AH733" s="1631"/>
      <c r="AI733" s="1631"/>
      <c r="AJ733" s="1631"/>
      <c r="AK733" s="1631"/>
      <c r="AL733" s="1632"/>
      <c r="AM733" s="106"/>
      <c r="AN733" s="106"/>
    </row>
    <row r="734" spans="1:40" ht="18"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7"/>
      <c r="Z734" s="107"/>
      <c r="AA734" s="1631"/>
      <c r="AB734" s="1631"/>
      <c r="AC734" s="1631"/>
      <c r="AD734" s="1631"/>
      <c r="AE734" s="1631"/>
      <c r="AF734" s="1631"/>
      <c r="AG734" s="1631"/>
      <c r="AH734" s="1631"/>
      <c r="AI734" s="1631"/>
      <c r="AJ734" s="1631"/>
      <c r="AK734" s="1631"/>
      <c r="AL734" s="1632"/>
      <c r="AM734" s="106"/>
      <c r="AN734" s="106"/>
    </row>
    <row r="735" spans="1:40" ht="18"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7"/>
      <c r="Z735" s="107"/>
      <c r="AA735" s="1631"/>
      <c r="AB735" s="1631"/>
      <c r="AC735" s="1631"/>
      <c r="AD735" s="1631"/>
      <c r="AE735" s="1631"/>
      <c r="AF735" s="1631"/>
      <c r="AG735" s="1631"/>
      <c r="AH735" s="1631"/>
      <c r="AI735" s="1631"/>
      <c r="AJ735" s="1631"/>
      <c r="AK735" s="1631"/>
      <c r="AL735" s="1632"/>
      <c r="AM735" s="106"/>
      <c r="AN735" s="106"/>
    </row>
    <row r="736" spans="1:40" ht="18"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7"/>
      <c r="Z736" s="107"/>
      <c r="AA736" s="1631"/>
      <c r="AB736" s="1631"/>
      <c r="AC736" s="1631"/>
      <c r="AD736" s="1631"/>
      <c r="AE736" s="1631"/>
      <c r="AF736" s="1631"/>
      <c r="AG736" s="1631"/>
      <c r="AH736" s="1631"/>
      <c r="AI736" s="1631"/>
      <c r="AJ736" s="1631"/>
      <c r="AK736" s="1631"/>
      <c r="AL736" s="1632"/>
      <c r="AM736" s="106"/>
      <c r="AN736" s="106"/>
    </row>
    <row r="737" spans="1:40" ht="18"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7"/>
      <c r="Z737" s="107"/>
      <c r="AA737" s="1631"/>
      <c r="AB737" s="1631"/>
      <c r="AC737" s="1631"/>
      <c r="AD737" s="1631"/>
      <c r="AE737" s="1631"/>
      <c r="AF737" s="1631"/>
      <c r="AG737" s="1631"/>
      <c r="AH737" s="1631"/>
      <c r="AI737" s="1631"/>
      <c r="AJ737" s="1631"/>
      <c r="AK737" s="1631"/>
      <c r="AL737" s="1632"/>
      <c r="AM737" s="106"/>
      <c r="AN737" s="106"/>
    </row>
    <row r="738" spans="1:40" ht="18"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7"/>
      <c r="Z738" s="107"/>
      <c r="AA738" s="1631"/>
      <c r="AB738" s="1631"/>
      <c r="AC738" s="1631"/>
      <c r="AD738" s="1631"/>
      <c r="AE738" s="1631"/>
      <c r="AF738" s="1631"/>
      <c r="AG738" s="1631"/>
      <c r="AH738" s="1631"/>
      <c r="AI738" s="1631"/>
      <c r="AJ738" s="1631"/>
      <c r="AK738" s="1631"/>
      <c r="AL738" s="1632"/>
      <c r="AM738" s="106"/>
      <c r="AN738" s="106"/>
    </row>
    <row r="739" spans="1:40" ht="18"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7"/>
      <c r="Z739" s="107"/>
      <c r="AA739" s="1631"/>
      <c r="AB739" s="1631"/>
      <c r="AC739" s="1631"/>
      <c r="AD739" s="1631"/>
      <c r="AE739" s="1631"/>
      <c r="AF739" s="1631"/>
      <c r="AG739" s="1631"/>
      <c r="AH739" s="1631"/>
      <c r="AI739" s="1631"/>
      <c r="AJ739" s="1631"/>
      <c r="AK739" s="1631"/>
      <c r="AL739" s="1632"/>
      <c r="AM739" s="106"/>
      <c r="AN739" s="106"/>
    </row>
    <row r="740" spans="1:40" ht="18"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7"/>
      <c r="Z740" s="107"/>
      <c r="AA740" s="1631"/>
      <c r="AB740" s="1631"/>
      <c r="AC740" s="1631"/>
      <c r="AD740" s="1631"/>
      <c r="AE740" s="1631"/>
      <c r="AF740" s="1631"/>
      <c r="AG740" s="1631"/>
      <c r="AH740" s="1631"/>
      <c r="AI740" s="1631"/>
      <c r="AJ740" s="1631"/>
      <c r="AK740" s="1631"/>
      <c r="AL740" s="1632"/>
      <c r="AM740" s="106"/>
      <c r="AN740" s="106"/>
    </row>
    <row r="741" spans="1:40" ht="18"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7"/>
      <c r="Z741" s="107"/>
      <c r="AA741" s="1631"/>
      <c r="AB741" s="1631"/>
      <c r="AC741" s="1631"/>
      <c r="AD741" s="1631"/>
      <c r="AE741" s="1631"/>
      <c r="AF741" s="1631"/>
      <c r="AG741" s="1631"/>
      <c r="AH741" s="1631"/>
      <c r="AI741" s="1631"/>
      <c r="AJ741" s="1631"/>
      <c r="AK741" s="1631"/>
      <c r="AL741" s="1632"/>
      <c r="AM741" s="106"/>
      <c r="AN741" s="106"/>
    </row>
    <row r="742" spans="1:40" ht="18"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7"/>
      <c r="Z742" s="107"/>
      <c r="AA742" s="1631"/>
      <c r="AB742" s="1631"/>
      <c r="AC742" s="1631"/>
      <c r="AD742" s="1631"/>
      <c r="AE742" s="1631"/>
      <c r="AF742" s="1631"/>
      <c r="AG742" s="1631"/>
      <c r="AH742" s="1631"/>
      <c r="AI742" s="1631"/>
      <c r="AJ742" s="1631"/>
      <c r="AK742" s="1631"/>
      <c r="AL742" s="1632"/>
      <c r="AM742" s="106"/>
      <c r="AN742" s="106"/>
    </row>
    <row r="743" spans="1:40" ht="18"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7"/>
      <c r="Z743" s="107"/>
      <c r="AA743" s="1631"/>
      <c r="AB743" s="1631"/>
      <c r="AC743" s="1631"/>
      <c r="AD743" s="1631"/>
      <c r="AE743" s="1631"/>
      <c r="AF743" s="1631"/>
      <c r="AG743" s="1631"/>
      <c r="AH743" s="1631"/>
      <c r="AI743" s="1631"/>
      <c r="AJ743" s="1631"/>
      <c r="AK743" s="1631"/>
      <c r="AL743" s="1632"/>
      <c r="AM743" s="106"/>
      <c r="AN743" s="106"/>
    </row>
    <row r="744" spans="1:40" ht="18"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7"/>
      <c r="Z744" s="107"/>
      <c r="AA744" s="1631"/>
      <c r="AB744" s="1631"/>
      <c r="AC744" s="1631"/>
      <c r="AD744" s="1631"/>
      <c r="AE744" s="1631"/>
      <c r="AF744" s="1631"/>
      <c r="AG744" s="1631"/>
      <c r="AH744" s="1631"/>
      <c r="AI744" s="1631"/>
      <c r="AJ744" s="1631"/>
      <c r="AK744" s="1631"/>
      <c r="AL744" s="1632"/>
      <c r="AM744" s="106"/>
      <c r="AN744" s="106"/>
    </row>
    <row r="745" spans="1:40" ht="18"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7"/>
      <c r="Z745" s="107"/>
      <c r="AA745" s="1631"/>
      <c r="AB745" s="1631"/>
      <c r="AC745" s="1631"/>
      <c r="AD745" s="1631"/>
      <c r="AE745" s="1631"/>
      <c r="AF745" s="1631"/>
      <c r="AG745" s="1631"/>
      <c r="AH745" s="1631"/>
      <c r="AI745" s="1631"/>
      <c r="AJ745" s="1631"/>
      <c r="AK745" s="1631"/>
      <c r="AL745" s="1632"/>
      <c r="AM745" s="106"/>
      <c r="AN745" s="106"/>
    </row>
    <row r="746" spans="1:40" ht="18"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7"/>
      <c r="Z746" s="107"/>
      <c r="AA746" s="1631"/>
      <c r="AB746" s="1631"/>
      <c r="AC746" s="1631"/>
      <c r="AD746" s="1631"/>
      <c r="AE746" s="1631"/>
      <c r="AF746" s="1631"/>
      <c r="AG746" s="1631"/>
      <c r="AH746" s="1631"/>
      <c r="AI746" s="1631"/>
      <c r="AJ746" s="1631"/>
      <c r="AK746" s="1631"/>
      <c r="AL746" s="1632"/>
      <c r="AM746" s="106"/>
      <c r="AN746" s="106"/>
    </row>
    <row r="747" spans="1:40" ht="18"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7"/>
      <c r="Z747" s="107"/>
      <c r="AA747" s="1631"/>
      <c r="AB747" s="1631"/>
      <c r="AC747" s="1631"/>
      <c r="AD747" s="1631"/>
      <c r="AE747" s="1631"/>
      <c r="AF747" s="1631"/>
      <c r="AG747" s="1631"/>
      <c r="AH747" s="1631"/>
      <c r="AI747" s="1631"/>
      <c r="AJ747" s="1631"/>
      <c r="AK747" s="1631"/>
      <c r="AL747" s="1632"/>
      <c r="AM747" s="106"/>
      <c r="AN747" s="106"/>
    </row>
    <row r="748" spans="1:40" ht="18"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7"/>
      <c r="Z748" s="107"/>
      <c r="AA748" s="1631"/>
      <c r="AB748" s="1631"/>
      <c r="AC748" s="1631"/>
      <c r="AD748" s="1631"/>
      <c r="AE748" s="1631"/>
      <c r="AF748" s="1631"/>
      <c r="AG748" s="1631"/>
      <c r="AH748" s="1631"/>
      <c r="AI748" s="1631"/>
      <c r="AJ748" s="1631"/>
      <c r="AK748" s="1631"/>
      <c r="AL748" s="1632"/>
      <c r="AM748" s="106"/>
      <c r="AN748" s="106"/>
    </row>
    <row r="749" spans="1:40" ht="18"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7"/>
      <c r="Z749" s="107"/>
      <c r="AA749" s="1631"/>
      <c r="AB749" s="1631"/>
      <c r="AC749" s="1631"/>
      <c r="AD749" s="1631"/>
      <c r="AE749" s="1631"/>
      <c r="AF749" s="1631"/>
      <c r="AG749" s="1631"/>
      <c r="AH749" s="1631"/>
      <c r="AI749" s="1631"/>
      <c r="AJ749" s="1631"/>
      <c r="AK749" s="1631"/>
      <c r="AL749" s="1632"/>
      <c r="AM749" s="106"/>
      <c r="AN749" s="106"/>
    </row>
    <row r="750" spans="1:40" ht="18"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7"/>
      <c r="Z750" s="107"/>
      <c r="AA750" s="1631"/>
      <c r="AB750" s="1631"/>
      <c r="AC750" s="1631"/>
      <c r="AD750" s="1631"/>
      <c r="AE750" s="1631"/>
      <c r="AF750" s="1631"/>
      <c r="AG750" s="1631"/>
      <c r="AH750" s="1631"/>
      <c r="AI750" s="1631"/>
      <c r="AJ750" s="1631"/>
      <c r="AK750" s="1631"/>
      <c r="AL750" s="1632"/>
      <c r="AM750" s="106"/>
      <c r="AN750" s="106"/>
    </row>
    <row r="751" spans="1:40" ht="18"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7"/>
      <c r="Z751" s="107"/>
      <c r="AA751" s="1631"/>
      <c r="AB751" s="1631"/>
      <c r="AC751" s="1631"/>
      <c r="AD751" s="1631"/>
      <c r="AE751" s="1631"/>
      <c r="AF751" s="1631"/>
      <c r="AG751" s="1631"/>
      <c r="AH751" s="1631"/>
      <c r="AI751" s="1631"/>
      <c r="AJ751" s="1631"/>
      <c r="AK751" s="1631"/>
      <c r="AL751" s="1632"/>
      <c r="AM751" s="106"/>
      <c r="AN751" s="106"/>
    </row>
    <row r="752" spans="1:40" ht="18"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7"/>
      <c r="Z752" s="107"/>
      <c r="AA752" s="1631"/>
      <c r="AB752" s="1631"/>
      <c r="AC752" s="1631"/>
      <c r="AD752" s="1631"/>
      <c r="AE752" s="1631"/>
      <c r="AF752" s="1631"/>
      <c r="AG752" s="1631"/>
      <c r="AH752" s="1631"/>
      <c r="AI752" s="1631"/>
      <c r="AJ752" s="1631"/>
      <c r="AK752" s="1631"/>
      <c r="AL752" s="1632"/>
      <c r="AM752" s="106"/>
      <c r="AN752" s="106"/>
    </row>
    <row r="753" spans="1:40" ht="18"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7"/>
      <c r="Z753" s="107"/>
      <c r="AA753" s="1631"/>
      <c r="AB753" s="1631"/>
      <c r="AC753" s="1631"/>
      <c r="AD753" s="1631"/>
      <c r="AE753" s="1631"/>
      <c r="AF753" s="1631"/>
      <c r="AG753" s="1631"/>
      <c r="AH753" s="1631"/>
      <c r="AI753" s="1631"/>
      <c r="AJ753" s="1631"/>
      <c r="AK753" s="1631"/>
      <c r="AL753" s="1632"/>
      <c r="AM753" s="106"/>
      <c r="AN753" s="106"/>
    </row>
    <row r="754" spans="1:40" ht="18"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7"/>
      <c r="Z754" s="107"/>
      <c r="AA754" s="1631"/>
      <c r="AB754" s="1631"/>
      <c r="AC754" s="1631"/>
      <c r="AD754" s="1631"/>
      <c r="AE754" s="1631"/>
      <c r="AF754" s="1631"/>
      <c r="AG754" s="1631"/>
      <c r="AH754" s="1631"/>
      <c r="AI754" s="1631"/>
      <c r="AJ754" s="1631"/>
      <c r="AK754" s="1631"/>
      <c r="AL754" s="1632"/>
      <c r="AM754" s="106"/>
      <c r="AN754" s="106"/>
    </row>
    <row r="755" spans="1:40" ht="18"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7"/>
      <c r="Z755" s="107"/>
      <c r="AA755" s="1631"/>
      <c r="AB755" s="1631"/>
      <c r="AC755" s="1631"/>
      <c r="AD755" s="1631"/>
      <c r="AE755" s="1631"/>
      <c r="AF755" s="1631"/>
      <c r="AG755" s="1631"/>
      <c r="AH755" s="1631"/>
      <c r="AI755" s="1631"/>
      <c r="AJ755" s="1631"/>
      <c r="AK755" s="1631"/>
      <c r="AL755" s="1632"/>
      <c r="AM755" s="106"/>
      <c r="AN755" s="106"/>
    </row>
    <row r="756" spans="1:40" ht="18"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7"/>
      <c r="Z756" s="107"/>
      <c r="AA756" s="1631"/>
      <c r="AB756" s="1631"/>
      <c r="AC756" s="1631"/>
      <c r="AD756" s="1631"/>
      <c r="AE756" s="1631"/>
      <c r="AF756" s="1631"/>
      <c r="AG756" s="1631"/>
      <c r="AH756" s="1631"/>
      <c r="AI756" s="1631"/>
      <c r="AJ756" s="1631"/>
      <c r="AK756" s="1631"/>
      <c r="AL756" s="1632"/>
      <c r="AM756" s="106"/>
      <c r="AN756" s="106"/>
    </row>
    <row r="757" spans="1:40" ht="18"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7"/>
      <c r="Z757" s="107"/>
      <c r="AA757" s="1631"/>
      <c r="AB757" s="1631"/>
      <c r="AC757" s="1631"/>
      <c r="AD757" s="1631"/>
      <c r="AE757" s="1631"/>
      <c r="AF757" s="1631"/>
      <c r="AG757" s="1631"/>
      <c r="AH757" s="1631"/>
      <c r="AI757" s="1631"/>
      <c r="AJ757" s="1631"/>
      <c r="AK757" s="1631"/>
      <c r="AL757" s="1632"/>
      <c r="AM757" s="106"/>
      <c r="AN757" s="106"/>
    </row>
    <row r="758" spans="1:40" ht="18"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7"/>
      <c r="Z758" s="107"/>
      <c r="AA758" s="1631"/>
      <c r="AB758" s="1631"/>
      <c r="AC758" s="1631"/>
      <c r="AD758" s="1631"/>
      <c r="AE758" s="1631"/>
      <c r="AF758" s="1631"/>
      <c r="AG758" s="1631"/>
      <c r="AH758" s="1631"/>
      <c r="AI758" s="1631"/>
      <c r="AJ758" s="1631"/>
      <c r="AK758" s="1631"/>
      <c r="AL758" s="1632"/>
      <c r="AM758" s="106"/>
      <c r="AN758" s="106"/>
    </row>
    <row r="759" spans="1:40" ht="18"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7"/>
      <c r="Z759" s="107"/>
      <c r="AA759" s="1631"/>
      <c r="AB759" s="1631"/>
      <c r="AC759" s="1631"/>
      <c r="AD759" s="1631"/>
      <c r="AE759" s="1631"/>
      <c r="AF759" s="1631"/>
      <c r="AG759" s="1631"/>
      <c r="AH759" s="1631"/>
      <c r="AI759" s="1631"/>
      <c r="AJ759" s="1631"/>
      <c r="AK759" s="1631"/>
      <c r="AL759" s="1632"/>
      <c r="AM759" s="106"/>
      <c r="AN759" s="106"/>
    </row>
    <row r="760" spans="1:40" ht="18"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7"/>
      <c r="Z760" s="107"/>
      <c r="AA760" s="1631"/>
      <c r="AB760" s="1631"/>
      <c r="AC760" s="1631"/>
      <c r="AD760" s="1631"/>
      <c r="AE760" s="1631"/>
      <c r="AF760" s="1631"/>
      <c r="AG760" s="1631"/>
      <c r="AH760" s="1631"/>
      <c r="AI760" s="1631"/>
      <c r="AJ760" s="1631"/>
      <c r="AK760" s="1631"/>
      <c r="AL760" s="1632"/>
      <c r="AM760" s="106"/>
      <c r="AN760" s="106"/>
    </row>
    <row r="761" spans="1:40" ht="18"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7"/>
      <c r="Z761" s="107"/>
      <c r="AA761" s="1631"/>
      <c r="AB761" s="1631"/>
      <c r="AC761" s="1631"/>
      <c r="AD761" s="1631"/>
      <c r="AE761" s="1631"/>
      <c r="AF761" s="1631"/>
      <c r="AG761" s="1631"/>
      <c r="AH761" s="1631"/>
      <c r="AI761" s="1631"/>
      <c r="AJ761" s="1631"/>
      <c r="AK761" s="1631"/>
      <c r="AL761" s="1632"/>
      <c r="AM761" s="106"/>
      <c r="AN761" s="106"/>
    </row>
    <row r="762" spans="1:40" ht="18"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7"/>
      <c r="Z762" s="107"/>
      <c r="AA762" s="1631"/>
      <c r="AB762" s="1631"/>
      <c r="AC762" s="1631"/>
      <c r="AD762" s="1631"/>
      <c r="AE762" s="1631"/>
      <c r="AF762" s="1631"/>
      <c r="AG762" s="1631"/>
      <c r="AH762" s="1631"/>
      <c r="AI762" s="1631"/>
      <c r="AJ762" s="1631"/>
      <c r="AK762" s="1631"/>
      <c r="AL762" s="1632"/>
      <c r="AM762" s="106"/>
      <c r="AN762" s="106"/>
    </row>
    <row r="763" spans="1:40" ht="18"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7"/>
      <c r="Z763" s="107"/>
      <c r="AA763" s="1631"/>
      <c r="AB763" s="1631"/>
      <c r="AC763" s="1631"/>
      <c r="AD763" s="1631"/>
      <c r="AE763" s="1631"/>
      <c r="AF763" s="1631"/>
      <c r="AG763" s="1631"/>
      <c r="AH763" s="1631"/>
      <c r="AI763" s="1631"/>
      <c r="AJ763" s="1631"/>
      <c r="AK763" s="1631"/>
      <c r="AL763" s="1632"/>
      <c r="AM763" s="106"/>
      <c r="AN763" s="106"/>
    </row>
    <row r="764" spans="1:40" ht="18"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7"/>
      <c r="Z764" s="107"/>
      <c r="AA764" s="1631"/>
      <c r="AB764" s="1631"/>
      <c r="AC764" s="1631"/>
      <c r="AD764" s="1631"/>
      <c r="AE764" s="1631"/>
      <c r="AF764" s="1631"/>
      <c r="AG764" s="1631"/>
      <c r="AH764" s="1631"/>
      <c r="AI764" s="1631"/>
      <c r="AJ764" s="1631"/>
      <c r="AK764" s="1631"/>
      <c r="AL764" s="1632"/>
      <c r="AM764" s="106"/>
      <c r="AN764" s="106"/>
    </row>
    <row r="765" spans="1:40" ht="18"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7"/>
      <c r="Z765" s="107"/>
      <c r="AA765" s="1631"/>
      <c r="AB765" s="1631"/>
      <c r="AC765" s="1631"/>
      <c r="AD765" s="1631"/>
      <c r="AE765" s="1631"/>
      <c r="AF765" s="1631"/>
      <c r="AG765" s="1631"/>
      <c r="AH765" s="1631"/>
      <c r="AI765" s="1631"/>
      <c r="AJ765" s="1631"/>
      <c r="AK765" s="1631"/>
      <c r="AL765" s="1632"/>
      <c r="AM765" s="106"/>
      <c r="AN765" s="106"/>
    </row>
    <row r="766" spans="1:40" ht="18"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7"/>
      <c r="Z766" s="107"/>
      <c r="AA766" s="1631"/>
      <c r="AB766" s="1631"/>
      <c r="AC766" s="1631"/>
      <c r="AD766" s="1631"/>
      <c r="AE766" s="1631"/>
      <c r="AF766" s="1631"/>
      <c r="AG766" s="1631"/>
      <c r="AH766" s="1631"/>
      <c r="AI766" s="1631"/>
      <c r="AJ766" s="1631"/>
      <c r="AK766" s="1631"/>
      <c r="AL766" s="1632"/>
      <c r="AM766" s="106"/>
      <c r="AN766" s="106"/>
    </row>
    <row r="767" spans="1:40" ht="18"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7"/>
      <c r="Z767" s="107"/>
      <c r="AA767" s="1631"/>
      <c r="AB767" s="1631"/>
      <c r="AC767" s="1631"/>
      <c r="AD767" s="1631"/>
      <c r="AE767" s="1631"/>
      <c r="AF767" s="1631"/>
      <c r="AG767" s="1631"/>
      <c r="AH767" s="1631"/>
      <c r="AI767" s="1631"/>
      <c r="AJ767" s="1631"/>
      <c r="AK767" s="1631"/>
      <c r="AL767" s="1632"/>
      <c r="AM767" s="106"/>
      <c r="AN767" s="106"/>
    </row>
    <row r="768" spans="1:40" ht="18"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7"/>
      <c r="Z768" s="107"/>
      <c r="AA768" s="1631"/>
      <c r="AB768" s="1631"/>
      <c r="AC768" s="1631"/>
      <c r="AD768" s="1631"/>
      <c r="AE768" s="1631"/>
      <c r="AF768" s="1631"/>
      <c r="AG768" s="1631"/>
      <c r="AH768" s="1631"/>
      <c r="AI768" s="1631"/>
      <c r="AJ768" s="1631"/>
      <c r="AK768" s="1631"/>
      <c r="AL768" s="1632"/>
      <c r="AM768" s="106"/>
      <c r="AN768" s="106"/>
    </row>
    <row r="769" spans="1:40" ht="18"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7"/>
      <c r="Z769" s="107"/>
      <c r="AA769" s="1631"/>
      <c r="AB769" s="1631"/>
      <c r="AC769" s="1631"/>
      <c r="AD769" s="1631"/>
      <c r="AE769" s="1631"/>
      <c r="AF769" s="1631"/>
      <c r="AG769" s="1631"/>
      <c r="AH769" s="1631"/>
      <c r="AI769" s="1631"/>
      <c r="AJ769" s="1631"/>
      <c r="AK769" s="1631"/>
      <c r="AL769" s="1632"/>
      <c r="AM769" s="106"/>
      <c r="AN769" s="106"/>
    </row>
    <row r="770" spans="1:40" ht="18"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7"/>
      <c r="Z770" s="107"/>
      <c r="AA770" s="1631"/>
      <c r="AB770" s="1631"/>
      <c r="AC770" s="1631"/>
      <c r="AD770" s="1631"/>
      <c r="AE770" s="1631"/>
      <c r="AF770" s="1631"/>
      <c r="AG770" s="1631"/>
      <c r="AH770" s="1631"/>
      <c r="AI770" s="1631"/>
      <c r="AJ770" s="1631"/>
      <c r="AK770" s="1631"/>
      <c r="AL770" s="1632"/>
      <c r="AM770" s="106"/>
      <c r="AN770" s="106"/>
    </row>
    <row r="771" spans="1:40" ht="18"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7"/>
      <c r="Z771" s="107"/>
      <c r="AA771" s="1631"/>
      <c r="AB771" s="1631"/>
      <c r="AC771" s="1631"/>
      <c r="AD771" s="1631"/>
      <c r="AE771" s="1631"/>
      <c r="AF771" s="1631"/>
      <c r="AG771" s="1631"/>
      <c r="AH771" s="1631"/>
      <c r="AI771" s="1631"/>
      <c r="AJ771" s="1631"/>
      <c r="AK771" s="1631"/>
      <c r="AL771" s="1632"/>
      <c r="AM771" s="106"/>
      <c r="AN771" s="106"/>
    </row>
    <row r="772" spans="1:40" ht="18"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7"/>
      <c r="Z772" s="107"/>
      <c r="AA772" s="1631"/>
      <c r="AB772" s="1631"/>
      <c r="AC772" s="1631"/>
      <c r="AD772" s="1631"/>
      <c r="AE772" s="1631"/>
      <c r="AF772" s="1631"/>
      <c r="AG772" s="1631"/>
      <c r="AH772" s="1631"/>
      <c r="AI772" s="1631"/>
      <c r="AJ772" s="1631"/>
      <c r="AK772" s="1631"/>
      <c r="AL772" s="1632"/>
      <c r="AM772" s="106"/>
      <c r="AN772" s="106"/>
    </row>
    <row r="773" spans="1:40" ht="18"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7"/>
      <c r="Z773" s="107"/>
      <c r="AA773" s="1631"/>
      <c r="AB773" s="1631"/>
      <c r="AC773" s="1631"/>
      <c r="AD773" s="1631"/>
      <c r="AE773" s="1631"/>
      <c r="AF773" s="1631"/>
      <c r="AG773" s="1631"/>
      <c r="AH773" s="1631"/>
      <c r="AI773" s="1631"/>
      <c r="AJ773" s="1631"/>
      <c r="AK773" s="1631"/>
      <c r="AL773" s="1632"/>
      <c r="AM773" s="106"/>
      <c r="AN773" s="106"/>
    </row>
    <row r="774" spans="1:40" ht="18"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7"/>
      <c r="Z774" s="107"/>
      <c r="AA774" s="1631"/>
      <c r="AB774" s="1631"/>
      <c r="AC774" s="1631"/>
      <c r="AD774" s="1631"/>
      <c r="AE774" s="1631"/>
      <c r="AF774" s="1631"/>
      <c r="AG774" s="1631"/>
      <c r="AH774" s="1631"/>
      <c r="AI774" s="1631"/>
      <c r="AJ774" s="1631"/>
      <c r="AK774" s="1631"/>
      <c r="AL774" s="1632"/>
      <c r="AM774" s="106"/>
      <c r="AN774" s="106"/>
    </row>
    <row r="775" spans="1:40" ht="18"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7"/>
      <c r="Z775" s="107"/>
      <c r="AA775" s="1631"/>
      <c r="AB775" s="1631"/>
      <c r="AC775" s="1631"/>
      <c r="AD775" s="1631"/>
      <c r="AE775" s="1631"/>
      <c r="AF775" s="1631"/>
      <c r="AG775" s="1631"/>
      <c r="AH775" s="1631"/>
      <c r="AI775" s="1631"/>
      <c r="AJ775" s="1631"/>
      <c r="AK775" s="1631"/>
      <c r="AL775" s="1632"/>
      <c r="AM775" s="106"/>
      <c r="AN775" s="106"/>
    </row>
    <row r="776" spans="1:40" ht="18"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7"/>
      <c r="Z776" s="107"/>
      <c r="AA776" s="1631"/>
      <c r="AB776" s="1631"/>
      <c r="AC776" s="1631"/>
      <c r="AD776" s="1631"/>
      <c r="AE776" s="1631"/>
      <c r="AF776" s="1631"/>
      <c r="AG776" s="1631"/>
      <c r="AH776" s="1631"/>
      <c r="AI776" s="1631"/>
      <c r="AJ776" s="1631"/>
      <c r="AK776" s="1631"/>
      <c r="AL776" s="1632"/>
      <c r="AM776" s="106"/>
      <c r="AN776" s="106"/>
    </row>
    <row r="777" spans="1:40" ht="18"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7"/>
      <c r="Z777" s="107"/>
      <c r="AA777" s="1631"/>
      <c r="AB777" s="1631"/>
      <c r="AC777" s="1631"/>
      <c r="AD777" s="1631"/>
      <c r="AE777" s="1631"/>
      <c r="AF777" s="1631"/>
      <c r="AG777" s="1631"/>
      <c r="AH777" s="1631"/>
      <c r="AI777" s="1631"/>
      <c r="AJ777" s="1631"/>
      <c r="AK777" s="1631"/>
      <c r="AL777" s="1632"/>
      <c r="AM777" s="106"/>
      <c r="AN777" s="106"/>
    </row>
    <row r="778" spans="1:40" ht="18"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7"/>
      <c r="Z778" s="107"/>
      <c r="AA778" s="1631"/>
      <c r="AB778" s="1631"/>
      <c r="AC778" s="1631"/>
      <c r="AD778" s="1631"/>
      <c r="AE778" s="1631"/>
      <c r="AF778" s="1631"/>
      <c r="AG778" s="1631"/>
      <c r="AH778" s="1631"/>
      <c r="AI778" s="1631"/>
      <c r="AJ778" s="1631"/>
      <c r="AK778" s="1631"/>
      <c r="AL778" s="1632"/>
      <c r="AM778" s="106"/>
      <c r="AN778" s="106"/>
    </row>
    <row r="779" spans="1:40" ht="18"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7"/>
      <c r="Z779" s="107"/>
      <c r="AA779" s="1631"/>
      <c r="AB779" s="1631"/>
      <c r="AC779" s="1631"/>
      <c r="AD779" s="1631"/>
      <c r="AE779" s="1631"/>
      <c r="AF779" s="1631"/>
      <c r="AG779" s="1631"/>
      <c r="AH779" s="1631"/>
      <c r="AI779" s="1631"/>
      <c r="AJ779" s="1631"/>
      <c r="AK779" s="1631"/>
      <c r="AL779" s="1632"/>
      <c r="AM779" s="106"/>
      <c r="AN779" s="106"/>
    </row>
    <row r="780" spans="1:40" ht="18"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7"/>
      <c r="Z780" s="107"/>
      <c r="AA780" s="1631"/>
      <c r="AB780" s="1631"/>
      <c r="AC780" s="1631"/>
      <c r="AD780" s="1631"/>
      <c r="AE780" s="1631"/>
      <c r="AF780" s="1631"/>
      <c r="AG780" s="1631"/>
      <c r="AH780" s="1631"/>
      <c r="AI780" s="1631"/>
      <c r="AJ780" s="1631"/>
      <c r="AK780" s="1631"/>
      <c r="AL780" s="1632"/>
      <c r="AM780" s="106"/>
      <c r="AN780" s="106"/>
    </row>
    <row r="781" spans="1:40" ht="18"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7"/>
      <c r="Z781" s="107"/>
      <c r="AA781" s="1631"/>
      <c r="AB781" s="1631"/>
      <c r="AC781" s="1631"/>
      <c r="AD781" s="1631"/>
      <c r="AE781" s="1631"/>
      <c r="AF781" s="1631"/>
      <c r="AG781" s="1631"/>
      <c r="AH781" s="1631"/>
      <c r="AI781" s="1631"/>
      <c r="AJ781" s="1631"/>
      <c r="AK781" s="1631"/>
      <c r="AL781" s="1632"/>
      <c r="AM781" s="106"/>
      <c r="AN781" s="106"/>
    </row>
    <row r="782" spans="1:40" ht="18"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7"/>
      <c r="Z782" s="107"/>
      <c r="AA782" s="1631"/>
      <c r="AB782" s="1631"/>
      <c r="AC782" s="1631"/>
      <c r="AD782" s="1631"/>
      <c r="AE782" s="1631"/>
      <c r="AF782" s="1631"/>
      <c r="AG782" s="1631"/>
      <c r="AH782" s="1631"/>
      <c r="AI782" s="1631"/>
      <c r="AJ782" s="1631"/>
      <c r="AK782" s="1631"/>
      <c r="AL782" s="1632"/>
      <c r="AM782" s="106"/>
      <c r="AN782" s="106"/>
    </row>
    <row r="783" spans="1:40" ht="18"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7"/>
      <c r="Z783" s="107"/>
      <c r="AA783" s="1631"/>
      <c r="AB783" s="1631"/>
      <c r="AC783" s="1631"/>
      <c r="AD783" s="1631"/>
      <c r="AE783" s="1631"/>
      <c r="AF783" s="1631"/>
      <c r="AG783" s="1631"/>
      <c r="AH783" s="1631"/>
      <c r="AI783" s="1631"/>
      <c r="AJ783" s="1631"/>
      <c r="AK783" s="1631"/>
      <c r="AL783" s="1632"/>
      <c r="AM783" s="106"/>
      <c r="AN783" s="106"/>
    </row>
    <row r="784" spans="1:40" ht="18"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7"/>
      <c r="Z784" s="107"/>
      <c r="AA784" s="1631"/>
      <c r="AB784" s="1631"/>
      <c r="AC784" s="1631"/>
      <c r="AD784" s="1631"/>
      <c r="AE784" s="1631"/>
      <c r="AF784" s="1631"/>
      <c r="AG784" s="1631"/>
      <c r="AH784" s="1631"/>
      <c r="AI784" s="1631"/>
      <c r="AJ784" s="1631"/>
      <c r="AK784" s="1631"/>
      <c r="AL784" s="1632"/>
      <c r="AM784" s="106"/>
      <c r="AN784" s="106"/>
    </row>
    <row r="785" spans="1:40" ht="18"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7"/>
      <c r="Z785" s="107"/>
      <c r="AA785" s="1631"/>
      <c r="AB785" s="1631"/>
      <c r="AC785" s="1631"/>
      <c r="AD785" s="1631"/>
      <c r="AE785" s="1631"/>
      <c r="AF785" s="1631"/>
      <c r="AG785" s="1631"/>
      <c r="AH785" s="1631"/>
      <c r="AI785" s="1631"/>
      <c r="AJ785" s="1631"/>
      <c r="AK785" s="1631"/>
      <c r="AL785" s="1632"/>
      <c r="AM785" s="106"/>
      <c r="AN785" s="106"/>
    </row>
    <row r="786" spans="1:40" ht="18"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7"/>
      <c r="Z786" s="107"/>
      <c r="AA786" s="1631"/>
      <c r="AB786" s="1631"/>
      <c r="AC786" s="1631"/>
      <c r="AD786" s="1631"/>
      <c r="AE786" s="1631"/>
      <c r="AF786" s="1631"/>
      <c r="AG786" s="1631"/>
      <c r="AH786" s="1631"/>
      <c r="AI786" s="1631"/>
      <c r="AJ786" s="1631"/>
      <c r="AK786" s="1631"/>
      <c r="AL786" s="1632"/>
      <c r="AM786" s="106"/>
      <c r="AN786" s="106"/>
    </row>
    <row r="787" spans="1:40" ht="18"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7"/>
      <c r="Z787" s="107"/>
      <c r="AA787" s="1631"/>
      <c r="AB787" s="1631"/>
      <c r="AC787" s="1631"/>
      <c r="AD787" s="1631"/>
      <c r="AE787" s="1631"/>
      <c r="AF787" s="1631"/>
      <c r="AG787" s="1631"/>
      <c r="AH787" s="1631"/>
      <c r="AI787" s="1631"/>
      <c r="AJ787" s="1631"/>
      <c r="AK787" s="1631"/>
      <c r="AL787" s="1632"/>
      <c r="AM787" s="106"/>
      <c r="AN787" s="106"/>
    </row>
    <row r="788" spans="1:40" ht="18"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7"/>
      <c r="Z788" s="107"/>
      <c r="AA788" s="1631"/>
      <c r="AB788" s="1631"/>
      <c r="AC788" s="1631"/>
      <c r="AD788" s="1631"/>
      <c r="AE788" s="1631"/>
      <c r="AF788" s="1631"/>
      <c r="AG788" s="1631"/>
      <c r="AH788" s="1631"/>
      <c r="AI788" s="1631"/>
      <c r="AJ788" s="1631"/>
      <c r="AK788" s="1631"/>
      <c r="AL788" s="1632"/>
      <c r="AM788" s="106"/>
      <c r="AN788" s="106"/>
    </row>
    <row r="789" spans="1:40" ht="18"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7"/>
      <c r="Z789" s="107"/>
      <c r="AA789" s="1631"/>
      <c r="AB789" s="1631"/>
      <c r="AC789" s="1631"/>
      <c r="AD789" s="1631"/>
      <c r="AE789" s="1631"/>
      <c r="AF789" s="1631"/>
      <c r="AG789" s="1631"/>
      <c r="AH789" s="1631"/>
      <c r="AI789" s="1631"/>
      <c r="AJ789" s="1631"/>
      <c r="AK789" s="1631"/>
      <c r="AL789" s="1632"/>
      <c r="AM789" s="106"/>
      <c r="AN789" s="106"/>
    </row>
    <row r="790" spans="1:40" ht="18"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7"/>
      <c r="Z790" s="107"/>
      <c r="AA790" s="1631"/>
      <c r="AB790" s="1631"/>
      <c r="AC790" s="1631"/>
      <c r="AD790" s="1631"/>
      <c r="AE790" s="1631"/>
      <c r="AF790" s="1631"/>
      <c r="AG790" s="1631"/>
      <c r="AH790" s="1631"/>
      <c r="AI790" s="1631"/>
      <c r="AJ790" s="1631"/>
      <c r="AK790" s="1631"/>
      <c r="AL790" s="1632"/>
      <c r="AM790" s="106"/>
      <c r="AN790" s="106"/>
    </row>
    <row r="791" spans="1:40" ht="18"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7"/>
      <c r="Z791" s="107"/>
      <c r="AA791" s="1631"/>
      <c r="AB791" s="1631"/>
      <c r="AC791" s="1631"/>
      <c r="AD791" s="1631"/>
      <c r="AE791" s="1631"/>
      <c r="AF791" s="1631"/>
      <c r="AG791" s="1631"/>
      <c r="AH791" s="1631"/>
      <c r="AI791" s="1631"/>
      <c r="AJ791" s="1631"/>
      <c r="AK791" s="1631"/>
      <c r="AL791" s="1632"/>
      <c r="AM791" s="106"/>
      <c r="AN791" s="106"/>
    </row>
    <row r="792" spans="1:40" ht="18"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7"/>
      <c r="Z792" s="107"/>
      <c r="AA792" s="1631"/>
      <c r="AB792" s="1631"/>
      <c r="AC792" s="1631"/>
      <c r="AD792" s="1631"/>
      <c r="AE792" s="1631"/>
      <c r="AF792" s="1631"/>
      <c r="AG792" s="1631"/>
      <c r="AH792" s="1631"/>
      <c r="AI792" s="1631"/>
      <c r="AJ792" s="1631"/>
      <c r="AK792" s="1631"/>
      <c r="AL792" s="1632"/>
      <c r="AM792" s="106"/>
      <c r="AN792" s="106"/>
    </row>
    <row r="793" spans="1:40" ht="18"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7"/>
      <c r="Z793" s="107"/>
      <c r="AA793" s="1631"/>
      <c r="AB793" s="1631"/>
      <c r="AC793" s="1631"/>
      <c r="AD793" s="1631"/>
      <c r="AE793" s="1631"/>
      <c r="AF793" s="1631"/>
      <c r="AG793" s="1631"/>
      <c r="AH793" s="1631"/>
      <c r="AI793" s="1631"/>
      <c r="AJ793" s="1631"/>
      <c r="AK793" s="1631"/>
      <c r="AL793" s="1632"/>
      <c r="AM793" s="106"/>
      <c r="AN793" s="106"/>
    </row>
    <row r="794" spans="1:40" ht="18"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7"/>
      <c r="Z794" s="107"/>
      <c r="AA794" s="1631"/>
      <c r="AB794" s="1631"/>
      <c r="AC794" s="1631"/>
      <c r="AD794" s="1631"/>
      <c r="AE794" s="1631"/>
      <c r="AF794" s="1631"/>
      <c r="AG794" s="1631"/>
      <c r="AH794" s="1631"/>
      <c r="AI794" s="1631"/>
      <c r="AJ794" s="1631"/>
      <c r="AK794" s="1631"/>
      <c r="AL794" s="1632"/>
      <c r="AM794" s="106"/>
      <c r="AN794" s="106"/>
    </row>
    <row r="795" spans="1:40" ht="18"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7"/>
      <c r="Z795" s="107"/>
      <c r="AA795" s="1631"/>
      <c r="AB795" s="1631"/>
      <c r="AC795" s="1631"/>
      <c r="AD795" s="1631"/>
      <c r="AE795" s="1631"/>
      <c r="AF795" s="1631"/>
      <c r="AG795" s="1631"/>
      <c r="AH795" s="1631"/>
      <c r="AI795" s="1631"/>
      <c r="AJ795" s="1631"/>
      <c r="AK795" s="1631"/>
      <c r="AL795" s="1632"/>
      <c r="AM795" s="106"/>
      <c r="AN795" s="106"/>
    </row>
    <row r="796" spans="1:40" ht="18"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7"/>
      <c r="Z796" s="107"/>
      <c r="AA796" s="1631"/>
      <c r="AB796" s="1631"/>
      <c r="AC796" s="1631"/>
      <c r="AD796" s="1631"/>
      <c r="AE796" s="1631"/>
      <c r="AF796" s="1631"/>
      <c r="AG796" s="1631"/>
      <c r="AH796" s="1631"/>
      <c r="AI796" s="1631"/>
      <c r="AJ796" s="1631"/>
      <c r="AK796" s="1631"/>
      <c r="AL796" s="1632"/>
      <c r="AM796" s="106"/>
      <c r="AN796" s="106"/>
    </row>
    <row r="797" spans="1:40" ht="18"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7"/>
      <c r="Z797" s="107"/>
      <c r="AA797" s="1631"/>
      <c r="AB797" s="1631"/>
      <c r="AC797" s="1631"/>
      <c r="AD797" s="1631"/>
      <c r="AE797" s="1631"/>
      <c r="AF797" s="1631"/>
      <c r="AG797" s="1631"/>
      <c r="AH797" s="1631"/>
      <c r="AI797" s="1631"/>
      <c r="AJ797" s="1631"/>
      <c r="AK797" s="1631"/>
      <c r="AL797" s="1632"/>
      <c r="AM797" s="106"/>
      <c r="AN797" s="106"/>
    </row>
    <row r="798" spans="1:40" ht="18"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7"/>
      <c r="Z798" s="107"/>
      <c r="AA798" s="1631"/>
      <c r="AB798" s="1631"/>
      <c r="AC798" s="1631"/>
      <c r="AD798" s="1631"/>
      <c r="AE798" s="1631"/>
      <c r="AF798" s="1631"/>
      <c r="AG798" s="1631"/>
      <c r="AH798" s="1631"/>
      <c r="AI798" s="1631"/>
      <c r="AJ798" s="1631"/>
      <c r="AK798" s="1631"/>
      <c r="AL798" s="1632"/>
      <c r="AM798" s="106"/>
      <c r="AN798" s="106"/>
    </row>
    <row r="799" spans="1:40" ht="18"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7"/>
      <c r="Z799" s="107"/>
      <c r="AA799" s="1631"/>
      <c r="AB799" s="1631"/>
      <c r="AC799" s="1631"/>
      <c r="AD799" s="1631"/>
      <c r="AE799" s="1631"/>
      <c r="AF799" s="1631"/>
      <c r="AG799" s="1631"/>
      <c r="AH799" s="1631"/>
      <c r="AI799" s="1631"/>
      <c r="AJ799" s="1631"/>
      <c r="AK799" s="1631"/>
      <c r="AL799" s="1632"/>
      <c r="AM799" s="106"/>
      <c r="AN799" s="106"/>
    </row>
    <row r="800" spans="1:40" ht="18"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7"/>
      <c r="Z800" s="107"/>
      <c r="AA800" s="1631"/>
      <c r="AB800" s="1631"/>
      <c r="AC800" s="1631"/>
      <c r="AD800" s="1631"/>
      <c r="AE800" s="1631"/>
      <c r="AF800" s="1631"/>
      <c r="AG800" s="1631"/>
      <c r="AH800" s="1631"/>
      <c r="AI800" s="1631"/>
      <c r="AJ800" s="1631"/>
      <c r="AK800" s="1631"/>
      <c r="AL800" s="1632"/>
      <c r="AM800" s="106"/>
      <c r="AN800" s="106"/>
    </row>
    <row r="801" spans="1:40" ht="18"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7"/>
      <c r="Z801" s="107"/>
      <c r="AA801" s="1631"/>
      <c r="AB801" s="1631"/>
      <c r="AC801" s="1631"/>
      <c r="AD801" s="1631"/>
      <c r="AE801" s="1631"/>
      <c r="AF801" s="1631"/>
      <c r="AG801" s="1631"/>
      <c r="AH801" s="1631"/>
      <c r="AI801" s="1631"/>
      <c r="AJ801" s="1631"/>
      <c r="AK801" s="1631"/>
      <c r="AL801" s="1632"/>
      <c r="AM801" s="106"/>
      <c r="AN801" s="106"/>
    </row>
    <row r="802" spans="1:40" ht="18"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7"/>
      <c r="Z802" s="107"/>
      <c r="AA802" s="1631"/>
      <c r="AB802" s="1631"/>
      <c r="AC802" s="1631"/>
      <c r="AD802" s="1631"/>
      <c r="AE802" s="1631"/>
      <c r="AF802" s="1631"/>
      <c r="AG802" s="1631"/>
      <c r="AH802" s="1631"/>
      <c r="AI802" s="1631"/>
      <c r="AJ802" s="1631"/>
      <c r="AK802" s="1631"/>
      <c r="AL802" s="1632"/>
      <c r="AM802" s="106"/>
      <c r="AN802" s="106"/>
    </row>
    <row r="803" spans="1:40" ht="18"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7"/>
      <c r="Z803" s="107"/>
      <c r="AA803" s="1631"/>
      <c r="AB803" s="1631"/>
      <c r="AC803" s="1631"/>
      <c r="AD803" s="1631"/>
      <c r="AE803" s="1631"/>
      <c r="AF803" s="1631"/>
      <c r="AG803" s="1631"/>
      <c r="AH803" s="1631"/>
      <c r="AI803" s="1631"/>
      <c r="AJ803" s="1631"/>
      <c r="AK803" s="1631"/>
      <c r="AL803" s="1632"/>
      <c r="AM803" s="106"/>
      <c r="AN803" s="106"/>
    </row>
    <row r="804" spans="1:40" ht="18"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7"/>
      <c r="Z804" s="107"/>
      <c r="AA804" s="1631"/>
      <c r="AB804" s="1631"/>
      <c r="AC804" s="1631"/>
      <c r="AD804" s="1631"/>
      <c r="AE804" s="1631"/>
      <c r="AF804" s="1631"/>
      <c r="AG804" s="1631"/>
      <c r="AH804" s="1631"/>
      <c r="AI804" s="1631"/>
      <c r="AJ804" s="1631"/>
      <c r="AK804" s="1631"/>
      <c r="AL804" s="1632"/>
      <c r="AM804" s="106"/>
      <c r="AN804" s="106"/>
    </row>
    <row r="805" spans="1:40" ht="18"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7"/>
      <c r="Z805" s="107"/>
      <c r="AA805" s="1631"/>
      <c r="AB805" s="1631"/>
      <c r="AC805" s="1631"/>
      <c r="AD805" s="1631"/>
      <c r="AE805" s="1631"/>
      <c r="AF805" s="1631"/>
      <c r="AG805" s="1631"/>
      <c r="AH805" s="1631"/>
      <c r="AI805" s="1631"/>
      <c r="AJ805" s="1631"/>
      <c r="AK805" s="1631"/>
      <c r="AL805" s="1632"/>
      <c r="AM805" s="106"/>
      <c r="AN805" s="106"/>
    </row>
    <row r="806" spans="1:40" ht="18"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7"/>
      <c r="Z806" s="107"/>
      <c r="AA806" s="1631"/>
      <c r="AB806" s="1631"/>
      <c r="AC806" s="1631"/>
      <c r="AD806" s="1631"/>
      <c r="AE806" s="1631"/>
      <c r="AF806" s="1631"/>
      <c r="AG806" s="1631"/>
      <c r="AH806" s="1631"/>
      <c r="AI806" s="1631"/>
      <c r="AJ806" s="1631"/>
      <c r="AK806" s="1631"/>
      <c r="AL806" s="1632"/>
      <c r="AM806" s="106"/>
      <c r="AN806" s="106"/>
    </row>
    <row r="807" spans="1:40" ht="18"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7"/>
      <c r="Z807" s="107"/>
      <c r="AA807" s="1631"/>
      <c r="AB807" s="1631"/>
      <c r="AC807" s="1631"/>
      <c r="AD807" s="1631"/>
      <c r="AE807" s="1631"/>
      <c r="AF807" s="1631"/>
      <c r="AG807" s="1631"/>
      <c r="AH807" s="1631"/>
      <c r="AI807" s="1631"/>
      <c r="AJ807" s="1631"/>
      <c r="AK807" s="1631"/>
      <c r="AL807" s="1632"/>
      <c r="AM807" s="106"/>
      <c r="AN807" s="106"/>
    </row>
    <row r="808" spans="1:40" ht="18"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7"/>
      <c r="Z808" s="107"/>
      <c r="AA808" s="1631"/>
      <c r="AB808" s="1631"/>
      <c r="AC808" s="1631"/>
      <c r="AD808" s="1631"/>
      <c r="AE808" s="1631"/>
      <c r="AF808" s="1631"/>
      <c r="AG808" s="1631"/>
      <c r="AH808" s="1631"/>
      <c r="AI808" s="1631"/>
      <c r="AJ808" s="1631"/>
      <c r="AK808" s="1631"/>
      <c r="AL808" s="1632"/>
      <c r="AM808" s="106"/>
      <c r="AN808" s="106"/>
    </row>
    <row r="809" spans="1:40" ht="18"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7"/>
      <c r="Z809" s="107"/>
      <c r="AA809" s="1631"/>
      <c r="AB809" s="1631"/>
      <c r="AC809" s="1631"/>
      <c r="AD809" s="1631"/>
      <c r="AE809" s="1631"/>
      <c r="AF809" s="1631"/>
      <c r="AG809" s="1631"/>
      <c r="AH809" s="1631"/>
      <c r="AI809" s="1631"/>
      <c r="AJ809" s="1631"/>
      <c r="AK809" s="1631"/>
      <c r="AL809" s="1632"/>
      <c r="AM809" s="106"/>
      <c r="AN809" s="106"/>
    </row>
    <row r="810" spans="1:40" ht="18"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7"/>
      <c r="Z810" s="107"/>
      <c r="AA810" s="1631"/>
      <c r="AB810" s="1631"/>
      <c r="AC810" s="1631"/>
      <c r="AD810" s="1631"/>
      <c r="AE810" s="1631"/>
      <c r="AF810" s="1631"/>
      <c r="AG810" s="1631"/>
      <c r="AH810" s="1631"/>
      <c r="AI810" s="1631"/>
      <c r="AJ810" s="1631"/>
      <c r="AK810" s="1631"/>
      <c r="AL810" s="1632"/>
      <c r="AM810" s="106"/>
      <c r="AN810" s="106"/>
    </row>
    <row r="811" spans="1:40" ht="18"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7"/>
      <c r="Z811" s="107"/>
      <c r="AA811" s="1631"/>
      <c r="AB811" s="1631"/>
      <c r="AC811" s="1631"/>
      <c r="AD811" s="1631"/>
      <c r="AE811" s="1631"/>
      <c r="AF811" s="1631"/>
      <c r="AG811" s="1631"/>
      <c r="AH811" s="1631"/>
      <c r="AI811" s="1631"/>
      <c r="AJ811" s="1631"/>
      <c r="AK811" s="1631"/>
      <c r="AL811" s="1632"/>
      <c r="AM811" s="106"/>
      <c r="AN811" s="106"/>
    </row>
    <row r="812" spans="1:40" ht="18"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7"/>
      <c r="Z812" s="107"/>
      <c r="AA812" s="1631"/>
      <c r="AB812" s="1631"/>
      <c r="AC812" s="1631"/>
      <c r="AD812" s="1631"/>
      <c r="AE812" s="1631"/>
      <c r="AF812" s="1631"/>
      <c r="AG812" s="1631"/>
      <c r="AH812" s="1631"/>
      <c r="AI812" s="1631"/>
      <c r="AJ812" s="1631"/>
      <c r="AK812" s="1631"/>
      <c r="AL812" s="1632"/>
      <c r="AM812" s="106"/>
      <c r="AN812" s="106"/>
    </row>
    <row r="813" spans="1:40" ht="18"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7"/>
      <c r="Z813" s="107"/>
      <c r="AA813" s="1631"/>
      <c r="AB813" s="1631"/>
      <c r="AC813" s="1631"/>
      <c r="AD813" s="1631"/>
      <c r="AE813" s="1631"/>
      <c r="AF813" s="1631"/>
      <c r="AG813" s="1631"/>
      <c r="AH813" s="1631"/>
      <c r="AI813" s="1631"/>
      <c r="AJ813" s="1631"/>
      <c r="AK813" s="1631"/>
      <c r="AL813" s="1632"/>
      <c r="AM813" s="106"/>
      <c r="AN813" s="106"/>
    </row>
    <row r="814" spans="1:40" ht="18"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7"/>
      <c r="Z814" s="107"/>
      <c r="AA814" s="1631"/>
      <c r="AB814" s="1631"/>
      <c r="AC814" s="1631"/>
      <c r="AD814" s="1631"/>
      <c r="AE814" s="1631"/>
      <c r="AF814" s="1631"/>
      <c r="AG814" s="1631"/>
      <c r="AH814" s="1631"/>
      <c r="AI814" s="1631"/>
      <c r="AJ814" s="1631"/>
      <c r="AK814" s="1631"/>
      <c r="AL814" s="1632"/>
      <c r="AM814" s="106"/>
      <c r="AN814" s="106"/>
    </row>
    <row r="815" spans="1:40" ht="18"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7"/>
      <c r="Z815" s="107"/>
      <c r="AA815" s="1631"/>
      <c r="AB815" s="1631"/>
      <c r="AC815" s="1631"/>
      <c r="AD815" s="1631"/>
      <c r="AE815" s="1631"/>
      <c r="AF815" s="1631"/>
      <c r="AG815" s="1631"/>
      <c r="AH815" s="1631"/>
      <c r="AI815" s="1631"/>
      <c r="AJ815" s="1631"/>
      <c r="AK815" s="1631"/>
      <c r="AL815" s="1632"/>
      <c r="AM815" s="106"/>
      <c r="AN815" s="106"/>
    </row>
    <row r="816" spans="1:40" ht="18"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7"/>
      <c r="Z816" s="107"/>
      <c r="AA816" s="1631"/>
      <c r="AB816" s="1631"/>
      <c r="AC816" s="1631"/>
      <c r="AD816" s="1631"/>
      <c r="AE816" s="1631"/>
      <c r="AF816" s="1631"/>
      <c r="AG816" s="1631"/>
      <c r="AH816" s="1631"/>
      <c r="AI816" s="1631"/>
      <c r="AJ816" s="1631"/>
      <c r="AK816" s="1631"/>
      <c r="AL816" s="1632"/>
      <c r="AM816" s="106"/>
      <c r="AN816" s="106"/>
    </row>
    <row r="817" spans="1:40" ht="18"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7"/>
      <c r="Z817" s="107"/>
      <c r="AA817" s="1631"/>
      <c r="AB817" s="1631"/>
      <c r="AC817" s="1631"/>
      <c r="AD817" s="1631"/>
      <c r="AE817" s="1631"/>
      <c r="AF817" s="1631"/>
      <c r="AG817" s="1631"/>
      <c r="AH817" s="1631"/>
      <c r="AI817" s="1631"/>
      <c r="AJ817" s="1631"/>
      <c r="AK817" s="1631"/>
      <c r="AL817" s="1632"/>
      <c r="AM817" s="106"/>
      <c r="AN817" s="106"/>
    </row>
    <row r="818" spans="1:40" ht="18"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7"/>
      <c r="Z818" s="107"/>
      <c r="AA818" s="1631"/>
      <c r="AB818" s="1631"/>
      <c r="AC818" s="1631"/>
      <c r="AD818" s="1631"/>
      <c r="AE818" s="1631"/>
      <c r="AF818" s="1631"/>
      <c r="AG818" s="1631"/>
      <c r="AH818" s="1631"/>
      <c r="AI818" s="1631"/>
      <c r="AJ818" s="1631"/>
      <c r="AK818" s="1631"/>
      <c r="AL818" s="1632"/>
      <c r="AM818" s="106"/>
      <c r="AN818" s="106"/>
    </row>
    <row r="819" spans="1:40" ht="18"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7"/>
      <c r="Z819" s="107"/>
      <c r="AA819" s="1631"/>
      <c r="AB819" s="1631"/>
      <c r="AC819" s="1631"/>
      <c r="AD819" s="1631"/>
      <c r="AE819" s="1631"/>
      <c r="AF819" s="1631"/>
      <c r="AG819" s="1631"/>
      <c r="AH819" s="1631"/>
      <c r="AI819" s="1631"/>
      <c r="AJ819" s="1631"/>
      <c r="AK819" s="1631"/>
      <c r="AL819" s="1632"/>
      <c r="AM819" s="106"/>
      <c r="AN819" s="106"/>
    </row>
    <row r="820" spans="1:40" ht="18"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7"/>
      <c r="Z820" s="107"/>
      <c r="AA820" s="1631"/>
      <c r="AB820" s="1631"/>
      <c r="AC820" s="1631"/>
      <c r="AD820" s="1631"/>
      <c r="AE820" s="1631"/>
      <c r="AF820" s="1631"/>
      <c r="AG820" s="1631"/>
      <c r="AH820" s="1631"/>
      <c r="AI820" s="1631"/>
      <c r="AJ820" s="1631"/>
      <c r="AK820" s="1631"/>
      <c r="AL820" s="1632"/>
      <c r="AM820" s="106"/>
      <c r="AN820" s="106"/>
    </row>
    <row r="821" spans="1:40" ht="18"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7"/>
      <c r="Z821" s="107"/>
      <c r="AA821" s="1631"/>
      <c r="AB821" s="1631"/>
      <c r="AC821" s="1631"/>
      <c r="AD821" s="1631"/>
      <c r="AE821" s="1631"/>
      <c r="AF821" s="1631"/>
      <c r="AG821" s="1631"/>
      <c r="AH821" s="1631"/>
      <c r="AI821" s="1631"/>
      <c r="AJ821" s="1631"/>
      <c r="AK821" s="1631"/>
      <c r="AL821" s="1632"/>
      <c r="AM821" s="106"/>
      <c r="AN821" s="106"/>
    </row>
    <row r="822" spans="1:40" ht="18"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7"/>
      <c r="Z822" s="107"/>
      <c r="AA822" s="1631"/>
      <c r="AB822" s="1631"/>
      <c r="AC822" s="1631"/>
      <c r="AD822" s="1631"/>
      <c r="AE822" s="1631"/>
      <c r="AF822" s="1631"/>
      <c r="AG822" s="1631"/>
      <c r="AH822" s="1631"/>
      <c r="AI822" s="1631"/>
      <c r="AJ822" s="1631"/>
      <c r="AK822" s="1631"/>
      <c r="AL822" s="1632"/>
      <c r="AM822" s="106"/>
      <c r="AN822" s="106"/>
    </row>
    <row r="823" spans="1:40" ht="18"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7"/>
      <c r="Z823" s="107"/>
      <c r="AA823" s="1631"/>
      <c r="AB823" s="1631"/>
      <c r="AC823" s="1631"/>
      <c r="AD823" s="1631"/>
      <c r="AE823" s="1631"/>
      <c r="AF823" s="1631"/>
      <c r="AG823" s="1631"/>
      <c r="AH823" s="1631"/>
      <c r="AI823" s="1631"/>
      <c r="AJ823" s="1631"/>
      <c r="AK823" s="1631"/>
      <c r="AL823" s="1632"/>
      <c r="AM823" s="106"/>
      <c r="AN823" s="106"/>
    </row>
    <row r="824" spans="1:40" ht="18"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7"/>
      <c r="Z824" s="107"/>
      <c r="AA824" s="1631"/>
      <c r="AB824" s="1631"/>
      <c r="AC824" s="1631"/>
      <c r="AD824" s="1631"/>
      <c r="AE824" s="1631"/>
      <c r="AF824" s="1631"/>
      <c r="AG824" s="1631"/>
      <c r="AH824" s="1631"/>
      <c r="AI824" s="1631"/>
      <c r="AJ824" s="1631"/>
      <c r="AK824" s="1631"/>
      <c r="AL824" s="1632"/>
      <c r="AM824" s="106"/>
      <c r="AN824" s="106"/>
    </row>
    <row r="825" spans="1:40" ht="18"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7"/>
      <c r="Z825" s="107"/>
      <c r="AA825" s="1631"/>
      <c r="AB825" s="1631"/>
      <c r="AC825" s="1631"/>
      <c r="AD825" s="1631"/>
      <c r="AE825" s="1631"/>
      <c r="AF825" s="1631"/>
      <c r="AG825" s="1631"/>
      <c r="AH825" s="1631"/>
      <c r="AI825" s="1631"/>
      <c r="AJ825" s="1631"/>
      <c r="AK825" s="1631"/>
      <c r="AL825" s="1632"/>
      <c r="AM825" s="106"/>
      <c r="AN825" s="106"/>
    </row>
    <row r="826" spans="1:40" ht="18"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7"/>
      <c r="Z826" s="107"/>
      <c r="AA826" s="1631"/>
      <c r="AB826" s="1631"/>
      <c r="AC826" s="1631"/>
      <c r="AD826" s="1631"/>
      <c r="AE826" s="1631"/>
      <c r="AF826" s="1631"/>
      <c r="AG826" s="1631"/>
      <c r="AH826" s="1631"/>
      <c r="AI826" s="1631"/>
      <c r="AJ826" s="1631"/>
      <c r="AK826" s="1631"/>
      <c r="AL826" s="1632"/>
      <c r="AM826" s="106"/>
      <c r="AN826" s="106"/>
    </row>
    <row r="827" spans="1:40" ht="18"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7"/>
      <c r="Z827" s="107"/>
      <c r="AA827" s="1631"/>
      <c r="AB827" s="1631"/>
      <c r="AC827" s="1631"/>
      <c r="AD827" s="1631"/>
      <c r="AE827" s="1631"/>
      <c r="AF827" s="1631"/>
      <c r="AG827" s="1631"/>
      <c r="AH827" s="1631"/>
      <c r="AI827" s="1631"/>
      <c r="AJ827" s="1631"/>
      <c r="AK827" s="1631"/>
      <c r="AL827" s="1632"/>
      <c r="AM827" s="106"/>
      <c r="AN827" s="106"/>
    </row>
    <row r="828" spans="1:40" ht="18"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7"/>
      <c r="Z828" s="107"/>
      <c r="AA828" s="1631"/>
      <c r="AB828" s="1631"/>
      <c r="AC828" s="1631"/>
      <c r="AD828" s="1631"/>
      <c r="AE828" s="1631"/>
      <c r="AF828" s="1631"/>
      <c r="AG828" s="1631"/>
      <c r="AH828" s="1631"/>
      <c r="AI828" s="1631"/>
      <c r="AJ828" s="1631"/>
      <c r="AK828" s="1631"/>
      <c r="AL828" s="1632"/>
      <c r="AM828" s="106"/>
      <c r="AN828" s="106"/>
    </row>
    <row r="829" spans="1:40" ht="18"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7"/>
      <c r="Z829" s="107"/>
      <c r="AA829" s="1631"/>
      <c r="AB829" s="1631"/>
      <c r="AC829" s="1631"/>
      <c r="AD829" s="1631"/>
      <c r="AE829" s="1631"/>
      <c r="AF829" s="1631"/>
      <c r="AG829" s="1631"/>
      <c r="AH829" s="1631"/>
      <c r="AI829" s="1631"/>
      <c r="AJ829" s="1631"/>
      <c r="AK829" s="1631"/>
      <c r="AL829" s="1632"/>
      <c r="AM829" s="106"/>
      <c r="AN829" s="106"/>
    </row>
    <row r="830" spans="1:40" ht="18"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7"/>
      <c r="Z830" s="107"/>
      <c r="AA830" s="1631"/>
      <c r="AB830" s="1631"/>
      <c r="AC830" s="1631"/>
      <c r="AD830" s="1631"/>
      <c r="AE830" s="1631"/>
      <c r="AF830" s="1631"/>
      <c r="AG830" s="1631"/>
      <c r="AH830" s="1631"/>
      <c r="AI830" s="1631"/>
      <c r="AJ830" s="1631"/>
      <c r="AK830" s="1631"/>
      <c r="AL830" s="1632"/>
      <c r="AM830" s="106"/>
      <c r="AN830" s="106"/>
    </row>
    <row r="831" spans="1:40" ht="18"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7"/>
      <c r="Z831" s="107"/>
      <c r="AA831" s="1631"/>
      <c r="AB831" s="1631"/>
      <c r="AC831" s="1631"/>
      <c r="AD831" s="1631"/>
      <c r="AE831" s="1631"/>
      <c r="AF831" s="1631"/>
      <c r="AG831" s="1631"/>
      <c r="AH831" s="1631"/>
      <c r="AI831" s="1631"/>
      <c r="AJ831" s="1631"/>
      <c r="AK831" s="1631"/>
      <c r="AL831" s="1632"/>
      <c r="AM831" s="106"/>
      <c r="AN831" s="106"/>
    </row>
    <row r="832" spans="1:40" ht="18"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7"/>
      <c r="Z832" s="107"/>
      <c r="AA832" s="1631"/>
      <c r="AB832" s="1631"/>
      <c r="AC832" s="1631"/>
      <c r="AD832" s="1631"/>
      <c r="AE832" s="1631"/>
      <c r="AF832" s="1631"/>
      <c r="AG832" s="1631"/>
      <c r="AH832" s="1631"/>
      <c r="AI832" s="1631"/>
      <c r="AJ832" s="1631"/>
      <c r="AK832" s="1631"/>
      <c r="AL832" s="1632"/>
      <c r="AM832" s="106"/>
      <c r="AN832" s="106"/>
    </row>
    <row r="833" spans="1:40" ht="18"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7"/>
      <c r="Z833" s="107"/>
      <c r="AA833" s="1631"/>
      <c r="AB833" s="1631"/>
      <c r="AC833" s="1631"/>
      <c r="AD833" s="1631"/>
      <c r="AE833" s="1631"/>
      <c r="AF833" s="1631"/>
      <c r="AG833" s="1631"/>
      <c r="AH833" s="1631"/>
      <c r="AI833" s="1631"/>
      <c r="AJ833" s="1631"/>
      <c r="AK833" s="1631"/>
      <c r="AL833" s="1632"/>
      <c r="AM833" s="106"/>
      <c r="AN833" s="106"/>
    </row>
    <row r="834" spans="1:40" ht="18"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7"/>
      <c r="Z834" s="107"/>
      <c r="AA834" s="1631"/>
      <c r="AB834" s="1631"/>
      <c r="AC834" s="1631"/>
      <c r="AD834" s="1631"/>
      <c r="AE834" s="1631"/>
      <c r="AF834" s="1631"/>
      <c r="AG834" s="1631"/>
      <c r="AH834" s="1631"/>
      <c r="AI834" s="1631"/>
      <c r="AJ834" s="1631"/>
      <c r="AK834" s="1631"/>
      <c r="AL834" s="1632"/>
      <c r="AM834" s="106"/>
      <c r="AN834" s="106"/>
    </row>
    <row r="835" spans="1:40" ht="18"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7"/>
      <c r="Z835" s="107"/>
      <c r="AA835" s="1631"/>
      <c r="AB835" s="1631"/>
      <c r="AC835" s="1631"/>
      <c r="AD835" s="1631"/>
      <c r="AE835" s="1631"/>
      <c r="AF835" s="1631"/>
      <c r="AG835" s="1631"/>
      <c r="AH835" s="1631"/>
      <c r="AI835" s="1631"/>
      <c r="AJ835" s="1631"/>
      <c r="AK835" s="1631"/>
      <c r="AL835" s="1632"/>
      <c r="AM835" s="106"/>
      <c r="AN835" s="106"/>
    </row>
    <row r="836" spans="1:40" ht="18"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7"/>
      <c r="Z836" s="107"/>
      <c r="AA836" s="1631"/>
      <c r="AB836" s="1631"/>
      <c r="AC836" s="1631"/>
      <c r="AD836" s="1631"/>
      <c r="AE836" s="1631"/>
      <c r="AF836" s="1631"/>
      <c r="AG836" s="1631"/>
      <c r="AH836" s="1631"/>
      <c r="AI836" s="1631"/>
      <c r="AJ836" s="1631"/>
      <c r="AK836" s="1631"/>
      <c r="AL836" s="1632"/>
      <c r="AM836" s="106"/>
      <c r="AN836" s="106"/>
    </row>
    <row r="837" spans="1:40" ht="18"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7"/>
      <c r="Z837" s="107"/>
      <c r="AA837" s="1631"/>
      <c r="AB837" s="1631"/>
      <c r="AC837" s="1631"/>
      <c r="AD837" s="1631"/>
      <c r="AE837" s="1631"/>
      <c r="AF837" s="1631"/>
      <c r="AG837" s="1631"/>
      <c r="AH837" s="1631"/>
      <c r="AI837" s="1631"/>
      <c r="AJ837" s="1631"/>
      <c r="AK837" s="1631"/>
      <c r="AL837" s="1632"/>
      <c r="AM837" s="106"/>
      <c r="AN837" s="106"/>
    </row>
    <row r="838" spans="1:40" ht="18"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7"/>
      <c r="Z838" s="107"/>
      <c r="AA838" s="1631"/>
      <c r="AB838" s="1631"/>
      <c r="AC838" s="1631"/>
      <c r="AD838" s="1631"/>
      <c r="AE838" s="1631"/>
      <c r="AF838" s="1631"/>
      <c r="AG838" s="1631"/>
      <c r="AH838" s="1631"/>
      <c r="AI838" s="1631"/>
      <c r="AJ838" s="1631"/>
      <c r="AK838" s="1631"/>
      <c r="AL838" s="1632"/>
      <c r="AM838" s="106"/>
      <c r="AN838" s="106"/>
    </row>
    <row r="839" spans="1:40" ht="18"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7"/>
      <c r="Z839" s="107"/>
      <c r="AA839" s="1631"/>
      <c r="AB839" s="1631"/>
      <c r="AC839" s="1631"/>
      <c r="AD839" s="1631"/>
      <c r="AE839" s="1631"/>
      <c r="AF839" s="1631"/>
      <c r="AG839" s="1631"/>
      <c r="AH839" s="1631"/>
      <c r="AI839" s="1631"/>
      <c r="AJ839" s="1631"/>
      <c r="AK839" s="1631"/>
      <c r="AL839" s="1632"/>
      <c r="AM839" s="106"/>
      <c r="AN839" s="106"/>
    </row>
    <row r="840" spans="1:40" ht="18"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7"/>
      <c r="Z840" s="107"/>
      <c r="AA840" s="1631"/>
      <c r="AB840" s="1631"/>
      <c r="AC840" s="1631"/>
      <c r="AD840" s="1631"/>
      <c r="AE840" s="1631"/>
      <c r="AF840" s="1631"/>
      <c r="AG840" s="1631"/>
      <c r="AH840" s="1631"/>
      <c r="AI840" s="1631"/>
      <c r="AJ840" s="1631"/>
      <c r="AK840" s="1631"/>
      <c r="AL840" s="1632"/>
      <c r="AM840" s="106"/>
      <c r="AN840" s="106"/>
    </row>
    <row r="841" spans="1:40" ht="18"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7"/>
      <c r="Z841" s="107"/>
      <c r="AA841" s="1631"/>
      <c r="AB841" s="1631"/>
      <c r="AC841" s="1631"/>
      <c r="AD841" s="1631"/>
      <c r="AE841" s="1631"/>
      <c r="AF841" s="1631"/>
      <c r="AG841" s="1631"/>
      <c r="AH841" s="1631"/>
      <c r="AI841" s="1631"/>
      <c r="AJ841" s="1631"/>
      <c r="AK841" s="1631"/>
      <c r="AL841" s="1632"/>
      <c r="AM841" s="106"/>
      <c r="AN841" s="106"/>
    </row>
    <row r="842" spans="1:40" ht="18"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7"/>
      <c r="Z842" s="107"/>
      <c r="AA842" s="1631"/>
      <c r="AB842" s="1631"/>
      <c r="AC842" s="1631"/>
      <c r="AD842" s="1631"/>
      <c r="AE842" s="1631"/>
      <c r="AF842" s="1631"/>
      <c r="AG842" s="1631"/>
      <c r="AH842" s="1631"/>
      <c r="AI842" s="1631"/>
      <c r="AJ842" s="1631"/>
      <c r="AK842" s="1631"/>
      <c r="AL842" s="1632"/>
      <c r="AM842" s="106"/>
      <c r="AN842" s="106"/>
    </row>
    <row r="843" spans="1:40" ht="18"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7"/>
      <c r="Z843" s="107"/>
      <c r="AA843" s="1631"/>
      <c r="AB843" s="1631"/>
      <c r="AC843" s="1631"/>
      <c r="AD843" s="1631"/>
      <c r="AE843" s="1631"/>
      <c r="AF843" s="1631"/>
      <c r="AG843" s="1631"/>
      <c r="AH843" s="1631"/>
      <c r="AI843" s="1631"/>
      <c r="AJ843" s="1631"/>
      <c r="AK843" s="1631"/>
      <c r="AL843" s="1632"/>
      <c r="AM843" s="106"/>
      <c r="AN843" s="106"/>
    </row>
    <row r="844" spans="1:40" ht="18"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7"/>
      <c r="Z844" s="107"/>
      <c r="AA844" s="1631"/>
      <c r="AB844" s="1631"/>
      <c r="AC844" s="1631"/>
      <c r="AD844" s="1631"/>
      <c r="AE844" s="1631"/>
      <c r="AF844" s="1631"/>
      <c r="AG844" s="1631"/>
      <c r="AH844" s="1631"/>
      <c r="AI844" s="1631"/>
      <c r="AJ844" s="1631"/>
      <c r="AK844" s="1631"/>
      <c r="AL844" s="1632"/>
      <c r="AM844" s="106"/>
      <c r="AN844" s="106"/>
    </row>
    <row r="845" spans="1:40" ht="18"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7"/>
      <c r="Z845" s="107"/>
      <c r="AA845" s="1631"/>
      <c r="AB845" s="1631"/>
      <c r="AC845" s="1631"/>
      <c r="AD845" s="1631"/>
      <c r="AE845" s="1631"/>
      <c r="AF845" s="1631"/>
      <c r="AG845" s="1631"/>
      <c r="AH845" s="1631"/>
      <c r="AI845" s="1631"/>
      <c r="AJ845" s="1631"/>
      <c r="AK845" s="1631"/>
      <c r="AL845" s="1632"/>
      <c r="AM845" s="106"/>
      <c r="AN845" s="106"/>
    </row>
    <row r="846" spans="1:40" ht="18"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7"/>
      <c r="Z846" s="107"/>
      <c r="AA846" s="1631"/>
      <c r="AB846" s="1631"/>
      <c r="AC846" s="1631"/>
      <c r="AD846" s="1631"/>
      <c r="AE846" s="1631"/>
      <c r="AF846" s="1631"/>
      <c r="AG846" s="1631"/>
      <c r="AH846" s="1631"/>
      <c r="AI846" s="1631"/>
      <c r="AJ846" s="1631"/>
      <c r="AK846" s="1631"/>
      <c r="AL846" s="1632"/>
      <c r="AM846" s="106"/>
      <c r="AN846" s="106"/>
    </row>
    <row r="847" spans="1:40" ht="18"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7"/>
      <c r="Z847" s="107"/>
      <c r="AA847" s="1631"/>
      <c r="AB847" s="1631"/>
      <c r="AC847" s="1631"/>
      <c r="AD847" s="1631"/>
      <c r="AE847" s="1631"/>
      <c r="AF847" s="1631"/>
      <c r="AG847" s="1631"/>
      <c r="AH847" s="1631"/>
      <c r="AI847" s="1631"/>
      <c r="AJ847" s="1631"/>
      <c r="AK847" s="1631"/>
      <c r="AL847" s="1632"/>
      <c r="AM847" s="106"/>
      <c r="AN847" s="106"/>
    </row>
    <row r="848" spans="1:40" ht="18"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7"/>
      <c r="Z848" s="107"/>
      <c r="AA848" s="1631"/>
      <c r="AB848" s="1631"/>
      <c r="AC848" s="1631"/>
      <c r="AD848" s="1631"/>
      <c r="AE848" s="1631"/>
      <c r="AF848" s="1631"/>
      <c r="AG848" s="1631"/>
      <c r="AH848" s="1631"/>
      <c r="AI848" s="1631"/>
      <c r="AJ848" s="1631"/>
      <c r="AK848" s="1631"/>
      <c r="AL848" s="1632"/>
      <c r="AM848" s="106"/>
      <c r="AN848" s="106"/>
    </row>
    <row r="849" spans="1:40" ht="18"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7"/>
      <c r="Z849" s="107"/>
      <c r="AA849" s="1631"/>
      <c r="AB849" s="1631"/>
      <c r="AC849" s="1631"/>
      <c r="AD849" s="1631"/>
      <c r="AE849" s="1631"/>
      <c r="AF849" s="1631"/>
      <c r="AG849" s="1631"/>
      <c r="AH849" s="1631"/>
      <c r="AI849" s="1631"/>
      <c r="AJ849" s="1631"/>
      <c r="AK849" s="1631"/>
      <c r="AL849" s="1632"/>
      <c r="AM849" s="106"/>
      <c r="AN849" s="106"/>
    </row>
    <row r="850" spans="1:40" ht="18"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7"/>
      <c r="Z850" s="107"/>
      <c r="AA850" s="1631"/>
      <c r="AB850" s="1631"/>
      <c r="AC850" s="1631"/>
      <c r="AD850" s="1631"/>
      <c r="AE850" s="1631"/>
      <c r="AF850" s="1631"/>
      <c r="AG850" s="1631"/>
      <c r="AH850" s="1631"/>
      <c r="AI850" s="1631"/>
      <c r="AJ850" s="1631"/>
      <c r="AK850" s="1631"/>
      <c r="AL850" s="1632"/>
      <c r="AM850" s="106"/>
      <c r="AN850" s="106"/>
    </row>
    <row r="851" spans="1:40" ht="18"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7"/>
      <c r="Z851" s="107"/>
      <c r="AA851" s="1631"/>
      <c r="AB851" s="1631"/>
      <c r="AC851" s="1631"/>
      <c r="AD851" s="1631"/>
      <c r="AE851" s="1631"/>
      <c r="AF851" s="1631"/>
      <c r="AG851" s="1631"/>
      <c r="AH851" s="1631"/>
      <c r="AI851" s="1631"/>
      <c r="AJ851" s="1631"/>
      <c r="AK851" s="1631"/>
      <c r="AL851" s="1632"/>
      <c r="AM851" s="106"/>
      <c r="AN851" s="106"/>
    </row>
    <row r="852" spans="1:40" ht="18"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7"/>
      <c r="Z852" s="107"/>
      <c r="AA852" s="1631"/>
      <c r="AB852" s="1631"/>
      <c r="AC852" s="1631"/>
      <c r="AD852" s="1631"/>
      <c r="AE852" s="1631"/>
      <c r="AF852" s="1631"/>
      <c r="AG852" s="1631"/>
      <c r="AH852" s="1631"/>
      <c r="AI852" s="1631"/>
      <c r="AJ852" s="1631"/>
      <c r="AK852" s="1631"/>
      <c r="AL852" s="1632"/>
      <c r="AM852" s="106"/>
      <c r="AN852" s="106"/>
    </row>
    <row r="853" spans="1:40" ht="18"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7"/>
      <c r="Z853" s="107"/>
      <c r="AA853" s="1631"/>
      <c r="AB853" s="1631"/>
      <c r="AC853" s="1631"/>
      <c r="AD853" s="1631"/>
      <c r="AE853" s="1631"/>
      <c r="AF853" s="1631"/>
      <c r="AG853" s="1631"/>
      <c r="AH853" s="1631"/>
      <c r="AI853" s="1631"/>
      <c r="AJ853" s="1631"/>
      <c r="AK853" s="1631"/>
      <c r="AL853" s="1632"/>
      <c r="AM853" s="106"/>
      <c r="AN853" s="106"/>
    </row>
    <row r="854" spans="1:40" ht="18"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7"/>
      <c r="Z854" s="107"/>
      <c r="AA854" s="1631"/>
      <c r="AB854" s="1631"/>
      <c r="AC854" s="1631"/>
      <c r="AD854" s="1631"/>
      <c r="AE854" s="1631"/>
      <c r="AF854" s="1631"/>
      <c r="AG854" s="1631"/>
      <c r="AH854" s="1631"/>
      <c r="AI854" s="1631"/>
      <c r="AJ854" s="1631"/>
      <c r="AK854" s="1631"/>
      <c r="AL854" s="1632"/>
      <c r="AM854" s="106"/>
      <c r="AN854" s="106"/>
    </row>
    <row r="855" spans="1:40" ht="18"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7"/>
      <c r="Z855" s="107"/>
      <c r="AA855" s="1631"/>
      <c r="AB855" s="1631"/>
      <c r="AC855" s="1631"/>
      <c r="AD855" s="1631"/>
      <c r="AE855" s="1631"/>
      <c r="AF855" s="1631"/>
      <c r="AG855" s="1631"/>
      <c r="AH855" s="1631"/>
      <c r="AI855" s="1631"/>
      <c r="AJ855" s="1631"/>
      <c r="AK855" s="1631"/>
      <c r="AL855" s="1632"/>
      <c r="AM855" s="106"/>
      <c r="AN855" s="106"/>
    </row>
    <row r="856" spans="1:40" ht="18"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7"/>
      <c r="Z856" s="107"/>
      <c r="AA856" s="1631"/>
      <c r="AB856" s="1631"/>
      <c r="AC856" s="1631"/>
      <c r="AD856" s="1631"/>
      <c r="AE856" s="1631"/>
      <c r="AF856" s="1631"/>
      <c r="AG856" s="1631"/>
      <c r="AH856" s="1631"/>
      <c r="AI856" s="1631"/>
      <c r="AJ856" s="1631"/>
      <c r="AK856" s="1631"/>
      <c r="AL856" s="1632"/>
      <c r="AM856" s="106"/>
      <c r="AN856" s="106"/>
    </row>
    <row r="857" spans="1:40" ht="18"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7"/>
      <c r="Z857" s="107"/>
      <c r="AA857" s="1631"/>
      <c r="AB857" s="1631"/>
      <c r="AC857" s="1631"/>
      <c r="AD857" s="1631"/>
      <c r="AE857" s="1631"/>
      <c r="AF857" s="1631"/>
      <c r="AG857" s="1631"/>
      <c r="AH857" s="1631"/>
      <c r="AI857" s="1631"/>
      <c r="AJ857" s="1631"/>
      <c r="AK857" s="1631"/>
      <c r="AL857" s="1632"/>
      <c r="AM857" s="106"/>
      <c r="AN857" s="106"/>
    </row>
    <row r="858" spans="1:40" ht="18"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7"/>
      <c r="Z858" s="107"/>
      <c r="AA858" s="1631"/>
      <c r="AB858" s="1631"/>
      <c r="AC858" s="1631"/>
      <c r="AD858" s="1631"/>
      <c r="AE858" s="1631"/>
      <c r="AF858" s="1631"/>
      <c r="AG858" s="1631"/>
      <c r="AH858" s="1631"/>
      <c r="AI858" s="1631"/>
      <c r="AJ858" s="1631"/>
      <c r="AK858" s="1631"/>
      <c r="AL858" s="1632"/>
      <c r="AM858" s="106"/>
      <c r="AN858" s="106"/>
    </row>
    <row r="859" spans="1:40" ht="18"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7"/>
      <c r="Z859" s="107"/>
      <c r="AA859" s="1631"/>
      <c r="AB859" s="1631"/>
      <c r="AC859" s="1631"/>
      <c r="AD859" s="1631"/>
      <c r="AE859" s="1631"/>
      <c r="AF859" s="1631"/>
      <c r="AG859" s="1631"/>
      <c r="AH859" s="1631"/>
      <c r="AI859" s="1631"/>
      <c r="AJ859" s="1631"/>
      <c r="AK859" s="1631"/>
      <c r="AL859" s="1632"/>
      <c r="AM859" s="106"/>
      <c r="AN859" s="106"/>
    </row>
    <row r="860" spans="1:40" ht="18"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7"/>
      <c r="Z860" s="107"/>
      <c r="AA860" s="1631"/>
      <c r="AB860" s="1631"/>
      <c r="AC860" s="1631"/>
      <c r="AD860" s="1631"/>
      <c r="AE860" s="1631"/>
      <c r="AF860" s="1631"/>
      <c r="AG860" s="1631"/>
      <c r="AH860" s="1631"/>
      <c r="AI860" s="1631"/>
      <c r="AJ860" s="1631"/>
      <c r="AK860" s="1631"/>
      <c r="AL860" s="1632"/>
      <c r="AM860" s="106"/>
      <c r="AN860" s="106"/>
    </row>
    <row r="861" spans="1:40" ht="18"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7"/>
      <c r="Z861" s="107"/>
      <c r="AA861" s="1631"/>
      <c r="AB861" s="1631"/>
      <c r="AC861" s="1631"/>
      <c r="AD861" s="1631"/>
      <c r="AE861" s="1631"/>
      <c r="AF861" s="1631"/>
      <c r="AG861" s="1631"/>
      <c r="AH861" s="1631"/>
      <c r="AI861" s="1631"/>
      <c r="AJ861" s="1631"/>
      <c r="AK861" s="1631"/>
      <c r="AL861" s="1632"/>
      <c r="AM861" s="106"/>
      <c r="AN861" s="106"/>
    </row>
    <row r="862" spans="1:40" ht="18"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7"/>
      <c r="Z862" s="107"/>
      <c r="AA862" s="1631"/>
      <c r="AB862" s="1631"/>
      <c r="AC862" s="1631"/>
      <c r="AD862" s="1631"/>
      <c r="AE862" s="1631"/>
      <c r="AF862" s="1631"/>
      <c r="AG862" s="1631"/>
      <c r="AH862" s="1631"/>
      <c r="AI862" s="1631"/>
      <c r="AJ862" s="1631"/>
      <c r="AK862" s="1631"/>
      <c r="AL862" s="1632"/>
      <c r="AM862" s="106"/>
      <c r="AN862" s="106"/>
    </row>
    <row r="863" spans="1:40" ht="18"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7"/>
      <c r="Z863" s="107"/>
      <c r="AA863" s="1631"/>
      <c r="AB863" s="1631"/>
      <c r="AC863" s="1631"/>
      <c r="AD863" s="1631"/>
      <c r="AE863" s="1631"/>
      <c r="AF863" s="1631"/>
      <c r="AG863" s="1631"/>
      <c r="AH863" s="1631"/>
      <c r="AI863" s="1631"/>
      <c r="AJ863" s="1631"/>
      <c r="AK863" s="1631"/>
      <c r="AL863" s="1632"/>
      <c r="AM863" s="106"/>
      <c r="AN863" s="106"/>
    </row>
    <row r="864" spans="1:40" ht="18"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7"/>
      <c r="Z864" s="107"/>
      <c r="AA864" s="1631"/>
      <c r="AB864" s="1631"/>
      <c r="AC864" s="1631"/>
      <c r="AD864" s="1631"/>
      <c r="AE864" s="1631"/>
      <c r="AF864" s="1631"/>
      <c r="AG864" s="1631"/>
      <c r="AH864" s="1631"/>
      <c r="AI864" s="1631"/>
      <c r="AJ864" s="1631"/>
      <c r="AK864" s="1631"/>
      <c r="AL864" s="1632"/>
      <c r="AM864" s="106"/>
      <c r="AN864" s="106"/>
    </row>
    <row r="865" spans="1:40" ht="18"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7"/>
      <c r="Z865" s="107"/>
      <c r="AA865" s="1631"/>
      <c r="AB865" s="1631"/>
      <c r="AC865" s="1631"/>
      <c r="AD865" s="1631"/>
      <c r="AE865" s="1631"/>
      <c r="AF865" s="1631"/>
      <c r="AG865" s="1631"/>
      <c r="AH865" s="1631"/>
      <c r="AI865" s="1631"/>
      <c r="AJ865" s="1631"/>
      <c r="AK865" s="1631"/>
      <c r="AL865" s="1632"/>
      <c r="AM865" s="106"/>
      <c r="AN865" s="106"/>
    </row>
    <row r="866" spans="1:40" ht="18"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7"/>
      <c r="Z866" s="107"/>
      <c r="AA866" s="1631"/>
      <c r="AB866" s="1631"/>
      <c r="AC866" s="1631"/>
      <c r="AD866" s="1631"/>
      <c r="AE866" s="1631"/>
      <c r="AF866" s="1631"/>
      <c r="AG866" s="1631"/>
      <c r="AH866" s="1631"/>
      <c r="AI866" s="1631"/>
      <c r="AJ866" s="1631"/>
      <c r="AK866" s="1631"/>
      <c r="AL866" s="1632"/>
      <c r="AM866" s="106"/>
      <c r="AN866" s="106"/>
    </row>
    <row r="867" spans="1:40" ht="18"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7"/>
      <c r="Z867" s="107"/>
      <c r="AA867" s="1631"/>
      <c r="AB867" s="1631"/>
      <c r="AC867" s="1631"/>
      <c r="AD867" s="1631"/>
      <c r="AE867" s="1631"/>
      <c r="AF867" s="1631"/>
      <c r="AG867" s="1631"/>
      <c r="AH867" s="1631"/>
      <c r="AI867" s="1631"/>
      <c r="AJ867" s="1631"/>
      <c r="AK867" s="1631"/>
      <c r="AL867" s="1632"/>
      <c r="AM867" s="106"/>
      <c r="AN867" s="106"/>
    </row>
    <row r="868" spans="1:40" ht="18"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7"/>
      <c r="Z868" s="107"/>
      <c r="AA868" s="1631"/>
      <c r="AB868" s="1631"/>
      <c r="AC868" s="1631"/>
      <c r="AD868" s="1631"/>
      <c r="AE868" s="1631"/>
      <c r="AF868" s="1631"/>
      <c r="AG868" s="1631"/>
      <c r="AH868" s="1631"/>
      <c r="AI868" s="1631"/>
      <c r="AJ868" s="1631"/>
      <c r="AK868" s="1631"/>
      <c r="AL868" s="1632"/>
      <c r="AM868" s="106"/>
      <c r="AN868" s="106"/>
    </row>
    <row r="869" spans="1:40" ht="18"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7"/>
      <c r="Z869" s="107"/>
      <c r="AA869" s="1631"/>
      <c r="AB869" s="1631"/>
      <c r="AC869" s="1631"/>
      <c r="AD869" s="1631"/>
      <c r="AE869" s="1631"/>
      <c r="AF869" s="1631"/>
      <c r="AG869" s="1631"/>
      <c r="AH869" s="1631"/>
      <c r="AI869" s="1631"/>
      <c r="AJ869" s="1631"/>
      <c r="AK869" s="1631"/>
      <c r="AL869" s="1632"/>
      <c r="AM869" s="106"/>
      <c r="AN869" s="106"/>
    </row>
    <row r="870" spans="1:40" ht="18"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7"/>
      <c r="Z870" s="107"/>
      <c r="AA870" s="1631"/>
      <c r="AB870" s="1631"/>
      <c r="AC870" s="1631"/>
      <c r="AD870" s="1631"/>
      <c r="AE870" s="1631"/>
      <c r="AF870" s="1631"/>
      <c r="AG870" s="1631"/>
      <c r="AH870" s="1631"/>
      <c r="AI870" s="1631"/>
      <c r="AJ870" s="1631"/>
      <c r="AK870" s="1631"/>
      <c r="AL870" s="1632"/>
      <c r="AM870" s="106"/>
      <c r="AN870" s="106"/>
    </row>
    <row r="871" spans="1:40" ht="18"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7"/>
      <c r="Z871" s="107"/>
      <c r="AA871" s="1631"/>
      <c r="AB871" s="1631"/>
      <c r="AC871" s="1631"/>
      <c r="AD871" s="1631"/>
      <c r="AE871" s="1631"/>
      <c r="AF871" s="1631"/>
      <c r="AG871" s="1631"/>
      <c r="AH871" s="1631"/>
      <c r="AI871" s="1631"/>
      <c r="AJ871" s="1631"/>
      <c r="AK871" s="1631"/>
      <c r="AL871" s="1632"/>
      <c r="AM871" s="106"/>
      <c r="AN871" s="106"/>
    </row>
    <row r="872" spans="1:40" ht="18"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7"/>
      <c r="Z872" s="107"/>
      <c r="AA872" s="1631"/>
      <c r="AB872" s="1631"/>
      <c r="AC872" s="1631"/>
      <c r="AD872" s="1631"/>
      <c r="AE872" s="1631"/>
      <c r="AF872" s="1631"/>
      <c r="AG872" s="1631"/>
      <c r="AH872" s="1631"/>
      <c r="AI872" s="1631"/>
      <c r="AJ872" s="1631"/>
      <c r="AK872" s="1631"/>
      <c r="AL872" s="1632"/>
      <c r="AM872" s="106"/>
      <c r="AN872" s="106"/>
    </row>
    <row r="873" spans="1:40" ht="18"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7"/>
      <c r="Z873" s="107"/>
      <c r="AA873" s="1631"/>
      <c r="AB873" s="1631"/>
      <c r="AC873" s="1631"/>
      <c r="AD873" s="1631"/>
      <c r="AE873" s="1631"/>
      <c r="AF873" s="1631"/>
      <c r="AG873" s="1631"/>
      <c r="AH873" s="1631"/>
      <c r="AI873" s="1631"/>
      <c r="AJ873" s="1631"/>
      <c r="AK873" s="1631"/>
      <c r="AL873" s="1632"/>
      <c r="AM873" s="106"/>
      <c r="AN873" s="106"/>
    </row>
    <row r="874" spans="1:40" ht="18"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7"/>
      <c r="Z874" s="107"/>
      <c r="AA874" s="1631"/>
      <c r="AB874" s="1631"/>
      <c r="AC874" s="1631"/>
      <c r="AD874" s="1631"/>
      <c r="AE874" s="1631"/>
      <c r="AF874" s="1631"/>
      <c r="AG874" s="1631"/>
      <c r="AH874" s="1631"/>
      <c r="AI874" s="1631"/>
      <c r="AJ874" s="1631"/>
      <c r="AK874" s="1631"/>
      <c r="AL874" s="1632"/>
      <c r="AM874" s="106"/>
      <c r="AN874" s="106"/>
    </row>
    <row r="875" spans="1:40" ht="18"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7"/>
      <c r="Z875" s="107"/>
      <c r="AA875" s="1631"/>
      <c r="AB875" s="1631"/>
      <c r="AC875" s="1631"/>
      <c r="AD875" s="1631"/>
      <c r="AE875" s="1631"/>
      <c r="AF875" s="1631"/>
      <c r="AG875" s="1631"/>
      <c r="AH875" s="1631"/>
      <c r="AI875" s="1631"/>
      <c r="AJ875" s="1631"/>
      <c r="AK875" s="1631"/>
      <c r="AL875" s="1632"/>
      <c r="AM875" s="106"/>
      <c r="AN875" s="106"/>
    </row>
    <row r="876" spans="1:40" ht="18"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7"/>
      <c r="Z876" s="107"/>
      <c r="AA876" s="1631"/>
      <c r="AB876" s="1631"/>
      <c r="AC876" s="1631"/>
      <c r="AD876" s="1631"/>
      <c r="AE876" s="1631"/>
      <c r="AF876" s="1631"/>
      <c r="AG876" s="1631"/>
      <c r="AH876" s="1631"/>
      <c r="AI876" s="1631"/>
      <c r="AJ876" s="1631"/>
      <c r="AK876" s="1631"/>
      <c r="AL876" s="1632"/>
      <c r="AM876" s="106"/>
      <c r="AN876" s="106"/>
    </row>
    <row r="877" spans="1:40" ht="18"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7"/>
      <c r="Z877" s="107"/>
      <c r="AA877" s="1631"/>
      <c r="AB877" s="1631"/>
      <c r="AC877" s="1631"/>
      <c r="AD877" s="1631"/>
      <c r="AE877" s="1631"/>
      <c r="AF877" s="1631"/>
      <c r="AG877" s="1631"/>
      <c r="AH877" s="1631"/>
      <c r="AI877" s="1631"/>
      <c r="AJ877" s="1631"/>
      <c r="AK877" s="1631"/>
      <c r="AL877" s="1632"/>
      <c r="AM877" s="106"/>
      <c r="AN877" s="106"/>
    </row>
    <row r="878" spans="1:40" ht="18"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7"/>
      <c r="Z878" s="107"/>
      <c r="AA878" s="1631"/>
      <c r="AB878" s="1631"/>
      <c r="AC878" s="1631"/>
      <c r="AD878" s="1631"/>
      <c r="AE878" s="1631"/>
      <c r="AF878" s="1631"/>
      <c r="AG878" s="1631"/>
      <c r="AH878" s="1631"/>
      <c r="AI878" s="1631"/>
      <c r="AJ878" s="1631"/>
      <c r="AK878" s="1631"/>
      <c r="AL878" s="1632"/>
      <c r="AM878" s="106"/>
      <c r="AN878" s="106"/>
    </row>
    <row r="879" spans="1:40" ht="18"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7"/>
      <c r="Z879" s="107"/>
      <c r="AA879" s="1631"/>
      <c r="AB879" s="1631"/>
      <c r="AC879" s="1631"/>
      <c r="AD879" s="1631"/>
      <c r="AE879" s="1631"/>
      <c r="AF879" s="1631"/>
      <c r="AG879" s="1631"/>
      <c r="AH879" s="1631"/>
      <c r="AI879" s="1631"/>
      <c r="AJ879" s="1631"/>
      <c r="AK879" s="1631"/>
      <c r="AL879" s="1632"/>
      <c r="AM879" s="106"/>
      <c r="AN879" s="106"/>
    </row>
    <row r="880" spans="1:40" ht="18"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7"/>
      <c r="Z880" s="107"/>
      <c r="AA880" s="1631"/>
      <c r="AB880" s="1631"/>
      <c r="AC880" s="1631"/>
      <c r="AD880" s="1631"/>
      <c r="AE880" s="1631"/>
      <c r="AF880" s="1631"/>
      <c r="AG880" s="1631"/>
      <c r="AH880" s="1631"/>
      <c r="AI880" s="1631"/>
      <c r="AJ880" s="1631"/>
      <c r="AK880" s="1631"/>
      <c r="AL880" s="1632"/>
      <c r="AM880" s="106"/>
      <c r="AN880" s="106"/>
    </row>
    <row r="881" spans="1:40" ht="18"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7"/>
      <c r="Z881" s="107"/>
      <c r="AA881" s="1631"/>
      <c r="AB881" s="1631"/>
      <c r="AC881" s="1631"/>
      <c r="AD881" s="1631"/>
      <c r="AE881" s="1631"/>
      <c r="AF881" s="1631"/>
      <c r="AG881" s="1631"/>
      <c r="AH881" s="1631"/>
      <c r="AI881" s="1631"/>
      <c r="AJ881" s="1631"/>
      <c r="AK881" s="1631"/>
      <c r="AL881" s="1632"/>
      <c r="AM881" s="106"/>
      <c r="AN881" s="106"/>
    </row>
    <row r="882" spans="1:40" ht="18"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7"/>
      <c r="Z882" s="107"/>
      <c r="AA882" s="1631"/>
      <c r="AB882" s="1631"/>
      <c r="AC882" s="1631"/>
      <c r="AD882" s="1631"/>
      <c r="AE882" s="1631"/>
      <c r="AF882" s="1631"/>
      <c r="AG882" s="1631"/>
      <c r="AH882" s="1631"/>
      <c r="AI882" s="1631"/>
      <c r="AJ882" s="1631"/>
      <c r="AK882" s="1631"/>
      <c r="AL882" s="1632"/>
      <c r="AM882" s="106"/>
      <c r="AN882" s="106"/>
    </row>
    <row r="883" spans="1:40" ht="18"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7"/>
      <c r="Z883" s="107"/>
      <c r="AA883" s="1631"/>
      <c r="AB883" s="1631"/>
      <c r="AC883" s="1631"/>
      <c r="AD883" s="1631"/>
      <c r="AE883" s="1631"/>
      <c r="AF883" s="1631"/>
      <c r="AG883" s="1631"/>
      <c r="AH883" s="1631"/>
      <c r="AI883" s="1631"/>
      <c r="AJ883" s="1631"/>
      <c r="AK883" s="1631"/>
      <c r="AL883" s="1632"/>
      <c r="AM883" s="106"/>
      <c r="AN883" s="106"/>
    </row>
    <row r="884" spans="1:40" ht="18"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7"/>
      <c r="Z884" s="107"/>
      <c r="AA884" s="1631"/>
      <c r="AB884" s="1631"/>
      <c r="AC884" s="1631"/>
      <c r="AD884" s="1631"/>
      <c r="AE884" s="1631"/>
      <c r="AF884" s="1631"/>
      <c r="AG884" s="1631"/>
      <c r="AH884" s="1631"/>
      <c r="AI884" s="1631"/>
      <c r="AJ884" s="1631"/>
      <c r="AK884" s="1631"/>
      <c r="AL884" s="1632"/>
      <c r="AM884" s="106"/>
      <c r="AN884" s="106"/>
    </row>
    <row r="885" spans="1:40" ht="18"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7"/>
      <c r="Z885" s="107"/>
      <c r="AA885" s="1631"/>
      <c r="AB885" s="1631"/>
      <c r="AC885" s="1631"/>
      <c r="AD885" s="1631"/>
      <c r="AE885" s="1631"/>
      <c r="AF885" s="1631"/>
      <c r="AG885" s="1631"/>
      <c r="AH885" s="1631"/>
      <c r="AI885" s="1631"/>
      <c r="AJ885" s="1631"/>
      <c r="AK885" s="1631"/>
      <c r="AL885" s="1632"/>
      <c r="AM885" s="106"/>
      <c r="AN885" s="106"/>
    </row>
    <row r="886" spans="1:40" ht="18"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7"/>
      <c r="Z886" s="107"/>
      <c r="AA886" s="1631"/>
      <c r="AB886" s="1631"/>
      <c r="AC886" s="1631"/>
      <c r="AD886" s="1631"/>
      <c r="AE886" s="1631"/>
      <c r="AF886" s="1631"/>
      <c r="AG886" s="1631"/>
      <c r="AH886" s="1631"/>
      <c r="AI886" s="1631"/>
      <c r="AJ886" s="1631"/>
      <c r="AK886" s="1631"/>
      <c r="AL886" s="1632"/>
      <c r="AM886" s="106"/>
      <c r="AN886" s="106"/>
    </row>
    <row r="887" spans="1:40" ht="18"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7"/>
      <c r="Z887" s="107"/>
      <c r="AA887" s="1631"/>
      <c r="AB887" s="1631"/>
      <c r="AC887" s="1631"/>
      <c r="AD887" s="1631"/>
      <c r="AE887" s="1631"/>
      <c r="AF887" s="1631"/>
      <c r="AG887" s="1631"/>
      <c r="AH887" s="1631"/>
      <c r="AI887" s="1631"/>
      <c r="AJ887" s="1631"/>
      <c r="AK887" s="1631"/>
      <c r="AL887" s="1632"/>
      <c r="AM887" s="106"/>
      <c r="AN887" s="106"/>
    </row>
    <row r="888" spans="1:40" ht="18"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7"/>
      <c r="Z888" s="107"/>
      <c r="AA888" s="1631"/>
      <c r="AB888" s="1631"/>
      <c r="AC888" s="1631"/>
      <c r="AD888" s="1631"/>
      <c r="AE888" s="1631"/>
      <c r="AF888" s="1631"/>
      <c r="AG888" s="1631"/>
      <c r="AH888" s="1631"/>
      <c r="AI888" s="1631"/>
      <c r="AJ888" s="1631"/>
      <c r="AK888" s="1631"/>
      <c r="AL888" s="1632"/>
      <c r="AM888" s="106"/>
      <c r="AN888" s="106"/>
    </row>
    <row r="889" spans="1:40" ht="18"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7"/>
      <c r="Z889" s="107"/>
      <c r="AA889" s="1631"/>
      <c r="AB889" s="1631"/>
      <c r="AC889" s="1631"/>
      <c r="AD889" s="1631"/>
      <c r="AE889" s="1631"/>
      <c r="AF889" s="1631"/>
      <c r="AG889" s="1631"/>
      <c r="AH889" s="1631"/>
      <c r="AI889" s="1631"/>
      <c r="AJ889" s="1631"/>
      <c r="AK889" s="1631"/>
      <c r="AL889" s="1632"/>
      <c r="AM889" s="106"/>
      <c r="AN889" s="106"/>
    </row>
    <row r="890" spans="1:40" ht="18"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7"/>
      <c r="Z890" s="107"/>
      <c r="AA890" s="1631"/>
      <c r="AB890" s="1631"/>
      <c r="AC890" s="1631"/>
      <c r="AD890" s="1631"/>
      <c r="AE890" s="1631"/>
      <c r="AF890" s="1631"/>
      <c r="AG890" s="1631"/>
      <c r="AH890" s="1631"/>
      <c r="AI890" s="1631"/>
      <c r="AJ890" s="1631"/>
      <c r="AK890" s="1631"/>
      <c r="AL890" s="1632"/>
      <c r="AM890" s="106"/>
      <c r="AN890" s="106"/>
    </row>
    <row r="891" spans="1:40" ht="18"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7"/>
      <c r="Z891" s="107"/>
      <c r="AA891" s="1631"/>
      <c r="AB891" s="1631"/>
      <c r="AC891" s="1631"/>
      <c r="AD891" s="1631"/>
      <c r="AE891" s="1631"/>
      <c r="AF891" s="1631"/>
      <c r="AG891" s="1631"/>
      <c r="AH891" s="1631"/>
      <c r="AI891" s="1631"/>
      <c r="AJ891" s="1631"/>
      <c r="AK891" s="1631"/>
      <c r="AL891" s="1632"/>
      <c r="AM891" s="106"/>
      <c r="AN891" s="106"/>
    </row>
    <row r="892" spans="1:40" ht="18"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7"/>
      <c r="Z892" s="107"/>
      <c r="AA892" s="1631"/>
      <c r="AB892" s="1631"/>
      <c r="AC892" s="1631"/>
      <c r="AD892" s="1631"/>
      <c r="AE892" s="1631"/>
      <c r="AF892" s="1631"/>
      <c r="AG892" s="1631"/>
      <c r="AH892" s="1631"/>
      <c r="AI892" s="1631"/>
      <c r="AJ892" s="1631"/>
      <c r="AK892" s="1631"/>
      <c r="AL892" s="1632"/>
      <c r="AM892" s="106"/>
      <c r="AN892" s="106"/>
    </row>
    <row r="893" spans="1:40" ht="18"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7"/>
      <c r="Z893" s="107"/>
      <c r="AA893" s="1631"/>
      <c r="AB893" s="1631"/>
      <c r="AC893" s="1631"/>
      <c r="AD893" s="1631"/>
      <c r="AE893" s="1631"/>
      <c r="AF893" s="1631"/>
      <c r="AG893" s="1631"/>
      <c r="AH893" s="1631"/>
      <c r="AI893" s="1631"/>
      <c r="AJ893" s="1631"/>
      <c r="AK893" s="1631"/>
      <c r="AL893" s="1632"/>
      <c r="AM893" s="106"/>
      <c r="AN893" s="106"/>
    </row>
    <row r="894" spans="1:40" ht="18"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7"/>
      <c r="Z894" s="107"/>
      <c r="AA894" s="1631"/>
      <c r="AB894" s="1631"/>
      <c r="AC894" s="1631"/>
      <c r="AD894" s="1631"/>
      <c r="AE894" s="1631"/>
      <c r="AF894" s="1631"/>
      <c r="AG894" s="1631"/>
      <c r="AH894" s="1631"/>
      <c r="AI894" s="1631"/>
      <c r="AJ894" s="1631"/>
      <c r="AK894" s="1631"/>
      <c r="AL894" s="1632"/>
      <c r="AM894" s="106"/>
      <c r="AN894" s="106"/>
    </row>
    <row r="895" spans="1:40" ht="18"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7"/>
      <c r="Z895" s="107"/>
      <c r="AA895" s="1631"/>
      <c r="AB895" s="1631"/>
      <c r="AC895" s="1631"/>
      <c r="AD895" s="1631"/>
      <c r="AE895" s="1631"/>
      <c r="AF895" s="1631"/>
      <c r="AG895" s="1631"/>
      <c r="AH895" s="1631"/>
      <c r="AI895" s="1631"/>
      <c r="AJ895" s="1631"/>
      <c r="AK895" s="1631"/>
      <c r="AL895" s="1632"/>
      <c r="AM895" s="106"/>
      <c r="AN895" s="106"/>
    </row>
    <row r="896" spans="1:40" ht="18"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7"/>
      <c r="Z896" s="107"/>
      <c r="AA896" s="1631"/>
      <c r="AB896" s="1631"/>
      <c r="AC896" s="1631"/>
      <c r="AD896" s="1631"/>
      <c r="AE896" s="1631"/>
      <c r="AF896" s="1631"/>
      <c r="AG896" s="1631"/>
      <c r="AH896" s="1631"/>
      <c r="AI896" s="1631"/>
      <c r="AJ896" s="1631"/>
      <c r="AK896" s="1631"/>
      <c r="AL896" s="1632"/>
      <c r="AM896" s="106"/>
      <c r="AN896" s="106"/>
    </row>
    <row r="897" spans="1:40" ht="18"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7"/>
      <c r="Z897" s="107"/>
      <c r="AA897" s="1631"/>
      <c r="AB897" s="1631"/>
      <c r="AC897" s="1631"/>
      <c r="AD897" s="1631"/>
      <c r="AE897" s="1631"/>
      <c r="AF897" s="1631"/>
      <c r="AG897" s="1631"/>
      <c r="AH897" s="1631"/>
      <c r="AI897" s="1631"/>
      <c r="AJ897" s="1631"/>
      <c r="AK897" s="1631"/>
      <c r="AL897" s="1632"/>
      <c r="AM897" s="106"/>
      <c r="AN897" s="106"/>
    </row>
    <row r="898" spans="1:40" ht="18"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7"/>
      <c r="Z898" s="107"/>
      <c r="AA898" s="1631"/>
      <c r="AB898" s="1631"/>
      <c r="AC898" s="1631"/>
      <c r="AD898" s="1631"/>
      <c r="AE898" s="1631"/>
      <c r="AF898" s="1631"/>
      <c r="AG898" s="1631"/>
      <c r="AH898" s="1631"/>
      <c r="AI898" s="1631"/>
      <c r="AJ898" s="1631"/>
      <c r="AK898" s="1631"/>
      <c r="AL898" s="1632"/>
      <c r="AM898" s="106"/>
      <c r="AN898" s="106"/>
    </row>
    <row r="899" spans="1:40" ht="18"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7"/>
      <c r="Z899" s="107"/>
      <c r="AA899" s="1631"/>
      <c r="AB899" s="1631"/>
      <c r="AC899" s="1631"/>
      <c r="AD899" s="1631"/>
      <c r="AE899" s="1631"/>
      <c r="AF899" s="1631"/>
      <c r="AG899" s="1631"/>
      <c r="AH899" s="1631"/>
      <c r="AI899" s="1631"/>
      <c r="AJ899" s="1631"/>
      <c r="AK899" s="1631"/>
      <c r="AL899" s="1632"/>
      <c r="AM899" s="106"/>
      <c r="AN899" s="106"/>
    </row>
    <row r="900" spans="1:40" ht="18"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7"/>
      <c r="Z900" s="107"/>
      <c r="AA900" s="1631"/>
      <c r="AB900" s="1631"/>
      <c r="AC900" s="1631"/>
      <c r="AD900" s="1631"/>
      <c r="AE900" s="1631"/>
      <c r="AF900" s="1631"/>
      <c r="AG900" s="1631"/>
      <c r="AH900" s="1631"/>
      <c r="AI900" s="1631"/>
      <c r="AJ900" s="1631"/>
      <c r="AK900" s="1631"/>
      <c r="AL900" s="1632"/>
      <c r="AM900" s="106"/>
      <c r="AN900" s="106"/>
    </row>
    <row r="901" spans="1:40" ht="18"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7"/>
      <c r="Z901" s="107"/>
      <c r="AA901" s="1631"/>
      <c r="AB901" s="1631"/>
      <c r="AC901" s="1631"/>
      <c r="AD901" s="1631"/>
      <c r="AE901" s="1631"/>
      <c r="AF901" s="1631"/>
      <c r="AG901" s="1631"/>
      <c r="AH901" s="1631"/>
      <c r="AI901" s="1631"/>
      <c r="AJ901" s="1631"/>
      <c r="AK901" s="1631"/>
      <c r="AL901" s="1632"/>
      <c r="AM901" s="106"/>
      <c r="AN901" s="106"/>
    </row>
    <row r="902" spans="1:40" ht="18"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7"/>
      <c r="Z902" s="107"/>
      <c r="AA902" s="1631"/>
      <c r="AB902" s="1631"/>
      <c r="AC902" s="1631"/>
      <c r="AD902" s="1631"/>
      <c r="AE902" s="1631"/>
      <c r="AF902" s="1631"/>
      <c r="AG902" s="1631"/>
      <c r="AH902" s="1631"/>
      <c r="AI902" s="1631"/>
      <c r="AJ902" s="1631"/>
      <c r="AK902" s="1631"/>
      <c r="AL902" s="1632"/>
      <c r="AM902" s="106"/>
      <c r="AN902" s="106"/>
    </row>
    <row r="903" spans="1:40" ht="18"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7"/>
      <c r="Z903" s="107"/>
      <c r="AA903" s="1631"/>
      <c r="AB903" s="1631"/>
      <c r="AC903" s="1631"/>
      <c r="AD903" s="1631"/>
      <c r="AE903" s="1631"/>
      <c r="AF903" s="1631"/>
      <c r="AG903" s="1631"/>
      <c r="AH903" s="1631"/>
      <c r="AI903" s="1631"/>
      <c r="AJ903" s="1631"/>
      <c r="AK903" s="1631"/>
      <c r="AL903" s="1632"/>
      <c r="AM903" s="106"/>
      <c r="AN903" s="106"/>
    </row>
    <row r="904" spans="1:40" ht="18"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7"/>
      <c r="Z904" s="107"/>
      <c r="AA904" s="1631"/>
      <c r="AB904" s="1631"/>
      <c r="AC904" s="1631"/>
      <c r="AD904" s="1631"/>
      <c r="AE904" s="1631"/>
      <c r="AF904" s="1631"/>
      <c r="AG904" s="1631"/>
      <c r="AH904" s="1631"/>
      <c r="AI904" s="1631"/>
      <c r="AJ904" s="1631"/>
      <c r="AK904" s="1631"/>
      <c r="AL904" s="1632"/>
      <c r="AM904" s="106"/>
      <c r="AN904" s="106"/>
    </row>
    <row r="905" spans="1:40" ht="18"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7"/>
      <c r="Z905" s="107"/>
      <c r="AA905" s="1631"/>
      <c r="AB905" s="1631"/>
      <c r="AC905" s="1631"/>
      <c r="AD905" s="1631"/>
      <c r="AE905" s="1631"/>
      <c r="AF905" s="1631"/>
      <c r="AG905" s="1631"/>
      <c r="AH905" s="1631"/>
      <c r="AI905" s="1631"/>
      <c r="AJ905" s="1631"/>
      <c r="AK905" s="1631"/>
      <c r="AL905" s="1632"/>
      <c r="AM905" s="106"/>
      <c r="AN905" s="106"/>
    </row>
    <row r="906" spans="1:40" ht="18"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7"/>
      <c r="Z906" s="107"/>
      <c r="AA906" s="1631"/>
      <c r="AB906" s="1631"/>
      <c r="AC906" s="1631"/>
      <c r="AD906" s="1631"/>
      <c r="AE906" s="1631"/>
      <c r="AF906" s="1631"/>
      <c r="AG906" s="1631"/>
      <c r="AH906" s="1631"/>
      <c r="AI906" s="1631"/>
      <c r="AJ906" s="1631"/>
      <c r="AK906" s="1631"/>
      <c r="AL906" s="1632"/>
      <c r="AM906" s="106"/>
      <c r="AN906" s="106"/>
    </row>
    <row r="907" spans="1:40" ht="18"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7"/>
      <c r="Z907" s="107"/>
      <c r="AA907" s="1631"/>
      <c r="AB907" s="1631"/>
      <c r="AC907" s="1631"/>
      <c r="AD907" s="1631"/>
      <c r="AE907" s="1631"/>
      <c r="AF907" s="1631"/>
      <c r="AG907" s="1631"/>
      <c r="AH907" s="1631"/>
      <c r="AI907" s="1631"/>
      <c r="AJ907" s="1631"/>
      <c r="AK907" s="1631"/>
      <c r="AL907" s="1632"/>
      <c r="AM907" s="106"/>
      <c r="AN907" s="106"/>
    </row>
    <row r="908" spans="1:40" ht="18"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7"/>
      <c r="Z908" s="107"/>
      <c r="AA908" s="1631"/>
      <c r="AB908" s="1631"/>
      <c r="AC908" s="1631"/>
      <c r="AD908" s="1631"/>
      <c r="AE908" s="1631"/>
      <c r="AF908" s="1631"/>
      <c r="AG908" s="1631"/>
      <c r="AH908" s="1631"/>
      <c r="AI908" s="1631"/>
      <c r="AJ908" s="1631"/>
      <c r="AK908" s="1631"/>
      <c r="AL908" s="1632"/>
      <c r="AM908" s="106"/>
      <c r="AN908" s="106"/>
    </row>
    <row r="909" spans="1:40" ht="18"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7"/>
      <c r="Z909" s="107"/>
      <c r="AA909" s="1631"/>
      <c r="AB909" s="1631"/>
      <c r="AC909" s="1631"/>
      <c r="AD909" s="1631"/>
      <c r="AE909" s="1631"/>
      <c r="AF909" s="1631"/>
      <c r="AG909" s="1631"/>
      <c r="AH909" s="1631"/>
      <c r="AI909" s="1631"/>
      <c r="AJ909" s="1631"/>
      <c r="AK909" s="1631"/>
      <c r="AL909" s="1632"/>
      <c r="AM909" s="106"/>
      <c r="AN909" s="106"/>
    </row>
    <row r="910" spans="1:40" ht="18"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7"/>
      <c r="Z910" s="107"/>
      <c r="AA910" s="1631"/>
      <c r="AB910" s="1631"/>
      <c r="AC910" s="1631"/>
      <c r="AD910" s="1631"/>
      <c r="AE910" s="1631"/>
      <c r="AF910" s="1631"/>
      <c r="AG910" s="1631"/>
      <c r="AH910" s="1631"/>
      <c r="AI910" s="1631"/>
      <c r="AJ910" s="1631"/>
      <c r="AK910" s="1631"/>
      <c r="AL910" s="1632"/>
      <c r="AM910" s="106"/>
      <c r="AN910" s="106"/>
    </row>
    <row r="911" spans="1:40" ht="18"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7"/>
      <c r="Z911" s="107"/>
      <c r="AA911" s="1631"/>
      <c r="AB911" s="1631"/>
      <c r="AC911" s="1631"/>
      <c r="AD911" s="1631"/>
      <c r="AE911" s="1631"/>
      <c r="AF911" s="1631"/>
      <c r="AG911" s="1631"/>
      <c r="AH911" s="1631"/>
      <c r="AI911" s="1631"/>
      <c r="AJ911" s="1631"/>
      <c r="AK911" s="1631"/>
      <c r="AL911" s="1632"/>
      <c r="AM911" s="106"/>
      <c r="AN911" s="106"/>
    </row>
    <row r="912" spans="1:40" ht="18"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7"/>
      <c r="Z912" s="107"/>
      <c r="AA912" s="1631"/>
      <c r="AB912" s="1631"/>
      <c r="AC912" s="1631"/>
      <c r="AD912" s="1631"/>
      <c r="AE912" s="1631"/>
      <c r="AF912" s="1631"/>
      <c r="AG912" s="1631"/>
      <c r="AH912" s="1631"/>
      <c r="AI912" s="1631"/>
      <c r="AJ912" s="1631"/>
      <c r="AK912" s="1631"/>
      <c r="AL912" s="1632"/>
      <c r="AM912" s="106"/>
      <c r="AN912" s="106"/>
    </row>
    <row r="913" spans="1:40" ht="18"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7"/>
      <c r="Z913" s="107"/>
      <c r="AA913" s="1631"/>
      <c r="AB913" s="1631"/>
      <c r="AC913" s="1631"/>
      <c r="AD913" s="1631"/>
      <c r="AE913" s="1631"/>
      <c r="AF913" s="1631"/>
      <c r="AG913" s="1631"/>
      <c r="AH913" s="1631"/>
      <c r="AI913" s="1631"/>
      <c r="AJ913" s="1631"/>
      <c r="AK913" s="1631"/>
      <c r="AL913" s="1632"/>
      <c r="AM913" s="106"/>
      <c r="AN913" s="106"/>
    </row>
    <row r="914" spans="1:40" ht="18"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7"/>
      <c r="Z914" s="107"/>
      <c r="AA914" s="1631"/>
      <c r="AB914" s="1631"/>
      <c r="AC914" s="1631"/>
      <c r="AD914" s="1631"/>
      <c r="AE914" s="1631"/>
      <c r="AF914" s="1631"/>
      <c r="AG914" s="1631"/>
      <c r="AH914" s="1631"/>
      <c r="AI914" s="1631"/>
      <c r="AJ914" s="1631"/>
      <c r="AK914" s="1631"/>
      <c r="AL914" s="1632"/>
      <c r="AM914" s="106"/>
      <c r="AN914" s="106"/>
    </row>
    <row r="915" spans="1:40" ht="18"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7"/>
      <c r="Z915" s="107"/>
      <c r="AA915" s="1631"/>
      <c r="AB915" s="1631"/>
      <c r="AC915" s="1631"/>
      <c r="AD915" s="1631"/>
      <c r="AE915" s="1631"/>
      <c r="AF915" s="1631"/>
      <c r="AG915" s="1631"/>
      <c r="AH915" s="1631"/>
      <c r="AI915" s="1631"/>
      <c r="AJ915" s="1631"/>
      <c r="AK915" s="1631"/>
      <c r="AL915" s="1632"/>
      <c r="AM915" s="106"/>
      <c r="AN915" s="106"/>
    </row>
    <row r="916" spans="1:40" ht="18"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7"/>
      <c r="Z916" s="107"/>
      <c r="AA916" s="1631"/>
      <c r="AB916" s="1631"/>
      <c r="AC916" s="1631"/>
      <c r="AD916" s="1631"/>
      <c r="AE916" s="1631"/>
      <c r="AF916" s="1631"/>
      <c r="AG916" s="1631"/>
      <c r="AH916" s="1631"/>
      <c r="AI916" s="1631"/>
      <c r="AJ916" s="1631"/>
      <c r="AK916" s="1631"/>
      <c r="AL916" s="1632"/>
      <c r="AM916" s="106"/>
      <c r="AN916" s="106"/>
    </row>
    <row r="917" spans="1:40" ht="18"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7"/>
      <c r="Z917" s="107"/>
      <c r="AA917" s="1631"/>
      <c r="AB917" s="1631"/>
      <c r="AC917" s="1631"/>
      <c r="AD917" s="1631"/>
      <c r="AE917" s="1631"/>
      <c r="AF917" s="1631"/>
      <c r="AG917" s="1631"/>
      <c r="AH917" s="1631"/>
      <c r="AI917" s="1631"/>
      <c r="AJ917" s="1631"/>
      <c r="AK917" s="1631"/>
      <c r="AL917" s="1632"/>
      <c r="AM917" s="106"/>
      <c r="AN917" s="106"/>
    </row>
    <row r="918" spans="1:40" ht="18"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7"/>
      <c r="Z918" s="107"/>
      <c r="AA918" s="1631"/>
      <c r="AB918" s="1631"/>
      <c r="AC918" s="1631"/>
      <c r="AD918" s="1631"/>
      <c r="AE918" s="1631"/>
      <c r="AF918" s="1631"/>
      <c r="AG918" s="1631"/>
      <c r="AH918" s="1631"/>
      <c r="AI918" s="1631"/>
      <c r="AJ918" s="1631"/>
      <c r="AK918" s="1631"/>
      <c r="AL918" s="1632"/>
      <c r="AM918" s="106"/>
      <c r="AN918" s="106"/>
    </row>
    <row r="919" spans="1:40" ht="18"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7"/>
      <c r="Z919" s="107"/>
      <c r="AA919" s="1631"/>
      <c r="AB919" s="1631"/>
      <c r="AC919" s="1631"/>
      <c r="AD919" s="1631"/>
      <c r="AE919" s="1631"/>
      <c r="AF919" s="1631"/>
      <c r="AG919" s="1631"/>
      <c r="AH919" s="1631"/>
      <c r="AI919" s="1631"/>
      <c r="AJ919" s="1631"/>
      <c r="AK919" s="1631"/>
      <c r="AL919" s="1632"/>
      <c r="AM919" s="106"/>
      <c r="AN919" s="106"/>
    </row>
    <row r="920" spans="1:40" ht="18"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7"/>
      <c r="Z920" s="107"/>
      <c r="AA920" s="1631"/>
      <c r="AB920" s="1631"/>
      <c r="AC920" s="1631"/>
      <c r="AD920" s="1631"/>
      <c r="AE920" s="1631"/>
      <c r="AF920" s="1631"/>
      <c r="AG920" s="1631"/>
      <c r="AH920" s="1631"/>
      <c r="AI920" s="1631"/>
      <c r="AJ920" s="1631"/>
      <c r="AK920" s="1631"/>
      <c r="AL920" s="1632"/>
      <c r="AM920" s="106"/>
      <c r="AN920" s="106"/>
    </row>
    <row r="921" spans="1:40" ht="18"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7"/>
      <c r="Z921" s="107"/>
      <c r="AA921" s="1631"/>
      <c r="AB921" s="1631"/>
      <c r="AC921" s="1631"/>
      <c r="AD921" s="1631"/>
      <c r="AE921" s="1631"/>
      <c r="AF921" s="1631"/>
      <c r="AG921" s="1631"/>
      <c r="AH921" s="1631"/>
      <c r="AI921" s="1631"/>
      <c r="AJ921" s="1631"/>
      <c r="AK921" s="1631"/>
      <c r="AL921" s="1632"/>
      <c r="AM921" s="106"/>
      <c r="AN921" s="106"/>
    </row>
    <row r="922" spans="1:40" ht="18"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7"/>
      <c r="Z922" s="107"/>
      <c r="AA922" s="1631"/>
      <c r="AB922" s="1631"/>
      <c r="AC922" s="1631"/>
      <c r="AD922" s="1631"/>
      <c r="AE922" s="1631"/>
      <c r="AF922" s="1631"/>
      <c r="AG922" s="1631"/>
      <c r="AH922" s="1631"/>
      <c r="AI922" s="1631"/>
      <c r="AJ922" s="1631"/>
      <c r="AK922" s="1631"/>
      <c r="AL922" s="1632"/>
      <c r="AM922" s="106"/>
      <c r="AN922" s="106"/>
    </row>
    <row r="923" spans="1:40" ht="18"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7"/>
      <c r="Z923" s="107"/>
      <c r="AA923" s="1631"/>
      <c r="AB923" s="1631"/>
      <c r="AC923" s="1631"/>
      <c r="AD923" s="1631"/>
      <c r="AE923" s="1631"/>
      <c r="AF923" s="1631"/>
      <c r="AG923" s="1631"/>
      <c r="AH923" s="1631"/>
      <c r="AI923" s="1631"/>
      <c r="AJ923" s="1631"/>
      <c r="AK923" s="1631"/>
      <c r="AL923" s="1632"/>
      <c r="AM923" s="106"/>
      <c r="AN923" s="106"/>
    </row>
    <row r="924" spans="1:40" ht="18"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7"/>
      <c r="Z924" s="107"/>
      <c r="AA924" s="1631"/>
      <c r="AB924" s="1631"/>
      <c r="AC924" s="1631"/>
      <c r="AD924" s="1631"/>
      <c r="AE924" s="1631"/>
      <c r="AF924" s="1631"/>
      <c r="AG924" s="1631"/>
      <c r="AH924" s="1631"/>
      <c r="AI924" s="1631"/>
      <c r="AJ924" s="1631"/>
      <c r="AK924" s="1631"/>
      <c r="AL924" s="1632"/>
      <c r="AM924" s="106"/>
      <c r="AN924" s="106"/>
    </row>
    <row r="925" spans="1:40" ht="18"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7"/>
      <c r="Z925" s="107"/>
      <c r="AA925" s="1631"/>
      <c r="AB925" s="1631"/>
      <c r="AC925" s="1631"/>
      <c r="AD925" s="1631"/>
      <c r="AE925" s="1631"/>
      <c r="AF925" s="1631"/>
      <c r="AG925" s="1631"/>
      <c r="AH925" s="1631"/>
      <c r="AI925" s="1631"/>
      <c r="AJ925" s="1631"/>
      <c r="AK925" s="1631"/>
      <c r="AL925" s="1632"/>
      <c r="AM925" s="106"/>
      <c r="AN925" s="106"/>
    </row>
    <row r="926" spans="1:40" ht="18"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7"/>
      <c r="Z926" s="107"/>
      <c r="AA926" s="1631"/>
      <c r="AB926" s="1631"/>
      <c r="AC926" s="1631"/>
      <c r="AD926" s="1631"/>
      <c r="AE926" s="1631"/>
      <c r="AF926" s="1631"/>
      <c r="AG926" s="1631"/>
      <c r="AH926" s="1631"/>
      <c r="AI926" s="1631"/>
      <c r="AJ926" s="1631"/>
      <c r="AK926" s="1631"/>
      <c r="AL926" s="1632"/>
      <c r="AM926" s="106"/>
      <c r="AN926" s="106"/>
    </row>
    <row r="927" spans="1:40" ht="18"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7"/>
      <c r="Z927" s="107"/>
      <c r="AA927" s="1631"/>
      <c r="AB927" s="1631"/>
      <c r="AC927" s="1631"/>
      <c r="AD927" s="1631"/>
      <c r="AE927" s="1631"/>
      <c r="AF927" s="1631"/>
      <c r="AG927" s="1631"/>
      <c r="AH927" s="1631"/>
      <c r="AI927" s="1631"/>
      <c r="AJ927" s="1631"/>
      <c r="AK927" s="1631"/>
      <c r="AL927" s="1632"/>
      <c r="AM927" s="106"/>
      <c r="AN927" s="106"/>
    </row>
    <row r="928" spans="1:40" ht="18"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7"/>
      <c r="Z928" s="107"/>
      <c r="AA928" s="1631"/>
      <c r="AB928" s="1631"/>
      <c r="AC928" s="1631"/>
      <c r="AD928" s="1631"/>
      <c r="AE928" s="1631"/>
      <c r="AF928" s="1631"/>
      <c r="AG928" s="1631"/>
      <c r="AH928" s="1631"/>
      <c r="AI928" s="1631"/>
      <c r="AJ928" s="1631"/>
      <c r="AK928" s="1631"/>
      <c r="AL928" s="1632"/>
      <c r="AM928" s="106"/>
      <c r="AN928" s="106"/>
    </row>
    <row r="929" spans="1:40" ht="18"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7"/>
      <c r="Z929" s="107"/>
      <c r="AA929" s="1631"/>
      <c r="AB929" s="1631"/>
      <c r="AC929" s="1631"/>
      <c r="AD929" s="1631"/>
      <c r="AE929" s="1631"/>
      <c r="AF929" s="1631"/>
      <c r="AG929" s="1631"/>
      <c r="AH929" s="1631"/>
      <c r="AI929" s="1631"/>
      <c r="AJ929" s="1631"/>
      <c r="AK929" s="1631"/>
      <c r="AL929" s="1632"/>
      <c r="AM929" s="106"/>
      <c r="AN929" s="106"/>
    </row>
    <row r="930" spans="1:40" ht="18"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7"/>
      <c r="Z930" s="107"/>
      <c r="AA930" s="1631"/>
      <c r="AB930" s="1631"/>
      <c r="AC930" s="1631"/>
      <c r="AD930" s="1631"/>
      <c r="AE930" s="1631"/>
      <c r="AF930" s="1631"/>
      <c r="AG930" s="1631"/>
      <c r="AH930" s="1631"/>
      <c r="AI930" s="1631"/>
      <c r="AJ930" s="1631"/>
      <c r="AK930" s="1631"/>
      <c r="AL930" s="1632"/>
      <c r="AM930" s="106"/>
      <c r="AN930" s="106"/>
    </row>
    <row r="931" spans="1:40" ht="18"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7"/>
      <c r="Z931" s="107"/>
      <c r="AA931" s="1631"/>
      <c r="AB931" s="1631"/>
      <c r="AC931" s="1631"/>
      <c r="AD931" s="1631"/>
      <c r="AE931" s="1631"/>
      <c r="AF931" s="1631"/>
      <c r="AG931" s="1631"/>
      <c r="AH931" s="1631"/>
      <c r="AI931" s="1631"/>
      <c r="AJ931" s="1631"/>
      <c r="AK931" s="1631"/>
      <c r="AL931" s="1632"/>
      <c r="AM931" s="106"/>
      <c r="AN931" s="106"/>
    </row>
    <row r="932" spans="1:40" ht="18"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7"/>
      <c r="Z932" s="107"/>
      <c r="AA932" s="1631"/>
      <c r="AB932" s="1631"/>
      <c r="AC932" s="1631"/>
      <c r="AD932" s="1631"/>
      <c r="AE932" s="1631"/>
      <c r="AF932" s="1631"/>
      <c r="AG932" s="1631"/>
      <c r="AH932" s="1631"/>
      <c r="AI932" s="1631"/>
      <c r="AJ932" s="1631"/>
      <c r="AK932" s="1631"/>
      <c r="AL932" s="1632"/>
      <c r="AM932" s="106"/>
      <c r="AN932" s="106"/>
    </row>
    <row r="933" spans="1:40" ht="18"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7"/>
      <c r="Z933" s="107"/>
      <c r="AA933" s="1631"/>
      <c r="AB933" s="1631"/>
      <c r="AC933" s="1631"/>
      <c r="AD933" s="1631"/>
      <c r="AE933" s="1631"/>
      <c r="AF933" s="1631"/>
      <c r="AG933" s="1631"/>
      <c r="AH933" s="1631"/>
      <c r="AI933" s="1631"/>
      <c r="AJ933" s="1631"/>
      <c r="AK933" s="1631"/>
      <c r="AL933" s="1632"/>
      <c r="AM933" s="106"/>
      <c r="AN933" s="106"/>
    </row>
    <row r="934" spans="1:40" ht="18"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7"/>
      <c r="Z934" s="107"/>
      <c r="AA934" s="1631"/>
      <c r="AB934" s="1631"/>
      <c r="AC934" s="1631"/>
      <c r="AD934" s="1631"/>
      <c r="AE934" s="1631"/>
      <c r="AF934" s="1631"/>
      <c r="AG934" s="1631"/>
      <c r="AH934" s="1631"/>
      <c r="AI934" s="1631"/>
      <c r="AJ934" s="1631"/>
      <c r="AK934" s="1631"/>
      <c r="AL934" s="1632"/>
      <c r="AM934" s="106"/>
      <c r="AN934" s="106"/>
    </row>
    <row r="935" spans="1:40" ht="18"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7"/>
      <c r="Z935" s="107"/>
      <c r="AA935" s="1631"/>
      <c r="AB935" s="1631"/>
      <c r="AC935" s="1631"/>
      <c r="AD935" s="1631"/>
      <c r="AE935" s="1631"/>
      <c r="AF935" s="1631"/>
      <c r="AG935" s="1631"/>
      <c r="AH935" s="1631"/>
      <c r="AI935" s="1631"/>
      <c r="AJ935" s="1631"/>
      <c r="AK935" s="1631"/>
      <c r="AL935" s="1632"/>
      <c r="AM935" s="106"/>
      <c r="AN935" s="106"/>
    </row>
    <row r="936" spans="1:40" ht="18"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7"/>
      <c r="Z936" s="107"/>
      <c r="AA936" s="1631"/>
      <c r="AB936" s="1631"/>
      <c r="AC936" s="1631"/>
      <c r="AD936" s="1631"/>
      <c r="AE936" s="1631"/>
      <c r="AF936" s="1631"/>
      <c r="AG936" s="1631"/>
      <c r="AH936" s="1631"/>
      <c r="AI936" s="1631"/>
      <c r="AJ936" s="1631"/>
      <c r="AK936" s="1631"/>
      <c r="AL936" s="1632"/>
      <c r="AM936" s="106"/>
      <c r="AN936" s="106"/>
    </row>
    <row r="937" spans="1:40" ht="18"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7"/>
      <c r="Z937" s="107"/>
      <c r="AA937" s="1631"/>
      <c r="AB937" s="1631"/>
      <c r="AC937" s="1631"/>
      <c r="AD937" s="1631"/>
      <c r="AE937" s="1631"/>
      <c r="AF937" s="1631"/>
      <c r="AG937" s="1631"/>
      <c r="AH937" s="1631"/>
      <c r="AI937" s="1631"/>
      <c r="AJ937" s="1631"/>
      <c r="AK937" s="1631"/>
      <c r="AL937" s="1632"/>
      <c r="AM937" s="106"/>
      <c r="AN937" s="106"/>
    </row>
    <row r="938" spans="1:40" ht="18"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7"/>
      <c r="Z938" s="107"/>
      <c r="AA938" s="1631"/>
      <c r="AB938" s="1631"/>
      <c r="AC938" s="1631"/>
      <c r="AD938" s="1631"/>
      <c r="AE938" s="1631"/>
      <c r="AF938" s="1631"/>
      <c r="AG938" s="1631"/>
      <c r="AH938" s="1631"/>
      <c r="AI938" s="1631"/>
      <c r="AJ938" s="1631"/>
      <c r="AK938" s="1631"/>
      <c r="AL938" s="1632"/>
      <c r="AM938" s="106"/>
      <c r="AN938" s="106"/>
    </row>
    <row r="939" spans="1:40" ht="18"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7"/>
      <c r="Z939" s="107"/>
      <c r="AA939" s="1631"/>
      <c r="AB939" s="1631"/>
      <c r="AC939" s="1631"/>
      <c r="AD939" s="1631"/>
      <c r="AE939" s="1631"/>
      <c r="AF939" s="1631"/>
      <c r="AG939" s="1631"/>
      <c r="AH939" s="1631"/>
      <c r="AI939" s="1631"/>
      <c r="AJ939" s="1631"/>
      <c r="AK939" s="1631"/>
      <c r="AL939" s="1632"/>
      <c r="AM939" s="106"/>
      <c r="AN939" s="106"/>
    </row>
    <row r="940" spans="1:40" ht="18"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7"/>
      <c r="Z940" s="107"/>
      <c r="AA940" s="1631"/>
      <c r="AB940" s="1631"/>
      <c r="AC940" s="1631"/>
      <c r="AD940" s="1631"/>
      <c r="AE940" s="1631"/>
      <c r="AF940" s="1631"/>
      <c r="AG940" s="1631"/>
      <c r="AH940" s="1631"/>
      <c r="AI940" s="1631"/>
      <c r="AJ940" s="1631"/>
      <c r="AK940" s="1631"/>
      <c r="AL940" s="1632"/>
      <c r="AM940" s="106"/>
      <c r="AN940" s="106"/>
    </row>
    <row r="941" spans="1:40" ht="18"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7"/>
      <c r="Z941" s="107"/>
      <c r="AA941" s="1631"/>
      <c r="AB941" s="1631"/>
      <c r="AC941" s="1631"/>
      <c r="AD941" s="1631"/>
      <c r="AE941" s="1631"/>
      <c r="AF941" s="1631"/>
      <c r="AG941" s="1631"/>
      <c r="AH941" s="1631"/>
      <c r="AI941" s="1631"/>
      <c r="AJ941" s="1631"/>
      <c r="AK941" s="1631"/>
      <c r="AL941" s="1632"/>
      <c r="AM941" s="106"/>
      <c r="AN941" s="106"/>
    </row>
    <row r="942" spans="1:40" ht="18"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7"/>
      <c r="Z942" s="107"/>
      <c r="AA942" s="1631"/>
      <c r="AB942" s="1631"/>
      <c r="AC942" s="1631"/>
      <c r="AD942" s="1631"/>
      <c r="AE942" s="1631"/>
      <c r="AF942" s="1631"/>
      <c r="AG942" s="1631"/>
      <c r="AH942" s="1631"/>
      <c r="AI942" s="1631"/>
      <c r="AJ942" s="1631"/>
      <c r="AK942" s="1631"/>
      <c r="AL942" s="1632"/>
      <c r="AM942" s="106"/>
      <c r="AN942" s="106"/>
    </row>
    <row r="943" spans="1:40" ht="18"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7"/>
      <c r="Z943" s="107"/>
      <c r="AA943" s="1631"/>
      <c r="AB943" s="1631"/>
      <c r="AC943" s="1631"/>
      <c r="AD943" s="1631"/>
      <c r="AE943" s="1631"/>
      <c r="AF943" s="1631"/>
      <c r="AG943" s="1631"/>
      <c r="AH943" s="1631"/>
      <c r="AI943" s="1631"/>
      <c r="AJ943" s="1631"/>
      <c r="AK943" s="1631"/>
      <c r="AL943" s="1632"/>
      <c r="AM943" s="106"/>
      <c r="AN943" s="106"/>
    </row>
    <row r="944" spans="1:40" ht="18"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7"/>
      <c r="Z944" s="107"/>
      <c r="AA944" s="1631"/>
      <c r="AB944" s="1631"/>
      <c r="AC944" s="1631"/>
      <c r="AD944" s="1631"/>
      <c r="AE944" s="1631"/>
      <c r="AF944" s="1631"/>
      <c r="AG944" s="1631"/>
      <c r="AH944" s="1631"/>
      <c r="AI944" s="1631"/>
      <c r="AJ944" s="1631"/>
      <c r="AK944" s="1631"/>
      <c r="AL944" s="1632"/>
      <c r="AM944" s="106"/>
      <c r="AN944" s="106"/>
    </row>
    <row r="945" spans="1:40" ht="18"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7"/>
      <c r="Z945" s="107"/>
      <c r="AA945" s="1631"/>
      <c r="AB945" s="1631"/>
      <c r="AC945" s="1631"/>
      <c r="AD945" s="1631"/>
      <c r="AE945" s="1631"/>
      <c r="AF945" s="1631"/>
      <c r="AG945" s="1631"/>
      <c r="AH945" s="1631"/>
      <c r="AI945" s="1631"/>
      <c r="AJ945" s="1631"/>
      <c r="AK945" s="1631"/>
      <c r="AL945" s="1632"/>
      <c r="AM945" s="106"/>
      <c r="AN945" s="106"/>
    </row>
    <row r="946" spans="1:40" ht="18"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7"/>
      <c r="Z946" s="107"/>
      <c r="AA946" s="1631"/>
      <c r="AB946" s="1631"/>
      <c r="AC946" s="1631"/>
      <c r="AD946" s="1631"/>
      <c r="AE946" s="1631"/>
      <c r="AF946" s="1631"/>
      <c r="AG946" s="1631"/>
      <c r="AH946" s="1631"/>
      <c r="AI946" s="1631"/>
      <c r="AJ946" s="1631"/>
      <c r="AK946" s="1631"/>
      <c r="AL946" s="1632"/>
      <c r="AM946" s="106"/>
      <c r="AN946" s="106"/>
    </row>
    <row r="947" spans="1:40" ht="18"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7"/>
      <c r="Z947" s="107"/>
      <c r="AA947" s="1631"/>
      <c r="AB947" s="1631"/>
      <c r="AC947" s="1631"/>
      <c r="AD947" s="1631"/>
      <c r="AE947" s="1631"/>
      <c r="AF947" s="1631"/>
      <c r="AG947" s="1631"/>
      <c r="AH947" s="1631"/>
      <c r="AI947" s="1631"/>
      <c r="AJ947" s="1631"/>
      <c r="AK947" s="1631"/>
      <c r="AL947" s="1632"/>
      <c r="AM947" s="106"/>
      <c r="AN947" s="106"/>
    </row>
    <row r="948" spans="1:40" ht="18"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7"/>
      <c r="Z948" s="107"/>
      <c r="AA948" s="1631"/>
      <c r="AB948" s="1631"/>
      <c r="AC948" s="1631"/>
      <c r="AD948" s="1631"/>
      <c r="AE948" s="1631"/>
      <c r="AF948" s="1631"/>
      <c r="AG948" s="1631"/>
      <c r="AH948" s="1631"/>
      <c r="AI948" s="1631"/>
      <c r="AJ948" s="1631"/>
      <c r="AK948" s="1631"/>
      <c r="AL948" s="1632"/>
      <c r="AM948" s="106"/>
      <c r="AN948" s="106"/>
    </row>
    <row r="949" spans="1:40" ht="18"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7"/>
      <c r="Z949" s="107"/>
      <c r="AA949" s="1631"/>
      <c r="AB949" s="1631"/>
      <c r="AC949" s="1631"/>
      <c r="AD949" s="1631"/>
      <c r="AE949" s="1631"/>
      <c r="AF949" s="1631"/>
      <c r="AG949" s="1631"/>
      <c r="AH949" s="1631"/>
      <c r="AI949" s="1631"/>
      <c r="AJ949" s="1631"/>
      <c r="AK949" s="1631"/>
      <c r="AL949" s="1632"/>
      <c r="AM949" s="106"/>
      <c r="AN949" s="106"/>
    </row>
    <row r="950" spans="1:40" ht="18"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7"/>
      <c r="Z950" s="107"/>
      <c r="AA950" s="1631"/>
      <c r="AB950" s="1631"/>
      <c r="AC950" s="1631"/>
      <c r="AD950" s="1631"/>
      <c r="AE950" s="1631"/>
      <c r="AF950" s="1631"/>
      <c r="AG950" s="1631"/>
      <c r="AH950" s="1631"/>
      <c r="AI950" s="1631"/>
      <c r="AJ950" s="1631"/>
      <c r="AK950" s="1631"/>
      <c r="AL950" s="1632"/>
      <c r="AM950" s="106"/>
      <c r="AN950" s="106"/>
    </row>
    <row r="951" spans="1:40" ht="18"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7"/>
      <c r="Z951" s="107"/>
      <c r="AA951" s="1631"/>
      <c r="AB951" s="1631"/>
      <c r="AC951" s="1631"/>
      <c r="AD951" s="1631"/>
      <c r="AE951" s="1631"/>
      <c r="AF951" s="1631"/>
      <c r="AG951" s="1631"/>
      <c r="AH951" s="1631"/>
      <c r="AI951" s="1631"/>
      <c r="AJ951" s="1631"/>
      <c r="AK951" s="1631"/>
      <c r="AL951" s="1632"/>
      <c r="AM951" s="106"/>
      <c r="AN951" s="106"/>
    </row>
    <row r="952" spans="1:40" ht="18"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7"/>
      <c r="Z952" s="107"/>
      <c r="AA952" s="1631"/>
      <c r="AB952" s="1631"/>
      <c r="AC952" s="1631"/>
      <c r="AD952" s="1631"/>
      <c r="AE952" s="1631"/>
      <c r="AF952" s="1631"/>
      <c r="AG952" s="1631"/>
      <c r="AH952" s="1631"/>
      <c r="AI952" s="1631"/>
      <c r="AJ952" s="1631"/>
      <c r="AK952" s="1631"/>
      <c r="AL952" s="1632"/>
      <c r="AM952" s="106"/>
      <c r="AN952" s="106"/>
    </row>
    <row r="953" spans="1:40" ht="18"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7"/>
      <c r="Z953" s="107"/>
      <c r="AA953" s="1631"/>
      <c r="AB953" s="1631"/>
      <c r="AC953" s="1631"/>
      <c r="AD953" s="1631"/>
      <c r="AE953" s="1631"/>
      <c r="AF953" s="1631"/>
      <c r="AG953" s="1631"/>
      <c r="AH953" s="1631"/>
      <c r="AI953" s="1631"/>
      <c r="AJ953" s="1631"/>
      <c r="AK953" s="1631"/>
      <c r="AL953" s="1632"/>
      <c r="AM953" s="106"/>
      <c r="AN953" s="106"/>
    </row>
    <row r="954" spans="1:40" ht="18"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7"/>
      <c r="Z954" s="107"/>
      <c r="AA954" s="1631"/>
      <c r="AB954" s="1631"/>
      <c r="AC954" s="1631"/>
      <c r="AD954" s="1631"/>
      <c r="AE954" s="1631"/>
      <c r="AF954" s="1631"/>
      <c r="AG954" s="1631"/>
      <c r="AH954" s="1631"/>
      <c r="AI954" s="1631"/>
      <c r="AJ954" s="1631"/>
      <c r="AK954" s="1631"/>
      <c r="AL954" s="1632"/>
      <c r="AM954" s="106"/>
      <c r="AN954" s="106"/>
    </row>
    <row r="955" spans="1:40" ht="18"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7"/>
      <c r="Z955" s="107"/>
      <c r="AA955" s="1631"/>
      <c r="AB955" s="1631"/>
      <c r="AC955" s="1631"/>
      <c r="AD955" s="1631"/>
      <c r="AE955" s="1631"/>
      <c r="AF955" s="1631"/>
      <c r="AG955" s="1631"/>
      <c r="AH955" s="1631"/>
      <c r="AI955" s="1631"/>
      <c r="AJ955" s="1631"/>
      <c r="AK955" s="1631"/>
      <c r="AL955" s="1632"/>
      <c r="AM955" s="106"/>
      <c r="AN955" s="106"/>
    </row>
    <row r="956" spans="1:40" ht="18"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7"/>
      <c r="Z956" s="107"/>
      <c r="AA956" s="1631"/>
      <c r="AB956" s="1631"/>
      <c r="AC956" s="1631"/>
      <c r="AD956" s="1631"/>
      <c r="AE956" s="1631"/>
      <c r="AF956" s="1631"/>
      <c r="AG956" s="1631"/>
      <c r="AH956" s="1631"/>
      <c r="AI956" s="1631"/>
      <c r="AJ956" s="1631"/>
      <c r="AK956" s="1631"/>
      <c r="AL956" s="1632"/>
      <c r="AM956" s="106"/>
      <c r="AN956" s="106"/>
    </row>
    <row r="957" spans="1:40" ht="18"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7"/>
      <c r="Z957" s="107"/>
      <c r="AA957" s="1631"/>
      <c r="AB957" s="1631"/>
      <c r="AC957" s="1631"/>
      <c r="AD957" s="1631"/>
      <c r="AE957" s="1631"/>
      <c r="AF957" s="1631"/>
      <c r="AG957" s="1631"/>
      <c r="AH957" s="1631"/>
      <c r="AI957" s="1631"/>
      <c r="AJ957" s="1631"/>
      <c r="AK957" s="1631"/>
      <c r="AL957" s="1632"/>
      <c r="AM957" s="106"/>
      <c r="AN957" s="106"/>
    </row>
    <row r="958" spans="1:40" ht="18"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7"/>
      <c r="Z958" s="107"/>
      <c r="AA958" s="1631"/>
      <c r="AB958" s="1631"/>
      <c r="AC958" s="1631"/>
      <c r="AD958" s="1631"/>
      <c r="AE958" s="1631"/>
      <c r="AF958" s="1631"/>
      <c r="AG958" s="1631"/>
      <c r="AH958" s="1631"/>
      <c r="AI958" s="1631"/>
      <c r="AJ958" s="1631"/>
      <c r="AK958" s="1631"/>
      <c r="AL958" s="1632"/>
      <c r="AM958" s="106"/>
      <c r="AN958" s="106"/>
    </row>
    <row r="959" spans="1:40" ht="18"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7"/>
      <c r="Z959" s="107"/>
      <c r="AA959" s="1631"/>
      <c r="AB959" s="1631"/>
      <c r="AC959" s="1631"/>
      <c r="AD959" s="1631"/>
      <c r="AE959" s="1631"/>
      <c r="AF959" s="1631"/>
      <c r="AG959" s="1631"/>
      <c r="AH959" s="1631"/>
      <c r="AI959" s="1631"/>
      <c r="AJ959" s="1631"/>
      <c r="AK959" s="1631"/>
      <c r="AL959" s="1632"/>
      <c r="AM959" s="106"/>
      <c r="AN959" s="106"/>
    </row>
    <row r="960" spans="1:40" ht="18"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7"/>
      <c r="Z960" s="107"/>
      <c r="AA960" s="1631"/>
      <c r="AB960" s="1631"/>
      <c r="AC960" s="1631"/>
      <c r="AD960" s="1631"/>
      <c r="AE960" s="1631"/>
      <c r="AF960" s="1631"/>
      <c r="AG960" s="1631"/>
      <c r="AH960" s="1631"/>
      <c r="AI960" s="1631"/>
      <c r="AJ960" s="1631"/>
      <c r="AK960" s="1631"/>
      <c r="AL960" s="1632"/>
      <c r="AM960" s="106"/>
      <c r="AN960" s="106"/>
    </row>
    <row r="961" spans="1:40" ht="18"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7"/>
      <c r="Z961" s="107"/>
      <c r="AA961" s="1631"/>
      <c r="AB961" s="1631"/>
      <c r="AC961" s="1631"/>
      <c r="AD961" s="1631"/>
      <c r="AE961" s="1631"/>
      <c r="AF961" s="1631"/>
      <c r="AG961" s="1631"/>
      <c r="AH961" s="1631"/>
      <c r="AI961" s="1631"/>
      <c r="AJ961" s="1631"/>
      <c r="AK961" s="1631"/>
      <c r="AL961" s="1632"/>
      <c r="AM961" s="106"/>
      <c r="AN961" s="106"/>
    </row>
    <row r="962" spans="1:40" ht="18"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7"/>
      <c r="Z962" s="107"/>
      <c r="AA962" s="1631"/>
      <c r="AB962" s="1631"/>
      <c r="AC962" s="1631"/>
      <c r="AD962" s="1631"/>
      <c r="AE962" s="1631"/>
      <c r="AF962" s="1631"/>
      <c r="AG962" s="1631"/>
      <c r="AH962" s="1631"/>
      <c r="AI962" s="1631"/>
      <c r="AJ962" s="1631"/>
      <c r="AK962" s="1631"/>
      <c r="AL962" s="1632"/>
      <c r="AM962" s="106"/>
      <c r="AN962" s="106"/>
    </row>
    <row r="963" spans="1:40" ht="18"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7"/>
      <c r="Z963" s="107"/>
      <c r="AA963" s="1631"/>
      <c r="AB963" s="1631"/>
      <c r="AC963" s="1631"/>
      <c r="AD963" s="1631"/>
      <c r="AE963" s="1631"/>
      <c r="AF963" s="1631"/>
      <c r="AG963" s="1631"/>
      <c r="AH963" s="1631"/>
      <c r="AI963" s="1631"/>
      <c r="AJ963" s="1631"/>
      <c r="AK963" s="1631"/>
      <c r="AL963" s="1632"/>
      <c r="AM963" s="106"/>
      <c r="AN963" s="106"/>
    </row>
    <row r="964" spans="1:40" ht="18"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7"/>
      <c r="Z964" s="107"/>
      <c r="AA964" s="1631"/>
      <c r="AB964" s="1631"/>
      <c r="AC964" s="1631"/>
      <c r="AD964" s="1631"/>
      <c r="AE964" s="1631"/>
      <c r="AF964" s="1631"/>
      <c r="AG964" s="1631"/>
      <c r="AH964" s="1631"/>
      <c r="AI964" s="1631"/>
      <c r="AJ964" s="1631"/>
      <c r="AK964" s="1631"/>
      <c r="AL964" s="1632"/>
      <c r="AM964" s="106"/>
      <c r="AN964" s="106"/>
    </row>
    <row r="965" spans="1:40" ht="18"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7"/>
      <c r="Z965" s="107"/>
      <c r="AA965" s="1631"/>
      <c r="AB965" s="1631"/>
      <c r="AC965" s="1631"/>
      <c r="AD965" s="1631"/>
      <c r="AE965" s="1631"/>
      <c r="AF965" s="1631"/>
      <c r="AG965" s="1631"/>
      <c r="AH965" s="1631"/>
      <c r="AI965" s="1631"/>
      <c r="AJ965" s="1631"/>
      <c r="AK965" s="1631"/>
      <c r="AL965" s="1632"/>
      <c r="AM965" s="106"/>
      <c r="AN965" s="106"/>
    </row>
    <row r="966" spans="1:40" ht="18"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7"/>
      <c r="Z966" s="107"/>
      <c r="AA966" s="1631"/>
      <c r="AB966" s="1631"/>
      <c r="AC966" s="1631"/>
      <c r="AD966" s="1631"/>
      <c r="AE966" s="1631"/>
      <c r="AF966" s="1631"/>
      <c r="AG966" s="1631"/>
      <c r="AH966" s="1631"/>
      <c r="AI966" s="1631"/>
      <c r="AJ966" s="1631"/>
      <c r="AK966" s="1631"/>
      <c r="AL966" s="1632"/>
      <c r="AM966" s="106"/>
      <c r="AN966" s="106"/>
    </row>
    <row r="967" spans="1:40" ht="18"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7"/>
      <c r="Z967" s="107"/>
      <c r="AA967" s="1631"/>
      <c r="AB967" s="1631"/>
      <c r="AC967" s="1631"/>
      <c r="AD967" s="1631"/>
      <c r="AE967" s="1631"/>
      <c r="AF967" s="1631"/>
      <c r="AG967" s="1631"/>
      <c r="AH967" s="1631"/>
      <c r="AI967" s="1631"/>
      <c r="AJ967" s="1631"/>
      <c r="AK967" s="1631"/>
      <c r="AL967" s="1632"/>
      <c r="AM967" s="106"/>
      <c r="AN967" s="106"/>
    </row>
    <row r="968" spans="1:40" ht="18"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7"/>
      <c r="Z968" s="107"/>
      <c r="AA968" s="1631"/>
      <c r="AB968" s="1631"/>
      <c r="AC968" s="1631"/>
      <c r="AD968" s="1631"/>
      <c r="AE968" s="1631"/>
      <c r="AF968" s="1631"/>
      <c r="AG968" s="1631"/>
      <c r="AH968" s="1631"/>
      <c r="AI968" s="1631"/>
      <c r="AJ968" s="1631"/>
      <c r="AK968" s="1631"/>
      <c r="AL968" s="1632"/>
      <c r="AM968" s="106"/>
      <c r="AN968" s="106"/>
    </row>
    <row r="969" spans="1:40" ht="18"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7"/>
      <c r="Z969" s="107"/>
      <c r="AA969" s="1631"/>
      <c r="AB969" s="1631"/>
      <c r="AC969" s="1631"/>
      <c r="AD969" s="1631"/>
      <c r="AE969" s="1631"/>
      <c r="AF969" s="1631"/>
      <c r="AG969" s="1631"/>
      <c r="AH969" s="1631"/>
      <c r="AI969" s="1631"/>
      <c r="AJ969" s="1631"/>
      <c r="AK969" s="1631"/>
      <c r="AL969" s="1632"/>
      <c r="AM969" s="106"/>
      <c r="AN969" s="106"/>
    </row>
    <row r="970" spans="1:40" ht="18"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7"/>
      <c r="Z970" s="107"/>
      <c r="AA970" s="1631"/>
      <c r="AB970" s="1631"/>
      <c r="AC970" s="1631"/>
      <c r="AD970" s="1631"/>
      <c r="AE970" s="1631"/>
      <c r="AF970" s="1631"/>
      <c r="AG970" s="1631"/>
      <c r="AH970" s="1631"/>
      <c r="AI970" s="1631"/>
      <c r="AJ970" s="1631"/>
      <c r="AK970" s="1631"/>
      <c r="AL970" s="1632"/>
      <c r="AM970" s="106"/>
      <c r="AN970" s="106"/>
    </row>
    <row r="971" spans="1:40" ht="18"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7"/>
      <c r="Z971" s="107"/>
      <c r="AA971" s="1631"/>
      <c r="AB971" s="1631"/>
      <c r="AC971" s="1631"/>
      <c r="AD971" s="1631"/>
      <c r="AE971" s="1631"/>
      <c r="AF971" s="1631"/>
      <c r="AG971" s="1631"/>
      <c r="AH971" s="1631"/>
      <c r="AI971" s="1631"/>
      <c r="AJ971" s="1631"/>
      <c r="AK971" s="1631"/>
      <c r="AL971" s="1632"/>
      <c r="AM971" s="106"/>
      <c r="AN971" s="106"/>
    </row>
    <row r="972" spans="1:40" ht="18"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7"/>
      <c r="Z972" s="107"/>
      <c r="AA972" s="1631"/>
      <c r="AB972" s="1631"/>
      <c r="AC972" s="1631"/>
      <c r="AD972" s="1631"/>
      <c r="AE972" s="1631"/>
      <c r="AF972" s="1631"/>
      <c r="AG972" s="1631"/>
      <c r="AH972" s="1631"/>
      <c r="AI972" s="1631"/>
      <c r="AJ972" s="1631"/>
      <c r="AK972" s="1631"/>
      <c r="AL972" s="1632"/>
      <c r="AM972" s="106"/>
      <c r="AN972" s="106"/>
    </row>
    <row r="973" spans="1:40" ht="18"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7"/>
      <c r="Z973" s="107"/>
      <c r="AA973" s="1631"/>
      <c r="AB973" s="1631"/>
      <c r="AC973" s="1631"/>
      <c r="AD973" s="1631"/>
      <c r="AE973" s="1631"/>
      <c r="AF973" s="1631"/>
      <c r="AG973" s="1631"/>
      <c r="AH973" s="1631"/>
      <c r="AI973" s="1631"/>
      <c r="AJ973" s="1631"/>
      <c r="AK973" s="1631"/>
      <c r="AL973" s="1632"/>
      <c r="AM973" s="106"/>
      <c r="AN973" s="106"/>
    </row>
    <row r="974" spans="1:40" ht="18"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7"/>
      <c r="Z974" s="107"/>
      <c r="AA974" s="1631"/>
      <c r="AB974" s="1631"/>
      <c r="AC974" s="1631"/>
      <c r="AD974" s="1631"/>
      <c r="AE974" s="1631"/>
      <c r="AF974" s="1631"/>
      <c r="AG974" s="1631"/>
      <c r="AH974" s="1631"/>
      <c r="AI974" s="1631"/>
      <c r="AJ974" s="1631"/>
      <c r="AK974" s="1631"/>
      <c r="AL974" s="1632"/>
      <c r="AM974" s="106"/>
      <c r="AN974" s="106"/>
    </row>
    <row r="975" spans="1:40" ht="18"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7"/>
      <c r="Z975" s="107"/>
      <c r="AA975" s="1631"/>
      <c r="AB975" s="1631"/>
      <c r="AC975" s="1631"/>
      <c r="AD975" s="1631"/>
      <c r="AE975" s="1631"/>
      <c r="AF975" s="1631"/>
      <c r="AG975" s="1631"/>
      <c r="AH975" s="1631"/>
      <c r="AI975" s="1631"/>
      <c r="AJ975" s="1631"/>
      <c r="AK975" s="1631"/>
      <c r="AL975" s="1632"/>
      <c r="AM975" s="106"/>
      <c r="AN975" s="106"/>
    </row>
    <row r="976" spans="1:40" ht="18"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7"/>
      <c r="Z976" s="107"/>
      <c r="AA976" s="1631"/>
      <c r="AB976" s="1631"/>
      <c r="AC976" s="1631"/>
      <c r="AD976" s="1631"/>
      <c r="AE976" s="1631"/>
      <c r="AF976" s="1631"/>
      <c r="AG976" s="1631"/>
      <c r="AH976" s="1631"/>
      <c r="AI976" s="1631"/>
      <c r="AJ976" s="1631"/>
      <c r="AK976" s="1631"/>
      <c r="AL976" s="1632"/>
      <c r="AM976" s="106"/>
      <c r="AN976" s="106"/>
    </row>
    <row r="977" spans="1:40" ht="18"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7"/>
      <c r="Z977" s="107"/>
      <c r="AA977" s="1631"/>
      <c r="AB977" s="1631"/>
      <c r="AC977" s="1631"/>
      <c r="AD977" s="1631"/>
      <c r="AE977" s="1631"/>
      <c r="AF977" s="1631"/>
      <c r="AG977" s="1631"/>
      <c r="AH977" s="1631"/>
      <c r="AI977" s="1631"/>
      <c r="AJ977" s="1631"/>
      <c r="AK977" s="1631"/>
      <c r="AL977" s="1632"/>
      <c r="AM977" s="106"/>
      <c r="AN977" s="106"/>
    </row>
    <row r="978" spans="1:40" ht="18"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7"/>
      <c r="Z978" s="107"/>
      <c r="AA978" s="1631"/>
      <c r="AB978" s="1631"/>
      <c r="AC978" s="1631"/>
      <c r="AD978" s="1631"/>
      <c r="AE978" s="1631"/>
      <c r="AF978" s="1631"/>
      <c r="AG978" s="1631"/>
      <c r="AH978" s="1631"/>
      <c r="AI978" s="1631"/>
      <c r="AJ978" s="1631"/>
      <c r="AK978" s="1631"/>
      <c r="AL978" s="1632"/>
      <c r="AM978" s="106"/>
      <c r="AN978" s="106"/>
    </row>
    <row r="979" spans="1:40" ht="18"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7"/>
      <c r="Z979" s="107"/>
      <c r="AA979" s="1631"/>
      <c r="AB979" s="1631"/>
      <c r="AC979" s="1631"/>
      <c r="AD979" s="1631"/>
      <c r="AE979" s="1631"/>
      <c r="AF979" s="1631"/>
      <c r="AG979" s="1631"/>
      <c r="AH979" s="1631"/>
      <c r="AI979" s="1631"/>
      <c r="AJ979" s="1631"/>
      <c r="AK979" s="1631"/>
      <c r="AL979" s="1632"/>
      <c r="AM979" s="106"/>
      <c r="AN979" s="106"/>
    </row>
    <row r="980" spans="1:40" ht="18"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7"/>
      <c r="Z980" s="107"/>
      <c r="AA980" s="1631"/>
      <c r="AB980" s="1631"/>
      <c r="AC980" s="1631"/>
      <c r="AD980" s="1631"/>
      <c r="AE980" s="1631"/>
      <c r="AF980" s="1631"/>
      <c r="AG980" s="1631"/>
      <c r="AH980" s="1631"/>
      <c r="AI980" s="1631"/>
      <c r="AJ980" s="1631"/>
      <c r="AK980" s="1631"/>
      <c r="AL980" s="1632"/>
      <c r="AM980" s="106"/>
      <c r="AN980" s="106"/>
    </row>
    <row r="981" spans="1:40" ht="18"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7"/>
      <c r="Z981" s="107"/>
      <c r="AA981" s="1631"/>
      <c r="AB981" s="1631"/>
      <c r="AC981" s="1631"/>
      <c r="AD981" s="1631"/>
      <c r="AE981" s="1631"/>
      <c r="AF981" s="1631"/>
      <c r="AG981" s="1631"/>
      <c r="AH981" s="1631"/>
      <c r="AI981" s="1631"/>
      <c r="AJ981" s="1631"/>
      <c r="AK981" s="1631"/>
      <c r="AL981" s="1632"/>
      <c r="AM981" s="106"/>
      <c r="AN981" s="106"/>
    </row>
    <row r="982" spans="1:40" ht="18"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7"/>
      <c r="Z982" s="107"/>
      <c r="AA982" s="1631"/>
      <c r="AB982" s="1631"/>
      <c r="AC982" s="1631"/>
      <c r="AD982" s="1631"/>
      <c r="AE982" s="1631"/>
      <c r="AF982" s="1631"/>
      <c r="AG982" s="1631"/>
      <c r="AH982" s="1631"/>
      <c r="AI982" s="1631"/>
      <c r="AJ982" s="1631"/>
      <c r="AK982" s="1631"/>
      <c r="AL982" s="1632"/>
      <c r="AM982" s="106"/>
      <c r="AN982" s="106"/>
    </row>
    <row r="983" spans="1:40" ht="18"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7"/>
      <c r="Z983" s="107"/>
      <c r="AA983" s="1631"/>
      <c r="AB983" s="1631"/>
      <c r="AC983" s="1631"/>
      <c r="AD983" s="1631"/>
      <c r="AE983" s="1631"/>
      <c r="AF983" s="1631"/>
      <c r="AG983" s="1631"/>
      <c r="AH983" s="1631"/>
      <c r="AI983" s="1631"/>
      <c r="AJ983" s="1631"/>
      <c r="AK983" s="1631"/>
      <c r="AL983" s="1632"/>
      <c r="AM983" s="106"/>
      <c r="AN983" s="106"/>
    </row>
    <row r="984" spans="1:40" ht="18"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7"/>
      <c r="Z984" s="107"/>
      <c r="AA984" s="1631"/>
      <c r="AB984" s="1631"/>
      <c r="AC984" s="1631"/>
      <c r="AD984" s="1631"/>
      <c r="AE984" s="1631"/>
      <c r="AF984" s="1631"/>
      <c r="AG984" s="1631"/>
      <c r="AH984" s="1631"/>
      <c r="AI984" s="1631"/>
      <c r="AJ984" s="1631"/>
      <c r="AK984" s="1631"/>
      <c r="AL984" s="1632"/>
      <c r="AM984" s="106"/>
      <c r="AN984" s="106"/>
    </row>
    <row r="985" spans="1:40" ht="18"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7"/>
      <c r="Z985" s="107"/>
      <c r="AA985" s="1631"/>
      <c r="AB985" s="1631"/>
      <c r="AC985" s="1631"/>
      <c r="AD985" s="1631"/>
      <c r="AE985" s="1631"/>
      <c r="AF985" s="1631"/>
      <c r="AG985" s="1631"/>
      <c r="AH985" s="1631"/>
      <c r="AI985" s="1631"/>
      <c r="AJ985" s="1631"/>
      <c r="AK985" s="1631"/>
      <c r="AL985" s="1632"/>
      <c r="AM985" s="106"/>
      <c r="AN985" s="106"/>
    </row>
    <row r="986" spans="1:40" ht="18"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7"/>
      <c r="Z986" s="107"/>
      <c r="AA986" s="1631"/>
      <c r="AB986" s="1631"/>
      <c r="AC986" s="1631"/>
      <c r="AD986" s="1631"/>
      <c r="AE986" s="1631"/>
      <c r="AF986" s="1631"/>
      <c r="AG986" s="1631"/>
      <c r="AH986" s="1631"/>
      <c r="AI986" s="1631"/>
      <c r="AJ986" s="1631"/>
      <c r="AK986" s="1631"/>
      <c r="AL986" s="1632"/>
      <c r="AM986" s="106"/>
      <c r="AN986" s="106"/>
    </row>
    <row r="987" spans="1:40" ht="18"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7"/>
      <c r="Z987" s="107"/>
      <c r="AA987" s="1631"/>
      <c r="AB987" s="1631"/>
      <c r="AC987" s="1631"/>
      <c r="AD987" s="1631"/>
      <c r="AE987" s="1631"/>
      <c r="AF987" s="1631"/>
      <c r="AG987" s="1631"/>
      <c r="AH987" s="1631"/>
      <c r="AI987" s="1631"/>
      <c r="AJ987" s="1631"/>
      <c r="AK987" s="1631"/>
      <c r="AL987" s="1632"/>
      <c r="AM987" s="106"/>
      <c r="AN987" s="106"/>
    </row>
    <row r="988" spans="1:40" ht="18"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7"/>
      <c r="Z988" s="107"/>
      <c r="AA988" s="1631"/>
      <c r="AB988" s="1631"/>
      <c r="AC988" s="1631"/>
      <c r="AD988" s="1631"/>
      <c r="AE988" s="1631"/>
      <c r="AF988" s="1631"/>
      <c r="AG988" s="1631"/>
      <c r="AH988" s="1631"/>
      <c r="AI988" s="1631"/>
      <c r="AJ988" s="1631"/>
      <c r="AK988" s="1631"/>
      <c r="AL988" s="1632"/>
      <c r="AM988" s="106"/>
      <c r="AN988" s="106"/>
    </row>
    <row r="989" spans="1:40" ht="18"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7"/>
      <c r="Z989" s="107"/>
      <c r="AA989" s="1631"/>
      <c r="AB989" s="1631"/>
      <c r="AC989" s="1631"/>
      <c r="AD989" s="1631"/>
      <c r="AE989" s="1631"/>
      <c r="AF989" s="1631"/>
      <c r="AG989" s="1631"/>
      <c r="AH989" s="1631"/>
      <c r="AI989" s="1631"/>
      <c r="AJ989" s="1631"/>
      <c r="AK989" s="1631"/>
      <c r="AL989" s="1632"/>
      <c r="AM989" s="106"/>
      <c r="AN989" s="106"/>
    </row>
    <row r="990" spans="1:40" ht="18"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7"/>
      <c r="Z990" s="107"/>
      <c r="AA990" s="1631"/>
      <c r="AB990" s="1631"/>
      <c r="AC990" s="1631"/>
      <c r="AD990" s="1631"/>
      <c r="AE990" s="1631"/>
      <c r="AF990" s="1631"/>
      <c r="AG990" s="1631"/>
      <c r="AH990" s="1631"/>
      <c r="AI990" s="1631"/>
      <c r="AJ990" s="1631"/>
      <c r="AK990" s="1631"/>
      <c r="AL990" s="1632"/>
      <c r="AM990" s="106"/>
      <c r="AN990" s="106"/>
    </row>
    <row r="991" spans="1:40" ht="18"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7"/>
      <c r="Z991" s="107"/>
      <c r="AA991" s="1631"/>
      <c r="AB991" s="1631"/>
      <c r="AC991" s="1631"/>
      <c r="AD991" s="1631"/>
      <c r="AE991" s="1631"/>
      <c r="AF991" s="1631"/>
      <c r="AG991" s="1631"/>
      <c r="AH991" s="1631"/>
      <c r="AI991" s="1631"/>
      <c r="AJ991" s="1631"/>
      <c r="AK991" s="1631"/>
      <c r="AL991" s="1632"/>
      <c r="AM991" s="106"/>
      <c r="AN991" s="106"/>
    </row>
    <row r="992" spans="1:40" ht="18"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7"/>
      <c r="Z992" s="107"/>
      <c r="AA992" s="1631"/>
      <c r="AB992" s="1631"/>
      <c r="AC992" s="1631"/>
      <c r="AD992" s="1631"/>
      <c r="AE992" s="1631"/>
      <c r="AF992" s="1631"/>
      <c r="AG992" s="1631"/>
      <c r="AH992" s="1631"/>
      <c r="AI992" s="1631"/>
      <c r="AJ992" s="1631"/>
      <c r="AK992" s="1631"/>
      <c r="AL992" s="1632"/>
      <c r="AM992" s="106"/>
      <c r="AN992" s="106"/>
    </row>
    <row r="993" spans="1:40" ht="18"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7"/>
      <c r="Z993" s="107"/>
      <c r="AA993" s="1631"/>
      <c r="AB993" s="1631"/>
      <c r="AC993" s="1631"/>
      <c r="AD993" s="1631"/>
      <c r="AE993" s="1631"/>
      <c r="AF993" s="1631"/>
      <c r="AG993" s="1631"/>
      <c r="AH993" s="1631"/>
      <c r="AI993" s="1631"/>
      <c r="AJ993" s="1631"/>
      <c r="AK993" s="1631"/>
      <c r="AL993" s="1632"/>
      <c r="AM993" s="106"/>
      <c r="AN993" s="106"/>
    </row>
    <row r="994" spans="1:40" ht="18"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7"/>
      <c r="Z994" s="107"/>
      <c r="AA994" s="1631"/>
      <c r="AB994" s="1631"/>
      <c r="AC994" s="1631"/>
      <c r="AD994" s="1631"/>
      <c r="AE994" s="1631"/>
      <c r="AF994" s="1631"/>
      <c r="AG994" s="1631"/>
      <c r="AH994" s="1631"/>
      <c r="AI994" s="1631"/>
      <c r="AJ994" s="1631"/>
      <c r="AK994" s="1631"/>
      <c r="AL994" s="1632"/>
      <c r="AM994" s="106"/>
      <c r="AN994" s="106"/>
    </row>
    <row r="995" spans="1:40" ht="18"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7"/>
      <c r="Z995" s="107"/>
      <c r="AA995" s="1631"/>
      <c r="AB995" s="1631"/>
      <c r="AC995" s="1631"/>
      <c r="AD995" s="1631"/>
      <c r="AE995" s="1631"/>
      <c r="AF995" s="1631"/>
      <c r="AG995" s="1631"/>
      <c r="AH995" s="1631"/>
      <c r="AI995" s="1631"/>
      <c r="AJ995" s="1631"/>
      <c r="AK995" s="1631"/>
      <c r="AL995" s="1632"/>
      <c r="AM995" s="106"/>
      <c r="AN995" s="106"/>
    </row>
    <row r="996" spans="1:40" ht="18"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7"/>
      <c r="Z996" s="107"/>
      <c r="AA996" s="1631"/>
      <c r="AB996" s="1631"/>
      <c r="AC996" s="1631"/>
      <c r="AD996" s="1631"/>
      <c r="AE996" s="1631"/>
      <c r="AF996" s="1631"/>
      <c r="AG996" s="1631"/>
      <c r="AH996" s="1631"/>
      <c r="AI996" s="1631"/>
      <c r="AJ996" s="1631"/>
      <c r="AK996" s="1631"/>
      <c r="AL996" s="1632"/>
      <c r="AM996" s="106"/>
      <c r="AN996" s="106"/>
    </row>
    <row r="997" spans="1:40" ht="18"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7"/>
      <c r="Z997" s="107"/>
      <c r="AA997" s="1631"/>
      <c r="AB997" s="1631"/>
      <c r="AC997" s="1631"/>
      <c r="AD997" s="1631"/>
      <c r="AE997" s="1631"/>
      <c r="AF997" s="1631"/>
      <c r="AG997" s="1631"/>
      <c r="AH997" s="1631"/>
      <c r="AI997" s="1631"/>
      <c r="AJ997" s="1631"/>
      <c r="AK997" s="1631"/>
      <c r="AL997" s="1632"/>
      <c r="AM997" s="106"/>
      <c r="AN997" s="106"/>
    </row>
    <row r="998" spans="1:40" ht="18"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7"/>
      <c r="Z998" s="107"/>
      <c r="AA998" s="1631"/>
      <c r="AB998" s="1631"/>
      <c r="AC998" s="1631"/>
      <c r="AD998" s="1631"/>
      <c r="AE998" s="1631"/>
      <c r="AF998" s="1631"/>
      <c r="AG998" s="1631"/>
      <c r="AH998" s="1631"/>
      <c r="AI998" s="1631"/>
      <c r="AJ998" s="1631"/>
      <c r="AK998" s="1631"/>
      <c r="AL998" s="1632"/>
      <c r="AM998" s="106"/>
      <c r="AN998" s="106"/>
    </row>
    <row r="999" spans="1:40" ht="18"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7"/>
      <c r="Z999" s="107"/>
      <c r="AA999" s="1631"/>
      <c r="AB999" s="1631"/>
      <c r="AC999" s="1631"/>
      <c r="AD999" s="1631"/>
      <c r="AE999" s="1631"/>
      <c r="AF999" s="1631"/>
      <c r="AG999" s="1631"/>
      <c r="AH999" s="1631"/>
      <c r="AI999" s="1631"/>
      <c r="AJ999" s="1631"/>
      <c r="AK999" s="1631"/>
      <c r="AL999" s="1632"/>
      <c r="AM999" s="106"/>
      <c r="AN999" s="106"/>
    </row>
    <row r="1000" spans="1:40" ht="18"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7"/>
      <c r="Z1000" s="107"/>
      <c r="AA1000" s="1631"/>
      <c r="AB1000" s="1631"/>
      <c r="AC1000" s="1631"/>
      <c r="AD1000" s="1631"/>
      <c r="AE1000" s="1631"/>
      <c r="AF1000" s="1631"/>
      <c r="AG1000" s="1631"/>
      <c r="AH1000" s="1631"/>
      <c r="AI1000" s="1631"/>
      <c r="AJ1000" s="1631"/>
      <c r="AK1000" s="1631"/>
      <c r="AL1000" s="1632"/>
      <c r="AM1000" s="106"/>
      <c r="AN1000" s="106"/>
    </row>
    <row r="1001" spans="1:40" ht="18" customHeight="1"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7"/>
      <c r="Z1001" s="107"/>
      <c r="AA1001" s="1631"/>
      <c r="AB1001" s="1631"/>
      <c r="AC1001" s="1631"/>
      <c r="AD1001" s="1631"/>
      <c r="AE1001" s="1631"/>
      <c r="AF1001" s="1631"/>
      <c r="AG1001" s="1631"/>
      <c r="AH1001" s="1631"/>
      <c r="AI1001" s="1631"/>
      <c r="AJ1001" s="1631"/>
      <c r="AK1001" s="1631"/>
      <c r="AL1001" s="1632"/>
      <c r="AM1001" s="106"/>
      <c r="AN1001" s="106"/>
    </row>
  </sheetData>
  <mergeCells count="434">
    <mergeCell ref="AE57:AF57"/>
    <mergeCell ref="AG57:AH57"/>
    <mergeCell ref="AI57:AK57"/>
    <mergeCell ref="D50:T50"/>
    <mergeCell ref="Y50:Z50"/>
    <mergeCell ref="D56:T56"/>
    <mergeCell ref="U56:V56"/>
    <mergeCell ref="W56:X56"/>
    <mergeCell ref="Y56:Z56"/>
    <mergeCell ref="AA56:AB56"/>
    <mergeCell ref="AC56:AD56"/>
    <mergeCell ref="AE56:AF56"/>
    <mergeCell ref="AG56:AH56"/>
    <mergeCell ref="AI56:AK56"/>
    <mergeCell ref="W53:X53"/>
    <mergeCell ref="AI53:AK53"/>
    <mergeCell ref="AI54:AK54"/>
    <mergeCell ref="AA55:AB55"/>
    <mergeCell ref="AC55:AD55"/>
    <mergeCell ref="AI55:AK55"/>
    <mergeCell ref="AI52:AK52"/>
    <mergeCell ref="AA50:AB50"/>
    <mergeCell ref="AC50:AD50"/>
    <mergeCell ref="AE50:AF50"/>
    <mergeCell ref="B53:C53"/>
    <mergeCell ref="D53:T53"/>
    <mergeCell ref="U50:V50"/>
    <mergeCell ref="B55:C55"/>
    <mergeCell ref="D55:T55"/>
    <mergeCell ref="U55:V55"/>
    <mergeCell ref="W55:X55"/>
    <mergeCell ref="Y55:Z55"/>
    <mergeCell ref="D52:T52"/>
    <mergeCell ref="U52:V52"/>
    <mergeCell ref="W52:X52"/>
    <mergeCell ref="Y52:Z52"/>
    <mergeCell ref="B54:C54"/>
    <mergeCell ref="D54:T54"/>
    <mergeCell ref="B51:C51"/>
    <mergeCell ref="D51:T51"/>
    <mergeCell ref="U51:V51"/>
    <mergeCell ref="W51:X51"/>
    <mergeCell ref="W54:X54"/>
    <mergeCell ref="B50:C50"/>
    <mergeCell ref="U53:V53"/>
    <mergeCell ref="Y53:Z53"/>
    <mergeCell ref="U54:V54"/>
    <mergeCell ref="AI50:AK50"/>
    <mergeCell ref="AI51:AK51"/>
    <mergeCell ref="AG51:AH51"/>
    <mergeCell ref="AA35:AB35"/>
    <mergeCell ref="AC35:AD35"/>
    <mergeCell ref="AE35:AF35"/>
    <mergeCell ref="AG35:AH35"/>
    <mergeCell ref="AA49:AB49"/>
    <mergeCell ref="AI48:AK48"/>
    <mergeCell ref="AI49:AK49"/>
    <mergeCell ref="AE38:AF38"/>
    <mergeCell ref="AG39:AH39"/>
    <mergeCell ref="AI39:AK39"/>
    <mergeCell ref="AA45:AB45"/>
    <mergeCell ref="AC45:AD45"/>
    <mergeCell ref="AA44:AB44"/>
    <mergeCell ref="AC44:AD44"/>
    <mergeCell ref="AE44:AF44"/>
    <mergeCell ref="AG44:AH44"/>
    <mergeCell ref="AG42:AH42"/>
    <mergeCell ref="AI36:AK36"/>
    <mergeCell ref="AG41:AH41"/>
    <mergeCell ref="AI41:AK41"/>
    <mergeCell ref="AG40:AH40"/>
    <mergeCell ref="U48:V48"/>
    <mergeCell ref="D49:T49"/>
    <mergeCell ref="U49:V49"/>
    <mergeCell ref="W49:X49"/>
    <mergeCell ref="Y49:Z49"/>
    <mergeCell ref="Y51:Z51"/>
    <mergeCell ref="Y54:Z54"/>
    <mergeCell ref="AG55:AH55"/>
    <mergeCell ref="AA53:AB53"/>
    <mergeCell ref="AC53:AD53"/>
    <mergeCell ref="AE53:AF53"/>
    <mergeCell ref="AG53:AH53"/>
    <mergeCell ref="AA52:AB52"/>
    <mergeCell ref="AC52:AD52"/>
    <mergeCell ref="AE52:AF52"/>
    <mergeCell ref="AG52:AH52"/>
    <mergeCell ref="AA54:AB54"/>
    <mergeCell ref="AC49:AD49"/>
    <mergeCell ref="AE49:AF49"/>
    <mergeCell ref="AG49:AH49"/>
    <mergeCell ref="AG50:AH50"/>
    <mergeCell ref="AI64:AK64"/>
    <mergeCell ref="AE64:AF64"/>
    <mergeCell ref="AA51:AB51"/>
    <mergeCell ref="AC51:AD51"/>
    <mergeCell ref="AE51:AF51"/>
    <mergeCell ref="B64:C64"/>
    <mergeCell ref="D57:T57"/>
    <mergeCell ref="U64:V64"/>
    <mergeCell ref="W64:X64"/>
    <mergeCell ref="Y64:Z64"/>
    <mergeCell ref="AA64:AB64"/>
    <mergeCell ref="B57:C57"/>
    <mergeCell ref="U57:V57"/>
    <mergeCell ref="W57:X57"/>
    <mergeCell ref="Y57:Z57"/>
    <mergeCell ref="B52:C52"/>
    <mergeCell ref="B56:C56"/>
    <mergeCell ref="AG64:AH64"/>
    <mergeCell ref="AE54:AF54"/>
    <mergeCell ref="AG54:AH54"/>
    <mergeCell ref="AE55:AF55"/>
    <mergeCell ref="AC64:AD64"/>
    <mergeCell ref="AA57:AB57"/>
    <mergeCell ref="AC54:AD54"/>
    <mergeCell ref="S7:W7"/>
    <mergeCell ref="G5:R5"/>
    <mergeCell ref="G7:J7"/>
    <mergeCell ref="K7:N7"/>
    <mergeCell ref="O7:R7"/>
    <mergeCell ref="AD6:AK7"/>
    <mergeCell ref="AE47:AF47"/>
    <mergeCell ref="AG47:AH47"/>
    <mergeCell ref="AD10:AK10"/>
    <mergeCell ref="S5:W5"/>
    <mergeCell ref="AD5:AK5"/>
    <mergeCell ref="D47:T47"/>
    <mergeCell ref="U47:V47"/>
    <mergeCell ref="W47:X47"/>
    <mergeCell ref="Y47:Z47"/>
    <mergeCell ref="AA47:AB47"/>
    <mergeCell ref="AC47:AD47"/>
    <mergeCell ref="AA31:AB31"/>
    <mergeCell ref="AC31:AD31"/>
    <mergeCell ref="AE31:AF31"/>
    <mergeCell ref="AG31:AH31"/>
    <mergeCell ref="D46:T46"/>
    <mergeCell ref="U46:V46"/>
    <mergeCell ref="Y31:Z31"/>
    <mergeCell ref="G9:R9"/>
    <mergeCell ref="S9:U9"/>
    <mergeCell ref="AG30:AH30"/>
    <mergeCell ref="AI30:AK30"/>
    <mergeCell ref="D30:T30"/>
    <mergeCell ref="U30:V30"/>
    <mergeCell ref="W30:X30"/>
    <mergeCell ref="Y30:Z30"/>
    <mergeCell ref="AA30:AB30"/>
    <mergeCell ref="AC30:AD30"/>
    <mergeCell ref="U27:V27"/>
    <mergeCell ref="D29:T29"/>
    <mergeCell ref="V9:W9"/>
    <mergeCell ref="U25:V25"/>
    <mergeCell ref="AC27:AD27"/>
    <mergeCell ref="AC28:AD28"/>
    <mergeCell ref="AE28:AF28"/>
    <mergeCell ref="AE30:AF30"/>
    <mergeCell ref="AD9:AK9"/>
    <mergeCell ref="AI28:AK28"/>
    <mergeCell ref="AI29:AK29"/>
    <mergeCell ref="AC29:AD29"/>
    <mergeCell ref="AE29:AF29"/>
    <mergeCell ref="B2:F10"/>
    <mergeCell ref="AA36:AB36"/>
    <mergeCell ref="G2:AK3"/>
    <mergeCell ref="X4:AC4"/>
    <mergeCell ref="AD4:AK4"/>
    <mergeCell ref="AI24:AK24"/>
    <mergeCell ref="AA29:AB29"/>
    <mergeCell ref="AD8:AK8"/>
    <mergeCell ref="AI33:AK33"/>
    <mergeCell ref="U33:V33"/>
    <mergeCell ref="W33:X33"/>
    <mergeCell ref="Y33:Z33"/>
    <mergeCell ref="AA33:AB33"/>
    <mergeCell ref="AC33:AD33"/>
    <mergeCell ref="AE33:AF33"/>
    <mergeCell ref="AI22:AK22"/>
    <mergeCell ref="W25:X25"/>
    <mergeCell ref="Y25:Z25"/>
    <mergeCell ref="W27:X27"/>
    <mergeCell ref="Y27:Z27"/>
    <mergeCell ref="AI26:AK26"/>
    <mergeCell ref="AI25:AK25"/>
    <mergeCell ref="AI27:AK27"/>
    <mergeCell ref="AG25:AH25"/>
    <mergeCell ref="AG22:AH22"/>
    <mergeCell ref="AG28:AH28"/>
    <mergeCell ref="AG36:AH36"/>
    <mergeCell ref="AG29:AH29"/>
    <mergeCell ref="AG34:AH34"/>
    <mergeCell ref="AG32:AH32"/>
    <mergeCell ref="AC32:AD32"/>
    <mergeCell ref="AE32:AF32"/>
    <mergeCell ref="AI31:AK31"/>
    <mergeCell ref="AI35:AK35"/>
    <mergeCell ref="AC36:AD36"/>
    <mergeCell ref="AE36:AF36"/>
    <mergeCell ref="AI34:AK34"/>
    <mergeCell ref="AG33:AH33"/>
    <mergeCell ref="AI32:AK32"/>
    <mergeCell ref="U44:V44"/>
    <mergeCell ref="AA27:AB27"/>
    <mergeCell ref="U23:V23"/>
    <mergeCell ref="AA28:AB28"/>
    <mergeCell ref="W28:X28"/>
    <mergeCell ref="U28:V28"/>
    <mergeCell ref="Y28:Z28"/>
    <mergeCell ref="Y36:Z36"/>
    <mergeCell ref="W29:X29"/>
    <mergeCell ref="U36:V36"/>
    <mergeCell ref="W36:X36"/>
    <mergeCell ref="U31:V31"/>
    <mergeCell ref="W31:X31"/>
    <mergeCell ref="U35:V35"/>
    <mergeCell ref="W35:X35"/>
    <mergeCell ref="Y35:Z35"/>
    <mergeCell ref="U32:V32"/>
    <mergeCell ref="U29:V29"/>
    <mergeCell ref="W32:X32"/>
    <mergeCell ref="Y32:Z32"/>
    <mergeCell ref="W44:X44"/>
    <mergeCell ref="Y44:Z44"/>
    <mergeCell ref="AA32:AB32"/>
    <mergeCell ref="Y29:Z29"/>
    <mergeCell ref="U43:V43"/>
    <mergeCell ref="AI43:AK43"/>
    <mergeCell ref="D43:T43"/>
    <mergeCell ref="AI38:AK38"/>
    <mergeCell ref="AI37:AK37"/>
    <mergeCell ref="AC37:AD37"/>
    <mergeCell ref="AE37:AF37"/>
    <mergeCell ref="D38:T38"/>
    <mergeCell ref="AE41:AF41"/>
    <mergeCell ref="Y41:Z41"/>
    <mergeCell ref="AA41:AB41"/>
    <mergeCell ref="AC41:AD41"/>
    <mergeCell ref="U40:V40"/>
    <mergeCell ref="W40:X40"/>
    <mergeCell ref="Y40:Z40"/>
    <mergeCell ref="AA40:AB40"/>
    <mergeCell ref="AC40:AD40"/>
    <mergeCell ref="AE40:AF40"/>
    <mergeCell ref="D41:T41"/>
    <mergeCell ref="U41:V41"/>
    <mergeCell ref="W41:X41"/>
    <mergeCell ref="AI40:AK40"/>
    <mergeCell ref="AE39:AF39"/>
    <mergeCell ref="B44:C44"/>
    <mergeCell ref="B45:C45"/>
    <mergeCell ref="B46:C46"/>
    <mergeCell ref="B65:C65"/>
    <mergeCell ref="B48:C48"/>
    <mergeCell ref="AI65:AK65"/>
    <mergeCell ref="D65:T65"/>
    <mergeCell ref="AG46:AH46"/>
    <mergeCell ref="AI46:AK46"/>
    <mergeCell ref="W46:X46"/>
    <mergeCell ref="Y46:Z46"/>
    <mergeCell ref="AA46:AB46"/>
    <mergeCell ref="AC46:AD46"/>
    <mergeCell ref="AE46:AF46"/>
    <mergeCell ref="AI44:AK44"/>
    <mergeCell ref="AI47:AK47"/>
    <mergeCell ref="AC57:AD57"/>
    <mergeCell ref="B47:C47"/>
    <mergeCell ref="W50:X50"/>
    <mergeCell ref="B42:C42"/>
    <mergeCell ref="B43:C43"/>
    <mergeCell ref="B31:C31"/>
    <mergeCell ref="B32:C32"/>
    <mergeCell ref="B41:C41"/>
    <mergeCell ref="B33:C33"/>
    <mergeCell ref="D40:T40"/>
    <mergeCell ref="D35:T35"/>
    <mergeCell ref="B49:C49"/>
    <mergeCell ref="B34:C34"/>
    <mergeCell ref="B36:C36"/>
    <mergeCell ref="B37:C37"/>
    <mergeCell ref="B38:C38"/>
    <mergeCell ref="D33:T33"/>
    <mergeCell ref="D36:T36"/>
    <mergeCell ref="D37:T37"/>
    <mergeCell ref="B40:C40"/>
    <mergeCell ref="B39:C39"/>
    <mergeCell ref="D34:T34"/>
    <mergeCell ref="D39:T39"/>
    <mergeCell ref="D44:T44"/>
    <mergeCell ref="D45:T45"/>
    <mergeCell ref="D48:T48"/>
    <mergeCell ref="D31:T31"/>
    <mergeCell ref="D28:T28"/>
    <mergeCell ref="B28:C28"/>
    <mergeCell ref="AG38:AH38"/>
    <mergeCell ref="U38:V38"/>
    <mergeCell ref="W38:X38"/>
    <mergeCell ref="AE27:AF27"/>
    <mergeCell ref="AG27:AH27"/>
    <mergeCell ref="D32:T32"/>
    <mergeCell ref="B35:C35"/>
    <mergeCell ref="B29:C29"/>
    <mergeCell ref="B30:C30"/>
    <mergeCell ref="Y38:Z38"/>
    <mergeCell ref="AG37:AH37"/>
    <mergeCell ref="U37:V37"/>
    <mergeCell ref="W37:X37"/>
    <mergeCell ref="Y37:Z37"/>
    <mergeCell ref="AA37:AB37"/>
    <mergeCell ref="U34:V34"/>
    <mergeCell ref="W34:X34"/>
    <mergeCell ref="Y34:Z34"/>
    <mergeCell ref="AA34:AB34"/>
    <mergeCell ref="AC34:AD34"/>
    <mergeCell ref="AA38:AB38"/>
    <mergeCell ref="AC38:AD38"/>
    <mergeCell ref="D22:T22"/>
    <mergeCell ref="D23:T23"/>
    <mergeCell ref="B24:C24"/>
    <mergeCell ref="U26:V26"/>
    <mergeCell ref="W26:X26"/>
    <mergeCell ref="Y26:Z26"/>
    <mergeCell ref="AA26:AB26"/>
    <mergeCell ref="AC26:AD26"/>
    <mergeCell ref="AE26:AF26"/>
    <mergeCell ref="AA25:AB25"/>
    <mergeCell ref="B26:C26"/>
    <mergeCell ref="D26:T26"/>
    <mergeCell ref="D24:T24"/>
    <mergeCell ref="D25:T25"/>
    <mergeCell ref="B25:C25"/>
    <mergeCell ref="AC25:AD25"/>
    <mergeCell ref="U24:V24"/>
    <mergeCell ref="U22:V22"/>
    <mergeCell ref="W22:X22"/>
    <mergeCell ref="Y22:Z22"/>
    <mergeCell ref="AA22:AB22"/>
    <mergeCell ref="AC22:AD22"/>
    <mergeCell ref="B27:C27"/>
    <mergeCell ref="D27:T27"/>
    <mergeCell ref="U39:V39"/>
    <mergeCell ref="W39:X39"/>
    <mergeCell ref="B12:F21"/>
    <mergeCell ref="G12:AK13"/>
    <mergeCell ref="AD14:AK14"/>
    <mergeCell ref="AD15:AK15"/>
    <mergeCell ref="AD16:AK17"/>
    <mergeCell ref="AD20:AK20"/>
    <mergeCell ref="G21:W21"/>
    <mergeCell ref="AD21:AK21"/>
    <mergeCell ref="X14:AC14"/>
    <mergeCell ref="G15:R15"/>
    <mergeCell ref="S15:W15"/>
    <mergeCell ref="G17:J17"/>
    <mergeCell ref="K17:N17"/>
    <mergeCell ref="O17:R17"/>
    <mergeCell ref="S17:W17"/>
    <mergeCell ref="AD18:AK18"/>
    <mergeCell ref="G19:R19"/>
    <mergeCell ref="S19:T19"/>
    <mergeCell ref="B22:C22"/>
    <mergeCell ref="B23:C23"/>
    <mergeCell ref="AE58:AF58"/>
    <mergeCell ref="AG58:AH58"/>
    <mergeCell ref="V19:W19"/>
    <mergeCell ref="AD19:AK19"/>
    <mergeCell ref="U42:V42"/>
    <mergeCell ref="W42:X42"/>
    <mergeCell ref="Y42:Z42"/>
    <mergeCell ref="AA42:AB42"/>
    <mergeCell ref="AC42:AD42"/>
    <mergeCell ref="AE42:AF42"/>
    <mergeCell ref="Y39:Z39"/>
    <mergeCell ref="AA39:AB39"/>
    <mergeCell ref="AC39:AD39"/>
    <mergeCell ref="AG26:AH26"/>
    <mergeCell ref="AE34:AF34"/>
    <mergeCell ref="AI42:AK42"/>
    <mergeCell ref="AE45:AF45"/>
    <mergeCell ref="AG45:AH45"/>
    <mergeCell ref="AI45:AK45"/>
    <mergeCell ref="U45:V45"/>
    <mergeCell ref="AE25:AF25"/>
    <mergeCell ref="AE22:AF22"/>
    <mergeCell ref="W45:X45"/>
    <mergeCell ref="Y45:Z45"/>
    <mergeCell ref="AC61:AD61"/>
    <mergeCell ref="AE61:AF61"/>
    <mergeCell ref="AG61:AH61"/>
    <mergeCell ref="AI61:AK61"/>
    <mergeCell ref="AG60:AH60"/>
    <mergeCell ref="AI60:AK60"/>
    <mergeCell ref="AI58:AK58"/>
    <mergeCell ref="B59:C59"/>
    <mergeCell ref="D59:T59"/>
    <mergeCell ref="U59:V59"/>
    <mergeCell ref="W59:X59"/>
    <mergeCell ref="Y59:Z59"/>
    <mergeCell ref="AA59:AB59"/>
    <mergeCell ref="AC59:AD59"/>
    <mergeCell ref="AE59:AF59"/>
    <mergeCell ref="AG59:AH59"/>
    <mergeCell ref="AI59:AK59"/>
    <mergeCell ref="B58:C58"/>
    <mergeCell ref="D58:T58"/>
    <mergeCell ref="U58:V58"/>
    <mergeCell ref="W58:X58"/>
    <mergeCell ref="Y58:Z58"/>
    <mergeCell ref="AA58:AB58"/>
    <mergeCell ref="AC58:AD58"/>
    <mergeCell ref="AI62:AK62"/>
    <mergeCell ref="B61:C61"/>
    <mergeCell ref="D61:T61"/>
    <mergeCell ref="U61:V61"/>
    <mergeCell ref="W61:X61"/>
    <mergeCell ref="Y61:Z61"/>
    <mergeCell ref="AA61:AB61"/>
    <mergeCell ref="D60:T60"/>
    <mergeCell ref="D62:T62"/>
    <mergeCell ref="B62:C62"/>
    <mergeCell ref="AC62:AD62"/>
    <mergeCell ref="AE62:AF62"/>
    <mergeCell ref="AG62:AH62"/>
    <mergeCell ref="U62:V62"/>
    <mergeCell ref="W62:X62"/>
    <mergeCell ref="Y62:Z62"/>
    <mergeCell ref="AA62:AB62"/>
    <mergeCell ref="B60:C60"/>
    <mergeCell ref="U60:V60"/>
    <mergeCell ref="W60:X60"/>
    <mergeCell ref="Y60:Z60"/>
    <mergeCell ref="AA60:AB60"/>
    <mergeCell ref="AC60:AD60"/>
    <mergeCell ref="AE60:AF60"/>
  </mergeCells>
  <printOptions horizontalCentered="1"/>
  <pageMargins left="0.59055118110236227" right="0.59055118110236227" top="0.78740157480314965" bottom="0.78740157480314965" header="0" footer="0"/>
  <pageSetup paperSize="9" scale="37" orientation="landscape" r:id="rId1"/>
  <ignoredErrors>
    <ignoredError sqref="AI30:AI31 AI3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pageSetUpPr fitToPage="1"/>
  </sheetPr>
  <dimension ref="A1:AS430"/>
  <sheetViews>
    <sheetView showGridLines="0" view="pageBreakPreview" zoomScale="60" zoomScaleNormal="55" workbookViewId="0">
      <pane ySplit="12" topLeftCell="A13" activePane="bottomLeft" state="frozen"/>
      <selection pane="bottomLeft" activeCell="S19" sqref="S19"/>
    </sheetView>
  </sheetViews>
  <sheetFormatPr defaultColWidth="12.625" defaultRowHeight="15" customHeight="1" outlineLevelRow="1" x14ac:dyDescent="0.2"/>
  <cols>
    <col min="1" max="1" width="2.375" style="225" customWidth="1"/>
    <col min="2" max="2" width="5.875" style="225" customWidth="1"/>
    <col min="3" max="3" width="3.125" style="225" customWidth="1"/>
    <col min="4" max="4" width="5.875" style="225" customWidth="1"/>
    <col min="5" max="5" width="2.5" style="225" customWidth="1"/>
    <col min="6" max="6" width="5.875" style="225" customWidth="1"/>
    <col min="7" max="7" width="10.75" style="225" customWidth="1"/>
    <col min="8" max="9" width="5.875" style="225" customWidth="1"/>
    <col min="10" max="10" width="4.5" style="225" customWidth="1"/>
    <col min="11" max="11" width="10.25" style="225" customWidth="1"/>
    <col min="12" max="12" width="9.625" style="225" customWidth="1"/>
    <col min="13" max="14" width="5.875" style="225" customWidth="1"/>
    <col min="15" max="15" width="10" style="225" customWidth="1"/>
    <col min="16" max="18" width="5.875" style="225" customWidth="1"/>
    <col min="19" max="19" width="19.75" style="225" customWidth="1"/>
    <col min="20" max="20" width="5.875" style="225" customWidth="1"/>
    <col min="21" max="21" width="5.875" style="225" hidden="1" customWidth="1"/>
    <col min="22" max="22" width="13.75" style="225" customWidth="1"/>
    <col min="23" max="23" width="6.625" style="1680" customWidth="1"/>
    <col min="24" max="24" width="5.875" style="1680" customWidth="1"/>
    <col min="25" max="25" width="4.375" style="225" customWidth="1"/>
    <col min="26" max="26" width="14.625" style="225" customWidth="1"/>
    <col min="27" max="34" width="6.75" style="1680" customWidth="1"/>
    <col min="35" max="37" width="5.875" style="1680" customWidth="1"/>
    <col min="38" max="38" width="5.875" style="225" customWidth="1"/>
    <col min="39" max="39" width="14.5" style="225" customWidth="1"/>
    <col min="40" max="40" width="15.5" style="225" customWidth="1"/>
    <col min="41" max="16384" width="12.625" style="225"/>
  </cols>
  <sheetData>
    <row r="1" spans="1:45" ht="18" customHeight="1" x14ac:dyDescent="0.25">
      <c r="A1" s="2"/>
      <c r="B1" s="2"/>
      <c r="C1" s="2"/>
      <c r="D1" s="2"/>
      <c r="E1" s="2"/>
      <c r="F1" s="2"/>
      <c r="G1" s="2"/>
      <c r="H1" s="2"/>
      <c r="I1" s="2"/>
      <c r="J1" s="2"/>
      <c r="K1" s="2"/>
      <c r="L1" s="2"/>
      <c r="M1" s="2"/>
      <c r="N1" s="2"/>
      <c r="O1" s="2"/>
      <c r="P1" s="2"/>
      <c r="Q1" s="2"/>
      <c r="R1" s="2"/>
      <c r="S1" s="2"/>
      <c r="T1" s="2"/>
      <c r="U1" s="2"/>
      <c r="V1" s="2"/>
      <c r="W1" s="59"/>
      <c r="X1" s="59"/>
      <c r="Y1" s="9"/>
      <c r="Z1" s="9"/>
      <c r="AA1" s="59"/>
      <c r="AB1" s="59"/>
      <c r="AC1" s="59"/>
      <c r="AD1" s="59"/>
      <c r="AE1" s="59"/>
      <c r="AF1" s="59"/>
      <c r="AG1" s="59"/>
      <c r="AH1" s="59"/>
      <c r="AI1" s="59"/>
      <c r="AJ1" s="59"/>
      <c r="AK1" s="59"/>
      <c r="AL1" s="2"/>
      <c r="AM1" s="2"/>
      <c r="AN1" s="2"/>
    </row>
    <row r="2" spans="1:45" ht="18" customHeight="1" x14ac:dyDescent="0.25">
      <c r="A2" s="2"/>
      <c r="B2" s="981"/>
      <c r="C2" s="982"/>
      <c r="D2" s="982"/>
      <c r="E2" s="982"/>
      <c r="F2" s="982"/>
      <c r="G2" s="986" t="s">
        <v>0</v>
      </c>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7"/>
      <c r="AL2" s="2"/>
      <c r="AM2" s="2"/>
      <c r="AN2" s="2"/>
    </row>
    <row r="3" spans="1:45" ht="18" customHeight="1" x14ac:dyDescent="0.25">
      <c r="A3" s="2"/>
      <c r="B3" s="983"/>
      <c r="C3" s="591"/>
      <c r="D3" s="591"/>
      <c r="E3" s="591"/>
      <c r="F3" s="591"/>
      <c r="G3" s="984"/>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8"/>
      <c r="AL3" s="2"/>
      <c r="AM3" s="2"/>
      <c r="AN3" s="2"/>
    </row>
    <row r="4" spans="1:45" ht="18" customHeight="1" x14ac:dyDescent="0.25">
      <c r="A4" s="2"/>
      <c r="B4" s="983"/>
      <c r="C4" s="591"/>
      <c r="D4" s="591"/>
      <c r="E4" s="591"/>
      <c r="F4" s="591"/>
      <c r="G4" s="3" t="s">
        <v>2</v>
      </c>
      <c r="H4" s="1"/>
      <c r="I4" s="1"/>
      <c r="J4" s="1"/>
      <c r="K4" s="1"/>
      <c r="L4" s="1"/>
      <c r="M4" s="1"/>
      <c r="N4" s="1"/>
      <c r="O4" s="1"/>
      <c r="P4" s="1"/>
      <c r="Q4" s="1"/>
      <c r="R4" s="1"/>
      <c r="S4" s="3" t="s">
        <v>16</v>
      </c>
      <c r="T4" s="1"/>
      <c r="U4" s="1"/>
      <c r="V4" s="1"/>
      <c r="W4" s="1681"/>
      <c r="X4" s="989" t="s">
        <v>1</v>
      </c>
      <c r="Y4" s="596"/>
      <c r="Z4" s="596"/>
      <c r="AA4" s="596"/>
      <c r="AB4" s="596"/>
      <c r="AC4" s="973"/>
      <c r="AD4" s="976"/>
      <c r="AE4" s="1643"/>
      <c r="AF4" s="1643"/>
      <c r="AG4" s="1643"/>
      <c r="AH4" s="1643"/>
      <c r="AI4" s="1643"/>
      <c r="AJ4" s="1643"/>
      <c r="AK4" s="1644"/>
      <c r="AL4" s="2"/>
      <c r="AM4" s="2"/>
      <c r="AN4" s="2"/>
    </row>
    <row r="5" spans="1:45" ht="18" customHeight="1" x14ac:dyDescent="0.25">
      <c r="A5" s="2"/>
      <c r="B5" s="983"/>
      <c r="C5" s="591"/>
      <c r="D5" s="591"/>
      <c r="E5" s="591"/>
      <c r="F5" s="591"/>
      <c r="G5" s="967" t="s">
        <v>22</v>
      </c>
      <c r="H5" s="968"/>
      <c r="I5" s="968"/>
      <c r="J5" s="968"/>
      <c r="K5" s="968"/>
      <c r="L5" s="968"/>
      <c r="M5" s="968"/>
      <c r="N5" s="968"/>
      <c r="O5" s="968"/>
      <c r="P5" s="968"/>
      <c r="Q5" s="968"/>
      <c r="R5" s="969"/>
      <c r="S5" s="990" t="str">
        <f>Capa!W4</f>
        <v>DI-1100-PE-GE-EC-0001_R00</v>
      </c>
      <c r="T5" s="968"/>
      <c r="U5" s="968"/>
      <c r="V5" s="968"/>
      <c r="W5" s="969"/>
      <c r="X5" s="11"/>
      <c r="Y5" s="12"/>
      <c r="Z5" s="12"/>
      <c r="AA5" s="8"/>
      <c r="AB5" s="8"/>
      <c r="AC5" s="13"/>
      <c r="AD5" s="980"/>
      <c r="AE5" s="1645"/>
      <c r="AF5" s="1645"/>
      <c r="AG5" s="1645"/>
      <c r="AH5" s="1645"/>
      <c r="AI5" s="1645"/>
      <c r="AJ5" s="1645"/>
      <c r="AK5" s="1646"/>
      <c r="AL5" s="2"/>
      <c r="AM5" s="2"/>
      <c r="AN5" s="2"/>
    </row>
    <row r="6" spans="1:45" ht="18" customHeight="1" x14ac:dyDescent="0.25">
      <c r="A6" s="2"/>
      <c r="B6" s="983"/>
      <c r="C6" s="591"/>
      <c r="D6" s="591"/>
      <c r="E6" s="591"/>
      <c r="F6" s="591"/>
      <c r="G6" s="4" t="s">
        <v>5</v>
      </c>
      <c r="H6" s="5"/>
      <c r="I6" s="5"/>
      <c r="J6" s="6"/>
      <c r="K6" s="4" t="s">
        <v>6</v>
      </c>
      <c r="L6" s="5"/>
      <c r="M6" s="5"/>
      <c r="N6" s="6"/>
      <c r="O6" s="4" t="s">
        <v>7</v>
      </c>
      <c r="P6" s="5"/>
      <c r="Q6" s="5"/>
      <c r="R6" s="6"/>
      <c r="S6" s="3" t="s">
        <v>17</v>
      </c>
      <c r="T6" s="1"/>
      <c r="U6" s="1"/>
      <c r="V6" s="1"/>
      <c r="W6" s="1681"/>
      <c r="X6" s="1682"/>
      <c r="Y6" s="15"/>
      <c r="Z6" s="16" t="s">
        <v>3</v>
      </c>
      <c r="AA6" s="8"/>
      <c r="AB6" s="8"/>
      <c r="AC6" s="13"/>
      <c r="AD6" s="991"/>
      <c r="AE6" s="1647"/>
      <c r="AF6" s="1647"/>
      <c r="AG6" s="1647"/>
      <c r="AH6" s="1647"/>
      <c r="AI6" s="1647"/>
      <c r="AJ6" s="1647"/>
      <c r="AK6" s="1648"/>
      <c r="AL6" s="2"/>
      <c r="AM6" s="2"/>
      <c r="AN6" s="2"/>
    </row>
    <row r="7" spans="1:45" ht="18" customHeight="1" x14ac:dyDescent="0.25">
      <c r="A7" s="2"/>
      <c r="B7" s="983"/>
      <c r="C7" s="591"/>
      <c r="D7" s="591"/>
      <c r="E7" s="591"/>
      <c r="F7" s="591"/>
      <c r="G7" s="967"/>
      <c r="H7" s="968"/>
      <c r="I7" s="968"/>
      <c r="J7" s="969"/>
      <c r="K7" s="967"/>
      <c r="L7" s="968"/>
      <c r="M7" s="968"/>
      <c r="N7" s="969"/>
      <c r="O7" s="967"/>
      <c r="P7" s="968"/>
      <c r="Q7" s="968"/>
      <c r="R7" s="969"/>
      <c r="S7" s="975" t="s">
        <v>9</v>
      </c>
      <c r="T7" s="968"/>
      <c r="U7" s="968"/>
      <c r="V7" s="968"/>
      <c r="W7" s="969"/>
      <c r="X7" s="17"/>
      <c r="Y7" s="15"/>
      <c r="Z7" s="16" t="s">
        <v>4</v>
      </c>
      <c r="AA7" s="8"/>
      <c r="AB7" s="8"/>
      <c r="AC7" s="13"/>
      <c r="AD7" s="1649"/>
      <c r="AE7" s="1650"/>
      <c r="AF7" s="1650"/>
      <c r="AG7" s="1650"/>
      <c r="AH7" s="1650"/>
      <c r="AI7" s="1650"/>
      <c r="AJ7" s="1650"/>
      <c r="AK7" s="1651"/>
      <c r="AL7" s="2"/>
      <c r="AM7" s="2"/>
      <c r="AN7" s="2"/>
    </row>
    <row r="8" spans="1:45" ht="18" customHeight="1" x14ac:dyDescent="0.25">
      <c r="A8" s="2"/>
      <c r="B8" s="983"/>
      <c r="C8" s="591"/>
      <c r="D8" s="591"/>
      <c r="E8" s="591"/>
      <c r="F8" s="591"/>
      <c r="G8" s="4" t="s">
        <v>19</v>
      </c>
      <c r="H8" s="5"/>
      <c r="I8" s="5"/>
      <c r="J8" s="5"/>
      <c r="K8" s="5"/>
      <c r="L8" s="5"/>
      <c r="M8" s="5"/>
      <c r="N8" s="5"/>
      <c r="O8" s="5"/>
      <c r="P8" s="5"/>
      <c r="Q8" s="5"/>
      <c r="R8" s="5"/>
      <c r="S8" s="4" t="s">
        <v>11</v>
      </c>
      <c r="T8" s="18"/>
      <c r="U8" s="19"/>
      <c r="V8" s="4" t="s">
        <v>12</v>
      </c>
      <c r="W8" s="1683"/>
      <c r="X8" s="57"/>
      <c r="Y8" s="15"/>
      <c r="Z8" s="16" t="s">
        <v>8</v>
      </c>
      <c r="AA8" s="8"/>
      <c r="AB8" s="8"/>
      <c r="AC8" s="13"/>
      <c r="AD8" s="976"/>
      <c r="AE8" s="1643"/>
      <c r="AF8" s="1643"/>
      <c r="AG8" s="1643"/>
      <c r="AH8" s="1643"/>
      <c r="AI8" s="1643"/>
      <c r="AJ8" s="1643"/>
      <c r="AK8" s="1644"/>
      <c r="AL8" s="2"/>
      <c r="AM8" s="2"/>
      <c r="AN8" s="2"/>
    </row>
    <row r="9" spans="1:45" ht="18" customHeight="1" x14ac:dyDescent="0.25">
      <c r="A9" s="2"/>
      <c r="B9" s="983"/>
      <c r="C9" s="591"/>
      <c r="D9" s="591"/>
      <c r="E9" s="591"/>
      <c r="F9" s="591"/>
      <c r="G9" s="967" t="str">
        <f>Capa!H8</f>
        <v>GERAL</v>
      </c>
      <c r="H9" s="968"/>
      <c r="I9" s="968"/>
      <c r="J9" s="968"/>
      <c r="K9" s="968"/>
      <c r="L9" s="968"/>
      <c r="M9" s="968"/>
      <c r="N9" s="968"/>
      <c r="O9" s="968"/>
      <c r="P9" s="968"/>
      <c r="Q9" s="968"/>
      <c r="R9" s="968"/>
      <c r="S9" s="979">
        <f>Capa!W8</f>
        <v>44181</v>
      </c>
      <c r="T9" s="969"/>
      <c r="U9" s="22"/>
      <c r="V9" s="967">
        <f>Capa!Z8</f>
        <v>0</v>
      </c>
      <c r="W9" s="969"/>
      <c r="X9" s="11"/>
      <c r="Y9" s="15" t="s">
        <v>18</v>
      </c>
      <c r="Z9" s="16" t="s">
        <v>10</v>
      </c>
      <c r="AA9" s="8"/>
      <c r="AB9" s="8"/>
      <c r="AC9" s="13"/>
      <c r="AD9" s="980"/>
      <c r="AE9" s="1645"/>
      <c r="AF9" s="1645"/>
      <c r="AG9" s="1645"/>
      <c r="AH9" s="1645"/>
      <c r="AI9" s="1645"/>
      <c r="AJ9" s="1645"/>
      <c r="AK9" s="1646"/>
      <c r="AL9" s="2"/>
      <c r="AM9" s="2"/>
      <c r="AN9" s="2"/>
    </row>
    <row r="10" spans="1:45" ht="18" customHeight="1" x14ac:dyDescent="0.25">
      <c r="A10" s="2"/>
      <c r="B10" s="983"/>
      <c r="C10" s="591"/>
      <c r="D10" s="591"/>
      <c r="E10" s="591"/>
      <c r="F10" s="591"/>
      <c r="G10" s="3" t="s">
        <v>15</v>
      </c>
      <c r="H10" s="7"/>
      <c r="I10" s="7"/>
      <c r="J10" s="7"/>
      <c r="K10" s="7"/>
      <c r="L10" s="7"/>
      <c r="M10" s="7"/>
      <c r="N10" s="7"/>
      <c r="O10" s="7"/>
      <c r="P10" s="7"/>
      <c r="Q10" s="7"/>
      <c r="R10" s="7"/>
      <c r="S10" s="7"/>
      <c r="T10" s="7"/>
      <c r="U10" s="7"/>
      <c r="V10" s="7"/>
      <c r="W10" s="1684"/>
      <c r="X10" s="58"/>
      <c r="Y10" s="15"/>
      <c r="Z10" s="16" t="s">
        <v>13</v>
      </c>
      <c r="AA10" s="8"/>
      <c r="AB10" s="8"/>
      <c r="AC10" s="13"/>
      <c r="AD10" s="972"/>
      <c r="AE10" s="1645"/>
      <c r="AF10" s="1645"/>
      <c r="AG10" s="1645"/>
      <c r="AH10" s="1645"/>
      <c r="AI10" s="1645"/>
      <c r="AJ10" s="1645"/>
      <c r="AK10" s="1646"/>
      <c r="AL10" s="2"/>
      <c r="AM10" s="2"/>
      <c r="AN10" s="2"/>
    </row>
    <row r="11" spans="1:45" ht="18.75" x14ac:dyDescent="0.25">
      <c r="A11" s="2"/>
      <c r="B11" s="984"/>
      <c r="C11" s="985"/>
      <c r="D11" s="985"/>
      <c r="E11" s="985"/>
      <c r="F11" s="985"/>
      <c r="G11" s="974" t="str">
        <f>Capa!H10</f>
        <v xml:space="preserve">PRÉDIO 1100 
LEEV - LABORATÓRIO DE ECOLOGIA E EVOLUÇÃO
</v>
      </c>
      <c r="H11" s="968"/>
      <c r="I11" s="968"/>
      <c r="J11" s="968"/>
      <c r="K11" s="968"/>
      <c r="L11" s="968"/>
      <c r="M11" s="968"/>
      <c r="N11" s="968"/>
      <c r="O11" s="968"/>
      <c r="P11" s="968"/>
      <c r="Q11" s="968"/>
      <c r="R11" s="968"/>
      <c r="S11" s="968"/>
      <c r="T11" s="968"/>
      <c r="U11" s="968"/>
      <c r="V11" s="968"/>
      <c r="W11" s="969"/>
      <c r="X11" s="25"/>
      <c r="Y11" s="26"/>
      <c r="Z11" s="26"/>
      <c r="AA11" s="27"/>
      <c r="AB11" s="27"/>
      <c r="AC11" s="28"/>
      <c r="AD11" s="972"/>
      <c r="AE11" s="1645"/>
      <c r="AF11" s="1645"/>
      <c r="AG11" s="1645"/>
      <c r="AH11" s="1645"/>
      <c r="AI11" s="1645"/>
      <c r="AJ11" s="1645"/>
      <c r="AK11" s="1646"/>
      <c r="AL11" s="2"/>
      <c r="AM11" s="2"/>
      <c r="AN11" s="2"/>
    </row>
    <row r="12" spans="1:45" ht="50.25" customHeight="1" x14ac:dyDescent="0.2">
      <c r="A12" s="29"/>
      <c r="B12" s="970" t="s">
        <v>20</v>
      </c>
      <c r="C12" s="917"/>
      <c r="D12" s="970" t="s">
        <v>21</v>
      </c>
      <c r="E12" s="919"/>
      <c r="F12" s="919"/>
      <c r="G12" s="919"/>
      <c r="H12" s="919"/>
      <c r="I12" s="919"/>
      <c r="J12" s="919"/>
      <c r="K12" s="919"/>
      <c r="L12" s="919"/>
      <c r="M12" s="919"/>
      <c r="N12" s="919"/>
      <c r="O12" s="919"/>
      <c r="P12" s="919"/>
      <c r="Q12" s="919"/>
      <c r="R12" s="919"/>
      <c r="S12" s="919"/>
      <c r="T12" s="917"/>
      <c r="U12" s="970" t="s">
        <v>23</v>
      </c>
      <c r="V12" s="917"/>
      <c r="W12" s="970" t="s">
        <v>24</v>
      </c>
      <c r="X12" s="1674"/>
      <c r="Y12" s="948" t="s">
        <v>25</v>
      </c>
      <c r="Z12" s="917"/>
      <c r="AA12" s="970" t="s">
        <v>26</v>
      </c>
      <c r="AB12" s="1674"/>
      <c r="AC12" s="970" t="s">
        <v>27</v>
      </c>
      <c r="AD12" s="1674"/>
      <c r="AE12" s="970" t="s">
        <v>28</v>
      </c>
      <c r="AF12" s="1674"/>
      <c r="AG12" s="970" t="s">
        <v>29</v>
      </c>
      <c r="AH12" s="1674"/>
      <c r="AI12" s="970" t="s">
        <v>30</v>
      </c>
      <c r="AJ12" s="1675"/>
      <c r="AK12" s="1674"/>
      <c r="AL12" s="29"/>
      <c r="AM12" s="29"/>
      <c r="AN12" s="29"/>
    </row>
    <row r="13" spans="1:45" ht="25.5" customHeight="1" x14ac:dyDescent="0.2">
      <c r="A13" s="29"/>
      <c r="B13" s="971"/>
      <c r="C13" s="917"/>
      <c r="D13" s="971" t="s">
        <v>855</v>
      </c>
      <c r="E13" s="919"/>
      <c r="F13" s="919"/>
      <c r="G13" s="919"/>
      <c r="H13" s="919"/>
      <c r="I13" s="919"/>
      <c r="J13" s="919"/>
      <c r="K13" s="919"/>
      <c r="L13" s="919"/>
      <c r="M13" s="919"/>
      <c r="N13" s="919"/>
      <c r="O13" s="919"/>
      <c r="P13" s="919"/>
      <c r="Q13" s="919"/>
      <c r="R13" s="919"/>
      <c r="S13" s="919"/>
      <c r="T13" s="919"/>
      <c r="U13" s="644"/>
      <c r="V13" s="919"/>
      <c r="W13" s="30"/>
      <c r="X13" s="30"/>
      <c r="Y13" s="31"/>
      <c r="Z13" s="31"/>
      <c r="AA13" s="30"/>
      <c r="AB13" s="30"/>
      <c r="AC13" s="30"/>
      <c r="AD13" s="30"/>
      <c r="AE13" s="562"/>
      <c r="AF13" s="582"/>
      <c r="AG13" s="562"/>
      <c r="AH13" s="582"/>
      <c r="AI13" s="562"/>
      <c r="AJ13" s="30"/>
      <c r="AK13" s="582"/>
      <c r="AL13" s="29"/>
      <c r="AM13" s="29"/>
      <c r="AN13" s="29"/>
    </row>
    <row r="14" spans="1:45" ht="18" customHeight="1" x14ac:dyDescent="0.25">
      <c r="A14" s="34"/>
      <c r="B14" s="934">
        <v>1</v>
      </c>
      <c r="C14" s="917"/>
      <c r="D14" s="935" t="s">
        <v>1003</v>
      </c>
      <c r="E14" s="919"/>
      <c r="F14" s="919"/>
      <c r="G14" s="919"/>
      <c r="H14" s="919"/>
      <c r="I14" s="919"/>
      <c r="J14" s="919"/>
      <c r="K14" s="919"/>
      <c r="L14" s="919"/>
      <c r="M14" s="919"/>
      <c r="N14" s="919"/>
      <c r="O14" s="919"/>
      <c r="P14" s="919"/>
      <c r="Q14" s="919"/>
      <c r="R14" s="919"/>
      <c r="S14" s="919"/>
      <c r="T14" s="919"/>
      <c r="U14" s="36"/>
      <c r="V14" s="36"/>
      <c r="W14" s="35"/>
      <c r="X14" s="35"/>
      <c r="Y14" s="37"/>
      <c r="Z14" s="37"/>
      <c r="AA14" s="1676"/>
      <c r="AB14" s="1676"/>
      <c r="AC14" s="1676"/>
      <c r="AD14" s="1676"/>
      <c r="AE14" s="922"/>
      <c r="AF14" s="1674"/>
      <c r="AG14" s="922"/>
      <c r="AH14" s="1674"/>
      <c r="AI14" s="717">
        <f>SUM(AI15:AK33)</f>
        <v>0</v>
      </c>
      <c r="AJ14" s="1171"/>
      <c r="AK14" s="1172"/>
      <c r="AL14" s="34"/>
      <c r="AM14" s="9"/>
      <c r="AN14" s="9"/>
      <c r="AO14" s="34"/>
      <c r="AP14" s="34"/>
      <c r="AQ14" s="34"/>
      <c r="AR14" s="34"/>
      <c r="AS14" s="34"/>
    </row>
    <row r="15" spans="1:45" s="60" customFormat="1" ht="15.75" customHeight="1" outlineLevel="1" x14ac:dyDescent="0.25">
      <c r="A15" s="34"/>
      <c r="B15" s="1166" t="s">
        <v>31</v>
      </c>
      <c r="C15" s="589"/>
      <c r="D15" s="244" t="s">
        <v>1004</v>
      </c>
      <c r="E15" s="227"/>
      <c r="F15" s="227"/>
      <c r="G15" s="227"/>
      <c r="H15" s="227"/>
      <c r="I15" s="227"/>
      <c r="J15" s="227"/>
      <c r="K15" s="227"/>
      <c r="L15" s="227"/>
      <c r="M15" s="227"/>
      <c r="N15" s="227"/>
      <c r="O15" s="227"/>
      <c r="P15" s="227"/>
      <c r="Q15" s="227"/>
      <c r="R15" s="227"/>
      <c r="S15" s="227"/>
      <c r="T15" s="226"/>
      <c r="U15" s="230" t="s">
        <v>1005</v>
      </c>
      <c r="V15" s="226"/>
      <c r="W15" s="563" t="s">
        <v>39</v>
      </c>
      <c r="X15" s="1685"/>
      <c r="Y15" s="1024">
        <v>88</v>
      </c>
      <c r="Z15" s="589"/>
      <c r="AA15" s="1167"/>
      <c r="AB15" s="1677"/>
      <c r="AC15" s="1167"/>
      <c r="AD15" s="1677"/>
      <c r="AE15" s="1024">
        <f t="shared" ref="AE15:AE33" si="0">AA15*Y15</f>
        <v>0</v>
      </c>
      <c r="AF15" s="1678"/>
      <c r="AG15" s="1024">
        <f>ROUND(Y15*AC15,2)</f>
        <v>0</v>
      </c>
      <c r="AH15" s="1678"/>
      <c r="AI15" s="1024">
        <f>AE15+AG15</f>
        <v>0</v>
      </c>
      <c r="AJ15" s="1679"/>
      <c r="AK15" s="1678"/>
      <c r="AL15" s="34"/>
      <c r="AM15" s="9"/>
      <c r="AN15" s="9"/>
    </row>
    <row r="16" spans="1:45" s="60" customFormat="1" ht="15.75" customHeight="1" outlineLevel="1" x14ac:dyDescent="0.25">
      <c r="A16" s="34"/>
      <c r="B16" s="1166" t="s">
        <v>560</v>
      </c>
      <c r="C16" s="589"/>
      <c r="D16" s="244" t="s">
        <v>1006</v>
      </c>
      <c r="E16" s="227"/>
      <c r="F16" s="227"/>
      <c r="G16" s="227"/>
      <c r="H16" s="227"/>
      <c r="I16" s="227"/>
      <c r="J16" s="227"/>
      <c r="K16" s="227"/>
      <c r="L16" s="227"/>
      <c r="M16" s="227"/>
      <c r="N16" s="227"/>
      <c r="O16" s="227"/>
      <c r="P16" s="227"/>
      <c r="Q16" s="227"/>
      <c r="R16" s="227"/>
      <c r="S16" s="227"/>
      <c r="T16" s="226"/>
      <c r="U16" s="230" t="s">
        <v>1007</v>
      </c>
      <c r="V16" s="226"/>
      <c r="W16" s="563" t="s">
        <v>39</v>
      </c>
      <c r="X16" s="1685"/>
      <c r="Y16" s="1024">
        <v>3</v>
      </c>
      <c r="Z16" s="589"/>
      <c r="AA16" s="1167"/>
      <c r="AB16" s="1677"/>
      <c r="AC16" s="1167"/>
      <c r="AD16" s="1677"/>
      <c r="AE16" s="1024">
        <f t="shared" si="0"/>
        <v>0</v>
      </c>
      <c r="AF16" s="1678"/>
      <c r="AG16" s="1024">
        <f t="shared" ref="AG16:AG33" si="1">ROUND(Y16*AC16,2)</f>
        <v>0</v>
      </c>
      <c r="AH16" s="1678"/>
      <c r="AI16" s="1024">
        <f t="shared" ref="AI16:AI33" si="2">AE16+AG16</f>
        <v>0</v>
      </c>
      <c r="AJ16" s="1679"/>
      <c r="AK16" s="1678"/>
      <c r="AL16" s="34"/>
      <c r="AM16" s="9"/>
      <c r="AN16" s="9"/>
    </row>
    <row r="17" spans="1:40" s="60" customFormat="1" ht="15.75" customHeight="1" outlineLevel="1" x14ac:dyDescent="0.25">
      <c r="A17" s="34"/>
      <c r="B17" s="1166" t="s">
        <v>563</v>
      </c>
      <c r="C17" s="589"/>
      <c r="D17" s="244" t="s">
        <v>1008</v>
      </c>
      <c r="E17" s="227"/>
      <c r="F17" s="227"/>
      <c r="G17" s="227"/>
      <c r="H17" s="227"/>
      <c r="I17" s="227"/>
      <c r="J17" s="227"/>
      <c r="K17" s="227"/>
      <c r="L17" s="227"/>
      <c r="M17" s="227"/>
      <c r="N17" s="227"/>
      <c r="O17" s="227"/>
      <c r="P17" s="227"/>
      <c r="Q17" s="227"/>
      <c r="R17" s="227"/>
      <c r="S17" s="227"/>
      <c r="T17" s="226"/>
      <c r="U17" s="230" t="s">
        <v>1005</v>
      </c>
      <c r="V17" s="226"/>
      <c r="W17" s="563" t="s">
        <v>38</v>
      </c>
      <c r="X17" s="1685"/>
      <c r="Y17" s="1024">
        <v>57</v>
      </c>
      <c r="Z17" s="589"/>
      <c r="AA17" s="1167"/>
      <c r="AB17" s="1677"/>
      <c r="AC17" s="1167"/>
      <c r="AD17" s="1677"/>
      <c r="AE17" s="1024">
        <f t="shared" si="0"/>
        <v>0</v>
      </c>
      <c r="AF17" s="1678"/>
      <c r="AG17" s="1024">
        <f t="shared" si="1"/>
        <v>0</v>
      </c>
      <c r="AH17" s="1678"/>
      <c r="AI17" s="1024">
        <f t="shared" si="2"/>
        <v>0</v>
      </c>
      <c r="AJ17" s="1679"/>
      <c r="AK17" s="1678"/>
      <c r="AL17" s="34"/>
      <c r="AM17" s="9"/>
      <c r="AN17" s="9"/>
    </row>
    <row r="18" spans="1:40" s="60" customFormat="1" ht="15.75" customHeight="1" outlineLevel="1" x14ac:dyDescent="0.25">
      <c r="A18" s="34"/>
      <c r="B18" s="1166" t="s">
        <v>566</v>
      </c>
      <c r="C18" s="589"/>
      <c r="D18" s="244" t="s">
        <v>1009</v>
      </c>
      <c r="E18" s="227"/>
      <c r="F18" s="227"/>
      <c r="G18" s="227"/>
      <c r="H18" s="227"/>
      <c r="I18" s="227"/>
      <c r="J18" s="227"/>
      <c r="K18" s="227"/>
      <c r="L18" s="227"/>
      <c r="M18" s="227"/>
      <c r="N18" s="227"/>
      <c r="O18" s="227"/>
      <c r="P18" s="227"/>
      <c r="Q18" s="227"/>
      <c r="R18" s="227"/>
      <c r="S18" s="227"/>
      <c r="T18" s="226"/>
      <c r="U18" s="230" t="s">
        <v>1005</v>
      </c>
      <c r="V18" s="226"/>
      <c r="W18" s="563" t="s">
        <v>38</v>
      </c>
      <c r="X18" s="1685"/>
      <c r="Y18" s="1024">
        <v>18</v>
      </c>
      <c r="Z18" s="589"/>
      <c r="AA18" s="1167"/>
      <c r="AB18" s="1677"/>
      <c r="AC18" s="1167"/>
      <c r="AD18" s="1677"/>
      <c r="AE18" s="1024">
        <f t="shared" si="0"/>
        <v>0</v>
      </c>
      <c r="AF18" s="1678"/>
      <c r="AG18" s="1024">
        <f t="shared" si="1"/>
        <v>0</v>
      </c>
      <c r="AH18" s="1678"/>
      <c r="AI18" s="1024">
        <f t="shared" si="2"/>
        <v>0</v>
      </c>
      <c r="AJ18" s="1679"/>
      <c r="AK18" s="1678"/>
      <c r="AL18" s="34"/>
      <c r="AM18" s="9"/>
      <c r="AN18" s="9"/>
    </row>
    <row r="19" spans="1:40" s="60" customFormat="1" ht="15.75" customHeight="1" outlineLevel="1" x14ac:dyDescent="0.25">
      <c r="A19" s="34"/>
      <c r="B19" s="1166" t="s">
        <v>569</v>
      </c>
      <c r="C19" s="589"/>
      <c r="D19" s="244" t="s">
        <v>1010</v>
      </c>
      <c r="E19" s="227"/>
      <c r="F19" s="227"/>
      <c r="G19" s="227"/>
      <c r="H19" s="227"/>
      <c r="I19" s="227"/>
      <c r="J19" s="227"/>
      <c r="K19" s="227"/>
      <c r="L19" s="227"/>
      <c r="M19" s="227"/>
      <c r="N19" s="227"/>
      <c r="O19" s="227"/>
      <c r="P19" s="227"/>
      <c r="Q19" s="227"/>
      <c r="R19" s="227"/>
      <c r="S19" s="227"/>
      <c r="T19" s="226"/>
      <c r="U19" s="230" t="s">
        <v>1005</v>
      </c>
      <c r="V19" s="226"/>
      <c r="W19" s="563" t="s">
        <v>38</v>
      </c>
      <c r="X19" s="1685"/>
      <c r="Y19" s="1024">
        <v>9</v>
      </c>
      <c r="Z19" s="589"/>
      <c r="AA19" s="1167"/>
      <c r="AB19" s="1677"/>
      <c r="AC19" s="1167"/>
      <c r="AD19" s="1677"/>
      <c r="AE19" s="1024">
        <f t="shared" si="0"/>
        <v>0</v>
      </c>
      <c r="AF19" s="1678"/>
      <c r="AG19" s="1024">
        <f t="shared" si="1"/>
        <v>0</v>
      </c>
      <c r="AH19" s="1678"/>
      <c r="AI19" s="1024">
        <f t="shared" si="2"/>
        <v>0</v>
      </c>
      <c r="AJ19" s="1679"/>
      <c r="AK19" s="1678"/>
      <c r="AL19" s="34"/>
      <c r="AM19" s="9"/>
      <c r="AN19" s="9"/>
    </row>
    <row r="20" spans="1:40" s="60" customFormat="1" ht="15.75" customHeight="1" outlineLevel="1" x14ac:dyDescent="0.25">
      <c r="A20" s="34"/>
      <c r="B20" s="1166" t="s">
        <v>572</v>
      </c>
      <c r="C20" s="589"/>
      <c r="D20" s="244" t="s">
        <v>1011</v>
      </c>
      <c r="E20" s="227"/>
      <c r="F20" s="227"/>
      <c r="G20" s="227"/>
      <c r="H20" s="227"/>
      <c r="I20" s="227"/>
      <c r="J20" s="227"/>
      <c r="K20" s="227"/>
      <c r="L20" s="227"/>
      <c r="M20" s="227"/>
      <c r="N20" s="227"/>
      <c r="O20" s="227"/>
      <c r="P20" s="227"/>
      <c r="Q20" s="227"/>
      <c r="R20" s="227"/>
      <c r="S20" s="227"/>
      <c r="T20" s="226"/>
      <c r="U20" s="230" t="s">
        <v>1005</v>
      </c>
      <c r="V20" s="226"/>
      <c r="W20" s="563" t="s">
        <v>38</v>
      </c>
      <c r="X20" s="1685"/>
      <c r="Y20" s="1024">
        <v>13</v>
      </c>
      <c r="Z20" s="589"/>
      <c r="AA20" s="1167"/>
      <c r="AB20" s="1677"/>
      <c r="AC20" s="1167"/>
      <c r="AD20" s="1677"/>
      <c r="AE20" s="1024">
        <f t="shared" si="0"/>
        <v>0</v>
      </c>
      <c r="AF20" s="1678"/>
      <c r="AG20" s="1024">
        <f t="shared" si="1"/>
        <v>0</v>
      </c>
      <c r="AH20" s="1678"/>
      <c r="AI20" s="1024">
        <f t="shared" si="2"/>
        <v>0</v>
      </c>
      <c r="AJ20" s="1679"/>
      <c r="AK20" s="1678"/>
      <c r="AL20" s="34"/>
      <c r="AM20" s="9"/>
      <c r="AN20" s="9"/>
    </row>
    <row r="21" spans="1:40" s="60" customFormat="1" ht="15.75" customHeight="1" outlineLevel="1" x14ac:dyDescent="0.25">
      <c r="A21" s="34"/>
      <c r="B21" s="1166" t="s">
        <v>575</v>
      </c>
      <c r="C21" s="589"/>
      <c r="D21" s="244" t="s">
        <v>1012</v>
      </c>
      <c r="E21" s="227"/>
      <c r="F21" s="227"/>
      <c r="G21" s="227"/>
      <c r="H21" s="227"/>
      <c r="I21" s="227"/>
      <c r="J21" s="227"/>
      <c r="K21" s="227"/>
      <c r="L21" s="227"/>
      <c r="M21" s="227"/>
      <c r="N21" s="227"/>
      <c r="O21" s="227"/>
      <c r="P21" s="227"/>
      <c r="Q21" s="227"/>
      <c r="R21" s="227"/>
      <c r="S21" s="227"/>
      <c r="T21" s="226"/>
      <c r="U21" s="230" t="s">
        <v>1013</v>
      </c>
      <c r="V21" s="226"/>
      <c r="W21" s="563" t="s">
        <v>38</v>
      </c>
      <c r="X21" s="1685"/>
      <c r="Y21" s="1024">
        <v>9</v>
      </c>
      <c r="Z21" s="589"/>
      <c r="AA21" s="1167"/>
      <c r="AB21" s="1170"/>
      <c r="AC21" s="1167"/>
      <c r="AD21" s="1677"/>
      <c r="AE21" s="1024">
        <f t="shared" si="0"/>
        <v>0</v>
      </c>
      <c r="AF21" s="1678"/>
      <c r="AG21" s="1024">
        <f t="shared" si="1"/>
        <v>0</v>
      </c>
      <c r="AH21" s="1678"/>
      <c r="AI21" s="1024">
        <f t="shared" si="2"/>
        <v>0</v>
      </c>
      <c r="AJ21" s="1679"/>
      <c r="AK21" s="1678"/>
      <c r="AL21" s="34"/>
      <c r="AM21" s="9"/>
      <c r="AN21" s="9"/>
    </row>
    <row r="22" spans="1:40" s="60" customFormat="1" ht="15.75" customHeight="1" outlineLevel="1" x14ac:dyDescent="0.25">
      <c r="A22" s="34"/>
      <c r="B22" s="1166" t="s">
        <v>578</v>
      </c>
      <c r="C22" s="589"/>
      <c r="D22" s="244" t="s">
        <v>1014</v>
      </c>
      <c r="E22" s="227"/>
      <c r="F22" s="227"/>
      <c r="G22" s="227"/>
      <c r="H22" s="227"/>
      <c r="I22" s="227"/>
      <c r="J22" s="227"/>
      <c r="K22" s="227"/>
      <c r="L22" s="227"/>
      <c r="M22" s="227"/>
      <c r="N22" s="227"/>
      <c r="O22" s="227"/>
      <c r="P22" s="227"/>
      <c r="Q22" s="227"/>
      <c r="R22" s="227"/>
      <c r="S22" s="227"/>
      <c r="T22" s="226"/>
      <c r="U22" s="230" t="s">
        <v>1015</v>
      </c>
      <c r="V22" s="226"/>
      <c r="W22" s="563" t="s">
        <v>38</v>
      </c>
      <c r="X22" s="1685"/>
      <c r="Y22" s="1024">
        <v>2</v>
      </c>
      <c r="Z22" s="589"/>
      <c r="AA22" s="1167"/>
      <c r="AB22" s="1677"/>
      <c r="AC22" s="1167"/>
      <c r="AD22" s="1677"/>
      <c r="AE22" s="1024">
        <f t="shared" si="0"/>
        <v>0</v>
      </c>
      <c r="AF22" s="1678"/>
      <c r="AG22" s="1024">
        <f t="shared" si="1"/>
        <v>0</v>
      </c>
      <c r="AH22" s="1678"/>
      <c r="AI22" s="1024">
        <f t="shared" si="2"/>
        <v>0</v>
      </c>
      <c r="AJ22" s="1679"/>
      <c r="AK22" s="1678"/>
      <c r="AL22" s="34"/>
      <c r="AM22" s="9"/>
      <c r="AN22" s="9"/>
    </row>
    <row r="23" spans="1:40" s="60" customFormat="1" ht="15.75" customHeight="1" outlineLevel="1" x14ac:dyDescent="0.25">
      <c r="A23" s="34"/>
      <c r="B23" s="1166" t="s">
        <v>581</v>
      </c>
      <c r="C23" s="589"/>
      <c r="D23" s="244" t="s">
        <v>1016</v>
      </c>
      <c r="E23" s="227"/>
      <c r="F23" s="227"/>
      <c r="G23" s="227"/>
      <c r="H23" s="227"/>
      <c r="I23" s="227"/>
      <c r="J23" s="227"/>
      <c r="K23" s="227"/>
      <c r="L23" s="227"/>
      <c r="M23" s="227"/>
      <c r="N23" s="227"/>
      <c r="O23" s="227"/>
      <c r="P23" s="227"/>
      <c r="Q23" s="227"/>
      <c r="R23" s="227"/>
      <c r="S23" s="227"/>
      <c r="T23" s="226"/>
      <c r="U23" s="230" t="s">
        <v>1005</v>
      </c>
      <c r="V23" s="226"/>
      <c r="W23" s="563" t="s">
        <v>38</v>
      </c>
      <c r="X23" s="1685"/>
      <c r="Y23" s="1024">
        <v>13</v>
      </c>
      <c r="Z23" s="589"/>
      <c r="AA23" s="1167"/>
      <c r="AB23" s="1677"/>
      <c r="AC23" s="1167"/>
      <c r="AD23" s="1677"/>
      <c r="AE23" s="1024">
        <f t="shared" si="0"/>
        <v>0</v>
      </c>
      <c r="AF23" s="1678"/>
      <c r="AG23" s="1024">
        <f t="shared" si="1"/>
        <v>0</v>
      </c>
      <c r="AH23" s="1678"/>
      <c r="AI23" s="1024">
        <f t="shared" si="2"/>
        <v>0</v>
      </c>
      <c r="AJ23" s="1679"/>
      <c r="AK23" s="1678"/>
      <c r="AL23" s="34"/>
      <c r="AM23" s="9"/>
      <c r="AN23" s="9"/>
    </row>
    <row r="24" spans="1:40" s="60" customFormat="1" ht="15.75" customHeight="1" outlineLevel="1" x14ac:dyDescent="0.25">
      <c r="A24" s="34"/>
      <c r="B24" s="1166" t="s">
        <v>584</v>
      </c>
      <c r="C24" s="589"/>
      <c r="D24" s="244" t="s">
        <v>1017</v>
      </c>
      <c r="E24" s="227"/>
      <c r="F24" s="227"/>
      <c r="G24" s="227"/>
      <c r="H24" s="227"/>
      <c r="I24" s="227"/>
      <c r="J24" s="227"/>
      <c r="K24" s="227"/>
      <c r="L24" s="227"/>
      <c r="M24" s="227"/>
      <c r="N24" s="227"/>
      <c r="O24" s="227"/>
      <c r="P24" s="227"/>
      <c r="Q24" s="227"/>
      <c r="R24" s="227"/>
      <c r="S24" s="227"/>
      <c r="T24" s="226"/>
      <c r="U24" s="230" t="s">
        <v>1005</v>
      </c>
      <c r="V24" s="226"/>
      <c r="W24" s="563" t="s">
        <v>38</v>
      </c>
      <c r="X24" s="1685"/>
      <c r="Y24" s="1024">
        <v>28</v>
      </c>
      <c r="Z24" s="589"/>
      <c r="AA24" s="1167"/>
      <c r="AB24" s="1677"/>
      <c r="AC24" s="1167"/>
      <c r="AD24" s="1677"/>
      <c r="AE24" s="1024">
        <f t="shared" si="0"/>
        <v>0</v>
      </c>
      <c r="AF24" s="1678"/>
      <c r="AG24" s="1024">
        <f t="shared" si="1"/>
        <v>0</v>
      </c>
      <c r="AH24" s="1678"/>
      <c r="AI24" s="1024">
        <f t="shared" si="2"/>
        <v>0</v>
      </c>
      <c r="AJ24" s="1679"/>
      <c r="AK24" s="1678"/>
      <c r="AL24" s="34"/>
      <c r="AM24" s="9"/>
      <c r="AN24" s="9"/>
    </row>
    <row r="25" spans="1:40" s="60" customFormat="1" ht="15.75" customHeight="1" outlineLevel="1" x14ac:dyDescent="0.25">
      <c r="A25" s="34"/>
      <c r="B25" s="1166" t="s">
        <v>587</v>
      </c>
      <c r="C25" s="589"/>
      <c r="D25" s="244" t="s">
        <v>225</v>
      </c>
      <c r="E25" s="227"/>
      <c r="F25" s="227"/>
      <c r="G25" s="227"/>
      <c r="H25" s="227"/>
      <c r="I25" s="227"/>
      <c r="J25" s="227"/>
      <c r="K25" s="227"/>
      <c r="L25" s="227"/>
      <c r="M25" s="227"/>
      <c r="N25" s="227"/>
      <c r="O25" s="227"/>
      <c r="P25" s="227"/>
      <c r="Q25" s="227"/>
      <c r="R25" s="227"/>
      <c r="S25" s="227"/>
      <c r="T25" s="226"/>
      <c r="U25" s="230" t="s">
        <v>9</v>
      </c>
      <c r="V25" s="226"/>
      <c r="W25" s="563" t="s">
        <v>192</v>
      </c>
      <c r="X25" s="1685"/>
      <c r="Y25" s="1024">
        <v>1</v>
      </c>
      <c r="Z25" s="589"/>
      <c r="AA25" s="1024"/>
      <c r="AB25" s="1678"/>
      <c r="AC25" s="1024"/>
      <c r="AD25" s="1678"/>
      <c r="AE25" s="1024">
        <f t="shared" si="0"/>
        <v>0</v>
      </c>
      <c r="AF25" s="1678"/>
      <c r="AG25" s="1024">
        <f t="shared" si="1"/>
        <v>0</v>
      </c>
      <c r="AH25" s="1678"/>
      <c r="AI25" s="1024">
        <f t="shared" si="2"/>
        <v>0</v>
      </c>
      <c r="AJ25" s="1679"/>
      <c r="AK25" s="1678"/>
      <c r="AL25" s="34"/>
      <c r="AM25" s="9"/>
      <c r="AN25" s="9"/>
    </row>
    <row r="26" spans="1:40" s="60" customFormat="1" ht="15.75" customHeight="1" outlineLevel="1" x14ac:dyDescent="0.25">
      <c r="A26" s="34"/>
      <c r="B26" s="1166" t="s">
        <v>590</v>
      </c>
      <c r="C26" s="589"/>
      <c r="D26" s="244" t="s">
        <v>1018</v>
      </c>
      <c r="E26" s="227"/>
      <c r="F26" s="227"/>
      <c r="G26" s="227"/>
      <c r="H26" s="227"/>
      <c r="I26" s="227"/>
      <c r="J26" s="227"/>
      <c r="K26" s="227"/>
      <c r="L26" s="227"/>
      <c r="M26" s="227"/>
      <c r="N26" s="227"/>
      <c r="O26" s="227"/>
      <c r="P26" s="227"/>
      <c r="Q26" s="227"/>
      <c r="R26" s="227"/>
      <c r="S26" s="227"/>
      <c r="T26" s="226"/>
      <c r="U26" s="230" t="s">
        <v>9</v>
      </c>
      <c r="V26" s="226"/>
      <c r="W26" s="563" t="s">
        <v>38</v>
      </c>
      <c r="X26" s="1685"/>
      <c r="Y26" s="1024">
        <v>1</v>
      </c>
      <c r="Z26" s="589"/>
      <c r="AA26" s="1024"/>
      <c r="AB26" s="1678"/>
      <c r="AC26" s="1024"/>
      <c r="AD26" s="1678"/>
      <c r="AE26" s="1024">
        <f t="shared" si="0"/>
        <v>0</v>
      </c>
      <c r="AF26" s="1678"/>
      <c r="AG26" s="1024">
        <f t="shared" si="1"/>
        <v>0</v>
      </c>
      <c r="AH26" s="1678"/>
      <c r="AI26" s="1024">
        <f t="shared" si="2"/>
        <v>0</v>
      </c>
      <c r="AJ26" s="1679"/>
      <c r="AK26" s="1678"/>
      <c r="AL26" s="34"/>
      <c r="AM26" s="9"/>
      <c r="AN26" s="9"/>
    </row>
    <row r="27" spans="1:40" s="60" customFormat="1" ht="15.75" customHeight="1" outlineLevel="1" x14ac:dyDescent="0.25">
      <c r="A27" s="34"/>
      <c r="B27" s="1166" t="s">
        <v>593</v>
      </c>
      <c r="C27" s="589"/>
      <c r="D27" s="244" t="s">
        <v>1019</v>
      </c>
      <c r="E27" s="227"/>
      <c r="F27" s="227"/>
      <c r="G27" s="227"/>
      <c r="H27" s="227"/>
      <c r="I27" s="227"/>
      <c r="J27" s="227"/>
      <c r="K27" s="227"/>
      <c r="L27" s="227"/>
      <c r="M27" s="227"/>
      <c r="N27" s="227"/>
      <c r="O27" s="227"/>
      <c r="P27" s="227"/>
      <c r="Q27" s="227"/>
      <c r="R27" s="227"/>
      <c r="S27" s="227"/>
      <c r="T27" s="226"/>
      <c r="U27" s="230" t="s">
        <v>9</v>
      </c>
      <c r="V27" s="226"/>
      <c r="W27" s="563" t="s">
        <v>38</v>
      </c>
      <c r="X27" s="1685"/>
      <c r="Y27" s="1024">
        <v>1</v>
      </c>
      <c r="Z27" s="589"/>
      <c r="AA27" s="1024"/>
      <c r="AB27" s="1678"/>
      <c r="AC27" s="1024"/>
      <c r="AD27" s="1678"/>
      <c r="AE27" s="1024">
        <f t="shared" si="0"/>
        <v>0</v>
      </c>
      <c r="AF27" s="1678"/>
      <c r="AG27" s="1024">
        <f t="shared" si="1"/>
        <v>0</v>
      </c>
      <c r="AH27" s="1678"/>
      <c r="AI27" s="1024">
        <f t="shared" si="2"/>
        <v>0</v>
      </c>
      <c r="AJ27" s="1679"/>
      <c r="AK27" s="1678"/>
      <c r="AL27" s="34"/>
      <c r="AM27" s="9"/>
      <c r="AN27" s="9"/>
    </row>
    <row r="28" spans="1:40" s="60" customFormat="1" ht="15.75" customHeight="1" outlineLevel="1" x14ac:dyDescent="0.25">
      <c r="A28" s="34"/>
      <c r="B28" s="1166" t="s">
        <v>596</v>
      </c>
      <c r="C28" s="589"/>
      <c r="D28" s="244" t="s">
        <v>1020</v>
      </c>
      <c r="E28" s="227"/>
      <c r="F28" s="227"/>
      <c r="G28" s="227"/>
      <c r="H28" s="227"/>
      <c r="I28" s="227"/>
      <c r="J28" s="227"/>
      <c r="K28" s="227"/>
      <c r="L28" s="227"/>
      <c r="M28" s="227"/>
      <c r="N28" s="227"/>
      <c r="O28" s="227"/>
      <c r="P28" s="227"/>
      <c r="Q28" s="227"/>
      <c r="R28" s="227"/>
      <c r="S28" s="227"/>
      <c r="T28" s="226"/>
      <c r="U28" s="230" t="s">
        <v>9</v>
      </c>
      <c r="V28" s="226"/>
      <c r="W28" s="563" t="s">
        <v>38</v>
      </c>
      <c r="X28" s="1685"/>
      <c r="Y28" s="1024">
        <v>4</v>
      </c>
      <c r="Z28" s="589"/>
      <c r="AA28" s="1024"/>
      <c r="AB28" s="1678"/>
      <c r="AC28" s="1024"/>
      <c r="AD28" s="1678"/>
      <c r="AE28" s="1024">
        <f t="shared" si="0"/>
        <v>0</v>
      </c>
      <c r="AF28" s="1678"/>
      <c r="AG28" s="1024">
        <f t="shared" si="1"/>
        <v>0</v>
      </c>
      <c r="AH28" s="1678"/>
      <c r="AI28" s="1024">
        <f t="shared" si="2"/>
        <v>0</v>
      </c>
      <c r="AJ28" s="1679"/>
      <c r="AK28" s="1678"/>
      <c r="AL28" s="34"/>
      <c r="AM28" s="9"/>
      <c r="AN28" s="9"/>
    </row>
    <row r="29" spans="1:40" s="60" customFormat="1" ht="15.75" customHeight="1" outlineLevel="1" x14ac:dyDescent="0.25">
      <c r="A29" s="34"/>
      <c r="B29" s="1166" t="s">
        <v>599</v>
      </c>
      <c r="C29" s="589"/>
      <c r="D29" s="244" t="s">
        <v>1021</v>
      </c>
      <c r="E29" s="227"/>
      <c r="F29" s="227"/>
      <c r="G29" s="227"/>
      <c r="H29" s="227"/>
      <c r="I29" s="227"/>
      <c r="J29" s="227"/>
      <c r="K29" s="227"/>
      <c r="L29" s="227"/>
      <c r="M29" s="227"/>
      <c r="N29" s="227"/>
      <c r="O29" s="227"/>
      <c r="P29" s="227"/>
      <c r="Q29" s="227"/>
      <c r="R29" s="227"/>
      <c r="S29" s="227"/>
      <c r="T29" s="226"/>
      <c r="U29" s="230" t="s">
        <v>9</v>
      </c>
      <c r="V29" s="226"/>
      <c r="W29" s="563" t="s">
        <v>38</v>
      </c>
      <c r="X29" s="1685"/>
      <c r="Y29" s="1024">
        <v>5</v>
      </c>
      <c r="Z29" s="589"/>
      <c r="AA29" s="1024"/>
      <c r="AB29" s="1678"/>
      <c r="AC29" s="1024"/>
      <c r="AD29" s="1678"/>
      <c r="AE29" s="1024">
        <f t="shared" si="0"/>
        <v>0</v>
      </c>
      <c r="AF29" s="1678"/>
      <c r="AG29" s="1024">
        <f t="shared" si="1"/>
        <v>0</v>
      </c>
      <c r="AH29" s="1678"/>
      <c r="AI29" s="1024">
        <f t="shared" si="2"/>
        <v>0</v>
      </c>
      <c r="AJ29" s="1679"/>
      <c r="AK29" s="1678"/>
      <c r="AL29" s="34"/>
      <c r="AM29" s="9"/>
      <c r="AN29" s="9"/>
    </row>
    <row r="30" spans="1:40" s="60" customFormat="1" ht="15.75" customHeight="1" outlineLevel="1" x14ac:dyDescent="0.25">
      <c r="A30" s="34"/>
      <c r="B30" s="1166" t="s">
        <v>602</v>
      </c>
      <c r="C30" s="589"/>
      <c r="D30" s="244" t="s">
        <v>1022</v>
      </c>
      <c r="E30" s="227"/>
      <c r="F30" s="227"/>
      <c r="G30" s="227"/>
      <c r="H30" s="227"/>
      <c r="I30" s="227"/>
      <c r="J30" s="227"/>
      <c r="K30" s="227"/>
      <c r="L30" s="227"/>
      <c r="M30" s="227"/>
      <c r="N30" s="227"/>
      <c r="O30" s="227"/>
      <c r="P30" s="227"/>
      <c r="Q30" s="227"/>
      <c r="R30" s="227"/>
      <c r="S30" s="227"/>
      <c r="T30" s="226"/>
      <c r="U30" s="230" t="s">
        <v>9</v>
      </c>
      <c r="V30" s="226"/>
      <c r="W30" s="563" t="s">
        <v>38</v>
      </c>
      <c r="X30" s="1685"/>
      <c r="Y30" s="1024">
        <v>4</v>
      </c>
      <c r="Z30" s="589"/>
      <c r="AA30" s="1024"/>
      <c r="AB30" s="1678"/>
      <c r="AC30" s="1024"/>
      <c r="AD30" s="1678"/>
      <c r="AE30" s="1024">
        <f t="shared" si="0"/>
        <v>0</v>
      </c>
      <c r="AF30" s="1678"/>
      <c r="AG30" s="1024">
        <f t="shared" si="1"/>
        <v>0</v>
      </c>
      <c r="AH30" s="1678"/>
      <c r="AI30" s="1024">
        <f t="shared" si="2"/>
        <v>0</v>
      </c>
      <c r="AJ30" s="1679"/>
      <c r="AK30" s="1678"/>
      <c r="AL30" s="34"/>
      <c r="AM30" s="9"/>
      <c r="AN30" s="9"/>
    </row>
    <row r="31" spans="1:40" s="60" customFormat="1" ht="15.75" customHeight="1" outlineLevel="1" x14ac:dyDescent="0.25">
      <c r="A31" s="34"/>
      <c r="B31" s="1166" t="s">
        <v>605</v>
      </c>
      <c r="C31" s="589"/>
      <c r="D31" s="244" t="s">
        <v>227</v>
      </c>
      <c r="E31" s="227"/>
      <c r="F31" s="227"/>
      <c r="G31" s="227"/>
      <c r="H31" s="227"/>
      <c r="I31" s="227"/>
      <c r="J31" s="227"/>
      <c r="K31" s="227"/>
      <c r="L31" s="227"/>
      <c r="M31" s="227"/>
      <c r="N31" s="227"/>
      <c r="O31" s="227"/>
      <c r="P31" s="227"/>
      <c r="Q31" s="227"/>
      <c r="R31" s="227"/>
      <c r="S31" s="227"/>
      <c r="T31" s="226"/>
      <c r="U31" s="230" t="s">
        <v>9</v>
      </c>
      <c r="V31" s="226"/>
      <c r="W31" s="563" t="s">
        <v>192</v>
      </c>
      <c r="X31" s="1685"/>
      <c r="Y31" s="1024">
        <v>1</v>
      </c>
      <c r="Z31" s="589"/>
      <c r="AA31" s="1024"/>
      <c r="AB31" s="1678"/>
      <c r="AC31" s="1024"/>
      <c r="AD31" s="1678"/>
      <c r="AE31" s="1024">
        <f t="shared" si="0"/>
        <v>0</v>
      </c>
      <c r="AF31" s="1678"/>
      <c r="AG31" s="1024">
        <f t="shared" si="1"/>
        <v>0</v>
      </c>
      <c r="AH31" s="1678"/>
      <c r="AI31" s="1024">
        <f t="shared" si="2"/>
        <v>0</v>
      </c>
      <c r="AJ31" s="1679"/>
      <c r="AK31" s="1678"/>
      <c r="AL31" s="34"/>
      <c r="AM31" s="9"/>
      <c r="AN31" s="9"/>
    </row>
    <row r="32" spans="1:40" s="60" customFormat="1" ht="15.75" customHeight="1" outlineLevel="1" x14ac:dyDescent="0.25">
      <c r="A32" s="34"/>
      <c r="B32" s="1166" t="s">
        <v>608</v>
      </c>
      <c r="C32" s="589"/>
      <c r="D32" s="244" t="s">
        <v>1023</v>
      </c>
      <c r="E32" s="227"/>
      <c r="F32" s="227"/>
      <c r="G32" s="227"/>
      <c r="H32" s="227"/>
      <c r="I32" s="227"/>
      <c r="J32" s="227"/>
      <c r="K32" s="227"/>
      <c r="L32" s="227"/>
      <c r="M32" s="227"/>
      <c r="N32" s="227"/>
      <c r="O32" s="227"/>
      <c r="P32" s="227"/>
      <c r="Q32" s="227"/>
      <c r="R32" s="227"/>
      <c r="S32" s="227"/>
      <c r="T32" s="226"/>
      <c r="U32" s="230" t="s">
        <v>9</v>
      </c>
      <c r="V32" s="226"/>
      <c r="W32" s="563" t="s">
        <v>38</v>
      </c>
      <c r="X32" s="1685"/>
      <c r="Y32" s="1024">
        <v>1</v>
      </c>
      <c r="Z32" s="589"/>
      <c r="AA32" s="1024"/>
      <c r="AB32" s="1678"/>
      <c r="AC32" s="1024"/>
      <c r="AD32" s="1678"/>
      <c r="AE32" s="1024">
        <f t="shared" si="0"/>
        <v>0</v>
      </c>
      <c r="AF32" s="1678"/>
      <c r="AG32" s="1024">
        <f t="shared" si="1"/>
        <v>0</v>
      </c>
      <c r="AH32" s="1678"/>
      <c r="AI32" s="1024">
        <f t="shared" si="2"/>
        <v>0</v>
      </c>
      <c r="AJ32" s="1679"/>
      <c r="AK32" s="1678"/>
      <c r="AL32" s="34"/>
      <c r="AM32" s="9"/>
      <c r="AN32" s="9"/>
    </row>
    <row r="33" spans="1:45" s="60" customFormat="1" ht="15.75" customHeight="1" outlineLevel="1" x14ac:dyDescent="0.25">
      <c r="A33" s="34"/>
      <c r="B33" s="1166" t="s">
        <v>611</v>
      </c>
      <c r="C33" s="589"/>
      <c r="D33" s="244" t="s">
        <v>1024</v>
      </c>
      <c r="E33" s="227"/>
      <c r="F33" s="227"/>
      <c r="G33" s="227"/>
      <c r="H33" s="227"/>
      <c r="I33" s="227"/>
      <c r="J33" s="227"/>
      <c r="K33" s="227"/>
      <c r="L33" s="227"/>
      <c r="M33" s="227"/>
      <c r="N33" s="227"/>
      <c r="O33" s="227"/>
      <c r="P33" s="227"/>
      <c r="Q33" s="227"/>
      <c r="R33" s="227"/>
      <c r="S33" s="227"/>
      <c r="T33" s="226"/>
      <c r="U33" s="230" t="s">
        <v>9</v>
      </c>
      <c r="V33" s="226"/>
      <c r="W33" s="563" t="s">
        <v>38</v>
      </c>
      <c r="X33" s="1685"/>
      <c r="Y33" s="1024">
        <v>1</v>
      </c>
      <c r="Z33" s="589"/>
      <c r="AA33" s="1024"/>
      <c r="AB33" s="1678"/>
      <c r="AC33" s="1024"/>
      <c r="AD33" s="1678"/>
      <c r="AE33" s="1024">
        <f t="shared" si="0"/>
        <v>0</v>
      </c>
      <c r="AF33" s="1678"/>
      <c r="AG33" s="1024">
        <f t="shared" si="1"/>
        <v>0</v>
      </c>
      <c r="AH33" s="1678"/>
      <c r="AI33" s="1024">
        <f t="shared" si="2"/>
        <v>0</v>
      </c>
      <c r="AJ33" s="1679"/>
      <c r="AK33" s="1678"/>
      <c r="AL33" s="34"/>
      <c r="AM33" s="9"/>
      <c r="AN33" s="9"/>
    </row>
    <row r="34" spans="1:45" s="60" customFormat="1" ht="15.75" customHeight="1" outlineLevel="1" x14ac:dyDescent="0.25">
      <c r="A34" s="34"/>
      <c r="B34" s="1166"/>
      <c r="C34" s="589"/>
      <c r="D34" s="61"/>
      <c r="E34" s="227"/>
      <c r="F34" s="227"/>
      <c r="G34" s="227"/>
      <c r="H34" s="227"/>
      <c r="I34" s="227"/>
      <c r="J34" s="227"/>
      <c r="K34" s="227"/>
      <c r="L34" s="227"/>
      <c r="M34" s="227"/>
      <c r="N34" s="227"/>
      <c r="O34" s="227"/>
      <c r="P34" s="227"/>
      <c r="Q34" s="227"/>
      <c r="R34" s="227"/>
      <c r="S34" s="227"/>
      <c r="T34" s="226"/>
      <c r="U34" s="230"/>
      <c r="V34" s="226"/>
      <c r="W34" s="563"/>
      <c r="X34" s="1685"/>
      <c r="Y34" s="1167"/>
      <c r="Z34" s="1168"/>
      <c r="AA34" s="1024"/>
      <c r="AB34" s="1678"/>
      <c r="AC34" s="1024"/>
      <c r="AD34" s="1678"/>
      <c r="AE34" s="1024"/>
      <c r="AF34" s="1678"/>
      <c r="AG34" s="1024"/>
      <c r="AH34" s="1678"/>
      <c r="AI34" s="1024"/>
      <c r="AJ34" s="1679"/>
      <c r="AK34" s="1678"/>
      <c r="AL34" s="34"/>
      <c r="AM34" s="9"/>
      <c r="AN34" s="9"/>
    </row>
    <row r="35" spans="1:45" ht="18" customHeight="1" x14ac:dyDescent="0.25">
      <c r="A35" s="34"/>
      <c r="B35" s="934">
        <v>2</v>
      </c>
      <c r="C35" s="917"/>
      <c r="D35" s="935" t="s">
        <v>1025</v>
      </c>
      <c r="E35" s="919"/>
      <c r="F35" s="919"/>
      <c r="G35" s="919"/>
      <c r="H35" s="919"/>
      <c r="I35" s="919"/>
      <c r="J35" s="919"/>
      <c r="K35" s="919"/>
      <c r="L35" s="919"/>
      <c r="M35" s="919"/>
      <c r="N35" s="919"/>
      <c r="O35" s="919"/>
      <c r="P35" s="919"/>
      <c r="Q35" s="919"/>
      <c r="R35" s="919"/>
      <c r="S35" s="919"/>
      <c r="T35" s="919"/>
      <c r="U35" s="36"/>
      <c r="V35" s="36"/>
      <c r="W35" s="35"/>
      <c r="X35" s="35"/>
      <c r="Y35" s="37"/>
      <c r="Z35" s="37"/>
      <c r="AA35" s="1676"/>
      <c r="AB35" s="1676"/>
      <c r="AC35" s="1676"/>
      <c r="AD35" s="1676"/>
      <c r="AE35" s="922"/>
      <c r="AF35" s="1674"/>
      <c r="AG35" s="922"/>
      <c r="AH35" s="1674"/>
      <c r="AI35" s="717">
        <f>SUM(AI36:AK53)</f>
        <v>0</v>
      </c>
      <c r="AJ35" s="1171"/>
      <c r="AK35" s="1172"/>
      <c r="AL35" s="34"/>
      <c r="AM35" s="9"/>
      <c r="AN35" s="9"/>
      <c r="AO35" s="34"/>
      <c r="AP35" s="34"/>
      <c r="AQ35" s="34"/>
      <c r="AR35" s="34"/>
      <c r="AS35" s="34"/>
    </row>
    <row r="36" spans="1:45" s="60" customFormat="1" ht="15.75" customHeight="1" outlineLevel="1" x14ac:dyDescent="0.25">
      <c r="A36" s="34"/>
      <c r="B36" s="1166" t="s">
        <v>41</v>
      </c>
      <c r="C36" s="589"/>
      <c r="D36" s="61" t="s">
        <v>223</v>
      </c>
      <c r="E36" s="227"/>
      <c r="F36" s="227"/>
      <c r="G36" s="227"/>
      <c r="H36" s="227"/>
      <c r="I36" s="227"/>
      <c r="J36" s="227"/>
      <c r="K36" s="227"/>
      <c r="L36" s="227"/>
      <c r="M36" s="227"/>
      <c r="N36" s="227"/>
      <c r="O36" s="227"/>
      <c r="P36" s="227"/>
      <c r="Q36" s="227"/>
      <c r="R36" s="227"/>
      <c r="S36" s="227"/>
      <c r="T36" s="226"/>
      <c r="U36" s="1169" t="s">
        <v>1005</v>
      </c>
      <c r="V36" s="589"/>
      <c r="W36" s="1686" t="s">
        <v>39</v>
      </c>
      <c r="X36" s="1685"/>
      <c r="Y36" s="1167">
        <v>50</v>
      </c>
      <c r="Z36" s="1168"/>
      <c r="AA36" s="1167"/>
      <c r="AB36" s="1677"/>
      <c r="AC36" s="1167"/>
      <c r="AD36" s="1677"/>
      <c r="AE36" s="1024">
        <f t="shared" ref="AE36:AE53" si="3">AA36*Y36</f>
        <v>0</v>
      </c>
      <c r="AF36" s="1678"/>
      <c r="AG36" s="1024">
        <f>ROUND(Y36*AC36,2)</f>
        <v>0</v>
      </c>
      <c r="AH36" s="1678"/>
      <c r="AI36" s="1024">
        <f>AE36+AG36</f>
        <v>0</v>
      </c>
      <c r="AJ36" s="1679"/>
      <c r="AK36" s="1678"/>
      <c r="AL36" s="34"/>
      <c r="AM36" s="9"/>
      <c r="AN36" s="9"/>
    </row>
    <row r="37" spans="1:45" s="60" customFormat="1" ht="15.75" customHeight="1" outlineLevel="1" x14ac:dyDescent="0.25">
      <c r="A37" s="34"/>
      <c r="B37" s="1166" t="s">
        <v>618</v>
      </c>
      <c r="C37" s="589"/>
      <c r="D37" s="61" t="s">
        <v>224</v>
      </c>
      <c r="E37" s="227"/>
      <c r="F37" s="227"/>
      <c r="G37" s="227"/>
      <c r="H37" s="227"/>
      <c r="I37" s="227"/>
      <c r="J37" s="227"/>
      <c r="K37" s="227"/>
      <c r="L37" s="227"/>
      <c r="M37" s="227"/>
      <c r="N37" s="227"/>
      <c r="O37" s="227"/>
      <c r="P37" s="227"/>
      <c r="Q37" s="227"/>
      <c r="R37" s="227"/>
      <c r="S37" s="227"/>
      <c r="T37" s="226"/>
      <c r="U37" s="1169"/>
      <c r="V37" s="589"/>
      <c r="W37" s="563" t="s">
        <v>39</v>
      </c>
      <c r="X37" s="1685"/>
      <c r="Y37" s="1167">
        <v>25</v>
      </c>
      <c r="Z37" s="1168"/>
      <c r="AA37" s="1167"/>
      <c r="AB37" s="1677"/>
      <c r="AC37" s="1167"/>
      <c r="AD37" s="1677"/>
      <c r="AE37" s="1024">
        <f t="shared" si="3"/>
        <v>0</v>
      </c>
      <c r="AF37" s="1678"/>
      <c r="AG37" s="1024">
        <f>ROUND(Y37*AC37,2)</f>
        <v>0</v>
      </c>
      <c r="AH37" s="1678"/>
      <c r="AI37" s="1024">
        <f>AE37+AG37</f>
        <v>0</v>
      </c>
      <c r="AJ37" s="1679"/>
      <c r="AK37" s="1678"/>
      <c r="AL37" s="34"/>
      <c r="AM37" s="9"/>
      <c r="AN37" s="9"/>
    </row>
    <row r="38" spans="1:45" s="60" customFormat="1" ht="15.75" customHeight="1" outlineLevel="1" x14ac:dyDescent="0.25">
      <c r="A38" s="34"/>
      <c r="B38" s="1166" t="s">
        <v>621</v>
      </c>
      <c r="C38" s="589"/>
      <c r="D38" s="61" t="s">
        <v>1006</v>
      </c>
      <c r="E38" s="227"/>
      <c r="F38" s="227"/>
      <c r="G38" s="227"/>
      <c r="H38" s="227"/>
      <c r="I38" s="227"/>
      <c r="J38" s="227"/>
      <c r="K38" s="227"/>
      <c r="L38" s="227"/>
      <c r="M38" s="227"/>
      <c r="N38" s="227"/>
      <c r="O38" s="227"/>
      <c r="P38" s="227"/>
      <c r="Q38" s="227"/>
      <c r="R38" s="227"/>
      <c r="S38" s="227"/>
      <c r="T38" s="226"/>
      <c r="U38" s="230" t="s">
        <v>1007</v>
      </c>
      <c r="V38" s="226"/>
      <c r="W38" s="563" t="s">
        <v>39</v>
      </c>
      <c r="X38" s="1685"/>
      <c r="Y38" s="1167">
        <v>3</v>
      </c>
      <c r="Z38" s="1168"/>
      <c r="AA38" s="1167"/>
      <c r="AB38" s="1677"/>
      <c r="AC38" s="1167"/>
      <c r="AD38" s="1677"/>
      <c r="AE38" s="1024">
        <f t="shared" si="3"/>
        <v>0</v>
      </c>
      <c r="AF38" s="1678"/>
      <c r="AG38" s="1024">
        <f t="shared" ref="AG38:AG41" si="4">ROUND(Y38*AC38,2)</f>
        <v>0</v>
      </c>
      <c r="AH38" s="1678"/>
      <c r="AI38" s="1024">
        <f t="shared" ref="AI38:AI40" si="5">AE38+AG38</f>
        <v>0</v>
      </c>
      <c r="AJ38" s="1679"/>
      <c r="AK38" s="1678"/>
      <c r="AL38" s="34"/>
      <c r="AM38" s="9"/>
      <c r="AN38" s="9"/>
    </row>
    <row r="39" spans="1:45" s="60" customFormat="1" ht="15.75" customHeight="1" outlineLevel="1" x14ac:dyDescent="0.25">
      <c r="A39" s="34"/>
      <c r="B39" s="1166" t="s">
        <v>624</v>
      </c>
      <c r="C39" s="589"/>
      <c r="D39" s="61" t="s">
        <v>1008</v>
      </c>
      <c r="E39" s="227"/>
      <c r="F39" s="227"/>
      <c r="G39" s="227"/>
      <c r="H39" s="227"/>
      <c r="I39" s="227"/>
      <c r="J39" s="227"/>
      <c r="K39" s="227"/>
      <c r="L39" s="227"/>
      <c r="M39" s="227"/>
      <c r="N39" s="227"/>
      <c r="O39" s="227"/>
      <c r="P39" s="227"/>
      <c r="Q39" s="227"/>
      <c r="R39" s="227"/>
      <c r="S39" s="227"/>
      <c r="T39" s="226"/>
      <c r="U39" s="230" t="s">
        <v>1005</v>
      </c>
      <c r="V39" s="226"/>
      <c r="W39" s="563" t="s">
        <v>101</v>
      </c>
      <c r="X39" s="1685"/>
      <c r="Y39" s="1167">
        <v>46</v>
      </c>
      <c r="Z39" s="1168"/>
      <c r="AA39" s="1167"/>
      <c r="AB39" s="1677"/>
      <c r="AC39" s="1167"/>
      <c r="AD39" s="1677"/>
      <c r="AE39" s="1024">
        <f t="shared" si="3"/>
        <v>0</v>
      </c>
      <c r="AF39" s="1678"/>
      <c r="AG39" s="1024">
        <f t="shared" si="4"/>
        <v>0</v>
      </c>
      <c r="AH39" s="1678"/>
      <c r="AI39" s="1024">
        <f t="shared" si="5"/>
        <v>0</v>
      </c>
      <c r="AJ39" s="1679"/>
      <c r="AK39" s="1678"/>
      <c r="AL39" s="34"/>
      <c r="AM39" s="9"/>
      <c r="AN39" s="9"/>
    </row>
    <row r="40" spans="1:45" s="60" customFormat="1" ht="15.75" customHeight="1" outlineLevel="1" x14ac:dyDescent="0.25">
      <c r="A40" s="34"/>
      <c r="B40" s="1166" t="s">
        <v>927</v>
      </c>
      <c r="C40" s="589"/>
      <c r="D40" s="61" t="s">
        <v>1009</v>
      </c>
      <c r="E40" s="227"/>
      <c r="F40" s="227"/>
      <c r="G40" s="227"/>
      <c r="H40" s="227"/>
      <c r="I40" s="227"/>
      <c r="J40" s="227"/>
      <c r="K40" s="227"/>
      <c r="L40" s="227"/>
      <c r="M40" s="227"/>
      <c r="N40" s="227"/>
      <c r="O40" s="227"/>
      <c r="P40" s="227"/>
      <c r="Q40" s="227"/>
      <c r="R40" s="227"/>
      <c r="S40" s="227"/>
      <c r="T40" s="226"/>
      <c r="U40" s="230" t="s">
        <v>1005</v>
      </c>
      <c r="V40" s="226"/>
      <c r="W40" s="563" t="s">
        <v>101</v>
      </c>
      <c r="X40" s="1685"/>
      <c r="Y40" s="1167">
        <v>61</v>
      </c>
      <c r="Z40" s="1168"/>
      <c r="AA40" s="1167"/>
      <c r="AB40" s="1677"/>
      <c r="AC40" s="1167"/>
      <c r="AD40" s="1677"/>
      <c r="AE40" s="1024">
        <f t="shared" si="3"/>
        <v>0</v>
      </c>
      <c r="AF40" s="1678"/>
      <c r="AG40" s="1024">
        <f t="shared" si="4"/>
        <v>0</v>
      </c>
      <c r="AH40" s="1678"/>
      <c r="AI40" s="1024">
        <f t="shared" si="5"/>
        <v>0</v>
      </c>
      <c r="AJ40" s="1679"/>
      <c r="AK40" s="1678"/>
      <c r="AL40" s="34"/>
      <c r="AM40" s="9"/>
      <c r="AN40" s="9"/>
    </row>
    <row r="41" spans="1:45" s="60" customFormat="1" ht="15.75" customHeight="1" outlineLevel="1" x14ac:dyDescent="0.25">
      <c r="A41" s="34"/>
      <c r="B41" s="1166" t="s">
        <v>1114</v>
      </c>
      <c r="C41" s="589"/>
      <c r="D41" s="61" t="s">
        <v>1010</v>
      </c>
      <c r="E41" s="227"/>
      <c r="F41" s="227"/>
      <c r="G41" s="227"/>
      <c r="H41" s="227"/>
      <c r="I41" s="227"/>
      <c r="J41" s="227"/>
      <c r="K41" s="227"/>
      <c r="L41" s="227"/>
      <c r="M41" s="227"/>
      <c r="N41" s="227"/>
      <c r="O41" s="227"/>
      <c r="P41" s="227"/>
      <c r="Q41" s="227"/>
      <c r="R41" s="227"/>
      <c r="S41" s="227"/>
      <c r="T41" s="226"/>
      <c r="U41" s="230" t="s">
        <v>1005</v>
      </c>
      <c r="V41" s="226"/>
      <c r="W41" s="563" t="s">
        <v>101</v>
      </c>
      <c r="X41" s="1685"/>
      <c r="Y41" s="1167">
        <v>6</v>
      </c>
      <c r="Z41" s="1168"/>
      <c r="AA41" s="1167"/>
      <c r="AB41" s="1677"/>
      <c r="AC41" s="1167"/>
      <c r="AD41" s="1677"/>
      <c r="AE41" s="1024">
        <f t="shared" si="3"/>
        <v>0</v>
      </c>
      <c r="AF41" s="1678"/>
      <c r="AG41" s="1024">
        <f t="shared" si="4"/>
        <v>0</v>
      </c>
      <c r="AH41" s="1678"/>
      <c r="AI41" s="1024">
        <f>AE41+AG41</f>
        <v>0</v>
      </c>
      <c r="AJ41" s="1679"/>
      <c r="AK41" s="1678"/>
      <c r="AL41" s="34"/>
      <c r="AM41" s="9"/>
      <c r="AN41" s="9"/>
    </row>
    <row r="42" spans="1:45" s="60" customFormat="1" ht="15.75" customHeight="1" outlineLevel="1" x14ac:dyDescent="0.25">
      <c r="A42" s="34"/>
      <c r="B42" s="1166" t="s">
        <v>1115</v>
      </c>
      <c r="C42" s="589"/>
      <c r="D42" s="61" t="s">
        <v>1011</v>
      </c>
      <c r="E42" s="227"/>
      <c r="F42" s="227"/>
      <c r="G42" s="227"/>
      <c r="H42" s="227"/>
      <c r="I42" s="227"/>
      <c r="J42" s="227"/>
      <c r="K42" s="227"/>
      <c r="L42" s="227"/>
      <c r="M42" s="227"/>
      <c r="N42" s="227"/>
      <c r="O42" s="227"/>
      <c r="P42" s="227"/>
      <c r="Q42" s="227"/>
      <c r="R42" s="227"/>
      <c r="S42" s="227"/>
      <c r="T42" s="226"/>
      <c r="U42" s="230" t="s">
        <v>1005</v>
      </c>
      <c r="V42" s="226"/>
      <c r="W42" s="563" t="s">
        <v>101</v>
      </c>
      <c r="X42" s="1685"/>
      <c r="Y42" s="1167">
        <v>8</v>
      </c>
      <c r="Z42" s="1168"/>
      <c r="AA42" s="1167"/>
      <c r="AB42" s="1677"/>
      <c r="AC42" s="1167"/>
      <c r="AD42" s="1677"/>
      <c r="AE42" s="1024">
        <f t="shared" si="3"/>
        <v>0</v>
      </c>
      <c r="AF42" s="1678"/>
      <c r="AG42" s="1024">
        <f>ROUND(Y42*AC42,2)</f>
        <v>0</v>
      </c>
      <c r="AH42" s="1678"/>
      <c r="AI42" s="1024">
        <f>AE42+AG42</f>
        <v>0</v>
      </c>
      <c r="AJ42" s="1679"/>
      <c r="AK42" s="1678"/>
      <c r="AL42" s="34"/>
      <c r="AM42" s="9"/>
      <c r="AN42" s="9"/>
    </row>
    <row r="43" spans="1:45" s="60" customFormat="1" ht="15.75" customHeight="1" outlineLevel="1" x14ac:dyDescent="0.25">
      <c r="A43" s="34"/>
      <c r="B43" s="1166" t="s">
        <v>1116</v>
      </c>
      <c r="C43" s="589"/>
      <c r="D43" s="61" t="s">
        <v>1012</v>
      </c>
      <c r="E43" s="227"/>
      <c r="F43" s="227"/>
      <c r="G43" s="227"/>
      <c r="H43" s="227"/>
      <c r="I43" s="227"/>
      <c r="J43" s="227"/>
      <c r="K43" s="227"/>
      <c r="L43" s="227"/>
      <c r="M43" s="227"/>
      <c r="N43" s="227"/>
      <c r="O43" s="227"/>
      <c r="P43" s="227"/>
      <c r="Q43" s="227"/>
      <c r="R43" s="227"/>
      <c r="S43" s="227"/>
      <c r="T43" s="226"/>
      <c r="U43" s="230" t="s">
        <v>1013</v>
      </c>
      <c r="V43" s="226"/>
      <c r="W43" s="563" t="s">
        <v>101</v>
      </c>
      <c r="X43" s="1685"/>
      <c r="Y43" s="1167">
        <v>3</v>
      </c>
      <c r="Z43" s="1168"/>
      <c r="AA43" s="1167"/>
      <c r="AB43" s="1170"/>
      <c r="AC43" s="1167"/>
      <c r="AD43" s="1677"/>
      <c r="AE43" s="1024">
        <f t="shared" si="3"/>
        <v>0</v>
      </c>
      <c r="AF43" s="1678"/>
      <c r="AG43" s="1024">
        <f>ROUND(Y43*AC43,2)</f>
        <v>0</v>
      </c>
      <c r="AH43" s="1678"/>
      <c r="AI43" s="1024">
        <f t="shared" ref="AI43" si="6">AE43+AG43</f>
        <v>0</v>
      </c>
      <c r="AJ43" s="1679"/>
      <c r="AK43" s="1678"/>
      <c r="AL43" s="34"/>
      <c r="AM43" s="9"/>
      <c r="AN43" s="9"/>
    </row>
    <row r="44" spans="1:45" s="60" customFormat="1" ht="15.75" customHeight="1" outlineLevel="1" x14ac:dyDescent="0.25">
      <c r="A44" s="34"/>
      <c r="B44" s="1166" t="s">
        <v>1117</v>
      </c>
      <c r="C44" s="589"/>
      <c r="D44" s="61" t="s">
        <v>1014</v>
      </c>
      <c r="E44" s="227"/>
      <c r="F44" s="227"/>
      <c r="G44" s="227"/>
      <c r="H44" s="227"/>
      <c r="I44" s="227"/>
      <c r="J44" s="227"/>
      <c r="K44" s="227"/>
      <c r="L44" s="227"/>
      <c r="M44" s="227"/>
      <c r="N44" s="227"/>
      <c r="O44" s="227"/>
      <c r="P44" s="227"/>
      <c r="Q44" s="227"/>
      <c r="R44" s="227"/>
      <c r="S44" s="227"/>
      <c r="T44" s="226"/>
      <c r="U44" s="230" t="s">
        <v>1015</v>
      </c>
      <c r="V44" s="226"/>
      <c r="W44" s="563" t="s">
        <v>101</v>
      </c>
      <c r="X44" s="1685"/>
      <c r="Y44" s="1167">
        <v>1</v>
      </c>
      <c r="Z44" s="1168"/>
      <c r="AA44" s="1167"/>
      <c r="AB44" s="1677"/>
      <c r="AC44" s="1167"/>
      <c r="AD44" s="1677"/>
      <c r="AE44" s="1024">
        <f t="shared" si="3"/>
        <v>0</v>
      </c>
      <c r="AF44" s="1678"/>
      <c r="AG44" s="1024">
        <f t="shared" ref="AG44:AG46" si="7">ROUND(Y44*AC44,2)</f>
        <v>0</v>
      </c>
      <c r="AH44" s="1678"/>
      <c r="AI44" s="1024">
        <f>AE44+AG44</f>
        <v>0</v>
      </c>
      <c r="AJ44" s="1679"/>
      <c r="AK44" s="1678"/>
      <c r="AL44" s="34"/>
      <c r="AM44" s="9"/>
      <c r="AN44" s="9"/>
    </row>
    <row r="45" spans="1:45" s="60" customFormat="1" ht="15.75" customHeight="1" outlineLevel="1" x14ac:dyDescent="0.25">
      <c r="A45" s="34"/>
      <c r="B45" s="1166" t="s">
        <v>1118</v>
      </c>
      <c r="C45" s="589"/>
      <c r="D45" s="61" t="s">
        <v>1016</v>
      </c>
      <c r="E45" s="227"/>
      <c r="F45" s="227"/>
      <c r="G45" s="227"/>
      <c r="H45" s="227"/>
      <c r="I45" s="227"/>
      <c r="J45" s="227"/>
      <c r="K45" s="227"/>
      <c r="L45" s="227"/>
      <c r="M45" s="227"/>
      <c r="N45" s="227"/>
      <c r="O45" s="227"/>
      <c r="P45" s="227"/>
      <c r="Q45" s="227"/>
      <c r="R45" s="227"/>
      <c r="S45" s="227"/>
      <c r="T45" s="226"/>
      <c r="U45" s="230" t="s">
        <v>1005</v>
      </c>
      <c r="V45" s="226"/>
      <c r="W45" s="563" t="s">
        <v>101</v>
      </c>
      <c r="X45" s="1685"/>
      <c r="Y45" s="1167">
        <v>11</v>
      </c>
      <c r="Z45" s="1168"/>
      <c r="AA45" s="1167"/>
      <c r="AB45" s="1677"/>
      <c r="AC45" s="1167"/>
      <c r="AD45" s="1677"/>
      <c r="AE45" s="1024">
        <f t="shared" si="3"/>
        <v>0</v>
      </c>
      <c r="AF45" s="1678"/>
      <c r="AG45" s="1024">
        <f t="shared" si="7"/>
        <v>0</v>
      </c>
      <c r="AH45" s="1678"/>
      <c r="AI45" s="1024">
        <f>AE45+AG45</f>
        <v>0</v>
      </c>
      <c r="AJ45" s="1679"/>
      <c r="AK45" s="1678"/>
      <c r="AL45" s="34"/>
      <c r="AM45" s="9"/>
      <c r="AN45" s="9"/>
    </row>
    <row r="46" spans="1:45" s="60" customFormat="1" ht="15.75" customHeight="1" outlineLevel="1" x14ac:dyDescent="0.25">
      <c r="A46" s="34"/>
      <c r="B46" s="1166" t="s">
        <v>1119</v>
      </c>
      <c r="C46" s="589"/>
      <c r="D46" s="61" t="s">
        <v>1017</v>
      </c>
      <c r="E46" s="227"/>
      <c r="F46" s="227"/>
      <c r="G46" s="227"/>
      <c r="H46" s="227"/>
      <c r="I46" s="227"/>
      <c r="J46" s="227"/>
      <c r="K46" s="227"/>
      <c r="L46" s="227"/>
      <c r="M46" s="227"/>
      <c r="N46" s="227"/>
      <c r="O46" s="227"/>
      <c r="P46" s="227"/>
      <c r="Q46" s="227"/>
      <c r="R46" s="227"/>
      <c r="S46" s="227"/>
      <c r="T46" s="226"/>
      <c r="U46" s="230" t="s">
        <v>1005</v>
      </c>
      <c r="V46" s="226"/>
      <c r="W46" s="563" t="s">
        <v>101</v>
      </c>
      <c r="X46" s="1685"/>
      <c r="Y46" s="1167">
        <v>16</v>
      </c>
      <c r="Z46" s="1168"/>
      <c r="AA46" s="1167"/>
      <c r="AB46" s="1677"/>
      <c r="AC46" s="1167"/>
      <c r="AD46" s="1677"/>
      <c r="AE46" s="1024">
        <f t="shared" si="3"/>
        <v>0</v>
      </c>
      <c r="AF46" s="1678"/>
      <c r="AG46" s="1024">
        <f t="shared" si="7"/>
        <v>0</v>
      </c>
      <c r="AH46" s="1678"/>
      <c r="AI46" s="1024">
        <f t="shared" ref="AI46:AI47" si="8">AE46+AG46</f>
        <v>0</v>
      </c>
      <c r="AJ46" s="1679"/>
      <c r="AK46" s="1678"/>
      <c r="AL46" s="34"/>
      <c r="AM46" s="9"/>
      <c r="AN46" s="9"/>
    </row>
    <row r="47" spans="1:45" s="60" customFormat="1" ht="15.75" customHeight="1" outlineLevel="1" x14ac:dyDescent="0.25">
      <c r="A47" s="34"/>
      <c r="B47" s="1166" t="s">
        <v>1120</v>
      </c>
      <c r="C47" s="589"/>
      <c r="D47" s="61" t="s">
        <v>225</v>
      </c>
      <c r="E47" s="227"/>
      <c r="F47" s="227"/>
      <c r="G47" s="227"/>
      <c r="H47" s="227"/>
      <c r="I47" s="227"/>
      <c r="J47" s="227"/>
      <c r="K47" s="227"/>
      <c r="L47" s="227"/>
      <c r="M47" s="227"/>
      <c r="N47" s="227"/>
      <c r="O47" s="227"/>
      <c r="P47" s="227"/>
      <c r="Q47" s="227"/>
      <c r="R47" s="227"/>
      <c r="S47" s="227"/>
      <c r="T47" s="226"/>
      <c r="U47" s="230"/>
      <c r="V47" s="226"/>
      <c r="W47" s="563" t="s">
        <v>192</v>
      </c>
      <c r="X47" s="1685"/>
      <c r="Y47" s="1167">
        <v>1</v>
      </c>
      <c r="Z47" s="1168"/>
      <c r="AA47" s="1167"/>
      <c r="AB47" s="1677"/>
      <c r="AC47" s="1167"/>
      <c r="AD47" s="1677"/>
      <c r="AE47" s="1024">
        <f t="shared" si="3"/>
        <v>0</v>
      </c>
      <c r="AF47" s="1678"/>
      <c r="AG47" s="1024">
        <f>ROUND(Y47*AC47,2)</f>
        <v>0</v>
      </c>
      <c r="AH47" s="1678"/>
      <c r="AI47" s="1024">
        <f t="shared" si="8"/>
        <v>0</v>
      </c>
      <c r="AJ47" s="1679"/>
      <c r="AK47" s="1678"/>
      <c r="AL47" s="34"/>
      <c r="AM47" s="9"/>
      <c r="AN47" s="9"/>
    </row>
    <row r="48" spans="1:45" s="60" customFormat="1" ht="15.75" customHeight="1" outlineLevel="1" x14ac:dyDescent="0.25">
      <c r="A48" s="34"/>
      <c r="B48" s="1166" t="s">
        <v>1121</v>
      </c>
      <c r="C48" s="589"/>
      <c r="D48" s="61" t="s">
        <v>226</v>
      </c>
      <c r="E48" s="227"/>
      <c r="F48" s="227"/>
      <c r="G48" s="227"/>
      <c r="H48" s="227"/>
      <c r="I48" s="227"/>
      <c r="J48" s="227"/>
      <c r="K48" s="227"/>
      <c r="L48" s="227"/>
      <c r="M48" s="227"/>
      <c r="N48" s="227"/>
      <c r="O48" s="227"/>
      <c r="P48" s="227"/>
      <c r="Q48" s="227"/>
      <c r="R48" s="227"/>
      <c r="S48" s="227"/>
      <c r="T48" s="226"/>
      <c r="U48" s="230"/>
      <c r="V48" s="226"/>
      <c r="W48" s="563" t="s">
        <v>101</v>
      </c>
      <c r="X48" s="1685"/>
      <c r="Y48" s="1167">
        <v>1</v>
      </c>
      <c r="Z48" s="1168"/>
      <c r="AA48" s="1024"/>
      <c r="AB48" s="1678"/>
      <c r="AC48" s="1024"/>
      <c r="AD48" s="1678"/>
      <c r="AE48" s="1024">
        <f t="shared" si="3"/>
        <v>0</v>
      </c>
      <c r="AF48" s="1678"/>
      <c r="AG48" s="1024">
        <f>ROUND(Y48*AC48,2)</f>
        <v>0</v>
      </c>
      <c r="AH48" s="1678"/>
      <c r="AI48" s="1024">
        <f>AE48+AG48</f>
        <v>0</v>
      </c>
      <c r="AJ48" s="1679"/>
      <c r="AK48" s="1678"/>
      <c r="AL48" s="34"/>
      <c r="AM48" s="9"/>
      <c r="AN48" s="9"/>
    </row>
    <row r="49" spans="1:45" s="60" customFormat="1" ht="15.75" customHeight="1" outlineLevel="1" x14ac:dyDescent="0.25">
      <c r="A49" s="34"/>
      <c r="B49" s="1166" t="s">
        <v>1122</v>
      </c>
      <c r="C49" s="589"/>
      <c r="D49" s="61" t="s">
        <v>1026</v>
      </c>
      <c r="E49" s="227"/>
      <c r="F49" s="227"/>
      <c r="G49" s="227"/>
      <c r="H49" s="227"/>
      <c r="I49" s="227"/>
      <c r="J49" s="227"/>
      <c r="K49" s="227"/>
      <c r="L49" s="227"/>
      <c r="M49" s="227"/>
      <c r="N49" s="227"/>
      <c r="O49" s="227"/>
      <c r="P49" s="227"/>
      <c r="Q49" s="227"/>
      <c r="R49" s="227"/>
      <c r="S49" s="227"/>
      <c r="T49" s="226"/>
      <c r="U49" s="230"/>
      <c r="V49" s="226"/>
      <c r="W49" s="563" t="s">
        <v>101</v>
      </c>
      <c r="X49" s="1685"/>
      <c r="Y49" s="1167">
        <v>3</v>
      </c>
      <c r="Z49" s="1168"/>
      <c r="AA49" s="1024"/>
      <c r="AB49" s="1678"/>
      <c r="AC49" s="1024"/>
      <c r="AD49" s="1678"/>
      <c r="AE49" s="1024">
        <f t="shared" si="3"/>
        <v>0</v>
      </c>
      <c r="AF49" s="1678"/>
      <c r="AG49" s="1024">
        <f t="shared" ref="AG49:AG50" si="9">ROUND(Y49*AC49,2)</f>
        <v>0</v>
      </c>
      <c r="AH49" s="1678"/>
      <c r="AI49" s="1024">
        <f>AE49+AG49</f>
        <v>0</v>
      </c>
      <c r="AJ49" s="1679"/>
      <c r="AK49" s="1678"/>
      <c r="AL49" s="34"/>
      <c r="AM49" s="9"/>
      <c r="AN49" s="9"/>
    </row>
    <row r="50" spans="1:45" s="60" customFormat="1" ht="15.75" customHeight="1" outlineLevel="1" x14ac:dyDescent="0.25">
      <c r="A50" s="34"/>
      <c r="B50" s="1166" t="s">
        <v>1123</v>
      </c>
      <c r="C50" s="589"/>
      <c r="D50" s="61" t="s">
        <v>1022</v>
      </c>
      <c r="E50" s="227"/>
      <c r="F50" s="227"/>
      <c r="G50" s="227"/>
      <c r="H50" s="227"/>
      <c r="I50" s="227"/>
      <c r="J50" s="227"/>
      <c r="K50" s="227"/>
      <c r="L50" s="227"/>
      <c r="M50" s="227"/>
      <c r="N50" s="227"/>
      <c r="O50" s="227"/>
      <c r="P50" s="227"/>
      <c r="Q50" s="227"/>
      <c r="R50" s="227"/>
      <c r="S50" s="227"/>
      <c r="T50" s="226"/>
      <c r="U50" s="230"/>
      <c r="V50" s="226"/>
      <c r="W50" s="563" t="s">
        <v>38</v>
      </c>
      <c r="X50" s="1685"/>
      <c r="Y50" s="1167">
        <v>4</v>
      </c>
      <c r="Z50" s="1168"/>
      <c r="AA50" s="1024"/>
      <c r="AB50" s="1678"/>
      <c r="AC50" s="1024"/>
      <c r="AD50" s="1678"/>
      <c r="AE50" s="1024">
        <f t="shared" si="3"/>
        <v>0</v>
      </c>
      <c r="AF50" s="1678"/>
      <c r="AG50" s="1024">
        <f t="shared" si="9"/>
        <v>0</v>
      </c>
      <c r="AH50" s="1678"/>
      <c r="AI50" s="1024">
        <f t="shared" ref="AI50:AI52" si="10">AE50+AG50</f>
        <v>0</v>
      </c>
      <c r="AJ50" s="1679"/>
      <c r="AK50" s="1678"/>
      <c r="AL50" s="34"/>
      <c r="AM50" s="9"/>
      <c r="AN50" s="9"/>
    </row>
    <row r="51" spans="1:45" s="60" customFormat="1" ht="15.75" customHeight="1" outlineLevel="1" x14ac:dyDescent="0.25">
      <c r="A51" s="34"/>
      <c r="B51" s="1166" t="s">
        <v>1124</v>
      </c>
      <c r="C51" s="589"/>
      <c r="D51" s="61" t="s">
        <v>227</v>
      </c>
      <c r="E51" s="227"/>
      <c r="F51" s="227"/>
      <c r="G51" s="227"/>
      <c r="H51" s="227"/>
      <c r="I51" s="227"/>
      <c r="J51" s="227"/>
      <c r="K51" s="227"/>
      <c r="L51" s="227"/>
      <c r="M51" s="227"/>
      <c r="N51" s="227"/>
      <c r="O51" s="227"/>
      <c r="P51" s="227"/>
      <c r="Q51" s="227"/>
      <c r="R51" s="227"/>
      <c r="S51" s="227"/>
      <c r="T51" s="226"/>
      <c r="U51" s="230"/>
      <c r="V51" s="226"/>
      <c r="W51" s="563" t="s">
        <v>192</v>
      </c>
      <c r="X51" s="1685"/>
      <c r="Y51" s="1167">
        <v>1</v>
      </c>
      <c r="Z51" s="1168"/>
      <c r="AA51" s="1024"/>
      <c r="AB51" s="1678"/>
      <c r="AC51" s="1024"/>
      <c r="AD51" s="1678"/>
      <c r="AE51" s="1024">
        <f t="shared" si="3"/>
        <v>0</v>
      </c>
      <c r="AF51" s="1678"/>
      <c r="AG51" s="1024">
        <f>ROUND(Y51*AC51,2)</f>
        <v>0</v>
      </c>
      <c r="AH51" s="1678"/>
      <c r="AI51" s="1024">
        <f t="shared" si="10"/>
        <v>0</v>
      </c>
      <c r="AJ51" s="1679"/>
      <c r="AK51" s="1678"/>
      <c r="AL51" s="34"/>
      <c r="AM51" s="9"/>
      <c r="AN51" s="9"/>
    </row>
    <row r="52" spans="1:45" s="60" customFormat="1" ht="15.75" customHeight="1" outlineLevel="1" x14ac:dyDescent="0.25">
      <c r="A52" s="34"/>
      <c r="B52" s="1166" t="s">
        <v>1125</v>
      </c>
      <c r="C52" s="589"/>
      <c r="D52" s="61" t="s">
        <v>1024</v>
      </c>
      <c r="E52" s="227"/>
      <c r="F52" s="227"/>
      <c r="G52" s="227"/>
      <c r="H52" s="227"/>
      <c r="I52" s="227"/>
      <c r="J52" s="227"/>
      <c r="K52" s="227"/>
      <c r="L52" s="227"/>
      <c r="M52" s="227"/>
      <c r="N52" s="227"/>
      <c r="O52" s="227"/>
      <c r="P52" s="227"/>
      <c r="Q52" s="227"/>
      <c r="R52" s="227"/>
      <c r="S52" s="227"/>
      <c r="T52" s="226"/>
      <c r="U52" s="230"/>
      <c r="V52" s="226"/>
      <c r="W52" s="563" t="s">
        <v>101</v>
      </c>
      <c r="X52" s="1685"/>
      <c r="Y52" s="1167">
        <v>1</v>
      </c>
      <c r="Z52" s="1168"/>
      <c r="AA52" s="1024"/>
      <c r="AB52" s="1678"/>
      <c r="AC52" s="1024"/>
      <c r="AD52" s="1678"/>
      <c r="AE52" s="1024">
        <f t="shared" si="3"/>
        <v>0</v>
      </c>
      <c r="AF52" s="1678"/>
      <c r="AG52" s="1024">
        <f>ROUND(Y52*AC52,2)</f>
        <v>0</v>
      </c>
      <c r="AH52" s="1678"/>
      <c r="AI52" s="1024">
        <f t="shared" si="10"/>
        <v>0</v>
      </c>
      <c r="AJ52" s="1679"/>
      <c r="AK52" s="1678"/>
      <c r="AL52" s="34"/>
      <c r="AM52" s="9"/>
      <c r="AN52" s="9"/>
    </row>
    <row r="53" spans="1:45" s="60" customFormat="1" ht="15.75" customHeight="1" outlineLevel="1" x14ac:dyDescent="0.25">
      <c r="A53" s="34"/>
      <c r="B53" s="1166" t="s">
        <v>1187</v>
      </c>
      <c r="C53" s="589"/>
      <c r="D53" s="61" t="s">
        <v>1027</v>
      </c>
      <c r="E53" s="227"/>
      <c r="F53" s="227"/>
      <c r="G53" s="227"/>
      <c r="H53" s="227"/>
      <c r="I53" s="227"/>
      <c r="J53" s="227"/>
      <c r="K53" s="227"/>
      <c r="L53" s="227"/>
      <c r="M53" s="227"/>
      <c r="N53" s="227"/>
      <c r="O53" s="227"/>
      <c r="P53" s="227"/>
      <c r="Q53" s="227"/>
      <c r="R53" s="227"/>
      <c r="S53" s="227"/>
      <c r="T53" s="226"/>
      <c r="U53" s="230"/>
      <c r="V53" s="226"/>
      <c r="W53" s="563" t="s">
        <v>101</v>
      </c>
      <c r="X53" s="1685"/>
      <c r="Y53" s="1167">
        <v>1</v>
      </c>
      <c r="Z53" s="1168"/>
      <c r="AA53" s="1024"/>
      <c r="AB53" s="1678"/>
      <c r="AC53" s="1024"/>
      <c r="AD53" s="1678"/>
      <c r="AE53" s="1024">
        <f t="shared" si="3"/>
        <v>0</v>
      </c>
      <c r="AF53" s="1678"/>
      <c r="AG53" s="1024">
        <f t="shared" ref="AG53" si="11">ROUND(Y53*AC53,2)</f>
        <v>0</v>
      </c>
      <c r="AH53" s="1678"/>
      <c r="AI53" s="1024">
        <f>AE53+AG53</f>
        <v>0</v>
      </c>
      <c r="AJ53" s="1679"/>
      <c r="AK53" s="1678"/>
      <c r="AL53" s="34"/>
      <c r="AM53" s="9"/>
      <c r="AN53" s="9"/>
    </row>
    <row r="54" spans="1:45" s="60" customFormat="1" ht="15.75" customHeight="1" outlineLevel="1" x14ac:dyDescent="0.25">
      <c r="A54" s="34"/>
      <c r="B54" s="1166"/>
      <c r="C54" s="589"/>
      <c r="D54" s="61"/>
      <c r="E54" s="227"/>
      <c r="F54" s="227"/>
      <c r="G54" s="227"/>
      <c r="H54" s="227"/>
      <c r="I54" s="227"/>
      <c r="J54" s="227"/>
      <c r="K54" s="227"/>
      <c r="L54" s="227"/>
      <c r="M54" s="227"/>
      <c r="N54" s="227"/>
      <c r="O54" s="227"/>
      <c r="P54" s="227"/>
      <c r="Q54" s="227"/>
      <c r="R54" s="227"/>
      <c r="S54" s="227"/>
      <c r="T54" s="226"/>
      <c r="U54" s="230"/>
      <c r="V54" s="226"/>
      <c r="W54" s="563"/>
      <c r="X54" s="1685"/>
      <c r="Y54" s="1167"/>
      <c r="Z54" s="1168"/>
      <c r="AA54" s="1024"/>
      <c r="AB54" s="1678"/>
      <c r="AC54" s="1024"/>
      <c r="AD54" s="1678"/>
      <c r="AE54" s="1024"/>
      <c r="AF54" s="1678"/>
      <c r="AG54" s="1024"/>
      <c r="AH54" s="1678"/>
      <c r="AI54" s="1024"/>
      <c r="AJ54" s="1679"/>
      <c r="AK54" s="1678"/>
      <c r="AL54" s="34"/>
      <c r="AM54" s="9"/>
      <c r="AN54" s="9"/>
    </row>
    <row r="55" spans="1:45" ht="18" customHeight="1" x14ac:dyDescent="0.25">
      <c r="A55" s="41"/>
      <c r="B55" s="946"/>
      <c r="C55" s="917"/>
      <c r="D55" s="947" t="s">
        <v>52</v>
      </c>
      <c r="E55" s="919"/>
      <c r="F55" s="919"/>
      <c r="G55" s="919"/>
      <c r="H55" s="919"/>
      <c r="I55" s="919"/>
      <c r="J55" s="919"/>
      <c r="K55" s="919"/>
      <c r="L55" s="919"/>
      <c r="M55" s="919"/>
      <c r="N55" s="919"/>
      <c r="O55" s="919"/>
      <c r="P55" s="919"/>
      <c r="Q55" s="919"/>
      <c r="R55" s="919"/>
      <c r="S55" s="919"/>
      <c r="T55" s="919"/>
      <c r="U55" s="42"/>
      <c r="V55" s="43"/>
      <c r="W55" s="43"/>
      <c r="X55" s="43"/>
      <c r="Y55" s="44"/>
      <c r="Z55" s="44"/>
      <c r="AA55" s="53"/>
      <c r="AB55" s="53"/>
      <c r="AC55" s="53"/>
      <c r="AD55" s="53"/>
      <c r="AE55" s="54"/>
      <c r="AF55" s="55"/>
      <c r="AG55" s="54"/>
      <c r="AH55" s="55"/>
      <c r="AI55" s="948">
        <f>AI14+AI35</f>
        <v>0</v>
      </c>
      <c r="AJ55" s="1675"/>
      <c r="AK55" s="1674"/>
      <c r="AL55" s="41"/>
      <c r="AM55" s="51"/>
      <c r="AN55" s="51"/>
      <c r="AO55" s="41"/>
      <c r="AP55" s="41"/>
      <c r="AQ55" s="41"/>
      <c r="AR55" s="41"/>
      <c r="AS55" s="41"/>
    </row>
    <row r="56" spans="1:45" ht="18" customHeight="1" x14ac:dyDescent="0.25">
      <c r="A56" s="2"/>
      <c r="B56" s="2"/>
      <c r="C56" s="2"/>
      <c r="D56" s="2"/>
      <c r="E56" s="2"/>
      <c r="F56" s="2"/>
      <c r="G56" s="2"/>
      <c r="H56" s="2"/>
      <c r="I56" s="2"/>
      <c r="J56" s="2"/>
      <c r="K56" s="2"/>
      <c r="L56" s="2"/>
      <c r="M56" s="2"/>
      <c r="N56" s="2"/>
      <c r="O56" s="2"/>
      <c r="P56" s="2"/>
      <c r="Q56" s="2"/>
      <c r="R56" s="2"/>
      <c r="S56" s="2"/>
      <c r="T56" s="2"/>
      <c r="U56" s="2"/>
      <c r="V56" s="2"/>
      <c r="W56" s="59"/>
      <c r="X56" s="59"/>
      <c r="Y56" s="9"/>
      <c r="Z56" s="9"/>
      <c r="AA56" s="59"/>
      <c r="AB56" s="59"/>
      <c r="AC56" s="59"/>
      <c r="AD56" s="59"/>
      <c r="AE56" s="59"/>
      <c r="AF56" s="59"/>
      <c r="AG56" s="59"/>
      <c r="AH56" s="59"/>
      <c r="AI56" s="59"/>
      <c r="AJ56" s="59"/>
      <c r="AK56" s="59"/>
      <c r="AL56" s="2"/>
      <c r="AM56" s="2"/>
      <c r="AN56" s="2"/>
    </row>
    <row r="57" spans="1:45" ht="18" customHeight="1" x14ac:dyDescent="0.25">
      <c r="A57" s="2"/>
      <c r="B57" s="2"/>
      <c r="C57" s="2"/>
      <c r="D57" s="2"/>
      <c r="E57" s="2"/>
      <c r="F57" s="2"/>
      <c r="G57" s="2"/>
      <c r="H57" s="2"/>
      <c r="I57" s="2"/>
      <c r="J57" s="2"/>
      <c r="K57" s="2"/>
      <c r="L57" s="2"/>
      <c r="M57" s="2"/>
      <c r="N57" s="2"/>
      <c r="O57" s="2"/>
      <c r="P57" s="2"/>
      <c r="Q57" s="2"/>
      <c r="R57" s="2"/>
      <c r="S57" s="2"/>
      <c r="T57" s="2"/>
      <c r="U57" s="2"/>
      <c r="V57" s="2"/>
      <c r="W57" s="59"/>
      <c r="X57" s="59"/>
      <c r="Y57" s="9"/>
      <c r="Z57" s="9"/>
      <c r="AA57" s="59"/>
      <c r="AB57" s="59"/>
      <c r="AC57" s="59"/>
      <c r="AD57" s="59"/>
      <c r="AE57" s="59"/>
      <c r="AF57" s="59"/>
      <c r="AG57" s="59"/>
      <c r="AH57" s="59"/>
      <c r="AI57" s="59"/>
      <c r="AJ57" s="59"/>
      <c r="AK57" s="59"/>
      <c r="AL57" s="2"/>
      <c r="AM57" s="2"/>
      <c r="AN57" s="2"/>
    </row>
    <row r="58" spans="1:45" ht="18" customHeight="1" x14ac:dyDescent="0.25">
      <c r="A58" s="2"/>
      <c r="B58" s="2"/>
      <c r="C58" s="2"/>
      <c r="D58" s="2"/>
      <c r="E58" s="2"/>
      <c r="F58" s="2"/>
      <c r="G58" s="2"/>
      <c r="H58" s="2"/>
      <c r="I58" s="2"/>
      <c r="J58" s="2"/>
      <c r="K58" s="2"/>
      <c r="L58" s="2"/>
      <c r="M58" s="2"/>
      <c r="N58" s="2"/>
      <c r="O58" s="2"/>
      <c r="P58" s="2"/>
      <c r="Q58" s="2"/>
      <c r="R58" s="2"/>
      <c r="S58" s="2"/>
      <c r="T58" s="2"/>
      <c r="U58" s="2"/>
      <c r="V58" s="2"/>
      <c r="W58" s="59"/>
      <c r="X58" s="59"/>
      <c r="Y58" s="9"/>
      <c r="Z58" s="9"/>
      <c r="AA58" s="59"/>
      <c r="AB58" s="59"/>
      <c r="AC58" s="59"/>
      <c r="AD58" s="59"/>
      <c r="AE58" s="59"/>
      <c r="AF58" s="59"/>
      <c r="AG58" s="59"/>
      <c r="AH58" s="59"/>
      <c r="AI58" s="59"/>
      <c r="AJ58" s="59"/>
      <c r="AK58" s="59"/>
      <c r="AL58" s="2"/>
      <c r="AM58" s="2"/>
      <c r="AN58" s="2"/>
    </row>
    <row r="59" spans="1:45" ht="18" customHeight="1" x14ac:dyDescent="0.25">
      <c r="A59" s="2"/>
      <c r="B59" s="2"/>
      <c r="C59" s="2"/>
      <c r="D59" s="2"/>
      <c r="E59" s="2"/>
      <c r="F59" s="2"/>
      <c r="G59" s="2"/>
      <c r="H59" s="2"/>
      <c r="I59" s="2"/>
      <c r="J59" s="2"/>
      <c r="K59" s="2"/>
      <c r="L59" s="2"/>
      <c r="M59" s="2"/>
      <c r="N59" s="2"/>
      <c r="O59" s="2"/>
      <c r="P59" s="2"/>
      <c r="Q59" s="2"/>
      <c r="R59" s="2"/>
      <c r="S59" s="2"/>
      <c r="T59" s="2"/>
      <c r="U59" s="2"/>
      <c r="V59" s="2"/>
      <c r="W59" s="59"/>
      <c r="X59" s="59"/>
      <c r="Y59" s="9"/>
      <c r="Z59" s="9"/>
      <c r="AA59" s="59"/>
      <c r="AB59" s="59"/>
      <c r="AC59" s="59"/>
      <c r="AD59" s="59"/>
      <c r="AE59" s="59"/>
      <c r="AF59" s="59"/>
      <c r="AG59" s="59"/>
      <c r="AH59" s="59"/>
      <c r="AI59" s="59"/>
      <c r="AJ59" s="59"/>
      <c r="AK59" s="59"/>
      <c r="AL59" s="2"/>
      <c r="AM59" s="2"/>
      <c r="AN59" s="2"/>
    </row>
    <row r="60" spans="1:45" ht="18" customHeight="1" x14ac:dyDescent="0.25">
      <c r="A60" s="2"/>
      <c r="B60" s="2"/>
      <c r="C60" s="2"/>
      <c r="D60" s="2"/>
      <c r="E60" s="2"/>
      <c r="F60" s="2"/>
      <c r="G60" s="2"/>
      <c r="H60" s="2"/>
      <c r="I60" s="2"/>
      <c r="J60" s="2"/>
      <c r="K60" s="2"/>
      <c r="L60" s="2"/>
      <c r="M60" s="2"/>
      <c r="N60" s="2"/>
      <c r="O60" s="2"/>
      <c r="P60" s="2"/>
      <c r="Q60" s="2"/>
      <c r="R60" s="2"/>
      <c r="S60" s="2"/>
      <c r="T60" s="2"/>
      <c r="U60" s="2"/>
      <c r="V60" s="2"/>
      <c r="W60" s="59"/>
      <c r="X60" s="59"/>
      <c r="Y60" s="9"/>
      <c r="Z60" s="9"/>
      <c r="AA60" s="59"/>
      <c r="AB60" s="59"/>
      <c r="AC60" s="59"/>
      <c r="AD60" s="59"/>
      <c r="AE60" s="59"/>
      <c r="AF60" s="59"/>
      <c r="AG60" s="59"/>
      <c r="AH60" s="59"/>
      <c r="AI60" s="59"/>
      <c r="AJ60" s="59"/>
      <c r="AK60" s="59"/>
      <c r="AL60" s="2"/>
      <c r="AM60" s="2"/>
      <c r="AN60" s="2"/>
    </row>
    <row r="61" spans="1:45" ht="18" customHeight="1" x14ac:dyDescent="0.25">
      <c r="A61" s="2"/>
      <c r="B61" s="2"/>
      <c r="C61" s="2"/>
      <c r="D61" s="2"/>
      <c r="E61" s="2"/>
      <c r="F61" s="2"/>
      <c r="G61" s="2"/>
      <c r="H61" s="2"/>
      <c r="I61" s="2"/>
      <c r="J61" s="2"/>
      <c r="K61" s="2"/>
      <c r="L61" s="2"/>
      <c r="M61" s="2"/>
      <c r="N61" s="2"/>
      <c r="O61" s="2"/>
      <c r="P61" s="2"/>
      <c r="Q61" s="2"/>
      <c r="R61" s="2"/>
      <c r="S61" s="2"/>
      <c r="T61" s="2"/>
      <c r="U61" s="2"/>
      <c r="V61" s="2"/>
      <c r="W61" s="59"/>
      <c r="X61" s="59"/>
      <c r="Y61" s="9"/>
      <c r="Z61" s="9"/>
      <c r="AA61" s="59"/>
      <c r="AB61" s="59"/>
      <c r="AC61" s="59"/>
      <c r="AD61" s="59"/>
      <c r="AE61" s="59"/>
      <c r="AF61" s="59"/>
      <c r="AG61" s="59"/>
      <c r="AH61" s="59"/>
      <c r="AI61" s="59"/>
      <c r="AJ61" s="59"/>
      <c r="AK61" s="59"/>
      <c r="AL61" s="2"/>
      <c r="AM61" s="2"/>
      <c r="AN61" s="2"/>
    </row>
    <row r="62" spans="1:45" ht="18" customHeight="1" x14ac:dyDescent="0.25">
      <c r="A62" s="2"/>
      <c r="B62" s="2"/>
      <c r="C62" s="2"/>
      <c r="D62" s="2"/>
      <c r="E62" s="2"/>
      <c r="F62" s="2"/>
      <c r="G62" s="2"/>
      <c r="H62" s="2"/>
      <c r="I62" s="2"/>
      <c r="J62" s="2"/>
      <c r="K62" s="2"/>
      <c r="L62" s="2"/>
      <c r="M62" s="2"/>
      <c r="N62" s="2"/>
      <c r="O62" s="2"/>
      <c r="P62" s="2"/>
      <c r="Q62" s="2"/>
      <c r="R62" s="2"/>
      <c r="S62" s="2"/>
      <c r="T62" s="2"/>
      <c r="U62" s="2"/>
      <c r="V62" s="2"/>
      <c r="W62" s="59"/>
      <c r="X62" s="59"/>
      <c r="Y62" s="9"/>
      <c r="Z62" s="9"/>
      <c r="AA62" s="59"/>
      <c r="AB62" s="59"/>
      <c r="AC62" s="59"/>
      <c r="AD62" s="59"/>
      <c r="AE62" s="59"/>
      <c r="AF62" s="59"/>
      <c r="AG62" s="59"/>
      <c r="AH62" s="59"/>
      <c r="AI62" s="59"/>
      <c r="AJ62" s="59"/>
      <c r="AK62" s="59"/>
      <c r="AL62" s="2"/>
      <c r="AM62" s="2"/>
      <c r="AN62" s="2"/>
    </row>
    <row r="63" spans="1:45" ht="18" customHeight="1" x14ac:dyDescent="0.25">
      <c r="A63" s="2"/>
      <c r="B63" s="2"/>
      <c r="C63" s="2"/>
      <c r="D63" s="2"/>
      <c r="E63" s="2"/>
      <c r="F63" s="2"/>
      <c r="G63" s="2"/>
      <c r="H63" s="2"/>
      <c r="I63" s="2"/>
      <c r="J63" s="2"/>
      <c r="K63" s="2"/>
      <c r="L63" s="2"/>
      <c r="M63" s="2"/>
      <c r="N63" s="2"/>
      <c r="O63" s="2"/>
      <c r="P63" s="2"/>
      <c r="Q63" s="2"/>
      <c r="R63" s="2"/>
      <c r="S63" s="2"/>
      <c r="T63" s="2"/>
      <c r="U63" s="2"/>
      <c r="V63" s="2"/>
      <c r="W63" s="59"/>
      <c r="X63" s="59"/>
      <c r="Y63" s="9"/>
      <c r="Z63" s="9"/>
      <c r="AA63" s="59"/>
      <c r="AB63" s="59"/>
      <c r="AC63" s="59"/>
      <c r="AD63" s="59"/>
      <c r="AE63" s="59"/>
      <c r="AF63" s="59"/>
      <c r="AG63" s="59"/>
      <c r="AH63" s="59"/>
      <c r="AI63" s="59"/>
      <c r="AJ63" s="59"/>
      <c r="AK63" s="59"/>
      <c r="AL63" s="2"/>
      <c r="AM63" s="2"/>
      <c r="AN63" s="2"/>
    </row>
    <row r="64" spans="1:45" ht="18" customHeight="1" x14ac:dyDescent="0.25">
      <c r="A64" s="2"/>
      <c r="B64" s="2"/>
      <c r="C64" s="2"/>
      <c r="D64" s="2"/>
      <c r="E64" s="2"/>
      <c r="F64" s="2"/>
      <c r="G64" s="2"/>
      <c r="H64" s="2"/>
      <c r="I64" s="2"/>
      <c r="J64" s="2"/>
      <c r="K64" s="2"/>
      <c r="L64" s="2"/>
      <c r="M64" s="2"/>
      <c r="N64" s="2"/>
      <c r="O64" s="2"/>
      <c r="P64" s="2"/>
      <c r="Q64" s="2"/>
      <c r="R64" s="2"/>
      <c r="S64" s="2"/>
      <c r="T64" s="2"/>
      <c r="U64" s="2"/>
      <c r="V64" s="2"/>
      <c r="W64" s="59"/>
      <c r="X64" s="59"/>
      <c r="Y64" s="9"/>
      <c r="Z64" s="9"/>
      <c r="AA64" s="59"/>
      <c r="AB64" s="59"/>
      <c r="AC64" s="59"/>
      <c r="AD64" s="59"/>
      <c r="AE64" s="59"/>
      <c r="AF64" s="59"/>
      <c r="AG64" s="59"/>
      <c r="AH64" s="59"/>
      <c r="AI64" s="59"/>
      <c r="AJ64" s="59"/>
      <c r="AK64" s="59"/>
      <c r="AL64" s="2"/>
      <c r="AM64" s="2"/>
      <c r="AN64" s="2"/>
    </row>
    <row r="65" spans="1:40" ht="18" customHeight="1" x14ac:dyDescent="0.25">
      <c r="A65" s="2"/>
      <c r="B65" s="2"/>
      <c r="C65" s="2"/>
      <c r="D65" s="2"/>
      <c r="E65" s="2"/>
      <c r="F65" s="2"/>
      <c r="G65" s="2"/>
      <c r="H65" s="2"/>
      <c r="I65" s="2"/>
      <c r="J65" s="2"/>
      <c r="K65" s="2"/>
      <c r="L65" s="2"/>
      <c r="M65" s="2"/>
      <c r="N65" s="2"/>
      <c r="O65" s="2"/>
      <c r="P65" s="2"/>
      <c r="Q65" s="2"/>
      <c r="R65" s="2"/>
      <c r="S65" s="2"/>
      <c r="T65" s="2"/>
      <c r="U65" s="2"/>
      <c r="V65" s="2"/>
      <c r="W65" s="59"/>
      <c r="X65" s="59"/>
      <c r="Y65" s="9"/>
      <c r="Z65" s="9"/>
      <c r="AA65" s="59"/>
      <c r="AB65" s="59"/>
      <c r="AC65" s="59"/>
      <c r="AD65" s="59"/>
      <c r="AE65" s="59"/>
      <c r="AF65" s="59"/>
      <c r="AG65" s="59"/>
      <c r="AH65" s="59"/>
      <c r="AI65" s="59"/>
      <c r="AJ65" s="59"/>
      <c r="AK65" s="59"/>
      <c r="AL65" s="2"/>
      <c r="AM65" s="2"/>
      <c r="AN65" s="2"/>
    </row>
    <row r="66" spans="1:40" ht="18" customHeight="1" x14ac:dyDescent="0.25">
      <c r="A66" s="2"/>
      <c r="B66" s="2"/>
      <c r="C66" s="2"/>
      <c r="D66" s="2"/>
      <c r="E66" s="2"/>
      <c r="F66" s="2"/>
      <c r="G66" s="2"/>
      <c r="H66" s="2"/>
      <c r="I66" s="2"/>
      <c r="J66" s="2"/>
      <c r="K66" s="2"/>
      <c r="L66" s="2"/>
      <c r="M66" s="2"/>
      <c r="N66" s="2"/>
      <c r="O66" s="2"/>
      <c r="P66" s="2"/>
      <c r="Q66" s="2"/>
      <c r="R66" s="2"/>
      <c r="S66" s="2"/>
      <c r="T66" s="2"/>
      <c r="U66" s="2"/>
      <c r="V66" s="2"/>
      <c r="W66" s="59"/>
      <c r="X66" s="59"/>
      <c r="Y66" s="9"/>
      <c r="Z66" s="9"/>
      <c r="AA66" s="59"/>
      <c r="AB66" s="59"/>
      <c r="AC66" s="59"/>
      <c r="AD66" s="59"/>
      <c r="AE66" s="59"/>
      <c r="AF66" s="59"/>
      <c r="AG66" s="59"/>
      <c r="AH66" s="59"/>
      <c r="AI66" s="59"/>
      <c r="AJ66" s="59"/>
      <c r="AK66" s="59"/>
      <c r="AL66" s="2"/>
      <c r="AM66" s="2"/>
      <c r="AN66" s="2"/>
    </row>
    <row r="67" spans="1:40" ht="18" customHeight="1" x14ac:dyDescent="0.25">
      <c r="A67" s="2"/>
      <c r="B67" s="2"/>
      <c r="C67" s="2"/>
      <c r="D67" s="2"/>
      <c r="E67" s="2"/>
      <c r="F67" s="2"/>
      <c r="G67" s="2"/>
      <c r="H67" s="2"/>
      <c r="I67" s="2"/>
      <c r="J67" s="2"/>
      <c r="K67" s="2"/>
      <c r="L67" s="2"/>
      <c r="M67" s="2"/>
      <c r="N67" s="2"/>
      <c r="O67" s="2"/>
      <c r="P67" s="2"/>
      <c r="Q67" s="2"/>
      <c r="R67" s="2"/>
      <c r="S67" s="2"/>
      <c r="T67" s="2"/>
      <c r="U67" s="2"/>
      <c r="V67" s="2"/>
      <c r="W67" s="59"/>
      <c r="X67" s="59"/>
      <c r="Y67" s="9"/>
      <c r="Z67" s="9"/>
      <c r="AA67" s="59"/>
      <c r="AB67" s="59"/>
      <c r="AC67" s="59"/>
      <c r="AD67" s="59"/>
      <c r="AE67" s="59"/>
      <c r="AF67" s="59"/>
      <c r="AG67" s="59"/>
      <c r="AH67" s="59"/>
      <c r="AI67" s="59"/>
      <c r="AJ67" s="59"/>
      <c r="AK67" s="59"/>
      <c r="AL67" s="2"/>
      <c r="AM67" s="2"/>
      <c r="AN67" s="2"/>
    </row>
    <row r="68" spans="1:40" ht="18" customHeight="1" x14ac:dyDescent="0.25">
      <c r="A68" s="2"/>
      <c r="B68" s="2"/>
      <c r="C68" s="2"/>
      <c r="D68" s="2"/>
      <c r="E68" s="2"/>
      <c r="F68" s="2"/>
      <c r="G68" s="2"/>
      <c r="H68" s="2"/>
      <c r="I68" s="2"/>
      <c r="J68" s="2"/>
      <c r="K68" s="2"/>
      <c r="L68" s="2"/>
      <c r="M68" s="2"/>
      <c r="N68" s="2"/>
      <c r="O68" s="2"/>
      <c r="P68" s="2"/>
      <c r="Q68" s="2"/>
      <c r="R68" s="2"/>
      <c r="S68" s="2"/>
      <c r="T68" s="2"/>
      <c r="U68" s="2"/>
      <c r="V68" s="2"/>
      <c r="W68" s="59"/>
      <c r="X68" s="59"/>
      <c r="Y68" s="9"/>
      <c r="Z68" s="9"/>
      <c r="AA68" s="59"/>
      <c r="AB68" s="59"/>
      <c r="AC68" s="59"/>
      <c r="AD68" s="59"/>
      <c r="AE68" s="59"/>
      <c r="AF68" s="59"/>
      <c r="AG68" s="59"/>
      <c r="AH68" s="59"/>
      <c r="AI68" s="59"/>
      <c r="AJ68" s="59"/>
      <c r="AK68" s="59"/>
      <c r="AL68" s="2"/>
      <c r="AM68" s="2"/>
      <c r="AN68" s="2"/>
    </row>
    <row r="69" spans="1:40" ht="18" customHeight="1" x14ac:dyDescent="0.25">
      <c r="A69" s="2"/>
      <c r="B69" s="2"/>
      <c r="C69" s="2"/>
      <c r="D69" s="2"/>
      <c r="E69" s="2"/>
      <c r="F69" s="2"/>
      <c r="G69" s="2"/>
      <c r="H69" s="2"/>
      <c r="I69" s="2"/>
      <c r="J69" s="2"/>
      <c r="K69" s="2"/>
      <c r="L69" s="2"/>
      <c r="M69" s="2"/>
      <c r="N69" s="2"/>
      <c r="O69" s="2"/>
      <c r="P69" s="2"/>
      <c r="Q69" s="2"/>
      <c r="R69" s="2"/>
      <c r="S69" s="2"/>
      <c r="T69" s="2"/>
      <c r="U69" s="2"/>
      <c r="V69" s="2"/>
      <c r="W69" s="59"/>
      <c r="X69" s="59"/>
      <c r="Y69" s="9"/>
      <c r="Z69" s="9"/>
      <c r="AA69" s="59"/>
      <c r="AB69" s="59"/>
      <c r="AC69" s="59"/>
      <c r="AD69" s="59"/>
      <c r="AE69" s="59"/>
      <c r="AF69" s="59"/>
      <c r="AG69" s="59"/>
      <c r="AH69" s="59"/>
      <c r="AI69" s="59"/>
      <c r="AJ69" s="59"/>
      <c r="AK69" s="59"/>
      <c r="AL69" s="2"/>
      <c r="AM69" s="2"/>
      <c r="AN69" s="2"/>
    </row>
    <row r="70" spans="1:40" ht="18" customHeight="1" x14ac:dyDescent="0.25">
      <c r="A70" s="2"/>
      <c r="B70" s="2"/>
      <c r="C70" s="2"/>
      <c r="D70" s="2"/>
      <c r="E70" s="2"/>
      <c r="F70" s="2"/>
      <c r="G70" s="2"/>
      <c r="H70" s="2"/>
      <c r="I70" s="2"/>
      <c r="J70" s="2"/>
      <c r="K70" s="2"/>
      <c r="L70" s="2"/>
      <c r="M70" s="2"/>
      <c r="N70" s="2"/>
      <c r="O70" s="2"/>
      <c r="P70" s="2"/>
      <c r="Q70" s="2"/>
      <c r="R70" s="2"/>
      <c r="S70" s="2"/>
      <c r="T70" s="2"/>
      <c r="U70" s="2"/>
      <c r="V70" s="2"/>
      <c r="W70" s="59"/>
      <c r="X70" s="59"/>
      <c r="Y70" s="9"/>
      <c r="Z70" s="9"/>
      <c r="AA70" s="59"/>
      <c r="AB70" s="59"/>
      <c r="AC70" s="59"/>
      <c r="AD70" s="59"/>
      <c r="AE70" s="59"/>
      <c r="AF70" s="59"/>
      <c r="AG70" s="59"/>
      <c r="AH70" s="59"/>
      <c r="AI70" s="59"/>
      <c r="AJ70" s="59"/>
      <c r="AK70" s="59"/>
      <c r="AL70" s="2"/>
      <c r="AM70" s="2"/>
      <c r="AN70" s="2"/>
    </row>
    <row r="71" spans="1:40" ht="18" customHeight="1" x14ac:dyDescent="0.25">
      <c r="A71" s="2"/>
      <c r="B71" s="2"/>
      <c r="C71" s="2"/>
      <c r="D71" s="2"/>
      <c r="E71" s="2"/>
      <c r="F71" s="2"/>
      <c r="G71" s="2"/>
      <c r="H71" s="2"/>
      <c r="I71" s="2"/>
      <c r="J71" s="2"/>
      <c r="K71" s="2"/>
      <c r="L71" s="2"/>
      <c r="M71" s="2"/>
      <c r="N71" s="2"/>
      <c r="O71" s="2"/>
      <c r="P71" s="2"/>
      <c r="Q71" s="2"/>
      <c r="R71" s="2"/>
      <c r="S71" s="2"/>
      <c r="T71" s="2"/>
      <c r="U71" s="2"/>
      <c r="V71" s="2"/>
      <c r="W71" s="59"/>
      <c r="X71" s="59"/>
      <c r="Y71" s="9"/>
      <c r="Z71" s="9"/>
      <c r="AA71" s="59"/>
      <c r="AB71" s="59"/>
      <c r="AC71" s="59"/>
      <c r="AD71" s="59"/>
      <c r="AE71" s="59"/>
      <c r="AF71" s="59"/>
      <c r="AG71" s="59"/>
      <c r="AH71" s="59"/>
      <c r="AI71" s="59"/>
      <c r="AJ71" s="59"/>
      <c r="AK71" s="59"/>
      <c r="AL71" s="2"/>
      <c r="AM71" s="2"/>
      <c r="AN71" s="2"/>
    </row>
    <row r="72" spans="1:40" ht="18" customHeight="1" x14ac:dyDescent="0.25">
      <c r="A72" s="2"/>
      <c r="B72" s="2"/>
      <c r="C72" s="2"/>
      <c r="D72" s="2"/>
      <c r="E72" s="2"/>
      <c r="F72" s="2"/>
      <c r="G72" s="2"/>
      <c r="H72" s="2"/>
      <c r="I72" s="2"/>
      <c r="J72" s="2"/>
      <c r="K72" s="2"/>
      <c r="L72" s="2"/>
      <c r="M72" s="2"/>
      <c r="N72" s="2"/>
      <c r="O72" s="2"/>
      <c r="P72" s="2"/>
      <c r="Q72" s="2"/>
      <c r="R72" s="2"/>
      <c r="S72" s="2"/>
      <c r="T72" s="2"/>
      <c r="U72" s="2"/>
      <c r="V72" s="2"/>
      <c r="W72" s="59"/>
      <c r="X72" s="59"/>
      <c r="Y72" s="9"/>
      <c r="Z72" s="9"/>
      <c r="AA72" s="59"/>
      <c r="AB72" s="59"/>
      <c r="AC72" s="59"/>
      <c r="AD72" s="59"/>
      <c r="AE72" s="59"/>
      <c r="AF72" s="59"/>
      <c r="AG72" s="59"/>
      <c r="AH72" s="59"/>
      <c r="AI72" s="59"/>
      <c r="AJ72" s="59"/>
      <c r="AK72" s="59"/>
      <c r="AL72" s="2"/>
      <c r="AM72" s="2"/>
      <c r="AN72" s="2"/>
    </row>
    <row r="73" spans="1:40" ht="18" customHeight="1" x14ac:dyDescent="0.25">
      <c r="A73" s="2"/>
      <c r="B73" s="2"/>
      <c r="C73" s="2"/>
      <c r="D73" s="2"/>
      <c r="E73" s="2"/>
      <c r="F73" s="2"/>
      <c r="G73" s="2"/>
      <c r="H73" s="2"/>
      <c r="I73" s="2"/>
      <c r="J73" s="2"/>
      <c r="K73" s="2"/>
      <c r="L73" s="2"/>
      <c r="M73" s="2"/>
      <c r="N73" s="2"/>
      <c r="O73" s="2"/>
      <c r="P73" s="2"/>
      <c r="Q73" s="2"/>
      <c r="R73" s="2"/>
      <c r="S73" s="2"/>
      <c r="T73" s="2"/>
      <c r="U73" s="2"/>
      <c r="V73" s="2"/>
      <c r="W73" s="59"/>
      <c r="X73" s="59"/>
      <c r="Y73" s="9"/>
      <c r="Z73" s="9"/>
      <c r="AA73" s="59"/>
      <c r="AB73" s="59"/>
      <c r="AC73" s="59"/>
      <c r="AD73" s="59"/>
      <c r="AE73" s="59"/>
      <c r="AF73" s="59"/>
      <c r="AG73" s="59"/>
      <c r="AH73" s="59"/>
      <c r="AI73" s="59"/>
      <c r="AJ73" s="59"/>
      <c r="AK73" s="59"/>
      <c r="AL73" s="2"/>
      <c r="AM73" s="2"/>
      <c r="AN73" s="2"/>
    </row>
    <row r="74" spans="1:40" ht="18" customHeight="1" x14ac:dyDescent="0.25">
      <c r="A74" s="2"/>
      <c r="B74" s="2"/>
      <c r="C74" s="2"/>
      <c r="D74" s="2"/>
      <c r="E74" s="2"/>
      <c r="F74" s="2"/>
      <c r="G74" s="2"/>
      <c r="H74" s="2"/>
      <c r="I74" s="2"/>
      <c r="J74" s="2"/>
      <c r="K74" s="2"/>
      <c r="L74" s="2"/>
      <c r="M74" s="2"/>
      <c r="N74" s="2"/>
      <c r="O74" s="2"/>
      <c r="P74" s="2"/>
      <c r="Q74" s="2"/>
      <c r="R74" s="2"/>
      <c r="S74" s="2"/>
      <c r="T74" s="2"/>
      <c r="U74" s="2"/>
      <c r="V74" s="2"/>
      <c r="W74" s="59"/>
      <c r="X74" s="59"/>
      <c r="Y74" s="9"/>
      <c r="Z74" s="9"/>
      <c r="AA74" s="59"/>
      <c r="AB74" s="59"/>
      <c r="AC74" s="59"/>
      <c r="AD74" s="59"/>
      <c r="AE74" s="59"/>
      <c r="AF74" s="59"/>
      <c r="AG74" s="59"/>
      <c r="AH74" s="59"/>
      <c r="AI74" s="59"/>
      <c r="AJ74" s="59"/>
      <c r="AK74" s="59"/>
      <c r="AL74" s="2"/>
      <c r="AM74" s="2"/>
      <c r="AN74" s="2"/>
    </row>
    <row r="75" spans="1:40" ht="18" customHeight="1" x14ac:dyDescent="0.25">
      <c r="A75" s="2"/>
      <c r="B75" s="2"/>
      <c r="C75" s="2"/>
      <c r="D75" s="2"/>
      <c r="E75" s="2"/>
      <c r="F75" s="2"/>
      <c r="G75" s="2"/>
      <c r="H75" s="2"/>
      <c r="I75" s="2"/>
      <c r="J75" s="2"/>
      <c r="K75" s="2"/>
      <c r="L75" s="2"/>
      <c r="M75" s="2"/>
      <c r="N75" s="2"/>
      <c r="O75" s="2"/>
      <c r="P75" s="2"/>
      <c r="Q75" s="2"/>
      <c r="R75" s="2"/>
      <c r="S75" s="2"/>
      <c r="T75" s="2"/>
      <c r="U75" s="2"/>
      <c r="V75" s="2"/>
      <c r="W75" s="59"/>
      <c r="X75" s="59"/>
      <c r="Y75" s="9"/>
      <c r="Z75" s="9"/>
      <c r="AA75" s="59"/>
      <c r="AB75" s="59"/>
      <c r="AC75" s="59"/>
      <c r="AD75" s="59"/>
      <c r="AE75" s="59"/>
      <c r="AF75" s="59"/>
      <c r="AG75" s="59"/>
      <c r="AH75" s="59"/>
      <c r="AI75" s="59"/>
      <c r="AJ75" s="59"/>
      <c r="AK75" s="59"/>
      <c r="AL75" s="2"/>
      <c r="AM75" s="2"/>
      <c r="AN75" s="2"/>
    </row>
    <row r="76" spans="1:40" ht="18" customHeight="1" x14ac:dyDescent="0.25">
      <c r="A76" s="2"/>
      <c r="B76" s="2"/>
      <c r="C76" s="2"/>
      <c r="D76" s="2"/>
      <c r="E76" s="2"/>
      <c r="F76" s="2"/>
      <c r="G76" s="2"/>
      <c r="H76" s="2"/>
      <c r="I76" s="2"/>
      <c r="J76" s="2"/>
      <c r="K76" s="2"/>
      <c r="L76" s="2"/>
      <c r="M76" s="2"/>
      <c r="N76" s="2"/>
      <c r="O76" s="2"/>
      <c r="P76" s="2"/>
      <c r="Q76" s="2"/>
      <c r="R76" s="2"/>
      <c r="S76" s="2"/>
      <c r="T76" s="2"/>
      <c r="U76" s="2"/>
      <c r="V76" s="2"/>
      <c r="W76" s="59"/>
      <c r="X76" s="59"/>
      <c r="Y76" s="9"/>
      <c r="Z76" s="9"/>
      <c r="AA76" s="59"/>
      <c r="AB76" s="59"/>
      <c r="AC76" s="59"/>
      <c r="AD76" s="59"/>
      <c r="AE76" s="59"/>
      <c r="AF76" s="59"/>
      <c r="AG76" s="59"/>
      <c r="AH76" s="59"/>
      <c r="AI76" s="59"/>
      <c r="AJ76" s="59"/>
      <c r="AK76" s="59"/>
      <c r="AL76" s="2"/>
      <c r="AM76" s="2"/>
      <c r="AN76" s="2"/>
    </row>
    <row r="77" spans="1:40" ht="18" customHeight="1" x14ac:dyDescent="0.25">
      <c r="A77" s="2"/>
      <c r="B77" s="2"/>
      <c r="C77" s="2"/>
      <c r="D77" s="2"/>
      <c r="E77" s="2"/>
      <c r="F77" s="2"/>
      <c r="G77" s="2"/>
      <c r="H77" s="2"/>
      <c r="I77" s="2"/>
      <c r="J77" s="2"/>
      <c r="K77" s="2"/>
      <c r="L77" s="2"/>
      <c r="M77" s="2"/>
      <c r="N77" s="2"/>
      <c r="O77" s="2"/>
      <c r="P77" s="2"/>
      <c r="Q77" s="2"/>
      <c r="R77" s="2"/>
      <c r="S77" s="2"/>
      <c r="T77" s="2"/>
      <c r="U77" s="2"/>
      <c r="V77" s="2"/>
      <c r="W77" s="59"/>
      <c r="X77" s="59"/>
      <c r="Y77" s="9"/>
      <c r="Z77" s="9"/>
      <c r="AA77" s="59"/>
      <c r="AB77" s="59"/>
      <c r="AC77" s="59"/>
      <c r="AD77" s="59"/>
      <c r="AE77" s="59"/>
      <c r="AF77" s="59"/>
      <c r="AG77" s="59"/>
      <c r="AH77" s="59"/>
      <c r="AI77" s="59"/>
      <c r="AJ77" s="59"/>
      <c r="AK77" s="59"/>
      <c r="AL77" s="2"/>
      <c r="AM77" s="2"/>
      <c r="AN77" s="2"/>
    </row>
    <row r="78" spans="1:40" ht="18" customHeight="1" x14ac:dyDescent="0.25">
      <c r="A78" s="2"/>
      <c r="B78" s="2"/>
      <c r="C78" s="2"/>
      <c r="D78" s="2"/>
      <c r="E78" s="2"/>
      <c r="F78" s="2"/>
      <c r="G78" s="2"/>
      <c r="H78" s="2"/>
      <c r="I78" s="2"/>
      <c r="J78" s="2"/>
      <c r="K78" s="2"/>
      <c r="L78" s="2"/>
      <c r="M78" s="2"/>
      <c r="N78" s="2"/>
      <c r="O78" s="2"/>
      <c r="P78" s="2"/>
      <c r="Q78" s="2"/>
      <c r="R78" s="2"/>
      <c r="S78" s="2"/>
      <c r="T78" s="2"/>
      <c r="U78" s="2"/>
      <c r="V78" s="2"/>
      <c r="W78" s="59"/>
      <c r="X78" s="59"/>
      <c r="Y78" s="9"/>
      <c r="Z78" s="9"/>
      <c r="AA78" s="59"/>
      <c r="AB78" s="59"/>
      <c r="AC78" s="59"/>
      <c r="AD78" s="59"/>
      <c r="AE78" s="59"/>
      <c r="AF78" s="59"/>
      <c r="AG78" s="59"/>
      <c r="AH78" s="59"/>
      <c r="AI78" s="59"/>
      <c r="AJ78" s="59"/>
      <c r="AK78" s="59"/>
      <c r="AL78" s="2"/>
      <c r="AM78" s="2"/>
      <c r="AN78" s="2"/>
    </row>
    <row r="79" spans="1:40" ht="18" customHeight="1" x14ac:dyDescent="0.25">
      <c r="A79" s="2"/>
      <c r="B79" s="2"/>
      <c r="C79" s="2"/>
      <c r="D79" s="2"/>
      <c r="E79" s="2"/>
      <c r="F79" s="2"/>
      <c r="G79" s="2"/>
      <c r="H79" s="2"/>
      <c r="I79" s="2"/>
      <c r="J79" s="2"/>
      <c r="K79" s="2"/>
      <c r="L79" s="2"/>
      <c r="M79" s="2"/>
      <c r="N79" s="2"/>
      <c r="O79" s="2"/>
      <c r="P79" s="2"/>
      <c r="Q79" s="2"/>
      <c r="R79" s="2"/>
      <c r="S79" s="2"/>
      <c r="T79" s="2"/>
      <c r="U79" s="2"/>
      <c r="V79" s="2"/>
      <c r="W79" s="59"/>
      <c r="X79" s="59"/>
      <c r="Y79" s="9"/>
      <c r="Z79" s="9"/>
      <c r="AA79" s="59"/>
      <c r="AB79" s="59"/>
      <c r="AC79" s="59"/>
      <c r="AD79" s="59"/>
      <c r="AE79" s="59"/>
      <c r="AF79" s="59"/>
      <c r="AG79" s="59"/>
      <c r="AH79" s="59"/>
      <c r="AI79" s="59"/>
      <c r="AJ79" s="59"/>
      <c r="AK79" s="59"/>
      <c r="AL79" s="2"/>
      <c r="AM79" s="2"/>
      <c r="AN79" s="2"/>
    </row>
    <row r="80" spans="1:40" ht="18" customHeight="1" x14ac:dyDescent="0.25">
      <c r="A80" s="2"/>
      <c r="B80" s="2"/>
      <c r="C80" s="2"/>
      <c r="D80" s="2"/>
      <c r="E80" s="2"/>
      <c r="F80" s="2"/>
      <c r="G80" s="2"/>
      <c r="H80" s="2"/>
      <c r="I80" s="2"/>
      <c r="J80" s="2"/>
      <c r="K80" s="2"/>
      <c r="L80" s="2"/>
      <c r="M80" s="2"/>
      <c r="N80" s="2"/>
      <c r="O80" s="2"/>
      <c r="P80" s="2"/>
      <c r="Q80" s="2"/>
      <c r="R80" s="2"/>
      <c r="S80" s="2"/>
      <c r="T80" s="2"/>
      <c r="U80" s="2"/>
      <c r="V80" s="2"/>
      <c r="W80" s="59"/>
      <c r="X80" s="59"/>
      <c r="Y80" s="9"/>
      <c r="Z80" s="9"/>
      <c r="AA80" s="59"/>
      <c r="AB80" s="59"/>
      <c r="AC80" s="59"/>
      <c r="AD80" s="59"/>
      <c r="AE80" s="59"/>
      <c r="AF80" s="59"/>
      <c r="AG80" s="59"/>
      <c r="AH80" s="59"/>
      <c r="AI80" s="59"/>
      <c r="AJ80" s="59"/>
      <c r="AK80" s="59"/>
      <c r="AL80" s="2"/>
      <c r="AM80" s="2"/>
      <c r="AN80" s="2"/>
    </row>
    <row r="81" spans="1:40" ht="18" customHeight="1" x14ac:dyDescent="0.25">
      <c r="A81" s="2"/>
      <c r="B81" s="2"/>
      <c r="C81" s="2"/>
      <c r="D81" s="2"/>
      <c r="E81" s="2"/>
      <c r="F81" s="2"/>
      <c r="G81" s="2"/>
      <c r="H81" s="2"/>
      <c r="I81" s="2"/>
      <c r="J81" s="2"/>
      <c r="K81" s="2"/>
      <c r="L81" s="2"/>
      <c r="M81" s="2"/>
      <c r="N81" s="2"/>
      <c r="O81" s="2"/>
      <c r="P81" s="2"/>
      <c r="Q81" s="2"/>
      <c r="R81" s="2"/>
      <c r="S81" s="2"/>
      <c r="T81" s="2"/>
      <c r="U81" s="2"/>
      <c r="V81" s="2"/>
      <c r="W81" s="59"/>
      <c r="X81" s="59"/>
      <c r="Y81" s="9"/>
      <c r="Z81" s="9"/>
      <c r="AA81" s="59"/>
      <c r="AB81" s="59"/>
      <c r="AC81" s="59"/>
      <c r="AD81" s="59"/>
      <c r="AE81" s="59"/>
      <c r="AF81" s="59"/>
      <c r="AG81" s="59"/>
      <c r="AH81" s="59"/>
      <c r="AI81" s="59"/>
      <c r="AJ81" s="59"/>
      <c r="AK81" s="59"/>
      <c r="AL81" s="2"/>
      <c r="AM81" s="2"/>
      <c r="AN81" s="2"/>
    </row>
    <row r="82" spans="1:40" ht="18" customHeight="1" x14ac:dyDescent="0.25">
      <c r="A82" s="2"/>
      <c r="B82" s="2"/>
      <c r="C82" s="2"/>
      <c r="D82" s="2"/>
      <c r="E82" s="2"/>
      <c r="F82" s="2"/>
      <c r="G82" s="2"/>
      <c r="H82" s="2"/>
      <c r="I82" s="2"/>
      <c r="J82" s="2"/>
      <c r="K82" s="2"/>
      <c r="L82" s="2"/>
      <c r="M82" s="2"/>
      <c r="N82" s="2"/>
      <c r="O82" s="2"/>
      <c r="P82" s="2"/>
      <c r="Q82" s="2"/>
      <c r="R82" s="2"/>
      <c r="S82" s="2"/>
      <c r="T82" s="2"/>
      <c r="U82" s="2"/>
      <c r="V82" s="2"/>
      <c r="W82" s="59"/>
      <c r="X82" s="59"/>
      <c r="Y82" s="9"/>
      <c r="Z82" s="9"/>
      <c r="AA82" s="59"/>
      <c r="AB82" s="59"/>
      <c r="AC82" s="59"/>
      <c r="AD82" s="59"/>
      <c r="AE82" s="59"/>
      <c r="AF82" s="59"/>
      <c r="AG82" s="59"/>
      <c r="AH82" s="59"/>
      <c r="AI82" s="59"/>
      <c r="AJ82" s="59"/>
      <c r="AK82" s="59"/>
      <c r="AL82" s="2"/>
      <c r="AM82" s="2"/>
      <c r="AN82" s="2"/>
    </row>
    <row r="83" spans="1:40" ht="18" customHeight="1" x14ac:dyDescent="0.25">
      <c r="A83" s="2"/>
      <c r="B83" s="2"/>
      <c r="C83" s="2"/>
      <c r="D83" s="2"/>
      <c r="E83" s="2"/>
      <c r="F83" s="2"/>
      <c r="G83" s="2"/>
      <c r="H83" s="2"/>
      <c r="I83" s="2"/>
      <c r="J83" s="2"/>
      <c r="K83" s="2"/>
      <c r="L83" s="2"/>
      <c r="M83" s="2"/>
      <c r="N83" s="2"/>
      <c r="O83" s="2"/>
      <c r="P83" s="2"/>
      <c r="Q83" s="2"/>
      <c r="R83" s="2"/>
      <c r="S83" s="2"/>
      <c r="T83" s="2"/>
      <c r="U83" s="2"/>
      <c r="V83" s="2"/>
      <c r="W83" s="59"/>
      <c r="X83" s="59"/>
      <c r="Y83" s="9"/>
      <c r="Z83" s="9"/>
      <c r="AA83" s="59"/>
      <c r="AB83" s="59"/>
      <c r="AC83" s="59"/>
      <c r="AD83" s="59"/>
      <c r="AE83" s="59"/>
      <c r="AF83" s="59"/>
      <c r="AG83" s="59"/>
      <c r="AH83" s="59"/>
      <c r="AI83" s="59"/>
      <c r="AJ83" s="59"/>
      <c r="AK83" s="59"/>
      <c r="AL83" s="2"/>
      <c r="AM83" s="2"/>
      <c r="AN83" s="2"/>
    </row>
    <row r="84" spans="1:40" ht="18" customHeight="1" x14ac:dyDescent="0.25">
      <c r="A84" s="2"/>
      <c r="B84" s="2"/>
      <c r="C84" s="2"/>
      <c r="D84" s="2"/>
      <c r="E84" s="2"/>
      <c r="F84" s="2"/>
      <c r="G84" s="2"/>
      <c r="H84" s="2"/>
      <c r="I84" s="2"/>
      <c r="J84" s="2"/>
      <c r="K84" s="2"/>
      <c r="L84" s="2"/>
      <c r="M84" s="2"/>
      <c r="N84" s="2"/>
      <c r="O84" s="2"/>
      <c r="P84" s="2"/>
      <c r="Q84" s="2"/>
      <c r="R84" s="2"/>
      <c r="S84" s="2"/>
      <c r="T84" s="2"/>
      <c r="U84" s="2"/>
      <c r="V84" s="2"/>
      <c r="W84" s="59"/>
      <c r="X84" s="59"/>
      <c r="Y84" s="9"/>
      <c r="Z84" s="9"/>
      <c r="AA84" s="59"/>
      <c r="AB84" s="59"/>
      <c r="AC84" s="59"/>
      <c r="AD84" s="59"/>
      <c r="AE84" s="59"/>
      <c r="AF84" s="59"/>
      <c r="AG84" s="59"/>
      <c r="AH84" s="59"/>
      <c r="AI84" s="59"/>
      <c r="AJ84" s="59"/>
      <c r="AK84" s="59"/>
      <c r="AL84" s="2"/>
      <c r="AM84" s="2"/>
      <c r="AN84" s="2"/>
    </row>
    <row r="85" spans="1:40" ht="18" customHeight="1" x14ac:dyDescent="0.25">
      <c r="A85" s="2"/>
      <c r="B85" s="2"/>
      <c r="C85" s="2"/>
      <c r="D85" s="2"/>
      <c r="E85" s="2"/>
      <c r="F85" s="2"/>
      <c r="G85" s="2"/>
      <c r="H85" s="2"/>
      <c r="I85" s="2"/>
      <c r="J85" s="2"/>
      <c r="K85" s="2"/>
      <c r="L85" s="2"/>
      <c r="M85" s="2"/>
      <c r="N85" s="2"/>
      <c r="O85" s="2"/>
      <c r="P85" s="2"/>
      <c r="Q85" s="2"/>
      <c r="R85" s="2"/>
      <c r="S85" s="2"/>
      <c r="T85" s="2"/>
      <c r="U85" s="2"/>
      <c r="V85" s="2"/>
      <c r="W85" s="59"/>
      <c r="X85" s="59"/>
      <c r="Y85" s="9"/>
      <c r="Z85" s="9"/>
      <c r="AA85" s="59"/>
      <c r="AB85" s="59"/>
      <c r="AC85" s="59"/>
      <c r="AD85" s="59"/>
      <c r="AE85" s="59"/>
      <c r="AF85" s="59"/>
      <c r="AG85" s="59"/>
      <c r="AH85" s="59"/>
      <c r="AI85" s="59"/>
      <c r="AJ85" s="59"/>
      <c r="AK85" s="59"/>
      <c r="AL85" s="2"/>
      <c r="AM85" s="2"/>
      <c r="AN85" s="2"/>
    </row>
    <row r="86" spans="1:40" ht="18" customHeight="1" x14ac:dyDescent="0.25">
      <c r="A86" s="2"/>
      <c r="B86" s="2"/>
      <c r="C86" s="2"/>
      <c r="D86" s="2"/>
      <c r="E86" s="2"/>
      <c r="F86" s="2"/>
      <c r="G86" s="2"/>
      <c r="H86" s="2"/>
      <c r="I86" s="2"/>
      <c r="J86" s="2"/>
      <c r="K86" s="2"/>
      <c r="L86" s="2"/>
      <c r="M86" s="2"/>
      <c r="N86" s="2"/>
      <c r="O86" s="2"/>
      <c r="P86" s="2"/>
      <c r="Q86" s="2"/>
      <c r="R86" s="2"/>
      <c r="S86" s="2"/>
      <c r="T86" s="2"/>
      <c r="U86" s="2"/>
      <c r="V86" s="2"/>
      <c r="W86" s="59"/>
      <c r="X86" s="59"/>
      <c r="Y86" s="9"/>
      <c r="Z86" s="9"/>
      <c r="AA86" s="59"/>
      <c r="AB86" s="59"/>
      <c r="AC86" s="59"/>
      <c r="AD86" s="59"/>
      <c r="AE86" s="59"/>
      <c r="AF86" s="59"/>
      <c r="AG86" s="59"/>
      <c r="AH86" s="59"/>
      <c r="AI86" s="59"/>
      <c r="AJ86" s="59"/>
      <c r="AK86" s="59"/>
      <c r="AL86" s="2"/>
      <c r="AM86" s="2"/>
      <c r="AN86" s="2"/>
    </row>
    <row r="87" spans="1:40" ht="18" customHeight="1" x14ac:dyDescent="0.25">
      <c r="A87" s="2"/>
      <c r="B87" s="2"/>
      <c r="C87" s="2"/>
      <c r="D87" s="2"/>
      <c r="E87" s="2"/>
      <c r="F87" s="2"/>
      <c r="G87" s="2"/>
      <c r="H87" s="2"/>
      <c r="I87" s="2"/>
      <c r="J87" s="2"/>
      <c r="K87" s="2"/>
      <c r="L87" s="2"/>
      <c r="M87" s="2"/>
      <c r="N87" s="2"/>
      <c r="O87" s="2"/>
      <c r="P87" s="2"/>
      <c r="Q87" s="2"/>
      <c r="R87" s="2"/>
      <c r="S87" s="2"/>
      <c r="T87" s="2"/>
      <c r="U87" s="2"/>
      <c r="V87" s="2"/>
      <c r="W87" s="59"/>
      <c r="X87" s="59"/>
      <c r="Y87" s="9"/>
      <c r="Z87" s="9"/>
      <c r="AA87" s="59"/>
      <c r="AB87" s="59"/>
      <c r="AC87" s="59"/>
      <c r="AD87" s="59"/>
      <c r="AE87" s="59"/>
      <c r="AF87" s="59"/>
      <c r="AG87" s="59"/>
      <c r="AH87" s="59"/>
      <c r="AI87" s="59"/>
      <c r="AJ87" s="59"/>
      <c r="AK87" s="59"/>
      <c r="AL87" s="2"/>
      <c r="AM87" s="2"/>
      <c r="AN87" s="2"/>
    </row>
    <row r="88" spans="1:40" ht="18" customHeight="1" x14ac:dyDescent="0.25">
      <c r="A88" s="2"/>
      <c r="B88" s="2"/>
      <c r="C88" s="2"/>
      <c r="D88" s="2"/>
      <c r="E88" s="2"/>
      <c r="F88" s="2"/>
      <c r="G88" s="2"/>
      <c r="H88" s="2"/>
      <c r="I88" s="2"/>
      <c r="J88" s="2"/>
      <c r="K88" s="2"/>
      <c r="L88" s="2"/>
      <c r="M88" s="2"/>
      <c r="N88" s="2"/>
      <c r="O88" s="2"/>
      <c r="P88" s="2"/>
      <c r="Q88" s="2"/>
      <c r="R88" s="2"/>
      <c r="S88" s="2"/>
      <c r="T88" s="2"/>
      <c r="U88" s="2"/>
      <c r="V88" s="2"/>
      <c r="W88" s="59"/>
      <c r="X88" s="59"/>
      <c r="Y88" s="9"/>
      <c r="Z88" s="9"/>
      <c r="AA88" s="59"/>
      <c r="AB88" s="59"/>
      <c r="AC88" s="59"/>
      <c r="AD88" s="59"/>
      <c r="AE88" s="59"/>
      <c r="AF88" s="59"/>
      <c r="AG88" s="59"/>
      <c r="AH88" s="59"/>
      <c r="AI88" s="59"/>
      <c r="AJ88" s="59"/>
      <c r="AK88" s="59"/>
      <c r="AL88" s="2"/>
      <c r="AM88" s="2"/>
      <c r="AN88" s="2"/>
    </row>
    <row r="89" spans="1:40" ht="18" customHeight="1" x14ac:dyDescent="0.25">
      <c r="A89" s="2"/>
      <c r="B89" s="2"/>
      <c r="C89" s="2"/>
      <c r="D89" s="2"/>
      <c r="E89" s="2"/>
      <c r="F89" s="2"/>
      <c r="G89" s="2"/>
      <c r="H89" s="2"/>
      <c r="I89" s="2"/>
      <c r="J89" s="2"/>
      <c r="K89" s="2"/>
      <c r="L89" s="2"/>
      <c r="M89" s="2"/>
      <c r="N89" s="2"/>
      <c r="O89" s="2"/>
      <c r="P89" s="2"/>
      <c r="Q89" s="2"/>
      <c r="R89" s="2"/>
      <c r="S89" s="2"/>
      <c r="T89" s="2"/>
      <c r="U89" s="2"/>
      <c r="V89" s="2"/>
      <c r="W89" s="59"/>
      <c r="X89" s="59"/>
      <c r="Y89" s="9"/>
      <c r="Z89" s="9"/>
      <c r="AA89" s="59"/>
      <c r="AB89" s="59"/>
      <c r="AC89" s="59"/>
      <c r="AD89" s="59"/>
      <c r="AE89" s="59"/>
      <c r="AF89" s="59"/>
      <c r="AG89" s="59"/>
      <c r="AH89" s="59"/>
      <c r="AI89" s="59"/>
      <c r="AJ89" s="59"/>
      <c r="AK89" s="59"/>
      <c r="AL89" s="2"/>
      <c r="AM89" s="2"/>
      <c r="AN89" s="2"/>
    </row>
    <row r="90" spans="1:40" ht="18" customHeight="1" x14ac:dyDescent="0.25">
      <c r="A90" s="2"/>
      <c r="B90" s="2"/>
      <c r="C90" s="2"/>
      <c r="D90" s="2"/>
      <c r="E90" s="2"/>
      <c r="F90" s="2"/>
      <c r="G90" s="2"/>
      <c r="H90" s="2"/>
      <c r="I90" s="2"/>
      <c r="J90" s="2"/>
      <c r="K90" s="2"/>
      <c r="L90" s="2"/>
      <c r="M90" s="2"/>
      <c r="N90" s="2"/>
      <c r="O90" s="2"/>
      <c r="P90" s="2"/>
      <c r="Q90" s="2"/>
      <c r="R90" s="2"/>
      <c r="S90" s="2"/>
      <c r="T90" s="2"/>
      <c r="U90" s="2"/>
      <c r="V90" s="2"/>
      <c r="W90" s="59"/>
      <c r="X90" s="59"/>
      <c r="Y90" s="9"/>
      <c r="Z90" s="9"/>
      <c r="AA90" s="59"/>
      <c r="AB90" s="59"/>
      <c r="AC90" s="59"/>
      <c r="AD90" s="59"/>
      <c r="AE90" s="59"/>
      <c r="AF90" s="59"/>
      <c r="AG90" s="59"/>
      <c r="AH90" s="59"/>
      <c r="AI90" s="59"/>
      <c r="AJ90" s="59"/>
      <c r="AK90" s="59"/>
      <c r="AL90" s="2"/>
      <c r="AM90" s="2"/>
      <c r="AN90" s="2"/>
    </row>
    <row r="91" spans="1:40" ht="18" customHeight="1" x14ac:dyDescent="0.25">
      <c r="A91" s="2"/>
      <c r="B91" s="2"/>
      <c r="C91" s="2"/>
      <c r="D91" s="2"/>
      <c r="E91" s="2"/>
      <c r="F91" s="2"/>
      <c r="G91" s="2"/>
      <c r="H91" s="2"/>
      <c r="I91" s="2"/>
      <c r="J91" s="2"/>
      <c r="K91" s="2"/>
      <c r="L91" s="2"/>
      <c r="M91" s="2"/>
      <c r="N91" s="2"/>
      <c r="O91" s="2"/>
      <c r="P91" s="2"/>
      <c r="Q91" s="2"/>
      <c r="R91" s="2"/>
      <c r="S91" s="2"/>
      <c r="T91" s="2"/>
      <c r="U91" s="2"/>
      <c r="V91" s="2"/>
      <c r="W91" s="59"/>
      <c r="X91" s="59"/>
      <c r="Y91" s="9"/>
      <c r="Z91" s="9"/>
      <c r="AA91" s="59"/>
      <c r="AB91" s="59"/>
      <c r="AC91" s="59"/>
      <c r="AD91" s="59"/>
      <c r="AE91" s="59"/>
      <c r="AF91" s="59"/>
      <c r="AG91" s="59"/>
      <c r="AH91" s="59"/>
      <c r="AI91" s="59"/>
      <c r="AJ91" s="59"/>
      <c r="AK91" s="59"/>
      <c r="AL91" s="2"/>
      <c r="AM91" s="2"/>
      <c r="AN91" s="2"/>
    </row>
    <row r="92" spans="1:40" ht="18" customHeight="1" x14ac:dyDescent="0.25">
      <c r="A92" s="2"/>
      <c r="B92" s="2"/>
      <c r="C92" s="2"/>
      <c r="D92" s="2"/>
      <c r="E92" s="2"/>
      <c r="F92" s="2"/>
      <c r="G92" s="2"/>
      <c r="H92" s="2"/>
      <c r="I92" s="2"/>
      <c r="J92" s="2"/>
      <c r="K92" s="2"/>
      <c r="L92" s="2"/>
      <c r="M92" s="2"/>
      <c r="N92" s="2"/>
      <c r="O92" s="2"/>
      <c r="P92" s="2"/>
      <c r="Q92" s="2"/>
      <c r="R92" s="2"/>
      <c r="S92" s="2"/>
      <c r="T92" s="2"/>
      <c r="U92" s="2"/>
      <c r="V92" s="2"/>
      <c r="W92" s="59"/>
      <c r="X92" s="59"/>
      <c r="Y92" s="9"/>
      <c r="Z92" s="9"/>
      <c r="AA92" s="59"/>
      <c r="AB92" s="59"/>
      <c r="AC92" s="59"/>
      <c r="AD92" s="59"/>
      <c r="AE92" s="59"/>
      <c r="AF92" s="59"/>
      <c r="AG92" s="59"/>
      <c r="AH92" s="59"/>
      <c r="AI92" s="59"/>
      <c r="AJ92" s="59"/>
      <c r="AK92" s="59"/>
      <c r="AL92" s="2"/>
      <c r="AM92" s="2"/>
      <c r="AN92" s="2"/>
    </row>
    <row r="93" spans="1:40" ht="18" customHeight="1" x14ac:dyDescent="0.25">
      <c r="A93" s="2"/>
      <c r="B93" s="2"/>
      <c r="C93" s="2"/>
      <c r="D93" s="2"/>
      <c r="E93" s="2"/>
      <c r="F93" s="2"/>
      <c r="G93" s="2"/>
      <c r="H93" s="2"/>
      <c r="I93" s="2"/>
      <c r="J93" s="2"/>
      <c r="K93" s="2"/>
      <c r="L93" s="2"/>
      <c r="M93" s="2"/>
      <c r="N93" s="2"/>
      <c r="O93" s="2"/>
      <c r="P93" s="2"/>
      <c r="Q93" s="2"/>
      <c r="R93" s="2"/>
      <c r="S93" s="2"/>
      <c r="T93" s="2"/>
      <c r="U93" s="2"/>
      <c r="V93" s="2"/>
      <c r="W93" s="59"/>
      <c r="X93" s="59"/>
      <c r="Y93" s="9"/>
      <c r="Z93" s="9"/>
      <c r="AA93" s="59"/>
      <c r="AB93" s="59"/>
      <c r="AC93" s="59"/>
      <c r="AD93" s="59"/>
      <c r="AE93" s="59"/>
      <c r="AF93" s="59"/>
      <c r="AG93" s="59"/>
      <c r="AH93" s="59"/>
      <c r="AI93" s="59"/>
      <c r="AJ93" s="59"/>
      <c r="AK93" s="59"/>
      <c r="AL93" s="2"/>
      <c r="AM93" s="2"/>
      <c r="AN93" s="2"/>
    </row>
    <row r="94" spans="1:40" ht="18" customHeight="1" x14ac:dyDescent="0.25">
      <c r="A94" s="2"/>
      <c r="B94" s="2"/>
      <c r="C94" s="2"/>
      <c r="D94" s="2"/>
      <c r="E94" s="2"/>
      <c r="F94" s="2"/>
      <c r="G94" s="2"/>
      <c r="H94" s="2"/>
      <c r="I94" s="2"/>
      <c r="J94" s="2"/>
      <c r="K94" s="2"/>
      <c r="L94" s="2"/>
      <c r="M94" s="2"/>
      <c r="N94" s="2"/>
      <c r="O94" s="2"/>
      <c r="P94" s="2"/>
      <c r="Q94" s="2"/>
      <c r="R94" s="2"/>
      <c r="S94" s="2"/>
      <c r="T94" s="2"/>
      <c r="U94" s="2"/>
      <c r="V94" s="2"/>
      <c r="W94" s="59"/>
      <c r="X94" s="59"/>
      <c r="Y94" s="9"/>
      <c r="Z94" s="9"/>
      <c r="AA94" s="59"/>
      <c r="AB94" s="59"/>
      <c r="AC94" s="59"/>
      <c r="AD94" s="59"/>
      <c r="AE94" s="59"/>
      <c r="AF94" s="59"/>
      <c r="AG94" s="59"/>
      <c r="AH94" s="59"/>
      <c r="AI94" s="59"/>
      <c r="AJ94" s="59"/>
      <c r="AK94" s="59"/>
      <c r="AL94" s="2"/>
      <c r="AM94" s="2"/>
      <c r="AN94" s="2"/>
    </row>
    <row r="95" spans="1:40" ht="18" customHeight="1" x14ac:dyDescent="0.25">
      <c r="A95" s="2"/>
      <c r="B95" s="2"/>
      <c r="C95" s="2"/>
      <c r="D95" s="2"/>
      <c r="E95" s="2"/>
      <c r="F95" s="2"/>
      <c r="G95" s="2"/>
      <c r="H95" s="2"/>
      <c r="I95" s="2"/>
      <c r="J95" s="2"/>
      <c r="K95" s="2"/>
      <c r="L95" s="2"/>
      <c r="M95" s="2"/>
      <c r="N95" s="2"/>
      <c r="O95" s="2"/>
      <c r="P95" s="2"/>
      <c r="Q95" s="2"/>
      <c r="R95" s="2"/>
      <c r="S95" s="2"/>
      <c r="T95" s="2"/>
      <c r="U95" s="2"/>
      <c r="V95" s="2"/>
      <c r="W95" s="59"/>
      <c r="X95" s="59"/>
      <c r="Y95" s="9"/>
      <c r="Z95" s="9"/>
      <c r="AA95" s="59"/>
      <c r="AB95" s="59"/>
      <c r="AC95" s="59"/>
      <c r="AD95" s="59"/>
      <c r="AE95" s="59"/>
      <c r="AF95" s="59"/>
      <c r="AG95" s="59"/>
      <c r="AH95" s="59"/>
      <c r="AI95" s="59"/>
      <c r="AJ95" s="59"/>
      <c r="AK95" s="59"/>
      <c r="AL95" s="2"/>
      <c r="AM95" s="2"/>
      <c r="AN95" s="2"/>
    </row>
    <row r="96" spans="1:40" ht="18" customHeight="1" x14ac:dyDescent="0.25">
      <c r="A96" s="2"/>
      <c r="B96" s="2"/>
      <c r="C96" s="2"/>
      <c r="D96" s="2"/>
      <c r="E96" s="2"/>
      <c r="F96" s="2"/>
      <c r="G96" s="2"/>
      <c r="H96" s="2"/>
      <c r="I96" s="2"/>
      <c r="J96" s="2"/>
      <c r="K96" s="2"/>
      <c r="L96" s="2"/>
      <c r="M96" s="2"/>
      <c r="N96" s="2"/>
      <c r="O96" s="2"/>
      <c r="P96" s="2"/>
      <c r="Q96" s="2"/>
      <c r="R96" s="2"/>
      <c r="S96" s="2"/>
      <c r="T96" s="2"/>
      <c r="U96" s="2"/>
      <c r="V96" s="2"/>
      <c r="W96" s="59"/>
      <c r="X96" s="59"/>
      <c r="Y96" s="9"/>
      <c r="Z96" s="9"/>
      <c r="AA96" s="59"/>
      <c r="AB96" s="59"/>
      <c r="AC96" s="59"/>
      <c r="AD96" s="59"/>
      <c r="AE96" s="59"/>
      <c r="AF96" s="59"/>
      <c r="AG96" s="59"/>
      <c r="AH96" s="59"/>
      <c r="AI96" s="59"/>
      <c r="AJ96" s="59"/>
      <c r="AK96" s="59"/>
      <c r="AL96" s="2"/>
      <c r="AM96" s="2"/>
      <c r="AN96" s="2"/>
    </row>
    <row r="97" spans="1:40" ht="18" customHeight="1" x14ac:dyDescent="0.25">
      <c r="A97" s="2"/>
      <c r="B97" s="2"/>
      <c r="C97" s="2"/>
      <c r="D97" s="2"/>
      <c r="E97" s="2"/>
      <c r="F97" s="2"/>
      <c r="G97" s="2"/>
      <c r="H97" s="2"/>
      <c r="I97" s="2"/>
      <c r="J97" s="2"/>
      <c r="K97" s="2"/>
      <c r="L97" s="2"/>
      <c r="M97" s="2"/>
      <c r="N97" s="2"/>
      <c r="O97" s="2"/>
      <c r="P97" s="2"/>
      <c r="Q97" s="2"/>
      <c r="R97" s="2"/>
      <c r="S97" s="2"/>
      <c r="T97" s="2"/>
      <c r="U97" s="2"/>
      <c r="V97" s="2"/>
      <c r="W97" s="59"/>
      <c r="X97" s="59"/>
      <c r="Y97" s="9"/>
      <c r="Z97" s="9"/>
      <c r="AA97" s="59"/>
      <c r="AB97" s="59"/>
      <c r="AC97" s="59"/>
      <c r="AD97" s="59"/>
      <c r="AE97" s="59"/>
      <c r="AF97" s="59"/>
      <c r="AG97" s="59"/>
      <c r="AH97" s="59"/>
      <c r="AI97" s="59"/>
      <c r="AJ97" s="59"/>
      <c r="AK97" s="59"/>
      <c r="AL97" s="2"/>
      <c r="AM97" s="2"/>
      <c r="AN97" s="2"/>
    </row>
    <row r="98" spans="1:40" ht="18" customHeight="1" x14ac:dyDescent="0.25">
      <c r="A98" s="2"/>
      <c r="B98" s="2"/>
      <c r="C98" s="2"/>
      <c r="D98" s="2"/>
      <c r="E98" s="2"/>
      <c r="F98" s="2"/>
      <c r="G98" s="2"/>
      <c r="H98" s="2"/>
      <c r="I98" s="2"/>
      <c r="J98" s="2"/>
      <c r="K98" s="2"/>
      <c r="L98" s="2"/>
      <c r="M98" s="2"/>
      <c r="N98" s="2"/>
      <c r="O98" s="2"/>
      <c r="P98" s="2"/>
      <c r="Q98" s="2"/>
      <c r="R98" s="2"/>
      <c r="S98" s="2"/>
      <c r="T98" s="2"/>
      <c r="U98" s="2"/>
      <c r="V98" s="2"/>
      <c r="W98" s="59"/>
      <c r="X98" s="59"/>
      <c r="Y98" s="9"/>
      <c r="Z98" s="9"/>
      <c r="AA98" s="59"/>
      <c r="AB98" s="59"/>
      <c r="AC98" s="59"/>
      <c r="AD98" s="59"/>
      <c r="AE98" s="59"/>
      <c r="AF98" s="59"/>
      <c r="AG98" s="59"/>
      <c r="AH98" s="59"/>
      <c r="AI98" s="59"/>
      <c r="AJ98" s="59"/>
      <c r="AK98" s="59"/>
      <c r="AL98" s="2"/>
      <c r="AM98" s="2"/>
      <c r="AN98" s="2"/>
    </row>
    <row r="99" spans="1:40" ht="18" customHeight="1" x14ac:dyDescent="0.25">
      <c r="A99" s="2"/>
      <c r="B99" s="2"/>
      <c r="C99" s="2"/>
      <c r="D99" s="2"/>
      <c r="E99" s="2"/>
      <c r="F99" s="2"/>
      <c r="G99" s="2"/>
      <c r="H99" s="2"/>
      <c r="I99" s="2"/>
      <c r="J99" s="2"/>
      <c r="K99" s="2"/>
      <c r="L99" s="2"/>
      <c r="M99" s="2"/>
      <c r="N99" s="2"/>
      <c r="O99" s="2"/>
      <c r="P99" s="2"/>
      <c r="Q99" s="2"/>
      <c r="R99" s="2"/>
      <c r="S99" s="2"/>
      <c r="T99" s="2"/>
      <c r="U99" s="2"/>
      <c r="V99" s="2"/>
      <c r="W99" s="59"/>
      <c r="X99" s="59"/>
      <c r="Y99" s="9"/>
      <c r="Z99" s="9"/>
      <c r="AA99" s="59"/>
      <c r="AB99" s="59"/>
      <c r="AC99" s="59"/>
      <c r="AD99" s="59"/>
      <c r="AE99" s="59"/>
      <c r="AF99" s="59"/>
      <c r="AG99" s="59"/>
      <c r="AH99" s="59"/>
      <c r="AI99" s="59"/>
      <c r="AJ99" s="59"/>
      <c r="AK99" s="59"/>
      <c r="AL99" s="2"/>
      <c r="AM99" s="2"/>
      <c r="AN99" s="2"/>
    </row>
    <row r="100" spans="1:40" ht="1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59"/>
      <c r="X100" s="59"/>
      <c r="Y100" s="9"/>
      <c r="Z100" s="9"/>
      <c r="AA100" s="59"/>
      <c r="AB100" s="59"/>
      <c r="AC100" s="59"/>
      <c r="AD100" s="59"/>
      <c r="AE100" s="59"/>
      <c r="AF100" s="59"/>
      <c r="AG100" s="59"/>
      <c r="AH100" s="59"/>
      <c r="AI100" s="59"/>
      <c r="AJ100" s="59"/>
      <c r="AK100" s="59"/>
      <c r="AL100" s="2"/>
      <c r="AM100" s="2"/>
      <c r="AN100" s="2"/>
    </row>
    <row r="101" spans="1:40" ht="18"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59"/>
      <c r="X101" s="59"/>
      <c r="Y101" s="9"/>
      <c r="Z101" s="9"/>
      <c r="AA101" s="59"/>
      <c r="AB101" s="59"/>
      <c r="AC101" s="59"/>
      <c r="AD101" s="59"/>
      <c r="AE101" s="59"/>
      <c r="AF101" s="59"/>
      <c r="AG101" s="59"/>
      <c r="AH101" s="59"/>
      <c r="AI101" s="59"/>
      <c r="AJ101" s="59"/>
      <c r="AK101" s="59"/>
      <c r="AL101" s="2"/>
      <c r="AM101" s="2"/>
      <c r="AN101" s="2"/>
    </row>
    <row r="102" spans="1:40" ht="18"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59"/>
      <c r="X102" s="59"/>
      <c r="Y102" s="9"/>
      <c r="Z102" s="9"/>
      <c r="AA102" s="59"/>
      <c r="AB102" s="59"/>
      <c r="AC102" s="59"/>
      <c r="AD102" s="59"/>
      <c r="AE102" s="59"/>
      <c r="AF102" s="59"/>
      <c r="AG102" s="59"/>
      <c r="AH102" s="59"/>
      <c r="AI102" s="59"/>
      <c r="AJ102" s="59"/>
      <c r="AK102" s="59"/>
      <c r="AL102" s="2"/>
      <c r="AM102" s="2"/>
      <c r="AN102" s="2"/>
    </row>
    <row r="103" spans="1:40" ht="18"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59"/>
      <c r="X103" s="59"/>
      <c r="Y103" s="9"/>
      <c r="Z103" s="9"/>
      <c r="AA103" s="59"/>
      <c r="AB103" s="59"/>
      <c r="AC103" s="59"/>
      <c r="AD103" s="59"/>
      <c r="AE103" s="59"/>
      <c r="AF103" s="59"/>
      <c r="AG103" s="59"/>
      <c r="AH103" s="59"/>
      <c r="AI103" s="59"/>
      <c r="AJ103" s="59"/>
      <c r="AK103" s="59"/>
      <c r="AL103" s="2"/>
      <c r="AM103" s="2"/>
      <c r="AN103" s="2"/>
    </row>
    <row r="104" spans="1:40" ht="1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59"/>
      <c r="X104" s="59"/>
      <c r="Y104" s="9"/>
      <c r="Z104" s="9"/>
      <c r="AA104" s="59"/>
      <c r="AB104" s="59"/>
      <c r="AC104" s="59"/>
      <c r="AD104" s="59"/>
      <c r="AE104" s="59"/>
      <c r="AF104" s="59"/>
      <c r="AG104" s="59"/>
      <c r="AH104" s="59"/>
      <c r="AI104" s="59"/>
      <c r="AJ104" s="59"/>
      <c r="AK104" s="59"/>
      <c r="AL104" s="2"/>
      <c r="AM104" s="2"/>
      <c r="AN104" s="2"/>
    </row>
    <row r="105" spans="1:40" ht="18"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59"/>
      <c r="X105" s="59"/>
      <c r="Y105" s="9"/>
      <c r="Z105" s="9"/>
      <c r="AA105" s="59"/>
      <c r="AB105" s="59"/>
      <c r="AC105" s="59"/>
      <c r="AD105" s="59"/>
      <c r="AE105" s="59"/>
      <c r="AF105" s="59"/>
      <c r="AG105" s="59"/>
      <c r="AH105" s="59"/>
      <c r="AI105" s="59"/>
      <c r="AJ105" s="59"/>
      <c r="AK105" s="59"/>
      <c r="AL105" s="2"/>
      <c r="AM105" s="2"/>
      <c r="AN105" s="2"/>
    </row>
    <row r="106" spans="1:40" ht="18"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59"/>
      <c r="X106" s="59"/>
      <c r="Y106" s="9"/>
      <c r="Z106" s="9"/>
      <c r="AA106" s="59"/>
      <c r="AB106" s="59"/>
      <c r="AC106" s="59"/>
      <c r="AD106" s="59"/>
      <c r="AE106" s="59"/>
      <c r="AF106" s="59"/>
      <c r="AG106" s="59"/>
      <c r="AH106" s="59"/>
      <c r="AI106" s="59"/>
      <c r="AJ106" s="59"/>
      <c r="AK106" s="59"/>
      <c r="AL106" s="2"/>
      <c r="AM106" s="2"/>
      <c r="AN106" s="2"/>
    </row>
    <row r="107" spans="1:40" ht="18"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59"/>
      <c r="X107" s="59"/>
      <c r="Y107" s="9"/>
      <c r="Z107" s="9"/>
      <c r="AA107" s="59"/>
      <c r="AB107" s="59"/>
      <c r="AC107" s="59"/>
      <c r="AD107" s="59"/>
      <c r="AE107" s="59"/>
      <c r="AF107" s="59"/>
      <c r="AG107" s="59"/>
      <c r="AH107" s="59"/>
      <c r="AI107" s="59"/>
      <c r="AJ107" s="59"/>
      <c r="AK107" s="59"/>
      <c r="AL107" s="2"/>
      <c r="AM107" s="2"/>
      <c r="AN107" s="2"/>
    </row>
    <row r="108" spans="1:40" ht="18"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59"/>
      <c r="X108" s="59"/>
      <c r="Y108" s="9"/>
      <c r="Z108" s="9"/>
      <c r="AA108" s="59"/>
      <c r="AB108" s="59"/>
      <c r="AC108" s="59"/>
      <c r="AD108" s="59"/>
      <c r="AE108" s="59"/>
      <c r="AF108" s="59"/>
      <c r="AG108" s="59"/>
      <c r="AH108" s="59"/>
      <c r="AI108" s="59"/>
      <c r="AJ108" s="59"/>
      <c r="AK108" s="59"/>
      <c r="AL108" s="2"/>
      <c r="AM108" s="2"/>
      <c r="AN108" s="2"/>
    </row>
    <row r="109" spans="1:40" ht="18"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59"/>
      <c r="X109" s="59"/>
      <c r="Y109" s="9"/>
      <c r="Z109" s="9"/>
      <c r="AA109" s="59"/>
      <c r="AB109" s="59"/>
      <c r="AC109" s="59"/>
      <c r="AD109" s="59"/>
      <c r="AE109" s="59"/>
      <c r="AF109" s="59"/>
      <c r="AG109" s="59"/>
      <c r="AH109" s="59"/>
      <c r="AI109" s="59"/>
      <c r="AJ109" s="59"/>
      <c r="AK109" s="59"/>
      <c r="AL109" s="2"/>
      <c r="AM109" s="2"/>
      <c r="AN109" s="2"/>
    </row>
    <row r="110" spans="1:40" ht="18"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59"/>
      <c r="X110" s="59"/>
      <c r="Y110" s="9"/>
      <c r="Z110" s="9"/>
      <c r="AA110" s="59"/>
      <c r="AB110" s="59"/>
      <c r="AC110" s="59"/>
      <c r="AD110" s="59"/>
      <c r="AE110" s="59"/>
      <c r="AF110" s="59"/>
      <c r="AG110" s="59"/>
      <c r="AH110" s="59"/>
      <c r="AI110" s="59"/>
      <c r="AJ110" s="59"/>
      <c r="AK110" s="59"/>
      <c r="AL110" s="2"/>
      <c r="AM110" s="2"/>
      <c r="AN110" s="2"/>
    </row>
    <row r="111" spans="1:40" ht="18"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59"/>
      <c r="X111" s="59"/>
      <c r="Y111" s="9"/>
      <c r="Z111" s="9"/>
      <c r="AA111" s="59"/>
      <c r="AB111" s="59"/>
      <c r="AC111" s="59"/>
      <c r="AD111" s="59"/>
      <c r="AE111" s="59"/>
      <c r="AF111" s="59"/>
      <c r="AG111" s="59"/>
      <c r="AH111" s="59"/>
      <c r="AI111" s="59"/>
      <c r="AJ111" s="59"/>
      <c r="AK111" s="59"/>
      <c r="AL111" s="2"/>
      <c r="AM111" s="2"/>
      <c r="AN111" s="2"/>
    </row>
    <row r="112" spans="1:40" ht="18"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59"/>
      <c r="X112" s="59"/>
      <c r="Y112" s="9"/>
      <c r="Z112" s="9"/>
      <c r="AA112" s="59"/>
      <c r="AB112" s="59"/>
      <c r="AC112" s="59"/>
      <c r="AD112" s="59"/>
      <c r="AE112" s="59"/>
      <c r="AF112" s="59"/>
      <c r="AG112" s="59"/>
      <c r="AH112" s="59"/>
      <c r="AI112" s="59"/>
      <c r="AJ112" s="59"/>
      <c r="AK112" s="59"/>
      <c r="AL112" s="2"/>
      <c r="AM112" s="2"/>
      <c r="AN112" s="2"/>
    </row>
    <row r="113" spans="1:40" ht="18"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59"/>
      <c r="X113" s="59"/>
      <c r="Y113" s="9"/>
      <c r="Z113" s="9"/>
      <c r="AA113" s="59"/>
      <c r="AB113" s="59"/>
      <c r="AC113" s="59"/>
      <c r="AD113" s="59"/>
      <c r="AE113" s="59"/>
      <c r="AF113" s="59"/>
      <c r="AG113" s="59"/>
      <c r="AH113" s="59"/>
      <c r="AI113" s="59"/>
      <c r="AJ113" s="59"/>
      <c r="AK113" s="59"/>
      <c r="AL113" s="2"/>
      <c r="AM113" s="2"/>
      <c r="AN113" s="2"/>
    </row>
    <row r="114" spans="1:40" ht="18"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59"/>
      <c r="X114" s="59"/>
      <c r="Y114" s="9"/>
      <c r="Z114" s="9"/>
      <c r="AA114" s="59"/>
      <c r="AB114" s="59"/>
      <c r="AC114" s="59"/>
      <c r="AD114" s="59"/>
      <c r="AE114" s="59"/>
      <c r="AF114" s="59"/>
      <c r="AG114" s="59"/>
      <c r="AH114" s="59"/>
      <c r="AI114" s="59"/>
      <c r="AJ114" s="59"/>
      <c r="AK114" s="59"/>
      <c r="AL114" s="2"/>
      <c r="AM114" s="2"/>
      <c r="AN114" s="2"/>
    </row>
    <row r="115" spans="1:40" ht="18"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59"/>
      <c r="X115" s="59"/>
      <c r="Y115" s="9"/>
      <c r="Z115" s="9"/>
      <c r="AA115" s="59"/>
      <c r="AB115" s="59"/>
      <c r="AC115" s="59"/>
      <c r="AD115" s="59"/>
      <c r="AE115" s="59"/>
      <c r="AF115" s="59"/>
      <c r="AG115" s="59"/>
      <c r="AH115" s="59"/>
      <c r="AI115" s="59"/>
      <c r="AJ115" s="59"/>
      <c r="AK115" s="59"/>
      <c r="AL115" s="2"/>
      <c r="AM115" s="2"/>
      <c r="AN115" s="2"/>
    </row>
    <row r="116" spans="1:40" ht="18"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59"/>
      <c r="X116" s="59"/>
      <c r="Y116" s="9"/>
      <c r="Z116" s="9"/>
      <c r="AA116" s="59"/>
      <c r="AB116" s="59"/>
      <c r="AC116" s="59"/>
      <c r="AD116" s="59"/>
      <c r="AE116" s="59"/>
      <c r="AF116" s="59"/>
      <c r="AG116" s="59"/>
      <c r="AH116" s="59"/>
      <c r="AI116" s="59"/>
      <c r="AJ116" s="59"/>
      <c r="AK116" s="59"/>
      <c r="AL116" s="2"/>
      <c r="AM116" s="2"/>
      <c r="AN116" s="2"/>
    </row>
    <row r="117" spans="1:40" ht="18"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59"/>
      <c r="X117" s="59"/>
      <c r="Y117" s="9"/>
      <c r="Z117" s="9"/>
      <c r="AA117" s="59"/>
      <c r="AB117" s="59"/>
      <c r="AC117" s="59"/>
      <c r="AD117" s="59"/>
      <c r="AE117" s="59"/>
      <c r="AF117" s="59"/>
      <c r="AG117" s="59"/>
      <c r="AH117" s="59"/>
      <c r="AI117" s="59"/>
      <c r="AJ117" s="59"/>
      <c r="AK117" s="59"/>
      <c r="AL117" s="2"/>
      <c r="AM117" s="2"/>
      <c r="AN117" s="2"/>
    </row>
    <row r="118" spans="1:40" ht="18"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59"/>
      <c r="X118" s="59"/>
      <c r="Y118" s="9"/>
      <c r="Z118" s="9"/>
      <c r="AA118" s="59"/>
      <c r="AB118" s="59"/>
      <c r="AC118" s="59"/>
      <c r="AD118" s="59"/>
      <c r="AE118" s="59"/>
      <c r="AF118" s="59"/>
      <c r="AG118" s="59"/>
      <c r="AH118" s="59"/>
      <c r="AI118" s="59"/>
      <c r="AJ118" s="59"/>
      <c r="AK118" s="59"/>
      <c r="AL118" s="2"/>
      <c r="AM118" s="2"/>
      <c r="AN118" s="2"/>
    </row>
    <row r="119" spans="1:40" ht="18"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59"/>
      <c r="X119" s="59"/>
      <c r="Y119" s="9"/>
      <c r="Z119" s="9"/>
      <c r="AA119" s="59"/>
      <c r="AB119" s="59"/>
      <c r="AC119" s="59"/>
      <c r="AD119" s="59"/>
      <c r="AE119" s="59"/>
      <c r="AF119" s="59"/>
      <c r="AG119" s="59"/>
      <c r="AH119" s="59"/>
      <c r="AI119" s="59"/>
      <c r="AJ119" s="59"/>
      <c r="AK119" s="59"/>
      <c r="AL119" s="2"/>
      <c r="AM119" s="2"/>
      <c r="AN119" s="2"/>
    </row>
    <row r="120" spans="1:40" ht="18"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59"/>
      <c r="X120" s="59"/>
      <c r="Y120" s="9"/>
      <c r="Z120" s="9"/>
      <c r="AA120" s="59"/>
      <c r="AB120" s="59"/>
      <c r="AC120" s="59"/>
      <c r="AD120" s="59"/>
      <c r="AE120" s="59"/>
      <c r="AF120" s="59"/>
      <c r="AG120" s="59"/>
      <c r="AH120" s="59"/>
      <c r="AI120" s="59"/>
      <c r="AJ120" s="59"/>
      <c r="AK120" s="59"/>
      <c r="AL120" s="2"/>
      <c r="AM120" s="2"/>
      <c r="AN120" s="2"/>
    </row>
    <row r="121" spans="1:40" ht="18"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59"/>
      <c r="X121" s="59"/>
      <c r="Y121" s="9"/>
      <c r="Z121" s="9"/>
      <c r="AA121" s="59"/>
      <c r="AB121" s="59"/>
      <c r="AC121" s="59"/>
      <c r="AD121" s="59"/>
      <c r="AE121" s="59"/>
      <c r="AF121" s="59"/>
      <c r="AG121" s="59"/>
      <c r="AH121" s="59"/>
      <c r="AI121" s="59"/>
      <c r="AJ121" s="59"/>
      <c r="AK121" s="59"/>
      <c r="AL121" s="2"/>
      <c r="AM121" s="2"/>
      <c r="AN121" s="2"/>
    </row>
    <row r="122" spans="1:40" ht="18"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59"/>
      <c r="X122" s="59"/>
      <c r="Y122" s="9"/>
      <c r="Z122" s="9"/>
      <c r="AA122" s="59"/>
      <c r="AB122" s="59"/>
      <c r="AC122" s="59"/>
      <c r="AD122" s="59"/>
      <c r="AE122" s="59"/>
      <c r="AF122" s="59"/>
      <c r="AG122" s="59"/>
      <c r="AH122" s="59"/>
      <c r="AI122" s="59"/>
      <c r="AJ122" s="59"/>
      <c r="AK122" s="59"/>
      <c r="AL122" s="2"/>
      <c r="AM122" s="2"/>
      <c r="AN122" s="2"/>
    </row>
    <row r="123" spans="1:40" ht="18"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59"/>
      <c r="X123" s="59"/>
      <c r="Y123" s="9"/>
      <c r="Z123" s="9"/>
      <c r="AA123" s="59"/>
      <c r="AB123" s="59"/>
      <c r="AC123" s="59"/>
      <c r="AD123" s="59"/>
      <c r="AE123" s="59"/>
      <c r="AF123" s="59"/>
      <c r="AG123" s="59"/>
      <c r="AH123" s="59"/>
      <c r="AI123" s="59"/>
      <c r="AJ123" s="59"/>
      <c r="AK123" s="59"/>
      <c r="AL123" s="2"/>
      <c r="AM123" s="2"/>
      <c r="AN123" s="2"/>
    </row>
    <row r="124" spans="1:40" ht="18"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59"/>
      <c r="X124" s="59"/>
      <c r="Y124" s="9"/>
      <c r="Z124" s="9"/>
      <c r="AA124" s="59"/>
      <c r="AB124" s="59"/>
      <c r="AC124" s="59"/>
      <c r="AD124" s="59"/>
      <c r="AE124" s="59"/>
      <c r="AF124" s="59"/>
      <c r="AG124" s="59"/>
      <c r="AH124" s="59"/>
      <c r="AI124" s="59"/>
      <c r="AJ124" s="59"/>
      <c r="AK124" s="59"/>
      <c r="AL124" s="2"/>
      <c r="AM124" s="2"/>
      <c r="AN124" s="2"/>
    </row>
    <row r="125" spans="1:40" ht="18"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59"/>
      <c r="X125" s="59"/>
      <c r="Y125" s="9"/>
      <c r="Z125" s="9"/>
      <c r="AA125" s="59"/>
      <c r="AB125" s="59"/>
      <c r="AC125" s="59"/>
      <c r="AD125" s="59"/>
      <c r="AE125" s="59"/>
      <c r="AF125" s="59"/>
      <c r="AG125" s="59"/>
      <c r="AH125" s="59"/>
      <c r="AI125" s="59"/>
      <c r="AJ125" s="59"/>
      <c r="AK125" s="59"/>
      <c r="AL125" s="2"/>
      <c r="AM125" s="2"/>
      <c r="AN125" s="2"/>
    </row>
    <row r="126" spans="1:40" ht="18"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59"/>
      <c r="X126" s="59"/>
      <c r="Y126" s="9"/>
      <c r="Z126" s="9"/>
      <c r="AA126" s="59"/>
      <c r="AB126" s="59"/>
      <c r="AC126" s="59"/>
      <c r="AD126" s="59"/>
      <c r="AE126" s="59"/>
      <c r="AF126" s="59"/>
      <c r="AG126" s="59"/>
      <c r="AH126" s="59"/>
      <c r="AI126" s="59"/>
      <c r="AJ126" s="59"/>
      <c r="AK126" s="59"/>
      <c r="AL126" s="2"/>
      <c r="AM126" s="2"/>
      <c r="AN126" s="2"/>
    </row>
    <row r="127" spans="1:40" ht="18"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59"/>
      <c r="X127" s="59"/>
      <c r="Y127" s="9"/>
      <c r="Z127" s="9"/>
      <c r="AA127" s="59"/>
      <c r="AB127" s="59"/>
      <c r="AC127" s="59"/>
      <c r="AD127" s="59"/>
      <c r="AE127" s="59"/>
      <c r="AF127" s="59"/>
      <c r="AG127" s="59"/>
      <c r="AH127" s="59"/>
      <c r="AI127" s="59"/>
      <c r="AJ127" s="59"/>
      <c r="AK127" s="59"/>
      <c r="AL127" s="2"/>
      <c r="AM127" s="2"/>
      <c r="AN127" s="2"/>
    </row>
    <row r="128" spans="1:40" ht="18"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59"/>
      <c r="X128" s="59"/>
      <c r="Y128" s="9"/>
      <c r="Z128" s="9"/>
      <c r="AA128" s="59"/>
      <c r="AB128" s="59"/>
      <c r="AC128" s="59"/>
      <c r="AD128" s="59"/>
      <c r="AE128" s="59"/>
      <c r="AF128" s="59"/>
      <c r="AG128" s="59"/>
      <c r="AH128" s="59"/>
      <c r="AI128" s="59"/>
      <c r="AJ128" s="59"/>
      <c r="AK128" s="59"/>
      <c r="AL128" s="2"/>
      <c r="AM128" s="2"/>
      <c r="AN128" s="2"/>
    </row>
    <row r="129" spans="1:40" ht="18"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59"/>
      <c r="X129" s="59"/>
      <c r="Y129" s="9"/>
      <c r="Z129" s="9"/>
      <c r="AA129" s="59"/>
      <c r="AB129" s="59"/>
      <c r="AC129" s="59"/>
      <c r="AD129" s="59"/>
      <c r="AE129" s="59"/>
      <c r="AF129" s="59"/>
      <c r="AG129" s="59"/>
      <c r="AH129" s="59"/>
      <c r="AI129" s="59"/>
      <c r="AJ129" s="59"/>
      <c r="AK129" s="59"/>
      <c r="AL129" s="2"/>
      <c r="AM129" s="2"/>
      <c r="AN129" s="2"/>
    </row>
    <row r="130" spans="1:40" ht="18"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59"/>
      <c r="X130" s="59"/>
      <c r="Y130" s="9"/>
      <c r="Z130" s="9"/>
      <c r="AA130" s="59"/>
      <c r="AB130" s="59"/>
      <c r="AC130" s="59"/>
      <c r="AD130" s="59"/>
      <c r="AE130" s="59"/>
      <c r="AF130" s="59"/>
      <c r="AG130" s="59"/>
      <c r="AH130" s="59"/>
      <c r="AI130" s="59"/>
      <c r="AJ130" s="59"/>
      <c r="AK130" s="59"/>
      <c r="AL130" s="2"/>
      <c r="AM130" s="2"/>
      <c r="AN130" s="2"/>
    </row>
    <row r="131" spans="1:40" ht="18"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59"/>
      <c r="X131" s="59"/>
      <c r="Y131" s="9"/>
      <c r="Z131" s="9"/>
      <c r="AA131" s="59"/>
      <c r="AB131" s="59"/>
      <c r="AC131" s="59"/>
      <c r="AD131" s="59"/>
      <c r="AE131" s="59"/>
      <c r="AF131" s="59"/>
      <c r="AG131" s="59"/>
      <c r="AH131" s="59"/>
      <c r="AI131" s="59"/>
      <c r="AJ131" s="59"/>
      <c r="AK131" s="59"/>
      <c r="AL131" s="2"/>
      <c r="AM131" s="2"/>
      <c r="AN131" s="2"/>
    </row>
    <row r="132" spans="1:40" ht="18"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59"/>
      <c r="X132" s="59"/>
      <c r="Y132" s="9"/>
      <c r="Z132" s="9"/>
      <c r="AA132" s="59"/>
      <c r="AB132" s="59"/>
      <c r="AC132" s="59"/>
      <c r="AD132" s="59"/>
      <c r="AE132" s="59"/>
      <c r="AF132" s="59"/>
      <c r="AG132" s="59"/>
      <c r="AH132" s="59"/>
      <c r="AI132" s="59"/>
      <c r="AJ132" s="59"/>
      <c r="AK132" s="59"/>
      <c r="AL132" s="2"/>
      <c r="AM132" s="2"/>
      <c r="AN132" s="2"/>
    </row>
    <row r="133" spans="1:40" ht="18"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59"/>
      <c r="X133" s="59"/>
      <c r="Y133" s="9"/>
      <c r="Z133" s="9"/>
      <c r="AA133" s="59"/>
      <c r="AB133" s="59"/>
      <c r="AC133" s="59"/>
      <c r="AD133" s="59"/>
      <c r="AE133" s="59"/>
      <c r="AF133" s="59"/>
      <c r="AG133" s="59"/>
      <c r="AH133" s="59"/>
      <c r="AI133" s="59"/>
      <c r="AJ133" s="59"/>
      <c r="AK133" s="59"/>
      <c r="AL133" s="2"/>
      <c r="AM133" s="2"/>
      <c r="AN133" s="2"/>
    </row>
    <row r="134" spans="1:40" ht="18"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59"/>
      <c r="X134" s="59"/>
      <c r="Y134" s="9"/>
      <c r="Z134" s="9"/>
      <c r="AA134" s="59"/>
      <c r="AB134" s="59"/>
      <c r="AC134" s="59"/>
      <c r="AD134" s="59"/>
      <c r="AE134" s="59"/>
      <c r="AF134" s="59"/>
      <c r="AG134" s="59"/>
      <c r="AH134" s="59"/>
      <c r="AI134" s="59"/>
      <c r="AJ134" s="59"/>
      <c r="AK134" s="59"/>
      <c r="AL134" s="2"/>
      <c r="AM134" s="2"/>
      <c r="AN134" s="2"/>
    </row>
    <row r="135" spans="1:40" ht="18"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59"/>
      <c r="X135" s="59"/>
      <c r="Y135" s="9"/>
      <c r="Z135" s="9"/>
      <c r="AA135" s="59"/>
      <c r="AB135" s="59"/>
      <c r="AC135" s="59"/>
      <c r="AD135" s="59"/>
      <c r="AE135" s="59"/>
      <c r="AF135" s="59"/>
      <c r="AG135" s="59"/>
      <c r="AH135" s="59"/>
      <c r="AI135" s="59"/>
      <c r="AJ135" s="59"/>
      <c r="AK135" s="59"/>
      <c r="AL135" s="2"/>
      <c r="AM135" s="2"/>
      <c r="AN135" s="2"/>
    </row>
    <row r="136" spans="1:40" ht="18"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59"/>
      <c r="X136" s="59"/>
      <c r="Y136" s="9"/>
      <c r="Z136" s="9"/>
      <c r="AA136" s="59"/>
      <c r="AB136" s="59"/>
      <c r="AC136" s="59"/>
      <c r="AD136" s="59"/>
      <c r="AE136" s="59"/>
      <c r="AF136" s="59"/>
      <c r="AG136" s="59"/>
      <c r="AH136" s="59"/>
      <c r="AI136" s="59"/>
      <c r="AJ136" s="59"/>
      <c r="AK136" s="59"/>
      <c r="AL136" s="2"/>
      <c r="AM136" s="2"/>
      <c r="AN136" s="2"/>
    </row>
    <row r="137" spans="1:40" ht="18"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59"/>
      <c r="X137" s="59"/>
      <c r="Y137" s="9"/>
      <c r="Z137" s="9"/>
      <c r="AA137" s="59"/>
      <c r="AB137" s="59"/>
      <c r="AC137" s="59"/>
      <c r="AD137" s="59"/>
      <c r="AE137" s="59"/>
      <c r="AF137" s="59"/>
      <c r="AG137" s="59"/>
      <c r="AH137" s="59"/>
      <c r="AI137" s="59"/>
      <c r="AJ137" s="59"/>
      <c r="AK137" s="59"/>
      <c r="AL137" s="2"/>
      <c r="AM137" s="2"/>
      <c r="AN137" s="2"/>
    </row>
    <row r="138" spans="1:40" ht="18"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59"/>
      <c r="X138" s="59"/>
      <c r="Y138" s="9"/>
      <c r="Z138" s="9"/>
      <c r="AA138" s="59"/>
      <c r="AB138" s="59"/>
      <c r="AC138" s="59"/>
      <c r="AD138" s="59"/>
      <c r="AE138" s="59"/>
      <c r="AF138" s="59"/>
      <c r="AG138" s="59"/>
      <c r="AH138" s="59"/>
      <c r="AI138" s="59"/>
      <c r="AJ138" s="59"/>
      <c r="AK138" s="59"/>
      <c r="AL138" s="2"/>
      <c r="AM138" s="2"/>
      <c r="AN138" s="2"/>
    </row>
    <row r="139" spans="1:40" ht="18"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59"/>
      <c r="X139" s="59"/>
      <c r="Y139" s="9"/>
      <c r="Z139" s="9"/>
      <c r="AA139" s="59"/>
      <c r="AB139" s="59"/>
      <c r="AC139" s="59"/>
      <c r="AD139" s="59"/>
      <c r="AE139" s="59"/>
      <c r="AF139" s="59"/>
      <c r="AG139" s="59"/>
      <c r="AH139" s="59"/>
      <c r="AI139" s="59"/>
      <c r="AJ139" s="59"/>
      <c r="AK139" s="59"/>
      <c r="AL139" s="2"/>
      <c r="AM139" s="2"/>
      <c r="AN139" s="2"/>
    </row>
    <row r="140" spans="1:40" ht="18"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59"/>
      <c r="X140" s="59"/>
      <c r="Y140" s="9"/>
      <c r="Z140" s="9"/>
      <c r="AA140" s="59"/>
      <c r="AB140" s="59"/>
      <c r="AC140" s="59"/>
      <c r="AD140" s="59"/>
      <c r="AE140" s="59"/>
      <c r="AF140" s="59"/>
      <c r="AG140" s="59"/>
      <c r="AH140" s="59"/>
      <c r="AI140" s="59"/>
      <c r="AJ140" s="59"/>
      <c r="AK140" s="59"/>
      <c r="AL140" s="2"/>
      <c r="AM140" s="2"/>
      <c r="AN140" s="2"/>
    </row>
    <row r="141" spans="1:40" ht="18"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59"/>
      <c r="X141" s="59"/>
      <c r="Y141" s="9"/>
      <c r="Z141" s="9"/>
      <c r="AA141" s="59"/>
      <c r="AB141" s="59"/>
      <c r="AC141" s="59"/>
      <c r="AD141" s="59"/>
      <c r="AE141" s="59"/>
      <c r="AF141" s="59"/>
      <c r="AG141" s="59"/>
      <c r="AH141" s="59"/>
      <c r="AI141" s="59"/>
      <c r="AJ141" s="59"/>
      <c r="AK141" s="59"/>
      <c r="AL141" s="2"/>
      <c r="AM141" s="2"/>
      <c r="AN141" s="2"/>
    </row>
    <row r="142" spans="1:40" ht="18"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59"/>
      <c r="X142" s="59"/>
      <c r="Y142" s="9"/>
      <c r="Z142" s="9"/>
      <c r="AA142" s="59"/>
      <c r="AB142" s="59"/>
      <c r="AC142" s="59"/>
      <c r="AD142" s="59"/>
      <c r="AE142" s="59"/>
      <c r="AF142" s="59"/>
      <c r="AG142" s="59"/>
      <c r="AH142" s="59"/>
      <c r="AI142" s="59"/>
      <c r="AJ142" s="59"/>
      <c r="AK142" s="59"/>
      <c r="AL142" s="2"/>
      <c r="AM142" s="2"/>
      <c r="AN142" s="2"/>
    </row>
    <row r="143" spans="1:40" ht="18"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59"/>
      <c r="X143" s="59"/>
      <c r="Y143" s="9"/>
      <c r="Z143" s="9"/>
      <c r="AA143" s="59"/>
      <c r="AB143" s="59"/>
      <c r="AC143" s="59"/>
      <c r="AD143" s="59"/>
      <c r="AE143" s="59"/>
      <c r="AF143" s="59"/>
      <c r="AG143" s="59"/>
      <c r="AH143" s="59"/>
      <c r="AI143" s="59"/>
      <c r="AJ143" s="59"/>
      <c r="AK143" s="59"/>
      <c r="AL143" s="2"/>
      <c r="AM143" s="2"/>
      <c r="AN143" s="2"/>
    </row>
    <row r="144" spans="1:40" ht="18"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59"/>
      <c r="X144" s="59"/>
      <c r="Y144" s="9"/>
      <c r="Z144" s="9"/>
      <c r="AA144" s="59"/>
      <c r="AB144" s="59"/>
      <c r="AC144" s="59"/>
      <c r="AD144" s="59"/>
      <c r="AE144" s="59"/>
      <c r="AF144" s="59"/>
      <c r="AG144" s="59"/>
      <c r="AH144" s="59"/>
      <c r="AI144" s="59"/>
      <c r="AJ144" s="59"/>
      <c r="AK144" s="59"/>
      <c r="AL144" s="2"/>
      <c r="AM144" s="2"/>
      <c r="AN144" s="2"/>
    </row>
    <row r="145" spans="1:40" ht="18"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59"/>
      <c r="X145" s="59"/>
      <c r="Y145" s="9"/>
      <c r="Z145" s="9"/>
      <c r="AA145" s="59"/>
      <c r="AB145" s="59"/>
      <c r="AC145" s="59"/>
      <c r="AD145" s="59"/>
      <c r="AE145" s="59"/>
      <c r="AF145" s="59"/>
      <c r="AG145" s="59"/>
      <c r="AH145" s="59"/>
      <c r="AI145" s="59"/>
      <c r="AJ145" s="59"/>
      <c r="AK145" s="59"/>
      <c r="AL145" s="2"/>
      <c r="AM145" s="2"/>
      <c r="AN145" s="2"/>
    </row>
    <row r="146" spans="1:40" ht="18"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59"/>
      <c r="X146" s="59"/>
      <c r="Y146" s="9"/>
      <c r="Z146" s="9"/>
      <c r="AA146" s="59"/>
      <c r="AB146" s="59"/>
      <c r="AC146" s="59"/>
      <c r="AD146" s="59"/>
      <c r="AE146" s="59"/>
      <c r="AF146" s="59"/>
      <c r="AG146" s="59"/>
      <c r="AH146" s="59"/>
      <c r="AI146" s="59"/>
      <c r="AJ146" s="59"/>
      <c r="AK146" s="59"/>
      <c r="AL146" s="2"/>
      <c r="AM146" s="2"/>
      <c r="AN146" s="2"/>
    </row>
    <row r="147" spans="1:40" ht="18"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59"/>
      <c r="X147" s="59"/>
      <c r="Y147" s="9"/>
      <c r="Z147" s="9"/>
      <c r="AA147" s="59"/>
      <c r="AB147" s="59"/>
      <c r="AC147" s="59"/>
      <c r="AD147" s="59"/>
      <c r="AE147" s="59"/>
      <c r="AF147" s="59"/>
      <c r="AG147" s="59"/>
      <c r="AH147" s="59"/>
      <c r="AI147" s="59"/>
      <c r="AJ147" s="59"/>
      <c r="AK147" s="59"/>
      <c r="AL147" s="2"/>
      <c r="AM147" s="2"/>
      <c r="AN147" s="2"/>
    </row>
    <row r="148" spans="1:40" ht="18"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59"/>
      <c r="X148" s="59"/>
      <c r="Y148" s="9"/>
      <c r="Z148" s="9"/>
      <c r="AA148" s="59"/>
      <c r="AB148" s="59"/>
      <c r="AC148" s="59"/>
      <c r="AD148" s="59"/>
      <c r="AE148" s="59"/>
      <c r="AF148" s="59"/>
      <c r="AG148" s="59"/>
      <c r="AH148" s="59"/>
      <c r="AI148" s="59"/>
      <c r="AJ148" s="59"/>
      <c r="AK148" s="59"/>
      <c r="AL148" s="2"/>
      <c r="AM148" s="2"/>
      <c r="AN148" s="2"/>
    </row>
    <row r="149" spans="1:40" ht="18"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59"/>
      <c r="X149" s="59"/>
      <c r="Y149" s="9"/>
      <c r="Z149" s="9"/>
      <c r="AA149" s="59"/>
      <c r="AB149" s="59"/>
      <c r="AC149" s="59"/>
      <c r="AD149" s="59"/>
      <c r="AE149" s="59"/>
      <c r="AF149" s="59"/>
      <c r="AG149" s="59"/>
      <c r="AH149" s="59"/>
      <c r="AI149" s="59"/>
      <c r="AJ149" s="59"/>
      <c r="AK149" s="59"/>
      <c r="AL149" s="2"/>
      <c r="AM149" s="2"/>
      <c r="AN149" s="2"/>
    </row>
    <row r="150" spans="1:40" ht="18"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59"/>
      <c r="X150" s="59"/>
      <c r="Y150" s="9"/>
      <c r="Z150" s="9"/>
      <c r="AA150" s="59"/>
      <c r="AB150" s="59"/>
      <c r="AC150" s="59"/>
      <c r="AD150" s="59"/>
      <c r="AE150" s="59"/>
      <c r="AF150" s="59"/>
      <c r="AG150" s="59"/>
      <c r="AH150" s="59"/>
      <c r="AI150" s="59"/>
      <c r="AJ150" s="59"/>
      <c r="AK150" s="59"/>
      <c r="AL150" s="2"/>
      <c r="AM150" s="2"/>
      <c r="AN150" s="2"/>
    </row>
    <row r="151" spans="1:40" ht="18"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59"/>
      <c r="X151" s="59"/>
      <c r="Y151" s="9"/>
      <c r="Z151" s="9"/>
      <c r="AA151" s="59"/>
      <c r="AB151" s="59"/>
      <c r="AC151" s="59"/>
      <c r="AD151" s="59"/>
      <c r="AE151" s="59"/>
      <c r="AF151" s="59"/>
      <c r="AG151" s="59"/>
      <c r="AH151" s="59"/>
      <c r="AI151" s="59"/>
      <c r="AJ151" s="59"/>
      <c r="AK151" s="59"/>
      <c r="AL151" s="2"/>
      <c r="AM151" s="2"/>
      <c r="AN151" s="2"/>
    </row>
    <row r="152" spans="1:40" ht="18"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59"/>
      <c r="X152" s="59"/>
      <c r="Y152" s="9"/>
      <c r="Z152" s="9"/>
      <c r="AA152" s="59"/>
      <c r="AB152" s="59"/>
      <c r="AC152" s="59"/>
      <c r="AD152" s="59"/>
      <c r="AE152" s="59"/>
      <c r="AF152" s="59"/>
      <c r="AG152" s="59"/>
      <c r="AH152" s="59"/>
      <c r="AI152" s="59"/>
      <c r="AJ152" s="59"/>
      <c r="AK152" s="59"/>
      <c r="AL152" s="2"/>
      <c r="AM152" s="2"/>
      <c r="AN152" s="2"/>
    </row>
    <row r="153" spans="1:40" ht="18"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59"/>
      <c r="X153" s="59"/>
      <c r="Y153" s="9"/>
      <c r="Z153" s="9"/>
      <c r="AA153" s="59"/>
      <c r="AB153" s="59"/>
      <c r="AC153" s="59"/>
      <c r="AD153" s="59"/>
      <c r="AE153" s="59"/>
      <c r="AF153" s="59"/>
      <c r="AG153" s="59"/>
      <c r="AH153" s="59"/>
      <c r="AI153" s="59"/>
      <c r="AJ153" s="59"/>
      <c r="AK153" s="59"/>
      <c r="AL153" s="2"/>
      <c r="AM153" s="2"/>
      <c r="AN153" s="2"/>
    </row>
    <row r="154" spans="1:40" ht="18"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59"/>
      <c r="X154" s="59"/>
      <c r="Y154" s="9"/>
      <c r="Z154" s="9"/>
      <c r="AA154" s="59"/>
      <c r="AB154" s="59"/>
      <c r="AC154" s="59"/>
      <c r="AD154" s="59"/>
      <c r="AE154" s="59"/>
      <c r="AF154" s="59"/>
      <c r="AG154" s="59"/>
      <c r="AH154" s="59"/>
      <c r="AI154" s="59"/>
      <c r="AJ154" s="59"/>
      <c r="AK154" s="59"/>
      <c r="AL154" s="2"/>
      <c r="AM154" s="2"/>
      <c r="AN154" s="2"/>
    </row>
    <row r="155" spans="1:40" ht="18"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59"/>
      <c r="X155" s="59"/>
      <c r="Y155" s="9"/>
      <c r="Z155" s="9"/>
      <c r="AA155" s="59"/>
      <c r="AB155" s="59"/>
      <c r="AC155" s="59"/>
      <c r="AD155" s="59"/>
      <c r="AE155" s="59"/>
      <c r="AF155" s="59"/>
      <c r="AG155" s="59"/>
      <c r="AH155" s="59"/>
      <c r="AI155" s="59"/>
      <c r="AJ155" s="59"/>
      <c r="AK155" s="59"/>
      <c r="AL155" s="2"/>
      <c r="AM155" s="2"/>
      <c r="AN155" s="2"/>
    </row>
    <row r="156" spans="1:40" ht="18"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59"/>
      <c r="X156" s="59"/>
      <c r="Y156" s="9"/>
      <c r="Z156" s="9"/>
      <c r="AA156" s="59"/>
      <c r="AB156" s="59"/>
      <c r="AC156" s="59"/>
      <c r="AD156" s="59"/>
      <c r="AE156" s="59"/>
      <c r="AF156" s="59"/>
      <c r="AG156" s="59"/>
      <c r="AH156" s="59"/>
      <c r="AI156" s="59"/>
      <c r="AJ156" s="59"/>
      <c r="AK156" s="59"/>
      <c r="AL156" s="2"/>
      <c r="AM156" s="2"/>
      <c r="AN156" s="2"/>
    </row>
    <row r="157" spans="1:40" ht="18"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59"/>
      <c r="X157" s="59"/>
      <c r="Y157" s="9"/>
      <c r="Z157" s="9"/>
      <c r="AA157" s="59"/>
      <c r="AB157" s="59"/>
      <c r="AC157" s="59"/>
      <c r="AD157" s="59"/>
      <c r="AE157" s="59"/>
      <c r="AF157" s="59"/>
      <c r="AG157" s="59"/>
      <c r="AH157" s="59"/>
      <c r="AI157" s="59"/>
      <c r="AJ157" s="59"/>
      <c r="AK157" s="59"/>
      <c r="AL157" s="2"/>
      <c r="AM157" s="2"/>
      <c r="AN157" s="2"/>
    </row>
    <row r="158" spans="1:40" ht="18"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59"/>
      <c r="X158" s="59"/>
      <c r="Y158" s="9"/>
      <c r="Z158" s="9"/>
      <c r="AA158" s="59"/>
      <c r="AB158" s="59"/>
      <c r="AC158" s="59"/>
      <c r="AD158" s="59"/>
      <c r="AE158" s="59"/>
      <c r="AF158" s="59"/>
      <c r="AG158" s="59"/>
      <c r="AH158" s="59"/>
      <c r="AI158" s="59"/>
      <c r="AJ158" s="59"/>
      <c r="AK158" s="59"/>
      <c r="AL158" s="2"/>
      <c r="AM158" s="2"/>
      <c r="AN158" s="2"/>
    </row>
    <row r="159" spans="1:40" ht="18"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59"/>
      <c r="X159" s="59"/>
      <c r="Y159" s="9"/>
      <c r="Z159" s="9"/>
      <c r="AA159" s="59"/>
      <c r="AB159" s="59"/>
      <c r="AC159" s="59"/>
      <c r="AD159" s="59"/>
      <c r="AE159" s="59"/>
      <c r="AF159" s="59"/>
      <c r="AG159" s="59"/>
      <c r="AH159" s="59"/>
      <c r="AI159" s="59"/>
      <c r="AJ159" s="59"/>
      <c r="AK159" s="59"/>
      <c r="AL159" s="2"/>
      <c r="AM159" s="2"/>
      <c r="AN159" s="2"/>
    </row>
    <row r="160" spans="1:40" ht="18"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59"/>
      <c r="X160" s="59"/>
      <c r="Y160" s="9"/>
      <c r="Z160" s="9"/>
      <c r="AA160" s="59"/>
      <c r="AB160" s="59"/>
      <c r="AC160" s="59"/>
      <c r="AD160" s="59"/>
      <c r="AE160" s="59"/>
      <c r="AF160" s="59"/>
      <c r="AG160" s="59"/>
      <c r="AH160" s="59"/>
      <c r="AI160" s="59"/>
      <c r="AJ160" s="59"/>
      <c r="AK160" s="59"/>
      <c r="AL160" s="2"/>
      <c r="AM160" s="2"/>
      <c r="AN160" s="2"/>
    </row>
    <row r="161" spans="1:40" ht="18"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59"/>
      <c r="X161" s="59"/>
      <c r="Y161" s="9"/>
      <c r="Z161" s="9"/>
      <c r="AA161" s="59"/>
      <c r="AB161" s="59"/>
      <c r="AC161" s="59"/>
      <c r="AD161" s="59"/>
      <c r="AE161" s="59"/>
      <c r="AF161" s="59"/>
      <c r="AG161" s="59"/>
      <c r="AH161" s="59"/>
      <c r="AI161" s="59"/>
      <c r="AJ161" s="59"/>
      <c r="AK161" s="59"/>
      <c r="AL161" s="2"/>
      <c r="AM161" s="2"/>
      <c r="AN161" s="2"/>
    </row>
    <row r="162" spans="1:40" ht="18"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59"/>
      <c r="X162" s="59"/>
      <c r="Y162" s="9"/>
      <c r="Z162" s="9"/>
      <c r="AA162" s="59"/>
      <c r="AB162" s="59"/>
      <c r="AC162" s="59"/>
      <c r="AD162" s="59"/>
      <c r="AE162" s="59"/>
      <c r="AF162" s="59"/>
      <c r="AG162" s="59"/>
      <c r="AH162" s="59"/>
      <c r="AI162" s="59"/>
      <c r="AJ162" s="59"/>
      <c r="AK162" s="59"/>
      <c r="AL162" s="2"/>
      <c r="AM162" s="2"/>
      <c r="AN162" s="2"/>
    </row>
    <row r="163" spans="1:40"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59"/>
      <c r="X163" s="59"/>
      <c r="Y163" s="9"/>
      <c r="Z163" s="9"/>
      <c r="AA163" s="59"/>
      <c r="AB163" s="59"/>
      <c r="AC163" s="59"/>
      <c r="AD163" s="59"/>
      <c r="AE163" s="59"/>
      <c r="AF163" s="59"/>
      <c r="AG163" s="59"/>
      <c r="AH163" s="59"/>
      <c r="AI163" s="59"/>
      <c r="AJ163" s="59"/>
      <c r="AK163" s="59"/>
      <c r="AL163" s="2"/>
      <c r="AM163" s="2"/>
      <c r="AN163" s="2"/>
    </row>
    <row r="164" spans="1:40"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59"/>
      <c r="X164" s="59"/>
      <c r="Y164" s="9"/>
      <c r="Z164" s="9"/>
      <c r="AA164" s="59"/>
      <c r="AB164" s="59"/>
      <c r="AC164" s="59"/>
      <c r="AD164" s="59"/>
      <c r="AE164" s="59"/>
      <c r="AF164" s="59"/>
      <c r="AG164" s="59"/>
      <c r="AH164" s="59"/>
      <c r="AI164" s="59"/>
      <c r="AJ164" s="59"/>
      <c r="AK164" s="59"/>
      <c r="AL164" s="2"/>
      <c r="AM164" s="2"/>
      <c r="AN164" s="2"/>
    </row>
    <row r="165" spans="1:40"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59"/>
      <c r="X165" s="59"/>
      <c r="Y165" s="9"/>
      <c r="Z165" s="9"/>
      <c r="AA165" s="59"/>
      <c r="AB165" s="59"/>
      <c r="AC165" s="59"/>
      <c r="AD165" s="59"/>
      <c r="AE165" s="59"/>
      <c r="AF165" s="59"/>
      <c r="AG165" s="59"/>
      <c r="AH165" s="59"/>
      <c r="AI165" s="59"/>
      <c r="AJ165" s="59"/>
      <c r="AK165" s="59"/>
      <c r="AL165" s="2"/>
      <c r="AM165" s="2"/>
      <c r="AN165" s="2"/>
    </row>
    <row r="166" spans="1:40"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59"/>
      <c r="X166" s="59"/>
      <c r="Y166" s="9"/>
      <c r="Z166" s="9"/>
      <c r="AA166" s="59"/>
      <c r="AB166" s="59"/>
      <c r="AC166" s="59"/>
      <c r="AD166" s="59"/>
      <c r="AE166" s="59"/>
      <c r="AF166" s="59"/>
      <c r="AG166" s="59"/>
      <c r="AH166" s="59"/>
      <c r="AI166" s="59"/>
      <c r="AJ166" s="59"/>
      <c r="AK166" s="59"/>
      <c r="AL166" s="2"/>
      <c r="AM166" s="2"/>
      <c r="AN166" s="2"/>
    </row>
    <row r="167" spans="1:40"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59"/>
      <c r="X167" s="59"/>
      <c r="Y167" s="9"/>
      <c r="Z167" s="9"/>
      <c r="AA167" s="59"/>
      <c r="AB167" s="59"/>
      <c r="AC167" s="59"/>
      <c r="AD167" s="59"/>
      <c r="AE167" s="59"/>
      <c r="AF167" s="59"/>
      <c r="AG167" s="59"/>
      <c r="AH167" s="59"/>
      <c r="AI167" s="59"/>
      <c r="AJ167" s="59"/>
      <c r="AK167" s="59"/>
      <c r="AL167" s="2"/>
      <c r="AM167" s="2"/>
      <c r="AN167" s="2"/>
    </row>
    <row r="168" spans="1:40"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59"/>
      <c r="X168" s="59"/>
      <c r="Y168" s="9"/>
      <c r="Z168" s="9"/>
      <c r="AA168" s="59"/>
      <c r="AB168" s="59"/>
      <c r="AC168" s="59"/>
      <c r="AD168" s="59"/>
      <c r="AE168" s="59"/>
      <c r="AF168" s="59"/>
      <c r="AG168" s="59"/>
      <c r="AH168" s="59"/>
      <c r="AI168" s="59"/>
      <c r="AJ168" s="59"/>
      <c r="AK168" s="59"/>
      <c r="AL168" s="2"/>
      <c r="AM168" s="2"/>
      <c r="AN168" s="2"/>
    </row>
    <row r="169" spans="1:40"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59"/>
      <c r="X169" s="59"/>
      <c r="Y169" s="9"/>
      <c r="Z169" s="9"/>
      <c r="AA169" s="59"/>
      <c r="AB169" s="59"/>
      <c r="AC169" s="59"/>
      <c r="AD169" s="59"/>
      <c r="AE169" s="59"/>
      <c r="AF169" s="59"/>
      <c r="AG169" s="59"/>
      <c r="AH169" s="59"/>
      <c r="AI169" s="59"/>
      <c r="AJ169" s="59"/>
      <c r="AK169" s="59"/>
      <c r="AL169" s="2"/>
      <c r="AM169" s="2"/>
      <c r="AN169" s="2"/>
    </row>
    <row r="170" spans="1:40"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59"/>
      <c r="X170" s="59"/>
      <c r="Y170" s="9"/>
      <c r="Z170" s="9"/>
      <c r="AA170" s="59"/>
      <c r="AB170" s="59"/>
      <c r="AC170" s="59"/>
      <c r="AD170" s="59"/>
      <c r="AE170" s="59"/>
      <c r="AF170" s="59"/>
      <c r="AG170" s="59"/>
      <c r="AH170" s="59"/>
      <c r="AI170" s="59"/>
      <c r="AJ170" s="59"/>
      <c r="AK170" s="59"/>
      <c r="AL170" s="2"/>
      <c r="AM170" s="2"/>
      <c r="AN170" s="2"/>
    </row>
    <row r="171" spans="1:40"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59"/>
      <c r="X171" s="59"/>
      <c r="Y171" s="9"/>
      <c r="Z171" s="9"/>
      <c r="AA171" s="59"/>
      <c r="AB171" s="59"/>
      <c r="AC171" s="59"/>
      <c r="AD171" s="59"/>
      <c r="AE171" s="59"/>
      <c r="AF171" s="59"/>
      <c r="AG171" s="59"/>
      <c r="AH171" s="59"/>
      <c r="AI171" s="59"/>
      <c r="AJ171" s="59"/>
      <c r="AK171" s="59"/>
      <c r="AL171" s="2"/>
      <c r="AM171" s="2"/>
      <c r="AN171" s="2"/>
    </row>
    <row r="172" spans="1:40"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59"/>
      <c r="X172" s="59"/>
      <c r="Y172" s="9"/>
      <c r="Z172" s="9"/>
      <c r="AA172" s="59"/>
      <c r="AB172" s="59"/>
      <c r="AC172" s="59"/>
      <c r="AD172" s="59"/>
      <c r="AE172" s="59"/>
      <c r="AF172" s="59"/>
      <c r="AG172" s="59"/>
      <c r="AH172" s="59"/>
      <c r="AI172" s="59"/>
      <c r="AJ172" s="59"/>
      <c r="AK172" s="59"/>
      <c r="AL172" s="2"/>
      <c r="AM172" s="2"/>
      <c r="AN172" s="2"/>
    </row>
    <row r="173" spans="1:40"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59"/>
      <c r="X173" s="59"/>
      <c r="Y173" s="9"/>
      <c r="Z173" s="9"/>
      <c r="AA173" s="59"/>
      <c r="AB173" s="59"/>
      <c r="AC173" s="59"/>
      <c r="AD173" s="59"/>
      <c r="AE173" s="59"/>
      <c r="AF173" s="59"/>
      <c r="AG173" s="59"/>
      <c r="AH173" s="59"/>
      <c r="AI173" s="59"/>
      <c r="AJ173" s="59"/>
      <c r="AK173" s="59"/>
      <c r="AL173" s="2"/>
      <c r="AM173" s="2"/>
      <c r="AN173" s="2"/>
    </row>
    <row r="174" spans="1:40"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59"/>
      <c r="X174" s="59"/>
      <c r="Y174" s="9"/>
      <c r="Z174" s="9"/>
      <c r="AA174" s="59"/>
      <c r="AB174" s="59"/>
      <c r="AC174" s="59"/>
      <c r="AD174" s="59"/>
      <c r="AE174" s="59"/>
      <c r="AF174" s="59"/>
      <c r="AG174" s="59"/>
      <c r="AH174" s="59"/>
      <c r="AI174" s="59"/>
      <c r="AJ174" s="59"/>
      <c r="AK174" s="59"/>
      <c r="AL174" s="2"/>
      <c r="AM174" s="2"/>
      <c r="AN174" s="2"/>
    </row>
    <row r="175" spans="1:40"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59"/>
      <c r="X175" s="59"/>
      <c r="Y175" s="9"/>
      <c r="Z175" s="9"/>
      <c r="AA175" s="59"/>
      <c r="AB175" s="59"/>
      <c r="AC175" s="59"/>
      <c r="AD175" s="59"/>
      <c r="AE175" s="59"/>
      <c r="AF175" s="59"/>
      <c r="AG175" s="59"/>
      <c r="AH175" s="59"/>
      <c r="AI175" s="59"/>
      <c r="AJ175" s="59"/>
      <c r="AK175" s="59"/>
      <c r="AL175" s="2"/>
      <c r="AM175" s="2"/>
      <c r="AN175" s="2"/>
    </row>
    <row r="176" spans="1:40"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59"/>
      <c r="X176" s="59"/>
      <c r="Y176" s="9"/>
      <c r="Z176" s="9"/>
      <c r="AA176" s="59"/>
      <c r="AB176" s="59"/>
      <c r="AC176" s="59"/>
      <c r="AD176" s="59"/>
      <c r="AE176" s="59"/>
      <c r="AF176" s="59"/>
      <c r="AG176" s="59"/>
      <c r="AH176" s="59"/>
      <c r="AI176" s="59"/>
      <c r="AJ176" s="59"/>
      <c r="AK176" s="59"/>
      <c r="AL176" s="2"/>
      <c r="AM176" s="2"/>
      <c r="AN176" s="2"/>
    </row>
    <row r="177" spans="1:40"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59"/>
      <c r="X177" s="59"/>
      <c r="Y177" s="9"/>
      <c r="Z177" s="9"/>
      <c r="AA177" s="59"/>
      <c r="AB177" s="59"/>
      <c r="AC177" s="59"/>
      <c r="AD177" s="59"/>
      <c r="AE177" s="59"/>
      <c r="AF177" s="59"/>
      <c r="AG177" s="59"/>
      <c r="AH177" s="59"/>
      <c r="AI177" s="59"/>
      <c r="AJ177" s="59"/>
      <c r="AK177" s="59"/>
      <c r="AL177" s="2"/>
      <c r="AM177" s="2"/>
      <c r="AN177" s="2"/>
    </row>
    <row r="178" spans="1:40"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59"/>
      <c r="X178" s="59"/>
      <c r="Y178" s="9"/>
      <c r="Z178" s="9"/>
      <c r="AA178" s="59"/>
      <c r="AB178" s="59"/>
      <c r="AC178" s="59"/>
      <c r="AD178" s="59"/>
      <c r="AE178" s="59"/>
      <c r="AF178" s="59"/>
      <c r="AG178" s="59"/>
      <c r="AH178" s="59"/>
      <c r="AI178" s="59"/>
      <c r="AJ178" s="59"/>
      <c r="AK178" s="59"/>
      <c r="AL178" s="2"/>
      <c r="AM178" s="2"/>
      <c r="AN178" s="2"/>
    </row>
    <row r="179" spans="1:40"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59"/>
      <c r="X179" s="59"/>
      <c r="Y179" s="9"/>
      <c r="Z179" s="9"/>
      <c r="AA179" s="59"/>
      <c r="AB179" s="59"/>
      <c r="AC179" s="59"/>
      <c r="AD179" s="59"/>
      <c r="AE179" s="59"/>
      <c r="AF179" s="59"/>
      <c r="AG179" s="59"/>
      <c r="AH179" s="59"/>
      <c r="AI179" s="59"/>
      <c r="AJ179" s="59"/>
      <c r="AK179" s="59"/>
      <c r="AL179" s="2"/>
      <c r="AM179" s="2"/>
      <c r="AN179" s="2"/>
    </row>
    <row r="180" spans="1:40"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59"/>
      <c r="X180" s="59"/>
      <c r="Y180" s="9"/>
      <c r="Z180" s="9"/>
      <c r="AA180" s="59"/>
      <c r="AB180" s="59"/>
      <c r="AC180" s="59"/>
      <c r="AD180" s="59"/>
      <c r="AE180" s="59"/>
      <c r="AF180" s="59"/>
      <c r="AG180" s="59"/>
      <c r="AH180" s="59"/>
      <c r="AI180" s="59"/>
      <c r="AJ180" s="59"/>
      <c r="AK180" s="59"/>
      <c r="AL180" s="2"/>
      <c r="AM180" s="2"/>
      <c r="AN180" s="2"/>
    </row>
    <row r="181" spans="1:40"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59"/>
      <c r="X181" s="59"/>
      <c r="Y181" s="9"/>
      <c r="Z181" s="9"/>
      <c r="AA181" s="59"/>
      <c r="AB181" s="59"/>
      <c r="AC181" s="59"/>
      <c r="AD181" s="59"/>
      <c r="AE181" s="59"/>
      <c r="AF181" s="59"/>
      <c r="AG181" s="59"/>
      <c r="AH181" s="59"/>
      <c r="AI181" s="59"/>
      <c r="AJ181" s="59"/>
      <c r="AK181" s="59"/>
      <c r="AL181" s="2"/>
      <c r="AM181" s="2"/>
      <c r="AN181" s="2"/>
    </row>
    <row r="182" spans="1:40"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59"/>
      <c r="X182" s="59"/>
      <c r="Y182" s="9"/>
      <c r="Z182" s="9"/>
      <c r="AA182" s="59"/>
      <c r="AB182" s="59"/>
      <c r="AC182" s="59"/>
      <c r="AD182" s="59"/>
      <c r="AE182" s="59"/>
      <c r="AF182" s="59"/>
      <c r="AG182" s="59"/>
      <c r="AH182" s="59"/>
      <c r="AI182" s="59"/>
      <c r="AJ182" s="59"/>
      <c r="AK182" s="59"/>
      <c r="AL182" s="2"/>
      <c r="AM182" s="2"/>
      <c r="AN182" s="2"/>
    </row>
    <row r="183" spans="1:40"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59"/>
      <c r="X183" s="59"/>
      <c r="Y183" s="9"/>
      <c r="Z183" s="9"/>
      <c r="AA183" s="59"/>
      <c r="AB183" s="59"/>
      <c r="AC183" s="59"/>
      <c r="AD183" s="59"/>
      <c r="AE183" s="59"/>
      <c r="AF183" s="59"/>
      <c r="AG183" s="59"/>
      <c r="AH183" s="59"/>
      <c r="AI183" s="59"/>
      <c r="AJ183" s="59"/>
      <c r="AK183" s="59"/>
      <c r="AL183" s="2"/>
      <c r="AM183" s="2"/>
      <c r="AN183" s="2"/>
    </row>
    <row r="184" spans="1:40"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59"/>
      <c r="X184" s="59"/>
      <c r="Y184" s="9"/>
      <c r="Z184" s="9"/>
      <c r="AA184" s="59"/>
      <c r="AB184" s="59"/>
      <c r="AC184" s="59"/>
      <c r="AD184" s="59"/>
      <c r="AE184" s="59"/>
      <c r="AF184" s="59"/>
      <c r="AG184" s="59"/>
      <c r="AH184" s="59"/>
      <c r="AI184" s="59"/>
      <c r="AJ184" s="59"/>
      <c r="AK184" s="59"/>
      <c r="AL184" s="2"/>
      <c r="AM184" s="2"/>
      <c r="AN184" s="2"/>
    </row>
    <row r="185" spans="1:40"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59"/>
      <c r="X185" s="59"/>
      <c r="Y185" s="9"/>
      <c r="Z185" s="9"/>
      <c r="AA185" s="59"/>
      <c r="AB185" s="59"/>
      <c r="AC185" s="59"/>
      <c r="AD185" s="59"/>
      <c r="AE185" s="59"/>
      <c r="AF185" s="59"/>
      <c r="AG185" s="59"/>
      <c r="AH185" s="59"/>
      <c r="AI185" s="59"/>
      <c r="AJ185" s="59"/>
      <c r="AK185" s="59"/>
      <c r="AL185" s="2"/>
      <c r="AM185" s="2"/>
      <c r="AN185" s="2"/>
    </row>
    <row r="186" spans="1:40"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59"/>
      <c r="X186" s="59"/>
      <c r="Y186" s="9"/>
      <c r="Z186" s="9"/>
      <c r="AA186" s="59"/>
      <c r="AB186" s="59"/>
      <c r="AC186" s="59"/>
      <c r="AD186" s="59"/>
      <c r="AE186" s="59"/>
      <c r="AF186" s="59"/>
      <c r="AG186" s="59"/>
      <c r="AH186" s="59"/>
      <c r="AI186" s="59"/>
      <c r="AJ186" s="59"/>
      <c r="AK186" s="59"/>
      <c r="AL186" s="2"/>
      <c r="AM186" s="2"/>
      <c r="AN186" s="2"/>
    </row>
    <row r="187" spans="1:40"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59"/>
      <c r="X187" s="59"/>
      <c r="Y187" s="9"/>
      <c r="Z187" s="9"/>
      <c r="AA187" s="59"/>
      <c r="AB187" s="59"/>
      <c r="AC187" s="59"/>
      <c r="AD187" s="59"/>
      <c r="AE187" s="59"/>
      <c r="AF187" s="59"/>
      <c r="AG187" s="59"/>
      <c r="AH187" s="59"/>
      <c r="AI187" s="59"/>
      <c r="AJ187" s="59"/>
      <c r="AK187" s="59"/>
      <c r="AL187" s="2"/>
      <c r="AM187" s="2"/>
      <c r="AN187" s="2"/>
    </row>
    <row r="188" spans="1:40"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59"/>
      <c r="X188" s="59"/>
      <c r="Y188" s="9"/>
      <c r="Z188" s="9"/>
      <c r="AA188" s="59"/>
      <c r="AB188" s="59"/>
      <c r="AC188" s="59"/>
      <c r="AD188" s="59"/>
      <c r="AE188" s="59"/>
      <c r="AF188" s="59"/>
      <c r="AG188" s="59"/>
      <c r="AH188" s="59"/>
      <c r="AI188" s="59"/>
      <c r="AJ188" s="59"/>
      <c r="AK188" s="59"/>
      <c r="AL188" s="2"/>
      <c r="AM188" s="2"/>
      <c r="AN188" s="2"/>
    </row>
    <row r="189" spans="1:40"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59"/>
      <c r="X189" s="59"/>
      <c r="Y189" s="9"/>
      <c r="Z189" s="9"/>
      <c r="AA189" s="59"/>
      <c r="AB189" s="59"/>
      <c r="AC189" s="59"/>
      <c r="AD189" s="59"/>
      <c r="AE189" s="59"/>
      <c r="AF189" s="59"/>
      <c r="AG189" s="59"/>
      <c r="AH189" s="59"/>
      <c r="AI189" s="59"/>
      <c r="AJ189" s="59"/>
      <c r="AK189" s="59"/>
      <c r="AL189" s="2"/>
      <c r="AM189" s="2"/>
      <c r="AN189" s="2"/>
    </row>
    <row r="190" spans="1:40"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59"/>
      <c r="X190" s="59"/>
      <c r="Y190" s="9"/>
      <c r="Z190" s="9"/>
      <c r="AA190" s="59"/>
      <c r="AB190" s="59"/>
      <c r="AC190" s="59"/>
      <c r="AD190" s="59"/>
      <c r="AE190" s="59"/>
      <c r="AF190" s="59"/>
      <c r="AG190" s="59"/>
      <c r="AH190" s="59"/>
      <c r="AI190" s="59"/>
      <c r="AJ190" s="59"/>
      <c r="AK190" s="59"/>
      <c r="AL190" s="2"/>
      <c r="AM190" s="2"/>
      <c r="AN190" s="2"/>
    </row>
    <row r="191" spans="1:40"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59"/>
      <c r="X191" s="59"/>
      <c r="Y191" s="9"/>
      <c r="Z191" s="9"/>
      <c r="AA191" s="59"/>
      <c r="AB191" s="59"/>
      <c r="AC191" s="59"/>
      <c r="AD191" s="59"/>
      <c r="AE191" s="59"/>
      <c r="AF191" s="59"/>
      <c r="AG191" s="59"/>
      <c r="AH191" s="59"/>
      <c r="AI191" s="59"/>
      <c r="AJ191" s="59"/>
      <c r="AK191" s="59"/>
      <c r="AL191" s="2"/>
      <c r="AM191" s="2"/>
      <c r="AN191" s="2"/>
    </row>
    <row r="192" spans="1:40"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59"/>
      <c r="X192" s="59"/>
      <c r="Y192" s="9"/>
      <c r="Z192" s="9"/>
      <c r="AA192" s="59"/>
      <c r="AB192" s="59"/>
      <c r="AC192" s="59"/>
      <c r="AD192" s="59"/>
      <c r="AE192" s="59"/>
      <c r="AF192" s="59"/>
      <c r="AG192" s="59"/>
      <c r="AH192" s="59"/>
      <c r="AI192" s="59"/>
      <c r="AJ192" s="59"/>
      <c r="AK192" s="59"/>
      <c r="AL192" s="2"/>
      <c r="AM192" s="2"/>
      <c r="AN192" s="2"/>
    </row>
    <row r="193" spans="1:40"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59"/>
      <c r="X193" s="59"/>
      <c r="Y193" s="9"/>
      <c r="Z193" s="9"/>
      <c r="AA193" s="59"/>
      <c r="AB193" s="59"/>
      <c r="AC193" s="59"/>
      <c r="AD193" s="59"/>
      <c r="AE193" s="59"/>
      <c r="AF193" s="59"/>
      <c r="AG193" s="59"/>
      <c r="AH193" s="59"/>
      <c r="AI193" s="59"/>
      <c r="AJ193" s="59"/>
      <c r="AK193" s="59"/>
      <c r="AL193" s="2"/>
      <c r="AM193" s="2"/>
      <c r="AN193" s="2"/>
    </row>
    <row r="194" spans="1:40"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59"/>
      <c r="X194" s="59"/>
      <c r="Y194" s="9"/>
      <c r="Z194" s="9"/>
      <c r="AA194" s="59"/>
      <c r="AB194" s="59"/>
      <c r="AC194" s="59"/>
      <c r="AD194" s="59"/>
      <c r="AE194" s="59"/>
      <c r="AF194" s="59"/>
      <c r="AG194" s="59"/>
      <c r="AH194" s="59"/>
      <c r="AI194" s="59"/>
      <c r="AJ194" s="59"/>
      <c r="AK194" s="59"/>
      <c r="AL194" s="2"/>
      <c r="AM194" s="2"/>
      <c r="AN194" s="2"/>
    </row>
    <row r="195" spans="1:40"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59"/>
      <c r="X195" s="59"/>
      <c r="Y195" s="9"/>
      <c r="Z195" s="9"/>
      <c r="AA195" s="59"/>
      <c r="AB195" s="59"/>
      <c r="AC195" s="59"/>
      <c r="AD195" s="59"/>
      <c r="AE195" s="59"/>
      <c r="AF195" s="59"/>
      <c r="AG195" s="59"/>
      <c r="AH195" s="59"/>
      <c r="AI195" s="59"/>
      <c r="AJ195" s="59"/>
      <c r="AK195" s="59"/>
      <c r="AL195" s="2"/>
      <c r="AM195" s="2"/>
      <c r="AN195" s="2"/>
    </row>
    <row r="196" spans="1:40"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59"/>
      <c r="X196" s="59"/>
      <c r="Y196" s="9"/>
      <c r="Z196" s="9"/>
      <c r="AA196" s="59"/>
      <c r="AB196" s="59"/>
      <c r="AC196" s="59"/>
      <c r="AD196" s="59"/>
      <c r="AE196" s="59"/>
      <c r="AF196" s="59"/>
      <c r="AG196" s="59"/>
      <c r="AH196" s="59"/>
      <c r="AI196" s="59"/>
      <c r="AJ196" s="59"/>
      <c r="AK196" s="59"/>
      <c r="AL196" s="2"/>
      <c r="AM196" s="2"/>
      <c r="AN196" s="2"/>
    </row>
    <row r="197" spans="1:40"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59"/>
      <c r="X197" s="59"/>
      <c r="Y197" s="9"/>
      <c r="Z197" s="9"/>
      <c r="AA197" s="59"/>
      <c r="AB197" s="59"/>
      <c r="AC197" s="59"/>
      <c r="AD197" s="59"/>
      <c r="AE197" s="59"/>
      <c r="AF197" s="59"/>
      <c r="AG197" s="59"/>
      <c r="AH197" s="59"/>
      <c r="AI197" s="59"/>
      <c r="AJ197" s="59"/>
      <c r="AK197" s="59"/>
      <c r="AL197" s="2"/>
      <c r="AM197" s="2"/>
      <c r="AN197" s="2"/>
    </row>
    <row r="198" spans="1:40"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59"/>
      <c r="X198" s="59"/>
      <c r="Y198" s="9"/>
      <c r="Z198" s="9"/>
      <c r="AA198" s="59"/>
      <c r="AB198" s="59"/>
      <c r="AC198" s="59"/>
      <c r="AD198" s="59"/>
      <c r="AE198" s="59"/>
      <c r="AF198" s="59"/>
      <c r="AG198" s="59"/>
      <c r="AH198" s="59"/>
      <c r="AI198" s="59"/>
      <c r="AJ198" s="59"/>
      <c r="AK198" s="59"/>
      <c r="AL198" s="2"/>
      <c r="AM198" s="2"/>
      <c r="AN198" s="2"/>
    </row>
    <row r="199" spans="1:40"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59"/>
      <c r="X199" s="59"/>
      <c r="Y199" s="9"/>
      <c r="Z199" s="9"/>
      <c r="AA199" s="59"/>
      <c r="AB199" s="59"/>
      <c r="AC199" s="59"/>
      <c r="AD199" s="59"/>
      <c r="AE199" s="59"/>
      <c r="AF199" s="59"/>
      <c r="AG199" s="59"/>
      <c r="AH199" s="59"/>
      <c r="AI199" s="59"/>
      <c r="AJ199" s="59"/>
      <c r="AK199" s="59"/>
      <c r="AL199" s="2"/>
      <c r="AM199" s="2"/>
      <c r="AN199" s="2"/>
    </row>
    <row r="200" spans="1:40"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59"/>
      <c r="X200" s="59"/>
      <c r="Y200" s="9"/>
      <c r="Z200" s="9"/>
      <c r="AA200" s="59"/>
      <c r="AB200" s="59"/>
      <c r="AC200" s="59"/>
      <c r="AD200" s="59"/>
      <c r="AE200" s="59"/>
      <c r="AF200" s="59"/>
      <c r="AG200" s="59"/>
      <c r="AH200" s="59"/>
      <c r="AI200" s="59"/>
      <c r="AJ200" s="59"/>
      <c r="AK200" s="59"/>
      <c r="AL200" s="2"/>
      <c r="AM200" s="2"/>
      <c r="AN200" s="2"/>
    </row>
    <row r="201" spans="1:40"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59"/>
      <c r="X201" s="59"/>
      <c r="Y201" s="9"/>
      <c r="Z201" s="9"/>
      <c r="AA201" s="59"/>
      <c r="AB201" s="59"/>
      <c r="AC201" s="59"/>
      <c r="AD201" s="59"/>
      <c r="AE201" s="59"/>
      <c r="AF201" s="59"/>
      <c r="AG201" s="59"/>
      <c r="AH201" s="59"/>
      <c r="AI201" s="59"/>
      <c r="AJ201" s="59"/>
      <c r="AK201" s="59"/>
      <c r="AL201" s="2"/>
      <c r="AM201" s="2"/>
      <c r="AN201" s="2"/>
    </row>
    <row r="202" spans="1:40"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59"/>
      <c r="X202" s="59"/>
      <c r="Y202" s="9"/>
      <c r="Z202" s="9"/>
      <c r="AA202" s="59"/>
      <c r="AB202" s="59"/>
      <c r="AC202" s="59"/>
      <c r="AD202" s="59"/>
      <c r="AE202" s="59"/>
      <c r="AF202" s="59"/>
      <c r="AG202" s="59"/>
      <c r="AH202" s="59"/>
      <c r="AI202" s="59"/>
      <c r="AJ202" s="59"/>
      <c r="AK202" s="59"/>
      <c r="AL202" s="2"/>
      <c r="AM202" s="2"/>
      <c r="AN202" s="2"/>
    </row>
    <row r="203" spans="1:40"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59"/>
      <c r="X203" s="59"/>
      <c r="Y203" s="9"/>
      <c r="Z203" s="9"/>
      <c r="AA203" s="59"/>
      <c r="AB203" s="59"/>
      <c r="AC203" s="59"/>
      <c r="AD203" s="59"/>
      <c r="AE203" s="59"/>
      <c r="AF203" s="59"/>
      <c r="AG203" s="59"/>
      <c r="AH203" s="59"/>
      <c r="AI203" s="59"/>
      <c r="AJ203" s="59"/>
      <c r="AK203" s="59"/>
      <c r="AL203" s="2"/>
      <c r="AM203" s="2"/>
      <c r="AN203" s="2"/>
    </row>
    <row r="204" spans="1:40"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59"/>
      <c r="X204" s="59"/>
      <c r="Y204" s="9"/>
      <c r="Z204" s="9"/>
      <c r="AA204" s="59"/>
      <c r="AB204" s="59"/>
      <c r="AC204" s="59"/>
      <c r="AD204" s="59"/>
      <c r="AE204" s="59"/>
      <c r="AF204" s="59"/>
      <c r="AG204" s="59"/>
      <c r="AH204" s="59"/>
      <c r="AI204" s="59"/>
      <c r="AJ204" s="59"/>
      <c r="AK204" s="59"/>
      <c r="AL204" s="2"/>
      <c r="AM204" s="2"/>
      <c r="AN204" s="2"/>
    </row>
    <row r="205" spans="1:40"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59"/>
      <c r="X205" s="59"/>
      <c r="Y205" s="9"/>
      <c r="Z205" s="9"/>
      <c r="AA205" s="59"/>
      <c r="AB205" s="59"/>
      <c r="AC205" s="59"/>
      <c r="AD205" s="59"/>
      <c r="AE205" s="59"/>
      <c r="AF205" s="59"/>
      <c r="AG205" s="59"/>
      <c r="AH205" s="59"/>
      <c r="AI205" s="59"/>
      <c r="AJ205" s="59"/>
      <c r="AK205" s="59"/>
      <c r="AL205" s="2"/>
      <c r="AM205" s="2"/>
      <c r="AN205" s="2"/>
    </row>
    <row r="206" spans="1:40"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59"/>
      <c r="X206" s="59"/>
      <c r="Y206" s="9"/>
      <c r="Z206" s="9"/>
      <c r="AA206" s="59"/>
      <c r="AB206" s="59"/>
      <c r="AC206" s="59"/>
      <c r="AD206" s="59"/>
      <c r="AE206" s="59"/>
      <c r="AF206" s="59"/>
      <c r="AG206" s="59"/>
      <c r="AH206" s="59"/>
      <c r="AI206" s="59"/>
      <c r="AJ206" s="59"/>
      <c r="AK206" s="59"/>
      <c r="AL206" s="2"/>
      <c r="AM206" s="2"/>
      <c r="AN206" s="2"/>
    </row>
    <row r="207" spans="1:40"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59"/>
      <c r="X207" s="59"/>
      <c r="Y207" s="9"/>
      <c r="Z207" s="9"/>
      <c r="AA207" s="59"/>
      <c r="AB207" s="59"/>
      <c r="AC207" s="59"/>
      <c r="AD207" s="59"/>
      <c r="AE207" s="59"/>
      <c r="AF207" s="59"/>
      <c r="AG207" s="59"/>
      <c r="AH207" s="59"/>
      <c r="AI207" s="59"/>
      <c r="AJ207" s="59"/>
      <c r="AK207" s="59"/>
      <c r="AL207" s="2"/>
      <c r="AM207" s="2"/>
      <c r="AN207" s="2"/>
    </row>
    <row r="208" spans="1:40"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59"/>
      <c r="X208" s="59"/>
      <c r="Y208" s="9"/>
      <c r="Z208" s="9"/>
      <c r="AA208" s="59"/>
      <c r="AB208" s="59"/>
      <c r="AC208" s="59"/>
      <c r="AD208" s="59"/>
      <c r="AE208" s="59"/>
      <c r="AF208" s="59"/>
      <c r="AG208" s="59"/>
      <c r="AH208" s="59"/>
      <c r="AI208" s="59"/>
      <c r="AJ208" s="59"/>
      <c r="AK208" s="59"/>
      <c r="AL208" s="2"/>
      <c r="AM208" s="2"/>
      <c r="AN208" s="2"/>
    </row>
    <row r="209" spans="1:40"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59"/>
      <c r="X209" s="59"/>
      <c r="Y209" s="9"/>
      <c r="Z209" s="9"/>
      <c r="AA209" s="59"/>
      <c r="AB209" s="59"/>
      <c r="AC209" s="59"/>
      <c r="AD209" s="59"/>
      <c r="AE209" s="59"/>
      <c r="AF209" s="59"/>
      <c r="AG209" s="59"/>
      <c r="AH209" s="59"/>
      <c r="AI209" s="59"/>
      <c r="AJ209" s="59"/>
      <c r="AK209" s="59"/>
      <c r="AL209" s="2"/>
      <c r="AM209" s="2"/>
      <c r="AN209" s="2"/>
    </row>
    <row r="210" spans="1:40"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59"/>
      <c r="X210" s="59"/>
      <c r="Y210" s="9"/>
      <c r="Z210" s="9"/>
      <c r="AA210" s="59"/>
      <c r="AB210" s="59"/>
      <c r="AC210" s="59"/>
      <c r="AD210" s="59"/>
      <c r="AE210" s="59"/>
      <c r="AF210" s="59"/>
      <c r="AG210" s="59"/>
      <c r="AH210" s="59"/>
      <c r="AI210" s="59"/>
      <c r="AJ210" s="59"/>
      <c r="AK210" s="59"/>
      <c r="AL210" s="2"/>
      <c r="AM210" s="2"/>
      <c r="AN210" s="2"/>
    </row>
    <row r="211" spans="1:40"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59"/>
      <c r="X211" s="59"/>
      <c r="Y211" s="9"/>
      <c r="Z211" s="9"/>
      <c r="AA211" s="59"/>
      <c r="AB211" s="59"/>
      <c r="AC211" s="59"/>
      <c r="AD211" s="59"/>
      <c r="AE211" s="59"/>
      <c r="AF211" s="59"/>
      <c r="AG211" s="59"/>
      <c r="AH211" s="59"/>
      <c r="AI211" s="59"/>
      <c r="AJ211" s="59"/>
      <c r="AK211" s="59"/>
      <c r="AL211" s="2"/>
      <c r="AM211" s="2"/>
      <c r="AN211" s="2"/>
    </row>
    <row r="212" spans="1:40"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59"/>
      <c r="X212" s="59"/>
      <c r="Y212" s="9"/>
      <c r="Z212" s="9"/>
      <c r="AA212" s="59"/>
      <c r="AB212" s="59"/>
      <c r="AC212" s="59"/>
      <c r="AD212" s="59"/>
      <c r="AE212" s="59"/>
      <c r="AF212" s="59"/>
      <c r="AG212" s="59"/>
      <c r="AH212" s="59"/>
      <c r="AI212" s="59"/>
      <c r="AJ212" s="59"/>
      <c r="AK212" s="59"/>
      <c r="AL212" s="2"/>
      <c r="AM212" s="2"/>
      <c r="AN212" s="2"/>
    </row>
    <row r="213" spans="1:40"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59"/>
      <c r="X213" s="59"/>
      <c r="Y213" s="9"/>
      <c r="Z213" s="9"/>
      <c r="AA213" s="59"/>
      <c r="AB213" s="59"/>
      <c r="AC213" s="59"/>
      <c r="AD213" s="59"/>
      <c r="AE213" s="59"/>
      <c r="AF213" s="59"/>
      <c r="AG213" s="59"/>
      <c r="AH213" s="59"/>
      <c r="AI213" s="59"/>
      <c r="AJ213" s="59"/>
      <c r="AK213" s="59"/>
      <c r="AL213" s="2"/>
      <c r="AM213" s="2"/>
      <c r="AN213" s="2"/>
    </row>
    <row r="214" spans="1:40"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59"/>
      <c r="X214" s="59"/>
      <c r="Y214" s="9"/>
      <c r="Z214" s="9"/>
      <c r="AA214" s="59"/>
      <c r="AB214" s="59"/>
      <c r="AC214" s="59"/>
      <c r="AD214" s="59"/>
      <c r="AE214" s="59"/>
      <c r="AF214" s="59"/>
      <c r="AG214" s="59"/>
      <c r="AH214" s="59"/>
      <c r="AI214" s="59"/>
      <c r="AJ214" s="59"/>
      <c r="AK214" s="59"/>
      <c r="AL214" s="2"/>
      <c r="AM214" s="2"/>
      <c r="AN214" s="2"/>
    </row>
    <row r="215" spans="1:40"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59"/>
      <c r="X215" s="59"/>
      <c r="Y215" s="9"/>
      <c r="Z215" s="9"/>
      <c r="AA215" s="59"/>
      <c r="AB215" s="59"/>
      <c r="AC215" s="59"/>
      <c r="AD215" s="59"/>
      <c r="AE215" s="59"/>
      <c r="AF215" s="59"/>
      <c r="AG215" s="59"/>
      <c r="AH215" s="59"/>
      <c r="AI215" s="59"/>
      <c r="AJ215" s="59"/>
      <c r="AK215" s="59"/>
      <c r="AL215" s="2"/>
      <c r="AM215" s="2"/>
      <c r="AN215" s="2"/>
    </row>
    <row r="216" spans="1:40"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59"/>
      <c r="X216" s="59"/>
      <c r="Y216" s="9"/>
      <c r="Z216" s="9"/>
      <c r="AA216" s="59"/>
      <c r="AB216" s="59"/>
      <c r="AC216" s="59"/>
      <c r="AD216" s="59"/>
      <c r="AE216" s="59"/>
      <c r="AF216" s="59"/>
      <c r="AG216" s="59"/>
      <c r="AH216" s="59"/>
      <c r="AI216" s="59"/>
      <c r="AJ216" s="59"/>
      <c r="AK216" s="59"/>
      <c r="AL216" s="2"/>
      <c r="AM216" s="2"/>
      <c r="AN216" s="2"/>
    </row>
    <row r="217" spans="1:40"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59"/>
      <c r="X217" s="59"/>
      <c r="Y217" s="9"/>
      <c r="Z217" s="9"/>
      <c r="AA217" s="59"/>
      <c r="AB217" s="59"/>
      <c r="AC217" s="59"/>
      <c r="AD217" s="59"/>
      <c r="AE217" s="59"/>
      <c r="AF217" s="59"/>
      <c r="AG217" s="59"/>
      <c r="AH217" s="59"/>
      <c r="AI217" s="59"/>
      <c r="AJ217" s="59"/>
      <c r="AK217" s="59"/>
      <c r="AL217" s="2"/>
      <c r="AM217" s="2"/>
      <c r="AN217" s="2"/>
    </row>
    <row r="218" spans="1:40"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59"/>
      <c r="X218" s="59"/>
      <c r="Y218" s="9"/>
      <c r="Z218" s="9"/>
      <c r="AA218" s="59"/>
      <c r="AB218" s="59"/>
      <c r="AC218" s="59"/>
      <c r="AD218" s="59"/>
      <c r="AE218" s="59"/>
      <c r="AF218" s="59"/>
      <c r="AG218" s="59"/>
      <c r="AH218" s="59"/>
      <c r="AI218" s="59"/>
      <c r="AJ218" s="59"/>
      <c r="AK218" s="59"/>
      <c r="AL218" s="2"/>
      <c r="AM218" s="2"/>
      <c r="AN218" s="2"/>
    </row>
    <row r="219" spans="1:40"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59"/>
      <c r="X219" s="59"/>
      <c r="Y219" s="9"/>
      <c r="Z219" s="9"/>
      <c r="AA219" s="59"/>
      <c r="AB219" s="59"/>
      <c r="AC219" s="59"/>
      <c r="AD219" s="59"/>
      <c r="AE219" s="59"/>
      <c r="AF219" s="59"/>
      <c r="AG219" s="59"/>
      <c r="AH219" s="59"/>
      <c r="AI219" s="59"/>
      <c r="AJ219" s="59"/>
      <c r="AK219" s="59"/>
      <c r="AL219" s="2"/>
      <c r="AM219" s="2"/>
      <c r="AN219" s="2"/>
    </row>
    <row r="220" spans="1:40"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59"/>
      <c r="X220" s="59"/>
      <c r="Y220" s="9"/>
      <c r="Z220" s="9"/>
      <c r="AA220" s="59"/>
      <c r="AB220" s="59"/>
      <c r="AC220" s="59"/>
      <c r="AD220" s="59"/>
      <c r="AE220" s="59"/>
      <c r="AF220" s="59"/>
      <c r="AG220" s="59"/>
      <c r="AH220" s="59"/>
      <c r="AI220" s="59"/>
      <c r="AJ220" s="59"/>
      <c r="AK220" s="59"/>
      <c r="AL220" s="2"/>
      <c r="AM220" s="2"/>
      <c r="AN220" s="2"/>
    </row>
    <row r="221" spans="1:40"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59"/>
      <c r="X221" s="59"/>
      <c r="Y221" s="9"/>
      <c r="Z221" s="9"/>
      <c r="AA221" s="59"/>
      <c r="AB221" s="59"/>
      <c r="AC221" s="59"/>
      <c r="AD221" s="59"/>
      <c r="AE221" s="59"/>
      <c r="AF221" s="59"/>
      <c r="AG221" s="59"/>
      <c r="AH221" s="59"/>
      <c r="AI221" s="59"/>
      <c r="AJ221" s="59"/>
      <c r="AK221" s="59"/>
      <c r="AL221" s="2"/>
      <c r="AM221" s="2"/>
      <c r="AN221" s="2"/>
    </row>
    <row r="222" spans="1:40"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59"/>
      <c r="X222" s="59"/>
      <c r="Y222" s="9"/>
      <c r="Z222" s="9"/>
      <c r="AA222" s="59"/>
      <c r="AB222" s="59"/>
      <c r="AC222" s="59"/>
      <c r="AD222" s="59"/>
      <c r="AE222" s="59"/>
      <c r="AF222" s="59"/>
      <c r="AG222" s="59"/>
      <c r="AH222" s="59"/>
      <c r="AI222" s="59"/>
      <c r="AJ222" s="59"/>
      <c r="AK222" s="59"/>
      <c r="AL222" s="2"/>
      <c r="AM222" s="2"/>
      <c r="AN222" s="2"/>
    </row>
    <row r="223" spans="1:40"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59"/>
      <c r="X223" s="59"/>
      <c r="Y223" s="9"/>
      <c r="Z223" s="9"/>
      <c r="AA223" s="59"/>
      <c r="AB223" s="59"/>
      <c r="AC223" s="59"/>
      <c r="AD223" s="59"/>
      <c r="AE223" s="59"/>
      <c r="AF223" s="59"/>
      <c r="AG223" s="59"/>
      <c r="AH223" s="59"/>
      <c r="AI223" s="59"/>
      <c r="AJ223" s="59"/>
      <c r="AK223" s="59"/>
      <c r="AL223" s="2"/>
      <c r="AM223" s="2"/>
      <c r="AN223" s="2"/>
    </row>
    <row r="224" spans="1:40"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59"/>
      <c r="X224" s="59"/>
      <c r="Y224" s="9"/>
      <c r="Z224" s="9"/>
      <c r="AA224" s="59"/>
      <c r="AB224" s="59"/>
      <c r="AC224" s="59"/>
      <c r="AD224" s="59"/>
      <c r="AE224" s="59"/>
      <c r="AF224" s="59"/>
      <c r="AG224" s="59"/>
      <c r="AH224" s="59"/>
      <c r="AI224" s="59"/>
      <c r="AJ224" s="59"/>
      <c r="AK224" s="59"/>
      <c r="AL224" s="2"/>
      <c r="AM224" s="2"/>
      <c r="AN224" s="2"/>
    </row>
    <row r="225" spans="1:40"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59"/>
      <c r="X225" s="59"/>
      <c r="Y225" s="9"/>
      <c r="Z225" s="9"/>
      <c r="AA225" s="59"/>
      <c r="AB225" s="59"/>
      <c r="AC225" s="59"/>
      <c r="AD225" s="59"/>
      <c r="AE225" s="59"/>
      <c r="AF225" s="59"/>
      <c r="AG225" s="59"/>
      <c r="AH225" s="59"/>
      <c r="AI225" s="59"/>
      <c r="AJ225" s="59"/>
      <c r="AK225" s="59"/>
      <c r="AL225" s="2"/>
      <c r="AM225" s="2"/>
      <c r="AN225" s="2"/>
    </row>
    <row r="226" spans="1:40"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59"/>
      <c r="X226" s="59"/>
      <c r="Y226" s="9"/>
      <c r="Z226" s="9"/>
      <c r="AA226" s="59"/>
      <c r="AB226" s="59"/>
      <c r="AC226" s="59"/>
      <c r="AD226" s="59"/>
      <c r="AE226" s="59"/>
      <c r="AF226" s="59"/>
      <c r="AG226" s="59"/>
      <c r="AH226" s="59"/>
      <c r="AI226" s="59"/>
      <c r="AJ226" s="59"/>
      <c r="AK226" s="59"/>
      <c r="AL226" s="2"/>
      <c r="AM226" s="2"/>
      <c r="AN226" s="2"/>
    </row>
    <row r="227" spans="1:40"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59"/>
      <c r="X227" s="59"/>
      <c r="Y227" s="9"/>
      <c r="Z227" s="9"/>
      <c r="AA227" s="59"/>
      <c r="AB227" s="59"/>
      <c r="AC227" s="59"/>
      <c r="AD227" s="59"/>
      <c r="AE227" s="59"/>
      <c r="AF227" s="59"/>
      <c r="AG227" s="59"/>
      <c r="AH227" s="59"/>
      <c r="AI227" s="59"/>
      <c r="AJ227" s="59"/>
      <c r="AK227" s="59"/>
      <c r="AL227" s="2"/>
      <c r="AM227" s="2"/>
      <c r="AN227" s="2"/>
    </row>
    <row r="228" spans="1:40"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59"/>
      <c r="X228" s="59"/>
      <c r="Y228" s="9"/>
      <c r="Z228" s="9"/>
      <c r="AA228" s="59"/>
      <c r="AB228" s="59"/>
      <c r="AC228" s="59"/>
      <c r="AD228" s="59"/>
      <c r="AE228" s="59"/>
      <c r="AF228" s="59"/>
      <c r="AG228" s="59"/>
      <c r="AH228" s="59"/>
      <c r="AI228" s="59"/>
      <c r="AJ228" s="59"/>
      <c r="AK228" s="59"/>
      <c r="AL228" s="2"/>
      <c r="AM228" s="2"/>
      <c r="AN228" s="2"/>
    </row>
    <row r="229" spans="1:40"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59"/>
      <c r="X229" s="59"/>
      <c r="Y229" s="9"/>
      <c r="Z229" s="9"/>
      <c r="AA229" s="59"/>
      <c r="AB229" s="59"/>
      <c r="AC229" s="59"/>
      <c r="AD229" s="59"/>
      <c r="AE229" s="59"/>
      <c r="AF229" s="59"/>
      <c r="AG229" s="59"/>
      <c r="AH229" s="59"/>
      <c r="AI229" s="59"/>
      <c r="AJ229" s="59"/>
      <c r="AK229" s="59"/>
      <c r="AL229" s="2"/>
      <c r="AM229" s="2"/>
      <c r="AN229" s="2"/>
    </row>
    <row r="230" spans="1:40"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59"/>
      <c r="X230" s="59"/>
      <c r="Y230" s="9"/>
      <c r="Z230" s="9"/>
      <c r="AA230" s="59"/>
      <c r="AB230" s="59"/>
      <c r="AC230" s="59"/>
      <c r="AD230" s="59"/>
      <c r="AE230" s="59"/>
      <c r="AF230" s="59"/>
      <c r="AG230" s="59"/>
      <c r="AH230" s="59"/>
      <c r="AI230" s="59"/>
      <c r="AJ230" s="59"/>
      <c r="AK230" s="59"/>
      <c r="AL230" s="2"/>
      <c r="AM230" s="2"/>
      <c r="AN230" s="2"/>
    </row>
    <row r="231" spans="1:40"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59"/>
      <c r="X231" s="59"/>
      <c r="Y231" s="9"/>
      <c r="Z231" s="9"/>
      <c r="AA231" s="59"/>
      <c r="AB231" s="59"/>
      <c r="AC231" s="59"/>
      <c r="AD231" s="59"/>
      <c r="AE231" s="59"/>
      <c r="AF231" s="59"/>
      <c r="AG231" s="59"/>
      <c r="AH231" s="59"/>
      <c r="AI231" s="59"/>
      <c r="AJ231" s="59"/>
      <c r="AK231" s="59"/>
      <c r="AL231" s="2"/>
      <c r="AM231" s="2"/>
      <c r="AN231" s="2"/>
    </row>
    <row r="232" spans="1:40"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59"/>
      <c r="X232" s="59"/>
      <c r="Y232" s="9"/>
      <c r="Z232" s="9"/>
      <c r="AA232" s="59"/>
      <c r="AB232" s="59"/>
      <c r="AC232" s="59"/>
      <c r="AD232" s="59"/>
      <c r="AE232" s="59"/>
      <c r="AF232" s="59"/>
      <c r="AG232" s="59"/>
      <c r="AH232" s="59"/>
      <c r="AI232" s="59"/>
      <c r="AJ232" s="59"/>
      <c r="AK232" s="59"/>
      <c r="AL232" s="2"/>
      <c r="AM232" s="2"/>
      <c r="AN232" s="2"/>
    </row>
    <row r="233" spans="1:40"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59"/>
      <c r="X233" s="59"/>
      <c r="Y233" s="9"/>
      <c r="Z233" s="9"/>
      <c r="AA233" s="59"/>
      <c r="AB233" s="59"/>
      <c r="AC233" s="59"/>
      <c r="AD233" s="59"/>
      <c r="AE233" s="59"/>
      <c r="AF233" s="59"/>
      <c r="AG233" s="59"/>
      <c r="AH233" s="59"/>
      <c r="AI233" s="59"/>
      <c r="AJ233" s="59"/>
      <c r="AK233" s="59"/>
      <c r="AL233" s="2"/>
      <c r="AM233" s="2"/>
      <c r="AN233" s="2"/>
    </row>
    <row r="234" spans="1:40"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59"/>
      <c r="X234" s="59"/>
      <c r="Y234" s="9"/>
      <c r="Z234" s="9"/>
      <c r="AA234" s="59"/>
      <c r="AB234" s="59"/>
      <c r="AC234" s="59"/>
      <c r="AD234" s="59"/>
      <c r="AE234" s="59"/>
      <c r="AF234" s="59"/>
      <c r="AG234" s="59"/>
      <c r="AH234" s="59"/>
      <c r="AI234" s="59"/>
      <c r="AJ234" s="59"/>
      <c r="AK234" s="59"/>
      <c r="AL234" s="2"/>
      <c r="AM234" s="2"/>
      <c r="AN234" s="2"/>
    </row>
    <row r="235" spans="1:40"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59"/>
      <c r="X235" s="59"/>
      <c r="Y235" s="9"/>
      <c r="Z235" s="9"/>
      <c r="AA235" s="59"/>
      <c r="AB235" s="59"/>
      <c r="AC235" s="59"/>
      <c r="AD235" s="59"/>
      <c r="AE235" s="59"/>
      <c r="AF235" s="59"/>
      <c r="AG235" s="59"/>
      <c r="AH235" s="59"/>
      <c r="AI235" s="59"/>
      <c r="AJ235" s="59"/>
      <c r="AK235" s="59"/>
      <c r="AL235" s="2"/>
      <c r="AM235" s="2"/>
      <c r="AN235" s="2"/>
    </row>
    <row r="236" spans="1:40"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59"/>
      <c r="X236" s="59"/>
      <c r="Y236" s="9"/>
      <c r="Z236" s="9"/>
      <c r="AA236" s="59"/>
      <c r="AB236" s="59"/>
      <c r="AC236" s="59"/>
      <c r="AD236" s="59"/>
      <c r="AE236" s="59"/>
      <c r="AF236" s="59"/>
      <c r="AG236" s="59"/>
      <c r="AH236" s="59"/>
      <c r="AI236" s="59"/>
      <c r="AJ236" s="59"/>
      <c r="AK236" s="59"/>
      <c r="AL236" s="2"/>
      <c r="AM236" s="2"/>
      <c r="AN236" s="2"/>
    </row>
    <row r="237" spans="1:40"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59"/>
      <c r="X237" s="59"/>
      <c r="Y237" s="9"/>
      <c r="Z237" s="9"/>
      <c r="AA237" s="59"/>
      <c r="AB237" s="59"/>
      <c r="AC237" s="59"/>
      <c r="AD237" s="59"/>
      <c r="AE237" s="59"/>
      <c r="AF237" s="59"/>
      <c r="AG237" s="59"/>
      <c r="AH237" s="59"/>
      <c r="AI237" s="59"/>
      <c r="AJ237" s="59"/>
      <c r="AK237" s="59"/>
      <c r="AL237" s="2"/>
      <c r="AM237" s="2"/>
      <c r="AN237" s="2"/>
    </row>
    <row r="238" spans="1:40"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59"/>
      <c r="X238" s="59"/>
      <c r="Y238" s="9"/>
      <c r="Z238" s="9"/>
      <c r="AA238" s="59"/>
      <c r="AB238" s="59"/>
      <c r="AC238" s="59"/>
      <c r="AD238" s="59"/>
      <c r="AE238" s="59"/>
      <c r="AF238" s="59"/>
      <c r="AG238" s="59"/>
      <c r="AH238" s="59"/>
      <c r="AI238" s="59"/>
      <c r="AJ238" s="59"/>
      <c r="AK238" s="59"/>
      <c r="AL238" s="2"/>
      <c r="AM238" s="2"/>
      <c r="AN238" s="2"/>
    </row>
    <row r="239" spans="1:40"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59"/>
      <c r="X239" s="59"/>
      <c r="Y239" s="9"/>
      <c r="Z239" s="9"/>
      <c r="AA239" s="59"/>
      <c r="AB239" s="59"/>
      <c r="AC239" s="59"/>
      <c r="AD239" s="59"/>
      <c r="AE239" s="59"/>
      <c r="AF239" s="59"/>
      <c r="AG239" s="59"/>
      <c r="AH239" s="59"/>
      <c r="AI239" s="59"/>
      <c r="AJ239" s="59"/>
      <c r="AK239" s="59"/>
      <c r="AL239" s="2"/>
      <c r="AM239" s="2"/>
      <c r="AN239" s="2"/>
    </row>
    <row r="240" spans="1:40"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59"/>
      <c r="X240" s="59"/>
      <c r="Y240" s="9"/>
      <c r="Z240" s="9"/>
      <c r="AA240" s="59"/>
      <c r="AB240" s="59"/>
      <c r="AC240" s="59"/>
      <c r="AD240" s="59"/>
      <c r="AE240" s="59"/>
      <c r="AF240" s="59"/>
      <c r="AG240" s="59"/>
      <c r="AH240" s="59"/>
      <c r="AI240" s="59"/>
      <c r="AJ240" s="59"/>
      <c r="AK240" s="59"/>
      <c r="AL240" s="2"/>
      <c r="AM240" s="2"/>
      <c r="AN240" s="2"/>
    </row>
    <row r="241" spans="1:40"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59"/>
      <c r="X241" s="59"/>
      <c r="Y241" s="9"/>
      <c r="Z241" s="9"/>
      <c r="AA241" s="59"/>
      <c r="AB241" s="59"/>
      <c r="AC241" s="59"/>
      <c r="AD241" s="59"/>
      <c r="AE241" s="59"/>
      <c r="AF241" s="59"/>
      <c r="AG241" s="59"/>
      <c r="AH241" s="59"/>
      <c r="AI241" s="59"/>
      <c r="AJ241" s="59"/>
      <c r="AK241" s="59"/>
      <c r="AL241" s="2"/>
      <c r="AM241" s="2"/>
      <c r="AN241" s="2"/>
    </row>
    <row r="242" spans="1:40"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59"/>
      <c r="X242" s="59"/>
      <c r="Y242" s="9"/>
      <c r="Z242" s="9"/>
      <c r="AA242" s="59"/>
      <c r="AB242" s="59"/>
      <c r="AC242" s="59"/>
      <c r="AD242" s="59"/>
      <c r="AE242" s="59"/>
      <c r="AF242" s="59"/>
      <c r="AG242" s="59"/>
      <c r="AH242" s="59"/>
      <c r="AI242" s="59"/>
      <c r="AJ242" s="59"/>
      <c r="AK242" s="59"/>
      <c r="AL242" s="2"/>
      <c r="AM242" s="2"/>
      <c r="AN242" s="2"/>
    </row>
    <row r="243" spans="1:40"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59"/>
      <c r="X243" s="59"/>
      <c r="Y243" s="9"/>
      <c r="Z243" s="9"/>
      <c r="AA243" s="59"/>
      <c r="AB243" s="59"/>
      <c r="AC243" s="59"/>
      <c r="AD243" s="59"/>
      <c r="AE243" s="59"/>
      <c r="AF243" s="59"/>
      <c r="AG243" s="59"/>
      <c r="AH243" s="59"/>
      <c r="AI243" s="59"/>
      <c r="AJ243" s="59"/>
      <c r="AK243" s="59"/>
      <c r="AL243" s="2"/>
      <c r="AM243" s="2"/>
      <c r="AN243" s="2"/>
    </row>
    <row r="244" spans="1:40"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59"/>
      <c r="X244" s="59"/>
      <c r="Y244" s="9"/>
      <c r="Z244" s="9"/>
      <c r="AA244" s="59"/>
      <c r="AB244" s="59"/>
      <c r="AC244" s="59"/>
      <c r="AD244" s="59"/>
      <c r="AE244" s="59"/>
      <c r="AF244" s="59"/>
      <c r="AG244" s="59"/>
      <c r="AH244" s="59"/>
      <c r="AI244" s="59"/>
      <c r="AJ244" s="59"/>
      <c r="AK244" s="59"/>
      <c r="AL244" s="2"/>
      <c r="AM244" s="2"/>
      <c r="AN244" s="2"/>
    </row>
    <row r="245" spans="1:40"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59"/>
      <c r="X245" s="59"/>
      <c r="Y245" s="9"/>
      <c r="Z245" s="9"/>
      <c r="AA245" s="59"/>
      <c r="AB245" s="59"/>
      <c r="AC245" s="59"/>
      <c r="AD245" s="59"/>
      <c r="AE245" s="59"/>
      <c r="AF245" s="59"/>
      <c r="AG245" s="59"/>
      <c r="AH245" s="59"/>
      <c r="AI245" s="59"/>
      <c r="AJ245" s="59"/>
      <c r="AK245" s="59"/>
      <c r="AL245" s="2"/>
      <c r="AM245" s="2"/>
      <c r="AN245" s="2"/>
    </row>
    <row r="246" spans="1:40"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59"/>
      <c r="X246" s="59"/>
      <c r="Y246" s="9"/>
      <c r="Z246" s="9"/>
      <c r="AA246" s="59"/>
      <c r="AB246" s="59"/>
      <c r="AC246" s="59"/>
      <c r="AD246" s="59"/>
      <c r="AE246" s="59"/>
      <c r="AF246" s="59"/>
      <c r="AG246" s="59"/>
      <c r="AH246" s="59"/>
      <c r="AI246" s="59"/>
      <c r="AJ246" s="59"/>
      <c r="AK246" s="59"/>
      <c r="AL246" s="2"/>
      <c r="AM246" s="2"/>
      <c r="AN246" s="2"/>
    </row>
    <row r="247" spans="1:40"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59"/>
      <c r="X247" s="59"/>
      <c r="Y247" s="9"/>
      <c r="Z247" s="9"/>
      <c r="AA247" s="59"/>
      <c r="AB247" s="59"/>
      <c r="AC247" s="59"/>
      <c r="AD247" s="59"/>
      <c r="AE247" s="59"/>
      <c r="AF247" s="59"/>
      <c r="AG247" s="59"/>
      <c r="AH247" s="59"/>
      <c r="AI247" s="59"/>
      <c r="AJ247" s="59"/>
      <c r="AK247" s="59"/>
      <c r="AL247" s="2"/>
      <c r="AM247" s="2"/>
      <c r="AN247" s="2"/>
    </row>
    <row r="248" spans="1:40"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59"/>
      <c r="X248" s="59"/>
      <c r="Y248" s="9"/>
      <c r="Z248" s="9"/>
      <c r="AA248" s="59"/>
      <c r="AB248" s="59"/>
      <c r="AC248" s="59"/>
      <c r="AD248" s="59"/>
      <c r="AE248" s="59"/>
      <c r="AF248" s="59"/>
      <c r="AG248" s="59"/>
      <c r="AH248" s="59"/>
      <c r="AI248" s="59"/>
      <c r="AJ248" s="59"/>
      <c r="AK248" s="59"/>
      <c r="AL248" s="2"/>
      <c r="AM248" s="2"/>
      <c r="AN248" s="2"/>
    </row>
    <row r="249" spans="1:40"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59"/>
      <c r="X249" s="59"/>
      <c r="Y249" s="9"/>
      <c r="Z249" s="9"/>
      <c r="AA249" s="59"/>
      <c r="AB249" s="59"/>
      <c r="AC249" s="59"/>
      <c r="AD249" s="59"/>
      <c r="AE249" s="59"/>
      <c r="AF249" s="59"/>
      <c r="AG249" s="59"/>
      <c r="AH249" s="59"/>
      <c r="AI249" s="59"/>
      <c r="AJ249" s="59"/>
      <c r="AK249" s="59"/>
      <c r="AL249" s="2"/>
      <c r="AM249" s="2"/>
      <c r="AN249" s="2"/>
    </row>
    <row r="250" spans="1:40"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59"/>
      <c r="X250" s="59"/>
      <c r="Y250" s="9"/>
      <c r="Z250" s="9"/>
      <c r="AA250" s="59"/>
      <c r="AB250" s="59"/>
      <c r="AC250" s="59"/>
      <c r="AD250" s="59"/>
      <c r="AE250" s="59"/>
      <c r="AF250" s="59"/>
      <c r="AG250" s="59"/>
      <c r="AH250" s="59"/>
      <c r="AI250" s="59"/>
      <c r="AJ250" s="59"/>
      <c r="AK250" s="59"/>
      <c r="AL250" s="2"/>
      <c r="AM250" s="2"/>
      <c r="AN250" s="2"/>
    </row>
    <row r="251" spans="1:40"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59"/>
      <c r="X251" s="59"/>
      <c r="Y251" s="9"/>
      <c r="Z251" s="9"/>
      <c r="AA251" s="59"/>
      <c r="AB251" s="59"/>
      <c r="AC251" s="59"/>
      <c r="AD251" s="59"/>
      <c r="AE251" s="59"/>
      <c r="AF251" s="59"/>
      <c r="AG251" s="59"/>
      <c r="AH251" s="59"/>
      <c r="AI251" s="59"/>
      <c r="AJ251" s="59"/>
      <c r="AK251" s="59"/>
      <c r="AL251" s="2"/>
      <c r="AM251" s="2"/>
      <c r="AN251" s="2"/>
    </row>
    <row r="252" spans="1:40"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59"/>
      <c r="X252" s="59"/>
      <c r="Y252" s="9"/>
      <c r="Z252" s="9"/>
      <c r="AA252" s="59"/>
      <c r="AB252" s="59"/>
      <c r="AC252" s="59"/>
      <c r="AD252" s="59"/>
      <c r="AE252" s="59"/>
      <c r="AF252" s="59"/>
      <c r="AG252" s="59"/>
      <c r="AH252" s="59"/>
      <c r="AI252" s="59"/>
      <c r="AJ252" s="59"/>
      <c r="AK252" s="59"/>
      <c r="AL252" s="2"/>
      <c r="AM252" s="2"/>
      <c r="AN252" s="2"/>
    </row>
    <row r="253" spans="1:40"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59"/>
      <c r="X253" s="59"/>
      <c r="Y253" s="9"/>
      <c r="Z253" s="9"/>
      <c r="AA253" s="59"/>
      <c r="AB253" s="59"/>
      <c r="AC253" s="59"/>
      <c r="AD253" s="59"/>
      <c r="AE253" s="59"/>
      <c r="AF253" s="59"/>
      <c r="AG253" s="59"/>
      <c r="AH253" s="59"/>
      <c r="AI253" s="59"/>
      <c r="AJ253" s="59"/>
      <c r="AK253" s="59"/>
      <c r="AL253" s="2"/>
      <c r="AM253" s="2"/>
      <c r="AN253" s="2"/>
    </row>
    <row r="254" spans="1:40"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59"/>
      <c r="X254" s="59"/>
      <c r="Y254" s="9"/>
      <c r="Z254" s="9"/>
      <c r="AA254" s="59"/>
      <c r="AB254" s="59"/>
      <c r="AC254" s="59"/>
      <c r="AD254" s="59"/>
      <c r="AE254" s="59"/>
      <c r="AF254" s="59"/>
      <c r="AG254" s="59"/>
      <c r="AH254" s="59"/>
      <c r="AI254" s="59"/>
      <c r="AJ254" s="59"/>
      <c r="AK254" s="59"/>
      <c r="AL254" s="2"/>
      <c r="AM254" s="2"/>
      <c r="AN254" s="2"/>
    </row>
    <row r="255" spans="1:40"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59"/>
      <c r="X255" s="59"/>
      <c r="Y255" s="9"/>
      <c r="Z255" s="9"/>
      <c r="AA255" s="59"/>
      <c r="AB255" s="59"/>
      <c r="AC255" s="59"/>
      <c r="AD255" s="59"/>
      <c r="AE255" s="59"/>
      <c r="AF255" s="59"/>
      <c r="AG255" s="59"/>
      <c r="AH255" s="59"/>
      <c r="AI255" s="59"/>
      <c r="AJ255" s="59"/>
      <c r="AK255" s="59"/>
      <c r="AL255" s="2"/>
      <c r="AM255" s="2"/>
      <c r="AN255" s="2"/>
    </row>
    <row r="256" spans="1:40"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59"/>
      <c r="X256" s="59"/>
      <c r="Y256" s="9"/>
      <c r="Z256" s="9"/>
      <c r="AA256" s="59"/>
      <c r="AB256" s="59"/>
      <c r="AC256" s="59"/>
      <c r="AD256" s="59"/>
      <c r="AE256" s="59"/>
      <c r="AF256" s="59"/>
      <c r="AG256" s="59"/>
      <c r="AH256" s="59"/>
      <c r="AI256" s="59"/>
      <c r="AJ256" s="59"/>
      <c r="AK256" s="59"/>
      <c r="AL256" s="2"/>
      <c r="AM256" s="2"/>
      <c r="AN256" s="2"/>
    </row>
    <row r="257" spans="1:40"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59"/>
      <c r="X257" s="59"/>
      <c r="Y257" s="9"/>
      <c r="Z257" s="9"/>
      <c r="AA257" s="59"/>
      <c r="AB257" s="59"/>
      <c r="AC257" s="59"/>
      <c r="AD257" s="59"/>
      <c r="AE257" s="59"/>
      <c r="AF257" s="59"/>
      <c r="AG257" s="59"/>
      <c r="AH257" s="59"/>
      <c r="AI257" s="59"/>
      <c r="AJ257" s="59"/>
      <c r="AK257" s="59"/>
      <c r="AL257" s="2"/>
      <c r="AM257" s="2"/>
      <c r="AN257" s="2"/>
    </row>
    <row r="258" spans="1:40"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59"/>
      <c r="X258" s="59"/>
      <c r="Y258" s="9"/>
      <c r="Z258" s="9"/>
      <c r="AA258" s="59"/>
      <c r="AB258" s="59"/>
      <c r="AC258" s="59"/>
      <c r="AD258" s="59"/>
      <c r="AE258" s="59"/>
      <c r="AF258" s="59"/>
      <c r="AG258" s="59"/>
      <c r="AH258" s="59"/>
      <c r="AI258" s="59"/>
      <c r="AJ258" s="59"/>
      <c r="AK258" s="59"/>
      <c r="AL258" s="2"/>
      <c r="AM258" s="2"/>
      <c r="AN258" s="2"/>
    </row>
    <row r="259" spans="1:40"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59"/>
      <c r="X259" s="59"/>
      <c r="Y259" s="9"/>
      <c r="Z259" s="9"/>
      <c r="AA259" s="59"/>
      <c r="AB259" s="59"/>
      <c r="AC259" s="59"/>
      <c r="AD259" s="59"/>
      <c r="AE259" s="59"/>
      <c r="AF259" s="59"/>
      <c r="AG259" s="59"/>
      <c r="AH259" s="59"/>
      <c r="AI259" s="59"/>
      <c r="AJ259" s="59"/>
      <c r="AK259" s="59"/>
      <c r="AL259" s="2"/>
      <c r="AM259" s="2"/>
      <c r="AN259" s="2"/>
    </row>
    <row r="260" spans="1:40"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59"/>
      <c r="X260" s="59"/>
      <c r="Y260" s="9"/>
      <c r="Z260" s="9"/>
      <c r="AA260" s="59"/>
      <c r="AB260" s="59"/>
      <c r="AC260" s="59"/>
      <c r="AD260" s="59"/>
      <c r="AE260" s="59"/>
      <c r="AF260" s="59"/>
      <c r="AG260" s="59"/>
      <c r="AH260" s="59"/>
      <c r="AI260" s="59"/>
      <c r="AJ260" s="59"/>
      <c r="AK260" s="59"/>
      <c r="AL260" s="2"/>
      <c r="AM260" s="2"/>
      <c r="AN260" s="2"/>
    </row>
    <row r="261" spans="1:40"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59"/>
      <c r="X261" s="59"/>
      <c r="Y261" s="9"/>
      <c r="Z261" s="9"/>
      <c r="AA261" s="59"/>
      <c r="AB261" s="59"/>
      <c r="AC261" s="59"/>
      <c r="AD261" s="59"/>
      <c r="AE261" s="59"/>
      <c r="AF261" s="59"/>
      <c r="AG261" s="59"/>
      <c r="AH261" s="59"/>
      <c r="AI261" s="59"/>
      <c r="AJ261" s="59"/>
      <c r="AK261" s="59"/>
      <c r="AL261" s="2"/>
      <c r="AM261" s="2"/>
      <c r="AN261" s="2"/>
    </row>
    <row r="262" spans="1:40"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59"/>
      <c r="X262" s="59"/>
      <c r="Y262" s="9"/>
      <c r="Z262" s="9"/>
      <c r="AA262" s="59"/>
      <c r="AB262" s="59"/>
      <c r="AC262" s="59"/>
      <c r="AD262" s="59"/>
      <c r="AE262" s="59"/>
      <c r="AF262" s="59"/>
      <c r="AG262" s="59"/>
      <c r="AH262" s="59"/>
      <c r="AI262" s="59"/>
      <c r="AJ262" s="59"/>
      <c r="AK262" s="59"/>
      <c r="AL262" s="2"/>
      <c r="AM262" s="2"/>
      <c r="AN262" s="2"/>
    </row>
    <row r="263" spans="1:40"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59"/>
      <c r="X263" s="59"/>
      <c r="Y263" s="9"/>
      <c r="Z263" s="9"/>
      <c r="AA263" s="59"/>
      <c r="AB263" s="59"/>
      <c r="AC263" s="59"/>
      <c r="AD263" s="59"/>
      <c r="AE263" s="59"/>
      <c r="AF263" s="59"/>
      <c r="AG263" s="59"/>
      <c r="AH263" s="59"/>
      <c r="AI263" s="59"/>
      <c r="AJ263" s="59"/>
      <c r="AK263" s="59"/>
      <c r="AL263" s="2"/>
      <c r="AM263" s="2"/>
      <c r="AN263" s="2"/>
    </row>
    <row r="264" spans="1:40"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59"/>
      <c r="X264" s="59"/>
      <c r="Y264" s="9"/>
      <c r="Z264" s="9"/>
      <c r="AA264" s="59"/>
      <c r="AB264" s="59"/>
      <c r="AC264" s="59"/>
      <c r="AD264" s="59"/>
      <c r="AE264" s="59"/>
      <c r="AF264" s="59"/>
      <c r="AG264" s="59"/>
      <c r="AH264" s="59"/>
      <c r="AI264" s="59"/>
      <c r="AJ264" s="59"/>
      <c r="AK264" s="59"/>
      <c r="AL264" s="2"/>
      <c r="AM264" s="2"/>
      <c r="AN264" s="2"/>
    </row>
    <row r="265" spans="1:40"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59"/>
      <c r="X265" s="59"/>
      <c r="Y265" s="9"/>
      <c r="Z265" s="9"/>
      <c r="AA265" s="59"/>
      <c r="AB265" s="59"/>
      <c r="AC265" s="59"/>
      <c r="AD265" s="59"/>
      <c r="AE265" s="59"/>
      <c r="AF265" s="59"/>
      <c r="AG265" s="59"/>
      <c r="AH265" s="59"/>
      <c r="AI265" s="59"/>
      <c r="AJ265" s="59"/>
      <c r="AK265" s="59"/>
      <c r="AL265" s="2"/>
      <c r="AM265" s="2"/>
      <c r="AN265" s="2"/>
    </row>
    <row r="266" spans="1:40"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59"/>
      <c r="X266" s="59"/>
      <c r="Y266" s="9"/>
      <c r="Z266" s="9"/>
      <c r="AA266" s="59"/>
      <c r="AB266" s="59"/>
      <c r="AC266" s="59"/>
      <c r="AD266" s="59"/>
      <c r="AE266" s="59"/>
      <c r="AF266" s="59"/>
      <c r="AG266" s="59"/>
      <c r="AH266" s="59"/>
      <c r="AI266" s="59"/>
      <c r="AJ266" s="59"/>
      <c r="AK266" s="59"/>
      <c r="AL266" s="2"/>
      <c r="AM266" s="2"/>
      <c r="AN266" s="2"/>
    </row>
    <row r="267" spans="1:40"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59"/>
      <c r="X267" s="59"/>
      <c r="Y267" s="9"/>
      <c r="Z267" s="9"/>
      <c r="AA267" s="59"/>
      <c r="AB267" s="59"/>
      <c r="AC267" s="59"/>
      <c r="AD267" s="59"/>
      <c r="AE267" s="59"/>
      <c r="AF267" s="59"/>
      <c r="AG267" s="59"/>
      <c r="AH267" s="59"/>
      <c r="AI267" s="59"/>
      <c r="AJ267" s="59"/>
      <c r="AK267" s="59"/>
      <c r="AL267" s="2"/>
      <c r="AM267" s="2"/>
      <c r="AN267" s="2"/>
    </row>
    <row r="268" spans="1:40"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59"/>
      <c r="X268" s="59"/>
      <c r="Y268" s="9"/>
      <c r="Z268" s="9"/>
      <c r="AA268" s="59"/>
      <c r="AB268" s="59"/>
      <c r="AC268" s="59"/>
      <c r="AD268" s="59"/>
      <c r="AE268" s="59"/>
      <c r="AF268" s="59"/>
      <c r="AG268" s="59"/>
      <c r="AH268" s="59"/>
      <c r="AI268" s="59"/>
      <c r="AJ268" s="59"/>
      <c r="AK268" s="59"/>
      <c r="AL268" s="2"/>
      <c r="AM268" s="2"/>
      <c r="AN268" s="2"/>
    </row>
    <row r="269" spans="1:40"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59"/>
      <c r="X269" s="59"/>
      <c r="Y269" s="9"/>
      <c r="Z269" s="9"/>
      <c r="AA269" s="59"/>
      <c r="AB269" s="59"/>
      <c r="AC269" s="59"/>
      <c r="AD269" s="59"/>
      <c r="AE269" s="59"/>
      <c r="AF269" s="59"/>
      <c r="AG269" s="59"/>
      <c r="AH269" s="59"/>
      <c r="AI269" s="59"/>
      <c r="AJ269" s="59"/>
      <c r="AK269" s="59"/>
      <c r="AL269" s="2"/>
      <c r="AM269" s="2"/>
      <c r="AN269" s="2"/>
    </row>
    <row r="270" spans="1:40"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59"/>
      <c r="X270" s="59"/>
      <c r="Y270" s="9"/>
      <c r="Z270" s="9"/>
      <c r="AA270" s="59"/>
      <c r="AB270" s="59"/>
      <c r="AC270" s="59"/>
      <c r="AD270" s="59"/>
      <c r="AE270" s="59"/>
      <c r="AF270" s="59"/>
      <c r="AG270" s="59"/>
      <c r="AH270" s="59"/>
      <c r="AI270" s="59"/>
      <c r="AJ270" s="59"/>
      <c r="AK270" s="59"/>
      <c r="AL270" s="2"/>
      <c r="AM270" s="2"/>
      <c r="AN270" s="2"/>
    </row>
    <row r="271" spans="1:40"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59"/>
      <c r="X271" s="59"/>
      <c r="Y271" s="9"/>
      <c r="Z271" s="9"/>
      <c r="AA271" s="59"/>
      <c r="AB271" s="59"/>
      <c r="AC271" s="59"/>
      <c r="AD271" s="59"/>
      <c r="AE271" s="59"/>
      <c r="AF271" s="59"/>
      <c r="AG271" s="59"/>
      <c r="AH271" s="59"/>
      <c r="AI271" s="59"/>
      <c r="AJ271" s="59"/>
      <c r="AK271" s="59"/>
      <c r="AL271" s="2"/>
      <c r="AM271" s="2"/>
      <c r="AN271" s="2"/>
    </row>
    <row r="272" spans="1:40"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59"/>
      <c r="X272" s="59"/>
      <c r="Y272" s="9"/>
      <c r="Z272" s="9"/>
      <c r="AA272" s="59"/>
      <c r="AB272" s="59"/>
      <c r="AC272" s="59"/>
      <c r="AD272" s="59"/>
      <c r="AE272" s="59"/>
      <c r="AF272" s="59"/>
      <c r="AG272" s="59"/>
      <c r="AH272" s="59"/>
      <c r="AI272" s="59"/>
      <c r="AJ272" s="59"/>
      <c r="AK272" s="59"/>
      <c r="AL272" s="2"/>
      <c r="AM272" s="2"/>
      <c r="AN272" s="2"/>
    </row>
    <row r="273" spans="1:40"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59"/>
      <c r="X273" s="59"/>
      <c r="Y273" s="9"/>
      <c r="Z273" s="9"/>
      <c r="AA273" s="59"/>
      <c r="AB273" s="59"/>
      <c r="AC273" s="59"/>
      <c r="AD273" s="59"/>
      <c r="AE273" s="59"/>
      <c r="AF273" s="59"/>
      <c r="AG273" s="59"/>
      <c r="AH273" s="59"/>
      <c r="AI273" s="59"/>
      <c r="AJ273" s="59"/>
      <c r="AK273" s="59"/>
      <c r="AL273" s="2"/>
      <c r="AM273" s="2"/>
      <c r="AN273" s="2"/>
    </row>
    <row r="274" spans="1:40"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59"/>
      <c r="X274" s="59"/>
      <c r="Y274" s="9"/>
      <c r="Z274" s="9"/>
      <c r="AA274" s="59"/>
      <c r="AB274" s="59"/>
      <c r="AC274" s="59"/>
      <c r="AD274" s="59"/>
      <c r="AE274" s="59"/>
      <c r="AF274" s="59"/>
      <c r="AG274" s="59"/>
      <c r="AH274" s="59"/>
      <c r="AI274" s="59"/>
      <c r="AJ274" s="59"/>
      <c r="AK274" s="59"/>
      <c r="AL274" s="2"/>
      <c r="AM274" s="2"/>
      <c r="AN274" s="2"/>
    </row>
    <row r="275" spans="1:40"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59"/>
      <c r="X275" s="59"/>
      <c r="Y275" s="9"/>
      <c r="Z275" s="9"/>
      <c r="AA275" s="59"/>
      <c r="AB275" s="59"/>
      <c r="AC275" s="59"/>
      <c r="AD275" s="59"/>
      <c r="AE275" s="59"/>
      <c r="AF275" s="59"/>
      <c r="AG275" s="59"/>
      <c r="AH275" s="59"/>
      <c r="AI275" s="59"/>
      <c r="AJ275" s="59"/>
      <c r="AK275" s="59"/>
      <c r="AL275" s="2"/>
      <c r="AM275" s="2"/>
      <c r="AN275" s="2"/>
    </row>
    <row r="276" spans="1:40"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59"/>
      <c r="X276" s="59"/>
      <c r="Y276" s="9"/>
      <c r="Z276" s="9"/>
      <c r="AA276" s="59"/>
      <c r="AB276" s="59"/>
      <c r="AC276" s="59"/>
      <c r="AD276" s="59"/>
      <c r="AE276" s="59"/>
      <c r="AF276" s="59"/>
      <c r="AG276" s="59"/>
      <c r="AH276" s="59"/>
      <c r="AI276" s="59"/>
      <c r="AJ276" s="59"/>
      <c r="AK276" s="59"/>
      <c r="AL276" s="2"/>
      <c r="AM276" s="2"/>
      <c r="AN276" s="2"/>
    </row>
    <row r="277" spans="1:40"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59"/>
      <c r="X277" s="59"/>
      <c r="Y277" s="9"/>
      <c r="Z277" s="9"/>
      <c r="AA277" s="59"/>
      <c r="AB277" s="59"/>
      <c r="AC277" s="59"/>
      <c r="AD277" s="59"/>
      <c r="AE277" s="59"/>
      <c r="AF277" s="59"/>
      <c r="AG277" s="59"/>
      <c r="AH277" s="59"/>
      <c r="AI277" s="59"/>
      <c r="AJ277" s="59"/>
      <c r="AK277" s="59"/>
      <c r="AL277" s="2"/>
      <c r="AM277" s="2"/>
      <c r="AN277" s="2"/>
    </row>
    <row r="278" spans="1:40"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59"/>
      <c r="X278" s="59"/>
      <c r="Y278" s="9"/>
      <c r="Z278" s="9"/>
      <c r="AA278" s="59"/>
      <c r="AB278" s="59"/>
      <c r="AC278" s="59"/>
      <c r="AD278" s="59"/>
      <c r="AE278" s="59"/>
      <c r="AF278" s="59"/>
      <c r="AG278" s="59"/>
      <c r="AH278" s="59"/>
      <c r="AI278" s="59"/>
      <c r="AJ278" s="59"/>
      <c r="AK278" s="59"/>
      <c r="AL278" s="2"/>
      <c r="AM278" s="2"/>
      <c r="AN278" s="2"/>
    </row>
    <row r="279" spans="1:40"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59"/>
      <c r="X279" s="59"/>
      <c r="Y279" s="9"/>
      <c r="Z279" s="9"/>
      <c r="AA279" s="59"/>
      <c r="AB279" s="59"/>
      <c r="AC279" s="59"/>
      <c r="AD279" s="59"/>
      <c r="AE279" s="59"/>
      <c r="AF279" s="59"/>
      <c r="AG279" s="59"/>
      <c r="AH279" s="59"/>
      <c r="AI279" s="59"/>
      <c r="AJ279" s="59"/>
      <c r="AK279" s="59"/>
      <c r="AL279" s="2"/>
      <c r="AM279" s="2"/>
      <c r="AN279" s="2"/>
    </row>
    <row r="280" spans="1:40"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59"/>
      <c r="X280" s="59"/>
      <c r="Y280" s="9"/>
      <c r="Z280" s="9"/>
      <c r="AA280" s="59"/>
      <c r="AB280" s="59"/>
      <c r="AC280" s="59"/>
      <c r="AD280" s="59"/>
      <c r="AE280" s="59"/>
      <c r="AF280" s="59"/>
      <c r="AG280" s="59"/>
      <c r="AH280" s="59"/>
      <c r="AI280" s="59"/>
      <c r="AJ280" s="59"/>
      <c r="AK280" s="59"/>
      <c r="AL280" s="2"/>
      <c r="AM280" s="2"/>
      <c r="AN280" s="2"/>
    </row>
    <row r="281" spans="1:40"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59"/>
      <c r="X281" s="59"/>
      <c r="Y281" s="9"/>
      <c r="Z281" s="9"/>
      <c r="AA281" s="59"/>
      <c r="AB281" s="59"/>
      <c r="AC281" s="59"/>
      <c r="AD281" s="59"/>
      <c r="AE281" s="59"/>
      <c r="AF281" s="59"/>
      <c r="AG281" s="59"/>
      <c r="AH281" s="59"/>
      <c r="AI281" s="59"/>
      <c r="AJ281" s="59"/>
      <c r="AK281" s="59"/>
      <c r="AL281" s="2"/>
      <c r="AM281" s="2"/>
      <c r="AN281" s="2"/>
    </row>
    <row r="282" spans="1:40"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59"/>
      <c r="X282" s="59"/>
      <c r="Y282" s="9"/>
      <c r="Z282" s="9"/>
      <c r="AA282" s="59"/>
      <c r="AB282" s="59"/>
      <c r="AC282" s="59"/>
      <c r="AD282" s="59"/>
      <c r="AE282" s="59"/>
      <c r="AF282" s="59"/>
      <c r="AG282" s="59"/>
      <c r="AH282" s="59"/>
      <c r="AI282" s="59"/>
      <c r="AJ282" s="59"/>
      <c r="AK282" s="59"/>
      <c r="AL282" s="2"/>
      <c r="AM282" s="2"/>
      <c r="AN282" s="2"/>
    </row>
    <row r="283" spans="1:40"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59"/>
      <c r="X283" s="59"/>
      <c r="Y283" s="9"/>
      <c r="Z283" s="9"/>
      <c r="AA283" s="59"/>
      <c r="AB283" s="59"/>
      <c r="AC283" s="59"/>
      <c r="AD283" s="59"/>
      <c r="AE283" s="59"/>
      <c r="AF283" s="59"/>
      <c r="AG283" s="59"/>
      <c r="AH283" s="59"/>
      <c r="AI283" s="59"/>
      <c r="AJ283" s="59"/>
      <c r="AK283" s="59"/>
      <c r="AL283" s="2"/>
      <c r="AM283" s="2"/>
      <c r="AN283" s="2"/>
    </row>
    <row r="284" spans="1:40"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59"/>
      <c r="X284" s="59"/>
      <c r="Y284" s="9"/>
      <c r="Z284" s="9"/>
      <c r="AA284" s="59"/>
      <c r="AB284" s="59"/>
      <c r="AC284" s="59"/>
      <c r="AD284" s="59"/>
      <c r="AE284" s="59"/>
      <c r="AF284" s="59"/>
      <c r="AG284" s="59"/>
      <c r="AH284" s="59"/>
      <c r="AI284" s="59"/>
      <c r="AJ284" s="59"/>
      <c r="AK284" s="59"/>
      <c r="AL284" s="2"/>
      <c r="AM284" s="2"/>
      <c r="AN284" s="2"/>
    </row>
    <row r="285" spans="1:40"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59"/>
      <c r="X285" s="59"/>
      <c r="Y285" s="9"/>
      <c r="Z285" s="9"/>
      <c r="AA285" s="59"/>
      <c r="AB285" s="59"/>
      <c r="AC285" s="59"/>
      <c r="AD285" s="59"/>
      <c r="AE285" s="59"/>
      <c r="AF285" s="59"/>
      <c r="AG285" s="59"/>
      <c r="AH285" s="59"/>
      <c r="AI285" s="59"/>
      <c r="AJ285" s="59"/>
      <c r="AK285" s="59"/>
      <c r="AL285" s="2"/>
      <c r="AM285" s="2"/>
      <c r="AN285" s="2"/>
    </row>
    <row r="286" spans="1:40"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59"/>
      <c r="X286" s="59"/>
      <c r="Y286" s="9"/>
      <c r="Z286" s="9"/>
      <c r="AA286" s="59"/>
      <c r="AB286" s="59"/>
      <c r="AC286" s="59"/>
      <c r="AD286" s="59"/>
      <c r="AE286" s="59"/>
      <c r="AF286" s="59"/>
      <c r="AG286" s="59"/>
      <c r="AH286" s="59"/>
      <c r="AI286" s="59"/>
      <c r="AJ286" s="59"/>
      <c r="AK286" s="59"/>
      <c r="AL286" s="2"/>
      <c r="AM286" s="2"/>
      <c r="AN286" s="2"/>
    </row>
    <row r="287" spans="1:40"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59"/>
      <c r="X287" s="59"/>
      <c r="Y287" s="9"/>
      <c r="Z287" s="9"/>
      <c r="AA287" s="59"/>
      <c r="AB287" s="59"/>
      <c r="AC287" s="59"/>
      <c r="AD287" s="59"/>
      <c r="AE287" s="59"/>
      <c r="AF287" s="59"/>
      <c r="AG287" s="59"/>
      <c r="AH287" s="59"/>
      <c r="AI287" s="59"/>
      <c r="AJ287" s="59"/>
      <c r="AK287" s="59"/>
      <c r="AL287" s="2"/>
      <c r="AM287" s="2"/>
      <c r="AN287" s="2"/>
    </row>
    <row r="288" spans="1:40"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59"/>
      <c r="X288" s="59"/>
      <c r="Y288" s="9"/>
      <c r="Z288" s="9"/>
      <c r="AA288" s="59"/>
      <c r="AB288" s="59"/>
      <c r="AC288" s="59"/>
      <c r="AD288" s="59"/>
      <c r="AE288" s="59"/>
      <c r="AF288" s="59"/>
      <c r="AG288" s="59"/>
      <c r="AH288" s="59"/>
      <c r="AI288" s="59"/>
      <c r="AJ288" s="59"/>
      <c r="AK288" s="59"/>
      <c r="AL288" s="2"/>
      <c r="AM288" s="2"/>
      <c r="AN288" s="2"/>
    </row>
    <row r="289" spans="1:40"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59"/>
      <c r="X289" s="59"/>
      <c r="Y289" s="9"/>
      <c r="Z289" s="9"/>
      <c r="AA289" s="59"/>
      <c r="AB289" s="59"/>
      <c r="AC289" s="59"/>
      <c r="AD289" s="59"/>
      <c r="AE289" s="59"/>
      <c r="AF289" s="59"/>
      <c r="AG289" s="59"/>
      <c r="AH289" s="59"/>
      <c r="AI289" s="59"/>
      <c r="AJ289" s="59"/>
      <c r="AK289" s="59"/>
      <c r="AL289" s="2"/>
      <c r="AM289" s="2"/>
      <c r="AN289" s="2"/>
    </row>
    <row r="290" spans="1:40"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59"/>
      <c r="X290" s="59"/>
      <c r="Y290" s="9"/>
      <c r="Z290" s="9"/>
      <c r="AA290" s="59"/>
      <c r="AB290" s="59"/>
      <c r="AC290" s="59"/>
      <c r="AD290" s="59"/>
      <c r="AE290" s="59"/>
      <c r="AF290" s="59"/>
      <c r="AG290" s="59"/>
      <c r="AH290" s="59"/>
      <c r="AI290" s="59"/>
      <c r="AJ290" s="59"/>
      <c r="AK290" s="59"/>
      <c r="AL290" s="2"/>
      <c r="AM290" s="2"/>
      <c r="AN290" s="2"/>
    </row>
    <row r="291" spans="1:40"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59"/>
      <c r="X291" s="59"/>
      <c r="Y291" s="9"/>
      <c r="Z291" s="9"/>
      <c r="AA291" s="59"/>
      <c r="AB291" s="59"/>
      <c r="AC291" s="59"/>
      <c r="AD291" s="59"/>
      <c r="AE291" s="59"/>
      <c r="AF291" s="59"/>
      <c r="AG291" s="59"/>
      <c r="AH291" s="59"/>
      <c r="AI291" s="59"/>
      <c r="AJ291" s="59"/>
      <c r="AK291" s="59"/>
      <c r="AL291" s="2"/>
      <c r="AM291" s="2"/>
      <c r="AN291" s="2"/>
    </row>
    <row r="292" spans="1:40"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59"/>
      <c r="X292" s="59"/>
      <c r="Y292" s="9"/>
      <c r="Z292" s="9"/>
      <c r="AA292" s="59"/>
      <c r="AB292" s="59"/>
      <c r="AC292" s="59"/>
      <c r="AD292" s="59"/>
      <c r="AE292" s="59"/>
      <c r="AF292" s="59"/>
      <c r="AG292" s="59"/>
      <c r="AH292" s="59"/>
      <c r="AI292" s="59"/>
      <c r="AJ292" s="59"/>
      <c r="AK292" s="59"/>
      <c r="AL292" s="2"/>
      <c r="AM292" s="2"/>
      <c r="AN292" s="2"/>
    </row>
    <row r="293" spans="1:40"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59"/>
      <c r="X293" s="59"/>
      <c r="Y293" s="9"/>
      <c r="Z293" s="9"/>
      <c r="AA293" s="59"/>
      <c r="AB293" s="59"/>
      <c r="AC293" s="59"/>
      <c r="AD293" s="59"/>
      <c r="AE293" s="59"/>
      <c r="AF293" s="59"/>
      <c r="AG293" s="59"/>
      <c r="AH293" s="59"/>
      <c r="AI293" s="59"/>
      <c r="AJ293" s="59"/>
      <c r="AK293" s="59"/>
      <c r="AL293" s="2"/>
      <c r="AM293" s="2"/>
      <c r="AN293" s="2"/>
    </row>
    <row r="294" spans="1:40"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59"/>
      <c r="X294" s="59"/>
      <c r="Y294" s="9"/>
      <c r="Z294" s="9"/>
      <c r="AA294" s="59"/>
      <c r="AB294" s="59"/>
      <c r="AC294" s="59"/>
      <c r="AD294" s="59"/>
      <c r="AE294" s="59"/>
      <c r="AF294" s="59"/>
      <c r="AG294" s="59"/>
      <c r="AH294" s="59"/>
      <c r="AI294" s="59"/>
      <c r="AJ294" s="59"/>
      <c r="AK294" s="59"/>
      <c r="AL294" s="2"/>
      <c r="AM294" s="2"/>
      <c r="AN294" s="2"/>
    </row>
    <row r="295" spans="1:40"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59"/>
      <c r="X295" s="59"/>
      <c r="Y295" s="9"/>
      <c r="Z295" s="9"/>
      <c r="AA295" s="59"/>
      <c r="AB295" s="59"/>
      <c r="AC295" s="59"/>
      <c r="AD295" s="59"/>
      <c r="AE295" s="59"/>
      <c r="AF295" s="59"/>
      <c r="AG295" s="59"/>
      <c r="AH295" s="59"/>
      <c r="AI295" s="59"/>
      <c r="AJ295" s="59"/>
      <c r="AK295" s="59"/>
      <c r="AL295" s="2"/>
      <c r="AM295" s="2"/>
      <c r="AN295" s="2"/>
    </row>
    <row r="296" spans="1:40"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59"/>
      <c r="X296" s="59"/>
      <c r="Y296" s="9"/>
      <c r="Z296" s="9"/>
      <c r="AA296" s="59"/>
      <c r="AB296" s="59"/>
      <c r="AC296" s="59"/>
      <c r="AD296" s="59"/>
      <c r="AE296" s="59"/>
      <c r="AF296" s="59"/>
      <c r="AG296" s="59"/>
      <c r="AH296" s="59"/>
      <c r="AI296" s="59"/>
      <c r="AJ296" s="59"/>
      <c r="AK296" s="59"/>
      <c r="AL296" s="2"/>
      <c r="AM296" s="2"/>
      <c r="AN296" s="2"/>
    </row>
    <row r="297" spans="1:40"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59"/>
      <c r="X297" s="59"/>
      <c r="Y297" s="9"/>
      <c r="Z297" s="9"/>
      <c r="AA297" s="59"/>
      <c r="AB297" s="59"/>
      <c r="AC297" s="59"/>
      <c r="AD297" s="59"/>
      <c r="AE297" s="59"/>
      <c r="AF297" s="59"/>
      <c r="AG297" s="59"/>
      <c r="AH297" s="59"/>
      <c r="AI297" s="59"/>
      <c r="AJ297" s="59"/>
      <c r="AK297" s="59"/>
      <c r="AL297" s="2"/>
      <c r="AM297" s="2"/>
      <c r="AN297" s="2"/>
    </row>
    <row r="298" spans="1:40"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59"/>
      <c r="X298" s="59"/>
      <c r="Y298" s="9"/>
      <c r="Z298" s="9"/>
      <c r="AA298" s="59"/>
      <c r="AB298" s="59"/>
      <c r="AC298" s="59"/>
      <c r="AD298" s="59"/>
      <c r="AE298" s="59"/>
      <c r="AF298" s="59"/>
      <c r="AG298" s="59"/>
      <c r="AH298" s="59"/>
      <c r="AI298" s="59"/>
      <c r="AJ298" s="59"/>
      <c r="AK298" s="59"/>
      <c r="AL298" s="2"/>
      <c r="AM298" s="2"/>
      <c r="AN298" s="2"/>
    </row>
    <row r="299" spans="1:40"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59"/>
      <c r="X299" s="59"/>
      <c r="Y299" s="9"/>
      <c r="Z299" s="9"/>
      <c r="AA299" s="59"/>
      <c r="AB299" s="59"/>
      <c r="AC299" s="59"/>
      <c r="AD299" s="59"/>
      <c r="AE299" s="59"/>
      <c r="AF299" s="59"/>
      <c r="AG299" s="59"/>
      <c r="AH299" s="59"/>
      <c r="AI299" s="59"/>
      <c r="AJ299" s="59"/>
      <c r="AK299" s="59"/>
      <c r="AL299" s="2"/>
      <c r="AM299" s="2"/>
      <c r="AN299" s="2"/>
    </row>
    <row r="300" spans="1:40"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59"/>
      <c r="X300" s="59"/>
      <c r="Y300" s="9"/>
      <c r="Z300" s="9"/>
      <c r="AA300" s="59"/>
      <c r="AB300" s="59"/>
      <c r="AC300" s="59"/>
      <c r="AD300" s="59"/>
      <c r="AE300" s="59"/>
      <c r="AF300" s="59"/>
      <c r="AG300" s="59"/>
      <c r="AH300" s="59"/>
      <c r="AI300" s="59"/>
      <c r="AJ300" s="59"/>
      <c r="AK300" s="59"/>
      <c r="AL300" s="2"/>
      <c r="AM300" s="2"/>
      <c r="AN300" s="2"/>
    </row>
    <row r="301" spans="1:40"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59"/>
      <c r="X301" s="59"/>
      <c r="Y301" s="9"/>
      <c r="Z301" s="9"/>
      <c r="AA301" s="59"/>
      <c r="AB301" s="59"/>
      <c r="AC301" s="59"/>
      <c r="AD301" s="59"/>
      <c r="AE301" s="59"/>
      <c r="AF301" s="59"/>
      <c r="AG301" s="59"/>
      <c r="AH301" s="59"/>
      <c r="AI301" s="59"/>
      <c r="AJ301" s="59"/>
      <c r="AK301" s="59"/>
      <c r="AL301" s="2"/>
      <c r="AM301" s="2"/>
      <c r="AN301" s="2"/>
    </row>
    <row r="302" spans="1:40"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59"/>
      <c r="X302" s="59"/>
      <c r="Y302" s="9"/>
      <c r="Z302" s="9"/>
      <c r="AA302" s="59"/>
      <c r="AB302" s="59"/>
      <c r="AC302" s="59"/>
      <c r="AD302" s="59"/>
      <c r="AE302" s="59"/>
      <c r="AF302" s="59"/>
      <c r="AG302" s="59"/>
      <c r="AH302" s="59"/>
      <c r="AI302" s="59"/>
      <c r="AJ302" s="59"/>
      <c r="AK302" s="59"/>
      <c r="AL302" s="2"/>
      <c r="AM302" s="2"/>
      <c r="AN302" s="2"/>
    </row>
    <row r="303" spans="1:40"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59"/>
      <c r="X303" s="59"/>
      <c r="Y303" s="9"/>
      <c r="Z303" s="9"/>
      <c r="AA303" s="59"/>
      <c r="AB303" s="59"/>
      <c r="AC303" s="59"/>
      <c r="AD303" s="59"/>
      <c r="AE303" s="59"/>
      <c r="AF303" s="59"/>
      <c r="AG303" s="59"/>
      <c r="AH303" s="59"/>
      <c r="AI303" s="59"/>
      <c r="AJ303" s="59"/>
      <c r="AK303" s="59"/>
      <c r="AL303" s="2"/>
      <c r="AM303" s="2"/>
      <c r="AN303" s="2"/>
    </row>
    <row r="304" spans="1:40"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59"/>
      <c r="X304" s="59"/>
      <c r="Y304" s="9"/>
      <c r="Z304" s="9"/>
      <c r="AA304" s="59"/>
      <c r="AB304" s="59"/>
      <c r="AC304" s="59"/>
      <c r="AD304" s="59"/>
      <c r="AE304" s="59"/>
      <c r="AF304" s="59"/>
      <c r="AG304" s="59"/>
      <c r="AH304" s="59"/>
      <c r="AI304" s="59"/>
      <c r="AJ304" s="59"/>
      <c r="AK304" s="59"/>
      <c r="AL304" s="2"/>
      <c r="AM304" s="2"/>
      <c r="AN304" s="2"/>
    </row>
    <row r="305" spans="1:40"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59"/>
      <c r="X305" s="59"/>
      <c r="Y305" s="9"/>
      <c r="Z305" s="9"/>
      <c r="AA305" s="59"/>
      <c r="AB305" s="59"/>
      <c r="AC305" s="59"/>
      <c r="AD305" s="59"/>
      <c r="AE305" s="59"/>
      <c r="AF305" s="59"/>
      <c r="AG305" s="59"/>
      <c r="AH305" s="59"/>
      <c r="AI305" s="59"/>
      <c r="AJ305" s="59"/>
      <c r="AK305" s="59"/>
      <c r="AL305" s="2"/>
      <c r="AM305" s="2"/>
      <c r="AN305" s="2"/>
    </row>
    <row r="306" spans="1:40"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59"/>
      <c r="X306" s="59"/>
      <c r="Y306" s="9"/>
      <c r="Z306" s="9"/>
      <c r="AA306" s="59"/>
      <c r="AB306" s="59"/>
      <c r="AC306" s="59"/>
      <c r="AD306" s="59"/>
      <c r="AE306" s="59"/>
      <c r="AF306" s="59"/>
      <c r="AG306" s="59"/>
      <c r="AH306" s="59"/>
      <c r="AI306" s="59"/>
      <c r="AJ306" s="59"/>
      <c r="AK306" s="59"/>
      <c r="AL306" s="2"/>
      <c r="AM306" s="2"/>
      <c r="AN306" s="2"/>
    </row>
    <row r="307" spans="1:40"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59"/>
      <c r="X307" s="59"/>
      <c r="Y307" s="9"/>
      <c r="Z307" s="9"/>
      <c r="AA307" s="59"/>
      <c r="AB307" s="59"/>
      <c r="AC307" s="59"/>
      <c r="AD307" s="59"/>
      <c r="AE307" s="59"/>
      <c r="AF307" s="59"/>
      <c r="AG307" s="59"/>
      <c r="AH307" s="59"/>
      <c r="AI307" s="59"/>
      <c r="AJ307" s="59"/>
      <c r="AK307" s="59"/>
      <c r="AL307" s="2"/>
      <c r="AM307" s="2"/>
      <c r="AN307" s="2"/>
    </row>
    <row r="308" spans="1:40"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59"/>
      <c r="X308" s="59"/>
      <c r="Y308" s="9"/>
      <c r="Z308" s="9"/>
      <c r="AA308" s="59"/>
      <c r="AB308" s="59"/>
      <c r="AC308" s="59"/>
      <c r="AD308" s="59"/>
      <c r="AE308" s="59"/>
      <c r="AF308" s="59"/>
      <c r="AG308" s="59"/>
      <c r="AH308" s="59"/>
      <c r="AI308" s="59"/>
      <c r="AJ308" s="59"/>
      <c r="AK308" s="59"/>
      <c r="AL308" s="2"/>
      <c r="AM308" s="2"/>
      <c r="AN308" s="2"/>
    </row>
    <row r="309" spans="1:40"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59"/>
      <c r="X309" s="59"/>
      <c r="Y309" s="9"/>
      <c r="Z309" s="9"/>
      <c r="AA309" s="59"/>
      <c r="AB309" s="59"/>
      <c r="AC309" s="59"/>
      <c r="AD309" s="59"/>
      <c r="AE309" s="59"/>
      <c r="AF309" s="59"/>
      <c r="AG309" s="59"/>
      <c r="AH309" s="59"/>
      <c r="AI309" s="59"/>
      <c r="AJ309" s="59"/>
      <c r="AK309" s="59"/>
      <c r="AL309" s="2"/>
      <c r="AM309" s="2"/>
      <c r="AN309" s="2"/>
    </row>
    <row r="310" spans="1:40"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59"/>
      <c r="X310" s="59"/>
      <c r="Y310" s="9"/>
      <c r="Z310" s="9"/>
      <c r="AA310" s="59"/>
      <c r="AB310" s="59"/>
      <c r="AC310" s="59"/>
      <c r="AD310" s="59"/>
      <c r="AE310" s="59"/>
      <c r="AF310" s="59"/>
      <c r="AG310" s="59"/>
      <c r="AH310" s="59"/>
      <c r="AI310" s="59"/>
      <c r="AJ310" s="59"/>
      <c r="AK310" s="59"/>
      <c r="AL310" s="2"/>
      <c r="AM310" s="2"/>
      <c r="AN310" s="2"/>
    </row>
    <row r="311" spans="1:40"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59"/>
      <c r="X311" s="59"/>
      <c r="Y311" s="9"/>
      <c r="Z311" s="9"/>
      <c r="AA311" s="59"/>
      <c r="AB311" s="59"/>
      <c r="AC311" s="59"/>
      <c r="AD311" s="59"/>
      <c r="AE311" s="59"/>
      <c r="AF311" s="59"/>
      <c r="AG311" s="59"/>
      <c r="AH311" s="59"/>
      <c r="AI311" s="59"/>
      <c r="AJ311" s="59"/>
      <c r="AK311" s="59"/>
      <c r="AL311" s="2"/>
      <c r="AM311" s="2"/>
      <c r="AN311" s="2"/>
    </row>
    <row r="312" spans="1:40"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59"/>
      <c r="X312" s="59"/>
      <c r="Y312" s="9"/>
      <c r="Z312" s="9"/>
      <c r="AA312" s="59"/>
      <c r="AB312" s="59"/>
      <c r="AC312" s="59"/>
      <c r="AD312" s="59"/>
      <c r="AE312" s="59"/>
      <c r="AF312" s="59"/>
      <c r="AG312" s="59"/>
      <c r="AH312" s="59"/>
      <c r="AI312" s="59"/>
      <c r="AJ312" s="59"/>
      <c r="AK312" s="59"/>
      <c r="AL312" s="2"/>
      <c r="AM312" s="2"/>
      <c r="AN312" s="2"/>
    </row>
    <row r="313" spans="1:40"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59"/>
      <c r="X313" s="59"/>
      <c r="Y313" s="9"/>
      <c r="Z313" s="9"/>
      <c r="AA313" s="59"/>
      <c r="AB313" s="59"/>
      <c r="AC313" s="59"/>
      <c r="AD313" s="59"/>
      <c r="AE313" s="59"/>
      <c r="AF313" s="59"/>
      <c r="AG313" s="59"/>
      <c r="AH313" s="59"/>
      <c r="AI313" s="59"/>
      <c r="AJ313" s="59"/>
      <c r="AK313" s="59"/>
      <c r="AL313" s="2"/>
      <c r="AM313" s="2"/>
      <c r="AN313" s="2"/>
    </row>
    <row r="314" spans="1:40"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59"/>
      <c r="X314" s="59"/>
      <c r="Y314" s="9"/>
      <c r="Z314" s="9"/>
      <c r="AA314" s="59"/>
      <c r="AB314" s="59"/>
      <c r="AC314" s="59"/>
      <c r="AD314" s="59"/>
      <c r="AE314" s="59"/>
      <c r="AF314" s="59"/>
      <c r="AG314" s="59"/>
      <c r="AH314" s="59"/>
      <c r="AI314" s="59"/>
      <c r="AJ314" s="59"/>
      <c r="AK314" s="59"/>
      <c r="AL314" s="2"/>
      <c r="AM314" s="2"/>
      <c r="AN314" s="2"/>
    </row>
    <row r="315" spans="1:40"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59"/>
      <c r="X315" s="59"/>
      <c r="Y315" s="9"/>
      <c r="Z315" s="9"/>
      <c r="AA315" s="59"/>
      <c r="AB315" s="59"/>
      <c r="AC315" s="59"/>
      <c r="AD315" s="59"/>
      <c r="AE315" s="59"/>
      <c r="AF315" s="59"/>
      <c r="AG315" s="59"/>
      <c r="AH315" s="59"/>
      <c r="AI315" s="59"/>
      <c r="AJ315" s="59"/>
      <c r="AK315" s="59"/>
      <c r="AL315" s="2"/>
      <c r="AM315" s="2"/>
      <c r="AN315" s="2"/>
    </row>
    <row r="316" spans="1:40"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59"/>
      <c r="X316" s="59"/>
      <c r="Y316" s="9"/>
      <c r="Z316" s="9"/>
      <c r="AA316" s="59"/>
      <c r="AB316" s="59"/>
      <c r="AC316" s="59"/>
      <c r="AD316" s="59"/>
      <c r="AE316" s="59"/>
      <c r="AF316" s="59"/>
      <c r="AG316" s="59"/>
      <c r="AH316" s="59"/>
      <c r="AI316" s="59"/>
      <c r="AJ316" s="59"/>
      <c r="AK316" s="59"/>
      <c r="AL316" s="2"/>
      <c r="AM316" s="2"/>
      <c r="AN316" s="2"/>
    </row>
    <row r="317" spans="1:40"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59"/>
      <c r="X317" s="59"/>
      <c r="Y317" s="9"/>
      <c r="Z317" s="9"/>
      <c r="AA317" s="59"/>
      <c r="AB317" s="59"/>
      <c r="AC317" s="59"/>
      <c r="AD317" s="59"/>
      <c r="AE317" s="59"/>
      <c r="AF317" s="59"/>
      <c r="AG317" s="59"/>
      <c r="AH317" s="59"/>
      <c r="AI317" s="59"/>
      <c r="AJ317" s="59"/>
      <c r="AK317" s="59"/>
      <c r="AL317" s="2"/>
      <c r="AM317" s="2"/>
      <c r="AN317" s="2"/>
    </row>
    <row r="318" spans="1:40"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59"/>
      <c r="X318" s="59"/>
      <c r="Y318" s="9"/>
      <c r="Z318" s="9"/>
      <c r="AA318" s="59"/>
      <c r="AB318" s="59"/>
      <c r="AC318" s="59"/>
      <c r="AD318" s="59"/>
      <c r="AE318" s="59"/>
      <c r="AF318" s="59"/>
      <c r="AG318" s="59"/>
      <c r="AH318" s="59"/>
      <c r="AI318" s="59"/>
      <c r="AJ318" s="59"/>
      <c r="AK318" s="59"/>
      <c r="AL318" s="2"/>
      <c r="AM318" s="2"/>
      <c r="AN318" s="2"/>
    </row>
    <row r="319" spans="1:40"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59"/>
      <c r="X319" s="59"/>
      <c r="Y319" s="9"/>
      <c r="Z319" s="9"/>
      <c r="AA319" s="59"/>
      <c r="AB319" s="59"/>
      <c r="AC319" s="59"/>
      <c r="AD319" s="59"/>
      <c r="AE319" s="59"/>
      <c r="AF319" s="59"/>
      <c r="AG319" s="59"/>
      <c r="AH319" s="59"/>
      <c r="AI319" s="59"/>
      <c r="AJ319" s="59"/>
      <c r="AK319" s="59"/>
      <c r="AL319" s="2"/>
      <c r="AM319" s="2"/>
      <c r="AN319" s="2"/>
    </row>
    <row r="320" spans="1:40"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59"/>
      <c r="X320" s="59"/>
      <c r="Y320" s="9"/>
      <c r="Z320" s="9"/>
      <c r="AA320" s="59"/>
      <c r="AB320" s="59"/>
      <c r="AC320" s="59"/>
      <c r="AD320" s="59"/>
      <c r="AE320" s="59"/>
      <c r="AF320" s="59"/>
      <c r="AG320" s="59"/>
      <c r="AH320" s="59"/>
      <c r="AI320" s="59"/>
      <c r="AJ320" s="59"/>
      <c r="AK320" s="59"/>
      <c r="AL320" s="2"/>
      <c r="AM320" s="2"/>
      <c r="AN320" s="2"/>
    </row>
    <row r="321" spans="1:40"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59"/>
      <c r="X321" s="59"/>
      <c r="Y321" s="9"/>
      <c r="Z321" s="9"/>
      <c r="AA321" s="59"/>
      <c r="AB321" s="59"/>
      <c r="AC321" s="59"/>
      <c r="AD321" s="59"/>
      <c r="AE321" s="59"/>
      <c r="AF321" s="59"/>
      <c r="AG321" s="59"/>
      <c r="AH321" s="59"/>
      <c r="AI321" s="59"/>
      <c r="AJ321" s="59"/>
      <c r="AK321" s="59"/>
      <c r="AL321" s="2"/>
      <c r="AM321" s="2"/>
      <c r="AN321" s="2"/>
    </row>
    <row r="322" spans="1:40"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59"/>
      <c r="X322" s="59"/>
      <c r="Y322" s="9"/>
      <c r="Z322" s="9"/>
      <c r="AA322" s="59"/>
      <c r="AB322" s="59"/>
      <c r="AC322" s="59"/>
      <c r="AD322" s="59"/>
      <c r="AE322" s="59"/>
      <c r="AF322" s="59"/>
      <c r="AG322" s="59"/>
      <c r="AH322" s="59"/>
      <c r="AI322" s="59"/>
      <c r="AJ322" s="59"/>
      <c r="AK322" s="59"/>
      <c r="AL322" s="2"/>
      <c r="AM322" s="2"/>
      <c r="AN322" s="2"/>
    </row>
    <row r="323" spans="1:40"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59"/>
      <c r="X323" s="59"/>
      <c r="Y323" s="9"/>
      <c r="Z323" s="9"/>
      <c r="AA323" s="59"/>
      <c r="AB323" s="59"/>
      <c r="AC323" s="59"/>
      <c r="AD323" s="59"/>
      <c r="AE323" s="59"/>
      <c r="AF323" s="59"/>
      <c r="AG323" s="59"/>
      <c r="AH323" s="59"/>
      <c r="AI323" s="59"/>
      <c r="AJ323" s="59"/>
      <c r="AK323" s="59"/>
      <c r="AL323" s="2"/>
      <c r="AM323" s="2"/>
      <c r="AN323" s="2"/>
    </row>
    <row r="324" spans="1:40"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59"/>
      <c r="X324" s="59"/>
      <c r="Y324" s="9"/>
      <c r="Z324" s="9"/>
      <c r="AA324" s="59"/>
      <c r="AB324" s="59"/>
      <c r="AC324" s="59"/>
      <c r="AD324" s="59"/>
      <c r="AE324" s="59"/>
      <c r="AF324" s="59"/>
      <c r="AG324" s="59"/>
      <c r="AH324" s="59"/>
      <c r="AI324" s="59"/>
      <c r="AJ324" s="59"/>
      <c r="AK324" s="59"/>
      <c r="AL324" s="2"/>
      <c r="AM324" s="2"/>
      <c r="AN324" s="2"/>
    </row>
    <row r="325" spans="1:40"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59"/>
      <c r="X325" s="59"/>
      <c r="Y325" s="9"/>
      <c r="Z325" s="9"/>
      <c r="AA325" s="59"/>
      <c r="AB325" s="59"/>
      <c r="AC325" s="59"/>
      <c r="AD325" s="59"/>
      <c r="AE325" s="59"/>
      <c r="AF325" s="59"/>
      <c r="AG325" s="59"/>
      <c r="AH325" s="59"/>
      <c r="AI325" s="59"/>
      <c r="AJ325" s="59"/>
      <c r="AK325" s="59"/>
      <c r="AL325" s="2"/>
      <c r="AM325" s="2"/>
      <c r="AN325" s="2"/>
    </row>
    <row r="326" spans="1:40"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59"/>
      <c r="X326" s="59"/>
      <c r="Y326" s="9"/>
      <c r="Z326" s="9"/>
      <c r="AA326" s="59"/>
      <c r="AB326" s="59"/>
      <c r="AC326" s="59"/>
      <c r="AD326" s="59"/>
      <c r="AE326" s="59"/>
      <c r="AF326" s="59"/>
      <c r="AG326" s="59"/>
      <c r="AH326" s="59"/>
      <c r="AI326" s="59"/>
      <c r="AJ326" s="59"/>
      <c r="AK326" s="59"/>
      <c r="AL326" s="2"/>
      <c r="AM326" s="2"/>
      <c r="AN326" s="2"/>
    </row>
    <row r="327" spans="1:40"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59"/>
      <c r="X327" s="59"/>
      <c r="Y327" s="9"/>
      <c r="Z327" s="9"/>
      <c r="AA327" s="59"/>
      <c r="AB327" s="59"/>
      <c r="AC327" s="59"/>
      <c r="AD327" s="59"/>
      <c r="AE327" s="59"/>
      <c r="AF327" s="59"/>
      <c r="AG327" s="59"/>
      <c r="AH327" s="59"/>
      <c r="AI327" s="59"/>
      <c r="AJ327" s="59"/>
      <c r="AK327" s="59"/>
      <c r="AL327" s="2"/>
      <c r="AM327" s="2"/>
      <c r="AN327" s="2"/>
    </row>
    <row r="328" spans="1:40"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59"/>
      <c r="X328" s="59"/>
      <c r="Y328" s="9"/>
      <c r="Z328" s="9"/>
      <c r="AA328" s="59"/>
      <c r="AB328" s="59"/>
      <c r="AC328" s="59"/>
      <c r="AD328" s="59"/>
      <c r="AE328" s="59"/>
      <c r="AF328" s="59"/>
      <c r="AG328" s="59"/>
      <c r="AH328" s="59"/>
      <c r="AI328" s="59"/>
      <c r="AJ328" s="59"/>
      <c r="AK328" s="59"/>
      <c r="AL328" s="2"/>
      <c r="AM328" s="2"/>
      <c r="AN328" s="2"/>
    </row>
    <row r="329" spans="1:40"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59"/>
      <c r="X329" s="59"/>
      <c r="Y329" s="9"/>
      <c r="Z329" s="9"/>
      <c r="AA329" s="59"/>
      <c r="AB329" s="59"/>
      <c r="AC329" s="59"/>
      <c r="AD329" s="59"/>
      <c r="AE329" s="59"/>
      <c r="AF329" s="59"/>
      <c r="AG329" s="59"/>
      <c r="AH329" s="59"/>
      <c r="AI329" s="59"/>
      <c r="AJ329" s="59"/>
      <c r="AK329" s="59"/>
      <c r="AL329" s="2"/>
      <c r="AM329" s="2"/>
      <c r="AN329" s="2"/>
    </row>
    <row r="330" spans="1:40"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59"/>
      <c r="X330" s="59"/>
      <c r="Y330" s="9"/>
      <c r="Z330" s="9"/>
      <c r="AA330" s="59"/>
      <c r="AB330" s="59"/>
      <c r="AC330" s="59"/>
      <c r="AD330" s="59"/>
      <c r="AE330" s="59"/>
      <c r="AF330" s="59"/>
      <c r="AG330" s="59"/>
      <c r="AH330" s="59"/>
      <c r="AI330" s="59"/>
      <c r="AJ330" s="59"/>
      <c r="AK330" s="59"/>
      <c r="AL330" s="2"/>
      <c r="AM330" s="2"/>
      <c r="AN330" s="2"/>
    </row>
    <row r="331" spans="1:40"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59"/>
      <c r="X331" s="59"/>
      <c r="Y331" s="9"/>
      <c r="Z331" s="9"/>
      <c r="AA331" s="59"/>
      <c r="AB331" s="59"/>
      <c r="AC331" s="59"/>
      <c r="AD331" s="59"/>
      <c r="AE331" s="59"/>
      <c r="AF331" s="59"/>
      <c r="AG331" s="59"/>
      <c r="AH331" s="59"/>
      <c r="AI331" s="59"/>
      <c r="AJ331" s="59"/>
      <c r="AK331" s="59"/>
      <c r="AL331" s="2"/>
      <c r="AM331" s="2"/>
      <c r="AN331" s="2"/>
    </row>
    <row r="332" spans="1:40"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59"/>
      <c r="X332" s="59"/>
      <c r="Y332" s="9"/>
      <c r="Z332" s="9"/>
      <c r="AA332" s="59"/>
      <c r="AB332" s="59"/>
      <c r="AC332" s="59"/>
      <c r="AD332" s="59"/>
      <c r="AE332" s="59"/>
      <c r="AF332" s="59"/>
      <c r="AG332" s="59"/>
      <c r="AH332" s="59"/>
      <c r="AI332" s="59"/>
      <c r="AJ332" s="59"/>
      <c r="AK332" s="59"/>
      <c r="AL332" s="2"/>
      <c r="AM332" s="2"/>
      <c r="AN332" s="2"/>
    </row>
    <row r="333" spans="1:40"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59"/>
      <c r="X333" s="59"/>
      <c r="Y333" s="9"/>
      <c r="Z333" s="9"/>
      <c r="AA333" s="59"/>
      <c r="AB333" s="59"/>
      <c r="AC333" s="59"/>
      <c r="AD333" s="59"/>
      <c r="AE333" s="59"/>
      <c r="AF333" s="59"/>
      <c r="AG333" s="59"/>
      <c r="AH333" s="59"/>
      <c r="AI333" s="59"/>
      <c r="AJ333" s="59"/>
      <c r="AK333" s="59"/>
      <c r="AL333" s="2"/>
      <c r="AM333" s="2"/>
      <c r="AN333" s="2"/>
    </row>
    <row r="334" spans="1:40"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59"/>
      <c r="X334" s="59"/>
      <c r="Y334" s="9"/>
      <c r="Z334" s="9"/>
      <c r="AA334" s="59"/>
      <c r="AB334" s="59"/>
      <c r="AC334" s="59"/>
      <c r="AD334" s="59"/>
      <c r="AE334" s="59"/>
      <c r="AF334" s="59"/>
      <c r="AG334" s="59"/>
      <c r="AH334" s="59"/>
      <c r="AI334" s="59"/>
      <c r="AJ334" s="59"/>
      <c r="AK334" s="59"/>
      <c r="AL334" s="2"/>
      <c r="AM334" s="2"/>
      <c r="AN334" s="2"/>
    </row>
    <row r="335" spans="1:40"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59"/>
      <c r="X335" s="59"/>
      <c r="Y335" s="9"/>
      <c r="Z335" s="9"/>
      <c r="AA335" s="59"/>
      <c r="AB335" s="59"/>
      <c r="AC335" s="59"/>
      <c r="AD335" s="59"/>
      <c r="AE335" s="59"/>
      <c r="AF335" s="59"/>
      <c r="AG335" s="59"/>
      <c r="AH335" s="59"/>
      <c r="AI335" s="59"/>
      <c r="AJ335" s="59"/>
      <c r="AK335" s="59"/>
      <c r="AL335" s="2"/>
      <c r="AM335" s="2"/>
      <c r="AN335" s="2"/>
    </row>
    <row r="336" spans="1:40"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59"/>
      <c r="X336" s="59"/>
      <c r="Y336" s="9"/>
      <c r="Z336" s="9"/>
      <c r="AA336" s="59"/>
      <c r="AB336" s="59"/>
      <c r="AC336" s="59"/>
      <c r="AD336" s="59"/>
      <c r="AE336" s="59"/>
      <c r="AF336" s="59"/>
      <c r="AG336" s="59"/>
      <c r="AH336" s="59"/>
      <c r="AI336" s="59"/>
      <c r="AJ336" s="59"/>
      <c r="AK336" s="59"/>
      <c r="AL336" s="2"/>
      <c r="AM336" s="2"/>
      <c r="AN336" s="2"/>
    </row>
    <row r="337" spans="1:40"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59"/>
      <c r="X337" s="59"/>
      <c r="Y337" s="9"/>
      <c r="Z337" s="9"/>
      <c r="AA337" s="59"/>
      <c r="AB337" s="59"/>
      <c r="AC337" s="59"/>
      <c r="AD337" s="59"/>
      <c r="AE337" s="59"/>
      <c r="AF337" s="59"/>
      <c r="AG337" s="59"/>
      <c r="AH337" s="59"/>
      <c r="AI337" s="59"/>
      <c r="AJ337" s="59"/>
      <c r="AK337" s="59"/>
      <c r="AL337" s="2"/>
      <c r="AM337" s="2"/>
      <c r="AN337" s="2"/>
    </row>
    <row r="338" spans="1:40"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59"/>
      <c r="X338" s="59"/>
      <c r="Y338" s="9"/>
      <c r="Z338" s="9"/>
      <c r="AA338" s="59"/>
      <c r="AB338" s="59"/>
      <c r="AC338" s="59"/>
      <c r="AD338" s="59"/>
      <c r="AE338" s="59"/>
      <c r="AF338" s="59"/>
      <c r="AG338" s="59"/>
      <c r="AH338" s="59"/>
      <c r="AI338" s="59"/>
      <c r="AJ338" s="59"/>
      <c r="AK338" s="59"/>
      <c r="AL338" s="2"/>
      <c r="AM338" s="2"/>
      <c r="AN338" s="2"/>
    </row>
    <row r="339" spans="1:40"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59"/>
      <c r="X339" s="59"/>
      <c r="Y339" s="9"/>
      <c r="Z339" s="9"/>
      <c r="AA339" s="59"/>
      <c r="AB339" s="59"/>
      <c r="AC339" s="59"/>
      <c r="AD339" s="59"/>
      <c r="AE339" s="59"/>
      <c r="AF339" s="59"/>
      <c r="AG339" s="59"/>
      <c r="AH339" s="59"/>
      <c r="AI339" s="59"/>
      <c r="AJ339" s="59"/>
      <c r="AK339" s="59"/>
      <c r="AL339" s="2"/>
      <c r="AM339" s="2"/>
      <c r="AN339" s="2"/>
    </row>
    <row r="340" spans="1:40"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59"/>
      <c r="X340" s="59"/>
      <c r="Y340" s="9"/>
      <c r="Z340" s="9"/>
      <c r="AA340" s="59"/>
      <c r="AB340" s="59"/>
      <c r="AC340" s="59"/>
      <c r="AD340" s="59"/>
      <c r="AE340" s="59"/>
      <c r="AF340" s="59"/>
      <c r="AG340" s="59"/>
      <c r="AH340" s="59"/>
      <c r="AI340" s="59"/>
      <c r="AJ340" s="59"/>
      <c r="AK340" s="59"/>
      <c r="AL340" s="2"/>
      <c r="AM340" s="2"/>
      <c r="AN340" s="2"/>
    </row>
    <row r="341" spans="1:40"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59"/>
      <c r="X341" s="59"/>
      <c r="Y341" s="9"/>
      <c r="Z341" s="9"/>
      <c r="AA341" s="59"/>
      <c r="AB341" s="59"/>
      <c r="AC341" s="59"/>
      <c r="AD341" s="59"/>
      <c r="AE341" s="59"/>
      <c r="AF341" s="59"/>
      <c r="AG341" s="59"/>
      <c r="AH341" s="59"/>
      <c r="AI341" s="59"/>
      <c r="AJ341" s="59"/>
      <c r="AK341" s="59"/>
      <c r="AL341" s="2"/>
      <c r="AM341" s="2"/>
      <c r="AN341" s="2"/>
    </row>
    <row r="342" spans="1:40"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59"/>
      <c r="X342" s="59"/>
      <c r="Y342" s="9"/>
      <c r="Z342" s="9"/>
      <c r="AA342" s="59"/>
      <c r="AB342" s="59"/>
      <c r="AC342" s="59"/>
      <c r="AD342" s="59"/>
      <c r="AE342" s="59"/>
      <c r="AF342" s="59"/>
      <c r="AG342" s="59"/>
      <c r="AH342" s="59"/>
      <c r="AI342" s="59"/>
      <c r="AJ342" s="59"/>
      <c r="AK342" s="59"/>
      <c r="AL342" s="2"/>
      <c r="AM342" s="2"/>
      <c r="AN342" s="2"/>
    </row>
    <row r="343" spans="1:40"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59"/>
      <c r="X343" s="59"/>
      <c r="Y343" s="9"/>
      <c r="Z343" s="9"/>
      <c r="AA343" s="59"/>
      <c r="AB343" s="59"/>
      <c r="AC343" s="59"/>
      <c r="AD343" s="59"/>
      <c r="AE343" s="59"/>
      <c r="AF343" s="59"/>
      <c r="AG343" s="59"/>
      <c r="AH343" s="59"/>
      <c r="AI343" s="59"/>
      <c r="AJ343" s="59"/>
      <c r="AK343" s="59"/>
      <c r="AL343" s="2"/>
      <c r="AM343" s="2"/>
      <c r="AN343" s="2"/>
    </row>
    <row r="344" spans="1:40"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59"/>
      <c r="X344" s="59"/>
      <c r="Y344" s="9"/>
      <c r="Z344" s="9"/>
      <c r="AA344" s="59"/>
      <c r="AB344" s="59"/>
      <c r="AC344" s="59"/>
      <c r="AD344" s="59"/>
      <c r="AE344" s="59"/>
      <c r="AF344" s="59"/>
      <c r="AG344" s="59"/>
      <c r="AH344" s="59"/>
      <c r="AI344" s="59"/>
      <c r="AJ344" s="59"/>
      <c r="AK344" s="59"/>
      <c r="AL344" s="2"/>
      <c r="AM344" s="2"/>
      <c r="AN344" s="2"/>
    </row>
    <row r="345" spans="1:40"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59"/>
      <c r="X345" s="59"/>
      <c r="Y345" s="9"/>
      <c r="Z345" s="9"/>
      <c r="AA345" s="59"/>
      <c r="AB345" s="59"/>
      <c r="AC345" s="59"/>
      <c r="AD345" s="59"/>
      <c r="AE345" s="59"/>
      <c r="AF345" s="59"/>
      <c r="AG345" s="59"/>
      <c r="AH345" s="59"/>
      <c r="AI345" s="59"/>
      <c r="AJ345" s="59"/>
      <c r="AK345" s="59"/>
      <c r="AL345" s="2"/>
      <c r="AM345" s="2"/>
      <c r="AN345" s="2"/>
    </row>
    <row r="346" spans="1:40"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59"/>
      <c r="X346" s="59"/>
      <c r="Y346" s="9"/>
      <c r="Z346" s="9"/>
      <c r="AA346" s="59"/>
      <c r="AB346" s="59"/>
      <c r="AC346" s="59"/>
      <c r="AD346" s="59"/>
      <c r="AE346" s="59"/>
      <c r="AF346" s="59"/>
      <c r="AG346" s="59"/>
      <c r="AH346" s="59"/>
      <c r="AI346" s="59"/>
      <c r="AJ346" s="59"/>
      <c r="AK346" s="59"/>
      <c r="AL346" s="2"/>
      <c r="AM346" s="2"/>
      <c r="AN346" s="2"/>
    </row>
    <row r="347" spans="1:40"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59"/>
      <c r="X347" s="59"/>
      <c r="Y347" s="9"/>
      <c r="Z347" s="9"/>
      <c r="AA347" s="59"/>
      <c r="AB347" s="59"/>
      <c r="AC347" s="59"/>
      <c r="AD347" s="59"/>
      <c r="AE347" s="59"/>
      <c r="AF347" s="59"/>
      <c r="AG347" s="59"/>
      <c r="AH347" s="59"/>
      <c r="AI347" s="59"/>
      <c r="AJ347" s="59"/>
      <c r="AK347" s="59"/>
      <c r="AL347" s="2"/>
      <c r="AM347" s="2"/>
      <c r="AN347" s="2"/>
    </row>
    <row r="348" spans="1:40"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59"/>
      <c r="X348" s="59"/>
      <c r="Y348" s="9"/>
      <c r="Z348" s="9"/>
      <c r="AA348" s="59"/>
      <c r="AB348" s="59"/>
      <c r="AC348" s="59"/>
      <c r="AD348" s="59"/>
      <c r="AE348" s="59"/>
      <c r="AF348" s="59"/>
      <c r="AG348" s="59"/>
      <c r="AH348" s="59"/>
      <c r="AI348" s="59"/>
      <c r="AJ348" s="59"/>
      <c r="AK348" s="59"/>
      <c r="AL348" s="2"/>
      <c r="AM348" s="2"/>
      <c r="AN348" s="2"/>
    </row>
    <row r="349" spans="1:40"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59"/>
      <c r="X349" s="59"/>
      <c r="Y349" s="9"/>
      <c r="Z349" s="9"/>
      <c r="AA349" s="59"/>
      <c r="AB349" s="59"/>
      <c r="AC349" s="59"/>
      <c r="AD349" s="59"/>
      <c r="AE349" s="59"/>
      <c r="AF349" s="59"/>
      <c r="AG349" s="59"/>
      <c r="AH349" s="59"/>
      <c r="AI349" s="59"/>
      <c r="AJ349" s="59"/>
      <c r="AK349" s="59"/>
      <c r="AL349" s="2"/>
      <c r="AM349" s="2"/>
      <c r="AN349" s="2"/>
    </row>
    <row r="350" spans="1:40"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59"/>
      <c r="X350" s="59"/>
      <c r="Y350" s="9"/>
      <c r="Z350" s="9"/>
      <c r="AA350" s="59"/>
      <c r="AB350" s="59"/>
      <c r="AC350" s="59"/>
      <c r="AD350" s="59"/>
      <c r="AE350" s="59"/>
      <c r="AF350" s="59"/>
      <c r="AG350" s="59"/>
      <c r="AH350" s="59"/>
      <c r="AI350" s="59"/>
      <c r="AJ350" s="59"/>
      <c r="AK350" s="59"/>
      <c r="AL350" s="2"/>
      <c r="AM350" s="2"/>
      <c r="AN350" s="2"/>
    </row>
    <row r="351" spans="1:40"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59"/>
      <c r="X351" s="59"/>
      <c r="Y351" s="9"/>
      <c r="Z351" s="9"/>
      <c r="AA351" s="59"/>
      <c r="AB351" s="59"/>
      <c r="AC351" s="59"/>
      <c r="AD351" s="59"/>
      <c r="AE351" s="59"/>
      <c r="AF351" s="59"/>
      <c r="AG351" s="59"/>
      <c r="AH351" s="59"/>
      <c r="AI351" s="59"/>
      <c r="AJ351" s="59"/>
      <c r="AK351" s="59"/>
      <c r="AL351" s="2"/>
      <c r="AM351" s="2"/>
      <c r="AN351" s="2"/>
    </row>
    <row r="352" spans="1:40"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59"/>
      <c r="X352" s="59"/>
      <c r="Y352" s="9"/>
      <c r="Z352" s="9"/>
      <c r="AA352" s="59"/>
      <c r="AB352" s="59"/>
      <c r="AC352" s="59"/>
      <c r="AD352" s="59"/>
      <c r="AE352" s="59"/>
      <c r="AF352" s="59"/>
      <c r="AG352" s="59"/>
      <c r="AH352" s="59"/>
      <c r="AI352" s="59"/>
      <c r="AJ352" s="59"/>
      <c r="AK352" s="59"/>
      <c r="AL352" s="2"/>
      <c r="AM352" s="2"/>
      <c r="AN352" s="2"/>
    </row>
    <row r="353" spans="1:40"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59"/>
      <c r="X353" s="59"/>
      <c r="Y353" s="9"/>
      <c r="Z353" s="9"/>
      <c r="AA353" s="59"/>
      <c r="AB353" s="59"/>
      <c r="AC353" s="59"/>
      <c r="AD353" s="59"/>
      <c r="AE353" s="59"/>
      <c r="AF353" s="59"/>
      <c r="AG353" s="59"/>
      <c r="AH353" s="59"/>
      <c r="AI353" s="59"/>
      <c r="AJ353" s="59"/>
      <c r="AK353" s="59"/>
      <c r="AL353" s="2"/>
      <c r="AM353" s="2"/>
      <c r="AN353" s="2"/>
    </row>
    <row r="354" spans="1:40"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59"/>
      <c r="X354" s="59"/>
      <c r="Y354" s="9"/>
      <c r="Z354" s="9"/>
      <c r="AA354" s="59"/>
      <c r="AB354" s="59"/>
      <c r="AC354" s="59"/>
      <c r="AD354" s="59"/>
      <c r="AE354" s="59"/>
      <c r="AF354" s="59"/>
      <c r="AG354" s="59"/>
      <c r="AH354" s="59"/>
      <c r="AI354" s="59"/>
      <c r="AJ354" s="59"/>
      <c r="AK354" s="59"/>
      <c r="AL354" s="2"/>
      <c r="AM354" s="2"/>
      <c r="AN354" s="2"/>
    </row>
    <row r="355" spans="1:40"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59"/>
      <c r="X355" s="59"/>
      <c r="Y355" s="9"/>
      <c r="Z355" s="9"/>
      <c r="AA355" s="59"/>
      <c r="AB355" s="59"/>
      <c r="AC355" s="59"/>
      <c r="AD355" s="59"/>
      <c r="AE355" s="59"/>
      <c r="AF355" s="59"/>
      <c r="AG355" s="59"/>
      <c r="AH355" s="59"/>
      <c r="AI355" s="59"/>
      <c r="AJ355" s="59"/>
      <c r="AK355" s="59"/>
      <c r="AL355" s="2"/>
      <c r="AM355" s="2"/>
      <c r="AN355" s="2"/>
    </row>
    <row r="356" spans="1:40"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59"/>
      <c r="X356" s="59"/>
      <c r="Y356" s="9"/>
      <c r="Z356" s="9"/>
      <c r="AA356" s="59"/>
      <c r="AB356" s="59"/>
      <c r="AC356" s="59"/>
      <c r="AD356" s="59"/>
      <c r="AE356" s="59"/>
      <c r="AF356" s="59"/>
      <c r="AG356" s="59"/>
      <c r="AH356" s="59"/>
      <c r="AI356" s="59"/>
      <c r="AJ356" s="59"/>
      <c r="AK356" s="59"/>
      <c r="AL356" s="2"/>
      <c r="AM356" s="2"/>
      <c r="AN356" s="2"/>
    </row>
    <row r="357" spans="1:40"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59"/>
      <c r="X357" s="59"/>
      <c r="Y357" s="9"/>
      <c r="Z357" s="9"/>
      <c r="AA357" s="59"/>
      <c r="AB357" s="59"/>
      <c r="AC357" s="59"/>
      <c r="AD357" s="59"/>
      <c r="AE357" s="59"/>
      <c r="AF357" s="59"/>
      <c r="AG357" s="59"/>
      <c r="AH357" s="59"/>
      <c r="AI357" s="59"/>
      <c r="AJ357" s="59"/>
      <c r="AK357" s="59"/>
      <c r="AL357" s="2"/>
      <c r="AM357" s="2"/>
      <c r="AN357" s="2"/>
    </row>
    <row r="358" spans="1:40"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59"/>
      <c r="X358" s="59"/>
      <c r="Y358" s="9"/>
      <c r="Z358" s="9"/>
      <c r="AA358" s="59"/>
      <c r="AB358" s="59"/>
      <c r="AC358" s="59"/>
      <c r="AD358" s="59"/>
      <c r="AE358" s="59"/>
      <c r="AF358" s="59"/>
      <c r="AG358" s="59"/>
      <c r="AH358" s="59"/>
      <c r="AI358" s="59"/>
      <c r="AJ358" s="59"/>
      <c r="AK358" s="59"/>
      <c r="AL358" s="2"/>
      <c r="AM358" s="2"/>
      <c r="AN358" s="2"/>
    </row>
    <row r="359" spans="1:40"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59"/>
      <c r="X359" s="59"/>
      <c r="Y359" s="9"/>
      <c r="Z359" s="9"/>
      <c r="AA359" s="59"/>
      <c r="AB359" s="59"/>
      <c r="AC359" s="59"/>
      <c r="AD359" s="59"/>
      <c r="AE359" s="59"/>
      <c r="AF359" s="59"/>
      <c r="AG359" s="59"/>
      <c r="AH359" s="59"/>
      <c r="AI359" s="59"/>
      <c r="AJ359" s="59"/>
      <c r="AK359" s="59"/>
      <c r="AL359" s="2"/>
      <c r="AM359" s="2"/>
      <c r="AN359" s="2"/>
    </row>
    <row r="360" spans="1:40"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59"/>
      <c r="X360" s="59"/>
      <c r="Y360" s="9"/>
      <c r="Z360" s="9"/>
      <c r="AA360" s="59"/>
      <c r="AB360" s="59"/>
      <c r="AC360" s="59"/>
      <c r="AD360" s="59"/>
      <c r="AE360" s="59"/>
      <c r="AF360" s="59"/>
      <c r="AG360" s="59"/>
      <c r="AH360" s="59"/>
      <c r="AI360" s="59"/>
      <c r="AJ360" s="59"/>
      <c r="AK360" s="59"/>
      <c r="AL360" s="2"/>
      <c r="AM360" s="2"/>
      <c r="AN360" s="2"/>
    </row>
    <row r="361" spans="1:40"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59"/>
      <c r="X361" s="59"/>
      <c r="Y361" s="9"/>
      <c r="Z361" s="9"/>
      <c r="AA361" s="59"/>
      <c r="AB361" s="59"/>
      <c r="AC361" s="59"/>
      <c r="AD361" s="59"/>
      <c r="AE361" s="59"/>
      <c r="AF361" s="59"/>
      <c r="AG361" s="59"/>
      <c r="AH361" s="59"/>
      <c r="AI361" s="59"/>
      <c r="AJ361" s="59"/>
      <c r="AK361" s="59"/>
      <c r="AL361" s="2"/>
      <c r="AM361" s="2"/>
      <c r="AN361" s="2"/>
    </row>
    <row r="362" spans="1:40"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59"/>
      <c r="X362" s="59"/>
      <c r="Y362" s="9"/>
      <c r="Z362" s="9"/>
      <c r="AA362" s="59"/>
      <c r="AB362" s="59"/>
      <c r="AC362" s="59"/>
      <c r="AD362" s="59"/>
      <c r="AE362" s="59"/>
      <c r="AF362" s="59"/>
      <c r="AG362" s="59"/>
      <c r="AH362" s="59"/>
      <c r="AI362" s="59"/>
      <c r="AJ362" s="59"/>
      <c r="AK362" s="59"/>
      <c r="AL362" s="2"/>
      <c r="AM362" s="2"/>
      <c r="AN362" s="2"/>
    </row>
    <row r="363" spans="1:40"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59"/>
      <c r="X363" s="59"/>
      <c r="Y363" s="9"/>
      <c r="Z363" s="9"/>
      <c r="AA363" s="59"/>
      <c r="AB363" s="59"/>
      <c r="AC363" s="59"/>
      <c r="AD363" s="59"/>
      <c r="AE363" s="59"/>
      <c r="AF363" s="59"/>
      <c r="AG363" s="59"/>
      <c r="AH363" s="59"/>
      <c r="AI363" s="59"/>
      <c r="AJ363" s="59"/>
      <c r="AK363" s="59"/>
      <c r="AL363" s="2"/>
      <c r="AM363" s="2"/>
      <c r="AN363" s="2"/>
    </row>
    <row r="364" spans="1:40"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59"/>
      <c r="X364" s="59"/>
      <c r="Y364" s="9"/>
      <c r="Z364" s="9"/>
      <c r="AA364" s="59"/>
      <c r="AB364" s="59"/>
      <c r="AC364" s="59"/>
      <c r="AD364" s="59"/>
      <c r="AE364" s="59"/>
      <c r="AF364" s="59"/>
      <c r="AG364" s="59"/>
      <c r="AH364" s="59"/>
      <c r="AI364" s="59"/>
      <c r="AJ364" s="59"/>
      <c r="AK364" s="59"/>
      <c r="AL364" s="2"/>
      <c r="AM364" s="2"/>
      <c r="AN364" s="2"/>
    </row>
    <row r="365" spans="1:40"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59"/>
      <c r="X365" s="59"/>
      <c r="Y365" s="9"/>
      <c r="Z365" s="9"/>
      <c r="AA365" s="59"/>
      <c r="AB365" s="59"/>
      <c r="AC365" s="59"/>
      <c r="AD365" s="59"/>
      <c r="AE365" s="59"/>
      <c r="AF365" s="59"/>
      <c r="AG365" s="59"/>
      <c r="AH365" s="59"/>
      <c r="AI365" s="59"/>
      <c r="AJ365" s="59"/>
      <c r="AK365" s="59"/>
      <c r="AL365" s="2"/>
      <c r="AM365" s="2"/>
      <c r="AN365" s="2"/>
    </row>
    <row r="366" spans="1:40"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59"/>
      <c r="X366" s="59"/>
      <c r="Y366" s="9"/>
      <c r="Z366" s="9"/>
      <c r="AA366" s="59"/>
      <c r="AB366" s="59"/>
      <c r="AC366" s="59"/>
      <c r="AD366" s="59"/>
      <c r="AE366" s="59"/>
      <c r="AF366" s="59"/>
      <c r="AG366" s="59"/>
      <c r="AH366" s="59"/>
      <c r="AI366" s="59"/>
      <c r="AJ366" s="59"/>
      <c r="AK366" s="59"/>
      <c r="AL366" s="2"/>
      <c r="AM366" s="2"/>
      <c r="AN366" s="2"/>
    </row>
    <row r="367" spans="1:40"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59"/>
      <c r="X367" s="59"/>
      <c r="Y367" s="9"/>
      <c r="Z367" s="9"/>
      <c r="AA367" s="59"/>
      <c r="AB367" s="59"/>
      <c r="AC367" s="59"/>
      <c r="AD367" s="59"/>
      <c r="AE367" s="59"/>
      <c r="AF367" s="59"/>
      <c r="AG367" s="59"/>
      <c r="AH367" s="59"/>
      <c r="AI367" s="59"/>
      <c r="AJ367" s="59"/>
      <c r="AK367" s="59"/>
      <c r="AL367" s="2"/>
      <c r="AM367" s="2"/>
      <c r="AN367" s="2"/>
    </row>
    <row r="368" spans="1:40"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59"/>
      <c r="X368" s="59"/>
      <c r="Y368" s="9"/>
      <c r="Z368" s="9"/>
      <c r="AA368" s="59"/>
      <c r="AB368" s="59"/>
      <c r="AC368" s="59"/>
      <c r="AD368" s="59"/>
      <c r="AE368" s="59"/>
      <c r="AF368" s="59"/>
      <c r="AG368" s="59"/>
      <c r="AH368" s="59"/>
      <c r="AI368" s="59"/>
      <c r="AJ368" s="59"/>
      <c r="AK368" s="59"/>
      <c r="AL368" s="2"/>
      <c r="AM368" s="2"/>
      <c r="AN368" s="2"/>
    </row>
    <row r="369" spans="1:40"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59"/>
      <c r="X369" s="59"/>
      <c r="Y369" s="9"/>
      <c r="Z369" s="9"/>
      <c r="AA369" s="59"/>
      <c r="AB369" s="59"/>
      <c r="AC369" s="59"/>
      <c r="AD369" s="59"/>
      <c r="AE369" s="59"/>
      <c r="AF369" s="59"/>
      <c r="AG369" s="59"/>
      <c r="AH369" s="59"/>
      <c r="AI369" s="59"/>
      <c r="AJ369" s="59"/>
      <c r="AK369" s="59"/>
      <c r="AL369" s="2"/>
      <c r="AM369" s="2"/>
      <c r="AN369" s="2"/>
    </row>
    <row r="370" spans="1:40"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59"/>
      <c r="X370" s="59"/>
      <c r="Y370" s="9"/>
      <c r="Z370" s="9"/>
      <c r="AA370" s="59"/>
      <c r="AB370" s="59"/>
      <c r="AC370" s="59"/>
      <c r="AD370" s="59"/>
      <c r="AE370" s="59"/>
      <c r="AF370" s="59"/>
      <c r="AG370" s="59"/>
      <c r="AH370" s="59"/>
      <c r="AI370" s="59"/>
      <c r="AJ370" s="59"/>
      <c r="AK370" s="59"/>
      <c r="AL370" s="2"/>
      <c r="AM370" s="2"/>
      <c r="AN370" s="2"/>
    </row>
    <row r="371" spans="1:40"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59"/>
      <c r="X371" s="59"/>
      <c r="Y371" s="9"/>
      <c r="Z371" s="9"/>
      <c r="AA371" s="59"/>
      <c r="AB371" s="59"/>
      <c r="AC371" s="59"/>
      <c r="AD371" s="59"/>
      <c r="AE371" s="59"/>
      <c r="AF371" s="59"/>
      <c r="AG371" s="59"/>
      <c r="AH371" s="59"/>
      <c r="AI371" s="59"/>
      <c r="AJ371" s="59"/>
      <c r="AK371" s="59"/>
      <c r="AL371" s="2"/>
      <c r="AM371" s="2"/>
      <c r="AN371" s="2"/>
    </row>
    <row r="372" spans="1:40"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59"/>
      <c r="X372" s="59"/>
      <c r="Y372" s="9"/>
      <c r="Z372" s="9"/>
      <c r="AA372" s="59"/>
      <c r="AB372" s="59"/>
      <c r="AC372" s="59"/>
      <c r="AD372" s="59"/>
      <c r="AE372" s="59"/>
      <c r="AF372" s="59"/>
      <c r="AG372" s="59"/>
      <c r="AH372" s="59"/>
      <c r="AI372" s="59"/>
      <c r="AJ372" s="59"/>
      <c r="AK372" s="59"/>
      <c r="AL372" s="2"/>
      <c r="AM372" s="2"/>
      <c r="AN372" s="2"/>
    </row>
    <row r="373" spans="1:40"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59"/>
      <c r="X373" s="59"/>
      <c r="Y373" s="9"/>
      <c r="Z373" s="9"/>
      <c r="AA373" s="59"/>
      <c r="AB373" s="59"/>
      <c r="AC373" s="59"/>
      <c r="AD373" s="59"/>
      <c r="AE373" s="59"/>
      <c r="AF373" s="59"/>
      <c r="AG373" s="59"/>
      <c r="AH373" s="59"/>
      <c r="AI373" s="59"/>
      <c r="AJ373" s="59"/>
      <c r="AK373" s="59"/>
      <c r="AL373" s="2"/>
      <c r="AM373" s="2"/>
      <c r="AN373" s="2"/>
    </row>
    <row r="374" spans="1:40"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59"/>
      <c r="X374" s="59"/>
      <c r="Y374" s="9"/>
      <c r="Z374" s="9"/>
      <c r="AA374" s="59"/>
      <c r="AB374" s="59"/>
      <c r="AC374" s="59"/>
      <c r="AD374" s="59"/>
      <c r="AE374" s="59"/>
      <c r="AF374" s="59"/>
      <c r="AG374" s="59"/>
      <c r="AH374" s="59"/>
      <c r="AI374" s="59"/>
      <c r="AJ374" s="59"/>
      <c r="AK374" s="59"/>
      <c r="AL374" s="2"/>
      <c r="AM374" s="2"/>
      <c r="AN374" s="2"/>
    </row>
    <row r="375" spans="1:40"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59"/>
      <c r="X375" s="59"/>
      <c r="Y375" s="9"/>
      <c r="Z375" s="9"/>
      <c r="AA375" s="59"/>
      <c r="AB375" s="59"/>
      <c r="AC375" s="59"/>
      <c r="AD375" s="59"/>
      <c r="AE375" s="59"/>
      <c r="AF375" s="59"/>
      <c r="AG375" s="59"/>
      <c r="AH375" s="59"/>
      <c r="AI375" s="59"/>
      <c r="AJ375" s="59"/>
      <c r="AK375" s="59"/>
      <c r="AL375" s="2"/>
      <c r="AM375" s="2"/>
      <c r="AN375" s="2"/>
    </row>
    <row r="376" spans="1:40"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59"/>
      <c r="X376" s="59"/>
      <c r="Y376" s="9"/>
      <c r="Z376" s="9"/>
      <c r="AA376" s="59"/>
      <c r="AB376" s="59"/>
      <c r="AC376" s="59"/>
      <c r="AD376" s="59"/>
      <c r="AE376" s="59"/>
      <c r="AF376" s="59"/>
      <c r="AG376" s="59"/>
      <c r="AH376" s="59"/>
      <c r="AI376" s="59"/>
      <c r="AJ376" s="59"/>
      <c r="AK376" s="59"/>
      <c r="AL376" s="2"/>
      <c r="AM376" s="2"/>
      <c r="AN376" s="2"/>
    </row>
    <row r="377" spans="1:40"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59"/>
      <c r="X377" s="59"/>
      <c r="Y377" s="9"/>
      <c r="Z377" s="9"/>
      <c r="AA377" s="59"/>
      <c r="AB377" s="59"/>
      <c r="AC377" s="59"/>
      <c r="AD377" s="59"/>
      <c r="AE377" s="59"/>
      <c r="AF377" s="59"/>
      <c r="AG377" s="59"/>
      <c r="AH377" s="59"/>
      <c r="AI377" s="59"/>
      <c r="AJ377" s="59"/>
      <c r="AK377" s="59"/>
      <c r="AL377" s="2"/>
      <c r="AM377" s="2"/>
      <c r="AN377" s="2"/>
    </row>
    <row r="378" spans="1:40"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59"/>
      <c r="X378" s="59"/>
      <c r="Y378" s="9"/>
      <c r="Z378" s="9"/>
      <c r="AA378" s="59"/>
      <c r="AB378" s="59"/>
      <c r="AC378" s="59"/>
      <c r="AD378" s="59"/>
      <c r="AE378" s="59"/>
      <c r="AF378" s="59"/>
      <c r="AG378" s="59"/>
      <c r="AH378" s="59"/>
      <c r="AI378" s="59"/>
      <c r="AJ378" s="59"/>
      <c r="AK378" s="59"/>
      <c r="AL378" s="2"/>
      <c r="AM378" s="2"/>
      <c r="AN378" s="2"/>
    </row>
    <row r="379" spans="1:40"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59"/>
      <c r="X379" s="59"/>
      <c r="Y379" s="9"/>
      <c r="Z379" s="9"/>
      <c r="AA379" s="59"/>
      <c r="AB379" s="59"/>
      <c r="AC379" s="59"/>
      <c r="AD379" s="59"/>
      <c r="AE379" s="59"/>
      <c r="AF379" s="59"/>
      <c r="AG379" s="59"/>
      <c r="AH379" s="59"/>
      <c r="AI379" s="59"/>
      <c r="AJ379" s="59"/>
      <c r="AK379" s="59"/>
      <c r="AL379" s="2"/>
      <c r="AM379" s="2"/>
      <c r="AN379" s="2"/>
    </row>
    <row r="380" spans="1:40"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59"/>
      <c r="X380" s="59"/>
      <c r="Y380" s="9"/>
      <c r="Z380" s="9"/>
      <c r="AA380" s="59"/>
      <c r="AB380" s="59"/>
      <c r="AC380" s="59"/>
      <c r="AD380" s="59"/>
      <c r="AE380" s="59"/>
      <c r="AF380" s="59"/>
      <c r="AG380" s="59"/>
      <c r="AH380" s="59"/>
      <c r="AI380" s="59"/>
      <c r="AJ380" s="59"/>
      <c r="AK380" s="59"/>
      <c r="AL380" s="2"/>
      <c r="AM380" s="2"/>
      <c r="AN380" s="2"/>
    </row>
    <row r="381" spans="1:40"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59"/>
      <c r="X381" s="59"/>
      <c r="Y381" s="9"/>
      <c r="Z381" s="9"/>
      <c r="AA381" s="59"/>
      <c r="AB381" s="59"/>
      <c r="AC381" s="59"/>
      <c r="AD381" s="59"/>
      <c r="AE381" s="59"/>
      <c r="AF381" s="59"/>
      <c r="AG381" s="59"/>
      <c r="AH381" s="59"/>
      <c r="AI381" s="59"/>
      <c r="AJ381" s="59"/>
      <c r="AK381" s="59"/>
      <c r="AL381" s="2"/>
      <c r="AM381" s="2"/>
      <c r="AN381" s="2"/>
    </row>
    <row r="382" spans="1:40"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59"/>
      <c r="X382" s="59"/>
      <c r="Y382" s="9"/>
      <c r="Z382" s="9"/>
      <c r="AA382" s="59"/>
      <c r="AB382" s="59"/>
      <c r="AC382" s="59"/>
      <c r="AD382" s="59"/>
      <c r="AE382" s="59"/>
      <c r="AF382" s="59"/>
      <c r="AG382" s="59"/>
      <c r="AH382" s="59"/>
      <c r="AI382" s="59"/>
      <c r="AJ382" s="59"/>
      <c r="AK382" s="59"/>
      <c r="AL382" s="2"/>
      <c r="AM382" s="2"/>
      <c r="AN382" s="2"/>
    </row>
    <row r="383" spans="1:40"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59"/>
      <c r="X383" s="59"/>
      <c r="Y383" s="9"/>
      <c r="Z383" s="9"/>
      <c r="AA383" s="59"/>
      <c r="AB383" s="59"/>
      <c r="AC383" s="59"/>
      <c r="AD383" s="59"/>
      <c r="AE383" s="59"/>
      <c r="AF383" s="59"/>
      <c r="AG383" s="59"/>
      <c r="AH383" s="59"/>
      <c r="AI383" s="59"/>
      <c r="AJ383" s="59"/>
      <c r="AK383" s="59"/>
      <c r="AL383" s="2"/>
      <c r="AM383" s="2"/>
      <c r="AN383" s="2"/>
    </row>
    <row r="384" spans="1:40"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59"/>
      <c r="X384" s="59"/>
      <c r="Y384" s="9"/>
      <c r="Z384" s="9"/>
      <c r="AA384" s="59"/>
      <c r="AB384" s="59"/>
      <c r="AC384" s="59"/>
      <c r="AD384" s="59"/>
      <c r="AE384" s="59"/>
      <c r="AF384" s="59"/>
      <c r="AG384" s="59"/>
      <c r="AH384" s="59"/>
      <c r="AI384" s="59"/>
      <c r="AJ384" s="59"/>
      <c r="AK384" s="59"/>
      <c r="AL384" s="2"/>
      <c r="AM384" s="2"/>
      <c r="AN384" s="2"/>
    </row>
    <row r="385" spans="1:40"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59"/>
      <c r="X385" s="59"/>
      <c r="Y385" s="9"/>
      <c r="Z385" s="9"/>
      <c r="AA385" s="59"/>
      <c r="AB385" s="59"/>
      <c r="AC385" s="59"/>
      <c r="AD385" s="59"/>
      <c r="AE385" s="59"/>
      <c r="AF385" s="59"/>
      <c r="AG385" s="59"/>
      <c r="AH385" s="59"/>
      <c r="AI385" s="59"/>
      <c r="AJ385" s="59"/>
      <c r="AK385" s="59"/>
      <c r="AL385" s="2"/>
      <c r="AM385" s="2"/>
      <c r="AN385" s="2"/>
    </row>
    <row r="386" spans="1:40"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59"/>
      <c r="X386" s="59"/>
      <c r="Y386" s="9"/>
      <c r="Z386" s="9"/>
      <c r="AA386" s="59"/>
      <c r="AB386" s="59"/>
      <c r="AC386" s="59"/>
      <c r="AD386" s="59"/>
      <c r="AE386" s="59"/>
      <c r="AF386" s="59"/>
      <c r="AG386" s="59"/>
      <c r="AH386" s="59"/>
      <c r="AI386" s="59"/>
      <c r="AJ386" s="59"/>
      <c r="AK386" s="59"/>
      <c r="AL386" s="2"/>
      <c r="AM386" s="2"/>
      <c r="AN386" s="2"/>
    </row>
    <row r="387" spans="1:40"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59"/>
      <c r="X387" s="59"/>
      <c r="Y387" s="9"/>
      <c r="Z387" s="9"/>
      <c r="AA387" s="59"/>
      <c r="AB387" s="59"/>
      <c r="AC387" s="59"/>
      <c r="AD387" s="59"/>
      <c r="AE387" s="59"/>
      <c r="AF387" s="59"/>
      <c r="AG387" s="59"/>
      <c r="AH387" s="59"/>
      <c r="AI387" s="59"/>
      <c r="AJ387" s="59"/>
      <c r="AK387" s="59"/>
      <c r="AL387" s="2"/>
      <c r="AM387" s="2"/>
      <c r="AN387" s="2"/>
    </row>
    <row r="388" spans="1:40"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59"/>
      <c r="X388" s="59"/>
      <c r="Y388" s="9"/>
      <c r="Z388" s="9"/>
      <c r="AA388" s="59"/>
      <c r="AB388" s="59"/>
      <c r="AC388" s="59"/>
      <c r="AD388" s="59"/>
      <c r="AE388" s="59"/>
      <c r="AF388" s="59"/>
      <c r="AG388" s="59"/>
      <c r="AH388" s="59"/>
      <c r="AI388" s="59"/>
      <c r="AJ388" s="59"/>
      <c r="AK388" s="59"/>
      <c r="AL388" s="2"/>
      <c r="AM388" s="2"/>
      <c r="AN388" s="2"/>
    </row>
    <row r="389" spans="1:40"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59"/>
      <c r="X389" s="59"/>
      <c r="Y389" s="9"/>
      <c r="Z389" s="9"/>
      <c r="AA389" s="59"/>
      <c r="AB389" s="59"/>
      <c r="AC389" s="59"/>
      <c r="AD389" s="59"/>
      <c r="AE389" s="59"/>
      <c r="AF389" s="59"/>
      <c r="AG389" s="59"/>
      <c r="AH389" s="59"/>
      <c r="AI389" s="59"/>
      <c r="AJ389" s="59"/>
      <c r="AK389" s="59"/>
      <c r="AL389" s="2"/>
      <c r="AM389" s="2"/>
      <c r="AN389" s="2"/>
    </row>
    <row r="390" spans="1:40"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59"/>
      <c r="X390" s="59"/>
      <c r="Y390" s="9"/>
      <c r="Z390" s="9"/>
      <c r="AA390" s="59"/>
      <c r="AB390" s="59"/>
      <c r="AC390" s="59"/>
      <c r="AD390" s="59"/>
      <c r="AE390" s="59"/>
      <c r="AF390" s="59"/>
      <c r="AG390" s="59"/>
      <c r="AH390" s="59"/>
      <c r="AI390" s="59"/>
      <c r="AJ390" s="59"/>
      <c r="AK390" s="59"/>
      <c r="AL390" s="2"/>
      <c r="AM390" s="2"/>
      <c r="AN390" s="2"/>
    </row>
    <row r="391" spans="1:40"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59"/>
      <c r="X391" s="59"/>
      <c r="Y391" s="9"/>
      <c r="Z391" s="9"/>
      <c r="AA391" s="59"/>
      <c r="AB391" s="59"/>
      <c r="AC391" s="59"/>
      <c r="AD391" s="59"/>
      <c r="AE391" s="59"/>
      <c r="AF391" s="59"/>
      <c r="AG391" s="59"/>
      <c r="AH391" s="59"/>
      <c r="AI391" s="59"/>
      <c r="AJ391" s="59"/>
      <c r="AK391" s="59"/>
      <c r="AL391" s="2"/>
      <c r="AM391" s="2"/>
      <c r="AN391" s="2"/>
    </row>
    <row r="392" spans="1:40"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59"/>
      <c r="X392" s="59"/>
      <c r="Y392" s="9"/>
      <c r="Z392" s="9"/>
      <c r="AA392" s="59"/>
      <c r="AB392" s="59"/>
      <c r="AC392" s="59"/>
      <c r="AD392" s="59"/>
      <c r="AE392" s="59"/>
      <c r="AF392" s="59"/>
      <c r="AG392" s="59"/>
      <c r="AH392" s="59"/>
      <c r="AI392" s="59"/>
      <c r="AJ392" s="59"/>
      <c r="AK392" s="59"/>
      <c r="AL392" s="2"/>
      <c r="AM392" s="2"/>
      <c r="AN392" s="2"/>
    </row>
    <row r="393" spans="1:40"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59"/>
      <c r="X393" s="59"/>
      <c r="Y393" s="9"/>
      <c r="Z393" s="9"/>
      <c r="AA393" s="59"/>
      <c r="AB393" s="59"/>
      <c r="AC393" s="59"/>
      <c r="AD393" s="59"/>
      <c r="AE393" s="59"/>
      <c r="AF393" s="59"/>
      <c r="AG393" s="59"/>
      <c r="AH393" s="59"/>
      <c r="AI393" s="59"/>
      <c r="AJ393" s="59"/>
      <c r="AK393" s="59"/>
      <c r="AL393" s="2"/>
      <c r="AM393" s="2"/>
      <c r="AN393" s="2"/>
    </row>
    <row r="394" spans="1:40"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59"/>
      <c r="X394" s="59"/>
      <c r="Y394" s="9"/>
      <c r="Z394" s="9"/>
      <c r="AA394" s="59"/>
      <c r="AB394" s="59"/>
      <c r="AC394" s="59"/>
      <c r="AD394" s="59"/>
      <c r="AE394" s="59"/>
      <c r="AF394" s="59"/>
      <c r="AG394" s="59"/>
      <c r="AH394" s="59"/>
      <c r="AI394" s="59"/>
      <c r="AJ394" s="59"/>
      <c r="AK394" s="59"/>
      <c r="AL394" s="2"/>
      <c r="AM394" s="2"/>
      <c r="AN394" s="2"/>
    </row>
    <row r="395" spans="1:40"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59"/>
      <c r="X395" s="59"/>
      <c r="Y395" s="9"/>
      <c r="Z395" s="9"/>
      <c r="AA395" s="59"/>
      <c r="AB395" s="59"/>
      <c r="AC395" s="59"/>
      <c r="AD395" s="59"/>
      <c r="AE395" s="59"/>
      <c r="AF395" s="59"/>
      <c r="AG395" s="59"/>
      <c r="AH395" s="59"/>
      <c r="AI395" s="59"/>
      <c r="AJ395" s="59"/>
      <c r="AK395" s="59"/>
      <c r="AL395" s="2"/>
      <c r="AM395" s="2"/>
      <c r="AN395" s="2"/>
    </row>
    <row r="396" spans="1:40"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59"/>
      <c r="X396" s="59"/>
      <c r="Y396" s="9"/>
      <c r="Z396" s="9"/>
      <c r="AA396" s="59"/>
      <c r="AB396" s="59"/>
      <c r="AC396" s="59"/>
      <c r="AD396" s="59"/>
      <c r="AE396" s="59"/>
      <c r="AF396" s="59"/>
      <c r="AG396" s="59"/>
      <c r="AH396" s="59"/>
      <c r="AI396" s="59"/>
      <c r="AJ396" s="59"/>
      <c r="AK396" s="59"/>
      <c r="AL396" s="2"/>
      <c r="AM396" s="2"/>
      <c r="AN396" s="2"/>
    </row>
    <row r="397" spans="1:40"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59"/>
      <c r="X397" s="59"/>
      <c r="Y397" s="9"/>
      <c r="Z397" s="9"/>
      <c r="AA397" s="59"/>
      <c r="AB397" s="59"/>
      <c r="AC397" s="59"/>
      <c r="AD397" s="59"/>
      <c r="AE397" s="59"/>
      <c r="AF397" s="59"/>
      <c r="AG397" s="59"/>
      <c r="AH397" s="59"/>
      <c r="AI397" s="59"/>
      <c r="AJ397" s="59"/>
      <c r="AK397" s="59"/>
      <c r="AL397" s="2"/>
      <c r="AM397" s="2"/>
      <c r="AN397" s="2"/>
    </row>
    <row r="398" spans="1:40"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59"/>
      <c r="X398" s="59"/>
      <c r="Y398" s="9"/>
      <c r="Z398" s="9"/>
      <c r="AA398" s="59"/>
      <c r="AB398" s="59"/>
      <c r="AC398" s="59"/>
      <c r="AD398" s="59"/>
      <c r="AE398" s="59"/>
      <c r="AF398" s="59"/>
      <c r="AG398" s="59"/>
      <c r="AH398" s="59"/>
      <c r="AI398" s="59"/>
      <c r="AJ398" s="59"/>
      <c r="AK398" s="59"/>
      <c r="AL398" s="2"/>
      <c r="AM398" s="2"/>
      <c r="AN398" s="2"/>
    </row>
    <row r="399" spans="1:40"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59"/>
      <c r="X399" s="59"/>
      <c r="Y399" s="9"/>
      <c r="Z399" s="9"/>
      <c r="AA399" s="59"/>
      <c r="AB399" s="59"/>
      <c r="AC399" s="59"/>
      <c r="AD399" s="59"/>
      <c r="AE399" s="59"/>
      <c r="AF399" s="59"/>
      <c r="AG399" s="59"/>
      <c r="AH399" s="59"/>
      <c r="AI399" s="59"/>
      <c r="AJ399" s="59"/>
      <c r="AK399" s="59"/>
      <c r="AL399" s="2"/>
      <c r="AM399" s="2"/>
      <c r="AN399" s="2"/>
    </row>
    <row r="400" spans="1:40"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59"/>
      <c r="X400" s="59"/>
      <c r="Y400" s="9"/>
      <c r="Z400" s="9"/>
      <c r="AA400" s="59"/>
      <c r="AB400" s="59"/>
      <c r="AC400" s="59"/>
      <c r="AD400" s="59"/>
      <c r="AE400" s="59"/>
      <c r="AF400" s="59"/>
      <c r="AG400" s="59"/>
      <c r="AH400" s="59"/>
      <c r="AI400" s="59"/>
      <c r="AJ400" s="59"/>
      <c r="AK400" s="59"/>
      <c r="AL400" s="2"/>
      <c r="AM400" s="2"/>
      <c r="AN400" s="2"/>
    </row>
    <row r="401" spans="1:40"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59"/>
      <c r="X401" s="59"/>
      <c r="Y401" s="9"/>
      <c r="Z401" s="9"/>
      <c r="AA401" s="59"/>
      <c r="AB401" s="59"/>
      <c r="AC401" s="59"/>
      <c r="AD401" s="59"/>
      <c r="AE401" s="59"/>
      <c r="AF401" s="59"/>
      <c r="AG401" s="59"/>
      <c r="AH401" s="59"/>
      <c r="AI401" s="59"/>
      <c r="AJ401" s="59"/>
      <c r="AK401" s="59"/>
      <c r="AL401" s="2"/>
      <c r="AM401" s="2"/>
      <c r="AN401" s="2"/>
    </row>
    <row r="402" spans="1:40"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59"/>
      <c r="X402" s="59"/>
      <c r="Y402" s="9"/>
      <c r="Z402" s="9"/>
      <c r="AA402" s="59"/>
      <c r="AB402" s="59"/>
      <c r="AC402" s="59"/>
      <c r="AD402" s="59"/>
      <c r="AE402" s="59"/>
      <c r="AF402" s="59"/>
      <c r="AG402" s="59"/>
      <c r="AH402" s="59"/>
      <c r="AI402" s="59"/>
      <c r="AJ402" s="59"/>
      <c r="AK402" s="59"/>
      <c r="AL402" s="2"/>
      <c r="AM402" s="2"/>
      <c r="AN402" s="2"/>
    </row>
    <row r="403" spans="1:40"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59"/>
      <c r="X403" s="59"/>
      <c r="Y403" s="9"/>
      <c r="Z403" s="9"/>
      <c r="AA403" s="59"/>
      <c r="AB403" s="59"/>
      <c r="AC403" s="59"/>
      <c r="AD403" s="59"/>
      <c r="AE403" s="59"/>
      <c r="AF403" s="59"/>
      <c r="AG403" s="59"/>
      <c r="AH403" s="59"/>
      <c r="AI403" s="59"/>
      <c r="AJ403" s="59"/>
      <c r="AK403" s="59"/>
      <c r="AL403" s="2"/>
      <c r="AM403" s="2"/>
      <c r="AN403" s="2"/>
    </row>
    <row r="404" spans="1:40"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59"/>
      <c r="X404" s="59"/>
      <c r="Y404" s="9"/>
      <c r="Z404" s="9"/>
      <c r="AA404" s="59"/>
      <c r="AB404" s="59"/>
      <c r="AC404" s="59"/>
      <c r="AD404" s="59"/>
      <c r="AE404" s="59"/>
      <c r="AF404" s="59"/>
      <c r="AG404" s="59"/>
      <c r="AH404" s="59"/>
      <c r="AI404" s="59"/>
      <c r="AJ404" s="59"/>
      <c r="AK404" s="59"/>
      <c r="AL404" s="2"/>
      <c r="AM404" s="2"/>
      <c r="AN404" s="2"/>
    </row>
    <row r="405" spans="1:40"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59"/>
      <c r="X405" s="59"/>
      <c r="Y405" s="9"/>
      <c r="Z405" s="9"/>
      <c r="AA405" s="59"/>
      <c r="AB405" s="59"/>
      <c r="AC405" s="59"/>
      <c r="AD405" s="59"/>
      <c r="AE405" s="59"/>
      <c r="AF405" s="59"/>
      <c r="AG405" s="59"/>
      <c r="AH405" s="59"/>
      <c r="AI405" s="59"/>
      <c r="AJ405" s="59"/>
      <c r="AK405" s="59"/>
      <c r="AL405" s="2"/>
      <c r="AM405" s="2"/>
      <c r="AN405" s="2"/>
    </row>
    <row r="406" spans="1:40"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59"/>
      <c r="X406" s="59"/>
      <c r="Y406" s="9"/>
      <c r="Z406" s="9"/>
      <c r="AA406" s="59"/>
      <c r="AB406" s="59"/>
      <c r="AC406" s="59"/>
      <c r="AD406" s="59"/>
      <c r="AE406" s="59"/>
      <c r="AF406" s="59"/>
      <c r="AG406" s="59"/>
      <c r="AH406" s="59"/>
      <c r="AI406" s="59"/>
      <c r="AJ406" s="59"/>
      <c r="AK406" s="59"/>
      <c r="AL406" s="2"/>
      <c r="AM406" s="2"/>
      <c r="AN406" s="2"/>
    </row>
    <row r="407" spans="1:40"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59"/>
      <c r="X407" s="59"/>
      <c r="Y407" s="9"/>
      <c r="Z407" s="9"/>
      <c r="AA407" s="59"/>
      <c r="AB407" s="59"/>
      <c r="AC407" s="59"/>
      <c r="AD407" s="59"/>
      <c r="AE407" s="59"/>
      <c r="AF407" s="59"/>
      <c r="AG407" s="59"/>
      <c r="AH407" s="59"/>
      <c r="AI407" s="59"/>
      <c r="AJ407" s="59"/>
      <c r="AK407" s="59"/>
      <c r="AL407" s="2"/>
      <c r="AM407" s="2"/>
      <c r="AN407" s="2"/>
    </row>
    <row r="408" spans="1:40"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59"/>
      <c r="X408" s="59"/>
      <c r="Y408" s="9"/>
      <c r="Z408" s="9"/>
      <c r="AA408" s="59"/>
      <c r="AB408" s="59"/>
      <c r="AC408" s="59"/>
      <c r="AD408" s="59"/>
      <c r="AE408" s="59"/>
      <c r="AF408" s="59"/>
      <c r="AG408" s="59"/>
      <c r="AH408" s="59"/>
      <c r="AI408" s="59"/>
      <c r="AJ408" s="59"/>
      <c r="AK408" s="59"/>
      <c r="AL408" s="2"/>
      <c r="AM408" s="2"/>
      <c r="AN408" s="2"/>
    </row>
    <row r="409" spans="1:40"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59"/>
      <c r="X409" s="59"/>
      <c r="Y409" s="9"/>
      <c r="Z409" s="9"/>
      <c r="AA409" s="59"/>
      <c r="AB409" s="59"/>
      <c r="AC409" s="59"/>
      <c r="AD409" s="59"/>
      <c r="AE409" s="59"/>
      <c r="AF409" s="59"/>
      <c r="AG409" s="59"/>
      <c r="AH409" s="59"/>
      <c r="AI409" s="59"/>
      <c r="AJ409" s="59"/>
      <c r="AK409" s="59"/>
      <c r="AL409" s="2"/>
      <c r="AM409" s="2"/>
      <c r="AN409" s="2"/>
    </row>
    <row r="410" spans="1:40"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59"/>
      <c r="X410" s="59"/>
      <c r="Y410" s="9"/>
      <c r="Z410" s="9"/>
      <c r="AA410" s="59"/>
      <c r="AB410" s="59"/>
      <c r="AC410" s="59"/>
      <c r="AD410" s="59"/>
      <c r="AE410" s="59"/>
      <c r="AF410" s="59"/>
      <c r="AG410" s="59"/>
      <c r="AH410" s="59"/>
      <c r="AI410" s="59"/>
      <c r="AJ410" s="59"/>
      <c r="AK410" s="59"/>
      <c r="AL410" s="2"/>
      <c r="AM410" s="2"/>
      <c r="AN410" s="2"/>
    </row>
    <row r="411" spans="1:40"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59"/>
      <c r="X411" s="59"/>
      <c r="Y411" s="9"/>
      <c r="Z411" s="9"/>
      <c r="AA411" s="59"/>
      <c r="AB411" s="59"/>
      <c r="AC411" s="59"/>
      <c r="AD411" s="59"/>
      <c r="AE411" s="59"/>
      <c r="AF411" s="59"/>
      <c r="AG411" s="59"/>
      <c r="AH411" s="59"/>
      <c r="AI411" s="59"/>
      <c r="AJ411" s="59"/>
      <c r="AK411" s="59"/>
      <c r="AL411" s="2"/>
      <c r="AM411" s="2"/>
      <c r="AN411" s="2"/>
    </row>
    <row r="412" spans="1:40"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59"/>
      <c r="X412" s="59"/>
      <c r="Y412" s="9"/>
      <c r="Z412" s="9"/>
      <c r="AA412" s="59"/>
      <c r="AB412" s="59"/>
      <c r="AC412" s="59"/>
      <c r="AD412" s="59"/>
      <c r="AE412" s="59"/>
      <c r="AF412" s="59"/>
      <c r="AG412" s="59"/>
      <c r="AH412" s="59"/>
      <c r="AI412" s="59"/>
      <c r="AJ412" s="59"/>
      <c r="AK412" s="59"/>
      <c r="AL412" s="2"/>
      <c r="AM412" s="2"/>
      <c r="AN412" s="2"/>
    </row>
    <row r="413" spans="1:40"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59"/>
      <c r="X413" s="59"/>
      <c r="Y413" s="9"/>
      <c r="Z413" s="9"/>
      <c r="AA413" s="59"/>
      <c r="AB413" s="59"/>
      <c r="AC413" s="59"/>
      <c r="AD413" s="59"/>
      <c r="AE413" s="59"/>
      <c r="AF413" s="59"/>
      <c r="AG413" s="59"/>
      <c r="AH413" s="59"/>
      <c r="AI413" s="59"/>
      <c r="AJ413" s="59"/>
      <c r="AK413" s="59"/>
      <c r="AL413" s="2"/>
      <c r="AM413" s="2"/>
      <c r="AN413" s="2"/>
    </row>
    <row r="414" spans="1:40"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59"/>
      <c r="X414" s="59"/>
      <c r="Y414" s="9"/>
      <c r="Z414" s="9"/>
      <c r="AA414" s="59"/>
      <c r="AB414" s="59"/>
      <c r="AC414" s="59"/>
      <c r="AD414" s="59"/>
      <c r="AE414" s="59"/>
      <c r="AF414" s="59"/>
      <c r="AG414" s="59"/>
      <c r="AH414" s="59"/>
      <c r="AI414" s="59"/>
      <c r="AJ414" s="59"/>
      <c r="AK414" s="59"/>
      <c r="AL414" s="2"/>
      <c r="AM414" s="2"/>
      <c r="AN414" s="2"/>
    </row>
    <row r="415" spans="1:40"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59"/>
      <c r="X415" s="59"/>
      <c r="Y415" s="9"/>
      <c r="Z415" s="9"/>
      <c r="AA415" s="59"/>
      <c r="AB415" s="59"/>
      <c r="AC415" s="59"/>
      <c r="AD415" s="59"/>
      <c r="AE415" s="59"/>
      <c r="AF415" s="59"/>
      <c r="AG415" s="59"/>
      <c r="AH415" s="59"/>
      <c r="AI415" s="59"/>
      <c r="AJ415" s="59"/>
      <c r="AK415" s="59"/>
      <c r="AL415" s="2"/>
      <c r="AM415" s="2"/>
      <c r="AN415" s="2"/>
    </row>
    <row r="416" spans="1:40"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59"/>
      <c r="X416" s="59"/>
      <c r="Y416" s="9"/>
      <c r="Z416" s="9"/>
      <c r="AA416" s="59"/>
      <c r="AB416" s="59"/>
      <c r="AC416" s="59"/>
      <c r="AD416" s="59"/>
      <c r="AE416" s="59"/>
      <c r="AF416" s="59"/>
      <c r="AG416" s="59"/>
      <c r="AH416" s="59"/>
      <c r="AI416" s="59"/>
      <c r="AJ416" s="59"/>
      <c r="AK416" s="59"/>
      <c r="AL416" s="2"/>
      <c r="AM416" s="2"/>
      <c r="AN416" s="2"/>
    </row>
    <row r="417" spans="1:40"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59"/>
      <c r="X417" s="59"/>
      <c r="Y417" s="9"/>
      <c r="Z417" s="9"/>
      <c r="AA417" s="59"/>
      <c r="AB417" s="59"/>
      <c r="AC417" s="59"/>
      <c r="AD417" s="59"/>
      <c r="AE417" s="59"/>
      <c r="AF417" s="59"/>
      <c r="AG417" s="59"/>
      <c r="AH417" s="59"/>
      <c r="AI417" s="59"/>
      <c r="AJ417" s="59"/>
      <c r="AK417" s="59"/>
      <c r="AL417" s="2"/>
      <c r="AM417" s="2"/>
      <c r="AN417" s="2"/>
    </row>
    <row r="418" spans="1:40"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59"/>
      <c r="X418" s="59"/>
      <c r="Y418" s="9"/>
      <c r="Z418" s="9"/>
      <c r="AA418" s="59"/>
      <c r="AB418" s="59"/>
      <c r="AC418" s="59"/>
      <c r="AD418" s="59"/>
      <c r="AE418" s="59"/>
      <c r="AF418" s="59"/>
      <c r="AG418" s="59"/>
      <c r="AH418" s="59"/>
      <c r="AI418" s="59"/>
      <c r="AJ418" s="59"/>
      <c r="AK418" s="59"/>
      <c r="AL418" s="2"/>
      <c r="AM418" s="2"/>
      <c r="AN418" s="2"/>
    </row>
    <row r="419" spans="1:40"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59"/>
      <c r="X419" s="59"/>
      <c r="Y419" s="9"/>
      <c r="Z419" s="9"/>
      <c r="AA419" s="59"/>
      <c r="AB419" s="59"/>
      <c r="AC419" s="59"/>
      <c r="AD419" s="59"/>
      <c r="AE419" s="59"/>
      <c r="AF419" s="59"/>
      <c r="AG419" s="59"/>
      <c r="AH419" s="59"/>
      <c r="AI419" s="59"/>
      <c r="AJ419" s="59"/>
      <c r="AK419" s="59"/>
      <c r="AL419" s="2"/>
      <c r="AM419" s="2"/>
      <c r="AN419" s="2"/>
    </row>
    <row r="420" spans="1:40"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59"/>
      <c r="X420" s="59"/>
      <c r="Y420" s="9"/>
      <c r="Z420" s="9"/>
      <c r="AA420" s="59"/>
      <c r="AB420" s="59"/>
      <c r="AC420" s="59"/>
      <c r="AD420" s="59"/>
      <c r="AE420" s="59"/>
      <c r="AF420" s="59"/>
      <c r="AG420" s="59"/>
      <c r="AH420" s="59"/>
      <c r="AI420" s="59"/>
      <c r="AJ420" s="59"/>
      <c r="AK420" s="59"/>
      <c r="AL420" s="2"/>
      <c r="AM420" s="2"/>
      <c r="AN420" s="2"/>
    </row>
    <row r="421" spans="1:40"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59"/>
      <c r="X421" s="59"/>
      <c r="Y421" s="9"/>
      <c r="Z421" s="9"/>
      <c r="AA421" s="59"/>
      <c r="AB421" s="59"/>
      <c r="AC421" s="59"/>
      <c r="AD421" s="59"/>
      <c r="AE421" s="59"/>
      <c r="AF421" s="59"/>
      <c r="AG421" s="59"/>
      <c r="AH421" s="59"/>
      <c r="AI421" s="59"/>
      <c r="AJ421" s="59"/>
      <c r="AK421" s="59"/>
      <c r="AL421" s="2"/>
      <c r="AM421" s="2"/>
      <c r="AN421" s="2"/>
    </row>
    <row r="422" spans="1:40"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59"/>
      <c r="X422" s="59"/>
      <c r="Y422" s="9"/>
      <c r="Z422" s="9"/>
      <c r="AA422" s="59"/>
      <c r="AB422" s="59"/>
      <c r="AC422" s="59"/>
      <c r="AD422" s="59"/>
      <c r="AE422" s="59"/>
      <c r="AF422" s="59"/>
      <c r="AG422" s="59"/>
      <c r="AH422" s="59"/>
      <c r="AI422" s="59"/>
      <c r="AJ422" s="59"/>
      <c r="AK422" s="59"/>
      <c r="AL422" s="2"/>
      <c r="AM422" s="2"/>
      <c r="AN422" s="2"/>
    </row>
    <row r="423" spans="1:40"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59"/>
      <c r="X423" s="59"/>
      <c r="Y423" s="9"/>
      <c r="Z423" s="9"/>
      <c r="AA423" s="59"/>
      <c r="AB423" s="59"/>
      <c r="AC423" s="59"/>
      <c r="AD423" s="59"/>
      <c r="AE423" s="59"/>
      <c r="AF423" s="59"/>
      <c r="AG423" s="59"/>
      <c r="AH423" s="59"/>
      <c r="AI423" s="59"/>
      <c r="AJ423" s="59"/>
      <c r="AK423" s="59"/>
      <c r="AL423" s="2"/>
      <c r="AM423" s="2"/>
      <c r="AN423" s="2"/>
    </row>
    <row r="424" spans="1:40"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59"/>
      <c r="X424" s="59"/>
      <c r="Y424" s="9"/>
      <c r="Z424" s="9"/>
      <c r="AA424" s="59"/>
      <c r="AB424" s="59"/>
      <c r="AC424" s="59"/>
      <c r="AD424" s="59"/>
      <c r="AE424" s="59"/>
      <c r="AF424" s="59"/>
      <c r="AG424" s="59"/>
      <c r="AH424" s="59"/>
      <c r="AI424" s="59"/>
      <c r="AJ424" s="59"/>
      <c r="AK424" s="59"/>
      <c r="AL424" s="2"/>
      <c r="AM424" s="2"/>
      <c r="AN424" s="2"/>
    </row>
    <row r="425" spans="1:40"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59"/>
      <c r="X425" s="59"/>
      <c r="Y425" s="9"/>
      <c r="Z425" s="9"/>
      <c r="AA425" s="59"/>
      <c r="AB425" s="59"/>
      <c r="AC425" s="59"/>
      <c r="AD425" s="59"/>
      <c r="AE425" s="59"/>
      <c r="AF425" s="59"/>
      <c r="AG425" s="59"/>
      <c r="AH425" s="59"/>
      <c r="AI425" s="59"/>
      <c r="AJ425" s="59"/>
      <c r="AK425" s="59"/>
      <c r="AL425" s="2"/>
      <c r="AM425" s="2"/>
      <c r="AN425" s="2"/>
    </row>
    <row r="426" spans="1:40"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59"/>
      <c r="X426" s="59"/>
      <c r="Y426" s="9"/>
      <c r="Z426" s="9"/>
      <c r="AA426" s="59"/>
      <c r="AB426" s="59"/>
      <c r="AC426" s="59"/>
      <c r="AD426" s="59"/>
      <c r="AE426" s="59"/>
      <c r="AF426" s="59"/>
      <c r="AG426" s="59"/>
      <c r="AH426" s="59"/>
      <c r="AI426" s="59"/>
      <c r="AJ426" s="59"/>
      <c r="AK426" s="59"/>
      <c r="AL426" s="2"/>
      <c r="AM426" s="2"/>
      <c r="AN426" s="2"/>
    </row>
    <row r="427" spans="1:40"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59"/>
      <c r="X427" s="59"/>
      <c r="Y427" s="9"/>
      <c r="Z427" s="9"/>
      <c r="AA427" s="59"/>
      <c r="AB427" s="59"/>
      <c r="AC427" s="59"/>
      <c r="AD427" s="59"/>
      <c r="AE427" s="59"/>
      <c r="AF427" s="59"/>
      <c r="AG427" s="59"/>
      <c r="AH427" s="59"/>
      <c r="AI427" s="59"/>
      <c r="AJ427" s="59"/>
      <c r="AK427" s="59"/>
      <c r="AL427" s="2"/>
      <c r="AM427" s="2"/>
      <c r="AN427" s="2"/>
    </row>
    <row r="428" spans="1:40"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59"/>
      <c r="X428" s="59"/>
      <c r="Y428" s="9"/>
      <c r="Z428" s="9"/>
      <c r="AA428" s="59"/>
      <c r="AB428" s="59"/>
      <c r="AC428" s="59"/>
      <c r="AD428" s="59"/>
      <c r="AE428" s="59"/>
      <c r="AF428" s="59"/>
      <c r="AG428" s="59"/>
      <c r="AH428" s="59"/>
      <c r="AI428" s="59"/>
      <c r="AJ428" s="59"/>
      <c r="AK428" s="59"/>
      <c r="AL428" s="2"/>
      <c r="AM428" s="2"/>
      <c r="AN428" s="2"/>
    </row>
    <row r="429" spans="1:40"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59"/>
      <c r="X429" s="59"/>
      <c r="Y429" s="9"/>
      <c r="Z429" s="9"/>
      <c r="AA429" s="59"/>
      <c r="AB429" s="59"/>
      <c r="AC429" s="59"/>
      <c r="AD429" s="59"/>
      <c r="AE429" s="59"/>
      <c r="AF429" s="59"/>
      <c r="AG429" s="59"/>
      <c r="AH429" s="59"/>
      <c r="AI429" s="59"/>
      <c r="AJ429" s="59"/>
      <c r="AK429" s="59"/>
      <c r="AL429" s="2"/>
      <c r="AM429" s="2"/>
      <c r="AN429" s="2"/>
    </row>
    <row r="430" spans="1:40"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59"/>
      <c r="X430" s="59"/>
      <c r="Y430" s="9"/>
      <c r="Z430" s="9"/>
      <c r="AA430" s="59"/>
      <c r="AB430" s="59"/>
      <c r="AC430" s="59"/>
      <c r="AD430" s="59"/>
      <c r="AE430" s="59"/>
      <c r="AF430" s="59"/>
      <c r="AG430" s="59"/>
      <c r="AH430" s="59"/>
      <c r="AI430" s="59"/>
      <c r="AJ430" s="59"/>
      <c r="AK430" s="59"/>
      <c r="AL430" s="2"/>
      <c r="AM430" s="2"/>
      <c r="AN430" s="2"/>
    </row>
  </sheetData>
  <mergeCells count="321">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 ref="AD10:AK10"/>
    <mergeCell ref="G11:W11"/>
    <mergeCell ref="AD11:AK11"/>
    <mergeCell ref="AE14:AF14"/>
    <mergeCell ref="AG14:AH14"/>
    <mergeCell ref="AI14:AK14"/>
    <mergeCell ref="B15:C15"/>
    <mergeCell ref="Y15:Z15"/>
    <mergeCell ref="AA15:AB15"/>
    <mergeCell ref="AE12:AF12"/>
    <mergeCell ref="AG12:AH12"/>
    <mergeCell ref="AI12:AK12"/>
    <mergeCell ref="B13:C13"/>
    <mergeCell ref="D13:T13"/>
    <mergeCell ref="U13:V13"/>
    <mergeCell ref="B12:C12"/>
    <mergeCell ref="D12:T12"/>
    <mergeCell ref="U12:V12"/>
    <mergeCell ref="W12:X12"/>
    <mergeCell ref="Y12:Z12"/>
    <mergeCell ref="AA12:AB12"/>
    <mergeCell ref="AC12:AD12"/>
    <mergeCell ref="B14:C14"/>
    <mergeCell ref="D14:T14"/>
    <mergeCell ref="AE16:AF16"/>
    <mergeCell ref="AG16:AH16"/>
    <mergeCell ref="AI16:AK16"/>
    <mergeCell ref="B17:C17"/>
    <mergeCell ref="Y17:Z17"/>
    <mergeCell ref="AA17:AB17"/>
    <mergeCell ref="AC17:AD17"/>
    <mergeCell ref="AE17:AF17"/>
    <mergeCell ref="AC15:AD15"/>
    <mergeCell ref="AE15:AF15"/>
    <mergeCell ref="AG15:AH15"/>
    <mergeCell ref="AI15:AK15"/>
    <mergeCell ref="B16:C16"/>
    <mergeCell ref="Y16:Z16"/>
    <mergeCell ref="AA16:AB16"/>
    <mergeCell ref="AC16:AD16"/>
    <mergeCell ref="AI18:AK18"/>
    <mergeCell ref="B19:C19"/>
    <mergeCell ref="Y19:Z19"/>
    <mergeCell ref="AA19:AB19"/>
    <mergeCell ref="AC19:AD19"/>
    <mergeCell ref="AE19:AF19"/>
    <mergeCell ref="AG19:AH19"/>
    <mergeCell ref="AI19:AK19"/>
    <mergeCell ref="AG17:AH17"/>
    <mergeCell ref="AI17:AK17"/>
    <mergeCell ref="B18:C18"/>
    <mergeCell ref="Y18:Z18"/>
    <mergeCell ref="AA18:AB18"/>
    <mergeCell ref="AC18:AD18"/>
    <mergeCell ref="AE18:AF18"/>
    <mergeCell ref="AG18:AH18"/>
    <mergeCell ref="AE20:AF20"/>
    <mergeCell ref="AG20:AH20"/>
    <mergeCell ref="AI20:AK20"/>
    <mergeCell ref="B21:C21"/>
    <mergeCell ref="Y21:Z21"/>
    <mergeCell ref="AA21:AB21"/>
    <mergeCell ref="AC21:AD21"/>
    <mergeCell ref="AE21:AF21"/>
    <mergeCell ref="B20:C20"/>
    <mergeCell ref="Y20:Z20"/>
    <mergeCell ref="AA20:AB20"/>
    <mergeCell ref="AC20:AD20"/>
    <mergeCell ref="AI22:AK22"/>
    <mergeCell ref="AG21:AH21"/>
    <mergeCell ref="AI21:AK21"/>
    <mergeCell ref="B22:C22"/>
    <mergeCell ref="Y22:Z22"/>
    <mergeCell ref="AA22:AB22"/>
    <mergeCell ref="AC22:AD22"/>
    <mergeCell ref="AE22:AF22"/>
    <mergeCell ref="AG22:AH22"/>
    <mergeCell ref="AE24:AF24"/>
    <mergeCell ref="AG24:AH24"/>
    <mergeCell ref="AI24:AK24"/>
    <mergeCell ref="B25:C25"/>
    <mergeCell ref="Y25:Z25"/>
    <mergeCell ref="AA25:AB25"/>
    <mergeCell ref="AC25:AD25"/>
    <mergeCell ref="AE25:AF25"/>
    <mergeCell ref="B24:C24"/>
    <mergeCell ref="Y24:Z24"/>
    <mergeCell ref="AA24:AB24"/>
    <mergeCell ref="AC24:AD24"/>
    <mergeCell ref="AI26:AK26"/>
    <mergeCell ref="B27:C27"/>
    <mergeCell ref="Y27:Z27"/>
    <mergeCell ref="AA27:AB27"/>
    <mergeCell ref="AC27:AD27"/>
    <mergeCell ref="AE27:AF27"/>
    <mergeCell ref="AG27:AH27"/>
    <mergeCell ref="AI27:AK27"/>
    <mergeCell ref="AG25:AH25"/>
    <mergeCell ref="AI25:AK25"/>
    <mergeCell ref="B26:C26"/>
    <mergeCell ref="Y26:Z26"/>
    <mergeCell ref="AA26:AB26"/>
    <mergeCell ref="AC26:AD26"/>
    <mergeCell ref="AE26:AF26"/>
    <mergeCell ref="AG26:AH26"/>
    <mergeCell ref="AE28:AF28"/>
    <mergeCell ref="AG28:AH28"/>
    <mergeCell ref="AI28:AK28"/>
    <mergeCell ref="Y29:Z29"/>
    <mergeCell ref="AA29:AB29"/>
    <mergeCell ref="AC29:AD29"/>
    <mergeCell ref="AE29:AF29"/>
    <mergeCell ref="B28:C28"/>
    <mergeCell ref="Y28:Z28"/>
    <mergeCell ref="AA28:AB28"/>
    <mergeCell ref="AC28:AD28"/>
    <mergeCell ref="B29:C29"/>
    <mergeCell ref="AI30:AK30"/>
    <mergeCell ref="Y31:Z31"/>
    <mergeCell ref="AA31:AB31"/>
    <mergeCell ref="AC31:AD31"/>
    <mergeCell ref="AE31:AF31"/>
    <mergeCell ref="AG31:AH31"/>
    <mergeCell ref="AI31:AK31"/>
    <mergeCell ref="AG29:AH29"/>
    <mergeCell ref="AI29:AK29"/>
    <mergeCell ref="Y30:Z30"/>
    <mergeCell ref="AA30:AB30"/>
    <mergeCell ref="AC30:AD30"/>
    <mergeCell ref="AE30:AF30"/>
    <mergeCell ref="AG30:AH30"/>
    <mergeCell ref="AE32:AF32"/>
    <mergeCell ref="AG32:AH32"/>
    <mergeCell ref="AI32:AK32"/>
    <mergeCell ref="Y33:Z33"/>
    <mergeCell ref="AA33:AB33"/>
    <mergeCell ref="AC33:AD33"/>
    <mergeCell ref="AE33:AF33"/>
    <mergeCell ref="B32:C32"/>
    <mergeCell ref="Y32:Z32"/>
    <mergeCell ref="AA32:AB32"/>
    <mergeCell ref="AC32:AD32"/>
    <mergeCell ref="AI35:AK35"/>
    <mergeCell ref="B36:C36"/>
    <mergeCell ref="Y36:Z36"/>
    <mergeCell ref="AA36:AB36"/>
    <mergeCell ref="AC36:AD36"/>
    <mergeCell ref="AE36:AF36"/>
    <mergeCell ref="AG36:AH36"/>
    <mergeCell ref="AI36:AK36"/>
    <mergeCell ref="AG33:AH33"/>
    <mergeCell ref="AI33:AK33"/>
    <mergeCell ref="B35:C35"/>
    <mergeCell ref="D35:T35"/>
    <mergeCell ref="Y34:Z34"/>
    <mergeCell ref="AA34:AB34"/>
    <mergeCell ref="AC34:AD34"/>
    <mergeCell ref="AE35:AF35"/>
    <mergeCell ref="AG35:AH35"/>
    <mergeCell ref="B34:C34"/>
    <mergeCell ref="AE34:AF34"/>
    <mergeCell ref="AG34:AH34"/>
    <mergeCell ref="AI34:AK34"/>
    <mergeCell ref="AE37:AF37"/>
    <mergeCell ref="AG37:AH37"/>
    <mergeCell ref="AI37:AK37"/>
    <mergeCell ref="B38:C38"/>
    <mergeCell ref="Y38:Z38"/>
    <mergeCell ref="AA38:AB38"/>
    <mergeCell ref="AC38:AD38"/>
    <mergeCell ref="AE38:AF38"/>
    <mergeCell ref="B37:C37"/>
    <mergeCell ref="Y37:Z37"/>
    <mergeCell ref="AA37:AB37"/>
    <mergeCell ref="AC37:AD37"/>
    <mergeCell ref="AI39:AK39"/>
    <mergeCell ref="B40:C40"/>
    <mergeCell ref="Y40:Z40"/>
    <mergeCell ref="AA40:AB40"/>
    <mergeCell ref="AC40:AD40"/>
    <mergeCell ref="AE40:AF40"/>
    <mergeCell ref="AG40:AH40"/>
    <mergeCell ref="AI40:AK40"/>
    <mergeCell ref="AG38:AH38"/>
    <mergeCell ref="AI38:AK38"/>
    <mergeCell ref="B39:C39"/>
    <mergeCell ref="Y39:Z39"/>
    <mergeCell ref="AA39:AB39"/>
    <mergeCell ref="AC39:AD39"/>
    <mergeCell ref="AE39:AF39"/>
    <mergeCell ref="AG39:AH39"/>
    <mergeCell ref="AG42:AH42"/>
    <mergeCell ref="AI42:AK42"/>
    <mergeCell ref="B43:C43"/>
    <mergeCell ref="Y43:Z43"/>
    <mergeCell ref="AA43:AB43"/>
    <mergeCell ref="AC43:AD43"/>
    <mergeCell ref="AE43:AF43"/>
    <mergeCell ref="AG43:AH43"/>
    <mergeCell ref="AE41:AF41"/>
    <mergeCell ref="AG41:AH41"/>
    <mergeCell ref="AI41:AK41"/>
    <mergeCell ref="B42:C42"/>
    <mergeCell ref="Y42:Z42"/>
    <mergeCell ref="AA42:AB42"/>
    <mergeCell ref="AC42:AD42"/>
    <mergeCell ref="AE42:AF42"/>
    <mergeCell ref="B41:C41"/>
    <mergeCell ref="Y41:Z41"/>
    <mergeCell ref="AA41:AB41"/>
    <mergeCell ref="AC41:AD41"/>
    <mergeCell ref="AA46:AB46"/>
    <mergeCell ref="AC46:AD46"/>
    <mergeCell ref="AE46:AF46"/>
    <mergeCell ref="B45:C45"/>
    <mergeCell ref="Y45:Z45"/>
    <mergeCell ref="AA45:AB45"/>
    <mergeCell ref="AC45:AD45"/>
    <mergeCell ref="AI43:AK43"/>
    <mergeCell ref="B44:C44"/>
    <mergeCell ref="Y44:Z44"/>
    <mergeCell ref="AA44:AB44"/>
    <mergeCell ref="AC44:AD44"/>
    <mergeCell ref="AE44:AF44"/>
    <mergeCell ref="AG44:AH44"/>
    <mergeCell ref="AI44:AK44"/>
    <mergeCell ref="AA50:AB50"/>
    <mergeCell ref="AC50:AD50"/>
    <mergeCell ref="AE50:AF50"/>
    <mergeCell ref="AI52:AK52"/>
    <mergeCell ref="AI51:AK51"/>
    <mergeCell ref="B52:C52"/>
    <mergeCell ref="Y52:Z52"/>
    <mergeCell ref="AA52:AB52"/>
    <mergeCell ref="AC52:AD52"/>
    <mergeCell ref="AE52:AF52"/>
    <mergeCell ref="AG52:AH52"/>
    <mergeCell ref="B23:C23"/>
    <mergeCell ref="Y23:Z23"/>
    <mergeCell ref="AA23:AB23"/>
    <mergeCell ref="AC23:AD23"/>
    <mergeCell ref="AE23:AF23"/>
    <mergeCell ref="B55:C55"/>
    <mergeCell ref="D55:T55"/>
    <mergeCell ref="AI55:AK55"/>
    <mergeCell ref="AG23:AH23"/>
    <mergeCell ref="AI23:AK23"/>
    <mergeCell ref="U36:V36"/>
    <mergeCell ref="U37:V37"/>
    <mergeCell ref="AE54:AF54"/>
    <mergeCell ref="AG54:AH54"/>
    <mergeCell ref="AI54:AK54"/>
    <mergeCell ref="B54:C54"/>
    <mergeCell ref="Y54:Z54"/>
    <mergeCell ref="AA54:AB54"/>
    <mergeCell ref="AC54:AD54"/>
    <mergeCell ref="B53:C53"/>
    <mergeCell ref="Y53:Z53"/>
    <mergeCell ref="AA53:AB53"/>
    <mergeCell ref="AC53:AD53"/>
    <mergeCell ref="AI53:AK53"/>
    <mergeCell ref="AE49:AF49"/>
    <mergeCell ref="AG49:AH49"/>
    <mergeCell ref="AE53:AF53"/>
    <mergeCell ref="AG53:AH53"/>
    <mergeCell ref="AI49:AK49"/>
    <mergeCell ref="B49:C49"/>
    <mergeCell ref="Y49:Z49"/>
    <mergeCell ref="AA49:AB49"/>
    <mergeCell ref="AC49:AD49"/>
    <mergeCell ref="AG50:AH50"/>
    <mergeCell ref="AI50:AK50"/>
    <mergeCell ref="B51:C51"/>
    <mergeCell ref="Y51:Z51"/>
    <mergeCell ref="AA51:AB51"/>
    <mergeCell ref="AC51:AD51"/>
    <mergeCell ref="AE51:AF51"/>
    <mergeCell ref="AG51:AH51"/>
    <mergeCell ref="B50:C50"/>
    <mergeCell ref="Y50:Z50"/>
    <mergeCell ref="AI47:AK47"/>
    <mergeCell ref="B30:C30"/>
    <mergeCell ref="B31:C31"/>
    <mergeCell ref="B33:C33"/>
    <mergeCell ref="B48:C48"/>
    <mergeCell ref="Y48:Z48"/>
    <mergeCell ref="AA48:AB48"/>
    <mergeCell ref="AC48:AD48"/>
    <mergeCell ref="AE48:AF48"/>
    <mergeCell ref="AG48:AH48"/>
    <mergeCell ref="AI48:AK48"/>
    <mergeCell ref="AG46:AH46"/>
    <mergeCell ref="AI46:AK46"/>
    <mergeCell ref="B47:C47"/>
    <mergeCell ref="Y47:Z47"/>
    <mergeCell ref="AA47:AB47"/>
    <mergeCell ref="AC47:AD47"/>
    <mergeCell ref="AE47:AF47"/>
    <mergeCell ref="AG47:AH47"/>
    <mergeCell ref="AE45:AF45"/>
    <mergeCell ref="AG45:AH45"/>
    <mergeCell ref="AI45:AK45"/>
    <mergeCell ref="B46:C46"/>
    <mergeCell ref="Y46:Z46"/>
  </mergeCells>
  <printOptions horizontalCentered="1"/>
  <pageMargins left="0.59055118110236227" right="0.59055118110236227" top="0.78740157480314965" bottom="0.78740157480314965" header="0" footer="0"/>
  <pageSetup paperSize="9" scale="4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outlinePr summaryBelow="0"/>
    <pageSetUpPr fitToPage="1"/>
  </sheetPr>
  <dimension ref="A1:AS771"/>
  <sheetViews>
    <sheetView showGridLines="0" view="pageBreakPreview" zoomScale="55" zoomScaleNormal="55" zoomScaleSheetLayoutView="55" workbookViewId="0">
      <pane ySplit="12" topLeftCell="A13" activePane="bottomLeft" state="frozen"/>
      <selection pane="bottomLeft" activeCell="D384" sqref="D384:T384"/>
    </sheetView>
  </sheetViews>
  <sheetFormatPr defaultColWidth="12.625" defaultRowHeight="15" customHeight="1" outlineLevelRow="2" x14ac:dyDescent="0.2"/>
  <cols>
    <col min="1" max="1" width="2.375" style="533" customWidth="1"/>
    <col min="2" max="2" width="5.875" style="533" customWidth="1"/>
    <col min="3" max="3" width="3.125" style="533" customWidth="1"/>
    <col min="4" max="4" width="5.875" style="533" customWidth="1"/>
    <col min="5" max="5" width="2.5" style="533" customWidth="1"/>
    <col min="6" max="6" width="5.875" style="533" customWidth="1"/>
    <col min="7" max="7" width="10.75" style="533" customWidth="1"/>
    <col min="8" max="9" width="5.875" style="533" customWidth="1"/>
    <col min="10" max="10" width="4.5" style="533" customWidth="1"/>
    <col min="11" max="11" width="10.25" style="533" customWidth="1"/>
    <col min="12" max="12" width="9.625" style="533" customWidth="1"/>
    <col min="13" max="14" width="5.875" style="533" customWidth="1"/>
    <col min="15" max="15" width="10" style="533" customWidth="1"/>
    <col min="16" max="18" width="5.875" style="533" customWidth="1"/>
    <col min="19" max="19" width="19.75" style="533" customWidth="1"/>
    <col min="20" max="20" width="5.875" style="533" customWidth="1"/>
    <col min="21" max="21" width="5.875" style="533" hidden="1" customWidth="1"/>
    <col min="22" max="22" width="14.625" style="533" customWidth="1"/>
    <col min="23" max="23" width="6.625" style="533" customWidth="1"/>
    <col min="24" max="24" width="5.875" style="533" customWidth="1"/>
    <col min="25" max="25" width="4.375" style="533" customWidth="1"/>
    <col min="26" max="26" width="14.625" style="533" customWidth="1"/>
    <col min="27" max="34" width="6.75" style="533" customWidth="1"/>
    <col min="35" max="38" width="5.875" style="533" customWidth="1"/>
    <col min="39" max="39" width="14.5" style="533" customWidth="1"/>
    <col min="40" max="40" width="15.5" style="533" customWidth="1"/>
    <col min="41" max="16384" width="12.625" style="533"/>
  </cols>
  <sheetData>
    <row r="1" spans="1:45" ht="18" customHeight="1" x14ac:dyDescent="0.25">
      <c r="A1" s="258"/>
      <c r="B1" s="258"/>
      <c r="C1" s="258"/>
      <c r="D1" s="258"/>
      <c r="E1" s="258"/>
      <c r="F1" s="258"/>
      <c r="G1" s="258"/>
      <c r="H1" s="258"/>
      <c r="I1" s="258"/>
      <c r="J1" s="258"/>
      <c r="K1" s="258"/>
      <c r="L1" s="258"/>
      <c r="M1" s="258"/>
      <c r="N1" s="258"/>
      <c r="O1" s="258"/>
      <c r="P1" s="258"/>
      <c r="Q1" s="258"/>
      <c r="R1" s="258"/>
      <c r="S1" s="258"/>
      <c r="T1" s="258"/>
      <c r="U1" s="258"/>
      <c r="V1" s="258"/>
      <c r="W1" s="258"/>
      <c r="X1" s="258"/>
      <c r="Y1" s="259"/>
      <c r="Z1" s="259"/>
      <c r="AA1" s="258"/>
      <c r="AB1" s="258"/>
      <c r="AC1" s="258"/>
      <c r="AD1" s="258"/>
      <c r="AE1" s="258"/>
      <c r="AF1" s="258"/>
      <c r="AG1" s="258"/>
      <c r="AH1" s="258"/>
      <c r="AI1" s="258"/>
      <c r="AJ1" s="258"/>
      <c r="AK1" s="258"/>
      <c r="AL1" s="258"/>
      <c r="AM1" s="258"/>
      <c r="AN1" s="258"/>
    </row>
    <row r="2" spans="1:45" ht="18" customHeight="1" x14ac:dyDescent="0.25">
      <c r="A2" s="258"/>
      <c r="B2" s="1189"/>
      <c r="C2" s="1185"/>
      <c r="D2" s="1185"/>
      <c r="E2" s="1185"/>
      <c r="F2" s="1185"/>
      <c r="G2" s="1193" t="s">
        <v>0</v>
      </c>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6"/>
      <c r="AL2" s="258"/>
      <c r="AM2" s="258"/>
      <c r="AN2" s="258"/>
    </row>
    <row r="3" spans="1:45" ht="18" customHeight="1" x14ac:dyDescent="0.25">
      <c r="A3" s="258"/>
      <c r="B3" s="1190"/>
      <c r="C3" s="1191"/>
      <c r="D3" s="1191"/>
      <c r="E3" s="1191"/>
      <c r="F3" s="1191"/>
      <c r="G3" s="1192"/>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8"/>
      <c r="AL3" s="258"/>
      <c r="AM3" s="258"/>
      <c r="AN3" s="258"/>
    </row>
    <row r="4" spans="1:45" ht="18" customHeight="1" x14ac:dyDescent="0.25">
      <c r="A4" s="258"/>
      <c r="B4" s="1190"/>
      <c r="C4" s="1191"/>
      <c r="D4" s="1191"/>
      <c r="E4" s="1191"/>
      <c r="F4" s="1191"/>
      <c r="G4" s="260" t="s">
        <v>2</v>
      </c>
      <c r="H4" s="261"/>
      <c r="I4" s="261"/>
      <c r="J4" s="261"/>
      <c r="K4" s="261"/>
      <c r="L4" s="261"/>
      <c r="M4" s="261"/>
      <c r="N4" s="261"/>
      <c r="O4" s="261"/>
      <c r="P4" s="261"/>
      <c r="Q4" s="261"/>
      <c r="R4" s="261"/>
      <c r="S4" s="260" t="s">
        <v>16</v>
      </c>
      <c r="T4" s="261"/>
      <c r="U4" s="261"/>
      <c r="V4" s="261"/>
      <c r="W4" s="262"/>
      <c r="X4" s="1194" t="s">
        <v>1</v>
      </c>
      <c r="Y4" s="1174"/>
      <c r="Z4" s="1174"/>
      <c r="AA4" s="1174"/>
      <c r="AB4" s="1174"/>
      <c r="AC4" s="1175"/>
      <c r="AD4" s="1184"/>
      <c r="AE4" s="1185"/>
      <c r="AF4" s="1185"/>
      <c r="AG4" s="1185"/>
      <c r="AH4" s="1185"/>
      <c r="AI4" s="1185"/>
      <c r="AJ4" s="1185"/>
      <c r="AK4" s="1186"/>
      <c r="AL4" s="258"/>
      <c r="AM4" s="258"/>
      <c r="AN4" s="258"/>
    </row>
    <row r="5" spans="1:45" ht="18" customHeight="1" x14ac:dyDescent="0.25">
      <c r="A5" s="258"/>
      <c r="B5" s="1190"/>
      <c r="C5" s="1191"/>
      <c r="D5" s="1191"/>
      <c r="E5" s="1191"/>
      <c r="F5" s="1191"/>
      <c r="G5" s="1182" t="s">
        <v>22</v>
      </c>
      <c r="H5" s="1177"/>
      <c r="I5" s="1177"/>
      <c r="J5" s="1177"/>
      <c r="K5" s="1177"/>
      <c r="L5" s="1177"/>
      <c r="M5" s="1177"/>
      <c r="N5" s="1177"/>
      <c r="O5" s="1177"/>
      <c r="P5" s="1177"/>
      <c r="Q5" s="1177"/>
      <c r="R5" s="1178"/>
      <c r="S5" s="1195" t="str">
        <f>Capa!W4</f>
        <v>DI-1100-PE-GE-EC-0001_R00</v>
      </c>
      <c r="T5" s="1177"/>
      <c r="U5" s="1177"/>
      <c r="V5" s="1177"/>
      <c r="W5" s="1178"/>
      <c r="X5" s="263"/>
      <c r="Y5" s="264"/>
      <c r="Z5" s="264"/>
      <c r="AA5" s="265"/>
      <c r="AB5" s="265"/>
      <c r="AC5" s="266"/>
      <c r="AD5" s="1188"/>
      <c r="AE5" s="1174"/>
      <c r="AF5" s="1174"/>
      <c r="AG5" s="1174"/>
      <c r="AH5" s="1174"/>
      <c r="AI5" s="1174"/>
      <c r="AJ5" s="1174"/>
      <c r="AK5" s="1175"/>
      <c r="AL5" s="258"/>
      <c r="AM5" s="258"/>
      <c r="AN5" s="258"/>
    </row>
    <row r="6" spans="1:45" ht="18" customHeight="1" x14ac:dyDescent="0.25">
      <c r="A6" s="258"/>
      <c r="B6" s="1190"/>
      <c r="C6" s="1191"/>
      <c r="D6" s="1191"/>
      <c r="E6" s="1191"/>
      <c r="F6" s="1191"/>
      <c r="G6" s="267" t="s">
        <v>5</v>
      </c>
      <c r="H6" s="268"/>
      <c r="I6" s="268"/>
      <c r="J6" s="269"/>
      <c r="K6" s="267" t="s">
        <v>6</v>
      </c>
      <c r="L6" s="268"/>
      <c r="M6" s="268"/>
      <c r="N6" s="269"/>
      <c r="O6" s="267" t="s">
        <v>7</v>
      </c>
      <c r="P6" s="268"/>
      <c r="Q6" s="268"/>
      <c r="R6" s="269"/>
      <c r="S6" s="260" t="s">
        <v>17</v>
      </c>
      <c r="T6" s="261"/>
      <c r="U6" s="261"/>
      <c r="V6" s="261"/>
      <c r="W6" s="262"/>
      <c r="X6" s="270"/>
      <c r="Y6" s="271"/>
      <c r="Z6" s="272" t="s">
        <v>3</v>
      </c>
      <c r="AA6" s="265"/>
      <c r="AB6" s="265"/>
      <c r="AC6" s="266"/>
      <c r="AD6" s="1196"/>
      <c r="AE6" s="1174"/>
      <c r="AF6" s="1174"/>
      <c r="AG6" s="1174"/>
      <c r="AH6" s="1174"/>
      <c r="AI6" s="1174"/>
      <c r="AJ6" s="1174"/>
      <c r="AK6" s="1175"/>
      <c r="AL6" s="258"/>
      <c r="AM6" s="258"/>
      <c r="AN6" s="258"/>
    </row>
    <row r="7" spans="1:45" ht="18" customHeight="1" x14ac:dyDescent="0.25">
      <c r="A7" s="258"/>
      <c r="B7" s="1190"/>
      <c r="C7" s="1191"/>
      <c r="D7" s="1191"/>
      <c r="E7" s="1191"/>
      <c r="F7" s="1191"/>
      <c r="G7" s="1182"/>
      <c r="H7" s="1177"/>
      <c r="I7" s="1177"/>
      <c r="J7" s="1178"/>
      <c r="K7" s="1182"/>
      <c r="L7" s="1177"/>
      <c r="M7" s="1177"/>
      <c r="N7" s="1178"/>
      <c r="O7" s="1182"/>
      <c r="P7" s="1177"/>
      <c r="Q7" s="1177"/>
      <c r="R7" s="1178"/>
      <c r="S7" s="1183" t="s">
        <v>9</v>
      </c>
      <c r="T7" s="1177"/>
      <c r="U7" s="1177"/>
      <c r="V7" s="1177"/>
      <c r="W7" s="1178"/>
      <c r="X7" s="534"/>
      <c r="Y7" s="271"/>
      <c r="Z7" s="272" t="s">
        <v>4</v>
      </c>
      <c r="AA7" s="265"/>
      <c r="AB7" s="265"/>
      <c r="AC7" s="266"/>
      <c r="AD7" s="1192"/>
      <c r="AE7" s="1177"/>
      <c r="AF7" s="1177"/>
      <c r="AG7" s="1177"/>
      <c r="AH7" s="1177"/>
      <c r="AI7" s="1177"/>
      <c r="AJ7" s="1177"/>
      <c r="AK7" s="1178"/>
      <c r="AL7" s="258"/>
      <c r="AM7" s="258"/>
      <c r="AN7" s="258"/>
    </row>
    <row r="8" spans="1:45" ht="18" customHeight="1" x14ac:dyDescent="0.25">
      <c r="A8" s="258"/>
      <c r="B8" s="1190"/>
      <c r="C8" s="1191"/>
      <c r="D8" s="1191"/>
      <c r="E8" s="1191"/>
      <c r="F8" s="1191"/>
      <c r="G8" s="267" t="s">
        <v>19</v>
      </c>
      <c r="H8" s="268"/>
      <c r="I8" s="268"/>
      <c r="J8" s="268"/>
      <c r="K8" s="268"/>
      <c r="L8" s="268"/>
      <c r="M8" s="268"/>
      <c r="N8" s="268"/>
      <c r="O8" s="268"/>
      <c r="P8" s="268"/>
      <c r="Q8" s="268"/>
      <c r="R8" s="268"/>
      <c r="S8" s="267" t="s">
        <v>11</v>
      </c>
      <c r="T8" s="273"/>
      <c r="U8" s="274"/>
      <c r="V8" s="267" t="s">
        <v>12</v>
      </c>
      <c r="W8" s="275"/>
      <c r="X8" s="276"/>
      <c r="Y8" s="271"/>
      <c r="Z8" s="272" t="s">
        <v>8</v>
      </c>
      <c r="AA8" s="265"/>
      <c r="AB8" s="265"/>
      <c r="AC8" s="266"/>
      <c r="AD8" s="1184"/>
      <c r="AE8" s="1185"/>
      <c r="AF8" s="1185"/>
      <c r="AG8" s="1185"/>
      <c r="AH8" s="1185"/>
      <c r="AI8" s="1185"/>
      <c r="AJ8" s="1185"/>
      <c r="AK8" s="1186"/>
      <c r="AL8" s="258"/>
      <c r="AM8" s="258"/>
      <c r="AN8" s="258"/>
    </row>
    <row r="9" spans="1:45" ht="18" customHeight="1" x14ac:dyDescent="0.25">
      <c r="A9" s="258"/>
      <c r="B9" s="1190"/>
      <c r="C9" s="1191"/>
      <c r="D9" s="1191"/>
      <c r="E9" s="1191"/>
      <c r="F9" s="1191"/>
      <c r="G9" s="1182" t="str">
        <f>Capa!H8</f>
        <v>GERAL</v>
      </c>
      <c r="H9" s="1177"/>
      <c r="I9" s="1177"/>
      <c r="J9" s="1177"/>
      <c r="K9" s="1177"/>
      <c r="L9" s="1177"/>
      <c r="M9" s="1177"/>
      <c r="N9" s="1177"/>
      <c r="O9" s="1177"/>
      <c r="P9" s="1177"/>
      <c r="Q9" s="1177"/>
      <c r="R9" s="1177"/>
      <c r="S9" s="1187">
        <f>Capa!W8</f>
        <v>44181</v>
      </c>
      <c r="T9" s="1178"/>
      <c r="U9" s="277"/>
      <c r="V9" s="1182">
        <f>Capa!Z8</f>
        <v>0</v>
      </c>
      <c r="W9" s="1178"/>
      <c r="X9" s="263"/>
      <c r="Y9" s="271" t="s">
        <v>18</v>
      </c>
      <c r="Z9" s="272" t="s">
        <v>10</v>
      </c>
      <c r="AA9" s="265"/>
      <c r="AB9" s="265"/>
      <c r="AC9" s="266"/>
      <c r="AD9" s="1188"/>
      <c r="AE9" s="1174"/>
      <c r="AF9" s="1174"/>
      <c r="AG9" s="1174"/>
      <c r="AH9" s="1174"/>
      <c r="AI9" s="1174"/>
      <c r="AJ9" s="1174"/>
      <c r="AK9" s="1175"/>
      <c r="AL9" s="258"/>
      <c r="AM9" s="258"/>
      <c r="AN9" s="258"/>
    </row>
    <row r="10" spans="1:45" ht="18" customHeight="1" x14ac:dyDescent="0.25">
      <c r="A10" s="258"/>
      <c r="B10" s="1190"/>
      <c r="C10" s="1191"/>
      <c r="D10" s="1191"/>
      <c r="E10" s="1191"/>
      <c r="F10" s="1191"/>
      <c r="G10" s="260" t="s">
        <v>15</v>
      </c>
      <c r="H10" s="278"/>
      <c r="I10" s="278"/>
      <c r="J10" s="278"/>
      <c r="K10" s="278"/>
      <c r="L10" s="278"/>
      <c r="M10" s="278"/>
      <c r="N10" s="278"/>
      <c r="O10" s="278"/>
      <c r="P10" s="278"/>
      <c r="Q10" s="278"/>
      <c r="R10" s="278"/>
      <c r="S10" s="278"/>
      <c r="T10" s="278"/>
      <c r="U10" s="278"/>
      <c r="V10" s="278"/>
      <c r="W10" s="279"/>
      <c r="X10" s="280"/>
      <c r="Y10" s="271"/>
      <c r="Z10" s="272" t="s">
        <v>13</v>
      </c>
      <c r="AA10" s="265"/>
      <c r="AB10" s="265"/>
      <c r="AC10" s="266"/>
      <c r="AD10" s="1173"/>
      <c r="AE10" s="1174"/>
      <c r="AF10" s="1174"/>
      <c r="AG10" s="1174"/>
      <c r="AH10" s="1174"/>
      <c r="AI10" s="1174"/>
      <c r="AJ10" s="1174"/>
      <c r="AK10" s="1175"/>
      <c r="AL10" s="258"/>
      <c r="AM10" s="258"/>
      <c r="AN10" s="258"/>
    </row>
    <row r="11" spans="1:45" ht="18.75" x14ac:dyDescent="0.25">
      <c r="A11" s="258"/>
      <c r="B11" s="1192"/>
      <c r="C11" s="1177"/>
      <c r="D11" s="1177"/>
      <c r="E11" s="1177"/>
      <c r="F11" s="1177"/>
      <c r="G11" s="1176" t="str">
        <f>Capa!H10</f>
        <v xml:space="preserve">PRÉDIO 1100 
LEEV - LABORATÓRIO DE ECOLOGIA E EVOLUÇÃO
</v>
      </c>
      <c r="H11" s="1177"/>
      <c r="I11" s="1177"/>
      <c r="J11" s="1177"/>
      <c r="K11" s="1177"/>
      <c r="L11" s="1177"/>
      <c r="M11" s="1177"/>
      <c r="N11" s="1177"/>
      <c r="O11" s="1177"/>
      <c r="P11" s="1177"/>
      <c r="Q11" s="1177"/>
      <c r="R11" s="1177"/>
      <c r="S11" s="1177"/>
      <c r="T11" s="1177"/>
      <c r="U11" s="1177"/>
      <c r="V11" s="1177"/>
      <c r="W11" s="1178"/>
      <c r="X11" s="281"/>
      <c r="Y11" s="282"/>
      <c r="Z11" s="282"/>
      <c r="AA11" s="283"/>
      <c r="AB11" s="283"/>
      <c r="AC11" s="284"/>
      <c r="AD11" s="1173"/>
      <c r="AE11" s="1174"/>
      <c r="AF11" s="1174"/>
      <c r="AG11" s="1174"/>
      <c r="AH11" s="1174"/>
      <c r="AI11" s="1174"/>
      <c r="AJ11" s="1174"/>
      <c r="AK11" s="1175"/>
      <c r="AL11" s="258"/>
      <c r="AM11" s="258"/>
      <c r="AN11" s="258"/>
    </row>
    <row r="12" spans="1:45" ht="50.25" customHeight="1" x14ac:dyDescent="0.2">
      <c r="A12" s="285"/>
      <c r="B12" s="1179" t="s">
        <v>20</v>
      </c>
      <c r="C12" s="1168"/>
      <c r="D12" s="1179" t="s">
        <v>21</v>
      </c>
      <c r="E12" s="1180"/>
      <c r="F12" s="1180"/>
      <c r="G12" s="1180"/>
      <c r="H12" s="1180"/>
      <c r="I12" s="1180"/>
      <c r="J12" s="1180"/>
      <c r="K12" s="1180"/>
      <c r="L12" s="1180"/>
      <c r="M12" s="1180"/>
      <c r="N12" s="1180"/>
      <c r="O12" s="1180"/>
      <c r="P12" s="1180"/>
      <c r="Q12" s="1180"/>
      <c r="R12" s="1180"/>
      <c r="S12" s="1180"/>
      <c r="T12" s="1168"/>
      <c r="U12" s="1179" t="s">
        <v>23</v>
      </c>
      <c r="V12" s="1168"/>
      <c r="W12" s="1179" t="s">
        <v>24</v>
      </c>
      <c r="X12" s="1168"/>
      <c r="Y12" s="1181" t="s">
        <v>25</v>
      </c>
      <c r="Z12" s="1168"/>
      <c r="AA12" s="1179" t="s">
        <v>26</v>
      </c>
      <c r="AB12" s="1168"/>
      <c r="AC12" s="1179" t="s">
        <v>27</v>
      </c>
      <c r="AD12" s="1168"/>
      <c r="AE12" s="1179" t="s">
        <v>28</v>
      </c>
      <c r="AF12" s="1168"/>
      <c r="AG12" s="1179" t="s">
        <v>29</v>
      </c>
      <c r="AH12" s="1168"/>
      <c r="AI12" s="1179" t="s">
        <v>30</v>
      </c>
      <c r="AJ12" s="1180"/>
      <c r="AK12" s="1168"/>
      <c r="AL12" s="285"/>
      <c r="AM12" s="285"/>
      <c r="AN12" s="285"/>
    </row>
    <row r="13" spans="1:45" ht="25.5" customHeight="1" x14ac:dyDescent="0.2">
      <c r="A13" s="285"/>
      <c r="B13" s="1216"/>
      <c r="C13" s="1168"/>
      <c r="D13" s="1216" t="s">
        <v>925</v>
      </c>
      <c r="E13" s="1180"/>
      <c r="F13" s="1180"/>
      <c r="G13" s="1180"/>
      <c r="H13" s="1180"/>
      <c r="I13" s="1180"/>
      <c r="J13" s="1180"/>
      <c r="K13" s="1180"/>
      <c r="L13" s="1180"/>
      <c r="M13" s="1180"/>
      <c r="N13" s="1180"/>
      <c r="O13" s="1180"/>
      <c r="P13" s="1180"/>
      <c r="Q13" s="1180"/>
      <c r="R13" s="1180"/>
      <c r="S13" s="1180"/>
      <c r="T13" s="1180"/>
      <c r="U13" s="1217"/>
      <c r="V13" s="1180"/>
      <c r="W13" s="537"/>
      <c r="X13" s="537"/>
      <c r="Y13" s="286"/>
      <c r="Z13" s="286"/>
      <c r="AA13" s="537"/>
      <c r="AB13" s="537"/>
      <c r="AC13" s="537"/>
      <c r="AD13" s="537"/>
      <c r="AE13" s="536"/>
      <c r="AF13" s="287"/>
      <c r="AG13" s="536"/>
      <c r="AH13" s="287"/>
      <c r="AI13" s="536"/>
      <c r="AJ13" s="537"/>
      <c r="AK13" s="287"/>
      <c r="AL13" s="285"/>
      <c r="AM13" s="285"/>
      <c r="AN13" s="285"/>
    </row>
    <row r="14" spans="1:45" ht="18" customHeight="1" x14ac:dyDescent="0.25">
      <c r="A14" s="288"/>
      <c r="B14" s="1202">
        <v>1</v>
      </c>
      <c r="C14" s="1168"/>
      <c r="D14" s="1203" t="s">
        <v>922</v>
      </c>
      <c r="E14" s="1180"/>
      <c r="F14" s="1180"/>
      <c r="G14" s="1180"/>
      <c r="H14" s="1180"/>
      <c r="I14" s="1180"/>
      <c r="J14" s="1180"/>
      <c r="K14" s="1180"/>
      <c r="L14" s="1180"/>
      <c r="M14" s="1180"/>
      <c r="N14" s="1180"/>
      <c r="O14" s="1180"/>
      <c r="P14" s="1180"/>
      <c r="Q14" s="1180"/>
      <c r="R14" s="1180"/>
      <c r="S14" s="1180"/>
      <c r="T14" s="1180"/>
      <c r="U14" s="289"/>
      <c r="V14" s="289"/>
      <c r="W14" s="289"/>
      <c r="X14" s="289"/>
      <c r="Y14" s="290"/>
      <c r="Z14" s="290"/>
      <c r="AA14" s="290"/>
      <c r="AB14" s="290"/>
      <c r="AC14" s="290"/>
      <c r="AD14" s="290"/>
      <c r="AE14" s="1204"/>
      <c r="AF14" s="1168"/>
      <c r="AG14" s="1204"/>
      <c r="AH14" s="1168"/>
      <c r="AI14" s="1204">
        <f>AI15</f>
        <v>0</v>
      </c>
      <c r="AJ14" s="1205"/>
      <c r="AK14" s="1206"/>
      <c r="AL14" s="288"/>
      <c r="AM14" s="259"/>
      <c r="AN14" s="259"/>
      <c r="AO14" s="288"/>
      <c r="AP14" s="288"/>
      <c r="AQ14" s="288"/>
      <c r="AR14" s="288"/>
      <c r="AS14" s="288"/>
    </row>
    <row r="15" spans="1:45" s="547" customFormat="1" ht="18" customHeight="1" outlineLevel="1" collapsed="1" x14ac:dyDescent="0.25">
      <c r="A15" s="544"/>
      <c r="B15" s="1207" t="s">
        <v>31</v>
      </c>
      <c r="C15" s="1208"/>
      <c r="D15" s="1209" t="s">
        <v>922</v>
      </c>
      <c r="E15" s="1208"/>
      <c r="F15" s="1208"/>
      <c r="G15" s="1208"/>
      <c r="H15" s="1208"/>
      <c r="I15" s="1208"/>
      <c r="J15" s="1208"/>
      <c r="K15" s="1208"/>
      <c r="L15" s="1208"/>
      <c r="M15" s="1208"/>
      <c r="N15" s="1208"/>
      <c r="O15" s="1208"/>
      <c r="P15" s="1208"/>
      <c r="Q15" s="1208"/>
      <c r="R15" s="1208"/>
      <c r="S15" s="1208"/>
      <c r="T15" s="1208"/>
      <c r="U15" s="545"/>
      <c r="V15" s="222"/>
      <c r="W15" s="1210"/>
      <c r="X15" s="1211"/>
      <c r="Y15" s="1212"/>
      <c r="Z15" s="1213"/>
      <c r="AA15" s="1214"/>
      <c r="AB15" s="1215"/>
      <c r="AC15" s="1197"/>
      <c r="AD15" s="1198"/>
      <c r="AE15" s="1197"/>
      <c r="AF15" s="1198"/>
      <c r="AG15" s="1197"/>
      <c r="AH15" s="1198"/>
      <c r="AI15" s="1199">
        <f>SUM(AI16:AK21)</f>
        <v>0</v>
      </c>
      <c r="AJ15" s="1200"/>
      <c r="AK15" s="1201"/>
      <c r="AL15" s="544"/>
      <c r="AM15" s="546"/>
      <c r="AN15" s="546"/>
      <c r="AO15" s="544"/>
      <c r="AP15" s="544"/>
      <c r="AQ15" s="544"/>
      <c r="AR15" s="544"/>
      <c r="AS15" s="544"/>
    </row>
    <row r="16" spans="1:45" ht="18" customHeight="1" outlineLevel="1" x14ac:dyDescent="0.25">
      <c r="A16" s="258"/>
      <c r="B16" s="1219" t="s">
        <v>32</v>
      </c>
      <c r="C16" s="1220"/>
      <c r="D16" s="1221" t="s">
        <v>856</v>
      </c>
      <c r="E16" s="1222"/>
      <c r="F16" s="1222"/>
      <c r="G16" s="1222"/>
      <c r="H16" s="1222"/>
      <c r="I16" s="1222"/>
      <c r="J16" s="1222"/>
      <c r="K16" s="1222"/>
      <c r="L16" s="1222"/>
      <c r="M16" s="1222"/>
      <c r="N16" s="1222"/>
      <c r="O16" s="1222"/>
      <c r="P16" s="1222"/>
      <c r="Q16" s="1222"/>
      <c r="R16" s="1222"/>
      <c r="S16" s="1222"/>
      <c r="T16" s="1222"/>
      <c r="U16" s="258"/>
      <c r="V16" s="222"/>
      <c r="W16" s="1210" t="s">
        <v>192</v>
      </c>
      <c r="X16" s="1211"/>
      <c r="Y16" s="1212">
        <v>1</v>
      </c>
      <c r="Z16" s="1213"/>
      <c r="AA16" s="1214"/>
      <c r="AB16" s="1215"/>
      <c r="AC16" s="1197"/>
      <c r="AD16" s="1198"/>
      <c r="AE16" s="1197">
        <f t="shared" ref="AE16:AE80" si="0">ROUND(Y16*AA16,2)</f>
        <v>0</v>
      </c>
      <c r="AF16" s="1198"/>
      <c r="AG16" s="1197">
        <f t="shared" ref="AG16:AG80" si="1">ROUND(Y16*AC16,2)</f>
        <v>0</v>
      </c>
      <c r="AH16" s="1198"/>
      <c r="AI16" s="1197">
        <f t="shared" ref="AI16:AI80" si="2">AE16+AG16</f>
        <v>0</v>
      </c>
      <c r="AJ16" s="1218"/>
      <c r="AK16" s="1198"/>
      <c r="AL16" s="258"/>
      <c r="AM16" s="258"/>
      <c r="AN16" s="258"/>
    </row>
    <row r="17" spans="1:45" ht="18" customHeight="1" outlineLevel="1" x14ac:dyDescent="0.25">
      <c r="A17" s="258"/>
      <c r="B17" s="1219" t="s">
        <v>34</v>
      </c>
      <c r="C17" s="1220"/>
      <c r="D17" s="1221" t="s">
        <v>857</v>
      </c>
      <c r="E17" s="1222"/>
      <c r="F17" s="1222"/>
      <c r="G17" s="1222"/>
      <c r="H17" s="1222"/>
      <c r="I17" s="1222"/>
      <c r="J17" s="1222"/>
      <c r="K17" s="1222"/>
      <c r="L17" s="1222"/>
      <c r="M17" s="1222"/>
      <c r="N17" s="1222"/>
      <c r="O17" s="1222"/>
      <c r="P17" s="1222"/>
      <c r="Q17" s="1222"/>
      <c r="R17" s="1222"/>
      <c r="S17" s="1222"/>
      <c r="T17" s="1222"/>
      <c r="U17" s="258"/>
      <c r="V17" s="222"/>
      <c r="W17" s="1210" t="s">
        <v>192</v>
      </c>
      <c r="X17" s="1211"/>
      <c r="Y17" s="1212">
        <v>1</v>
      </c>
      <c r="Z17" s="1213"/>
      <c r="AA17" s="1214"/>
      <c r="AB17" s="1215"/>
      <c r="AC17" s="1197"/>
      <c r="AD17" s="1198"/>
      <c r="AE17" s="1197">
        <f t="shared" si="0"/>
        <v>0</v>
      </c>
      <c r="AF17" s="1198"/>
      <c r="AG17" s="1197">
        <f t="shared" si="1"/>
        <v>0</v>
      </c>
      <c r="AH17" s="1198"/>
      <c r="AI17" s="1197">
        <f t="shared" si="2"/>
        <v>0</v>
      </c>
      <c r="AJ17" s="1218"/>
      <c r="AK17" s="1198"/>
      <c r="AL17" s="258"/>
      <c r="AM17" s="258"/>
      <c r="AN17" s="258"/>
    </row>
    <row r="18" spans="1:45" ht="18" customHeight="1" outlineLevel="1" x14ac:dyDescent="0.25">
      <c r="A18" s="258"/>
      <c r="B18" s="1219" t="s">
        <v>35</v>
      </c>
      <c r="C18" s="1220"/>
      <c r="D18" s="1221" t="s">
        <v>935</v>
      </c>
      <c r="E18" s="1222"/>
      <c r="F18" s="1222"/>
      <c r="G18" s="1222"/>
      <c r="H18" s="1222"/>
      <c r="I18" s="1222"/>
      <c r="J18" s="1222"/>
      <c r="K18" s="1222"/>
      <c r="L18" s="1222"/>
      <c r="M18" s="1222"/>
      <c r="N18" s="1222"/>
      <c r="O18" s="1222"/>
      <c r="P18" s="1222"/>
      <c r="Q18" s="1222"/>
      <c r="R18" s="1222"/>
      <c r="S18" s="1222"/>
      <c r="T18" s="1222"/>
      <c r="U18" s="258"/>
      <c r="V18" s="229"/>
      <c r="W18" s="1210" t="s">
        <v>177</v>
      </c>
      <c r="X18" s="1211"/>
      <c r="Y18" s="1212">
        <v>10</v>
      </c>
      <c r="Z18" s="1213"/>
      <c r="AA18" s="1214"/>
      <c r="AB18" s="1223"/>
      <c r="AC18" s="1197"/>
      <c r="AD18" s="1198"/>
      <c r="AE18" s="1197">
        <f t="shared" si="0"/>
        <v>0</v>
      </c>
      <c r="AF18" s="1198"/>
      <c r="AG18" s="1197">
        <f t="shared" si="1"/>
        <v>0</v>
      </c>
      <c r="AH18" s="1198"/>
      <c r="AI18" s="1197">
        <f t="shared" si="2"/>
        <v>0</v>
      </c>
      <c r="AJ18" s="1218"/>
      <c r="AK18" s="1198"/>
      <c r="AL18" s="258"/>
      <c r="AM18" s="258"/>
      <c r="AN18" s="258"/>
    </row>
    <row r="19" spans="1:45" ht="18" customHeight="1" outlineLevel="1" x14ac:dyDescent="0.25">
      <c r="A19" s="258"/>
      <c r="B19" s="1219" t="s">
        <v>36</v>
      </c>
      <c r="C19" s="1220"/>
      <c r="D19" s="1221" t="s">
        <v>936</v>
      </c>
      <c r="E19" s="1222"/>
      <c r="F19" s="1222"/>
      <c r="G19" s="1222"/>
      <c r="H19" s="1222"/>
      <c r="I19" s="1222"/>
      <c r="J19" s="1222"/>
      <c r="K19" s="1222"/>
      <c r="L19" s="1222"/>
      <c r="M19" s="1222"/>
      <c r="N19" s="1222"/>
      <c r="O19" s="1222"/>
      <c r="P19" s="1222"/>
      <c r="Q19" s="1222"/>
      <c r="R19" s="1222"/>
      <c r="S19" s="1222"/>
      <c r="T19" s="1222"/>
      <c r="U19" s="258"/>
      <c r="V19" s="229"/>
      <c r="W19" s="1210" t="s">
        <v>177</v>
      </c>
      <c r="X19" s="1211"/>
      <c r="Y19" s="1212">
        <v>5</v>
      </c>
      <c r="Z19" s="1213"/>
      <c r="AA19" s="1214"/>
      <c r="AB19" s="1223"/>
      <c r="AC19" s="1197"/>
      <c r="AD19" s="1198"/>
      <c r="AE19" s="1197">
        <f t="shared" si="0"/>
        <v>0</v>
      </c>
      <c r="AF19" s="1198"/>
      <c r="AG19" s="1197">
        <f t="shared" si="1"/>
        <v>0</v>
      </c>
      <c r="AH19" s="1198"/>
      <c r="AI19" s="1197">
        <f t="shared" si="2"/>
        <v>0</v>
      </c>
      <c r="AJ19" s="1218"/>
      <c r="AK19" s="1198"/>
      <c r="AL19" s="258"/>
      <c r="AM19" s="258"/>
      <c r="AN19" s="258"/>
    </row>
    <row r="20" spans="1:45" ht="18" customHeight="1" outlineLevel="1" x14ac:dyDescent="0.25">
      <c r="A20" s="258"/>
      <c r="B20" s="1219" t="s">
        <v>37</v>
      </c>
      <c r="C20" s="1220"/>
      <c r="D20" s="1221" t="s">
        <v>937</v>
      </c>
      <c r="E20" s="1222"/>
      <c r="F20" s="1222"/>
      <c r="G20" s="1222"/>
      <c r="H20" s="1222"/>
      <c r="I20" s="1222"/>
      <c r="J20" s="1222"/>
      <c r="K20" s="1222"/>
      <c r="L20" s="1222"/>
      <c r="M20" s="1222"/>
      <c r="N20" s="1222"/>
      <c r="O20" s="1222"/>
      <c r="P20" s="1222"/>
      <c r="Q20" s="1222"/>
      <c r="R20" s="1222"/>
      <c r="S20" s="1222"/>
      <c r="T20" s="1222"/>
      <c r="U20" s="258"/>
      <c r="V20" s="229"/>
      <c r="W20" s="1210" t="s">
        <v>177</v>
      </c>
      <c r="X20" s="1211"/>
      <c r="Y20" s="1212">
        <v>3</v>
      </c>
      <c r="Z20" s="1213"/>
      <c r="AA20" s="1214"/>
      <c r="AB20" s="1223"/>
      <c r="AC20" s="1197"/>
      <c r="AD20" s="1198"/>
      <c r="AE20" s="1197">
        <f t="shared" si="0"/>
        <v>0</v>
      </c>
      <c r="AF20" s="1198"/>
      <c r="AG20" s="1197">
        <f t="shared" si="1"/>
        <v>0</v>
      </c>
      <c r="AH20" s="1198"/>
      <c r="AI20" s="1197">
        <f t="shared" si="2"/>
        <v>0</v>
      </c>
      <c r="AJ20" s="1218"/>
      <c r="AK20" s="1198"/>
      <c r="AL20" s="258"/>
      <c r="AM20" s="258"/>
      <c r="AN20" s="258"/>
    </row>
    <row r="21" spans="1:45" ht="18" customHeight="1" outlineLevel="1" x14ac:dyDescent="0.25">
      <c r="A21" s="258"/>
      <c r="B21" s="1219" t="s">
        <v>1509</v>
      </c>
      <c r="C21" s="1220"/>
      <c r="D21" s="1221" t="s">
        <v>938</v>
      </c>
      <c r="E21" s="1222"/>
      <c r="F21" s="1222"/>
      <c r="G21" s="1222"/>
      <c r="H21" s="1222"/>
      <c r="I21" s="1222"/>
      <c r="J21" s="1222"/>
      <c r="K21" s="1222"/>
      <c r="L21" s="1222"/>
      <c r="M21" s="1222"/>
      <c r="N21" s="1222"/>
      <c r="O21" s="1222"/>
      <c r="P21" s="1222"/>
      <c r="Q21" s="1222"/>
      <c r="R21" s="1222"/>
      <c r="S21" s="1222"/>
      <c r="T21" s="1222"/>
      <c r="U21" s="258"/>
      <c r="V21" s="229"/>
      <c r="W21" s="1210" t="s">
        <v>177</v>
      </c>
      <c r="X21" s="1211"/>
      <c r="Y21" s="1212">
        <v>1</v>
      </c>
      <c r="Z21" s="1213"/>
      <c r="AA21" s="1214"/>
      <c r="AB21" s="1223"/>
      <c r="AC21" s="1197"/>
      <c r="AD21" s="1198"/>
      <c r="AE21" s="1197">
        <f t="shared" si="0"/>
        <v>0</v>
      </c>
      <c r="AF21" s="1198"/>
      <c r="AG21" s="1197">
        <f t="shared" si="1"/>
        <v>0</v>
      </c>
      <c r="AH21" s="1198"/>
      <c r="AI21" s="1197">
        <f t="shared" si="2"/>
        <v>0</v>
      </c>
      <c r="AJ21" s="1218"/>
      <c r="AK21" s="1198"/>
      <c r="AL21" s="258"/>
      <c r="AM21" s="258"/>
      <c r="AN21" s="258"/>
    </row>
    <row r="22" spans="1:45" ht="18" customHeight="1" x14ac:dyDescent="0.25">
      <c r="A22" s="288"/>
      <c r="B22" s="1202">
        <v>2</v>
      </c>
      <c r="C22" s="1168"/>
      <c r="D22" s="1203" t="s">
        <v>926</v>
      </c>
      <c r="E22" s="1180"/>
      <c r="F22" s="1180"/>
      <c r="G22" s="1180"/>
      <c r="H22" s="1180"/>
      <c r="I22" s="1180"/>
      <c r="J22" s="1180"/>
      <c r="K22" s="1180"/>
      <c r="L22" s="1180"/>
      <c r="M22" s="1180"/>
      <c r="N22" s="1180"/>
      <c r="O22" s="1180"/>
      <c r="P22" s="1180"/>
      <c r="Q22" s="1180"/>
      <c r="R22" s="1180"/>
      <c r="S22" s="1180"/>
      <c r="T22" s="1180"/>
      <c r="U22" s="289"/>
      <c r="V22" s="289"/>
      <c r="W22" s="289"/>
      <c r="X22" s="289"/>
      <c r="Y22" s="290"/>
      <c r="Z22" s="290"/>
      <c r="AA22" s="290"/>
      <c r="AB22" s="290"/>
      <c r="AC22" s="290"/>
      <c r="AD22" s="290"/>
      <c r="AE22" s="1204"/>
      <c r="AF22" s="1168"/>
      <c r="AG22" s="1204"/>
      <c r="AH22" s="1168"/>
      <c r="AI22" s="1204">
        <f>AI23+AI49+AI71</f>
        <v>0</v>
      </c>
      <c r="AJ22" s="1180"/>
      <c r="AK22" s="1168"/>
      <c r="AL22" s="288"/>
      <c r="AM22" s="259"/>
      <c r="AN22" s="259"/>
      <c r="AO22" s="288"/>
      <c r="AP22" s="288"/>
      <c r="AQ22" s="288"/>
      <c r="AR22" s="288"/>
      <c r="AS22" s="288"/>
    </row>
    <row r="23" spans="1:45" s="547" customFormat="1" ht="18" customHeight="1" outlineLevel="1" x14ac:dyDescent="0.25">
      <c r="A23" s="544"/>
      <c r="B23" s="1207" t="s">
        <v>41</v>
      </c>
      <c r="C23" s="1208"/>
      <c r="D23" s="1209" t="s">
        <v>858</v>
      </c>
      <c r="E23" s="1208"/>
      <c r="F23" s="1208"/>
      <c r="G23" s="1208"/>
      <c r="H23" s="1208"/>
      <c r="I23" s="1208"/>
      <c r="J23" s="1208"/>
      <c r="K23" s="1208"/>
      <c r="L23" s="1208"/>
      <c r="M23" s="1208"/>
      <c r="N23" s="1208"/>
      <c r="O23" s="1208"/>
      <c r="P23" s="1208"/>
      <c r="Q23" s="1208"/>
      <c r="R23" s="1208"/>
      <c r="S23" s="1208"/>
      <c r="T23" s="1208"/>
      <c r="U23" s="545"/>
      <c r="V23" s="222"/>
      <c r="W23" s="1210"/>
      <c r="X23" s="1211"/>
      <c r="Y23" s="1212"/>
      <c r="Z23" s="1213"/>
      <c r="AA23" s="1214"/>
      <c r="AB23" s="1215"/>
      <c r="AC23" s="1197"/>
      <c r="AD23" s="1198"/>
      <c r="AE23" s="1197"/>
      <c r="AF23" s="1198"/>
      <c r="AG23" s="1197"/>
      <c r="AH23" s="1198"/>
      <c r="AI23" s="1199">
        <f>SUM(AI24:AK48)</f>
        <v>0</v>
      </c>
      <c r="AJ23" s="1200"/>
      <c r="AK23" s="1201"/>
      <c r="AL23" s="544"/>
      <c r="AM23" s="546"/>
      <c r="AN23" s="546"/>
      <c r="AO23" s="544"/>
      <c r="AP23" s="544"/>
      <c r="AQ23" s="544"/>
      <c r="AR23" s="544"/>
      <c r="AS23" s="544"/>
    </row>
    <row r="24" spans="1:45" ht="18" customHeight="1" outlineLevel="2" x14ac:dyDescent="0.25">
      <c r="A24" s="258"/>
      <c r="B24" s="1219" t="s">
        <v>42</v>
      </c>
      <c r="C24" s="1220"/>
      <c r="D24" s="1221" t="s">
        <v>859</v>
      </c>
      <c r="E24" s="1222"/>
      <c r="F24" s="1222"/>
      <c r="G24" s="1222"/>
      <c r="H24" s="1222"/>
      <c r="I24" s="1222"/>
      <c r="J24" s="1222"/>
      <c r="K24" s="1222"/>
      <c r="L24" s="1222"/>
      <c r="M24" s="1222"/>
      <c r="N24" s="1222"/>
      <c r="O24" s="1222"/>
      <c r="P24" s="1222"/>
      <c r="Q24" s="1222"/>
      <c r="R24" s="1222"/>
      <c r="S24" s="1222"/>
      <c r="T24" s="1222"/>
      <c r="U24" s="258"/>
      <c r="V24" s="222"/>
      <c r="W24" s="1210" t="s">
        <v>338</v>
      </c>
      <c r="X24" s="1211"/>
      <c r="Y24" s="1212">
        <v>66</v>
      </c>
      <c r="Z24" s="1213"/>
      <c r="AA24" s="1214"/>
      <c r="AB24" s="1215"/>
      <c r="AC24" s="1197"/>
      <c r="AD24" s="1198"/>
      <c r="AE24" s="1197">
        <f t="shared" si="0"/>
        <v>0</v>
      </c>
      <c r="AF24" s="1198"/>
      <c r="AG24" s="1197">
        <f t="shared" si="1"/>
        <v>0</v>
      </c>
      <c r="AH24" s="1198"/>
      <c r="AI24" s="1197">
        <f t="shared" si="2"/>
        <v>0</v>
      </c>
      <c r="AJ24" s="1218"/>
      <c r="AK24" s="1198"/>
      <c r="AL24" s="258"/>
      <c r="AM24" s="258"/>
      <c r="AN24" s="258"/>
    </row>
    <row r="25" spans="1:45" ht="18" customHeight="1" outlineLevel="2" x14ac:dyDescent="0.25">
      <c r="A25" s="258"/>
      <c r="B25" s="1219" t="s">
        <v>43</v>
      </c>
      <c r="C25" s="1220"/>
      <c r="D25" s="1221" t="s">
        <v>860</v>
      </c>
      <c r="E25" s="1222"/>
      <c r="F25" s="1222"/>
      <c r="G25" s="1222"/>
      <c r="H25" s="1222"/>
      <c r="I25" s="1222"/>
      <c r="J25" s="1222"/>
      <c r="K25" s="1222"/>
      <c r="L25" s="1222"/>
      <c r="M25" s="1222"/>
      <c r="N25" s="1222"/>
      <c r="O25" s="1222"/>
      <c r="P25" s="1222"/>
      <c r="Q25" s="1222"/>
      <c r="R25" s="1222"/>
      <c r="S25" s="1222"/>
      <c r="T25" s="1222"/>
      <c r="U25" s="258"/>
      <c r="V25" s="222"/>
      <c r="W25" s="1210" t="s">
        <v>907</v>
      </c>
      <c r="X25" s="1211"/>
      <c r="Y25" s="1212">
        <v>3</v>
      </c>
      <c r="Z25" s="1213"/>
      <c r="AA25" s="1214"/>
      <c r="AB25" s="1215"/>
      <c r="AC25" s="1197"/>
      <c r="AD25" s="1198"/>
      <c r="AE25" s="1197">
        <f t="shared" si="0"/>
        <v>0</v>
      </c>
      <c r="AF25" s="1198"/>
      <c r="AG25" s="1197">
        <f t="shared" si="1"/>
        <v>0</v>
      </c>
      <c r="AH25" s="1198"/>
      <c r="AI25" s="1197">
        <f t="shared" si="2"/>
        <v>0</v>
      </c>
      <c r="AJ25" s="1218"/>
      <c r="AK25" s="1198"/>
      <c r="AL25" s="258"/>
      <c r="AM25" s="258"/>
      <c r="AN25" s="258"/>
    </row>
    <row r="26" spans="1:45" ht="18" customHeight="1" outlineLevel="2" x14ac:dyDescent="0.25">
      <c r="A26" s="258"/>
      <c r="B26" s="1219" t="s">
        <v>330</v>
      </c>
      <c r="C26" s="1220"/>
      <c r="D26" s="1221" t="s">
        <v>861</v>
      </c>
      <c r="E26" s="1222"/>
      <c r="F26" s="1222"/>
      <c r="G26" s="1222"/>
      <c r="H26" s="1222"/>
      <c r="I26" s="1222"/>
      <c r="J26" s="1222"/>
      <c r="K26" s="1222"/>
      <c r="L26" s="1222"/>
      <c r="M26" s="1222"/>
      <c r="N26" s="1222"/>
      <c r="O26" s="1222"/>
      <c r="P26" s="1222"/>
      <c r="Q26" s="1222"/>
      <c r="R26" s="1222"/>
      <c r="S26" s="1222"/>
      <c r="T26" s="1222"/>
      <c r="U26" s="258"/>
      <c r="V26" s="222"/>
      <c r="W26" s="1210" t="s">
        <v>907</v>
      </c>
      <c r="X26" s="1211"/>
      <c r="Y26" s="1212">
        <v>1</v>
      </c>
      <c r="Z26" s="1213"/>
      <c r="AA26" s="1214"/>
      <c r="AB26" s="1215"/>
      <c r="AC26" s="1197"/>
      <c r="AD26" s="1198"/>
      <c r="AE26" s="1197">
        <f t="shared" si="0"/>
        <v>0</v>
      </c>
      <c r="AF26" s="1198"/>
      <c r="AG26" s="1197">
        <f t="shared" si="1"/>
        <v>0</v>
      </c>
      <c r="AH26" s="1198"/>
      <c r="AI26" s="1197">
        <f t="shared" si="2"/>
        <v>0</v>
      </c>
      <c r="AJ26" s="1218"/>
      <c r="AK26" s="1198"/>
      <c r="AL26" s="258"/>
      <c r="AM26" s="258"/>
      <c r="AN26" s="258"/>
    </row>
    <row r="27" spans="1:45" ht="18" customHeight="1" outlineLevel="2" x14ac:dyDescent="0.25">
      <c r="A27" s="258"/>
      <c r="B27" s="1219" t="s">
        <v>332</v>
      </c>
      <c r="C27" s="1220"/>
      <c r="D27" s="1221" t="s">
        <v>862</v>
      </c>
      <c r="E27" s="1222"/>
      <c r="F27" s="1222"/>
      <c r="G27" s="1222"/>
      <c r="H27" s="1222"/>
      <c r="I27" s="1222"/>
      <c r="J27" s="1222"/>
      <c r="K27" s="1222"/>
      <c r="L27" s="1222"/>
      <c r="M27" s="1222"/>
      <c r="N27" s="1222"/>
      <c r="O27" s="1222"/>
      <c r="P27" s="1222"/>
      <c r="Q27" s="1222"/>
      <c r="R27" s="1222"/>
      <c r="S27" s="1222"/>
      <c r="T27" s="1222"/>
      <c r="U27" s="258"/>
      <c r="V27" s="222"/>
      <c r="W27" s="1210" t="s">
        <v>907</v>
      </c>
      <c r="X27" s="1211"/>
      <c r="Y27" s="1212">
        <v>1</v>
      </c>
      <c r="Z27" s="1213"/>
      <c r="AA27" s="1214"/>
      <c r="AB27" s="1215"/>
      <c r="AC27" s="1197"/>
      <c r="AD27" s="1198"/>
      <c r="AE27" s="1197">
        <f t="shared" si="0"/>
        <v>0</v>
      </c>
      <c r="AF27" s="1198"/>
      <c r="AG27" s="1197">
        <f t="shared" si="1"/>
        <v>0</v>
      </c>
      <c r="AH27" s="1198"/>
      <c r="AI27" s="1197">
        <f t="shared" si="2"/>
        <v>0</v>
      </c>
      <c r="AJ27" s="1218"/>
      <c r="AK27" s="1198"/>
      <c r="AL27" s="258"/>
      <c r="AM27" s="258"/>
      <c r="AN27" s="258"/>
    </row>
    <row r="28" spans="1:45" ht="18" customHeight="1" outlineLevel="2" x14ac:dyDescent="0.25">
      <c r="A28" s="258"/>
      <c r="B28" s="1219" t="s">
        <v>334</v>
      </c>
      <c r="C28" s="1220"/>
      <c r="D28" s="1221" t="s">
        <v>863</v>
      </c>
      <c r="E28" s="1222"/>
      <c r="F28" s="1222"/>
      <c r="G28" s="1222"/>
      <c r="H28" s="1222"/>
      <c r="I28" s="1222"/>
      <c r="J28" s="1222"/>
      <c r="K28" s="1222"/>
      <c r="L28" s="1222"/>
      <c r="M28" s="1222"/>
      <c r="N28" s="1222"/>
      <c r="O28" s="1222"/>
      <c r="P28" s="1222"/>
      <c r="Q28" s="1222"/>
      <c r="R28" s="1222"/>
      <c r="S28" s="1222"/>
      <c r="T28" s="1222"/>
      <c r="U28" s="258"/>
      <c r="V28" s="222"/>
      <c r="W28" s="1210" t="s">
        <v>907</v>
      </c>
      <c r="X28" s="1211"/>
      <c r="Y28" s="1212">
        <v>20</v>
      </c>
      <c r="Z28" s="1213"/>
      <c r="AA28" s="1214"/>
      <c r="AB28" s="1215"/>
      <c r="AC28" s="1197"/>
      <c r="AD28" s="1198"/>
      <c r="AE28" s="1197">
        <f t="shared" si="0"/>
        <v>0</v>
      </c>
      <c r="AF28" s="1198"/>
      <c r="AG28" s="1197">
        <f t="shared" si="1"/>
        <v>0</v>
      </c>
      <c r="AH28" s="1198"/>
      <c r="AI28" s="1197">
        <f t="shared" si="2"/>
        <v>0</v>
      </c>
      <c r="AJ28" s="1218"/>
      <c r="AK28" s="1198"/>
      <c r="AL28" s="258"/>
      <c r="AM28" s="258"/>
      <c r="AN28" s="258"/>
    </row>
    <row r="29" spans="1:45" ht="18" customHeight="1" outlineLevel="2" x14ac:dyDescent="0.25">
      <c r="A29" s="258"/>
      <c r="B29" s="1219" t="s">
        <v>336</v>
      </c>
      <c r="C29" s="1220"/>
      <c r="D29" s="1221" t="s">
        <v>864</v>
      </c>
      <c r="E29" s="1222"/>
      <c r="F29" s="1222"/>
      <c r="G29" s="1222"/>
      <c r="H29" s="1222"/>
      <c r="I29" s="1222"/>
      <c r="J29" s="1222"/>
      <c r="K29" s="1222"/>
      <c r="L29" s="1222"/>
      <c r="M29" s="1222"/>
      <c r="N29" s="1222"/>
      <c r="O29" s="1222"/>
      <c r="P29" s="1222"/>
      <c r="Q29" s="1222"/>
      <c r="R29" s="1222"/>
      <c r="S29" s="1222"/>
      <c r="T29" s="1222"/>
      <c r="U29" s="258"/>
      <c r="V29" s="222"/>
      <c r="W29" s="1210" t="s">
        <v>907</v>
      </c>
      <c r="X29" s="1211"/>
      <c r="Y29" s="1212">
        <v>25</v>
      </c>
      <c r="Z29" s="1213"/>
      <c r="AA29" s="1214"/>
      <c r="AB29" s="1215"/>
      <c r="AC29" s="1197"/>
      <c r="AD29" s="1198"/>
      <c r="AE29" s="1197">
        <f t="shared" si="0"/>
        <v>0</v>
      </c>
      <c r="AF29" s="1198"/>
      <c r="AG29" s="1197">
        <f t="shared" si="1"/>
        <v>0</v>
      </c>
      <c r="AH29" s="1198"/>
      <c r="AI29" s="1197">
        <f t="shared" si="2"/>
        <v>0</v>
      </c>
      <c r="AJ29" s="1218"/>
      <c r="AK29" s="1198"/>
      <c r="AL29" s="258"/>
      <c r="AM29" s="258"/>
      <c r="AN29" s="258"/>
    </row>
    <row r="30" spans="1:45" ht="18" customHeight="1" outlineLevel="2" x14ac:dyDescent="0.25">
      <c r="A30" s="258"/>
      <c r="B30" s="1219" t="s">
        <v>339</v>
      </c>
      <c r="C30" s="1220"/>
      <c r="D30" s="1221" t="s">
        <v>865</v>
      </c>
      <c r="E30" s="1222"/>
      <c r="F30" s="1222"/>
      <c r="G30" s="1222"/>
      <c r="H30" s="1222"/>
      <c r="I30" s="1222"/>
      <c r="J30" s="1222"/>
      <c r="K30" s="1222"/>
      <c r="L30" s="1222"/>
      <c r="M30" s="1222"/>
      <c r="N30" s="1222"/>
      <c r="O30" s="1222"/>
      <c r="P30" s="1222"/>
      <c r="Q30" s="1222"/>
      <c r="R30" s="1222"/>
      <c r="S30" s="1222"/>
      <c r="T30" s="1222"/>
      <c r="U30" s="258"/>
      <c r="V30" s="222"/>
      <c r="W30" s="1210" t="s">
        <v>39</v>
      </c>
      <c r="X30" s="1211"/>
      <c r="Y30" s="1212">
        <v>1</v>
      </c>
      <c r="Z30" s="1213"/>
      <c r="AA30" s="1214"/>
      <c r="AB30" s="1215"/>
      <c r="AC30" s="1197"/>
      <c r="AD30" s="1198"/>
      <c r="AE30" s="1197">
        <f t="shared" si="0"/>
        <v>0</v>
      </c>
      <c r="AF30" s="1198"/>
      <c r="AG30" s="1197">
        <f t="shared" si="1"/>
        <v>0</v>
      </c>
      <c r="AH30" s="1198"/>
      <c r="AI30" s="1197">
        <f t="shared" si="2"/>
        <v>0</v>
      </c>
      <c r="AJ30" s="1218"/>
      <c r="AK30" s="1198"/>
      <c r="AL30" s="258"/>
      <c r="AM30" s="258"/>
      <c r="AN30" s="258"/>
    </row>
    <row r="31" spans="1:45" ht="18" customHeight="1" outlineLevel="2" x14ac:dyDescent="0.25">
      <c r="A31" s="258"/>
      <c r="B31" s="1219" t="s">
        <v>341</v>
      </c>
      <c r="C31" s="1220"/>
      <c r="D31" s="1221" t="s">
        <v>923</v>
      </c>
      <c r="E31" s="1222"/>
      <c r="F31" s="1222"/>
      <c r="G31" s="1222"/>
      <c r="H31" s="1222"/>
      <c r="I31" s="1222"/>
      <c r="J31" s="1222"/>
      <c r="K31" s="1222"/>
      <c r="L31" s="1222"/>
      <c r="M31" s="1222"/>
      <c r="N31" s="1222"/>
      <c r="O31" s="1222"/>
      <c r="P31" s="1222"/>
      <c r="Q31" s="1222"/>
      <c r="R31" s="1222"/>
      <c r="S31" s="1222"/>
      <c r="T31" s="1222"/>
      <c r="U31" s="258"/>
      <c r="V31" s="222"/>
      <c r="W31" s="1210" t="s">
        <v>39</v>
      </c>
      <c r="X31" s="1211"/>
      <c r="Y31" s="1212">
        <v>330</v>
      </c>
      <c r="Z31" s="1213"/>
      <c r="AA31" s="1214"/>
      <c r="AB31" s="1215"/>
      <c r="AC31" s="1197"/>
      <c r="AD31" s="1198"/>
      <c r="AE31" s="1197">
        <f t="shared" si="0"/>
        <v>0</v>
      </c>
      <c r="AF31" s="1198"/>
      <c r="AG31" s="1197">
        <f t="shared" si="1"/>
        <v>0</v>
      </c>
      <c r="AH31" s="1198"/>
      <c r="AI31" s="1197">
        <f t="shared" si="2"/>
        <v>0</v>
      </c>
      <c r="AJ31" s="1218"/>
      <c r="AK31" s="1198"/>
      <c r="AL31" s="258"/>
      <c r="AM31" s="258"/>
      <c r="AN31" s="258"/>
    </row>
    <row r="32" spans="1:45" ht="18" customHeight="1" outlineLevel="2" x14ac:dyDescent="0.25">
      <c r="A32" s="258"/>
      <c r="B32" s="1219" t="s">
        <v>1126</v>
      </c>
      <c r="C32" s="1220"/>
      <c r="D32" s="1221" t="s">
        <v>866</v>
      </c>
      <c r="E32" s="1222"/>
      <c r="F32" s="1222"/>
      <c r="G32" s="1222"/>
      <c r="H32" s="1222"/>
      <c r="I32" s="1222"/>
      <c r="J32" s="1222"/>
      <c r="K32" s="1222"/>
      <c r="L32" s="1222"/>
      <c r="M32" s="1222"/>
      <c r="N32" s="1222"/>
      <c r="O32" s="1222"/>
      <c r="P32" s="1222"/>
      <c r="Q32" s="1222"/>
      <c r="R32" s="1222"/>
      <c r="S32" s="1222"/>
      <c r="T32" s="1222"/>
      <c r="U32" s="258"/>
      <c r="V32" s="222"/>
      <c r="W32" s="1210" t="s">
        <v>908</v>
      </c>
      <c r="X32" s="1211"/>
      <c r="Y32" s="1212">
        <v>40</v>
      </c>
      <c r="Z32" s="1213"/>
      <c r="AA32" s="1214"/>
      <c r="AB32" s="1215"/>
      <c r="AC32" s="1197"/>
      <c r="AD32" s="1198"/>
      <c r="AE32" s="1197">
        <f t="shared" si="0"/>
        <v>0</v>
      </c>
      <c r="AF32" s="1198"/>
      <c r="AG32" s="1197">
        <f t="shared" si="1"/>
        <v>0</v>
      </c>
      <c r="AH32" s="1198"/>
      <c r="AI32" s="1197">
        <f t="shared" si="2"/>
        <v>0</v>
      </c>
      <c r="AJ32" s="1218"/>
      <c r="AK32" s="1198"/>
      <c r="AL32" s="258"/>
      <c r="AM32" s="258"/>
      <c r="AN32" s="258"/>
    </row>
    <row r="33" spans="1:40" ht="18" customHeight="1" outlineLevel="2" x14ac:dyDescent="0.25">
      <c r="A33" s="258"/>
      <c r="B33" s="1219" t="s">
        <v>1127</v>
      </c>
      <c r="C33" s="1220"/>
      <c r="D33" s="1221" t="s">
        <v>867</v>
      </c>
      <c r="E33" s="1222"/>
      <c r="F33" s="1222"/>
      <c r="G33" s="1222"/>
      <c r="H33" s="1222"/>
      <c r="I33" s="1222"/>
      <c r="J33" s="1222"/>
      <c r="K33" s="1222"/>
      <c r="L33" s="1222"/>
      <c r="M33" s="1222"/>
      <c r="N33" s="1222"/>
      <c r="O33" s="1222"/>
      <c r="P33" s="1222"/>
      <c r="Q33" s="1222"/>
      <c r="R33" s="1222"/>
      <c r="S33" s="1222"/>
      <c r="T33" s="1222"/>
      <c r="U33" s="258"/>
      <c r="V33" s="222"/>
      <c r="W33" s="1210" t="s">
        <v>908</v>
      </c>
      <c r="X33" s="1211"/>
      <c r="Y33" s="1212">
        <v>1</v>
      </c>
      <c r="Z33" s="1213"/>
      <c r="AA33" s="1214"/>
      <c r="AB33" s="1215"/>
      <c r="AC33" s="1197"/>
      <c r="AD33" s="1198"/>
      <c r="AE33" s="1197">
        <f t="shared" si="0"/>
        <v>0</v>
      </c>
      <c r="AF33" s="1198"/>
      <c r="AG33" s="1197">
        <f t="shared" si="1"/>
        <v>0</v>
      </c>
      <c r="AH33" s="1198"/>
      <c r="AI33" s="1197">
        <f t="shared" si="2"/>
        <v>0</v>
      </c>
      <c r="AJ33" s="1218"/>
      <c r="AK33" s="1198"/>
      <c r="AL33" s="258"/>
      <c r="AM33" s="258"/>
      <c r="AN33" s="258"/>
    </row>
    <row r="34" spans="1:40" ht="18" customHeight="1" outlineLevel="2" x14ac:dyDescent="0.25">
      <c r="A34" s="258"/>
      <c r="B34" s="1219" t="s">
        <v>1128</v>
      </c>
      <c r="C34" s="1220"/>
      <c r="D34" s="1221" t="s">
        <v>868</v>
      </c>
      <c r="E34" s="1222"/>
      <c r="F34" s="1222"/>
      <c r="G34" s="1222"/>
      <c r="H34" s="1222"/>
      <c r="I34" s="1222"/>
      <c r="J34" s="1222"/>
      <c r="K34" s="1222"/>
      <c r="L34" s="1222"/>
      <c r="M34" s="1222"/>
      <c r="N34" s="1222"/>
      <c r="O34" s="1222"/>
      <c r="P34" s="1222"/>
      <c r="Q34" s="1222"/>
      <c r="R34" s="1222"/>
      <c r="S34" s="1222"/>
      <c r="T34" s="1222"/>
      <c r="U34" s="258"/>
      <c r="V34" s="222"/>
      <c r="W34" s="1210" t="s">
        <v>909</v>
      </c>
      <c r="X34" s="1211"/>
      <c r="Y34" s="1212">
        <v>22</v>
      </c>
      <c r="Z34" s="1213"/>
      <c r="AA34" s="1214"/>
      <c r="AB34" s="1215"/>
      <c r="AC34" s="1197"/>
      <c r="AD34" s="1198"/>
      <c r="AE34" s="1197">
        <f t="shared" si="0"/>
        <v>0</v>
      </c>
      <c r="AF34" s="1198"/>
      <c r="AG34" s="1197">
        <f t="shared" si="1"/>
        <v>0</v>
      </c>
      <c r="AH34" s="1198"/>
      <c r="AI34" s="1197">
        <f t="shared" si="2"/>
        <v>0</v>
      </c>
      <c r="AJ34" s="1218"/>
      <c r="AK34" s="1198"/>
      <c r="AL34" s="258"/>
      <c r="AM34" s="258"/>
      <c r="AN34" s="258"/>
    </row>
    <row r="35" spans="1:40" ht="18" customHeight="1" outlineLevel="2" x14ac:dyDescent="0.25">
      <c r="A35" s="258"/>
      <c r="B35" s="1219" t="s">
        <v>1129</v>
      </c>
      <c r="C35" s="1220"/>
      <c r="D35" s="1221" t="s">
        <v>924</v>
      </c>
      <c r="E35" s="1222"/>
      <c r="F35" s="1222"/>
      <c r="G35" s="1222"/>
      <c r="H35" s="1222"/>
      <c r="I35" s="1222"/>
      <c r="J35" s="1222"/>
      <c r="K35" s="1222"/>
      <c r="L35" s="1222"/>
      <c r="M35" s="1222"/>
      <c r="N35" s="1222"/>
      <c r="O35" s="1222"/>
      <c r="P35" s="1222"/>
      <c r="Q35" s="1222"/>
      <c r="R35" s="1222"/>
      <c r="S35" s="1222"/>
      <c r="T35" s="1222"/>
      <c r="U35" s="258"/>
      <c r="V35" s="222"/>
      <c r="W35" s="1210" t="s">
        <v>39</v>
      </c>
      <c r="X35" s="1211"/>
      <c r="Y35" s="1212">
        <v>100</v>
      </c>
      <c r="Z35" s="1213"/>
      <c r="AA35" s="1214"/>
      <c r="AB35" s="1215"/>
      <c r="AC35" s="1197"/>
      <c r="AD35" s="1198"/>
      <c r="AE35" s="1197">
        <f t="shared" si="0"/>
        <v>0</v>
      </c>
      <c r="AF35" s="1198"/>
      <c r="AG35" s="1197">
        <f t="shared" si="1"/>
        <v>0</v>
      </c>
      <c r="AH35" s="1198"/>
      <c r="AI35" s="1197">
        <f t="shared" si="2"/>
        <v>0</v>
      </c>
      <c r="AJ35" s="1218"/>
      <c r="AK35" s="1198"/>
      <c r="AL35" s="258"/>
      <c r="AM35" s="258"/>
      <c r="AN35" s="258"/>
    </row>
    <row r="36" spans="1:40" ht="18" customHeight="1" outlineLevel="2" x14ac:dyDescent="0.25">
      <c r="A36" s="258"/>
      <c r="B36" s="1219" t="s">
        <v>1130</v>
      </c>
      <c r="C36" s="1220"/>
      <c r="D36" s="1221" t="s">
        <v>869</v>
      </c>
      <c r="E36" s="1222"/>
      <c r="F36" s="1222"/>
      <c r="G36" s="1222"/>
      <c r="H36" s="1222"/>
      <c r="I36" s="1222"/>
      <c r="J36" s="1222"/>
      <c r="K36" s="1222"/>
      <c r="L36" s="1222"/>
      <c r="M36" s="1222"/>
      <c r="N36" s="1222"/>
      <c r="O36" s="1222"/>
      <c r="P36" s="1222"/>
      <c r="Q36" s="1222"/>
      <c r="R36" s="1222"/>
      <c r="S36" s="1222"/>
      <c r="T36" s="1222"/>
      <c r="U36" s="258"/>
      <c r="V36" s="222"/>
      <c r="W36" s="1210" t="s">
        <v>909</v>
      </c>
      <c r="X36" s="1211"/>
      <c r="Y36" s="1212">
        <v>90</v>
      </c>
      <c r="Z36" s="1213"/>
      <c r="AA36" s="1214"/>
      <c r="AB36" s="1215"/>
      <c r="AC36" s="1197"/>
      <c r="AD36" s="1198"/>
      <c r="AE36" s="1197">
        <f t="shared" si="0"/>
        <v>0</v>
      </c>
      <c r="AF36" s="1198"/>
      <c r="AG36" s="1197">
        <f t="shared" si="1"/>
        <v>0</v>
      </c>
      <c r="AH36" s="1198"/>
      <c r="AI36" s="1197">
        <f t="shared" si="2"/>
        <v>0</v>
      </c>
      <c r="AJ36" s="1218"/>
      <c r="AK36" s="1198"/>
      <c r="AL36" s="258"/>
      <c r="AM36" s="258"/>
      <c r="AN36" s="258"/>
    </row>
    <row r="37" spans="1:40" ht="18" customHeight="1" outlineLevel="2" x14ac:dyDescent="0.25">
      <c r="A37" s="258"/>
      <c r="B37" s="1219" t="s">
        <v>1131</v>
      </c>
      <c r="C37" s="1220"/>
      <c r="D37" s="1221" t="s">
        <v>870</v>
      </c>
      <c r="E37" s="1222"/>
      <c r="F37" s="1222"/>
      <c r="G37" s="1222"/>
      <c r="H37" s="1222"/>
      <c r="I37" s="1222"/>
      <c r="J37" s="1222"/>
      <c r="K37" s="1222"/>
      <c r="L37" s="1222"/>
      <c r="M37" s="1222"/>
      <c r="N37" s="1222"/>
      <c r="O37" s="1222"/>
      <c r="P37" s="1222"/>
      <c r="Q37" s="1222"/>
      <c r="R37" s="1222"/>
      <c r="S37" s="1222"/>
      <c r="T37" s="1222"/>
      <c r="U37" s="258"/>
      <c r="V37" s="222"/>
      <c r="W37" s="1210" t="s">
        <v>909</v>
      </c>
      <c r="X37" s="1211"/>
      <c r="Y37" s="1212">
        <v>21</v>
      </c>
      <c r="Z37" s="1213"/>
      <c r="AA37" s="1214"/>
      <c r="AB37" s="1215"/>
      <c r="AC37" s="1197"/>
      <c r="AD37" s="1198"/>
      <c r="AE37" s="1197">
        <f t="shared" si="0"/>
        <v>0</v>
      </c>
      <c r="AF37" s="1198"/>
      <c r="AG37" s="1197">
        <f t="shared" si="1"/>
        <v>0</v>
      </c>
      <c r="AH37" s="1198"/>
      <c r="AI37" s="1197">
        <f t="shared" si="2"/>
        <v>0</v>
      </c>
      <c r="AJ37" s="1218"/>
      <c r="AK37" s="1198"/>
      <c r="AL37" s="258"/>
      <c r="AM37" s="258"/>
      <c r="AN37" s="258"/>
    </row>
    <row r="38" spans="1:40" ht="18" customHeight="1" outlineLevel="2" x14ac:dyDescent="0.25">
      <c r="A38" s="258"/>
      <c r="B38" s="1219" t="s">
        <v>1132</v>
      </c>
      <c r="C38" s="1220"/>
      <c r="D38" s="1221" t="s">
        <v>871</v>
      </c>
      <c r="E38" s="1222"/>
      <c r="F38" s="1222"/>
      <c r="G38" s="1222"/>
      <c r="H38" s="1222"/>
      <c r="I38" s="1222"/>
      <c r="J38" s="1222"/>
      <c r="K38" s="1222"/>
      <c r="L38" s="1222"/>
      <c r="M38" s="1222"/>
      <c r="N38" s="1222"/>
      <c r="O38" s="1222"/>
      <c r="P38" s="1222"/>
      <c r="Q38" s="1222"/>
      <c r="R38" s="1222"/>
      <c r="S38" s="1222"/>
      <c r="T38" s="1222"/>
      <c r="U38" s="258"/>
      <c r="V38" s="222"/>
      <c r="W38" s="1210" t="s">
        <v>909</v>
      </c>
      <c r="X38" s="1211"/>
      <c r="Y38" s="1212">
        <v>63</v>
      </c>
      <c r="Z38" s="1213"/>
      <c r="AA38" s="1214"/>
      <c r="AB38" s="1215"/>
      <c r="AC38" s="1197"/>
      <c r="AD38" s="1198"/>
      <c r="AE38" s="1197">
        <f t="shared" si="0"/>
        <v>0</v>
      </c>
      <c r="AF38" s="1198"/>
      <c r="AG38" s="1197">
        <f t="shared" si="1"/>
        <v>0</v>
      </c>
      <c r="AH38" s="1198"/>
      <c r="AI38" s="1197">
        <f t="shared" si="2"/>
        <v>0</v>
      </c>
      <c r="AJ38" s="1218"/>
      <c r="AK38" s="1198"/>
      <c r="AL38" s="258"/>
      <c r="AM38" s="258"/>
      <c r="AN38" s="258"/>
    </row>
    <row r="39" spans="1:40" ht="18" customHeight="1" outlineLevel="2" x14ac:dyDescent="0.25">
      <c r="A39" s="258"/>
      <c r="B39" s="1219" t="s">
        <v>1246</v>
      </c>
      <c r="C39" s="1220"/>
      <c r="D39" s="1221" t="s">
        <v>870</v>
      </c>
      <c r="E39" s="1222"/>
      <c r="F39" s="1222"/>
      <c r="G39" s="1222"/>
      <c r="H39" s="1222"/>
      <c r="I39" s="1222"/>
      <c r="J39" s="1222"/>
      <c r="K39" s="1222"/>
      <c r="L39" s="1222"/>
      <c r="M39" s="1222"/>
      <c r="N39" s="1222"/>
      <c r="O39" s="1222"/>
      <c r="P39" s="1222"/>
      <c r="Q39" s="1222"/>
      <c r="R39" s="1222"/>
      <c r="S39" s="1222"/>
      <c r="T39" s="1222"/>
      <c r="U39" s="258"/>
      <c r="V39" s="222"/>
      <c r="W39" s="1210" t="s">
        <v>909</v>
      </c>
      <c r="X39" s="1211"/>
      <c r="Y39" s="1212">
        <v>14</v>
      </c>
      <c r="Z39" s="1213"/>
      <c r="AA39" s="1214"/>
      <c r="AB39" s="1215"/>
      <c r="AC39" s="1197"/>
      <c r="AD39" s="1198"/>
      <c r="AE39" s="1197">
        <f t="shared" si="0"/>
        <v>0</v>
      </c>
      <c r="AF39" s="1198"/>
      <c r="AG39" s="1197">
        <f t="shared" si="1"/>
        <v>0</v>
      </c>
      <c r="AH39" s="1198"/>
      <c r="AI39" s="1197">
        <f t="shared" si="2"/>
        <v>0</v>
      </c>
      <c r="AJ39" s="1218"/>
      <c r="AK39" s="1198"/>
      <c r="AL39" s="258"/>
      <c r="AM39" s="258"/>
      <c r="AN39" s="258"/>
    </row>
    <row r="40" spans="1:40" ht="18" customHeight="1" outlineLevel="2" x14ac:dyDescent="0.25">
      <c r="A40" s="258"/>
      <c r="B40" s="1219" t="s">
        <v>1247</v>
      </c>
      <c r="C40" s="1220"/>
      <c r="D40" s="1221" t="s">
        <v>873</v>
      </c>
      <c r="E40" s="1222"/>
      <c r="F40" s="1222"/>
      <c r="G40" s="1222"/>
      <c r="H40" s="1222"/>
      <c r="I40" s="1222"/>
      <c r="J40" s="1222"/>
      <c r="K40" s="1222"/>
      <c r="L40" s="1222"/>
      <c r="M40" s="1222"/>
      <c r="N40" s="1222"/>
      <c r="O40" s="1222"/>
      <c r="P40" s="1222"/>
      <c r="Q40" s="1222"/>
      <c r="R40" s="1222"/>
      <c r="S40" s="1222"/>
      <c r="T40" s="1222"/>
      <c r="U40" s="258"/>
      <c r="V40" s="222"/>
      <c r="W40" s="1210" t="s">
        <v>39</v>
      </c>
      <c r="X40" s="1211"/>
      <c r="Y40" s="1212">
        <v>160</v>
      </c>
      <c r="Z40" s="1213"/>
      <c r="AA40" s="1214"/>
      <c r="AB40" s="1215"/>
      <c r="AC40" s="1197"/>
      <c r="AD40" s="1198"/>
      <c r="AE40" s="1197">
        <f t="shared" si="0"/>
        <v>0</v>
      </c>
      <c r="AF40" s="1198"/>
      <c r="AG40" s="1197">
        <f t="shared" si="1"/>
        <v>0</v>
      </c>
      <c r="AH40" s="1198"/>
      <c r="AI40" s="1197">
        <f t="shared" si="2"/>
        <v>0</v>
      </c>
      <c r="AJ40" s="1218"/>
      <c r="AK40" s="1198"/>
      <c r="AL40" s="258"/>
      <c r="AM40" s="258"/>
      <c r="AN40" s="258"/>
    </row>
    <row r="41" spans="1:40" ht="18" customHeight="1" outlineLevel="2" x14ac:dyDescent="0.25">
      <c r="A41" s="258"/>
      <c r="B41" s="1219" t="s">
        <v>1248</v>
      </c>
      <c r="C41" s="1220"/>
      <c r="D41" s="1221" t="s">
        <v>874</v>
      </c>
      <c r="E41" s="1222"/>
      <c r="F41" s="1222"/>
      <c r="G41" s="1222"/>
      <c r="H41" s="1222"/>
      <c r="I41" s="1222"/>
      <c r="J41" s="1222"/>
      <c r="K41" s="1222"/>
      <c r="L41" s="1222"/>
      <c r="M41" s="1222"/>
      <c r="N41" s="1222"/>
      <c r="O41" s="1222"/>
      <c r="P41" s="1222"/>
      <c r="Q41" s="1222"/>
      <c r="R41" s="1222"/>
      <c r="S41" s="1222"/>
      <c r="T41" s="1222"/>
      <c r="U41" s="258"/>
      <c r="V41" s="222"/>
      <c r="W41" s="1210" t="s">
        <v>39</v>
      </c>
      <c r="X41" s="1211"/>
      <c r="Y41" s="1212">
        <v>1600</v>
      </c>
      <c r="Z41" s="1213"/>
      <c r="AA41" s="1214"/>
      <c r="AB41" s="1215"/>
      <c r="AC41" s="1197"/>
      <c r="AD41" s="1198"/>
      <c r="AE41" s="1197">
        <f t="shared" si="0"/>
        <v>0</v>
      </c>
      <c r="AF41" s="1198"/>
      <c r="AG41" s="1197">
        <f t="shared" si="1"/>
        <v>0</v>
      </c>
      <c r="AH41" s="1198"/>
      <c r="AI41" s="1197">
        <f t="shared" si="2"/>
        <v>0</v>
      </c>
      <c r="AJ41" s="1218"/>
      <c r="AK41" s="1198"/>
      <c r="AL41" s="258"/>
      <c r="AM41" s="258"/>
      <c r="AN41" s="258"/>
    </row>
    <row r="42" spans="1:40" ht="18" customHeight="1" outlineLevel="2" x14ac:dyDescent="0.25">
      <c r="A42" s="258"/>
      <c r="B42" s="1219" t="s">
        <v>1249</v>
      </c>
      <c r="C42" s="1220"/>
      <c r="D42" s="1221" t="s">
        <v>875</v>
      </c>
      <c r="E42" s="1222"/>
      <c r="F42" s="1222"/>
      <c r="G42" s="1222"/>
      <c r="H42" s="1222"/>
      <c r="I42" s="1222"/>
      <c r="J42" s="1222"/>
      <c r="K42" s="1222"/>
      <c r="L42" s="1222"/>
      <c r="M42" s="1222"/>
      <c r="N42" s="1222"/>
      <c r="O42" s="1222"/>
      <c r="P42" s="1222"/>
      <c r="Q42" s="1222"/>
      <c r="R42" s="1222"/>
      <c r="S42" s="1222"/>
      <c r="T42" s="1222"/>
      <c r="U42" s="258"/>
      <c r="V42" s="222"/>
      <c r="W42" s="1210" t="s">
        <v>39</v>
      </c>
      <c r="X42" s="1211"/>
      <c r="Y42" s="1212">
        <v>400</v>
      </c>
      <c r="Z42" s="1213"/>
      <c r="AA42" s="1214"/>
      <c r="AB42" s="1215"/>
      <c r="AC42" s="1197"/>
      <c r="AD42" s="1198"/>
      <c r="AE42" s="1197">
        <f t="shared" si="0"/>
        <v>0</v>
      </c>
      <c r="AF42" s="1198"/>
      <c r="AG42" s="1197">
        <f t="shared" si="1"/>
        <v>0</v>
      </c>
      <c r="AH42" s="1198"/>
      <c r="AI42" s="1197">
        <f t="shared" si="2"/>
        <v>0</v>
      </c>
      <c r="AJ42" s="1218"/>
      <c r="AK42" s="1198"/>
      <c r="AL42" s="258"/>
      <c r="AM42" s="258"/>
      <c r="AN42" s="258"/>
    </row>
    <row r="43" spans="1:40" ht="18" customHeight="1" outlineLevel="2" x14ac:dyDescent="0.25">
      <c r="A43" s="258"/>
      <c r="B43" s="1219" t="s">
        <v>1250</v>
      </c>
      <c r="C43" s="1220"/>
      <c r="D43" s="1221" t="s">
        <v>876</v>
      </c>
      <c r="E43" s="1222"/>
      <c r="F43" s="1222"/>
      <c r="G43" s="1222"/>
      <c r="H43" s="1222"/>
      <c r="I43" s="1222"/>
      <c r="J43" s="1222"/>
      <c r="K43" s="1222"/>
      <c r="L43" s="1222"/>
      <c r="M43" s="1222"/>
      <c r="N43" s="1222"/>
      <c r="O43" s="1222"/>
      <c r="P43" s="1222"/>
      <c r="Q43" s="1222"/>
      <c r="R43" s="1222"/>
      <c r="S43" s="1222"/>
      <c r="T43" s="1222"/>
      <c r="U43" s="258"/>
      <c r="V43" s="222"/>
      <c r="W43" s="1210" t="s">
        <v>39</v>
      </c>
      <c r="X43" s="1211"/>
      <c r="Y43" s="1212">
        <v>200</v>
      </c>
      <c r="Z43" s="1213"/>
      <c r="AA43" s="1214"/>
      <c r="AB43" s="1215"/>
      <c r="AC43" s="1197"/>
      <c r="AD43" s="1198"/>
      <c r="AE43" s="1197">
        <f t="shared" si="0"/>
        <v>0</v>
      </c>
      <c r="AF43" s="1198"/>
      <c r="AG43" s="1197">
        <f t="shared" si="1"/>
        <v>0</v>
      </c>
      <c r="AH43" s="1198"/>
      <c r="AI43" s="1197">
        <f t="shared" si="2"/>
        <v>0</v>
      </c>
      <c r="AJ43" s="1218"/>
      <c r="AK43" s="1198"/>
      <c r="AL43" s="258"/>
      <c r="AM43" s="258"/>
      <c r="AN43" s="258"/>
    </row>
    <row r="44" spans="1:40" ht="18" customHeight="1" outlineLevel="2" x14ac:dyDescent="0.25">
      <c r="A44" s="258"/>
      <c r="B44" s="1219" t="s">
        <v>1251</v>
      </c>
      <c r="C44" s="1220"/>
      <c r="D44" s="1221" t="s">
        <v>877</v>
      </c>
      <c r="E44" s="1222"/>
      <c r="F44" s="1222"/>
      <c r="G44" s="1222"/>
      <c r="H44" s="1222"/>
      <c r="I44" s="1222"/>
      <c r="J44" s="1222"/>
      <c r="K44" s="1222"/>
      <c r="L44" s="1222"/>
      <c r="M44" s="1222"/>
      <c r="N44" s="1222"/>
      <c r="O44" s="1222"/>
      <c r="P44" s="1222"/>
      <c r="Q44" s="1222"/>
      <c r="R44" s="1222"/>
      <c r="S44" s="1222"/>
      <c r="T44" s="1222"/>
      <c r="U44" s="258"/>
      <c r="V44" s="222"/>
      <c r="W44" s="1210" t="s">
        <v>39</v>
      </c>
      <c r="X44" s="1211"/>
      <c r="Y44" s="1212">
        <v>200</v>
      </c>
      <c r="Z44" s="1213"/>
      <c r="AA44" s="1214"/>
      <c r="AB44" s="1215"/>
      <c r="AC44" s="1197"/>
      <c r="AD44" s="1198"/>
      <c r="AE44" s="1197">
        <f t="shared" si="0"/>
        <v>0</v>
      </c>
      <c r="AF44" s="1198"/>
      <c r="AG44" s="1197">
        <f t="shared" si="1"/>
        <v>0</v>
      </c>
      <c r="AH44" s="1198"/>
      <c r="AI44" s="1197">
        <f t="shared" si="2"/>
        <v>0</v>
      </c>
      <c r="AJ44" s="1218"/>
      <c r="AK44" s="1198"/>
      <c r="AL44" s="258"/>
      <c r="AM44" s="258"/>
      <c r="AN44" s="258"/>
    </row>
    <row r="45" spans="1:40" s="293" customFormat="1" ht="60" customHeight="1" outlineLevel="2" x14ac:dyDescent="0.25">
      <c r="A45" s="553"/>
      <c r="B45" s="1224" t="s">
        <v>1252</v>
      </c>
      <c r="C45" s="1225"/>
      <c r="D45" s="1226" t="s">
        <v>2492</v>
      </c>
      <c r="E45" s="1227"/>
      <c r="F45" s="1227"/>
      <c r="G45" s="1227"/>
      <c r="H45" s="1227"/>
      <c r="I45" s="1227"/>
      <c r="J45" s="1227"/>
      <c r="K45" s="1227"/>
      <c r="L45" s="1227"/>
      <c r="M45" s="1227"/>
      <c r="N45" s="1227"/>
      <c r="O45" s="1227"/>
      <c r="P45" s="1227"/>
      <c r="Q45" s="1227"/>
      <c r="R45" s="1227"/>
      <c r="S45" s="1227"/>
      <c r="T45" s="1227"/>
      <c r="U45" s="553"/>
      <c r="V45" s="222"/>
      <c r="W45" s="1228" t="s">
        <v>907</v>
      </c>
      <c r="X45" s="1229"/>
      <c r="Y45" s="1230">
        <v>66</v>
      </c>
      <c r="Z45" s="1231"/>
      <c r="AA45" s="1232"/>
      <c r="AB45" s="1233"/>
      <c r="AC45" s="1234"/>
      <c r="AD45" s="1235"/>
      <c r="AE45" s="1234">
        <f t="shared" si="0"/>
        <v>0</v>
      </c>
      <c r="AF45" s="1235"/>
      <c r="AG45" s="1234">
        <f t="shared" si="1"/>
        <v>0</v>
      </c>
      <c r="AH45" s="1235"/>
      <c r="AI45" s="1234">
        <f t="shared" si="2"/>
        <v>0</v>
      </c>
      <c r="AJ45" s="1236"/>
      <c r="AK45" s="1235"/>
      <c r="AL45" s="553"/>
      <c r="AM45" s="553"/>
      <c r="AN45" s="553"/>
    </row>
    <row r="46" spans="1:40" s="293" customFormat="1" ht="60" customHeight="1" outlineLevel="2" x14ac:dyDescent="0.25">
      <c r="A46" s="553"/>
      <c r="B46" s="1224" t="s">
        <v>1253</v>
      </c>
      <c r="C46" s="1225"/>
      <c r="D46" s="1226" t="s">
        <v>2493</v>
      </c>
      <c r="E46" s="1227"/>
      <c r="F46" s="1227"/>
      <c r="G46" s="1227"/>
      <c r="H46" s="1227"/>
      <c r="I46" s="1227"/>
      <c r="J46" s="1227"/>
      <c r="K46" s="1227"/>
      <c r="L46" s="1227"/>
      <c r="M46" s="1227"/>
      <c r="N46" s="1227"/>
      <c r="O46" s="1227"/>
      <c r="P46" s="1227"/>
      <c r="Q46" s="1227"/>
      <c r="R46" s="1227"/>
      <c r="S46" s="1227"/>
      <c r="T46" s="1227"/>
      <c r="U46" s="553"/>
      <c r="V46" s="222"/>
      <c r="W46" s="1228" t="s">
        <v>907</v>
      </c>
      <c r="X46" s="1229"/>
      <c r="Y46" s="1230">
        <v>34</v>
      </c>
      <c r="Z46" s="1231"/>
      <c r="AA46" s="1232"/>
      <c r="AB46" s="1233"/>
      <c r="AC46" s="1234"/>
      <c r="AD46" s="1235"/>
      <c r="AE46" s="1234">
        <f t="shared" si="0"/>
        <v>0</v>
      </c>
      <c r="AF46" s="1235"/>
      <c r="AG46" s="1234">
        <f t="shared" si="1"/>
        <v>0</v>
      </c>
      <c r="AH46" s="1235"/>
      <c r="AI46" s="1234">
        <f t="shared" si="2"/>
        <v>0</v>
      </c>
      <c r="AJ46" s="1236"/>
      <c r="AK46" s="1235"/>
      <c r="AL46" s="553"/>
      <c r="AM46" s="553"/>
      <c r="AN46" s="553"/>
    </row>
    <row r="47" spans="1:40" s="293" customFormat="1" ht="135" customHeight="1" outlineLevel="2" x14ac:dyDescent="0.25">
      <c r="A47" s="553"/>
      <c r="B47" s="1224" t="s">
        <v>1254</v>
      </c>
      <c r="C47" s="1225"/>
      <c r="D47" s="1226" t="s">
        <v>2494</v>
      </c>
      <c r="E47" s="1227"/>
      <c r="F47" s="1227"/>
      <c r="G47" s="1227"/>
      <c r="H47" s="1227"/>
      <c r="I47" s="1227"/>
      <c r="J47" s="1227"/>
      <c r="K47" s="1227"/>
      <c r="L47" s="1227"/>
      <c r="M47" s="1227"/>
      <c r="N47" s="1227"/>
      <c r="O47" s="1227"/>
      <c r="P47" s="1227"/>
      <c r="Q47" s="1227"/>
      <c r="R47" s="1227"/>
      <c r="S47" s="1227"/>
      <c r="T47" s="1227"/>
      <c r="U47" s="553"/>
      <c r="V47" s="222"/>
      <c r="W47" s="1228" t="s">
        <v>907</v>
      </c>
      <c r="X47" s="1229"/>
      <c r="Y47" s="1230">
        <v>12</v>
      </c>
      <c r="Z47" s="1231"/>
      <c r="AA47" s="1232"/>
      <c r="AB47" s="1233"/>
      <c r="AC47" s="1234"/>
      <c r="AD47" s="1235"/>
      <c r="AE47" s="1234">
        <f t="shared" si="0"/>
        <v>0</v>
      </c>
      <c r="AF47" s="1235"/>
      <c r="AG47" s="1234">
        <f t="shared" si="1"/>
        <v>0</v>
      </c>
      <c r="AH47" s="1235"/>
      <c r="AI47" s="1234">
        <f t="shared" si="2"/>
        <v>0</v>
      </c>
      <c r="AJ47" s="1236"/>
      <c r="AK47" s="1235"/>
      <c r="AL47" s="553"/>
      <c r="AM47" s="553"/>
      <c r="AN47" s="553"/>
    </row>
    <row r="48" spans="1:40" ht="18" customHeight="1" outlineLevel="2" x14ac:dyDescent="0.25">
      <c r="A48" s="258"/>
      <c r="B48" s="87"/>
      <c r="C48" s="88"/>
      <c r="D48" s="531"/>
      <c r="E48" s="531"/>
      <c r="F48" s="531"/>
      <c r="G48" s="531"/>
      <c r="H48" s="531"/>
      <c r="I48" s="531"/>
      <c r="J48" s="531"/>
      <c r="K48" s="531"/>
      <c r="L48" s="531"/>
      <c r="M48" s="531"/>
      <c r="N48" s="531"/>
      <c r="O48" s="531"/>
      <c r="P48" s="531"/>
      <c r="Q48" s="531"/>
      <c r="R48" s="531"/>
      <c r="S48" s="531"/>
      <c r="T48" s="531"/>
      <c r="U48" s="258"/>
      <c r="V48" s="229"/>
      <c r="W48" s="548"/>
      <c r="X48" s="549"/>
      <c r="Y48" s="528"/>
      <c r="Z48" s="529"/>
      <c r="AA48" s="530"/>
      <c r="AB48" s="532"/>
      <c r="AC48" s="550"/>
      <c r="AD48" s="551"/>
      <c r="AE48" s="550"/>
      <c r="AF48" s="551"/>
      <c r="AG48" s="550"/>
      <c r="AH48" s="551"/>
      <c r="AI48" s="550"/>
      <c r="AJ48" s="552"/>
      <c r="AK48" s="551"/>
      <c r="AL48" s="258"/>
      <c r="AM48" s="258"/>
      <c r="AN48" s="258"/>
    </row>
    <row r="49" spans="1:45" s="547" customFormat="1" ht="18" customHeight="1" outlineLevel="1" x14ac:dyDescent="0.25">
      <c r="A49" s="544"/>
      <c r="B49" s="1207" t="s">
        <v>618</v>
      </c>
      <c r="C49" s="1208"/>
      <c r="D49" s="1209" t="s">
        <v>878</v>
      </c>
      <c r="E49" s="1208"/>
      <c r="F49" s="1208"/>
      <c r="G49" s="1208"/>
      <c r="H49" s="1208"/>
      <c r="I49" s="1208"/>
      <c r="J49" s="1208"/>
      <c r="K49" s="1208"/>
      <c r="L49" s="1208"/>
      <c r="M49" s="1208"/>
      <c r="N49" s="1208"/>
      <c r="O49" s="1208"/>
      <c r="P49" s="1208"/>
      <c r="Q49" s="1208"/>
      <c r="R49" s="1208"/>
      <c r="S49" s="1208"/>
      <c r="T49" s="1208"/>
      <c r="U49" s="545"/>
      <c r="V49" s="222"/>
      <c r="W49" s="1210"/>
      <c r="X49" s="1211"/>
      <c r="Y49" s="1212"/>
      <c r="Z49" s="1213"/>
      <c r="AA49" s="1214"/>
      <c r="AB49" s="1215"/>
      <c r="AC49" s="1197"/>
      <c r="AD49" s="1198"/>
      <c r="AE49" s="1197"/>
      <c r="AF49" s="1198"/>
      <c r="AG49" s="1197"/>
      <c r="AH49" s="1198"/>
      <c r="AI49" s="1199">
        <f>SUM(AI50:AK70)</f>
        <v>0</v>
      </c>
      <c r="AJ49" s="1200"/>
      <c r="AK49" s="1201"/>
      <c r="AL49" s="544"/>
      <c r="AM49" s="546"/>
      <c r="AN49" s="546"/>
      <c r="AO49" s="544"/>
      <c r="AP49" s="544"/>
      <c r="AQ49" s="544"/>
      <c r="AR49" s="544"/>
      <c r="AS49" s="544"/>
    </row>
    <row r="50" spans="1:45" ht="18" customHeight="1" outlineLevel="2" x14ac:dyDescent="0.25">
      <c r="A50" s="258"/>
      <c r="B50" s="1219" t="s">
        <v>620</v>
      </c>
      <c r="C50" s="1220"/>
      <c r="D50" s="1221" t="s">
        <v>879</v>
      </c>
      <c r="E50" s="1222"/>
      <c r="F50" s="1222"/>
      <c r="G50" s="1222"/>
      <c r="H50" s="1222"/>
      <c r="I50" s="1222"/>
      <c r="J50" s="1222"/>
      <c r="K50" s="1222"/>
      <c r="L50" s="1222"/>
      <c r="M50" s="1222"/>
      <c r="N50" s="1222"/>
      <c r="O50" s="1222"/>
      <c r="P50" s="1222"/>
      <c r="Q50" s="1222"/>
      <c r="R50" s="1222"/>
      <c r="S50" s="1222"/>
      <c r="T50" s="1222"/>
      <c r="U50" s="258"/>
      <c r="V50" s="222"/>
      <c r="W50" s="1210" t="s">
        <v>39</v>
      </c>
      <c r="X50" s="1211"/>
      <c r="Y50" s="1212">
        <v>600</v>
      </c>
      <c r="Z50" s="1213"/>
      <c r="AA50" s="1214"/>
      <c r="AB50" s="1215"/>
      <c r="AC50" s="1197"/>
      <c r="AD50" s="1198"/>
      <c r="AE50" s="1197">
        <f t="shared" si="0"/>
        <v>0</v>
      </c>
      <c r="AF50" s="1198"/>
      <c r="AG50" s="1197">
        <f t="shared" si="1"/>
        <v>0</v>
      </c>
      <c r="AH50" s="1198"/>
      <c r="AI50" s="1197">
        <f t="shared" si="2"/>
        <v>0</v>
      </c>
      <c r="AJ50" s="1218"/>
      <c r="AK50" s="1198"/>
      <c r="AL50" s="258"/>
      <c r="AM50" s="258"/>
      <c r="AN50" s="258"/>
    </row>
    <row r="51" spans="1:45" ht="18" customHeight="1" outlineLevel="2" x14ac:dyDescent="0.25">
      <c r="A51" s="258"/>
      <c r="B51" s="1219" t="s">
        <v>1255</v>
      </c>
      <c r="C51" s="1220"/>
      <c r="D51" s="1221" t="s">
        <v>880</v>
      </c>
      <c r="E51" s="1222"/>
      <c r="F51" s="1222"/>
      <c r="G51" s="1222"/>
      <c r="H51" s="1222"/>
      <c r="I51" s="1222"/>
      <c r="J51" s="1222"/>
      <c r="K51" s="1222"/>
      <c r="L51" s="1222"/>
      <c r="M51" s="1222"/>
      <c r="N51" s="1222"/>
      <c r="O51" s="1222"/>
      <c r="P51" s="1222"/>
      <c r="Q51" s="1222"/>
      <c r="R51" s="1222"/>
      <c r="S51" s="1222"/>
      <c r="T51" s="1222"/>
      <c r="U51" s="258"/>
      <c r="V51" s="222"/>
      <c r="W51" s="1210" t="s">
        <v>177</v>
      </c>
      <c r="X51" s="1211"/>
      <c r="Y51" s="1212">
        <v>36</v>
      </c>
      <c r="Z51" s="1213"/>
      <c r="AA51" s="1214"/>
      <c r="AB51" s="1215"/>
      <c r="AC51" s="1197"/>
      <c r="AD51" s="1198"/>
      <c r="AE51" s="1197">
        <f t="shared" si="0"/>
        <v>0</v>
      </c>
      <c r="AF51" s="1198"/>
      <c r="AG51" s="1197">
        <f t="shared" si="1"/>
        <v>0</v>
      </c>
      <c r="AH51" s="1198"/>
      <c r="AI51" s="1197">
        <f t="shared" si="2"/>
        <v>0</v>
      </c>
      <c r="AJ51" s="1218"/>
      <c r="AK51" s="1198"/>
      <c r="AL51" s="258"/>
      <c r="AM51" s="258"/>
      <c r="AN51" s="258"/>
    </row>
    <row r="52" spans="1:45" ht="18" customHeight="1" outlineLevel="2" x14ac:dyDescent="0.25">
      <c r="A52" s="258"/>
      <c r="B52" s="1219" t="s">
        <v>1256</v>
      </c>
      <c r="C52" s="1220"/>
      <c r="D52" s="1221" t="s">
        <v>881</v>
      </c>
      <c r="E52" s="1222"/>
      <c r="F52" s="1222"/>
      <c r="G52" s="1222"/>
      <c r="H52" s="1222"/>
      <c r="I52" s="1222"/>
      <c r="J52" s="1222"/>
      <c r="K52" s="1222"/>
      <c r="L52" s="1222"/>
      <c r="M52" s="1222"/>
      <c r="N52" s="1222"/>
      <c r="O52" s="1222"/>
      <c r="P52" s="1222"/>
      <c r="Q52" s="1222"/>
      <c r="R52" s="1222"/>
      <c r="S52" s="1222"/>
      <c r="T52" s="1222"/>
      <c r="U52" s="258"/>
      <c r="V52" s="222"/>
      <c r="W52" s="1210" t="s">
        <v>910</v>
      </c>
      <c r="X52" s="1211"/>
      <c r="Y52" s="1212">
        <v>1500</v>
      </c>
      <c r="Z52" s="1213"/>
      <c r="AA52" s="1214"/>
      <c r="AB52" s="1215"/>
      <c r="AC52" s="1197"/>
      <c r="AD52" s="1198"/>
      <c r="AE52" s="1197">
        <f t="shared" si="0"/>
        <v>0</v>
      </c>
      <c r="AF52" s="1198"/>
      <c r="AG52" s="1197">
        <f t="shared" si="1"/>
        <v>0</v>
      </c>
      <c r="AH52" s="1198"/>
      <c r="AI52" s="1197">
        <f t="shared" si="2"/>
        <v>0</v>
      </c>
      <c r="AJ52" s="1218"/>
      <c r="AK52" s="1198"/>
      <c r="AL52" s="258"/>
      <c r="AM52" s="258"/>
      <c r="AN52" s="258"/>
    </row>
    <row r="53" spans="1:45" ht="18" customHeight="1" outlineLevel="2" x14ac:dyDescent="0.25">
      <c r="A53" s="258"/>
      <c r="B53" s="1219" t="s">
        <v>1257</v>
      </c>
      <c r="C53" s="1220"/>
      <c r="D53" s="1221" t="s">
        <v>882</v>
      </c>
      <c r="E53" s="1222"/>
      <c r="F53" s="1222"/>
      <c r="G53" s="1222"/>
      <c r="H53" s="1222"/>
      <c r="I53" s="1222"/>
      <c r="J53" s="1222"/>
      <c r="K53" s="1222"/>
      <c r="L53" s="1222"/>
      <c r="M53" s="1222"/>
      <c r="N53" s="1222"/>
      <c r="O53" s="1222"/>
      <c r="P53" s="1222"/>
      <c r="Q53" s="1222"/>
      <c r="R53" s="1222"/>
      <c r="S53" s="1222"/>
      <c r="T53" s="1222"/>
      <c r="U53" s="258"/>
      <c r="V53" s="222"/>
      <c r="W53" s="1210" t="s">
        <v>910</v>
      </c>
      <c r="X53" s="1211"/>
      <c r="Y53" s="1212">
        <v>1500</v>
      </c>
      <c r="Z53" s="1213"/>
      <c r="AA53" s="1214"/>
      <c r="AB53" s="1215"/>
      <c r="AC53" s="1197"/>
      <c r="AD53" s="1198"/>
      <c r="AE53" s="1197">
        <f t="shared" si="0"/>
        <v>0</v>
      </c>
      <c r="AF53" s="1198"/>
      <c r="AG53" s="1197">
        <f t="shared" si="1"/>
        <v>0</v>
      </c>
      <c r="AH53" s="1198"/>
      <c r="AI53" s="1197">
        <f t="shared" si="2"/>
        <v>0</v>
      </c>
      <c r="AJ53" s="1218"/>
      <c r="AK53" s="1198"/>
      <c r="AL53" s="258"/>
      <c r="AM53" s="258"/>
      <c r="AN53" s="258"/>
    </row>
    <row r="54" spans="1:45" ht="18" customHeight="1" outlineLevel="2" x14ac:dyDescent="0.25">
      <c r="A54" s="258"/>
      <c r="B54" s="1219" t="s">
        <v>1258</v>
      </c>
      <c r="C54" s="1220"/>
      <c r="D54" s="1221" t="s">
        <v>883</v>
      </c>
      <c r="E54" s="1222"/>
      <c r="F54" s="1222"/>
      <c r="G54" s="1222"/>
      <c r="H54" s="1222"/>
      <c r="I54" s="1222"/>
      <c r="J54" s="1222"/>
      <c r="K54" s="1222"/>
      <c r="L54" s="1222"/>
      <c r="M54" s="1222"/>
      <c r="N54" s="1222"/>
      <c r="O54" s="1222"/>
      <c r="P54" s="1222"/>
      <c r="Q54" s="1222"/>
      <c r="R54" s="1222"/>
      <c r="S54" s="1222"/>
      <c r="T54" s="1222"/>
      <c r="U54" s="258"/>
      <c r="V54" s="222"/>
      <c r="W54" s="1210" t="s">
        <v>910</v>
      </c>
      <c r="X54" s="1211"/>
      <c r="Y54" s="1212">
        <v>1500</v>
      </c>
      <c r="Z54" s="1213"/>
      <c r="AA54" s="1214"/>
      <c r="AB54" s="1215"/>
      <c r="AC54" s="1197"/>
      <c r="AD54" s="1198"/>
      <c r="AE54" s="1197">
        <f t="shared" si="0"/>
        <v>0</v>
      </c>
      <c r="AF54" s="1198"/>
      <c r="AG54" s="1197">
        <f t="shared" si="1"/>
        <v>0</v>
      </c>
      <c r="AH54" s="1198"/>
      <c r="AI54" s="1197">
        <f t="shared" si="2"/>
        <v>0</v>
      </c>
      <c r="AJ54" s="1218"/>
      <c r="AK54" s="1198"/>
      <c r="AL54" s="258"/>
      <c r="AM54" s="258"/>
      <c r="AN54" s="258"/>
    </row>
    <row r="55" spans="1:45" ht="18" customHeight="1" outlineLevel="2" x14ac:dyDescent="0.25">
      <c r="A55" s="258"/>
      <c r="B55" s="1219" t="s">
        <v>1259</v>
      </c>
      <c r="C55" s="1220"/>
      <c r="D55" s="1221" t="s">
        <v>884</v>
      </c>
      <c r="E55" s="1222"/>
      <c r="F55" s="1222"/>
      <c r="G55" s="1222"/>
      <c r="H55" s="1222"/>
      <c r="I55" s="1222"/>
      <c r="J55" s="1222"/>
      <c r="K55" s="1222"/>
      <c r="L55" s="1222"/>
      <c r="M55" s="1222"/>
      <c r="N55" s="1222"/>
      <c r="O55" s="1222"/>
      <c r="P55" s="1222"/>
      <c r="Q55" s="1222"/>
      <c r="R55" s="1222"/>
      <c r="S55" s="1222"/>
      <c r="T55" s="1222"/>
      <c r="U55" s="258"/>
      <c r="V55" s="222"/>
      <c r="W55" s="1210" t="s">
        <v>910</v>
      </c>
      <c r="X55" s="1211"/>
      <c r="Y55" s="1212">
        <v>400</v>
      </c>
      <c r="Z55" s="1213"/>
      <c r="AA55" s="1214"/>
      <c r="AB55" s="1215"/>
      <c r="AC55" s="1197"/>
      <c r="AD55" s="1198"/>
      <c r="AE55" s="1197">
        <f t="shared" si="0"/>
        <v>0</v>
      </c>
      <c r="AF55" s="1198"/>
      <c r="AG55" s="1197">
        <f t="shared" si="1"/>
        <v>0</v>
      </c>
      <c r="AH55" s="1198"/>
      <c r="AI55" s="1197">
        <f t="shared" si="2"/>
        <v>0</v>
      </c>
      <c r="AJ55" s="1218"/>
      <c r="AK55" s="1198"/>
      <c r="AL55" s="258"/>
      <c r="AM55" s="258"/>
      <c r="AN55" s="258"/>
    </row>
    <row r="56" spans="1:45" ht="18" customHeight="1" outlineLevel="2" x14ac:dyDescent="0.25">
      <c r="A56" s="258"/>
      <c r="B56" s="1219" t="s">
        <v>1260</v>
      </c>
      <c r="C56" s="1220"/>
      <c r="D56" s="1221" t="s">
        <v>885</v>
      </c>
      <c r="E56" s="1222"/>
      <c r="F56" s="1222"/>
      <c r="G56" s="1222"/>
      <c r="H56" s="1222"/>
      <c r="I56" s="1222"/>
      <c r="J56" s="1222"/>
      <c r="K56" s="1222"/>
      <c r="L56" s="1222"/>
      <c r="M56" s="1222"/>
      <c r="N56" s="1222"/>
      <c r="O56" s="1222"/>
      <c r="P56" s="1222"/>
      <c r="Q56" s="1222"/>
      <c r="R56" s="1222"/>
      <c r="S56" s="1222"/>
      <c r="T56" s="1222"/>
      <c r="U56" s="258"/>
      <c r="V56" s="222"/>
      <c r="W56" s="1210" t="s">
        <v>910</v>
      </c>
      <c r="X56" s="1211"/>
      <c r="Y56" s="1212">
        <v>400</v>
      </c>
      <c r="Z56" s="1213"/>
      <c r="AA56" s="1214"/>
      <c r="AB56" s="1215"/>
      <c r="AC56" s="1197"/>
      <c r="AD56" s="1198"/>
      <c r="AE56" s="1197">
        <f t="shared" si="0"/>
        <v>0</v>
      </c>
      <c r="AF56" s="1198"/>
      <c r="AG56" s="1197">
        <f t="shared" si="1"/>
        <v>0</v>
      </c>
      <c r="AH56" s="1198"/>
      <c r="AI56" s="1197">
        <f t="shared" si="2"/>
        <v>0</v>
      </c>
      <c r="AJ56" s="1218"/>
      <c r="AK56" s="1198"/>
      <c r="AL56" s="258"/>
      <c r="AM56" s="258"/>
      <c r="AN56" s="258"/>
    </row>
    <row r="57" spans="1:45" ht="18" customHeight="1" outlineLevel="2" x14ac:dyDescent="0.25">
      <c r="A57" s="258"/>
      <c r="B57" s="1219" t="s">
        <v>1261</v>
      </c>
      <c r="C57" s="1220"/>
      <c r="D57" s="1221" t="s">
        <v>886</v>
      </c>
      <c r="E57" s="1222"/>
      <c r="F57" s="1222"/>
      <c r="G57" s="1222"/>
      <c r="H57" s="1222"/>
      <c r="I57" s="1222"/>
      <c r="J57" s="1222"/>
      <c r="K57" s="1222"/>
      <c r="L57" s="1222"/>
      <c r="M57" s="1222"/>
      <c r="N57" s="1222"/>
      <c r="O57" s="1222"/>
      <c r="P57" s="1222"/>
      <c r="Q57" s="1222"/>
      <c r="R57" s="1222"/>
      <c r="S57" s="1222"/>
      <c r="T57" s="1222"/>
      <c r="U57" s="258"/>
      <c r="V57" s="222"/>
      <c r="W57" s="1210" t="s">
        <v>39</v>
      </c>
      <c r="X57" s="1211"/>
      <c r="Y57" s="1212">
        <v>54</v>
      </c>
      <c r="Z57" s="1213"/>
      <c r="AA57" s="1214"/>
      <c r="AB57" s="1215"/>
      <c r="AC57" s="1197"/>
      <c r="AD57" s="1198"/>
      <c r="AE57" s="1197">
        <f t="shared" si="0"/>
        <v>0</v>
      </c>
      <c r="AF57" s="1198"/>
      <c r="AG57" s="1197">
        <f t="shared" si="1"/>
        <v>0</v>
      </c>
      <c r="AH57" s="1198"/>
      <c r="AI57" s="1197">
        <f t="shared" si="2"/>
        <v>0</v>
      </c>
      <c r="AJ57" s="1218"/>
      <c r="AK57" s="1198"/>
      <c r="AL57" s="258"/>
      <c r="AM57" s="258"/>
      <c r="AN57" s="258"/>
    </row>
    <row r="58" spans="1:45" ht="18" customHeight="1" outlineLevel="2" x14ac:dyDescent="0.25">
      <c r="A58" s="258"/>
      <c r="B58" s="1219" t="s">
        <v>1262</v>
      </c>
      <c r="C58" s="1220"/>
      <c r="D58" s="1221" t="s">
        <v>887</v>
      </c>
      <c r="E58" s="1222"/>
      <c r="F58" s="1222"/>
      <c r="G58" s="1222"/>
      <c r="H58" s="1222"/>
      <c r="I58" s="1222"/>
      <c r="J58" s="1222"/>
      <c r="K58" s="1222"/>
      <c r="L58" s="1222"/>
      <c r="M58" s="1222"/>
      <c r="N58" s="1222"/>
      <c r="O58" s="1222"/>
      <c r="P58" s="1222"/>
      <c r="Q58" s="1222"/>
      <c r="R58" s="1222"/>
      <c r="S58" s="1222"/>
      <c r="T58" s="1222"/>
      <c r="U58" s="258"/>
      <c r="V58" s="222"/>
      <c r="W58" s="1210" t="s">
        <v>177</v>
      </c>
      <c r="X58" s="1211"/>
      <c r="Y58" s="1212">
        <v>8</v>
      </c>
      <c r="Z58" s="1213"/>
      <c r="AA58" s="1214"/>
      <c r="AB58" s="1215"/>
      <c r="AC58" s="1197"/>
      <c r="AD58" s="1198"/>
      <c r="AE58" s="1197">
        <f t="shared" si="0"/>
        <v>0</v>
      </c>
      <c r="AF58" s="1198"/>
      <c r="AG58" s="1197">
        <f t="shared" si="1"/>
        <v>0</v>
      </c>
      <c r="AH58" s="1198"/>
      <c r="AI58" s="1197">
        <f t="shared" si="2"/>
        <v>0</v>
      </c>
      <c r="AJ58" s="1218"/>
      <c r="AK58" s="1198"/>
      <c r="AL58" s="258"/>
      <c r="AM58" s="258"/>
      <c r="AN58" s="258"/>
    </row>
    <row r="59" spans="1:45" ht="18" customHeight="1" outlineLevel="2" x14ac:dyDescent="0.25">
      <c r="A59" s="258"/>
      <c r="B59" s="1219" t="s">
        <v>1263</v>
      </c>
      <c r="C59" s="1220"/>
      <c r="D59" s="1221" t="s">
        <v>888</v>
      </c>
      <c r="E59" s="1222"/>
      <c r="F59" s="1222"/>
      <c r="G59" s="1222"/>
      <c r="H59" s="1222"/>
      <c r="I59" s="1222"/>
      <c r="J59" s="1222"/>
      <c r="K59" s="1222"/>
      <c r="L59" s="1222"/>
      <c r="M59" s="1222"/>
      <c r="N59" s="1222"/>
      <c r="O59" s="1222"/>
      <c r="P59" s="1222"/>
      <c r="Q59" s="1222"/>
      <c r="R59" s="1222"/>
      <c r="S59" s="1222"/>
      <c r="T59" s="1222"/>
      <c r="U59" s="258"/>
      <c r="V59" s="222"/>
      <c r="W59" s="1210" t="s">
        <v>177</v>
      </c>
      <c r="X59" s="1211"/>
      <c r="Y59" s="1212">
        <v>8</v>
      </c>
      <c r="Z59" s="1213"/>
      <c r="AA59" s="1214"/>
      <c r="AB59" s="1215"/>
      <c r="AC59" s="1197"/>
      <c r="AD59" s="1198"/>
      <c r="AE59" s="1197">
        <f t="shared" si="0"/>
        <v>0</v>
      </c>
      <c r="AF59" s="1198"/>
      <c r="AG59" s="1197">
        <f t="shared" si="1"/>
        <v>0</v>
      </c>
      <c r="AH59" s="1198"/>
      <c r="AI59" s="1197">
        <f t="shared" si="2"/>
        <v>0</v>
      </c>
      <c r="AJ59" s="1218"/>
      <c r="AK59" s="1198"/>
      <c r="AL59" s="258"/>
      <c r="AM59" s="258"/>
      <c r="AN59" s="258"/>
    </row>
    <row r="60" spans="1:45" ht="18" customHeight="1" outlineLevel="2" x14ac:dyDescent="0.25">
      <c r="A60" s="258"/>
      <c r="B60" s="1219" t="s">
        <v>1264</v>
      </c>
      <c r="C60" s="1220"/>
      <c r="D60" s="1221" t="s">
        <v>889</v>
      </c>
      <c r="E60" s="1222"/>
      <c r="F60" s="1222"/>
      <c r="G60" s="1222"/>
      <c r="H60" s="1222"/>
      <c r="I60" s="1222"/>
      <c r="J60" s="1222"/>
      <c r="K60" s="1222"/>
      <c r="L60" s="1222"/>
      <c r="M60" s="1222"/>
      <c r="N60" s="1222"/>
      <c r="O60" s="1222"/>
      <c r="P60" s="1222"/>
      <c r="Q60" s="1222"/>
      <c r="R60" s="1222"/>
      <c r="S60" s="1222"/>
      <c r="T60" s="1222"/>
      <c r="U60" s="258"/>
      <c r="V60" s="222"/>
      <c r="W60" s="1210" t="s">
        <v>177</v>
      </c>
      <c r="X60" s="1211"/>
      <c r="Y60" s="1212">
        <v>8</v>
      </c>
      <c r="Z60" s="1213"/>
      <c r="AA60" s="1214"/>
      <c r="AB60" s="1215"/>
      <c r="AC60" s="1197"/>
      <c r="AD60" s="1198"/>
      <c r="AE60" s="1197">
        <f t="shared" si="0"/>
        <v>0</v>
      </c>
      <c r="AF60" s="1198"/>
      <c r="AG60" s="1197">
        <f t="shared" si="1"/>
        <v>0</v>
      </c>
      <c r="AH60" s="1198"/>
      <c r="AI60" s="1197">
        <f t="shared" si="2"/>
        <v>0</v>
      </c>
      <c r="AJ60" s="1218"/>
      <c r="AK60" s="1198"/>
      <c r="AL60" s="258"/>
      <c r="AM60" s="258"/>
      <c r="AN60" s="258"/>
    </row>
    <row r="61" spans="1:45" ht="18" customHeight="1" outlineLevel="2" x14ac:dyDescent="0.25">
      <c r="A61" s="258"/>
      <c r="B61" s="1219" t="s">
        <v>1265</v>
      </c>
      <c r="C61" s="1220"/>
      <c r="D61" s="1221" t="s">
        <v>890</v>
      </c>
      <c r="E61" s="1222"/>
      <c r="F61" s="1222"/>
      <c r="G61" s="1222"/>
      <c r="H61" s="1222"/>
      <c r="I61" s="1222"/>
      <c r="J61" s="1222"/>
      <c r="K61" s="1222"/>
      <c r="L61" s="1222"/>
      <c r="M61" s="1222"/>
      <c r="N61" s="1222"/>
      <c r="O61" s="1222"/>
      <c r="P61" s="1222"/>
      <c r="Q61" s="1222"/>
      <c r="R61" s="1222"/>
      <c r="S61" s="1222"/>
      <c r="T61" s="1222"/>
      <c r="U61" s="258"/>
      <c r="V61" s="222"/>
      <c r="W61" s="1210" t="s">
        <v>177</v>
      </c>
      <c r="X61" s="1211"/>
      <c r="Y61" s="1212">
        <v>8</v>
      </c>
      <c r="Z61" s="1213"/>
      <c r="AA61" s="1214"/>
      <c r="AB61" s="1215"/>
      <c r="AC61" s="1197"/>
      <c r="AD61" s="1198"/>
      <c r="AE61" s="1197">
        <f t="shared" si="0"/>
        <v>0</v>
      </c>
      <c r="AF61" s="1198"/>
      <c r="AG61" s="1197">
        <f t="shared" si="1"/>
        <v>0</v>
      </c>
      <c r="AH61" s="1198"/>
      <c r="AI61" s="1197">
        <f t="shared" si="2"/>
        <v>0</v>
      </c>
      <c r="AJ61" s="1218"/>
      <c r="AK61" s="1198"/>
      <c r="AL61" s="258"/>
      <c r="AM61" s="258"/>
      <c r="AN61" s="258"/>
    </row>
    <row r="62" spans="1:45" ht="18" customHeight="1" outlineLevel="2" x14ac:dyDescent="0.25">
      <c r="A62" s="258"/>
      <c r="B62" s="1219" t="s">
        <v>1266</v>
      </c>
      <c r="C62" s="1220"/>
      <c r="D62" s="1221" t="s">
        <v>891</v>
      </c>
      <c r="E62" s="1222"/>
      <c r="F62" s="1222"/>
      <c r="G62" s="1222"/>
      <c r="H62" s="1222"/>
      <c r="I62" s="1222"/>
      <c r="J62" s="1222"/>
      <c r="K62" s="1222"/>
      <c r="L62" s="1222"/>
      <c r="M62" s="1222"/>
      <c r="N62" s="1222"/>
      <c r="O62" s="1222"/>
      <c r="P62" s="1222"/>
      <c r="Q62" s="1222"/>
      <c r="R62" s="1222"/>
      <c r="S62" s="1222"/>
      <c r="T62" s="1222"/>
      <c r="U62" s="258"/>
      <c r="V62" s="222"/>
      <c r="W62" s="1210" t="s">
        <v>177</v>
      </c>
      <c r="X62" s="1211"/>
      <c r="Y62" s="1212">
        <v>1</v>
      </c>
      <c r="Z62" s="1213"/>
      <c r="AA62" s="1214"/>
      <c r="AB62" s="1215"/>
      <c r="AC62" s="1197"/>
      <c r="AD62" s="1198"/>
      <c r="AE62" s="1197">
        <f t="shared" si="0"/>
        <v>0</v>
      </c>
      <c r="AF62" s="1198"/>
      <c r="AG62" s="1197">
        <f t="shared" si="1"/>
        <v>0</v>
      </c>
      <c r="AH62" s="1198"/>
      <c r="AI62" s="1197">
        <f t="shared" si="2"/>
        <v>0</v>
      </c>
      <c r="AJ62" s="1218"/>
      <c r="AK62" s="1198"/>
      <c r="AL62" s="258"/>
      <c r="AM62" s="258"/>
      <c r="AN62" s="258"/>
    </row>
    <row r="63" spans="1:45" ht="18" customHeight="1" outlineLevel="2" x14ac:dyDescent="0.25">
      <c r="A63" s="258"/>
      <c r="B63" s="1224" t="s">
        <v>1267</v>
      </c>
      <c r="C63" s="1225"/>
      <c r="D63" s="1226" t="s">
        <v>892</v>
      </c>
      <c r="E63" s="1227"/>
      <c r="F63" s="1227"/>
      <c r="G63" s="1227"/>
      <c r="H63" s="1227"/>
      <c r="I63" s="1227"/>
      <c r="J63" s="1227"/>
      <c r="K63" s="1227"/>
      <c r="L63" s="1227"/>
      <c r="M63" s="1227"/>
      <c r="N63" s="1227"/>
      <c r="O63" s="1227"/>
      <c r="P63" s="1227"/>
      <c r="Q63" s="1227"/>
      <c r="R63" s="1227"/>
      <c r="S63" s="1227"/>
      <c r="T63" s="1227"/>
      <c r="U63" s="553"/>
      <c r="V63" s="222"/>
      <c r="W63" s="1228" t="s">
        <v>177</v>
      </c>
      <c r="X63" s="1229"/>
      <c r="Y63" s="1230">
        <v>10</v>
      </c>
      <c r="Z63" s="1231"/>
      <c r="AA63" s="1232"/>
      <c r="AB63" s="1233"/>
      <c r="AC63" s="1234"/>
      <c r="AD63" s="1235"/>
      <c r="AE63" s="1234">
        <f t="shared" si="0"/>
        <v>0</v>
      </c>
      <c r="AF63" s="1235"/>
      <c r="AG63" s="1234">
        <f t="shared" si="1"/>
        <v>0</v>
      </c>
      <c r="AH63" s="1235"/>
      <c r="AI63" s="1234">
        <f t="shared" si="2"/>
        <v>0</v>
      </c>
      <c r="AJ63" s="1236"/>
      <c r="AK63" s="1235"/>
      <c r="AL63" s="258"/>
      <c r="AM63" s="258"/>
      <c r="AN63" s="258"/>
    </row>
    <row r="64" spans="1:45" s="293" customFormat="1" ht="18" customHeight="1" outlineLevel="2" x14ac:dyDescent="0.25">
      <c r="A64" s="553"/>
      <c r="B64" s="1224" t="s">
        <v>1268</v>
      </c>
      <c r="C64" s="1225"/>
      <c r="D64" s="1226" t="s">
        <v>2495</v>
      </c>
      <c r="E64" s="1227"/>
      <c r="F64" s="1227"/>
      <c r="G64" s="1227"/>
      <c r="H64" s="1227"/>
      <c r="I64" s="1227"/>
      <c r="J64" s="1227"/>
      <c r="K64" s="1227"/>
      <c r="L64" s="1227"/>
      <c r="M64" s="1227"/>
      <c r="N64" s="1227"/>
      <c r="O64" s="1227"/>
      <c r="P64" s="1227"/>
      <c r="Q64" s="1227"/>
      <c r="R64" s="1227"/>
      <c r="S64" s="1227"/>
      <c r="T64" s="1227"/>
      <c r="U64" s="553"/>
      <c r="V64" s="222"/>
      <c r="W64" s="1228" t="s">
        <v>907</v>
      </c>
      <c r="X64" s="1229"/>
      <c r="Y64" s="1230">
        <v>1</v>
      </c>
      <c r="Z64" s="1231"/>
      <c r="AA64" s="1232"/>
      <c r="AB64" s="1233"/>
      <c r="AC64" s="1234"/>
      <c r="AD64" s="1235"/>
      <c r="AE64" s="1234">
        <f t="shared" si="0"/>
        <v>0</v>
      </c>
      <c r="AF64" s="1235"/>
      <c r="AG64" s="1234">
        <f t="shared" si="1"/>
        <v>0</v>
      </c>
      <c r="AH64" s="1235"/>
      <c r="AI64" s="1234">
        <f t="shared" si="2"/>
        <v>0</v>
      </c>
      <c r="AJ64" s="1236"/>
      <c r="AK64" s="1235"/>
      <c r="AL64" s="553"/>
      <c r="AM64" s="553"/>
      <c r="AN64" s="553"/>
    </row>
    <row r="65" spans="1:45" ht="18" customHeight="1" outlineLevel="2" x14ac:dyDescent="0.25">
      <c r="A65" s="258"/>
      <c r="B65" s="1219" t="s">
        <v>1269</v>
      </c>
      <c r="C65" s="1220"/>
      <c r="D65" s="1221" t="s">
        <v>893</v>
      </c>
      <c r="E65" s="1222"/>
      <c r="F65" s="1222"/>
      <c r="G65" s="1222"/>
      <c r="H65" s="1222"/>
      <c r="I65" s="1222"/>
      <c r="J65" s="1222"/>
      <c r="K65" s="1222"/>
      <c r="L65" s="1222"/>
      <c r="M65" s="1222"/>
      <c r="N65" s="1222"/>
      <c r="O65" s="1222"/>
      <c r="P65" s="1222"/>
      <c r="Q65" s="1222"/>
      <c r="R65" s="1222"/>
      <c r="S65" s="1222"/>
      <c r="T65" s="1222"/>
      <c r="U65" s="258"/>
      <c r="V65" s="222"/>
      <c r="W65" s="1210" t="s">
        <v>338</v>
      </c>
      <c r="X65" s="1211"/>
      <c r="Y65" s="1212">
        <v>50</v>
      </c>
      <c r="Z65" s="1213"/>
      <c r="AA65" s="1214"/>
      <c r="AB65" s="1215"/>
      <c r="AC65" s="1197"/>
      <c r="AD65" s="1198"/>
      <c r="AE65" s="1197">
        <f t="shared" si="0"/>
        <v>0</v>
      </c>
      <c r="AF65" s="1198"/>
      <c r="AG65" s="1197">
        <f t="shared" si="1"/>
        <v>0</v>
      </c>
      <c r="AH65" s="1198"/>
      <c r="AI65" s="1197">
        <f t="shared" si="2"/>
        <v>0</v>
      </c>
      <c r="AJ65" s="1218"/>
      <c r="AK65" s="1198"/>
      <c r="AL65" s="258"/>
      <c r="AM65" s="258"/>
      <c r="AN65" s="258"/>
    </row>
    <row r="66" spans="1:45" ht="18" customHeight="1" outlineLevel="2" x14ac:dyDescent="0.25">
      <c r="A66" s="258"/>
      <c r="B66" s="1219" t="s">
        <v>1270</v>
      </c>
      <c r="C66" s="1220"/>
      <c r="D66" s="1221" t="s">
        <v>894</v>
      </c>
      <c r="E66" s="1222"/>
      <c r="F66" s="1222"/>
      <c r="G66" s="1222"/>
      <c r="H66" s="1222"/>
      <c r="I66" s="1222"/>
      <c r="J66" s="1222"/>
      <c r="K66" s="1222"/>
      <c r="L66" s="1222"/>
      <c r="M66" s="1222"/>
      <c r="N66" s="1222"/>
      <c r="O66" s="1222"/>
      <c r="P66" s="1222"/>
      <c r="Q66" s="1222"/>
      <c r="R66" s="1222"/>
      <c r="S66" s="1222"/>
      <c r="T66" s="1222"/>
      <c r="U66" s="258"/>
      <c r="V66" s="222"/>
      <c r="W66" s="1210" t="s">
        <v>338</v>
      </c>
      <c r="X66" s="1211"/>
      <c r="Y66" s="1212">
        <v>100</v>
      </c>
      <c r="Z66" s="1213"/>
      <c r="AA66" s="1214"/>
      <c r="AB66" s="1215"/>
      <c r="AC66" s="1197"/>
      <c r="AD66" s="1198"/>
      <c r="AE66" s="1197">
        <f t="shared" si="0"/>
        <v>0</v>
      </c>
      <c r="AF66" s="1198"/>
      <c r="AG66" s="1197">
        <f t="shared" si="1"/>
        <v>0</v>
      </c>
      <c r="AH66" s="1198"/>
      <c r="AI66" s="1197">
        <f t="shared" si="2"/>
        <v>0</v>
      </c>
      <c r="AJ66" s="1218"/>
      <c r="AK66" s="1198"/>
      <c r="AL66" s="258"/>
      <c r="AM66" s="258"/>
      <c r="AN66" s="258"/>
    </row>
    <row r="67" spans="1:45" ht="18" customHeight="1" outlineLevel="2" x14ac:dyDescent="0.25">
      <c r="A67" s="258"/>
      <c r="B67" s="1219" t="s">
        <v>1271</v>
      </c>
      <c r="C67" s="1220"/>
      <c r="D67" s="1221" t="s">
        <v>895</v>
      </c>
      <c r="E67" s="1222"/>
      <c r="F67" s="1222"/>
      <c r="G67" s="1222"/>
      <c r="H67" s="1222"/>
      <c r="I67" s="1222"/>
      <c r="J67" s="1222"/>
      <c r="K67" s="1222"/>
      <c r="L67" s="1222"/>
      <c r="M67" s="1222"/>
      <c r="N67" s="1222"/>
      <c r="O67" s="1222"/>
      <c r="P67" s="1222"/>
      <c r="Q67" s="1222"/>
      <c r="R67" s="1222"/>
      <c r="S67" s="1222"/>
      <c r="T67" s="1222"/>
      <c r="U67" s="258"/>
      <c r="V67" s="222"/>
      <c r="W67" s="1210" t="s">
        <v>177</v>
      </c>
      <c r="X67" s="1211"/>
      <c r="Y67" s="1212">
        <v>6</v>
      </c>
      <c r="Z67" s="1213"/>
      <c r="AA67" s="1214"/>
      <c r="AB67" s="1215"/>
      <c r="AC67" s="1197"/>
      <c r="AD67" s="1198"/>
      <c r="AE67" s="1197">
        <f t="shared" si="0"/>
        <v>0</v>
      </c>
      <c r="AF67" s="1198"/>
      <c r="AG67" s="1197">
        <f t="shared" si="1"/>
        <v>0</v>
      </c>
      <c r="AH67" s="1198"/>
      <c r="AI67" s="1197">
        <f t="shared" si="2"/>
        <v>0</v>
      </c>
      <c r="AJ67" s="1218"/>
      <c r="AK67" s="1198"/>
      <c r="AL67" s="258"/>
      <c r="AM67" s="258"/>
      <c r="AN67" s="258"/>
    </row>
    <row r="68" spans="1:45" ht="18" customHeight="1" outlineLevel="2" x14ac:dyDescent="0.25">
      <c r="A68" s="258"/>
      <c r="B68" s="1219" t="s">
        <v>1272</v>
      </c>
      <c r="C68" s="1220"/>
      <c r="D68" s="1221" t="s">
        <v>896</v>
      </c>
      <c r="E68" s="1222"/>
      <c r="F68" s="1222"/>
      <c r="G68" s="1222"/>
      <c r="H68" s="1222"/>
      <c r="I68" s="1222"/>
      <c r="J68" s="1222"/>
      <c r="K68" s="1222"/>
      <c r="L68" s="1222"/>
      <c r="M68" s="1222"/>
      <c r="N68" s="1222"/>
      <c r="O68" s="1222"/>
      <c r="P68" s="1222"/>
      <c r="Q68" s="1222"/>
      <c r="R68" s="1222"/>
      <c r="S68" s="1222"/>
      <c r="T68" s="1222"/>
      <c r="U68" s="258"/>
      <c r="V68" s="229"/>
      <c r="W68" s="1210" t="s">
        <v>177</v>
      </c>
      <c r="X68" s="1211"/>
      <c r="Y68" s="1212">
        <v>12</v>
      </c>
      <c r="Z68" s="1213"/>
      <c r="AA68" s="1214"/>
      <c r="AB68" s="1215"/>
      <c r="AC68" s="1197"/>
      <c r="AD68" s="1198"/>
      <c r="AE68" s="1197">
        <f t="shared" si="0"/>
        <v>0</v>
      </c>
      <c r="AF68" s="1198"/>
      <c r="AG68" s="1197">
        <f t="shared" si="1"/>
        <v>0</v>
      </c>
      <c r="AH68" s="1198"/>
      <c r="AI68" s="1197">
        <f t="shared" si="2"/>
        <v>0</v>
      </c>
      <c r="AJ68" s="1218"/>
      <c r="AK68" s="1198"/>
      <c r="AL68" s="258"/>
      <c r="AM68" s="258"/>
      <c r="AN68" s="258"/>
    </row>
    <row r="69" spans="1:45" ht="18" customHeight="1" outlineLevel="2" x14ac:dyDescent="0.25">
      <c r="A69" s="258"/>
      <c r="B69" s="1219" t="s">
        <v>1273</v>
      </c>
      <c r="C69" s="1220"/>
      <c r="D69" s="1221" t="s">
        <v>897</v>
      </c>
      <c r="E69" s="1222"/>
      <c r="F69" s="1222"/>
      <c r="G69" s="1222"/>
      <c r="H69" s="1222"/>
      <c r="I69" s="1222"/>
      <c r="J69" s="1222"/>
      <c r="K69" s="1222"/>
      <c r="L69" s="1222"/>
      <c r="M69" s="1222"/>
      <c r="N69" s="1222"/>
      <c r="O69" s="1222"/>
      <c r="P69" s="1222"/>
      <c r="Q69" s="1222"/>
      <c r="R69" s="1222"/>
      <c r="S69" s="1222"/>
      <c r="T69" s="1222"/>
      <c r="U69" s="258"/>
      <c r="V69" s="229"/>
      <c r="W69" s="1210" t="s">
        <v>177</v>
      </c>
      <c r="X69" s="1211"/>
      <c r="Y69" s="1212">
        <v>3</v>
      </c>
      <c r="Z69" s="1213"/>
      <c r="AA69" s="1214"/>
      <c r="AB69" s="1215"/>
      <c r="AC69" s="1197"/>
      <c r="AD69" s="1198"/>
      <c r="AE69" s="1197">
        <f t="shared" si="0"/>
        <v>0</v>
      </c>
      <c r="AF69" s="1198"/>
      <c r="AG69" s="1197">
        <f t="shared" si="1"/>
        <v>0</v>
      </c>
      <c r="AH69" s="1198"/>
      <c r="AI69" s="1197">
        <f t="shared" si="2"/>
        <v>0</v>
      </c>
      <c r="AJ69" s="1218"/>
      <c r="AK69" s="1198"/>
      <c r="AL69" s="258"/>
      <c r="AM69" s="258"/>
      <c r="AN69" s="258"/>
    </row>
    <row r="70" spans="1:45" ht="18" customHeight="1" outlineLevel="2" x14ac:dyDescent="0.25">
      <c r="A70" s="258"/>
      <c r="B70" s="87"/>
      <c r="C70" s="88"/>
      <c r="D70" s="531"/>
      <c r="E70" s="531"/>
      <c r="F70" s="531"/>
      <c r="G70" s="531"/>
      <c r="H70" s="531"/>
      <c r="I70" s="531"/>
      <c r="J70" s="531"/>
      <c r="K70" s="531"/>
      <c r="L70" s="531"/>
      <c r="M70" s="531"/>
      <c r="N70" s="531"/>
      <c r="O70" s="531"/>
      <c r="P70" s="531"/>
      <c r="Q70" s="531"/>
      <c r="R70" s="531"/>
      <c r="S70" s="531"/>
      <c r="T70" s="531"/>
      <c r="U70" s="258"/>
      <c r="V70" s="229"/>
      <c r="W70" s="548"/>
      <c r="X70" s="549"/>
      <c r="Y70" s="528"/>
      <c r="Z70" s="529"/>
      <c r="AA70" s="530"/>
      <c r="AB70" s="532"/>
      <c r="AC70" s="550"/>
      <c r="AD70" s="551"/>
      <c r="AE70" s="550"/>
      <c r="AF70" s="551"/>
      <c r="AG70" s="550"/>
      <c r="AH70" s="551"/>
      <c r="AI70" s="550"/>
      <c r="AJ70" s="552"/>
      <c r="AK70" s="551"/>
      <c r="AL70" s="258"/>
      <c r="AM70" s="258"/>
      <c r="AN70" s="258"/>
    </row>
    <row r="71" spans="1:45" s="547" customFormat="1" ht="18" customHeight="1" outlineLevel="1" collapsed="1" x14ac:dyDescent="0.25">
      <c r="A71" s="544"/>
      <c r="B71" s="1243" t="s">
        <v>621</v>
      </c>
      <c r="C71" s="1244"/>
      <c r="D71" s="1209" t="s">
        <v>157</v>
      </c>
      <c r="E71" s="1208"/>
      <c r="F71" s="1208"/>
      <c r="G71" s="1208"/>
      <c r="H71" s="1208"/>
      <c r="I71" s="1208"/>
      <c r="J71" s="1208"/>
      <c r="K71" s="1208"/>
      <c r="L71" s="1208"/>
      <c r="M71" s="1208"/>
      <c r="N71" s="1208"/>
      <c r="O71" s="1208"/>
      <c r="P71" s="1208"/>
      <c r="Q71" s="1208"/>
      <c r="R71" s="1208"/>
      <c r="S71" s="1208"/>
      <c r="T71" s="1208"/>
      <c r="U71" s="545"/>
      <c r="V71" s="222"/>
      <c r="W71" s="1245"/>
      <c r="X71" s="1246"/>
      <c r="Y71" s="1247"/>
      <c r="Z71" s="1248"/>
      <c r="AA71" s="1241"/>
      <c r="AB71" s="1242"/>
      <c r="AC71" s="1249"/>
      <c r="AD71" s="1198"/>
      <c r="AE71" s="1197"/>
      <c r="AF71" s="1198"/>
      <c r="AG71" s="1197"/>
      <c r="AH71" s="1198"/>
      <c r="AI71" s="1199">
        <f>SUM(AI72:AK80)</f>
        <v>0</v>
      </c>
      <c r="AJ71" s="1200"/>
      <c r="AK71" s="1201"/>
      <c r="AL71" s="544"/>
      <c r="AM71" s="546"/>
      <c r="AN71" s="546"/>
      <c r="AO71" s="544"/>
      <c r="AP71" s="544"/>
      <c r="AQ71" s="544"/>
      <c r="AR71" s="544"/>
      <c r="AS71" s="544"/>
    </row>
    <row r="72" spans="1:45" ht="18" customHeight="1" outlineLevel="1" x14ac:dyDescent="0.25">
      <c r="A72" s="258"/>
      <c r="B72" s="1219" t="s">
        <v>623</v>
      </c>
      <c r="C72" s="1220"/>
      <c r="D72" s="1221" t="s">
        <v>898</v>
      </c>
      <c r="E72" s="1222"/>
      <c r="F72" s="1222"/>
      <c r="G72" s="1222"/>
      <c r="H72" s="1222"/>
      <c r="I72" s="1222"/>
      <c r="J72" s="1222"/>
      <c r="K72" s="1222"/>
      <c r="L72" s="1222"/>
      <c r="M72" s="1222"/>
      <c r="N72" s="1222"/>
      <c r="O72" s="1222"/>
      <c r="P72" s="1222"/>
      <c r="Q72" s="1222"/>
      <c r="R72" s="1222"/>
      <c r="S72" s="1222"/>
      <c r="T72" s="1222"/>
      <c r="U72" s="258"/>
      <c r="V72" s="229"/>
      <c r="W72" s="1237" t="s">
        <v>907</v>
      </c>
      <c r="X72" s="1238"/>
      <c r="Y72" s="1239">
        <v>1</v>
      </c>
      <c r="Z72" s="1240"/>
      <c r="AA72" s="1241"/>
      <c r="AB72" s="1242"/>
      <c r="AC72" s="1197"/>
      <c r="AD72" s="1198"/>
      <c r="AE72" s="1197">
        <f t="shared" si="0"/>
        <v>0</v>
      </c>
      <c r="AF72" s="1198"/>
      <c r="AG72" s="1197">
        <f t="shared" si="1"/>
        <v>0</v>
      </c>
      <c r="AH72" s="1198"/>
      <c r="AI72" s="1197">
        <f t="shared" si="2"/>
        <v>0</v>
      </c>
      <c r="AJ72" s="1218"/>
      <c r="AK72" s="1198"/>
      <c r="AL72" s="258"/>
      <c r="AM72" s="258"/>
      <c r="AN72" s="258"/>
    </row>
    <row r="73" spans="1:45" ht="18" customHeight="1" outlineLevel="1" x14ac:dyDescent="0.25">
      <c r="A73" s="258"/>
      <c r="B73" s="1219" t="s">
        <v>1133</v>
      </c>
      <c r="C73" s="1220"/>
      <c r="D73" s="1221" t="s">
        <v>899</v>
      </c>
      <c r="E73" s="1222"/>
      <c r="F73" s="1222"/>
      <c r="G73" s="1222"/>
      <c r="H73" s="1222"/>
      <c r="I73" s="1222"/>
      <c r="J73" s="1222"/>
      <c r="K73" s="1222"/>
      <c r="L73" s="1222"/>
      <c r="M73" s="1222"/>
      <c r="N73" s="1222"/>
      <c r="O73" s="1222"/>
      <c r="P73" s="1222"/>
      <c r="Q73" s="1222"/>
      <c r="R73" s="1222"/>
      <c r="S73" s="1222"/>
      <c r="T73" s="1222"/>
      <c r="U73" s="258"/>
      <c r="V73" s="229"/>
      <c r="W73" s="1210" t="s">
        <v>439</v>
      </c>
      <c r="X73" s="1211"/>
      <c r="Y73" s="1212">
        <v>1</v>
      </c>
      <c r="Z73" s="1213"/>
      <c r="AA73" s="1214"/>
      <c r="AB73" s="1215"/>
      <c r="AC73" s="1197"/>
      <c r="AD73" s="1198"/>
      <c r="AE73" s="1197">
        <f t="shared" si="0"/>
        <v>0</v>
      </c>
      <c r="AF73" s="1198"/>
      <c r="AG73" s="1197">
        <f t="shared" si="1"/>
        <v>0</v>
      </c>
      <c r="AH73" s="1198"/>
      <c r="AI73" s="1197">
        <f t="shared" si="2"/>
        <v>0</v>
      </c>
      <c r="AJ73" s="1218"/>
      <c r="AK73" s="1198"/>
      <c r="AL73" s="258"/>
      <c r="AM73" s="258"/>
      <c r="AN73" s="258"/>
    </row>
    <row r="74" spans="1:45" ht="18" customHeight="1" outlineLevel="1" x14ac:dyDescent="0.25">
      <c r="A74" s="258"/>
      <c r="B74" s="1219" t="s">
        <v>1134</v>
      </c>
      <c r="C74" s="1220"/>
      <c r="D74" s="1221" t="s">
        <v>900</v>
      </c>
      <c r="E74" s="1222"/>
      <c r="F74" s="1222"/>
      <c r="G74" s="1222"/>
      <c r="H74" s="1222"/>
      <c r="I74" s="1222"/>
      <c r="J74" s="1222"/>
      <c r="K74" s="1222"/>
      <c r="L74" s="1222"/>
      <c r="M74" s="1222"/>
      <c r="N74" s="1222"/>
      <c r="O74" s="1222"/>
      <c r="P74" s="1222"/>
      <c r="Q74" s="1222"/>
      <c r="R74" s="1222"/>
      <c r="S74" s="1222"/>
      <c r="T74" s="1222"/>
      <c r="U74" s="258"/>
      <c r="V74" s="223"/>
      <c r="W74" s="1210" t="s">
        <v>553</v>
      </c>
      <c r="X74" s="1211"/>
      <c r="Y74" s="1212">
        <v>6</v>
      </c>
      <c r="Z74" s="1213"/>
      <c r="AA74" s="1214"/>
      <c r="AB74" s="1215"/>
      <c r="AC74" s="1197"/>
      <c r="AD74" s="1198"/>
      <c r="AE74" s="1197">
        <f t="shared" si="0"/>
        <v>0</v>
      </c>
      <c r="AF74" s="1198"/>
      <c r="AG74" s="1197">
        <f t="shared" si="1"/>
        <v>0</v>
      </c>
      <c r="AH74" s="1198"/>
      <c r="AI74" s="1197">
        <f t="shared" si="2"/>
        <v>0</v>
      </c>
      <c r="AJ74" s="1218"/>
      <c r="AK74" s="1198"/>
      <c r="AL74" s="258"/>
      <c r="AM74" s="258"/>
      <c r="AN74" s="258"/>
    </row>
    <row r="75" spans="1:45" ht="18" customHeight="1" outlineLevel="1" x14ac:dyDescent="0.25">
      <c r="A75" s="258"/>
      <c r="B75" s="1219" t="s">
        <v>1135</v>
      </c>
      <c r="C75" s="1220"/>
      <c r="D75" s="1221" t="s">
        <v>901</v>
      </c>
      <c r="E75" s="1222"/>
      <c r="F75" s="1222"/>
      <c r="G75" s="1222"/>
      <c r="H75" s="1222"/>
      <c r="I75" s="1222"/>
      <c r="J75" s="1222"/>
      <c r="K75" s="1222"/>
      <c r="L75" s="1222"/>
      <c r="M75" s="1222"/>
      <c r="N75" s="1222"/>
      <c r="O75" s="1222"/>
      <c r="P75" s="1222"/>
      <c r="Q75" s="1222"/>
      <c r="R75" s="1222"/>
      <c r="S75" s="1222"/>
      <c r="T75" s="1222"/>
      <c r="U75" s="258"/>
      <c r="V75" s="229"/>
      <c r="W75" s="1210" t="s">
        <v>907</v>
      </c>
      <c r="X75" s="1211"/>
      <c r="Y75" s="1212">
        <v>44</v>
      </c>
      <c r="Z75" s="1213"/>
      <c r="AA75" s="1214"/>
      <c r="AB75" s="1215"/>
      <c r="AC75" s="1197"/>
      <c r="AD75" s="1198"/>
      <c r="AE75" s="1197">
        <f t="shared" si="0"/>
        <v>0</v>
      </c>
      <c r="AF75" s="1198"/>
      <c r="AG75" s="1197">
        <f t="shared" si="1"/>
        <v>0</v>
      </c>
      <c r="AH75" s="1198"/>
      <c r="AI75" s="1197">
        <f t="shared" si="2"/>
        <v>0</v>
      </c>
      <c r="AJ75" s="1218"/>
      <c r="AK75" s="1198"/>
      <c r="AL75" s="258"/>
      <c r="AM75" s="258"/>
      <c r="AN75" s="258"/>
    </row>
    <row r="76" spans="1:45" ht="18" customHeight="1" outlineLevel="1" x14ac:dyDescent="0.25">
      <c r="A76" s="258"/>
      <c r="B76" s="1219" t="s">
        <v>1274</v>
      </c>
      <c r="C76" s="1220"/>
      <c r="D76" s="1221" t="s">
        <v>902</v>
      </c>
      <c r="E76" s="1222"/>
      <c r="F76" s="1222"/>
      <c r="G76" s="1222"/>
      <c r="H76" s="1222"/>
      <c r="I76" s="1222"/>
      <c r="J76" s="1222"/>
      <c r="K76" s="1222"/>
      <c r="L76" s="1222"/>
      <c r="M76" s="1222"/>
      <c r="N76" s="1222"/>
      <c r="O76" s="1222"/>
      <c r="P76" s="1222"/>
      <c r="Q76" s="1222"/>
      <c r="R76" s="1222"/>
      <c r="S76" s="1222"/>
      <c r="T76" s="1222"/>
      <c r="U76" s="258"/>
      <c r="V76" s="229"/>
      <c r="W76" s="1210" t="s">
        <v>907</v>
      </c>
      <c r="X76" s="1211"/>
      <c r="Y76" s="1212">
        <v>4</v>
      </c>
      <c r="Z76" s="1213"/>
      <c r="AA76" s="1214"/>
      <c r="AB76" s="1215"/>
      <c r="AC76" s="1197"/>
      <c r="AD76" s="1198"/>
      <c r="AE76" s="1197">
        <f t="shared" si="0"/>
        <v>0</v>
      </c>
      <c r="AF76" s="1198"/>
      <c r="AG76" s="1197">
        <f t="shared" si="1"/>
        <v>0</v>
      </c>
      <c r="AH76" s="1198"/>
      <c r="AI76" s="1197">
        <f t="shared" si="2"/>
        <v>0</v>
      </c>
      <c r="AJ76" s="1218"/>
      <c r="AK76" s="1198"/>
      <c r="AL76" s="258"/>
      <c r="AM76" s="258"/>
      <c r="AN76" s="258"/>
    </row>
    <row r="77" spans="1:45" ht="18" customHeight="1" outlineLevel="1" x14ac:dyDescent="0.25">
      <c r="A77" s="258"/>
      <c r="B77" s="1219" t="s">
        <v>1275</v>
      </c>
      <c r="C77" s="1220"/>
      <c r="D77" s="1221" t="s">
        <v>903</v>
      </c>
      <c r="E77" s="1222"/>
      <c r="F77" s="1222"/>
      <c r="G77" s="1222"/>
      <c r="H77" s="1222"/>
      <c r="I77" s="1222"/>
      <c r="J77" s="1222"/>
      <c r="K77" s="1222"/>
      <c r="L77" s="1222"/>
      <c r="M77" s="1222"/>
      <c r="N77" s="1222"/>
      <c r="O77" s="1222"/>
      <c r="P77" s="1222"/>
      <c r="Q77" s="1222"/>
      <c r="R77" s="1222"/>
      <c r="S77" s="1222"/>
      <c r="T77" s="1222"/>
      <c r="U77" s="258"/>
      <c r="V77" s="223"/>
      <c r="W77" s="1210" t="s">
        <v>907</v>
      </c>
      <c r="X77" s="1211"/>
      <c r="Y77" s="1212">
        <v>1</v>
      </c>
      <c r="Z77" s="1213"/>
      <c r="AA77" s="1214"/>
      <c r="AB77" s="1215"/>
      <c r="AC77" s="1197"/>
      <c r="AD77" s="1198"/>
      <c r="AE77" s="1197">
        <f t="shared" si="0"/>
        <v>0</v>
      </c>
      <c r="AF77" s="1198"/>
      <c r="AG77" s="1197">
        <f t="shared" si="1"/>
        <v>0</v>
      </c>
      <c r="AH77" s="1198"/>
      <c r="AI77" s="1197">
        <f t="shared" si="2"/>
        <v>0</v>
      </c>
      <c r="AJ77" s="1218"/>
      <c r="AK77" s="1198"/>
      <c r="AL77" s="258"/>
      <c r="AM77" s="258"/>
      <c r="AN77" s="258"/>
    </row>
    <row r="78" spans="1:45" ht="18" customHeight="1" outlineLevel="1" x14ac:dyDescent="0.25">
      <c r="A78" s="258"/>
      <c r="B78" s="1219" t="s">
        <v>1276</v>
      </c>
      <c r="C78" s="1220"/>
      <c r="D78" s="1221" t="s">
        <v>904</v>
      </c>
      <c r="E78" s="1222"/>
      <c r="F78" s="1222"/>
      <c r="G78" s="1222"/>
      <c r="H78" s="1222"/>
      <c r="I78" s="1222"/>
      <c r="J78" s="1222"/>
      <c r="K78" s="1222"/>
      <c r="L78" s="1222"/>
      <c r="M78" s="1222"/>
      <c r="N78" s="1222"/>
      <c r="O78" s="1222"/>
      <c r="P78" s="1222"/>
      <c r="Q78" s="1222"/>
      <c r="R78" s="1222"/>
      <c r="S78" s="1222"/>
      <c r="T78" s="1222"/>
      <c r="U78" s="258"/>
      <c r="V78" s="223"/>
      <c r="W78" s="1210" t="s">
        <v>907</v>
      </c>
      <c r="X78" s="1211"/>
      <c r="Y78" s="1212">
        <v>12</v>
      </c>
      <c r="Z78" s="1213"/>
      <c r="AA78" s="1214"/>
      <c r="AB78" s="1215"/>
      <c r="AC78" s="1197"/>
      <c r="AD78" s="1198"/>
      <c r="AE78" s="1197">
        <f t="shared" si="0"/>
        <v>0</v>
      </c>
      <c r="AF78" s="1198"/>
      <c r="AG78" s="1197">
        <f t="shared" si="1"/>
        <v>0</v>
      </c>
      <c r="AH78" s="1198"/>
      <c r="AI78" s="1197">
        <f t="shared" si="2"/>
        <v>0</v>
      </c>
      <c r="AJ78" s="1218"/>
      <c r="AK78" s="1198"/>
      <c r="AL78" s="258"/>
      <c r="AM78" s="258"/>
      <c r="AN78" s="258"/>
    </row>
    <row r="79" spans="1:45" ht="18" customHeight="1" outlineLevel="1" x14ac:dyDescent="0.25">
      <c r="A79" s="258"/>
      <c r="B79" s="1219" t="s">
        <v>1277</v>
      </c>
      <c r="C79" s="1220"/>
      <c r="D79" s="1221" t="s">
        <v>905</v>
      </c>
      <c r="E79" s="1222"/>
      <c r="F79" s="1222"/>
      <c r="G79" s="1222"/>
      <c r="H79" s="1222"/>
      <c r="I79" s="1222"/>
      <c r="J79" s="1222"/>
      <c r="K79" s="1222"/>
      <c r="L79" s="1222"/>
      <c r="M79" s="1222"/>
      <c r="N79" s="1222"/>
      <c r="O79" s="1222"/>
      <c r="P79" s="1222"/>
      <c r="Q79" s="1222"/>
      <c r="R79" s="1222"/>
      <c r="S79" s="1222"/>
      <c r="T79" s="1222"/>
      <c r="U79" s="258"/>
      <c r="V79" s="229"/>
      <c r="W79" s="1210" t="s">
        <v>907</v>
      </c>
      <c r="X79" s="1211"/>
      <c r="Y79" s="1212">
        <v>1</v>
      </c>
      <c r="Z79" s="1213"/>
      <c r="AA79" s="1214"/>
      <c r="AB79" s="1215"/>
      <c r="AC79" s="1197"/>
      <c r="AD79" s="1198"/>
      <c r="AE79" s="1197">
        <f t="shared" si="0"/>
        <v>0</v>
      </c>
      <c r="AF79" s="1198"/>
      <c r="AG79" s="1197">
        <f t="shared" si="1"/>
        <v>0</v>
      </c>
      <c r="AH79" s="1198"/>
      <c r="AI79" s="1197">
        <f t="shared" si="2"/>
        <v>0</v>
      </c>
      <c r="AJ79" s="1218"/>
      <c r="AK79" s="1198"/>
      <c r="AL79" s="258"/>
      <c r="AM79" s="258"/>
      <c r="AN79" s="258"/>
    </row>
    <row r="80" spans="1:45" ht="18" customHeight="1" outlineLevel="1" x14ac:dyDescent="0.25">
      <c r="A80" s="258"/>
      <c r="B80" s="1219" t="s">
        <v>1278</v>
      </c>
      <c r="C80" s="1220"/>
      <c r="D80" s="929" t="s">
        <v>906</v>
      </c>
      <c r="E80" s="930"/>
      <c r="F80" s="930"/>
      <c r="G80" s="930"/>
      <c r="H80" s="930"/>
      <c r="I80" s="930"/>
      <c r="J80" s="930"/>
      <c r="K80" s="930"/>
      <c r="L80" s="930"/>
      <c r="M80" s="930"/>
      <c r="N80" s="930"/>
      <c r="O80" s="930"/>
      <c r="P80" s="930"/>
      <c r="Q80" s="930"/>
      <c r="R80" s="930"/>
      <c r="S80" s="930"/>
      <c r="T80" s="931"/>
      <c r="U80" s="258"/>
      <c r="V80" s="229"/>
      <c r="W80" s="1245" t="s">
        <v>907</v>
      </c>
      <c r="X80" s="1246"/>
      <c r="Y80" s="1247">
        <v>2</v>
      </c>
      <c r="Z80" s="1248"/>
      <c r="AA80" s="1241"/>
      <c r="AB80" s="1242"/>
      <c r="AC80" s="1249"/>
      <c r="AD80" s="1198"/>
      <c r="AE80" s="1197">
        <f t="shared" si="0"/>
        <v>0</v>
      </c>
      <c r="AF80" s="1198"/>
      <c r="AG80" s="1197">
        <f t="shared" si="1"/>
        <v>0</v>
      </c>
      <c r="AH80" s="1198"/>
      <c r="AI80" s="1197">
        <f t="shared" si="2"/>
        <v>0</v>
      </c>
      <c r="AJ80" s="1218"/>
      <c r="AK80" s="1198"/>
      <c r="AL80" s="258"/>
      <c r="AM80" s="258"/>
      <c r="AN80" s="258"/>
    </row>
    <row r="81" spans="1:45" ht="18" customHeight="1" x14ac:dyDescent="0.25">
      <c r="A81" s="288"/>
      <c r="B81" s="1202">
        <v>3</v>
      </c>
      <c r="C81" s="1168"/>
      <c r="D81" s="1203" t="s">
        <v>928</v>
      </c>
      <c r="E81" s="1180"/>
      <c r="F81" s="1180"/>
      <c r="G81" s="1180"/>
      <c r="H81" s="1180"/>
      <c r="I81" s="1180"/>
      <c r="J81" s="1180"/>
      <c r="K81" s="1180"/>
      <c r="L81" s="1180"/>
      <c r="M81" s="1180"/>
      <c r="N81" s="1180"/>
      <c r="O81" s="1180"/>
      <c r="P81" s="1180"/>
      <c r="Q81" s="1180"/>
      <c r="R81" s="1180"/>
      <c r="S81" s="1180"/>
      <c r="T81" s="1180"/>
      <c r="U81" s="289"/>
      <c r="V81" s="289"/>
      <c r="W81" s="289"/>
      <c r="X81" s="289"/>
      <c r="Y81" s="290"/>
      <c r="Z81" s="290"/>
      <c r="AA81" s="290"/>
      <c r="AB81" s="290"/>
      <c r="AC81" s="290"/>
      <c r="AD81" s="290"/>
      <c r="AE81" s="1204"/>
      <c r="AF81" s="1168"/>
      <c r="AG81" s="1204"/>
      <c r="AH81" s="1168"/>
      <c r="AI81" s="1204">
        <f>AI82+AI105+AI126</f>
        <v>0</v>
      </c>
      <c r="AJ81" s="1180"/>
      <c r="AK81" s="1168"/>
      <c r="AL81" s="288"/>
      <c r="AM81" s="259"/>
      <c r="AN81" s="259"/>
      <c r="AO81" s="288"/>
      <c r="AP81" s="288"/>
      <c r="AQ81" s="288"/>
      <c r="AR81" s="288"/>
      <c r="AS81" s="288"/>
    </row>
    <row r="82" spans="1:45" s="547" customFormat="1" ht="18" customHeight="1" outlineLevel="1" x14ac:dyDescent="0.25">
      <c r="A82" s="544"/>
      <c r="B82" s="1207" t="s">
        <v>44</v>
      </c>
      <c r="C82" s="1208"/>
      <c r="D82" s="1209" t="s">
        <v>858</v>
      </c>
      <c r="E82" s="1208"/>
      <c r="F82" s="1208"/>
      <c r="G82" s="1208"/>
      <c r="H82" s="1208"/>
      <c r="I82" s="1208"/>
      <c r="J82" s="1208"/>
      <c r="K82" s="1208"/>
      <c r="L82" s="1208"/>
      <c r="M82" s="1208"/>
      <c r="N82" s="1208"/>
      <c r="O82" s="1208"/>
      <c r="P82" s="1208"/>
      <c r="Q82" s="1208"/>
      <c r="R82" s="1208"/>
      <c r="S82" s="1208"/>
      <c r="T82" s="1208"/>
      <c r="U82" s="545"/>
      <c r="V82" s="222"/>
      <c r="W82" s="1210"/>
      <c r="X82" s="1211"/>
      <c r="Y82" s="1212"/>
      <c r="Z82" s="1213"/>
      <c r="AA82" s="1214"/>
      <c r="AB82" s="1215"/>
      <c r="AC82" s="1197"/>
      <c r="AD82" s="1198"/>
      <c r="AE82" s="1197"/>
      <c r="AF82" s="1198"/>
      <c r="AG82" s="1197"/>
      <c r="AH82" s="1198"/>
      <c r="AI82" s="1199">
        <f>SUM(AI83:AK104)</f>
        <v>0</v>
      </c>
      <c r="AJ82" s="1200"/>
      <c r="AK82" s="1201"/>
      <c r="AL82" s="544"/>
      <c r="AM82" s="546"/>
      <c r="AN82" s="546"/>
      <c r="AO82" s="544"/>
      <c r="AP82" s="544"/>
      <c r="AQ82" s="544"/>
      <c r="AR82" s="544"/>
      <c r="AS82" s="544"/>
    </row>
    <row r="83" spans="1:45" ht="18" customHeight="1" outlineLevel="2" x14ac:dyDescent="0.25">
      <c r="A83" s="258"/>
      <c r="B83" s="1219" t="s">
        <v>45</v>
      </c>
      <c r="C83" s="1220"/>
      <c r="D83" s="1221" t="s">
        <v>859</v>
      </c>
      <c r="E83" s="1222"/>
      <c r="F83" s="1222"/>
      <c r="G83" s="1222"/>
      <c r="H83" s="1222"/>
      <c r="I83" s="1222"/>
      <c r="J83" s="1222"/>
      <c r="K83" s="1222"/>
      <c r="L83" s="1222"/>
      <c r="M83" s="1222"/>
      <c r="N83" s="1222"/>
      <c r="O83" s="1222"/>
      <c r="P83" s="1222"/>
      <c r="Q83" s="1222"/>
      <c r="R83" s="1222"/>
      <c r="S83" s="1222"/>
      <c r="T83" s="1222"/>
      <c r="U83" s="258"/>
      <c r="V83" s="229"/>
      <c r="W83" s="1210" t="s">
        <v>338</v>
      </c>
      <c r="X83" s="1211"/>
      <c r="Y83" s="1212">
        <v>8</v>
      </c>
      <c r="Z83" s="1213"/>
      <c r="AA83" s="1214"/>
      <c r="AB83" s="1223"/>
      <c r="AC83" s="1249"/>
      <c r="AD83" s="1198"/>
      <c r="AE83" s="1197">
        <f t="shared" ref="AE83:AE135" si="3">ROUND(Y83*AA83,2)</f>
        <v>0</v>
      </c>
      <c r="AF83" s="1198"/>
      <c r="AG83" s="1197">
        <f t="shared" ref="AG83:AG135" si="4">ROUND(Y83*AC83,2)</f>
        <v>0</v>
      </c>
      <c r="AH83" s="1198"/>
      <c r="AI83" s="1197">
        <f t="shared" ref="AI83:AI135" si="5">AE83+AG83</f>
        <v>0</v>
      </c>
      <c r="AJ83" s="1218"/>
      <c r="AK83" s="1198"/>
      <c r="AL83" s="258"/>
      <c r="AM83" s="258"/>
      <c r="AN83" s="258"/>
    </row>
    <row r="84" spans="1:45" ht="18" customHeight="1" outlineLevel="2" x14ac:dyDescent="0.25">
      <c r="A84" s="258"/>
      <c r="B84" s="1219" t="s">
        <v>46</v>
      </c>
      <c r="C84" s="1220"/>
      <c r="D84" s="1221" t="s">
        <v>860</v>
      </c>
      <c r="E84" s="1222"/>
      <c r="F84" s="1222"/>
      <c r="G84" s="1222"/>
      <c r="H84" s="1222"/>
      <c r="I84" s="1222"/>
      <c r="J84" s="1222"/>
      <c r="K84" s="1222"/>
      <c r="L84" s="1222"/>
      <c r="M84" s="1222"/>
      <c r="N84" s="1222"/>
      <c r="O84" s="1222"/>
      <c r="P84" s="1222"/>
      <c r="Q84" s="1222"/>
      <c r="R84" s="1222"/>
      <c r="S84" s="1222"/>
      <c r="T84" s="1222"/>
      <c r="U84" s="258"/>
      <c r="V84" s="229"/>
      <c r="W84" s="1210" t="s">
        <v>907</v>
      </c>
      <c r="X84" s="1211"/>
      <c r="Y84" s="1212">
        <v>4</v>
      </c>
      <c r="Z84" s="1213"/>
      <c r="AA84" s="1214"/>
      <c r="AB84" s="1223"/>
      <c r="AC84" s="1249"/>
      <c r="AD84" s="1198"/>
      <c r="AE84" s="1197">
        <f t="shared" si="3"/>
        <v>0</v>
      </c>
      <c r="AF84" s="1198"/>
      <c r="AG84" s="1197">
        <f t="shared" si="4"/>
        <v>0</v>
      </c>
      <c r="AH84" s="1198"/>
      <c r="AI84" s="1197">
        <f t="shared" si="5"/>
        <v>0</v>
      </c>
      <c r="AJ84" s="1218"/>
      <c r="AK84" s="1198"/>
      <c r="AL84" s="258"/>
      <c r="AM84" s="258"/>
      <c r="AN84" s="258"/>
    </row>
    <row r="85" spans="1:45" ht="18" customHeight="1" outlineLevel="2" x14ac:dyDescent="0.25">
      <c r="A85" s="258"/>
      <c r="B85" s="1219" t="s">
        <v>47</v>
      </c>
      <c r="C85" s="1220"/>
      <c r="D85" s="1221" t="s">
        <v>861</v>
      </c>
      <c r="E85" s="1222"/>
      <c r="F85" s="1222"/>
      <c r="G85" s="1222"/>
      <c r="H85" s="1222"/>
      <c r="I85" s="1222"/>
      <c r="J85" s="1222"/>
      <c r="K85" s="1222"/>
      <c r="L85" s="1222"/>
      <c r="M85" s="1222"/>
      <c r="N85" s="1222"/>
      <c r="O85" s="1222"/>
      <c r="P85" s="1222"/>
      <c r="Q85" s="1222"/>
      <c r="R85" s="1222"/>
      <c r="S85" s="1222"/>
      <c r="T85" s="1222"/>
      <c r="U85" s="258"/>
      <c r="V85" s="229"/>
      <c r="W85" s="1210" t="s">
        <v>907</v>
      </c>
      <c r="X85" s="1211"/>
      <c r="Y85" s="1212">
        <v>1</v>
      </c>
      <c r="Z85" s="1213"/>
      <c r="AA85" s="1214"/>
      <c r="AB85" s="1223"/>
      <c r="AC85" s="1249"/>
      <c r="AD85" s="1198"/>
      <c r="AE85" s="1197">
        <f t="shared" si="3"/>
        <v>0</v>
      </c>
      <c r="AF85" s="1198"/>
      <c r="AG85" s="1197">
        <f t="shared" si="4"/>
        <v>0</v>
      </c>
      <c r="AH85" s="1198"/>
      <c r="AI85" s="1197">
        <f t="shared" si="5"/>
        <v>0</v>
      </c>
      <c r="AJ85" s="1218"/>
      <c r="AK85" s="1198"/>
      <c r="AL85" s="258"/>
      <c r="AM85" s="258"/>
      <c r="AN85" s="258"/>
    </row>
    <row r="86" spans="1:45" ht="18" customHeight="1" outlineLevel="2" x14ac:dyDescent="0.25">
      <c r="A86" s="258"/>
      <c r="B86" s="1219" t="s">
        <v>48</v>
      </c>
      <c r="C86" s="1220"/>
      <c r="D86" s="1221" t="s">
        <v>862</v>
      </c>
      <c r="E86" s="1222"/>
      <c r="F86" s="1222"/>
      <c r="G86" s="1222"/>
      <c r="H86" s="1222"/>
      <c r="I86" s="1222"/>
      <c r="J86" s="1222"/>
      <c r="K86" s="1222"/>
      <c r="L86" s="1222"/>
      <c r="M86" s="1222"/>
      <c r="N86" s="1222"/>
      <c r="O86" s="1222"/>
      <c r="P86" s="1222"/>
      <c r="Q86" s="1222"/>
      <c r="R86" s="1222"/>
      <c r="S86" s="1222"/>
      <c r="T86" s="1222"/>
      <c r="U86" s="258"/>
      <c r="V86" s="229"/>
      <c r="W86" s="1210" t="s">
        <v>907</v>
      </c>
      <c r="X86" s="1211"/>
      <c r="Y86" s="1212">
        <v>1</v>
      </c>
      <c r="Z86" s="1213"/>
      <c r="AA86" s="1214"/>
      <c r="AB86" s="1223"/>
      <c r="AC86" s="1249"/>
      <c r="AD86" s="1198"/>
      <c r="AE86" s="1197">
        <f t="shared" si="3"/>
        <v>0</v>
      </c>
      <c r="AF86" s="1198"/>
      <c r="AG86" s="1197">
        <f t="shared" si="4"/>
        <v>0</v>
      </c>
      <c r="AH86" s="1198"/>
      <c r="AI86" s="1197">
        <f t="shared" si="5"/>
        <v>0</v>
      </c>
      <c r="AJ86" s="1218"/>
      <c r="AK86" s="1198"/>
      <c r="AL86" s="258"/>
      <c r="AM86" s="258"/>
      <c r="AN86" s="258"/>
    </row>
    <row r="87" spans="1:45" ht="18" customHeight="1" outlineLevel="2" x14ac:dyDescent="0.25">
      <c r="A87" s="258"/>
      <c r="B87" s="1219" t="s">
        <v>49</v>
      </c>
      <c r="C87" s="1220"/>
      <c r="D87" s="1221" t="s">
        <v>863</v>
      </c>
      <c r="E87" s="1222"/>
      <c r="F87" s="1222"/>
      <c r="G87" s="1222"/>
      <c r="H87" s="1222"/>
      <c r="I87" s="1222"/>
      <c r="J87" s="1222"/>
      <c r="K87" s="1222"/>
      <c r="L87" s="1222"/>
      <c r="M87" s="1222"/>
      <c r="N87" s="1222"/>
      <c r="O87" s="1222"/>
      <c r="P87" s="1222"/>
      <c r="Q87" s="1222"/>
      <c r="R87" s="1222"/>
      <c r="S87" s="1222"/>
      <c r="T87" s="1222"/>
      <c r="U87" s="258"/>
      <c r="V87" s="229"/>
      <c r="W87" s="1210" t="s">
        <v>907</v>
      </c>
      <c r="X87" s="1211"/>
      <c r="Y87" s="1212">
        <v>10</v>
      </c>
      <c r="Z87" s="1213"/>
      <c r="AA87" s="1214"/>
      <c r="AB87" s="1223"/>
      <c r="AC87" s="1249"/>
      <c r="AD87" s="1198"/>
      <c r="AE87" s="1197">
        <f t="shared" si="3"/>
        <v>0</v>
      </c>
      <c r="AF87" s="1198"/>
      <c r="AG87" s="1197">
        <f t="shared" si="4"/>
        <v>0</v>
      </c>
      <c r="AH87" s="1198"/>
      <c r="AI87" s="1197">
        <f t="shared" si="5"/>
        <v>0</v>
      </c>
      <c r="AJ87" s="1218"/>
      <c r="AK87" s="1198"/>
      <c r="AL87" s="258"/>
      <c r="AM87" s="258"/>
      <c r="AN87" s="258"/>
    </row>
    <row r="88" spans="1:45" ht="18" customHeight="1" outlineLevel="2" x14ac:dyDescent="0.25">
      <c r="A88" s="258"/>
      <c r="B88" s="1219" t="s">
        <v>50</v>
      </c>
      <c r="C88" s="1220"/>
      <c r="D88" s="1221" t="s">
        <v>864</v>
      </c>
      <c r="E88" s="1222"/>
      <c r="F88" s="1222"/>
      <c r="G88" s="1222"/>
      <c r="H88" s="1222"/>
      <c r="I88" s="1222"/>
      <c r="J88" s="1222"/>
      <c r="K88" s="1222"/>
      <c r="L88" s="1222"/>
      <c r="M88" s="1222"/>
      <c r="N88" s="1222"/>
      <c r="O88" s="1222"/>
      <c r="P88" s="1222"/>
      <c r="Q88" s="1222"/>
      <c r="R88" s="1222"/>
      <c r="S88" s="1222"/>
      <c r="T88" s="1222"/>
      <c r="U88" s="258"/>
      <c r="V88" s="229"/>
      <c r="W88" s="1210" t="s">
        <v>907</v>
      </c>
      <c r="X88" s="1211"/>
      <c r="Y88" s="1212">
        <v>40</v>
      </c>
      <c r="Z88" s="1213"/>
      <c r="AA88" s="1214"/>
      <c r="AB88" s="1223"/>
      <c r="AC88" s="1249"/>
      <c r="AD88" s="1198"/>
      <c r="AE88" s="1197">
        <f t="shared" si="3"/>
        <v>0</v>
      </c>
      <c r="AF88" s="1198"/>
      <c r="AG88" s="1197">
        <f t="shared" si="4"/>
        <v>0</v>
      </c>
      <c r="AH88" s="1198"/>
      <c r="AI88" s="1197">
        <f t="shared" si="5"/>
        <v>0</v>
      </c>
      <c r="AJ88" s="1218"/>
      <c r="AK88" s="1198"/>
      <c r="AL88" s="258"/>
      <c r="AM88" s="258"/>
      <c r="AN88" s="258"/>
    </row>
    <row r="89" spans="1:45" ht="18" customHeight="1" outlineLevel="2" x14ac:dyDescent="0.25">
      <c r="A89" s="258"/>
      <c r="B89" s="1219" t="s">
        <v>244</v>
      </c>
      <c r="C89" s="1220"/>
      <c r="D89" s="1221" t="s">
        <v>865</v>
      </c>
      <c r="E89" s="1222"/>
      <c r="F89" s="1222"/>
      <c r="G89" s="1222"/>
      <c r="H89" s="1222"/>
      <c r="I89" s="1222"/>
      <c r="J89" s="1222"/>
      <c r="K89" s="1222"/>
      <c r="L89" s="1222"/>
      <c r="M89" s="1222"/>
      <c r="N89" s="1222"/>
      <c r="O89" s="1222"/>
      <c r="P89" s="1222"/>
      <c r="Q89" s="1222"/>
      <c r="R89" s="1222"/>
      <c r="S89" s="1222"/>
      <c r="T89" s="1222"/>
      <c r="U89" s="258"/>
      <c r="V89" s="229"/>
      <c r="W89" s="1210" t="s">
        <v>39</v>
      </c>
      <c r="X89" s="1211"/>
      <c r="Y89" s="1212">
        <v>1</v>
      </c>
      <c r="Z89" s="1213"/>
      <c r="AA89" s="1214"/>
      <c r="AB89" s="1223"/>
      <c r="AC89" s="1249"/>
      <c r="AD89" s="1198"/>
      <c r="AE89" s="1197">
        <f t="shared" si="3"/>
        <v>0</v>
      </c>
      <c r="AF89" s="1198"/>
      <c r="AG89" s="1197">
        <f t="shared" si="4"/>
        <v>0</v>
      </c>
      <c r="AH89" s="1198"/>
      <c r="AI89" s="1197">
        <f t="shared" si="5"/>
        <v>0</v>
      </c>
      <c r="AJ89" s="1218"/>
      <c r="AK89" s="1198"/>
      <c r="AL89" s="258"/>
      <c r="AM89" s="258"/>
      <c r="AN89" s="258"/>
    </row>
    <row r="90" spans="1:45" ht="18" customHeight="1" outlineLevel="2" x14ac:dyDescent="0.25">
      <c r="A90" s="258"/>
      <c r="B90" s="1219" t="s">
        <v>1181</v>
      </c>
      <c r="C90" s="1220"/>
      <c r="D90" s="1221" t="s">
        <v>923</v>
      </c>
      <c r="E90" s="1222"/>
      <c r="F90" s="1222"/>
      <c r="G90" s="1222"/>
      <c r="H90" s="1222"/>
      <c r="I90" s="1222"/>
      <c r="J90" s="1222"/>
      <c r="K90" s="1222"/>
      <c r="L90" s="1222"/>
      <c r="M90" s="1222"/>
      <c r="N90" s="1222"/>
      <c r="O90" s="1222"/>
      <c r="P90" s="1222"/>
      <c r="Q90" s="1222"/>
      <c r="R90" s="1222"/>
      <c r="S90" s="1222"/>
      <c r="T90" s="1222"/>
      <c r="U90" s="258"/>
      <c r="V90" s="229"/>
      <c r="W90" s="1210" t="s">
        <v>39</v>
      </c>
      <c r="X90" s="1211"/>
      <c r="Y90" s="1212">
        <v>60</v>
      </c>
      <c r="Z90" s="1213"/>
      <c r="AA90" s="1214"/>
      <c r="AB90" s="1223"/>
      <c r="AC90" s="1249"/>
      <c r="AD90" s="1198"/>
      <c r="AE90" s="1197">
        <f t="shared" si="3"/>
        <v>0</v>
      </c>
      <c r="AF90" s="1198"/>
      <c r="AG90" s="1197">
        <f t="shared" si="4"/>
        <v>0</v>
      </c>
      <c r="AH90" s="1198"/>
      <c r="AI90" s="1197">
        <f t="shared" si="5"/>
        <v>0</v>
      </c>
      <c r="AJ90" s="1218"/>
      <c r="AK90" s="1198"/>
      <c r="AL90" s="258"/>
      <c r="AM90" s="258"/>
      <c r="AN90" s="258"/>
    </row>
    <row r="91" spans="1:45" ht="18" customHeight="1" outlineLevel="2" x14ac:dyDescent="0.25">
      <c r="A91" s="258"/>
      <c r="B91" s="1219" t="s">
        <v>1279</v>
      </c>
      <c r="C91" s="1220"/>
      <c r="D91" s="1221" t="s">
        <v>866</v>
      </c>
      <c r="E91" s="1222"/>
      <c r="F91" s="1222"/>
      <c r="G91" s="1222"/>
      <c r="H91" s="1222"/>
      <c r="I91" s="1222"/>
      <c r="J91" s="1222"/>
      <c r="K91" s="1222"/>
      <c r="L91" s="1222"/>
      <c r="M91" s="1222"/>
      <c r="N91" s="1222"/>
      <c r="O91" s="1222"/>
      <c r="P91" s="1222"/>
      <c r="Q91" s="1222"/>
      <c r="R91" s="1222"/>
      <c r="S91" s="1222"/>
      <c r="T91" s="1222"/>
      <c r="U91" s="258"/>
      <c r="V91" s="229"/>
      <c r="W91" s="1210" t="s">
        <v>908</v>
      </c>
      <c r="X91" s="1211"/>
      <c r="Y91" s="1212">
        <v>42</v>
      </c>
      <c r="Z91" s="1213"/>
      <c r="AA91" s="1214"/>
      <c r="AB91" s="1223"/>
      <c r="AC91" s="1249"/>
      <c r="AD91" s="1198"/>
      <c r="AE91" s="1197">
        <f t="shared" si="3"/>
        <v>0</v>
      </c>
      <c r="AF91" s="1198"/>
      <c r="AG91" s="1197">
        <f t="shared" si="4"/>
        <v>0</v>
      </c>
      <c r="AH91" s="1198"/>
      <c r="AI91" s="1197">
        <f t="shared" si="5"/>
        <v>0</v>
      </c>
      <c r="AJ91" s="1218"/>
      <c r="AK91" s="1198"/>
      <c r="AL91" s="258"/>
      <c r="AM91" s="258"/>
      <c r="AN91" s="258"/>
    </row>
    <row r="92" spans="1:45" ht="18" customHeight="1" outlineLevel="2" x14ac:dyDescent="0.25">
      <c r="A92" s="258"/>
      <c r="B92" s="1219" t="s">
        <v>1280</v>
      </c>
      <c r="C92" s="1220"/>
      <c r="D92" s="1221" t="s">
        <v>867</v>
      </c>
      <c r="E92" s="1222"/>
      <c r="F92" s="1222"/>
      <c r="G92" s="1222"/>
      <c r="H92" s="1222"/>
      <c r="I92" s="1222"/>
      <c r="J92" s="1222"/>
      <c r="K92" s="1222"/>
      <c r="L92" s="1222"/>
      <c r="M92" s="1222"/>
      <c r="N92" s="1222"/>
      <c r="O92" s="1222"/>
      <c r="P92" s="1222"/>
      <c r="Q92" s="1222"/>
      <c r="R92" s="1222"/>
      <c r="S92" s="1222"/>
      <c r="T92" s="1222"/>
      <c r="U92" s="258"/>
      <c r="V92" s="229"/>
      <c r="W92" s="1210" t="s">
        <v>908</v>
      </c>
      <c r="X92" s="1211"/>
      <c r="Y92" s="1212">
        <v>6</v>
      </c>
      <c r="Z92" s="1213"/>
      <c r="AA92" s="1214"/>
      <c r="AB92" s="1223"/>
      <c r="AC92" s="1249"/>
      <c r="AD92" s="1198"/>
      <c r="AE92" s="1197">
        <f t="shared" si="3"/>
        <v>0</v>
      </c>
      <c r="AF92" s="1198"/>
      <c r="AG92" s="1197">
        <f t="shared" si="4"/>
        <v>0</v>
      </c>
      <c r="AH92" s="1198"/>
      <c r="AI92" s="1197">
        <f t="shared" si="5"/>
        <v>0</v>
      </c>
      <c r="AJ92" s="1218"/>
      <c r="AK92" s="1198"/>
      <c r="AL92" s="258"/>
      <c r="AM92" s="258"/>
      <c r="AN92" s="258"/>
    </row>
    <row r="93" spans="1:45" ht="18" customHeight="1" outlineLevel="2" x14ac:dyDescent="0.25">
      <c r="A93" s="258"/>
      <c r="B93" s="1219" t="s">
        <v>1281</v>
      </c>
      <c r="C93" s="1220"/>
      <c r="D93" s="1221" t="s">
        <v>868</v>
      </c>
      <c r="E93" s="1222"/>
      <c r="F93" s="1222"/>
      <c r="G93" s="1222"/>
      <c r="H93" s="1222"/>
      <c r="I93" s="1222"/>
      <c r="J93" s="1222"/>
      <c r="K93" s="1222"/>
      <c r="L93" s="1222"/>
      <c r="M93" s="1222"/>
      <c r="N93" s="1222"/>
      <c r="O93" s="1222"/>
      <c r="P93" s="1222"/>
      <c r="Q93" s="1222"/>
      <c r="R93" s="1222"/>
      <c r="S93" s="1222"/>
      <c r="T93" s="1222"/>
      <c r="U93" s="258"/>
      <c r="V93" s="229"/>
      <c r="W93" s="1210" t="s">
        <v>909</v>
      </c>
      <c r="X93" s="1211"/>
      <c r="Y93" s="1212">
        <v>20</v>
      </c>
      <c r="Z93" s="1213"/>
      <c r="AA93" s="1214"/>
      <c r="AB93" s="1223"/>
      <c r="AC93" s="1249"/>
      <c r="AD93" s="1198"/>
      <c r="AE93" s="1197">
        <f t="shared" si="3"/>
        <v>0</v>
      </c>
      <c r="AF93" s="1198"/>
      <c r="AG93" s="1197">
        <f t="shared" si="4"/>
        <v>0</v>
      </c>
      <c r="AH93" s="1198"/>
      <c r="AI93" s="1197">
        <f t="shared" si="5"/>
        <v>0</v>
      </c>
      <c r="AJ93" s="1218"/>
      <c r="AK93" s="1198"/>
      <c r="AL93" s="258"/>
      <c r="AM93" s="258"/>
      <c r="AN93" s="258"/>
    </row>
    <row r="94" spans="1:45" ht="18" customHeight="1" outlineLevel="2" x14ac:dyDescent="0.25">
      <c r="A94" s="258"/>
      <c r="B94" s="1219" t="s">
        <v>1282</v>
      </c>
      <c r="C94" s="1220"/>
      <c r="D94" s="1221" t="s">
        <v>870</v>
      </c>
      <c r="E94" s="1222"/>
      <c r="F94" s="1222"/>
      <c r="G94" s="1222"/>
      <c r="H94" s="1222"/>
      <c r="I94" s="1222"/>
      <c r="J94" s="1222"/>
      <c r="K94" s="1222"/>
      <c r="L94" s="1222"/>
      <c r="M94" s="1222"/>
      <c r="N94" s="1222"/>
      <c r="O94" s="1222"/>
      <c r="P94" s="1222"/>
      <c r="Q94" s="1222"/>
      <c r="R94" s="1222"/>
      <c r="S94" s="1222"/>
      <c r="T94" s="1222"/>
      <c r="U94" s="258"/>
      <c r="V94" s="229"/>
      <c r="W94" s="1210" t="s">
        <v>909</v>
      </c>
      <c r="X94" s="1211"/>
      <c r="Y94" s="1212">
        <v>10</v>
      </c>
      <c r="Z94" s="1213"/>
      <c r="AA94" s="1214"/>
      <c r="AB94" s="1223"/>
      <c r="AC94" s="1249"/>
      <c r="AD94" s="1198"/>
      <c r="AE94" s="1197">
        <f t="shared" si="3"/>
        <v>0</v>
      </c>
      <c r="AF94" s="1198"/>
      <c r="AG94" s="1197">
        <f t="shared" si="4"/>
        <v>0</v>
      </c>
      <c r="AH94" s="1198"/>
      <c r="AI94" s="1197">
        <f t="shared" si="5"/>
        <v>0</v>
      </c>
      <c r="AJ94" s="1218"/>
      <c r="AK94" s="1198"/>
      <c r="AL94" s="258"/>
      <c r="AM94" s="258"/>
      <c r="AN94" s="258"/>
    </row>
    <row r="95" spans="1:45" ht="18" customHeight="1" outlineLevel="2" x14ac:dyDescent="0.25">
      <c r="A95" s="258"/>
      <c r="B95" s="1219" t="s">
        <v>1283</v>
      </c>
      <c r="C95" s="1220"/>
      <c r="D95" s="1221" t="s">
        <v>871</v>
      </c>
      <c r="E95" s="1222"/>
      <c r="F95" s="1222"/>
      <c r="G95" s="1222"/>
      <c r="H95" s="1222"/>
      <c r="I95" s="1222"/>
      <c r="J95" s="1222"/>
      <c r="K95" s="1222"/>
      <c r="L95" s="1222"/>
      <c r="M95" s="1222"/>
      <c r="N95" s="1222"/>
      <c r="O95" s="1222"/>
      <c r="P95" s="1222"/>
      <c r="Q95" s="1222"/>
      <c r="R95" s="1222"/>
      <c r="S95" s="1222"/>
      <c r="T95" s="1222"/>
      <c r="U95" s="258"/>
      <c r="V95" s="229"/>
      <c r="W95" s="1210" t="s">
        <v>909</v>
      </c>
      <c r="X95" s="1211"/>
      <c r="Y95" s="1212">
        <v>78</v>
      </c>
      <c r="Z95" s="1213"/>
      <c r="AA95" s="1214"/>
      <c r="AB95" s="1223"/>
      <c r="AC95" s="1249"/>
      <c r="AD95" s="1198"/>
      <c r="AE95" s="1197">
        <f t="shared" si="3"/>
        <v>0</v>
      </c>
      <c r="AF95" s="1198"/>
      <c r="AG95" s="1197">
        <f t="shared" si="4"/>
        <v>0</v>
      </c>
      <c r="AH95" s="1198"/>
      <c r="AI95" s="1197">
        <f t="shared" si="5"/>
        <v>0</v>
      </c>
      <c r="AJ95" s="1218"/>
      <c r="AK95" s="1198"/>
      <c r="AL95" s="258"/>
      <c r="AM95" s="258"/>
      <c r="AN95" s="258"/>
    </row>
    <row r="96" spans="1:45" ht="18" customHeight="1" outlineLevel="2" x14ac:dyDescent="0.25">
      <c r="A96" s="258"/>
      <c r="B96" s="1219" t="s">
        <v>1284</v>
      </c>
      <c r="C96" s="1220"/>
      <c r="D96" s="1221" t="s">
        <v>872</v>
      </c>
      <c r="E96" s="1222"/>
      <c r="F96" s="1222"/>
      <c r="G96" s="1222"/>
      <c r="H96" s="1222"/>
      <c r="I96" s="1222"/>
      <c r="J96" s="1222"/>
      <c r="K96" s="1222"/>
      <c r="L96" s="1222"/>
      <c r="M96" s="1222"/>
      <c r="N96" s="1222"/>
      <c r="O96" s="1222"/>
      <c r="P96" s="1222"/>
      <c r="Q96" s="1222"/>
      <c r="R96" s="1222"/>
      <c r="S96" s="1222"/>
      <c r="T96" s="1222"/>
      <c r="U96" s="258"/>
      <c r="V96" s="229"/>
      <c r="W96" s="1210" t="s">
        <v>907</v>
      </c>
      <c r="X96" s="1211"/>
      <c r="Y96" s="1212">
        <v>18</v>
      </c>
      <c r="Z96" s="1213"/>
      <c r="AA96" s="1214"/>
      <c r="AB96" s="1223"/>
      <c r="AC96" s="1249"/>
      <c r="AD96" s="1198"/>
      <c r="AE96" s="1197">
        <f t="shared" si="3"/>
        <v>0</v>
      </c>
      <c r="AF96" s="1198"/>
      <c r="AG96" s="1197">
        <f t="shared" si="4"/>
        <v>0</v>
      </c>
      <c r="AH96" s="1198"/>
      <c r="AI96" s="1197">
        <f t="shared" si="5"/>
        <v>0</v>
      </c>
      <c r="AJ96" s="1218"/>
      <c r="AK96" s="1198"/>
      <c r="AL96" s="258"/>
      <c r="AM96" s="258"/>
      <c r="AN96" s="258"/>
    </row>
    <row r="97" spans="1:45" ht="18" customHeight="1" outlineLevel="2" x14ac:dyDescent="0.25">
      <c r="A97" s="258"/>
      <c r="B97" s="1219" t="s">
        <v>1285</v>
      </c>
      <c r="C97" s="1220"/>
      <c r="D97" s="1221" t="s">
        <v>873</v>
      </c>
      <c r="E97" s="1222"/>
      <c r="F97" s="1222"/>
      <c r="G97" s="1222"/>
      <c r="H97" s="1222"/>
      <c r="I97" s="1222"/>
      <c r="J97" s="1222"/>
      <c r="K97" s="1222"/>
      <c r="L97" s="1222"/>
      <c r="M97" s="1222"/>
      <c r="N97" s="1222"/>
      <c r="O97" s="1222"/>
      <c r="P97" s="1222"/>
      <c r="Q97" s="1222"/>
      <c r="R97" s="1222"/>
      <c r="S97" s="1222"/>
      <c r="T97" s="1222"/>
      <c r="U97" s="258"/>
      <c r="V97" s="229"/>
      <c r="W97" s="1210" t="s">
        <v>39</v>
      </c>
      <c r="X97" s="1211"/>
      <c r="Y97" s="1212">
        <v>25</v>
      </c>
      <c r="Z97" s="1213"/>
      <c r="AA97" s="1214"/>
      <c r="AB97" s="1223"/>
      <c r="AC97" s="1249"/>
      <c r="AD97" s="1198"/>
      <c r="AE97" s="1197">
        <f t="shared" si="3"/>
        <v>0</v>
      </c>
      <c r="AF97" s="1198"/>
      <c r="AG97" s="1197">
        <f t="shared" si="4"/>
        <v>0</v>
      </c>
      <c r="AH97" s="1198"/>
      <c r="AI97" s="1197">
        <f t="shared" si="5"/>
        <v>0</v>
      </c>
      <c r="AJ97" s="1218"/>
      <c r="AK97" s="1198"/>
      <c r="AL97" s="258"/>
      <c r="AM97" s="258"/>
      <c r="AN97" s="258"/>
    </row>
    <row r="98" spans="1:45" ht="18" customHeight="1" outlineLevel="2" x14ac:dyDescent="0.25">
      <c r="A98" s="258"/>
      <c r="B98" s="1219" t="s">
        <v>1286</v>
      </c>
      <c r="C98" s="1220"/>
      <c r="D98" s="1221" t="s">
        <v>874</v>
      </c>
      <c r="E98" s="1222"/>
      <c r="F98" s="1222"/>
      <c r="G98" s="1222"/>
      <c r="H98" s="1222"/>
      <c r="I98" s="1222"/>
      <c r="J98" s="1222"/>
      <c r="K98" s="1222"/>
      <c r="L98" s="1222"/>
      <c r="M98" s="1222"/>
      <c r="N98" s="1222"/>
      <c r="O98" s="1222"/>
      <c r="P98" s="1222"/>
      <c r="Q98" s="1222"/>
      <c r="R98" s="1222"/>
      <c r="S98" s="1222"/>
      <c r="T98" s="1222"/>
      <c r="U98" s="258"/>
      <c r="V98" s="229"/>
      <c r="W98" s="1210" t="s">
        <v>39</v>
      </c>
      <c r="X98" s="1211"/>
      <c r="Y98" s="1212">
        <v>800</v>
      </c>
      <c r="Z98" s="1213"/>
      <c r="AA98" s="1214"/>
      <c r="AB98" s="1223"/>
      <c r="AC98" s="1249"/>
      <c r="AD98" s="1198"/>
      <c r="AE98" s="1197">
        <f t="shared" si="3"/>
        <v>0</v>
      </c>
      <c r="AF98" s="1198"/>
      <c r="AG98" s="1197">
        <f t="shared" si="4"/>
        <v>0</v>
      </c>
      <c r="AH98" s="1198"/>
      <c r="AI98" s="1197">
        <f t="shared" si="5"/>
        <v>0</v>
      </c>
      <c r="AJ98" s="1218"/>
      <c r="AK98" s="1198"/>
      <c r="AL98" s="258"/>
      <c r="AM98" s="258"/>
      <c r="AN98" s="258"/>
    </row>
    <row r="99" spans="1:45" ht="18" customHeight="1" outlineLevel="2" x14ac:dyDescent="0.25">
      <c r="A99" s="258"/>
      <c r="B99" s="1219" t="s">
        <v>1287</v>
      </c>
      <c r="C99" s="1220"/>
      <c r="D99" s="1221" t="s">
        <v>875</v>
      </c>
      <c r="E99" s="1222"/>
      <c r="F99" s="1222"/>
      <c r="G99" s="1222"/>
      <c r="H99" s="1222"/>
      <c r="I99" s="1222"/>
      <c r="J99" s="1222"/>
      <c r="K99" s="1222"/>
      <c r="L99" s="1222"/>
      <c r="M99" s="1222"/>
      <c r="N99" s="1222"/>
      <c r="O99" s="1222"/>
      <c r="P99" s="1222"/>
      <c r="Q99" s="1222"/>
      <c r="R99" s="1222"/>
      <c r="S99" s="1222"/>
      <c r="T99" s="1222"/>
      <c r="U99" s="258"/>
      <c r="V99" s="229"/>
      <c r="W99" s="1210" t="s">
        <v>39</v>
      </c>
      <c r="X99" s="1211"/>
      <c r="Y99" s="1212">
        <v>300</v>
      </c>
      <c r="Z99" s="1213"/>
      <c r="AA99" s="1214"/>
      <c r="AB99" s="1223"/>
      <c r="AC99" s="1249"/>
      <c r="AD99" s="1198"/>
      <c r="AE99" s="1197">
        <f t="shared" si="3"/>
        <v>0</v>
      </c>
      <c r="AF99" s="1198"/>
      <c r="AG99" s="1197">
        <f t="shared" si="4"/>
        <v>0</v>
      </c>
      <c r="AH99" s="1198"/>
      <c r="AI99" s="1197">
        <f t="shared" si="5"/>
        <v>0</v>
      </c>
      <c r="AJ99" s="1218"/>
      <c r="AK99" s="1198"/>
      <c r="AL99" s="258"/>
      <c r="AM99" s="258"/>
      <c r="AN99" s="258"/>
    </row>
    <row r="100" spans="1:45" s="293" customFormat="1" ht="55.5" customHeight="1" outlineLevel="2" x14ac:dyDescent="0.25">
      <c r="A100" s="553"/>
      <c r="B100" s="1224" t="s">
        <v>1288</v>
      </c>
      <c r="C100" s="1225"/>
      <c r="D100" s="1226" t="s">
        <v>2496</v>
      </c>
      <c r="E100" s="1227"/>
      <c r="F100" s="1227"/>
      <c r="G100" s="1227"/>
      <c r="H100" s="1227"/>
      <c r="I100" s="1227"/>
      <c r="J100" s="1227"/>
      <c r="K100" s="1227"/>
      <c r="L100" s="1227"/>
      <c r="M100" s="1227"/>
      <c r="N100" s="1227"/>
      <c r="O100" s="1227"/>
      <c r="P100" s="1227"/>
      <c r="Q100" s="1227"/>
      <c r="R100" s="1227"/>
      <c r="S100" s="1227"/>
      <c r="T100" s="1227"/>
      <c r="U100" s="553"/>
      <c r="V100" s="572"/>
      <c r="W100" s="1228" t="s">
        <v>907</v>
      </c>
      <c r="X100" s="1229"/>
      <c r="Y100" s="1230">
        <v>6</v>
      </c>
      <c r="Z100" s="1231"/>
      <c r="AA100" s="1232"/>
      <c r="AB100" s="1273"/>
      <c r="AC100" s="1687"/>
      <c r="AD100" s="1235"/>
      <c r="AE100" s="1234">
        <f t="shared" si="3"/>
        <v>0</v>
      </c>
      <c r="AF100" s="1235"/>
      <c r="AG100" s="1234">
        <f t="shared" si="4"/>
        <v>0</v>
      </c>
      <c r="AH100" s="1235"/>
      <c r="AI100" s="1234">
        <f t="shared" si="5"/>
        <v>0</v>
      </c>
      <c r="AJ100" s="1236"/>
      <c r="AK100" s="1235"/>
      <c r="AL100" s="553"/>
      <c r="AM100" s="553"/>
      <c r="AN100" s="553"/>
    </row>
    <row r="101" spans="1:45" s="293" customFormat="1" ht="131.25" customHeight="1" outlineLevel="2" x14ac:dyDescent="0.25">
      <c r="A101" s="553"/>
      <c r="B101" s="1224" t="s">
        <v>1289</v>
      </c>
      <c r="C101" s="1225"/>
      <c r="D101" s="1226" t="s">
        <v>2494</v>
      </c>
      <c r="E101" s="1227"/>
      <c r="F101" s="1227"/>
      <c r="G101" s="1227"/>
      <c r="H101" s="1227"/>
      <c r="I101" s="1227"/>
      <c r="J101" s="1227"/>
      <c r="K101" s="1227"/>
      <c r="L101" s="1227"/>
      <c r="M101" s="1227"/>
      <c r="N101" s="1227"/>
      <c r="O101" s="1227"/>
      <c r="P101" s="1227"/>
      <c r="Q101" s="1227"/>
      <c r="R101" s="1227"/>
      <c r="S101" s="1227"/>
      <c r="T101" s="1227"/>
      <c r="U101" s="553"/>
      <c r="V101" s="572"/>
      <c r="W101" s="1228" t="s">
        <v>907</v>
      </c>
      <c r="X101" s="1229"/>
      <c r="Y101" s="1230">
        <v>8</v>
      </c>
      <c r="Z101" s="1231"/>
      <c r="AA101" s="1232"/>
      <c r="AB101" s="1273"/>
      <c r="AC101" s="1687"/>
      <c r="AD101" s="1235"/>
      <c r="AE101" s="1234">
        <f t="shared" si="3"/>
        <v>0</v>
      </c>
      <c r="AF101" s="1235"/>
      <c r="AG101" s="1234">
        <f t="shared" si="4"/>
        <v>0</v>
      </c>
      <c r="AH101" s="1235"/>
      <c r="AI101" s="1234">
        <f t="shared" si="5"/>
        <v>0</v>
      </c>
      <c r="AJ101" s="1236"/>
      <c r="AK101" s="1235"/>
      <c r="AL101" s="553"/>
      <c r="AM101" s="553"/>
      <c r="AN101" s="553"/>
    </row>
    <row r="102" spans="1:45" s="293" customFormat="1" ht="52.5" customHeight="1" outlineLevel="2" x14ac:dyDescent="0.25">
      <c r="A102" s="553"/>
      <c r="B102" s="1224" t="s">
        <v>1290</v>
      </c>
      <c r="C102" s="1225"/>
      <c r="D102" s="1226" t="s">
        <v>2493</v>
      </c>
      <c r="E102" s="1227"/>
      <c r="F102" s="1227"/>
      <c r="G102" s="1227"/>
      <c r="H102" s="1227"/>
      <c r="I102" s="1227"/>
      <c r="J102" s="1227"/>
      <c r="K102" s="1227"/>
      <c r="L102" s="1227"/>
      <c r="M102" s="1227"/>
      <c r="N102" s="1227"/>
      <c r="O102" s="1227"/>
      <c r="P102" s="1227"/>
      <c r="Q102" s="1227"/>
      <c r="R102" s="1227"/>
      <c r="S102" s="1227"/>
      <c r="T102" s="1227"/>
      <c r="U102" s="553"/>
      <c r="V102" s="572"/>
      <c r="W102" s="1228" t="s">
        <v>907</v>
      </c>
      <c r="X102" s="1229"/>
      <c r="Y102" s="1230">
        <v>26</v>
      </c>
      <c r="Z102" s="1231"/>
      <c r="AA102" s="1232"/>
      <c r="AB102" s="1273"/>
      <c r="AC102" s="1687"/>
      <c r="AD102" s="1235"/>
      <c r="AE102" s="1234">
        <f t="shared" si="3"/>
        <v>0</v>
      </c>
      <c r="AF102" s="1235"/>
      <c r="AG102" s="1234">
        <f t="shared" si="4"/>
        <v>0</v>
      </c>
      <c r="AH102" s="1235"/>
      <c r="AI102" s="1234">
        <f t="shared" si="5"/>
        <v>0</v>
      </c>
      <c r="AJ102" s="1236"/>
      <c r="AK102" s="1235"/>
      <c r="AL102" s="553"/>
      <c r="AM102" s="553"/>
      <c r="AN102" s="553"/>
    </row>
    <row r="103" spans="1:45" s="293" customFormat="1" ht="70.5" customHeight="1" outlineLevel="2" x14ac:dyDescent="0.25">
      <c r="A103" s="553"/>
      <c r="B103" s="1224" t="s">
        <v>1291</v>
      </c>
      <c r="C103" s="1225"/>
      <c r="D103" s="1226" t="s">
        <v>2497</v>
      </c>
      <c r="E103" s="1227"/>
      <c r="F103" s="1227"/>
      <c r="G103" s="1227"/>
      <c r="H103" s="1227"/>
      <c r="I103" s="1227"/>
      <c r="J103" s="1227"/>
      <c r="K103" s="1227"/>
      <c r="L103" s="1227"/>
      <c r="M103" s="1227"/>
      <c r="N103" s="1227"/>
      <c r="O103" s="1227"/>
      <c r="P103" s="1227"/>
      <c r="Q103" s="1227"/>
      <c r="R103" s="1227"/>
      <c r="S103" s="1227"/>
      <c r="T103" s="1227"/>
      <c r="U103" s="553"/>
      <c r="V103" s="572"/>
      <c r="W103" s="1228" t="s">
        <v>907</v>
      </c>
      <c r="X103" s="1229"/>
      <c r="Y103" s="1230">
        <v>6</v>
      </c>
      <c r="Z103" s="1231"/>
      <c r="AA103" s="1232"/>
      <c r="AB103" s="1273"/>
      <c r="AC103" s="1687"/>
      <c r="AD103" s="1235"/>
      <c r="AE103" s="1234">
        <f t="shared" si="3"/>
        <v>0</v>
      </c>
      <c r="AF103" s="1235"/>
      <c r="AG103" s="1234">
        <f t="shared" si="4"/>
        <v>0</v>
      </c>
      <c r="AH103" s="1235"/>
      <c r="AI103" s="1234">
        <f t="shared" si="5"/>
        <v>0</v>
      </c>
      <c r="AJ103" s="1236"/>
      <c r="AK103" s="1235"/>
      <c r="AL103" s="553"/>
      <c r="AM103" s="553"/>
      <c r="AN103" s="553"/>
    </row>
    <row r="104" spans="1:45" s="293" customFormat="1" ht="63.75" customHeight="1" outlineLevel="2" x14ac:dyDescent="0.25">
      <c r="A104" s="553"/>
      <c r="B104" s="1224" t="s">
        <v>1292</v>
      </c>
      <c r="C104" s="1225"/>
      <c r="D104" s="1226" t="s">
        <v>2498</v>
      </c>
      <c r="E104" s="1227"/>
      <c r="F104" s="1227"/>
      <c r="G104" s="1227"/>
      <c r="H104" s="1227"/>
      <c r="I104" s="1227"/>
      <c r="J104" s="1227"/>
      <c r="K104" s="1227"/>
      <c r="L104" s="1227"/>
      <c r="M104" s="1227"/>
      <c r="N104" s="1227"/>
      <c r="O104" s="1227"/>
      <c r="P104" s="1227"/>
      <c r="Q104" s="1227"/>
      <c r="R104" s="1227"/>
      <c r="S104" s="1227"/>
      <c r="T104" s="1227"/>
      <c r="U104" s="553"/>
      <c r="V104" s="572"/>
      <c r="W104" s="1228" t="s">
        <v>907</v>
      </c>
      <c r="X104" s="1229"/>
      <c r="Y104" s="1230">
        <v>8</v>
      </c>
      <c r="Z104" s="1231"/>
      <c r="AA104" s="1232"/>
      <c r="AB104" s="1273"/>
      <c r="AC104" s="1687"/>
      <c r="AD104" s="1235"/>
      <c r="AE104" s="1234">
        <f t="shared" si="3"/>
        <v>0</v>
      </c>
      <c r="AF104" s="1235"/>
      <c r="AG104" s="1234">
        <f t="shared" si="4"/>
        <v>0</v>
      </c>
      <c r="AH104" s="1235"/>
      <c r="AI104" s="1234">
        <f t="shared" si="5"/>
        <v>0</v>
      </c>
      <c r="AJ104" s="1236"/>
      <c r="AK104" s="1235"/>
      <c r="AL104" s="553"/>
      <c r="AM104" s="553"/>
      <c r="AN104" s="553"/>
    </row>
    <row r="105" spans="1:45" s="293" customFormat="1" ht="18" customHeight="1" outlineLevel="1" x14ac:dyDescent="0.25">
      <c r="A105" s="294"/>
      <c r="B105" s="1688" t="s">
        <v>181</v>
      </c>
      <c r="C105" s="1689"/>
      <c r="D105" s="1690" t="s">
        <v>878</v>
      </c>
      <c r="E105" s="1689"/>
      <c r="F105" s="1689"/>
      <c r="G105" s="1689"/>
      <c r="H105" s="1689"/>
      <c r="I105" s="1689"/>
      <c r="J105" s="1689"/>
      <c r="K105" s="1689"/>
      <c r="L105" s="1689"/>
      <c r="M105" s="1689"/>
      <c r="N105" s="1689"/>
      <c r="O105" s="1689"/>
      <c r="P105" s="1689"/>
      <c r="Q105" s="1689"/>
      <c r="R105" s="1689"/>
      <c r="S105" s="1689"/>
      <c r="T105" s="1689"/>
      <c r="U105" s="1691"/>
      <c r="V105" s="222"/>
      <c r="W105" s="1228"/>
      <c r="X105" s="1229"/>
      <c r="Y105" s="1230"/>
      <c r="Z105" s="1231"/>
      <c r="AA105" s="1232"/>
      <c r="AB105" s="1233"/>
      <c r="AC105" s="1234"/>
      <c r="AD105" s="1235"/>
      <c r="AE105" s="1234"/>
      <c r="AF105" s="1235"/>
      <c r="AG105" s="1234"/>
      <c r="AH105" s="1235"/>
      <c r="AI105" s="1692">
        <f>SUM(AI106:AK125)</f>
        <v>0</v>
      </c>
      <c r="AJ105" s="1320"/>
      <c r="AK105" s="1319"/>
      <c r="AL105" s="294"/>
      <c r="AM105" s="292"/>
      <c r="AN105" s="292"/>
      <c r="AO105" s="294"/>
      <c r="AP105" s="294"/>
      <c r="AQ105" s="294"/>
      <c r="AR105" s="294"/>
      <c r="AS105" s="294"/>
    </row>
    <row r="106" spans="1:45" s="293" customFormat="1" ht="18" customHeight="1" outlineLevel="2" x14ac:dyDescent="0.25">
      <c r="A106" s="553"/>
      <c r="B106" s="1224" t="s">
        <v>1293</v>
      </c>
      <c r="C106" s="1225"/>
      <c r="D106" s="1226" t="s">
        <v>879</v>
      </c>
      <c r="E106" s="1227"/>
      <c r="F106" s="1227"/>
      <c r="G106" s="1227"/>
      <c r="H106" s="1227"/>
      <c r="I106" s="1227"/>
      <c r="J106" s="1227"/>
      <c r="K106" s="1227"/>
      <c r="L106" s="1227"/>
      <c r="M106" s="1227"/>
      <c r="N106" s="1227"/>
      <c r="O106" s="1227"/>
      <c r="P106" s="1227"/>
      <c r="Q106" s="1227"/>
      <c r="R106" s="1227"/>
      <c r="S106" s="1227"/>
      <c r="T106" s="1227"/>
      <c r="U106" s="553"/>
      <c r="V106" s="572"/>
      <c r="W106" s="1228" t="s">
        <v>39</v>
      </c>
      <c r="X106" s="1229"/>
      <c r="Y106" s="1230">
        <v>342</v>
      </c>
      <c r="Z106" s="1231"/>
      <c r="AA106" s="1232"/>
      <c r="AB106" s="1273"/>
      <c r="AC106" s="1234"/>
      <c r="AD106" s="1235"/>
      <c r="AE106" s="1234">
        <f t="shared" si="3"/>
        <v>0</v>
      </c>
      <c r="AF106" s="1235"/>
      <c r="AG106" s="1234">
        <f t="shared" si="4"/>
        <v>0</v>
      </c>
      <c r="AH106" s="1235"/>
      <c r="AI106" s="1234">
        <f t="shared" si="5"/>
        <v>0</v>
      </c>
      <c r="AJ106" s="1236"/>
      <c r="AK106" s="1235"/>
      <c r="AL106" s="553"/>
      <c r="AM106" s="553"/>
      <c r="AN106" s="553"/>
    </row>
    <row r="107" spans="1:45" s="293" customFormat="1" ht="18" customHeight="1" outlineLevel="2" x14ac:dyDescent="0.25">
      <c r="A107" s="553"/>
      <c r="B107" s="1224" t="s">
        <v>1294</v>
      </c>
      <c r="C107" s="1225"/>
      <c r="D107" s="1226" t="s">
        <v>880</v>
      </c>
      <c r="E107" s="1227"/>
      <c r="F107" s="1227"/>
      <c r="G107" s="1227"/>
      <c r="H107" s="1227"/>
      <c r="I107" s="1227"/>
      <c r="J107" s="1227"/>
      <c r="K107" s="1227"/>
      <c r="L107" s="1227"/>
      <c r="M107" s="1227"/>
      <c r="N107" s="1227"/>
      <c r="O107" s="1227"/>
      <c r="P107" s="1227"/>
      <c r="Q107" s="1227"/>
      <c r="R107" s="1227"/>
      <c r="S107" s="1227"/>
      <c r="T107" s="1227"/>
      <c r="U107" s="553"/>
      <c r="V107" s="572"/>
      <c r="W107" s="1228" t="s">
        <v>177</v>
      </c>
      <c r="X107" s="1229"/>
      <c r="Y107" s="1230">
        <v>25</v>
      </c>
      <c r="Z107" s="1231"/>
      <c r="AA107" s="1232"/>
      <c r="AB107" s="1273"/>
      <c r="AC107" s="1234"/>
      <c r="AD107" s="1235"/>
      <c r="AE107" s="1234">
        <f t="shared" si="3"/>
        <v>0</v>
      </c>
      <c r="AF107" s="1235"/>
      <c r="AG107" s="1234">
        <f t="shared" si="4"/>
        <v>0</v>
      </c>
      <c r="AH107" s="1235"/>
      <c r="AI107" s="1234">
        <f t="shared" si="5"/>
        <v>0</v>
      </c>
      <c r="AJ107" s="1236"/>
      <c r="AK107" s="1235"/>
      <c r="AL107" s="553"/>
      <c r="AM107" s="553"/>
      <c r="AN107" s="553"/>
    </row>
    <row r="108" spans="1:45" s="293" customFormat="1" ht="18" customHeight="1" outlineLevel="2" x14ac:dyDescent="0.25">
      <c r="A108" s="553"/>
      <c r="B108" s="1224" t="s">
        <v>1295</v>
      </c>
      <c r="C108" s="1225"/>
      <c r="D108" s="1226" t="s">
        <v>881</v>
      </c>
      <c r="E108" s="1227"/>
      <c r="F108" s="1227"/>
      <c r="G108" s="1227"/>
      <c r="H108" s="1227"/>
      <c r="I108" s="1227"/>
      <c r="J108" s="1227"/>
      <c r="K108" s="1227"/>
      <c r="L108" s="1227"/>
      <c r="M108" s="1227"/>
      <c r="N108" s="1227"/>
      <c r="O108" s="1227"/>
      <c r="P108" s="1227"/>
      <c r="Q108" s="1227"/>
      <c r="R108" s="1227"/>
      <c r="S108" s="1227"/>
      <c r="T108" s="1227"/>
      <c r="U108" s="553"/>
      <c r="V108" s="572"/>
      <c r="W108" s="1228" t="s">
        <v>910</v>
      </c>
      <c r="X108" s="1229"/>
      <c r="Y108" s="1230">
        <v>300</v>
      </c>
      <c r="Z108" s="1231"/>
      <c r="AA108" s="1232"/>
      <c r="AB108" s="1273"/>
      <c r="AC108" s="1234"/>
      <c r="AD108" s="1235"/>
      <c r="AE108" s="1234">
        <f t="shared" si="3"/>
        <v>0</v>
      </c>
      <c r="AF108" s="1235"/>
      <c r="AG108" s="1234">
        <f t="shared" si="4"/>
        <v>0</v>
      </c>
      <c r="AH108" s="1235"/>
      <c r="AI108" s="1234">
        <f t="shared" si="5"/>
        <v>0</v>
      </c>
      <c r="AJ108" s="1236"/>
      <c r="AK108" s="1235"/>
      <c r="AL108" s="553"/>
      <c r="AM108" s="553"/>
      <c r="AN108" s="553"/>
    </row>
    <row r="109" spans="1:45" s="293" customFormat="1" ht="18" customHeight="1" outlineLevel="2" x14ac:dyDescent="0.25">
      <c r="A109" s="553"/>
      <c r="B109" s="1224" t="s">
        <v>1296</v>
      </c>
      <c r="C109" s="1225"/>
      <c r="D109" s="1226" t="s">
        <v>882</v>
      </c>
      <c r="E109" s="1227"/>
      <c r="F109" s="1227"/>
      <c r="G109" s="1227"/>
      <c r="H109" s="1227"/>
      <c r="I109" s="1227"/>
      <c r="J109" s="1227"/>
      <c r="K109" s="1227"/>
      <c r="L109" s="1227"/>
      <c r="M109" s="1227"/>
      <c r="N109" s="1227"/>
      <c r="O109" s="1227"/>
      <c r="P109" s="1227"/>
      <c r="Q109" s="1227"/>
      <c r="R109" s="1227"/>
      <c r="S109" s="1227"/>
      <c r="T109" s="1227"/>
      <c r="U109" s="553"/>
      <c r="V109" s="572"/>
      <c r="W109" s="1228" t="s">
        <v>910</v>
      </c>
      <c r="X109" s="1229"/>
      <c r="Y109" s="1230">
        <v>300</v>
      </c>
      <c r="Z109" s="1231"/>
      <c r="AA109" s="1232"/>
      <c r="AB109" s="1273"/>
      <c r="AC109" s="1234"/>
      <c r="AD109" s="1235"/>
      <c r="AE109" s="1234">
        <f t="shared" si="3"/>
        <v>0</v>
      </c>
      <c r="AF109" s="1235"/>
      <c r="AG109" s="1234">
        <f t="shared" si="4"/>
        <v>0</v>
      </c>
      <c r="AH109" s="1235"/>
      <c r="AI109" s="1234">
        <f t="shared" si="5"/>
        <v>0</v>
      </c>
      <c r="AJ109" s="1236"/>
      <c r="AK109" s="1235"/>
      <c r="AL109" s="553"/>
      <c r="AM109" s="553"/>
      <c r="AN109" s="553"/>
    </row>
    <row r="110" spans="1:45" s="293" customFormat="1" ht="18" customHeight="1" outlineLevel="2" x14ac:dyDescent="0.25">
      <c r="A110" s="553"/>
      <c r="B110" s="1224" t="s">
        <v>1297</v>
      </c>
      <c r="C110" s="1225"/>
      <c r="D110" s="1226" t="s">
        <v>883</v>
      </c>
      <c r="E110" s="1227"/>
      <c r="F110" s="1227"/>
      <c r="G110" s="1227"/>
      <c r="H110" s="1227"/>
      <c r="I110" s="1227"/>
      <c r="J110" s="1227"/>
      <c r="K110" s="1227"/>
      <c r="L110" s="1227"/>
      <c r="M110" s="1227"/>
      <c r="N110" s="1227"/>
      <c r="O110" s="1227"/>
      <c r="P110" s="1227"/>
      <c r="Q110" s="1227"/>
      <c r="R110" s="1227"/>
      <c r="S110" s="1227"/>
      <c r="T110" s="1227"/>
      <c r="U110" s="553"/>
      <c r="V110" s="572"/>
      <c r="W110" s="1228" t="s">
        <v>910</v>
      </c>
      <c r="X110" s="1229"/>
      <c r="Y110" s="1230">
        <v>300</v>
      </c>
      <c r="Z110" s="1231"/>
      <c r="AA110" s="1232"/>
      <c r="AB110" s="1273"/>
      <c r="AC110" s="1234"/>
      <c r="AD110" s="1235"/>
      <c r="AE110" s="1234">
        <f t="shared" si="3"/>
        <v>0</v>
      </c>
      <c r="AF110" s="1235"/>
      <c r="AG110" s="1234">
        <f t="shared" si="4"/>
        <v>0</v>
      </c>
      <c r="AH110" s="1235"/>
      <c r="AI110" s="1234">
        <f t="shared" si="5"/>
        <v>0</v>
      </c>
      <c r="AJ110" s="1236"/>
      <c r="AK110" s="1235"/>
      <c r="AL110" s="553"/>
      <c r="AM110" s="553"/>
      <c r="AN110" s="553"/>
    </row>
    <row r="111" spans="1:45" s="293" customFormat="1" ht="18" customHeight="1" outlineLevel="2" x14ac:dyDescent="0.25">
      <c r="A111" s="553"/>
      <c r="B111" s="1224" t="s">
        <v>1298</v>
      </c>
      <c r="C111" s="1225"/>
      <c r="D111" s="1226" t="s">
        <v>884</v>
      </c>
      <c r="E111" s="1227"/>
      <c r="F111" s="1227"/>
      <c r="G111" s="1227"/>
      <c r="H111" s="1227"/>
      <c r="I111" s="1227"/>
      <c r="J111" s="1227"/>
      <c r="K111" s="1227"/>
      <c r="L111" s="1227"/>
      <c r="M111" s="1227"/>
      <c r="N111" s="1227"/>
      <c r="O111" s="1227"/>
      <c r="P111" s="1227"/>
      <c r="Q111" s="1227"/>
      <c r="R111" s="1227"/>
      <c r="S111" s="1227"/>
      <c r="T111" s="1227"/>
      <c r="U111" s="553"/>
      <c r="V111" s="572"/>
      <c r="W111" s="1228" t="s">
        <v>910</v>
      </c>
      <c r="X111" s="1229"/>
      <c r="Y111" s="1230">
        <v>300</v>
      </c>
      <c r="Z111" s="1231"/>
      <c r="AA111" s="1232"/>
      <c r="AB111" s="1273"/>
      <c r="AC111" s="1234"/>
      <c r="AD111" s="1235"/>
      <c r="AE111" s="1234">
        <f t="shared" si="3"/>
        <v>0</v>
      </c>
      <c r="AF111" s="1235"/>
      <c r="AG111" s="1234">
        <f t="shared" si="4"/>
        <v>0</v>
      </c>
      <c r="AH111" s="1235"/>
      <c r="AI111" s="1234">
        <f t="shared" si="5"/>
        <v>0</v>
      </c>
      <c r="AJ111" s="1236"/>
      <c r="AK111" s="1235"/>
      <c r="AL111" s="553"/>
      <c r="AM111" s="553"/>
      <c r="AN111" s="553"/>
    </row>
    <row r="112" spans="1:45" s="293" customFormat="1" ht="18" customHeight="1" outlineLevel="2" x14ac:dyDescent="0.25">
      <c r="A112" s="553"/>
      <c r="B112" s="1224" t="s">
        <v>1299</v>
      </c>
      <c r="C112" s="1225"/>
      <c r="D112" s="1226" t="s">
        <v>885</v>
      </c>
      <c r="E112" s="1227"/>
      <c r="F112" s="1227"/>
      <c r="G112" s="1227"/>
      <c r="H112" s="1227"/>
      <c r="I112" s="1227"/>
      <c r="J112" s="1227"/>
      <c r="K112" s="1227"/>
      <c r="L112" s="1227"/>
      <c r="M112" s="1227"/>
      <c r="N112" s="1227"/>
      <c r="O112" s="1227"/>
      <c r="P112" s="1227"/>
      <c r="Q112" s="1227"/>
      <c r="R112" s="1227"/>
      <c r="S112" s="1227"/>
      <c r="T112" s="1227"/>
      <c r="U112" s="553"/>
      <c r="V112" s="572"/>
      <c r="W112" s="1228" t="s">
        <v>910</v>
      </c>
      <c r="X112" s="1229"/>
      <c r="Y112" s="1230">
        <v>300</v>
      </c>
      <c r="Z112" s="1231"/>
      <c r="AA112" s="1232"/>
      <c r="AB112" s="1273"/>
      <c r="AC112" s="1234"/>
      <c r="AD112" s="1235"/>
      <c r="AE112" s="1234">
        <f t="shared" si="3"/>
        <v>0</v>
      </c>
      <c r="AF112" s="1235"/>
      <c r="AG112" s="1234">
        <f t="shared" si="4"/>
        <v>0</v>
      </c>
      <c r="AH112" s="1235"/>
      <c r="AI112" s="1234">
        <f t="shared" si="5"/>
        <v>0</v>
      </c>
      <c r="AJ112" s="1236"/>
      <c r="AK112" s="1235"/>
      <c r="AL112" s="553"/>
      <c r="AM112" s="553"/>
      <c r="AN112" s="553"/>
    </row>
    <row r="113" spans="1:45" s="293" customFormat="1" ht="18" customHeight="1" outlineLevel="2" x14ac:dyDescent="0.25">
      <c r="A113" s="553"/>
      <c r="B113" s="1224" t="s">
        <v>1300</v>
      </c>
      <c r="C113" s="1225"/>
      <c r="D113" s="1226" t="s">
        <v>886</v>
      </c>
      <c r="E113" s="1227"/>
      <c r="F113" s="1227"/>
      <c r="G113" s="1227"/>
      <c r="H113" s="1227"/>
      <c r="I113" s="1227"/>
      <c r="J113" s="1227"/>
      <c r="K113" s="1227"/>
      <c r="L113" s="1227"/>
      <c r="M113" s="1227"/>
      <c r="N113" s="1227"/>
      <c r="O113" s="1227"/>
      <c r="P113" s="1227"/>
      <c r="Q113" s="1227"/>
      <c r="R113" s="1227"/>
      <c r="S113" s="1227"/>
      <c r="T113" s="1227"/>
      <c r="U113" s="553"/>
      <c r="V113" s="572"/>
      <c r="W113" s="1228" t="s">
        <v>39</v>
      </c>
      <c r="X113" s="1229"/>
      <c r="Y113" s="1230">
        <v>36</v>
      </c>
      <c r="Z113" s="1231"/>
      <c r="AA113" s="1232"/>
      <c r="AB113" s="1273"/>
      <c r="AC113" s="1234"/>
      <c r="AD113" s="1235"/>
      <c r="AE113" s="1234">
        <f t="shared" si="3"/>
        <v>0</v>
      </c>
      <c r="AF113" s="1235"/>
      <c r="AG113" s="1234">
        <f t="shared" si="4"/>
        <v>0</v>
      </c>
      <c r="AH113" s="1235"/>
      <c r="AI113" s="1234">
        <f t="shared" si="5"/>
        <v>0</v>
      </c>
      <c r="AJ113" s="1236"/>
      <c r="AK113" s="1235"/>
      <c r="AL113" s="553"/>
      <c r="AM113" s="553"/>
      <c r="AN113" s="553"/>
    </row>
    <row r="114" spans="1:45" s="293" customFormat="1" ht="18" customHeight="1" outlineLevel="2" x14ac:dyDescent="0.25">
      <c r="A114" s="553"/>
      <c r="B114" s="1224" t="s">
        <v>1301</v>
      </c>
      <c r="C114" s="1225"/>
      <c r="D114" s="1226" t="s">
        <v>887</v>
      </c>
      <c r="E114" s="1227"/>
      <c r="F114" s="1227"/>
      <c r="G114" s="1227"/>
      <c r="H114" s="1227"/>
      <c r="I114" s="1227"/>
      <c r="J114" s="1227"/>
      <c r="K114" s="1227"/>
      <c r="L114" s="1227"/>
      <c r="M114" s="1227"/>
      <c r="N114" s="1227"/>
      <c r="O114" s="1227"/>
      <c r="P114" s="1227"/>
      <c r="Q114" s="1227"/>
      <c r="R114" s="1227"/>
      <c r="S114" s="1227"/>
      <c r="T114" s="1227"/>
      <c r="U114" s="553"/>
      <c r="V114" s="572"/>
      <c r="W114" s="1228" t="s">
        <v>177</v>
      </c>
      <c r="X114" s="1229"/>
      <c r="Y114" s="1230">
        <v>10</v>
      </c>
      <c r="Z114" s="1231"/>
      <c r="AA114" s="1232"/>
      <c r="AB114" s="1273"/>
      <c r="AC114" s="1234"/>
      <c r="AD114" s="1235"/>
      <c r="AE114" s="1234">
        <f t="shared" si="3"/>
        <v>0</v>
      </c>
      <c r="AF114" s="1235"/>
      <c r="AG114" s="1234">
        <f t="shared" si="4"/>
        <v>0</v>
      </c>
      <c r="AH114" s="1235"/>
      <c r="AI114" s="1234">
        <f t="shared" si="5"/>
        <v>0</v>
      </c>
      <c r="AJ114" s="1236"/>
      <c r="AK114" s="1235"/>
      <c r="AL114" s="553"/>
      <c r="AM114" s="553"/>
      <c r="AN114" s="553"/>
    </row>
    <row r="115" spans="1:45" s="293" customFormat="1" ht="18" customHeight="1" outlineLevel="2" x14ac:dyDescent="0.25">
      <c r="A115" s="553"/>
      <c r="B115" s="1224" t="s">
        <v>1302</v>
      </c>
      <c r="C115" s="1225"/>
      <c r="D115" s="1226" t="s">
        <v>888</v>
      </c>
      <c r="E115" s="1227"/>
      <c r="F115" s="1227"/>
      <c r="G115" s="1227"/>
      <c r="H115" s="1227"/>
      <c r="I115" s="1227"/>
      <c r="J115" s="1227"/>
      <c r="K115" s="1227"/>
      <c r="L115" s="1227"/>
      <c r="M115" s="1227"/>
      <c r="N115" s="1227"/>
      <c r="O115" s="1227"/>
      <c r="P115" s="1227"/>
      <c r="Q115" s="1227"/>
      <c r="R115" s="1227"/>
      <c r="S115" s="1227"/>
      <c r="T115" s="1227"/>
      <c r="U115" s="553"/>
      <c r="V115" s="572"/>
      <c r="W115" s="1228" t="s">
        <v>177</v>
      </c>
      <c r="X115" s="1229"/>
      <c r="Y115" s="1230">
        <v>10</v>
      </c>
      <c r="Z115" s="1231"/>
      <c r="AA115" s="1232"/>
      <c r="AB115" s="1273"/>
      <c r="AC115" s="1234"/>
      <c r="AD115" s="1235"/>
      <c r="AE115" s="1234">
        <f t="shared" si="3"/>
        <v>0</v>
      </c>
      <c r="AF115" s="1235"/>
      <c r="AG115" s="1234">
        <f t="shared" si="4"/>
        <v>0</v>
      </c>
      <c r="AH115" s="1235"/>
      <c r="AI115" s="1234">
        <f t="shared" si="5"/>
        <v>0</v>
      </c>
      <c r="AJ115" s="1236"/>
      <c r="AK115" s="1235"/>
      <c r="AL115" s="553"/>
      <c r="AM115" s="553"/>
      <c r="AN115" s="553"/>
    </row>
    <row r="116" spans="1:45" s="293" customFormat="1" ht="18" customHeight="1" outlineLevel="2" x14ac:dyDescent="0.25">
      <c r="A116" s="553"/>
      <c r="B116" s="1224" t="s">
        <v>1303</v>
      </c>
      <c r="C116" s="1225"/>
      <c r="D116" s="1226" t="s">
        <v>889</v>
      </c>
      <c r="E116" s="1227"/>
      <c r="F116" s="1227"/>
      <c r="G116" s="1227"/>
      <c r="H116" s="1227"/>
      <c r="I116" s="1227"/>
      <c r="J116" s="1227"/>
      <c r="K116" s="1227"/>
      <c r="L116" s="1227"/>
      <c r="M116" s="1227"/>
      <c r="N116" s="1227"/>
      <c r="O116" s="1227"/>
      <c r="P116" s="1227"/>
      <c r="Q116" s="1227"/>
      <c r="R116" s="1227"/>
      <c r="S116" s="1227"/>
      <c r="T116" s="1227"/>
      <c r="U116" s="553"/>
      <c r="V116" s="572"/>
      <c r="W116" s="1228" t="s">
        <v>177</v>
      </c>
      <c r="X116" s="1229"/>
      <c r="Y116" s="1230">
        <v>10</v>
      </c>
      <c r="Z116" s="1231"/>
      <c r="AA116" s="1232"/>
      <c r="AB116" s="1273"/>
      <c r="AC116" s="1234"/>
      <c r="AD116" s="1235"/>
      <c r="AE116" s="1234">
        <f t="shared" si="3"/>
        <v>0</v>
      </c>
      <c r="AF116" s="1235"/>
      <c r="AG116" s="1234">
        <f t="shared" si="4"/>
        <v>0</v>
      </c>
      <c r="AH116" s="1235"/>
      <c r="AI116" s="1234">
        <f t="shared" si="5"/>
        <v>0</v>
      </c>
      <c r="AJ116" s="1236"/>
      <c r="AK116" s="1235"/>
      <c r="AL116" s="553"/>
      <c r="AM116" s="553"/>
      <c r="AN116" s="553"/>
    </row>
    <row r="117" spans="1:45" s="293" customFormat="1" ht="18" customHeight="1" outlineLevel="2" x14ac:dyDescent="0.25">
      <c r="A117" s="553"/>
      <c r="B117" s="1224" t="s">
        <v>1304</v>
      </c>
      <c r="C117" s="1225"/>
      <c r="D117" s="1226" t="s">
        <v>890</v>
      </c>
      <c r="E117" s="1227"/>
      <c r="F117" s="1227"/>
      <c r="G117" s="1227"/>
      <c r="H117" s="1227"/>
      <c r="I117" s="1227"/>
      <c r="J117" s="1227"/>
      <c r="K117" s="1227"/>
      <c r="L117" s="1227"/>
      <c r="M117" s="1227"/>
      <c r="N117" s="1227"/>
      <c r="O117" s="1227"/>
      <c r="P117" s="1227"/>
      <c r="Q117" s="1227"/>
      <c r="R117" s="1227"/>
      <c r="S117" s="1227"/>
      <c r="T117" s="1227"/>
      <c r="U117" s="553"/>
      <c r="V117" s="572"/>
      <c r="W117" s="1228" t="s">
        <v>177</v>
      </c>
      <c r="X117" s="1229"/>
      <c r="Y117" s="1230">
        <v>10</v>
      </c>
      <c r="Z117" s="1231"/>
      <c r="AA117" s="1232"/>
      <c r="AB117" s="1273"/>
      <c r="AC117" s="1234"/>
      <c r="AD117" s="1235"/>
      <c r="AE117" s="1234">
        <f t="shared" si="3"/>
        <v>0</v>
      </c>
      <c r="AF117" s="1235"/>
      <c r="AG117" s="1234">
        <f t="shared" si="4"/>
        <v>0</v>
      </c>
      <c r="AH117" s="1235"/>
      <c r="AI117" s="1234">
        <f t="shared" si="5"/>
        <v>0</v>
      </c>
      <c r="AJ117" s="1236"/>
      <c r="AK117" s="1235"/>
      <c r="AL117" s="553"/>
      <c r="AM117" s="553"/>
      <c r="AN117" s="553"/>
    </row>
    <row r="118" spans="1:45" s="293" customFormat="1" ht="18" customHeight="1" outlineLevel="2" x14ac:dyDescent="0.25">
      <c r="A118" s="553"/>
      <c r="B118" s="1224" t="s">
        <v>1305</v>
      </c>
      <c r="C118" s="1225"/>
      <c r="D118" s="1226" t="s">
        <v>891</v>
      </c>
      <c r="E118" s="1227"/>
      <c r="F118" s="1227"/>
      <c r="G118" s="1227"/>
      <c r="H118" s="1227"/>
      <c r="I118" s="1227"/>
      <c r="J118" s="1227"/>
      <c r="K118" s="1227"/>
      <c r="L118" s="1227"/>
      <c r="M118" s="1227"/>
      <c r="N118" s="1227"/>
      <c r="O118" s="1227"/>
      <c r="P118" s="1227"/>
      <c r="Q118" s="1227"/>
      <c r="R118" s="1227"/>
      <c r="S118" s="1227"/>
      <c r="T118" s="1227"/>
      <c r="U118" s="553"/>
      <c r="V118" s="572"/>
      <c r="W118" s="1228" t="s">
        <v>177</v>
      </c>
      <c r="X118" s="1229"/>
      <c r="Y118" s="1230">
        <v>1</v>
      </c>
      <c r="Z118" s="1231"/>
      <c r="AA118" s="1232"/>
      <c r="AB118" s="1273"/>
      <c r="AC118" s="1234"/>
      <c r="AD118" s="1235"/>
      <c r="AE118" s="1234">
        <f t="shared" si="3"/>
        <v>0</v>
      </c>
      <c r="AF118" s="1235"/>
      <c r="AG118" s="1234">
        <f t="shared" si="4"/>
        <v>0</v>
      </c>
      <c r="AH118" s="1235"/>
      <c r="AI118" s="1234">
        <f t="shared" si="5"/>
        <v>0</v>
      </c>
      <c r="AJ118" s="1236"/>
      <c r="AK118" s="1235"/>
      <c r="AL118" s="553"/>
      <c r="AM118" s="553"/>
      <c r="AN118" s="553"/>
    </row>
    <row r="119" spans="1:45" s="293" customFormat="1" ht="18" customHeight="1" outlineLevel="2" x14ac:dyDescent="0.25">
      <c r="A119" s="553"/>
      <c r="B119" s="1224" t="s">
        <v>1306</v>
      </c>
      <c r="C119" s="1225"/>
      <c r="D119" s="1226" t="s">
        <v>892</v>
      </c>
      <c r="E119" s="1227"/>
      <c r="F119" s="1227"/>
      <c r="G119" s="1227"/>
      <c r="H119" s="1227"/>
      <c r="I119" s="1227"/>
      <c r="J119" s="1227"/>
      <c r="K119" s="1227"/>
      <c r="L119" s="1227"/>
      <c r="M119" s="1227"/>
      <c r="N119" s="1227"/>
      <c r="O119" s="1227"/>
      <c r="P119" s="1227"/>
      <c r="Q119" s="1227"/>
      <c r="R119" s="1227"/>
      <c r="S119" s="1227"/>
      <c r="T119" s="1227"/>
      <c r="U119" s="553"/>
      <c r="V119" s="572"/>
      <c r="W119" s="1228" t="s">
        <v>177</v>
      </c>
      <c r="X119" s="1229"/>
      <c r="Y119" s="1230">
        <v>10</v>
      </c>
      <c r="Z119" s="1231"/>
      <c r="AA119" s="1232"/>
      <c r="AB119" s="1273"/>
      <c r="AC119" s="1234"/>
      <c r="AD119" s="1235"/>
      <c r="AE119" s="1234">
        <f t="shared" si="3"/>
        <v>0</v>
      </c>
      <c r="AF119" s="1235"/>
      <c r="AG119" s="1234">
        <f t="shared" si="4"/>
        <v>0</v>
      </c>
      <c r="AH119" s="1235"/>
      <c r="AI119" s="1234">
        <f t="shared" si="5"/>
        <v>0</v>
      </c>
      <c r="AJ119" s="1236"/>
      <c r="AK119" s="1235"/>
      <c r="AL119" s="553"/>
      <c r="AM119" s="553"/>
      <c r="AN119" s="553"/>
    </row>
    <row r="120" spans="1:45" s="293" customFormat="1" ht="18" customHeight="1" outlineLevel="2" x14ac:dyDescent="0.25">
      <c r="A120" s="553"/>
      <c r="B120" s="1224" t="s">
        <v>1307</v>
      </c>
      <c r="C120" s="1225"/>
      <c r="D120" s="1226" t="s">
        <v>2495</v>
      </c>
      <c r="E120" s="1227"/>
      <c r="F120" s="1227"/>
      <c r="G120" s="1227"/>
      <c r="H120" s="1227"/>
      <c r="I120" s="1227"/>
      <c r="J120" s="1227"/>
      <c r="K120" s="1227"/>
      <c r="L120" s="1227"/>
      <c r="M120" s="1227"/>
      <c r="N120" s="1227"/>
      <c r="O120" s="1227"/>
      <c r="P120" s="1227"/>
      <c r="Q120" s="1227"/>
      <c r="R120" s="1227"/>
      <c r="S120" s="1227"/>
      <c r="T120" s="1227"/>
      <c r="U120" s="553"/>
      <c r="V120" s="572"/>
      <c r="W120" s="1228" t="s">
        <v>907</v>
      </c>
      <c r="X120" s="1229"/>
      <c r="Y120" s="1230">
        <v>1</v>
      </c>
      <c r="Z120" s="1231"/>
      <c r="AA120" s="1232"/>
      <c r="AB120" s="1273"/>
      <c r="AC120" s="1234"/>
      <c r="AD120" s="1235"/>
      <c r="AE120" s="1234">
        <f t="shared" si="3"/>
        <v>0</v>
      </c>
      <c r="AF120" s="1235"/>
      <c r="AG120" s="1234">
        <f t="shared" si="4"/>
        <v>0</v>
      </c>
      <c r="AH120" s="1235"/>
      <c r="AI120" s="1234">
        <f t="shared" si="5"/>
        <v>0</v>
      </c>
      <c r="AJ120" s="1236"/>
      <c r="AK120" s="1235"/>
      <c r="AL120" s="553"/>
      <c r="AM120" s="553"/>
      <c r="AN120" s="553"/>
    </row>
    <row r="121" spans="1:45" s="293" customFormat="1" ht="18" customHeight="1" outlineLevel="2" x14ac:dyDescent="0.25">
      <c r="A121" s="553"/>
      <c r="B121" s="1224" t="s">
        <v>1308</v>
      </c>
      <c r="C121" s="1225"/>
      <c r="D121" s="1226" t="s">
        <v>893</v>
      </c>
      <c r="E121" s="1227"/>
      <c r="F121" s="1227"/>
      <c r="G121" s="1227"/>
      <c r="H121" s="1227"/>
      <c r="I121" s="1227"/>
      <c r="J121" s="1227"/>
      <c r="K121" s="1227"/>
      <c r="L121" s="1227"/>
      <c r="M121" s="1227"/>
      <c r="N121" s="1227"/>
      <c r="O121" s="1227"/>
      <c r="P121" s="1227"/>
      <c r="Q121" s="1227"/>
      <c r="R121" s="1227"/>
      <c r="S121" s="1227"/>
      <c r="T121" s="1227"/>
      <c r="U121" s="553"/>
      <c r="V121" s="572"/>
      <c r="W121" s="1228" t="s">
        <v>338</v>
      </c>
      <c r="X121" s="1229"/>
      <c r="Y121" s="1230">
        <v>30</v>
      </c>
      <c r="Z121" s="1231"/>
      <c r="AA121" s="1232"/>
      <c r="AB121" s="1273"/>
      <c r="AC121" s="1234"/>
      <c r="AD121" s="1235"/>
      <c r="AE121" s="1234">
        <f t="shared" si="3"/>
        <v>0</v>
      </c>
      <c r="AF121" s="1235"/>
      <c r="AG121" s="1234">
        <f t="shared" si="4"/>
        <v>0</v>
      </c>
      <c r="AH121" s="1235"/>
      <c r="AI121" s="1234">
        <f t="shared" si="5"/>
        <v>0</v>
      </c>
      <c r="AJ121" s="1236"/>
      <c r="AK121" s="1235"/>
      <c r="AL121" s="553"/>
      <c r="AM121" s="553"/>
      <c r="AN121" s="553"/>
    </row>
    <row r="122" spans="1:45" s="293" customFormat="1" ht="18" customHeight="1" outlineLevel="2" x14ac:dyDescent="0.25">
      <c r="A122" s="553"/>
      <c r="B122" s="1224" t="s">
        <v>1309</v>
      </c>
      <c r="C122" s="1225"/>
      <c r="D122" s="1226" t="s">
        <v>894</v>
      </c>
      <c r="E122" s="1227"/>
      <c r="F122" s="1227"/>
      <c r="G122" s="1227"/>
      <c r="H122" s="1227"/>
      <c r="I122" s="1227"/>
      <c r="J122" s="1227"/>
      <c r="K122" s="1227"/>
      <c r="L122" s="1227"/>
      <c r="M122" s="1227"/>
      <c r="N122" s="1227"/>
      <c r="O122" s="1227"/>
      <c r="P122" s="1227"/>
      <c r="Q122" s="1227"/>
      <c r="R122" s="1227"/>
      <c r="S122" s="1227"/>
      <c r="T122" s="1227"/>
      <c r="U122" s="553"/>
      <c r="V122" s="572"/>
      <c r="W122" s="1228" t="s">
        <v>338</v>
      </c>
      <c r="X122" s="1229"/>
      <c r="Y122" s="1230">
        <v>80</v>
      </c>
      <c r="Z122" s="1231"/>
      <c r="AA122" s="1232"/>
      <c r="AB122" s="1273"/>
      <c r="AC122" s="1234"/>
      <c r="AD122" s="1235"/>
      <c r="AE122" s="1234">
        <f t="shared" si="3"/>
        <v>0</v>
      </c>
      <c r="AF122" s="1235"/>
      <c r="AG122" s="1234">
        <f t="shared" si="4"/>
        <v>0</v>
      </c>
      <c r="AH122" s="1235"/>
      <c r="AI122" s="1234">
        <f t="shared" si="5"/>
        <v>0</v>
      </c>
      <c r="AJ122" s="1236"/>
      <c r="AK122" s="1235"/>
      <c r="AL122" s="553"/>
      <c r="AM122" s="553"/>
      <c r="AN122" s="553"/>
    </row>
    <row r="123" spans="1:45" s="293" customFormat="1" ht="18" customHeight="1" outlineLevel="2" x14ac:dyDescent="0.25">
      <c r="A123" s="553"/>
      <c r="B123" s="1224" t="s">
        <v>1310</v>
      </c>
      <c r="C123" s="1225"/>
      <c r="D123" s="1226" t="s">
        <v>895</v>
      </c>
      <c r="E123" s="1227"/>
      <c r="F123" s="1227"/>
      <c r="G123" s="1227"/>
      <c r="H123" s="1227"/>
      <c r="I123" s="1227"/>
      <c r="J123" s="1227"/>
      <c r="K123" s="1227"/>
      <c r="L123" s="1227"/>
      <c r="M123" s="1227"/>
      <c r="N123" s="1227"/>
      <c r="O123" s="1227"/>
      <c r="P123" s="1227"/>
      <c r="Q123" s="1227"/>
      <c r="R123" s="1227"/>
      <c r="S123" s="1227"/>
      <c r="T123" s="1227"/>
      <c r="U123" s="553"/>
      <c r="V123" s="572"/>
      <c r="W123" s="1228" t="s">
        <v>177</v>
      </c>
      <c r="X123" s="1229"/>
      <c r="Y123" s="1230">
        <v>5</v>
      </c>
      <c r="Z123" s="1231"/>
      <c r="AA123" s="1232"/>
      <c r="AB123" s="1273"/>
      <c r="AC123" s="1234"/>
      <c r="AD123" s="1235"/>
      <c r="AE123" s="1234">
        <f t="shared" si="3"/>
        <v>0</v>
      </c>
      <c r="AF123" s="1235"/>
      <c r="AG123" s="1234">
        <f t="shared" si="4"/>
        <v>0</v>
      </c>
      <c r="AH123" s="1235"/>
      <c r="AI123" s="1234">
        <f t="shared" si="5"/>
        <v>0</v>
      </c>
      <c r="AJ123" s="1236"/>
      <c r="AK123" s="1235"/>
      <c r="AL123" s="553"/>
      <c r="AM123" s="553"/>
      <c r="AN123" s="553"/>
    </row>
    <row r="124" spans="1:45" s="293" customFormat="1" ht="18" customHeight="1" outlineLevel="2" x14ac:dyDescent="0.25">
      <c r="A124" s="553"/>
      <c r="B124" s="1224" t="s">
        <v>1311</v>
      </c>
      <c r="C124" s="1225"/>
      <c r="D124" s="1226" t="s">
        <v>896</v>
      </c>
      <c r="E124" s="1227"/>
      <c r="F124" s="1227"/>
      <c r="G124" s="1227"/>
      <c r="H124" s="1227"/>
      <c r="I124" s="1227"/>
      <c r="J124" s="1227"/>
      <c r="K124" s="1227"/>
      <c r="L124" s="1227"/>
      <c r="M124" s="1227"/>
      <c r="N124" s="1227"/>
      <c r="O124" s="1227"/>
      <c r="P124" s="1227"/>
      <c r="Q124" s="1227"/>
      <c r="R124" s="1227"/>
      <c r="S124" s="1227"/>
      <c r="T124" s="1227"/>
      <c r="U124" s="553"/>
      <c r="V124" s="572"/>
      <c r="W124" s="1228" t="s">
        <v>177</v>
      </c>
      <c r="X124" s="1229"/>
      <c r="Y124" s="1230">
        <v>10</v>
      </c>
      <c r="Z124" s="1231"/>
      <c r="AA124" s="1232"/>
      <c r="AB124" s="1273"/>
      <c r="AC124" s="1234"/>
      <c r="AD124" s="1235"/>
      <c r="AE124" s="1234">
        <f t="shared" si="3"/>
        <v>0</v>
      </c>
      <c r="AF124" s="1235"/>
      <c r="AG124" s="1234">
        <f t="shared" si="4"/>
        <v>0</v>
      </c>
      <c r="AH124" s="1235"/>
      <c r="AI124" s="1234">
        <f t="shared" si="5"/>
        <v>0</v>
      </c>
      <c r="AJ124" s="1236"/>
      <c r="AK124" s="1235"/>
      <c r="AL124" s="553"/>
      <c r="AM124" s="553"/>
      <c r="AN124" s="553"/>
    </row>
    <row r="125" spans="1:45" ht="18" customHeight="1" outlineLevel="2" x14ac:dyDescent="0.25">
      <c r="A125" s="258"/>
      <c r="B125" s="1219" t="s">
        <v>1312</v>
      </c>
      <c r="C125" s="1220"/>
      <c r="D125" s="1221" t="s">
        <v>897</v>
      </c>
      <c r="E125" s="1222"/>
      <c r="F125" s="1222"/>
      <c r="G125" s="1222"/>
      <c r="H125" s="1222"/>
      <c r="I125" s="1222"/>
      <c r="J125" s="1222"/>
      <c r="K125" s="1222"/>
      <c r="L125" s="1222"/>
      <c r="M125" s="1222"/>
      <c r="N125" s="1222"/>
      <c r="O125" s="1222"/>
      <c r="P125" s="1222"/>
      <c r="Q125" s="1222"/>
      <c r="R125" s="1222"/>
      <c r="S125" s="1222"/>
      <c r="T125" s="1222"/>
      <c r="U125" s="258"/>
      <c r="V125" s="229"/>
      <c r="W125" s="1210" t="s">
        <v>177</v>
      </c>
      <c r="X125" s="1211"/>
      <c r="Y125" s="1212">
        <v>5</v>
      </c>
      <c r="Z125" s="1213"/>
      <c r="AA125" s="1214"/>
      <c r="AB125" s="1223"/>
      <c r="AC125" s="1197"/>
      <c r="AD125" s="1198"/>
      <c r="AE125" s="1197">
        <f t="shared" si="3"/>
        <v>0</v>
      </c>
      <c r="AF125" s="1198"/>
      <c r="AG125" s="1197">
        <f t="shared" si="4"/>
        <v>0</v>
      </c>
      <c r="AH125" s="1198"/>
      <c r="AI125" s="1197">
        <f t="shared" si="5"/>
        <v>0</v>
      </c>
      <c r="AJ125" s="1218"/>
      <c r="AK125" s="1198"/>
      <c r="AL125" s="258"/>
      <c r="AM125" s="258"/>
      <c r="AN125" s="258"/>
    </row>
    <row r="126" spans="1:45" s="547" customFormat="1" ht="18" customHeight="1" outlineLevel="1" collapsed="1" x14ac:dyDescent="0.25">
      <c r="A126" s="544"/>
      <c r="B126" s="1243" t="s">
        <v>182</v>
      </c>
      <c r="C126" s="1244"/>
      <c r="D126" s="1209" t="s">
        <v>157</v>
      </c>
      <c r="E126" s="1208"/>
      <c r="F126" s="1208"/>
      <c r="G126" s="1208"/>
      <c r="H126" s="1208"/>
      <c r="I126" s="1208"/>
      <c r="J126" s="1208"/>
      <c r="K126" s="1208"/>
      <c r="L126" s="1208"/>
      <c r="M126" s="1208"/>
      <c r="N126" s="1208"/>
      <c r="O126" s="1208"/>
      <c r="P126" s="1208"/>
      <c r="Q126" s="1208"/>
      <c r="R126" s="1208"/>
      <c r="S126" s="1208"/>
      <c r="T126" s="1208"/>
      <c r="U126" s="545"/>
      <c r="V126" s="222"/>
      <c r="W126" s="1245"/>
      <c r="X126" s="1246"/>
      <c r="Y126" s="1247"/>
      <c r="Z126" s="1248"/>
      <c r="AA126" s="1241"/>
      <c r="AB126" s="1242"/>
      <c r="AC126" s="1197"/>
      <c r="AD126" s="1198"/>
      <c r="AE126" s="1197"/>
      <c r="AF126" s="1198"/>
      <c r="AG126" s="1197"/>
      <c r="AH126" s="1198"/>
      <c r="AI126" s="1199">
        <f>SUM(AI127:AK135)</f>
        <v>0</v>
      </c>
      <c r="AJ126" s="1200"/>
      <c r="AK126" s="1201"/>
      <c r="AL126" s="544"/>
      <c r="AM126" s="546"/>
      <c r="AN126" s="546"/>
      <c r="AO126" s="544"/>
      <c r="AP126" s="544"/>
      <c r="AQ126" s="544"/>
      <c r="AR126" s="544"/>
      <c r="AS126" s="544"/>
    </row>
    <row r="127" spans="1:45" ht="18" customHeight="1" outlineLevel="1" x14ac:dyDescent="0.25">
      <c r="A127" s="258"/>
      <c r="B127" s="1219" t="s">
        <v>1313</v>
      </c>
      <c r="C127" s="1220"/>
      <c r="D127" s="1221" t="s">
        <v>898</v>
      </c>
      <c r="E127" s="1222"/>
      <c r="F127" s="1222"/>
      <c r="G127" s="1222"/>
      <c r="H127" s="1222"/>
      <c r="I127" s="1222"/>
      <c r="J127" s="1222"/>
      <c r="K127" s="1222"/>
      <c r="L127" s="1222"/>
      <c r="M127" s="1222"/>
      <c r="N127" s="1222"/>
      <c r="O127" s="1222"/>
      <c r="P127" s="1222"/>
      <c r="Q127" s="1222"/>
      <c r="R127" s="1222"/>
      <c r="S127" s="1222"/>
      <c r="T127" s="1222"/>
      <c r="U127" s="258"/>
      <c r="V127" s="229"/>
      <c r="W127" s="1210" t="s">
        <v>907</v>
      </c>
      <c r="X127" s="1211"/>
      <c r="Y127" s="1212">
        <v>1</v>
      </c>
      <c r="Z127" s="1213"/>
      <c r="AA127" s="1241"/>
      <c r="AB127" s="1242"/>
      <c r="AC127" s="1197"/>
      <c r="AD127" s="1198"/>
      <c r="AE127" s="1197">
        <f t="shared" si="3"/>
        <v>0</v>
      </c>
      <c r="AF127" s="1198"/>
      <c r="AG127" s="1197">
        <f t="shared" si="4"/>
        <v>0</v>
      </c>
      <c r="AH127" s="1198"/>
      <c r="AI127" s="1197">
        <f t="shared" si="5"/>
        <v>0</v>
      </c>
      <c r="AJ127" s="1218"/>
      <c r="AK127" s="1198"/>
      <c r="AL127" s="258"/>
      <c r="AM127" s="258"/>
      <c r="AN127" s="258"/>
    </row>
    <row r="128" spans="1:45" ht="18" customHeight="1" outlineLevel="1" x14ac:dyDescent="0.25">
      <c r="A128" s="258"/>
      <c r="B128" s="1219" t="s">
        <v>1314</v>
      </c>
      <c r="C128" s="1220"/>
      <c r="D128" s="1221" t="s">
        <v>899</v>
      </c>
      <c r="E128" s="1222"/>
      <c r="F128" s="1222"/>
      <c r="G128" s="1222"/>
      <c r="H128" s="1222"/>
      <c r="I128" s="1222"/>
      <c r="J128" s="1222"/>
      <c r="K128" s="1222"/>
      <c r="L128" s="1222"/>
      <c r="M128" s="1222"/>
      <c r="N128" s="1222"/>
      <c r="O128" s="1222"/>
      <c r="P128" s="1222"/>
      <c r="Q128" s="1222"/>
      <c r="R128" s="1222"/>
      <c r="S128" s="1222"/>
      <c r="T128" s="1222"/>
      <c r="U128" s="258"/>
      <c r="V128" s="229"/>
      <c r="W128" s="1210" t="s">
        <v>439</v>
      </c>
      <c r="X128" s="1211"/>
      <c r="Y128" s="1212">
        <v>1</v>
      </c>
      <c r="Z128" s="1213"/>
      <c r="AA128" s="1214"/>
      <c r="AB128" s="1223"/>
      <c r="AC128" s="1197"/>
      <c r="AD128" s="1198"/>
      <c r="AE128" s="1197">
        <f t="shared" si="3"/>
        <v>0</v>
      </c>
      <c r="AF128" s="1198"/>
      <c r="AG128" s="1197">
        <f t="shared" si="4"/>
        <v>0</v>
      </c>
      <c r="AH128" s="1198"/>
      <c r="AI128" s="1197">
        <f t="shared" si="5"/>
        <v>0</v>
      </c>
      <c r="AJ128" s="1218"/>
      <c r="AK128" s="1198"/>
      <c r="AL128" s="258"/>
      <c r="AM128" s="258"/>
      <c r="AN128" s="258"/>
    </row>
    <row r="129" spans="1:45" ht="18" customHeight="1" outlineLevel="1" x14ac:dyDescent="0.25">
      <c r="A129" s="258"/>
      <c r="B129" s="1219" t="s">
        <v>1315</v>
      </c>
      <c r="C129" s="1220"/>
      <c r="D129" s="1221" t="s">
        <v>900</v>
      </c>
      <c r="E129" s="1222"/>
      <c r="F129" s="1222"/>
      <c r="G129" s="1222"/>
      <c r="H129" s="1222"/>
      <c r="I129" s="1222"/>
      <c r="J129" s="1222"/>
      <c r="K129" s="1222"/>
      <c r="L129" s="1222"/>
      <c r="M129" s="1222"/>
      <c r="N129" s="1222"/>
      <c r="O129" s="1222"/>
      <c r="P129" s="1222"/>
      <c r="Q129" s="1222"/>
      <c r="R129" s="1222"/>
      <c r="S129" s="1222"/>
      <c r="T129" s="1222"/>
      <c r="U129" s="258"/>
      <c r="V129" s="229"/>
      <c r="W129" s="1210" t="s">
        <v>553</v>
      </c>
      <c r="X129" s="1211"/>
      <c r="Y129" s="1212">
        <v>3</v>
      </c>
      <c r="Z129" s="1213"/>
      <c r="AA129" s="1214"/>
      <c r="AB129" s="1223"/>
      <c r="AC129" s="1197"/>
      <c r="AD129" s="1198"/>
      <c r="AE129" s="1197">
        <f t="shared" si="3"/>
        <v>0</v>
      </c>
      <c r="AF129" s="1198"/>
      <c r="AG129" s="1197">
        <f t="shared" si="4"/>
        <v>0</v>
      </c>
      <c r="AH129" s="1198"/>
      <c r="AI129" s="1197">
        <f t="shared" si="5"/>
        <v>0</v>
      </c>
      <c r="AJ129" s="1218"/>
      <c r="AK129" s="1198"/>
      <c r="AL129" s="258"/>
      <c r="AM129" s="258"/>
      <c r="AN129" s="258"/>
    </row>
    <row r="130" spans="1:45" ht="18" customHeight="1" outlineLevel="1" x14ac:dyDescent="0.25">
      <c r="A130" s="258"/>
      <c r="B130" s="1219" t="s">
        <v>1316</v>
      </c>
      <c r="C130" s="1220"/>
      <c r="D130" s="1221" t="s">
        <v>901</v>
      </c>
      <c r="E130" s="1222"/>
      <c r="F130" s="1222"/>
      <c r="G130" s="1222"/>
      <c r="H130" s="1222"/>
      <c r="I130" s="1222"/>
      <c r="J130" s="1222"/>
      <c r="K130" s="1222"/>
      <c r="L130" s="1222"/>
      <c r="M130" s="1222"/>
      <c r="N130" s="1222"/>
      <c r="O130" s="1222"/>
      <c r="P130" s="1222"/>
      <c r="Q130" s="1222"/>
      <c r="R130" s="1222"/>
      <c r="S130" s="1222"/>
      <c r="T130" s="1222"/>
      <c r="U130" s="258"/>
      <c r="V130" s="229"/>
      <c r="W130" s="1210" t="s">
        <v>907</v>
      </c>
      <c r="X130" s="1211"/>
      <c r="Y130" s="1212">
        <v>24</v>
      </c>
      <c r="Z130" s="1213"/>
      <c r="AA130" s="1214"/>
      <c r="AB130" s="1223"/>
      <c r="AC130" s="1197"/>
      <c r="AD130" s="1198"/>
      <c r="AE130" s="1197">
        <f t="shared" si="3"/>
        <v>0</v>
      </c>
      <c r="AF130" s="1198"/>
      <c r="AG130" s="1197">
        <f t="shared" si="4"/>
        <v>0</v>
      </c>
      <c r="AH130" s="1198"/>
      <c r="AI130" s="1197">
        <f t="shared" si="5"/>
        <v>0</v>
      </c>
      <c r="AJ130" s="1218"/>
      <c r="AK130" s="1198"/>
      <c r="AL130" s="258"/>
      <c r="AM130" s="258"/>
      <c r="AN130" s="258"/>
    </row>
    <row r="131" spans="1:45" ht="18" customHeight="1" outlineLevel="1" x14ac:dyDescent="0.25">
      <c r="A131" s="258"/>
      <c r="B131" s="1219" t="s">
        <v>1317</v>
      </c>
      <c r="C131" s="1220"/>
      <c r="D131" s="1221" t="s">
        <v>902</v>
      </c>
      <c r="E131" s="1222"/>
      <c r="F131" s="1222"/>
      <c r="G131" s="1222"/>
      <c r="H131" s="1222"/>
      <c r="I131" s="1222"/>
      <c r="J131" s="1222"/>
      <c r="K131" s="1222"/>
      <c r="L131" s="1222"/>
      <c r="M131" s="1222"/>
      <c r="N131" s="1222"/>
      <c r="O131" s="1222"/>
      <c r="P131" s="1222"/>
      <c r="Q131" s="1222"/>
      <c r="R131" s="1222"/>
      <c r="S131" s="1222"/>
      <c r="T131" s="1222"/>
      <c r="U131" s="258"/>
      <c r="V131" s="229"/>
      <c r="W131" s="1210" t="s">
        <v>907</v>
      </c>
      <c r="X131" s="1211"/>
      <c r="Y131" s="1212">
        <v>8</v>
      </c>
      <c r="Z131" s="1213"/>
      <c r="AA131" s="1214"/>
      <c r="AB131" s="1223"/>
      <c r="AC131" s="1197"/>
      <c r="AD131" s="1198"/>
      <c r="AE131" s="1197">
        <f t="shared" si="3"/>
        <v>0</v>
      </c>
      <c r="AF131" s="1198"/>
      <c r="AG131" s="1197">
        <f t="shared" si="4"/>
        <v>0</v>
      </c>
      <c r="AH131" s="1198"/>
      <c r="AI131" s="1197">
        <f t="shared" si="5"/>
        <v>0</v>
      </c>
      <c r="AJ131" s="1218"/>
      <c r="AK131" s="1198"/>
      <c r="AL131" s="258"/>
      <c r="AM131" s="258"/>
      <c r="AN131" s="258"/>
    </row>
    <row r="132" spans="1:45" ht="18" customHeight="1" outlineLevel="1" x14ac:dyDescent="0.25">
      <c r="A132" s="258"/>
      <c r="B132" s="1219" t="s">
        <v>1318</v>
      </c>
      <c r="C132" s="1220"/>
      <c r="D132" s="1221" t="s">
        <v>903</v>
      </c>
      <c r="E132" s="1222"/>
      <c r="F132" s="1222"/>
      <c r="G132" s="1222"/>
      <c r="H132" s="1222"/>
      <c r="I132" s="1222"/>
      <c r="J132" s="1222"/>
      <c r="K132" s="1222"/>
      <c r="L132" s="1222"/>
      <c r="M132" s="1222"/>
      <c r="N132" s="1222"/>
      <c r="O132" s="1222"/>
      <c r="P132" s="1222"/>
      <c r="Q132" s="1222"/>
      <c r="R132" s="1222"/>
      <c r="S132" s="1222"/>
      <c r="T132" s="1222"/>
      <c r="U132" s="258"/>
      <c r="V132" s="229"/>
      <c r="W132" s="1210" t="s">
        <v>907</v>
      </c>
      <c r="X132" s="1211"/>
      <c r="Y132" s="1212">
        <v>1</v>
      </c>
      <c r="Z132" s="1213"/>
      <c r="AA132" s="1214"/>
      <c r="AB132" s="1223"/>
      <c r="AC132" s="1197"/>
      <c r="AD132" s="1198"/>
      <c r="AE132" s="1197">
        <f t="shared" si="3"/>
        <v>0</v>
      </c>
      <c r="AF132" s="1198"/>
      <c r="AG132" s="1197">
        <f t="shared" si="4"/>
        <v>0</v>
      </c>
      <c r="AH132" s="1198"/>
      <c r="AI132" s="1197">
        <f t="shared" si="5"/>
        <v>0</v>
      </c>
      <c r="AJ132" s="1218"/>
      <c r="AK132" s="1198"/>
      <c r="AL132" s="258"/>
      <c r="AM132" s="258"/>
      <c r="AN132" s="258"/>
    </row>
    <row r="133" spans="1:45" ht="18" customHeight="1" outlineLevel="1" x14ac:dyDescent="0.25">
      <c r="A133" s="258"/>
      <c r="B133" s="1219" t="s">
        <v>1319</v>
      </c>
      <c r="C133" s="1220"/>
      <c r="D133" s="1221" t="s">
        <v>904</v>
      </c>
      <c r="E133" s="1222"/>
      <c r="F133" s="1222"/>
      <c r="G133" s="1222"/>
      <c r="H133" s="1222"/>
      <c r="I133" s="1222"/>
      <c r="J133" s="1222"/>
      <c r="K133" s="1222"/>
      <c r="L133" s="1222"/>
      <c r="M133" s="1222"/>
      <c r="N133" s="1222"/>
      <c r="O133" s="1222"/>
      <c r="P133" s="1222"/>
      <c r="Q133" s="1222"/>
      <c r="R133" s="1222"/>
      <c r="S133" s="1222"/>
      <c r="T133" s="1222"/>
      <c r="U133" s="258"/>
      <c r="V133" s="229"/>
      <c r="W133" s="1210" t="s">
        <v>907</v>
      </c>
      <c r="X133" s="1211"/>
      <c r="Y133" s="1212">
        <v>12</v>
      </c>
      <c r="Z133" s="1213"/>
      <c r="AA133" s="1214"/>
      <c r="AB133" s="1223"/>
      <c r="AC133" s="1197"/>
      <c r="AD133" s="1198"/>
      <c r="AE133" s="1197">
        <f t="shared" si="3"/>
        <v>0</v>
      </c>
      <c r="AF133" s="1198"/>
      <c r="AG133" s="1197">
        <f t="shared" si="4"/>
        <v>0</v>
      </c>
      <c r="AH133" s="1198"/>
      <c r="AI133" s="1197">
        <f t="shared" si="5"/>
        <v>0</v>
      </c>
      <c r="AJ133" s="1218"/>
      <c r="AK133" s="1198"/>
      <c r="AL133" s="258"/>
      <c r="AM133" s="258"/>
      <c r="AN133" s="258"/>
    </row>
    <row r="134" spans="1:45" ht="18" customHeight="1" outlineLevel="1" x14ac:dyDescent="0.25">
      <c r="A134" s="258"/>
      <c r="B134" s="1219" t="s">
        <v>1320</v>
      </c>
      <c r="C134" s="1220"/>
      <c r="D134" s="1221" t="s">
        <v>905</v>
      </c>
      <c r="E134" s="1222"/>
      <c r="F134" s="1222"/>
      <c r="G134" s="1222"/>
      <c r="H134" s="1222"/>
      <c r="I134" s="1222"/>
      <c r="J134" s="1222"/>
      <c r="K134" s="1222"/>
      <c r="L134" s="1222"/>
      <c r="M134" s="1222"/>
      <c r="N134" s="1222"/>
      <c r="O134" s="1222"/>
      <c r="P134" s="1222"/>
      <c r="Q134" s="1222"/>
      <c r="R134" s="1222"/>
      <c r="S134" s="1222"/>
      <c r="T134" s="1222"/>
      <c r="U134" s="258"/>
      <c r="V134" s="229"/>
      <c r="W134" s="1210" t="s">
        <v>907</v>
      </c>
      <c r="X134" s="1211"/>
      <c r="Y134" s="1212">
        <v>1</v>
      </c>
      <c r="Z134" s="1213"/>
      <c r="AA134" s="1214"/>
      <c r="AB134" s="1223"/>
      <c r="AC134" s="1197"/>
      <c r="AD134" s="1198"/>
      <c r="AE134" s="1197">
        <f t="shared" si="3"/>
        <v>0</v>
      </c>
      <c r="AF134" s="1198"/>
      <c r="AG134" s="1197">
        <f t="shared" si="4"/>
        <v>0</v>
      </c>
      <c r="AH134" s="1198"/>
      <c r="AI134" s="1197">
        <f t="shared" si="5"/>
        <v>0</v>
      </c>
      <c r="AJ134" s="1218"/>
      <c r="AK134" s="1198"/>
      <c r="AL134" s="258"/>
      <c r="AM134" s="258"/>
      <c r="AN134" s="258"/>
    </row>
    <row r="135" spans="1:45" ht="18" customHeight="1" outlineLevel="1" x14ac:dyDescent="0.25">
      <c r="A135" s="258"/>
      <c r="B135" s="1219" t="s">
        <v>1321</v>
      </c>
      <c r="C135" s="1220"/>
      <c r="D135" s="1221" t="s">
        <v>906</v>
      </c>
      <c r="E135" s="1222"/>
      <c r="F135" s="1222"/>
      <c r="G135" s="1222"/>
      <c r="H135" s="1222"/>
      <c r="I135" s="1222"/>
      <c r="J135" s="1222"/>
      <c r="K135" s="1222"/>
      <c r="L135" s="1222"/>
      <c r="M135" s="1222"/>
      <c r="N135" s="1222"/>
      <c r="O135" s="1222"/>
      <c r="P135" s="1222"/>
      <c r="Q135" s="1222"/>
      <c r="R135" s="1222"/>
      <c r="S135" s="1222"/>
      <c r="T135" s="1222"/>
      <c r="U135" s="258"/>
      <c r="V135" s="229"/>
      <c r="W135" s="1210" t="s">
        <v>907</v>
      </c>
      <c r="X135" s="1211"/>
      <c r="Y135" s="1212">
        <v>2</v>
      </c>
      <c r="Z135" s="1213"/>
      <c r="AA135" s="1214"/>
      <c r="AB135" s="1223"/>
      <c r="AC135" s="1197"/>
      <c r="AD135" s="1198"/>
      <c r="AE135" s="1197">
        <f t="shared" si="3"/>
        <v>0</v>
      </c>
      <c r="AF135" s="1198"/>
      <c r="AG135" s="1197">
        <f t="shared" si="4"/>
        <v>0</v>
      </c>
      <c r="AH135" s="1198"/>
      <c r="AI135" s="1197">
        <f t="shared" si="5"/>
        <v>0</v>
      </c>
      <c r="AJ135" s="1218"/>
      <c r="AK135" s="1198"/>
      <c r="AL135" s="258"/>
      <c r="AM135" s="258"/>
      <c r="AN135" s="258"/>
    </row>
    <row r="136" spans="1:45" ht="18" customHeight="1" x14ac:dyDescent="0.25">
      <c r="A136" s="288"/>
      <c r="B136" s="1202">
        <v>4</v>
      </c>
      <c r="C136" s="1168"/>
      <c r="D136" s="1203" t="s">
        <v>929</v>
      </c>
      <c r="E136" s="1180"/>
      <c r="F136" s="1180"/>
      <c r="G136" s="1180"/>
      <c r="H136" s="1180"/>
      <c r="I136" s="1180"/>
      <c r="J136" s="1180"/>
      <c r="K136" s="1180"/>
      <c r="L136" s="1180"/>
      <c r="M136" s="1180"/>
      <c r="N136" s="1180"/>
      <c r="O136" s="1180"/>
      <c r="P136" s="1180"/>
      <c r="Q136" s="1180"/>
      <c r="R136" s="1180"/>
      <c r="S136" s="1180"/>
      <c r="T136" s="1180"/>
      <c r="U136" s="289"/>
      <c r="V136" s="289"/>
      <c r="W136" s="289"/>
      <c r="X136" s="289"/>
      <c r="Y136" s="290"/>
      <c r="Z136" s="290"/>
      <c r="AA136" s="290"/>
      <c r="AB136" s="290"/>
      <c r="AC136" s="290"/>
      <c r="AD136" s="290"/>
      <c r="AE136" s="1204"/>
      <c r="AF136" s="1168"/>
      <c r="AG136" s="1204"/>
      <c r="AH136" s="1168"/>
      <c r="AI136" s="1204">
        <f>AI137+AI162+AI183</f>
        <v>0</v>
      </c>
      <c r="AJ136" s="1180"/>
      <c r="AK136" s="1168"/>
      <c r="AL136" s="288"/>
      <c r="AM136" s="259"/>
      <c r="AN136" s="259"/>
      <c r="AO136" s="288"/>
      <c r="AP136" s="288"/>
      <c r="AQ136" s="288"/>
      <c r="AR136" s="288"/>
      <c r="AS136" s="288"/>
    </row>
    <row r="137" spans="1:45" s="547" customFormat="1" ht="18" customHeight="1" outlineLevel="1" x14ac:dyDescent="0.25">
      <c r="A137" s="544"/>
      <c r="B137" s="1207" t="s">
        <v>53</v>
      </c>
      <c r="C137" s="1208"/>
      <c r="D137" s="1209" t="s">
        <v>858</v>
      </c>
      <c r="E137" s="1208"/>
      <c r="F137" s="1208"/>
      <c r="G137" s="1208"/>
      <c r="H137" s="1208"/>
      <c r="I137" s="1208"/>
      <c r="J137" s="1208"/>
      <c r="K137" s="1208"/>
      <c r="L137" s="1208"/>
      <c r="M137" s="1208"/>
      <c r="N137" s="1208"/>
      <c r="O137" s="1208"/>
      <c r="P137" s="1208"/>
      <c r="Q137" s="1208"/>
      <c r="R137" s="1208"/>
      <c r="S137" s="1208"/>
      <c r="T137" s="1208"/>
      <c r="U137" s="545"/>
      <c r="V137" s="222"/>
      <c r="W137" s="1210"/>
      <c r="X137" s="1211"/>
      <c r="Y137" s="1212"/>
      <c r="Z137" s="1213"/>
      <c r="AA137" s="1214"/>
      <c r="AB137" s="1215"/>
      <c r="AC137" s="1197"/>
      <c r="AD137" s="1198"/>
      <c r="AE137" s="1197"/>
      <c r="AF137" s="1198"/>
      <c r="AG137" s="1197"/>
      <c r="AH137" s="1198"/>
      <c r="AI137" s="1199">
        <f>SUM(AI138:AK159)</f>
        <v>0</v>
      </c>
      <c r="AJ137" s="1200"/>
      <c r="AK137" s="1201"/>
      <c r="AL137" s="544"/>
      <c r="AM137" s="546"/>
      <c r="AN137" s="546"/>
      <c r="AO137" s="544"/>
      <c r="AP137" s="544"/>
      <c r="AQ137" s="544"/>
      <c r="AR137" s="544"/>
      <c r="AS137" s="544"/>
    </row>
    <row r="138" spans="1:45" ht="18" customHeight="1" outlineLevel="2" x14ac:dyDescent="0.25">
      <c r="A138" s="258"/>
      <c r="B138" s="1219" t="s">
        <v>54</v>
      </c>
      <c r="C138" s="1220"/>
      <c r="D138" s="1221" t="s">
        <v>859</v>
      </c>
      <c r="E138" s="1222"/>
      <c r="F138" s="1222"/>
      <c r="G138" s="1222"/>
      <c r="H138" s="1222"/>
      <c r="I138" s="1222"/>
      <c r="J138" s="1222"/>
      <c r="K138" s="1222"/>
      <c r="L138" s="1222"/>
      <c r="M138" s="1222"/>
      <c r="N138" s="1222"/>
      <c r="O138" s="1222"/>
      <c r="P138" s="1222"/>
      <c r="Q138" s="1222"/>
      <c r="R138" s="1222"/>
      <c r="S138" s="1222"/>
      <c r="T138" s="1222"/>
      <c r="U138" s="258"/>
      <c r="V138" s="229"/>
      <c r="W138" s="1210" t="s">
        <v>338</v>
      </c>
      <c r="X138" s="1211"/>
      <c r="Y138" s="1212">
        <v>8</v>
      </c>
      <c r="Z138" s="1213"/>
      <c r="AA138" s="1214"/>
      <c r="AB138" s="1223"/>
      <c r="AC138" s="1249"/>
      <c r="AD138" s="1198"/>
      <c r="AE138" s="1197">
        <f t="shared" ref="AE138:AE161" si="6">ROUND(Y138*AA138,2)</f>
        <v>0</v>
      </c>
      <c r="AF138" s="1198"/>
      <c r="AG138" s="1197">
        <f t="shared" ref="AG138:AG161" si="7">ROUND(Y138*AC138,2)</f>
        <v>0</v>
      </c>
      <c r="AH138" s="1198"/>
      <c r="AI138" s="1197">
        <f t="shared" ref="AI138:AI161" si="8">AE138+AG138</f>
        <v>0</v>
      </c>
      <c r="AJ138" s="1218"/>
      <c r="AK138" s="1198"/>
      <c r="AL138" s="258"/>
      <c r="AM138" s="258"/>
      <c r="AN138" s="258"/>
    </row>
    <row r="139" spans="1:45" ht="18" customHeight="1" outlineLevel="2" x14ac:dyDescent="0.25">
      <c r="A139" s="258"/>
      <c r="B139" s="1219" t="s">
        <v>55</v>
      </c>
      <c r="C139" s="1220"/>
      <c r="D139" s="1221" t="s">
        <v>860</v>
      </c>
      <c r="E139" s="1222"/>
      <c r="F139" s="1222"/>
      <c r="G139" s="1222"/>
      <c r="H139" s="1222"/>
      <c r="I139" s="1222"/>
      <c r="J139" s="1222"/>
      <c r="K139" s="1222"/>
      <c r="L139" s="1222"/>
      <c r="M139" s="1222"/>
      <c r="N139" s="1222"/>
      <c r="O139" s="1222"/>
      <c r="P139" s="1222"/>
      <c r="Q139" s="1222"/>
      <c r="R139" s="1222"/>
      <c r="S139" s="1222"/>
      <c r="T139" s="1222"/>
      <c r="U139" s="258"/>
      <c r="V139" s="229"/>
      <c r="W139" s="1210" t="s">
        <v>907</v>
      </c>
      <c r="X139" s="1211"/>
      <c r="Y139" s="1212">
        <v>4</v>
      </c>
      <c r="Z139" s="1213"/>
      <c r="AA139" s="1214"/>
      <c r="AB139" s="1223"/>
      <c r="AC139" s="1249"/>
      <c r="AD139" s="1198"/>
      <c r="AE139" s="1197">
        <f t="shared" si="6"/>
        <v>0</v>
      </c>
      <c r="AF139" s="1198"/>
      <c r="AG139" s="1197">
        <f t="shared" si="7"/>
        <v>0</v>
      </c>
      <c r="AH139" s="1198"/>
      <c r="AI139" s="1197">
        <f t="shared" si="8"/>
        <v>0</v>
      </c>
      <c r="AJ139" s="1218"/>
      <c r="AK139" s="1198"/>
      <c r="AL139" s="258"/>
      <c r="AM139" s="258"/>
      <c r="AN139" s="258"/>
    </row>
    <row r="140" spans="1:45" ht="18" customHeight="1" outlineLevel="2" x14ac:dyDescent="0.25">
      <c r="A140" s="258"/>
      <c r="B140" s="1219" t="s">
        <v>56</v>
      </c>
      <c r="C140" s="1220"/>
      <c r="D140" s="1221" t="s">
        <v>861</v>
      </c>
      <c r="E140" s="1222"/>
      <c r="F140" s="1222"/>
      <c r="G140" s="1222"/>
      <c r="H140" s="1222"/>
      <c r="I140" s="1222"/>
      <c r="J140" s="1222"/>
      <c r="K140" s="1222"/>
      <c r="L140" s="1222"/>
      <c r="M140" s="1222"/>
      <c r="N140" s="1222"/>
      <c r="O140" s="1222"/>
      <c r="P140" s="1222"/>
      <c r="Q140" s="1222"/>
      <c r="R140" s="1222"/>
      <c r="S140" s="1222"/>
      <c r="T140" s="1222"/>
      <c r="U140" s="258"/>
      <c r="V140" s="229"/>
      <c r="W140" s="1210" t="s">
        <v>907</v>
      </c>
      <c r="X140" s="1211"/>
      <c r="Y140" s="1212">
        <v>1</v>
      </c>
      <c r="Z140" s="1213"/>
      <c r="AA140" s="1214"/>
      <c r="AB140" s="1223"/>
      <c r="AC140" s="1249"/>
      <c r="AD140" s="1198"/>
      <c r="AE140" s="1197">
        <f t="shared" si="6"/>
        <v>0</v>
      </c>
      <c r="AF140" s="1198"/>
      <c r="AG140" s="1197">
        <f t="shared" si="7"/>
        <v>0</v>
      </c>
      <c r="AH140" s="1198"/>
      <c r="AI140" s="1197">
        <f t="shared" si="8"/>
        <v>0</v>
      </c>
      <c r="AJ140" s="1218"/>
      <c r="AK140" s="1198"/>
      <c r="AL140" s="258"/>
      <c r="AM140" s="258"/>
      <c r="AN140" s="258"/>
    </row>
    <row r="141" spans="1:45" ht="18" customHeight="1" outlineLevel="2" x14ac:dyDescent="0.25">
      <c r="A141" s="258"/>
      <c r="B141" s="1219" t="s">
        <v>57</v>
      </c>
      <c r="C141" s="1220"/>
      <c r="D141" s="1221" t="s">
        <v>862</v>
      </c>
      <c r="E141" s="1222"/>
      <c r="F141" s="1222"/>
      <c r="G141" s="1222"/>
      <c r="H141" s="1222"/>
      <c r="I141" s="1222"/>
      <c r="J141" s="1222"/>
      <c r="K141" s="1222"/>
      <c r="L141" s="1222"/>
      <c r="M141" s="1222"/>
      <c r="N141" s="1222"/>
      <c r="O141" s="1222"/>
      <c r="P141" s="1222"/>
      <c r="Q141" s="1222"/>
      <c r="R141" s="1222"/>
      <c r="S141" s="1222"/>
      <c r="T141" s="1222"/>
      <c r="U141" s="258"/>
      <c r="V141" s="229"/>
      <c r="W141" s="1210" t="s">
        <v>907</v>
      </c>
      <c r="X141" s="1211"/>
      <c r="Y141" s="1212">
        <v>1</v>
      </c>
      <c r="Z141" s="1213"/>
      <c r="AA141" s="1214"/>
      <c r="AB141" s="1223"/>
      <c r="AC141" s="1249"/>
      <c r="AD141" s="1198"/>
      <c r="AE141" s="1197">
        <f t="shared" si="6"/>
        <v>0</v>
      </c>
      <c r="AF141" s="1198"/>
      <c r="AG141" s="1197">
        <f t="shared" si="7"/>
        <v>0</v>
      </c>
      <c r="AH141" s="1198"/>
      <c r="AI141" s="1197">
        <f t="shared" si="8"/>
        <v>0</v>
      </c>
      <c r="AJ141" s="1218"/>
      <c r="AK141" s="1198"/>
      <c r="AL141" s="258"/>
      <c r="AM141" s="258"/>
      <c r="AN141" s="258"/>
    </row>
    <row r="142" spans="1:45" ht="18" customHeight="1" outlineLevel="2" x14ac:dyDescent="0.25">
      <c r="A142" s="258"/>
      <c r="B142" s="1219" t="s">
        <v>59</v>
      </c>
      <c r="C142" s="1220"/>
      <c r="D142" s="1221" t="s">
        <v>863</v>
      </c>
      <c r="E142" s="1222"/>
      <c r="F142" s="1222"/>
      <c r="G142" s="1222"/>
      <c r="H142" s="1222"/>
      <c r="I142" s="1222"/>
      <c r="J142" s="1222"/>
      <c r="K142" s="1222"/>
      <c r="L142" s="1222"/>
      <c r="M142" s="1222"/>
      <c r="N142" s="1222"/>
      <c r="O142" s="1222"/>
      <c r="P142" s="1222"/>
      <c r="Q142" s="1222"/>
      <c r="R142" s="1222"/>
      <c r="S142" s="1222"/>
      <c r="T142" s="1222"/>
      <c r="U142" s="258"/>
      <c r="V142" s="229"/>
      <c r="W142" s="1210" t="s">
        <v>907</v>
      </c>
      <c r="X142" s="1211"/>
      <c r="Y142" s="1212">
        <v>12</v>
      </c>
      <c r="Z142" s="1213"/>
      <c r="AA142" s="1214"/>
      <c r="AB142" s="1223"/>
      <c r="AC142" s="1249"/>
      <c r="AD142" s="1198"/>
      <c r="AE142" s="1197">
        <f t="shared" si="6"/>
        <v>0</v>
      </c>
      <c r="AF142" s="1198"/>
      <c r="AG142" s="1197">
        <f t="shared" si="7"/>
        <v>0</v>
      </c>
      <c r="AH142" s="1198"/>
      <c r="AI142" s="1197">
        <f t="shared" si="8"/>
        <v>0</v>
      </c>
      <c r="AJ142" s="1218"/>
      <c r="AK142" s="1198"/>
      <c r="AL142" s="258"/>
      <c r="AM142" s="258"/>
      <c r="AN142" s="258"/>
    </row>
    <row r="143" spans="1:45" ht="18" customHeight="1" outlineLevel="2" x14ac:dyDescent="0.25">
      <c r="A143" s="258"/>
      <c r="B143" s="1219" t="s">
        <v>60</v>
      </c>
      <c r="C143" s="1220"/>
      <c r="D143" s="1221" t="s">
        <v>864</v>
      </c>
      <c r="E143" s="1222"/>
      <c r="F143" s="1222"/>
      <c r="G143" s="1222"/>
      <c r="H143" s="1222"/>
      <c r="I143" s="1222"/>
      <c r="J143" s="1222"/>
      <c r="K143" s="1222"/>
      <c r="L143" s="1222"/>
      <c r="M143" s="1222"/>
      <c r="N143" s="1222"/>
      <c r="O143" s="1222"/>
      <c r="P143" s="1222"/>
      <c r="Q143" s="1222"/>
      <c r="R143" s="1222"/>
      <c r="S143" s="1222"/>
      <c r="T143" s="1222"/>
      <c r="U143" s="258"/>
      <c r="V143" s="229"/>
      <c r="W143" s="1210" t="s">
        <v>907</v>
      </c>
      <c r="X143" s="1211"/>
      <c r="Y143" s="1212">
        <v>40</v>
      </c>
      <c r="Z143" s="1213"/>
      <c r="AA143" s="1214"/>
      <c r="AB143" s="1223"/>
      <c r="AC143" s="1249"/>
      <c r="AD143" s="1198"/>
      <c r="AE143" s="1197">
        <f t="shared" si="6"/>
        <v>0</v>
      </c>
      <c r="AF143" s="1198"/>
      <c r="AG143" s="1197">
        <f t="shared" si="7"/>
        <v>0</v>
      </c>
      <c r="AH143" s="1198"/>
      <c r="AI143" s="1197">
        <f t="shared" si="8"/>
        <v>0</v>
      </c>
      <c r="AJ143" s="1218"/>
      <c r="AK143" s="1198"/>
      <c r="AL143" s="258"/>
      <c r="AM143" s="258"/>
      <c r="AN143" s="258"/>
    </row>
    <row r="144" spans="1:45" ht="18" customHeight="1" outlineLevel="2" x14ac:dyDescent="0.25">
      <c r="A144" s="258"/>
      <c r="B144" s="1219" t="s">
        <v>61</v>
      </c>
      <c r="C144" s="1220"/>
      <c r="D144" s="1221" t="s">
        <v>865</v>
      </c>
      <c r="E144" s="1222"/>
      <c r="F144" s="1222"/>
      <c r="G144" s="1222"/>
      <c r="H144" s="1222"/>
      <c r="I144" s="1222"/>
      <c r="J144" s="1222"/>
      <c r="K144" s="1222"/>
      <c r="L144" s="1222"/>
      <c r="M144" s="1222"/>
      <c r="N144" s="1222"/>
      <c r="O144" s="1222"/>
      <c r="P144" s="1222"/>
      <c r="Q144" s="1222"/>
      <c r="R144" s="1222"/>
      <c r="S144" s="1222"/>
      <c r="T144" s="1222"/>
      <c r="U144" s="258"/>
      <c r="V144" s="229"/>
      <c r="W144" s="1210" t="s">
        <v>39</v>
      </c>
      <c r="X144" s="1211"/>
      <c r="Y144" s="1212">
        <v>1</v>
      </c>
      <c r="Z144" s="1213"/>
      <c r="AA144" s="1214"/>
      <c r="AB144" s="1223"/>
      <c r="AC144" s="1249"/>
      <c r="AD144" s="1198"/>
      <c r="AE144" s="1197">
        <f t="shared" si="6"/>
        <v>0</v>
      </c>
      <c r="AF144" s="1198"/>
      <c r="AG144" s="1197">
        <f t="shared" si="7"/>
        <v>0</v>
      </c>
      <c r="AH144" s="1198"/>
      <c r="AI144" s="1197">
        <f t="shared" si="8"/>
        <v>0</v>
      </c>
      <c r="AJ144" s="1218"/>
      <c r="AK144" s="1198"/>
      <c r="AL144" s="258"/>
      <c r="AM144" s="258"/>
      <c r="AN144" s="258"/>
    </row>
    <row r="145" spans="1:45" ht="18" customHeight="1" outlineLevel="2" x14ac:dyDescent="0.25">
      <c r="A145" s="258"/>
      <c r="B145" s="1219" t="s">
        <v>62</v>
      </c>
      <c r="C145" s="1220"/>
      <c r="D145" s="1221" t="s">
        <v>923</v>
      </c>
      <c r="E145" s="1222"/>
      <c r="F145" s="1222"/>
      <c r="G145" s="1222"/>
      <c r="H145" s="1222"/>
      <c r="I145" s="1222"/>
      <c r="J145" s="1222"/>
      <c r="K145" s="1222"/>
      <c r="L145" s="1222"/>
      <c r="M145" s="1222"/>
      <c r="N145" s="1222"/>
      <c r="O145" s="1222"/>
      <c r="P145" s="1222"/>
      <c r="Q145" s="1222"/>
      <c r="R145" s="1222"/>
      <c r="S145" s="1222"/>
      <c r="T145" s="1222"/>
      <c r="U145" s="258"/>
      <c r="V145" s="229"/>
      <c r="W145" s="1210" t="s">
        <v>39</v>
      </c>
      <c r="X145" s="1211"/>
      <c r="Y145" s="1212">
        <v>20</v>
      </c>
      <c r="Z145" s="1213"/>
      <c r="AA145" s="1214"/>
      <c r="AB145" s="1223"/>
      <c r="AC145" s="1249"/>
      <c r="AD145" s="1198"/>
      <c r="AE145" s="1197">
        <f t="shared" si="6"/>
        <v>0</v>
      </c>
      <c r="AF145" s="1198"/>
      <c r="AG145" s="1197">
        <f t="shared" si="7"/>
        <v>0</v>
      </c>
      <c r="AH145" s="1198"/>
      <c r="AI145" s="1197">
        <f t="shared" si="8"/>
        <v>0</v>
      </c>
      <c r="AJ145" s="1218"/>
      <c r="AK145" s="1198"/>
      <c r="AL145" s="258"/>
      <c r="AM145" s="258"/>
      <c r="AN145" s="258"/>
    </row>
    <row r="146" spans="1:45" ht="18" customHeight="1" outlineLevel="2" x14ac:dyDescent="0.25">
      <c r="A146" s="258"/>
      <c r="B146" s="1219" t="s">
        <v>63</v>
      </c>
      <c r="C146" s="1220"/>
      <c r="D146" s="1221" t="s">
        <v>866</v>
      </c>
      <c r="E146" s="1222"/>
      <c r="F146" s="1222"/>
      <c r="G146" s="1222"/>
      <c r="H146" s="1222"/>
      <c r="I146" s="1222"/>
      <c r="J146" s="1222"/>
      <c r="K146" s="1222"/>
      <c r="L146" s="1222"/>
      <c r="M146" s="1222"/>
      <c r="N146" s="1222"/>
      <c r="O146" s="1222"/>
      <c r="P146" s="1222"/>
      <c r="Q146" s="1222"/>
      <c r="R146" s="1222"/>
      <c r="S146" s="1222"/>
      <c r="T146" s="1222"/>
      <c r="U146" s="258"/>
      <c r="V146" s="229"/>
      <c r="W146" s="1210" t="s">
        <v>908</v>
      </c>
      <c r="X146" s="1211"/>
      <c r="Y146" s="1212">
        <v>52</v>
      </c>
      <c r="Z146" s="1213"/>
      <c r="AA146" s="1214"/>
      <c r="AB146" s="1223"/>
      <c r="AC146" s="1249"/>
      <c r="AD146" s="1198"/>
      <c r="AE146" s="1197">
        <f t="shared" si="6"/>
        <v>0</v>
      </c>
      <c r="AF146" s="1198"/>
      <c r="AG146" s="1197">
        <f t="shared" si="7"/>
        <v>0</v>
      </c>
      <c r="AH146" s="1198"/>
      <c r="AI146" s="1197">
        <f t="shared" si="8"/>
        <v>0</v>
      </c>
      <c r="AJ146" s="1218"/>
      <c r="AK146" s="1198"/>
      <c r="AL146" s="258"/>
      <c r="AM146" s="258"/>
      <c r="AN146" s="258"/>
    </row>
    <row r="147" spans="1:45" ht="18" customHeight="1" outlineLevel="2" x14ac:dyDescent="0.25">
      <c r="A147" s="258"/>
      <c r="B147" s="1219" t="s">
        <v>64</v>
      </c>
      <c r="C147" s="1220"/>
      <c r="D147" s="1221" t="s">
        <v>867</v>
      </c>
      <c r="E147" s="1222"/>
      <c r="F147" s="1222"/>
      <c r="G147" s="1222"/>
      <c r="H147" s="1222"/>
      <c r="I147" s="1222"/>
      <c r="J147" s="1222"/>
      <c r="K147" s="1222"/>
      <c r="L147" s="1222"/>
      <c r="M147" s="1222"/>
      <c r="N147" s="1222"/>
      <c r="O147" s="1222"/>
      <c r="P147" s="1222"/>
      <c r="Q147" s="1222"/>
      <c r="R147" s="1222"/>
      <c r="S147" s="1222"/>
      <c r="T147" s="1222"/>
      <c r="U147" s="258"/>
      <c r="V147" s="229"/>
      <c r="W147" s="1210" t="s">
        <v>908</v>
      </c>
      <c r="X147" s="1211"/>
      <c r="Y147" s="1212">
        <v>15</v>
      </c>
      <c r="Z147" s="1213"/>
      <c r="AA147" s="1214"/>
      <c r="AB147" s="1223"/>
      <c r="AC147" s="1249"/>
      <c r="AD147" s="1198"/>
      <c r="AE147" s="1197">
        <f t="shared" si="6"/>
        <v>0</v>
      </c>
      <c r="AF147" s="1198"/>
      <c r="AG147" s="1197">
        <f t="shared" si="7"/>
        <v>0</v>
      </c>
      <c r="AH147" s="1198"/>
      <c r="AI147" s="1197">
        <f t="shared" si="8"/>
        <v>0</v>
      </c>
      <c r="AJ147" s="1218"/>
      <c r="AK147" s="1198"/>
      <c r="AL147" s="258"/>
      <c r="AM147" s="258"/>
      <c r="AN147" s="258"/>
    </row>
    <row r="148" spans="1:45" ht="18" customHeight="1" outlineLevel="2" x14ac:dyDescent="0.25">
      <c r="A148" s="258"/>
      <c r="B148" s="1219" t="s">
        <v>65</v>
      </c>
      <c r="C148" s="1220"/>
      <c r="D148" s="1221" t="s">
        <v>868</v>
      </c>
      <c r="E148" s="1222"/>
      <c r="F148" s="1222"/>
      <c r="G148" s="1222"/>
      <c r="H148" s="1222"/>
      <c r="I148" s="1222"/>
      <c r="J148" s="1222"/>
      <c r="K148" s="1222"/>
      <c r="L148" s="1222"/>
      <c r="M148" s="1222"/>
      <c r="N148" s="1222"/>
      <c r="O148" s="1222"/>
      <c r="P148" s="1222"/>
      <c r="Q148" s="1222"/>
      <c r="R148" s="1222"/>
      <c r="S148" s="1222"/>
      <c r="T148" s="1222"/>
      <c r="U148" s="258"/>
      <c r="V148" s="229"/>
      <c r="W148" s="1210" t="s">
        <v>909</v>
      </c>
      <c r="X148" s="1211"/>
      <c r="Y148" s="1212">
        <v>24</v>
      </c>
      <c r="Z148" s="1213"/>
      <c r="AA148" s="1214"/>
      <c r="AB148" s="1223"/>
      <c r="AC148" s="1249"/>
      <c r="AD148" s="1198"/>
      <c r="AE148" s="1197">
        <f t="shared" si="6"/>
        <v>0</v>
      </c>
      <c r="AF148" s="1198"/>
      <c r="AG148" s="1197">
        <f t="shared" si="7"/>
        <v>0</v>
      </c>
      <c r="AH148" s="1198"/>
      <c r="AI148" s="1197">
        <f t="shared" si="8"/>
        <v>0</v>
      </c>
      <c r="AJ148" s="1218"/>
      <c r="AK148" s="1198"/>
      <c r="AL148" s="258"/>
      <c r="AM148" s="258"/>
      <c r="AN148" s="258"/>
    </row>
    <row r="149" spans="1:45" ht="18" customHeight="1" outlineLevel="2" x14ac:dyDescent="0.25">
      <c r="A149" s="258"/>
      <c r="B149" s="1219" t="s">
        <v>66</v>
      </c>
      <c r="C149" s="1220"/>
      <c r="D149" s="1221" t="s">
        <v>870</v>
      </c>
      <c r="E149" s="1222"/>
      <c r="F149" s="1222"/>
      <c r="G149" s="1222"/>
      <c r="H149" s="1222"/>
      <c r="I149" s="1222"/>
      <c r="J149" s="1222"/>
      <c r="K149" s="1222"/>
      <c r="L149" s="1222"/>
      <c r="M149" s="1222"/>
      <c r="N149" s="1222"/>
      <c r="O149" s="1222"/>
      <c r="P149" s="1222"/>
      <c r="Q149" s="1222"/>
      <c r="R149" s="1222"/>
      <c r="S149" s="1222"/>
      <c r="T149" s="1222"/>
      <c r="U149" s="258"/>
      <c r="V149" s="229"/>
      <c r="W149" s="1210" t="s">
        <v>909</v>
      </c>
      <c r="X149" s="1211"/>
      <c r="Y149" s="1212">
        <v>13</v>
      </c>
      <c r="Z149" s="1213"/>
      <c r="AA149" s="1214"/>
      <c r="AB149" s="1223"/>
      <c r="AC149" s="1249"/>
      <c r="AD149" s="1198"/>
      <c r="AE149" s="1197">
        <f t="shared" si="6"/>
        <v>0</v>
      </c>
      <c r="AF149" s="1198"/>
      <c r="AG149" s="1197">
        <f t="shared" si="7"/>
        <v>0</v>
      </c>
      <c r="AH149" s="1198"/>
      <c r="AI149" s="1197">
        <f t="shared" si="8"/>
        <v>0</v>
      </c>
      <c r="AJ149" s="1218"/>
      <c r="AK149" s="1198"/>
      <c r="AL149" s="258"/>
      <c r="AM149" s="258"/>
      <c r="AN149" s="258"/>
    </row>
    <row r="150" spans="1:45" ht="18" customHeight="1" outlineLevel="2" x14ac:dyDescent="0.25">
      <c r="A150" s="258"/>
      <c r="B150" s="1219" t="s">
        <v>232</v>
      </c>
      <c r="C150" s="1220"/>
      <c r="D150" s="1221" t="s">
        <v>871</v>
      </c>
      <c r="E150" s="1222"/>
      <c r="F150" s="1222"/>
      <c r="G150" s="1222"/>
      <c r="H150" s="1222"/>
      <c r="I150" s="1222"/>
      <c r="J150" s="1222"/>
      <c r="K150" s="1222"/>
      <c r="L150" s="1222"/>
      <c r="M150" s="1222"/>
      <c r="N150" s="1222"/>
      <c r="O150" s="1222"/>
      <c r="P150" s="1222"/>
      <c r="Q150" s="1222"/>
      <c r="R150" s="1222"/>
      <c r="S150" s="1222"/>
      <c r="T150" s="1222"/>
      <c r="U150" s="258"/>
      <c r="V150" s="229"/>
      <c r="W150" s="1210" t="s">
        <v>909</v>
      </c>
      <c r="X150" s="1211"/>
      <c r="Y150" s="1212">
        <v>10</v>
      </c>
      <c r="Z150" s="1213"/>
      <c r="AA150" s="1214"/>
      <c r="AB150" s="1223"/>
      <c r="AC150" s="1249"/>
      <c r="AD150" s="1198"/>
      <c r="AE150" s="1197">
        <f t="shared" si="6"/>
        <v>0</v>
      </c>
      <c r="AF150" s="1198"/>
      <c r="AG150" s="1197">
        <f t="shared" si="7"/>
        <v>0</v>
      </c>
      <c r="AH150" s="1198"/>
      <c r="AI150" s="1197">
        <f t="shared" si="8"/>
        <v>0</v>
      </c>
      <c r="AJ150" s="1218"/>
      <c r="AK150" s="1198"/>
      <c r="AL150" s="258"/>
      <c r="AM150" s="258"/>
      <c r="AN150" s="258"/>
    </row>
    <row r="151" spans="1:45" ht="18" customHeight="1" outlineLevel="2" x14ac:dyDescent="0.25">
      <c r="A151" s="258"/>
      <c r="B151" s="1219" t="s">
        <v>1322</v>
      </c>
      <c r="C151" s="1220"/>
      <c r="D151" s="1221" t="s">
        <v>872</v>
      </c>
      <c r="E151" s="1222"/>
      <c r="F151" s="1222"/>
      <c r="G151" s="1222"/>
      <c r="H151" s="1222"/>
      <c r="I151" s="1222"/>
      <c r="J151" s="1222"/>
      <c r="K151" s="1222"/>
      <c r="L151" s="1222"/>
      <c r="M151" s="1222"/>
      <c r="N151" s="1222"/>
      <c r="O151" s="1222"/>
      <c r="P151" s="1222"/>
      <c r="Q151" s="1222"/>
      <c r="R151" s="1222"/>
      <c r="S151" s="1222"/>
      <c r="T151" s="1222"/>
      <c r="U151" s="258"/>
      <c r="V151" s="229"/>
      <c r="W151" s="1210" t="s">
        <v>907</v>
      </c>
      <c r="X151" s="1211"/>
      <c r="Y151" s="1212">
        <v>76</v>
      </c>
      <c r="Z151" s="1213"/>
      <c r="AA151" s="1214"/>
      <c r="AB151" s="1223"/>
      <c r="AC151" s="1249"/>
      <c r="AD151" s="1198"/>
      <c r="AE151" s="1197">
        <f t="shared" si="6"/>
        <v>0</v>
      </c>
      <c r="AF151" s="1198"/>
      <c r="AG151" s="1197">
        <f t="shared" si="7"/>
        <v>0</v>
      </c>
      <c r="AH151" s="1198"/>
      <c r="AI151" s="1197">
        <f t="shared" si="8"/>
        <v>0</v>
      </c>
      <c r="AJ151" s="1218"/>
      <c r="AK151" s="1198"/>
      <c r="AL151" s="258"/>
      <c r="AM151" s="258"/>
      <c r="AN151" s="258"/>
    </row>
    <row r="152" spans="1:45" ht="18" customHeight="1" outlineLevel="2" x14ac:dyDescent="0.25">
      <c r="A152" s="258"/>
      <c r="B152" s="1219" t="s">
        <v>1323</v>
      </c>
      <c r="C152" s="1220"/>
      <c r="D152" s="1221" t="s">
        <v>873</v>
      </c>
      <c r="E152" s="1222"/>
      <c r="F152" s="1222"/>
      <c r="G152" s="1222"/>
      <c r="H152" s="1222"/>
      <c r="I152" s="1222"/>
      <c r="J152" s="1222"/>
      <c r="K152" s="1222"/>
      <c r="L152" s="1222"/>
      <c r="M152" s="1222"/>
      <c r="N152" s="1222"/>
      <c r="O152" s="1222"/>
      <c r="P152" s="1222"/>
      <c r="Q152" s="1222"/>
      <c r="R152" s="1222"/>
      <c r="S152" s="1222"/>
      <c r="T152" s="1222"/>
      <c r="U152" s="258"/>
      <c r="V152" s="229"/>
      <c r="W152" s="1210" t="s">
        <v>39</v>
      </c>
      <c r="X152" s="1211"/>
      <c r="Y152" s="1212">
        <v>20</v>
      </c>
      <c r="Z152" s="1213"/>
      <c r="AA152" s="1214"/>
      <c r="AB152" s="1223"/>
      <c r="AC152" s="1249"/>
      <c r="AD152" s="1198"/>
      <c r="AE152" s="1197">
        <f t="shared" si="6"/>
        <v>0</v>
      </c>
      <c r="AF152" s="1198"/>
      <c r="AG152" s="1197">
        <f t="shared" si="7"/>
        <v>0</v>
      </c>
      <c r="AH152" s="1198"/>
      <c r="AI152" s="1197">
        <f t="shared" si="8"/>
        <v>0</v>
      </c>
      <c r="AJ152" s="1218"/>
      <c r="AK152" s="1198"/>
      <c r="AL152" s="258"/>
      <c r="AM152" s="258"/>
      <c r="AN152" s="258"/>
    </row>
    <row r="153" spans="1:45" ht="18" customHeight="1" outlineLevel="2" x14ac:dyDescent="0.25">
      <c r="A153" s="258"/>
      <c r="B153" s="1219" t="s">
        <v>1324</v>
      </c>
      <c r="C153" s="1220"/>
      <c r="D153" s="1221" t="s">
        <v>874</v>
      </c>
      <c r="E153" s="1222"/>
      <c r="F153" s="1222"/>
      <c r="G153" s="1222"/>
      <c r="H153" s="1222"/>
      <c r="I153" s="1222"/>
      <c r="J153" s="1222"/>
      <c r="K153" s="1222"/>
      <c r="L153" s="1222"/>
      <c r="M153" s="1222"/>
      <c r="N153" s="1222"/>
      <c r="O153" s="1222"/>
      <c r="P153" s="1222"/>
      <c r="Q153" s="1222"/>
      <c r="R153" s="1222"/>
      <c r="S153" s="1222"/>
      <c r="T153" s="1222"/>
      <c r="U153" s="258"/>
      <c r="V153" s="229"/>
      <c r="W153" s="1210" t="s">
        <v>39</v>
      </c>
      <c r="X153" s="1211"/>
      <c r="Y153" s="1212">
        <v>25</v>
      </c>
      <c r="Z153" s="1213"/>
      <c r="AA153" s="1214"/>
      <c r="AB153" s="1223"/>
      <c r="AC153" s="1249"/>
      <c r="AD153" s="1198"/>
      <c r="AE153" s="1197">
        <f t="shared" si="6"/>
        <v>0</v>
      </c>
      <c r="AF153" s="1198"/>
      <c r="AG153" s="1197">
        <f t="shared" si="7"/>
        <v>0</v>
      </c>
      <c r="AH153" s="1198"/>
      <c r="AI153" s="1197">
        <f t="shared" si="8"/>
        <v>0</v>
      </c>
      <c r="AJ153" s="1218"/>
      <c r="AK153" s="1198"/>
      <c r="AL153" s="258"/>
      <c r="AM153" s="258"/>
      <c r="AN153" s="258"/>
    </row>
    <row r="154" spans="1:45" ht="18" customHeight="1" outlineLevel="2" x14ac:dyDescent="0.25">
      <c r="A154" s="258"/>
      <c r="B154" s="1219" t="s">
        <v>1325</v>
      </c>
      <c r="C154" s="1220"/>
      <c r="D154" s="1221" t="s">
        <v>875</v>
      </c>
      <c r="E154" s="1222"/>
      <c r="F154" s="1222"/>
      <c r="G154" s="1222"/>
      <c r="H154" s="1222"/>
      <c r="I154" s="1222"/>
      <c r="J154" s="1222"/>
      <c r="K154" s="1222"/>
      <c r="L154" s="1222"/>
      <c r="M154" s="1222"/>
      <c r="N154" s="1222"/>
      <c r="O154" s="1222"/>
      <c r="P154" s="1222"/>
      <c r="Q154" s="1222"/>
      <c r="R154" s="1222"/>
      <c r="S154" s="1222"/>
      <c r="T154" s="1222"/>
      <c r="U154" s="258"/>
      <c r="V154" s="229"/>
      <c r="W154" s="1210" t="s">
        <v>39</v>
      </c>
      <c r="X154" s="1211"/>
      <c r="Y154" s="1212">
        <v>800</v>
      </c>
      <c r="Z154" s="1213"/>
      <c r="AA154" s="1214"/>
      <c r="AB154" s="1223"/>
      <c r="AC154" s="1249"/>
      <c r="AD154" s="1198"/>
      <c r="AE154" s="1197">
        <f t="shared" si="6"/>
        <v>0</v>
      </c>
      <c r="AF154" s="1198"/>
      <c r="AG154" s="1197">
        <f t="shared" si="7"/>
        <v>0</v>
      </c>
      <c r="AH154" s="1198"/>
      <c r="AI154" s="1197">
        <f t="shared" si="8"/>
        <v>0</v>
      </c>
      <c r="AJ154" s="1218"/>
      <c r="AK154" s="1198"/>
      <c r="AL154" s="258"/>
      <c r="AM154" s="258"/>
      <c r="AN154" s="258"/>
    </row>
    <row r="155" spans="1:45" s="293" customFormat="1" ht="60.75" customHeight="1" outlineLevel="2" x14ac:dyDescent="0.25">
      <c r="A155" s="553"/>
      <c r="B155" s="1224" t="s">
        <v>1326</v>
      </c>
      <c r="C155" s="1225"/>
      <c r="D155" s="1226" t="s">
        <v>2496</v>
      </c>
      <c r="E155" s="1227"/>
      <c r="F155" s="1227"/>
      <c r="G155" s="1227"/>
      <c r="H155" s="1227"/>
      <c r="I155" s="1227"/>
      <c r="J155" s="1227"/>
      <c r="K155" s="1227"/>
      <c r="L155" s="1227"/>
      <c r="M155" s="1227"/>
      <c r="N155" s="1227"/>
      <c r="O155" s="1227"/>
      <c r="P155" s="1227"/>
      <c r="Q155" s="1227"/>
      <c r="R155" s="1227"/>
      <c r="S155" s="1227"/>
      <c r="T155" s="1227"/>
      <c r="U155" s="553"/>
      <c r="V155" s="572"/>
      <c r="W155" s="1228" t="s">
        <v>907</v>
      </c>
      <c r="X155" s="1229"/>
      <c r="Y155" s="1230">
        <v>8</v>
      </c>
      <c r="Z155" s="1231"/>
      <c r="AA155" s="1693"/>
      <c r="AB155" s="1693"/>
      <c r="AC155" s="1687"/>
      <c r="AD155" s="1235"/>
      <c r="AE155" s="1234">
        <f t="shared" si="6"/>
        <v>0</v>
      </c>
      <c r="AF155" s="1235"/>
      <c r="AG155" s="1234">
        <f t="shared" si="7"/>
        <v>0</v>
      </c>
      <c r="AH155" s="1235"/>
      <c r="AI155" s="1234">
        <f t="shared" si="8"/>
        <v>0</v>
      </c>
      <c r="AJ155" s="1236"/>
      <c r="AK155" s="1235"/>
      <c r="AL155" s="553"/>
      <c r="AM155" s="553"/>
      <c r="AN155" s="553"/>
    </row>
    <row r="156" spans="1:45" s="293" customFormat="1" ht="114" customHeight="1" outlineLevel="2" x14ac:dyDescent="0.25">
      <c r="A156" s="553"/>
      <c r="B156" s="1224" t="s">
        <v>1327</v>
      </c>
      <c r="C156" s="1225"/>
      <c r="D156" s="1226" t="s">
        <v>2494</v>
      </c>
      <c r="E156" s="1227"/>
      <c r="F156" s="1227"/>
      <c r="G156" s="1227"/>
      <c r="H156" s="1227"/>
      <c r="I156" s="1227"/>
      <c r="J156" s="1227"/>
      <c r="K156" s="1227"/>
      <c r="L156" s="1227"/>
      <c r="M156" s="1227"/>
      <c r="N156" s="1227"/>
      <c r="O156" s="1227"/>
      <c r="P156" s="1227"/>
      <c r="Q156" s="1227"/>
      <c r="R156" s="1227"/>
      <c r="S156" s="1227"/>
      <c r="T156" s="1227"/>
      <c r="U156" s="553"/>
      <c r="V156" s="572"/>
      <c r="W156" s="1228" t="s">
        <v>907</v>
      </c>
      <c r="X156" s="1229"/>
      <c r="Y156" s="1230">
        <v>8</v>
      </c>
      <c r="Z156" s="1231"/>
      <c r="AA156" s="1693"/>
      <c r="AB156" s="1693"/>
      <c r="AC156" s="1687"/>
      <c r="AD156" s="1235"/>
      <c r="AE156" s="1234">
        <f t="shared" si="6"/>
        <v>0</v>
      </c>
      <c r="AF156" s="1235"/>
      <c r="AG156" s="1234">
        <f t="shared" si="7"/>
        <v>0</v>
      </c>
      <c r="AH156" s="1235"/>
      <c r="AI156" s="1234">
        <f t="shared" si="8"/>
        <v>0</v>
      </c>
      <c r="AJ156" s="1236"/>
      <c r="AK156" s="1235"/>
      <c r="AL156" s="553"/>
      <c r="AM156" s="553"/>
      <c r="AN156" s="553"/>
    </row>
    <row r="157" spans="1:45" s="293" customFormat="1" ht="63" customHeight="1" outlineLevel="2" x14ac:dyDescent="0.25">
      <c r="A157" s="553"/>
      <c r="B157" s="1224" t="s">
        <v>1328</v>
      </c>
      <c r="C157" s="1225"/>
      <c r="D157" s="1226" t="s">
        <v>2493</v>
      </c>
      <c r="E157" s="1227"/>
      <c r="F157" s="1227"/>
      <c r="G157" s="1227"/>
      <c r="H157" s="1227"/>
      <c r="I157" s="1227"/>
      <c r="J157" s="1227"/>
      <c r="K157" s="1227"/>
      <c r="L157" s="1227"/>
      <c r="M157" s="1227"/>
      <c r="N157" s="1227"/>
      <c r="O157" s="1227"/>
      <c r="P157" s="1227"/>
      <c r="Q157" s="1227"/>
      <c r="R157" s="1227"/>
      <c r="S157" s="1227"/>
      <c r="T157" s="1227"/>
      <c r="U157" s="553"/>
      <c r="V157" s="572"/>
      <c r="W157" s="1228" t="s">
        <v>907</v>
      </c>
      <c r="X157" s="1229"/>
      <c r="Y157" s="1230">
        <v>32</v>
      </c>
      <c r="Z157" s="1231"/>
      <c r="AA157" s="1693"/>
      <c r="AB157" s="1693"/>
      <c r="AC157" s="1687"/>
      <c r="AD157" s="1235"/>
      <c r="AE157" s="1234">
        <f t="shared" si="6"/>
        <v>0</v>
      </c>
      <c r="AF157" s="1235"/>
      <c r="AG157" s="1234">
        <f t="shared" si="7"/>
        <v>0</v>
      </c>
      <c r="AH157" s="1235"/>
      <c r="AI157" s="1234">
        <f t="shared" si="8"/>
        <v>0</v>
      </c>
      <c r="AJ157" s="1236"/>
      <c r="AK157" s="1235"/>
      <c r="AL157" s="553"/>
      <c r="AM157" s="553"/>
      <c r="AN157" s="553"/>
    </row>
    <row r="158" spans="1:45" s="293" customFormat="1" ht="68.25" customHeight="1" outlineLevel="2" x14ac:dyDescent="0.25">
      <c r="A158" s="553"/>
      <c r="B158" s="1224" t="s">
        <v>1329</v>
      </c>
      <c r="C158" s="1225"/>
      <c r="D158" s="1226" t="s">
        <v>2497</v>
      </c>
      <c r="E158" s="1227"/>
      <c r="F158" s="1227"/>
      <c r="G158" s="1227"/>
      <c r="H158" s="1227"/>
      <c r="I158" s="1227"/>
      <c r="J158" s="1227"/>
      <c r="K158" s="1227"/>
      <c r="L158" s="1227"/>
      <c r="M158" s="1227"/>
      <c r="N158" s="1227"/>
      <c r="O158" s="1227"/>
      <c r="P158" s="1227"/>
      <c r="Q158" s="1227"/>
      <c r="R158" s="1227"/>
      <c r="S158" s="1227"/>
      <c r="T158" s="1227"/>
      <c r="U158" s="553"/>
      <c r="V158" s="572"/>
      <c r="W158" s="1228" t="s">
        <v>907</v>
      </c>
      <c r="X158" s="1229"/>
      <c r="Y158" s="1230">
        <v>6</v>
      </c>
      <c r="Z158" s="1231"/>
      <c r="AA158" s="1693"/>
      <c r="AB158" s="1693"/>
      <c r="AC158" s="1687"/>
      <c r="AD158" s="1235"/>
      <c r="AE158" s="1234">
        <f t="shared" si="6"/>
        <v>0</v>
      </c>
      <c r="AF158" s="1235"/>
      <c r="AG158" s="1234">
        <f t="shared" si="7"/>
        <v>0</v>
      </c>
      <c r="AH158" s="1235"/>
      <c r="AI158" s="1234">
        <f t="shared" si="8"/>
        <v>0</v>
      </c>
      <c r="AJ158" s="1236"/>
      <c r="AK158" s="1235"/>
      <c r="AL158" s="553"/>
      <c r="AM158" s="553"/>
      <c r="AN158" s="553"/>
    </row>
    <row r="159" spans="1:45" s="293" customFormat="1" ht="50.1" customHeight="1" outlineLevel="2" x14ac:dyDescent="0.25">
      <c r="A159" s="553"/>
      <c r="B159" s="1224" t="s">
        <v>1330</v>
      </c>
      <c r="C159" s="1225"/>
      <c r="D159" s="1226" t="s">
        <v>2492</v>
      </c>
      <c r="E159" s="1227"/>
      <c r="F159" s="1227"/>
      <c r="G159" s="1227"/>
      <c r="H159" s="1227"/>
      <c r="I159" s="1227"/>
      <c r="J159" s="1227"/>
      <c r="K159" s="1227"/>
      <c r="L159" s="1227"/>
      <c r="M159" s="1227"/>
      <c r="N159" s="1227"/>
      <c r="O159" s="1227"/>
      <c r="P159" s="1227"/>
      <c r="Q159" s="1227"/>
      <c r="R159" s="1227"/>
      <c r="S159" s="1227"/>
      <c r="T159" s="1227"/>
      <c r="U159" s="553"/>
      <c r="V159" s="572"/>
      <c r="W159" s="1228" t="s">
        <v>907</v>
      </c>
      <c r="X159" s="1229"/>
      <c r="Y159" s="1230">
        <v>2</v>
      </c>
      <c r="Z159" s="1231"/>
      <c r="AA159" s="1693"/>
      <c r="AB159" s="1693"/>
      <c r="AC159" s="1687"/>
      <c r="AD159" s="1235"/>
      <c r="AE159" s="1234">
        <f t="shared" si="6"/>
        <v>0</v>
      </c>
      <c r="AF159" s="1235"/>
      <c r="AG159" s="1234">
        <f t="shared" si="7"/>
        <v>0</v>
      </c>
      <c r="AH159" s="1235"/>
      <c r="AI159" s="1234">
        <f t="shared" si="8"/>
        <v>0</v>
      </c>
      <c r="AJ159" s="1236"/>
      <c r="AK159" s="1235"/>
      <c r="AL159" s="553"/>
      <c r="AM159" s="553"/>
      <c r="AN159" s="553"/>
    </row>
    <row r="160" spans="1:45" s="293" customFormat="1" ht="18" customHeight="1" outlineLevel="1" x14ac:dyDescent="0.25">
      <c r="A160" s="294"/>
      <c r="B160" s="1224" t="s">
        <v>1650</v>
      </c>
      <c r="C160" s="1225"/>
      <c r="D160" s="1226" t="s">
        <v>924</v>
      </c>
      <c r="E160" s="1227"/>
      <c r="F160" s="1227"/>
      <c r="G160" s="1227"/>
      <c r="H160" s="1227"/>
      <c r="I160" s="1227"/>
      <c r="J160" s="1227"/>
      <c r="K160" s="1227"/>
      <c r="L160" s="1227"/>
      <c r="M160" s="1227"/>
      <c r="N160" s="1227"/>
      <c r="O160" s="1227"/>
      <c r="P160" s="1227"/>
      <c r="Q160" s="1227"/>
      <c r="R160" s="1227"/>
      <c r="S160" s="1227"/>
      <c r="T160" s="1227"/>
      <c r="U160" s="553"/>
      <c r="V160" s="222"/>
      <c r="W160" s="1228" t="s">
        <v>39</v>
      </c>
      <c r="X160" s="1229"/>
      <c r="Y160" s="1230">
        <v>10</v>
      </c>
      <c r="Z160" s="1231"/>
      <c r="AA160" s="1232"/>
      <c r="AB160" s="1233"/>
      <c r="AC160" s="1234"/>
      <c r="AD160" s="1235"/>
      <c r="AE160" s="1234">
        <f t="shared" si="6"/>
        <v>0</v>
      </c>
      <c r="AF160" s="1235"/>
      <c r="AG160" s="1234">
        <f t="shared" si="7"/>
        <v>0</v>
      </c>
      <c r="AH160" s="1235"/>
      <c r="AI160" s="1234">
        <f t="shared" si="8"/>
        <v>0</v>
      </c>
      <c r="AJ160" s="1236"/>
      <c r="AK160" s="1235"/>
      <c r="AL160" s="294"/>
      <c r="AM160" s="292"/>
      <c r="AN160" s="292"/>
      <c r="AO160" s="294"/>
      <c r="AP160" s="294"/>
      <c r="AQ160" s="294"/>
      <c r="AR160" s="294"/>
      <c r="AS160" s="294"/>
    </row>
    <row r="161" spans="1:40" s="293" customFormat="1" ht="18" customHeight="1" outlineLevel="2" x14ac:dyDescent="0.25">
      <c r="A161" s="553"/>
      <c r="B161" s="1224" t="s">
        <v>1651</v>
      </c>
      <c r="C161" s="1225"/>
      <c r="D161" s="1226" t="s">
        <v>869</v>
      </c>
      <c r="E161" s="1227"/>
      <c r="F161" s="1227"/>
      <c r="G161" s="1227"/>
      <c r="H161" s="1227"/>
      <c r="I161" s="1227"/>
      <c r="J161" s="1227"/>
      <c r="K161" s="1227"/>
      <c r="L161" s="1227"/>
      <c r="M161" s="1227"/>
      <c r="N161" s="1227"/>
      <c r="O161" s="1227"/>
      <c r="P161" s="1227"/>
      <c r="Q161" s="1227"/>
      <c r="R161" s="1227"/>
      <c r="S161" s="1227"/>
      <c r="T161" s="1227"/>
      <c r="U161" s="553"/>
      <c r="V161" s="222"/>
      <c r="W161" s="1228" t="s">
        <v>909</v>
      </c>
      <c r="X161" s="1229"/>
      <c r="Y161" s="1230">
        <v>12</v>
      </c>
      <c r="Z161" s="1231"/>
      <c r="AA161" s="1232"/>
      <c r="AB161" s="1233"/>
      <c r="AC161" s="1234"/>
      <c r="AD161" s="1235"/>
      <c r="AE161" s="1234">
        <f t="shared" si="6"/>
        <v>0</v>
      </c>
      <c r="AF161" s="1235"/>
      <c r="AG161" s="1234">
        <f t="shared" si="7"/>
        <v>0</v>
      </c>
      <c r="AH161" s="1235"/>
      <c r="AI161" s="1234">
        <f t="shared" si="8"/>
        <v>0</v>
      </c>
      <c r="AJ161" s="1236"/>
      <c r="AK161" s="1235"/>
      <c r="AL161" s="553"/>
      <c r="AM161" s="553"/>
      <c r="AN161" s="553"/>
    </row>
    <row r="162" spans="1:40" s="293" customFormat="1" ht="18" customHeight="1" outlineLevel="2" x14ac:dyDescent="0.25">
      <c r="A162" s="553"/>
      <c r="B162" s="1688" t="s">
        <v>634</v>
      </c>
      <c r="C162" s="1689"/>
      <c r="D162" s="1690" t="s">
        <v>878</v>
      </c>
      <c r="E162" s="1689"/>
      <c r="F162" s="1689"/>
      <c r="G162" s="1689"/>
      <c r="H162" s="1689"/>
      <c r="I162" s="1689"/>
      <c r="J162" s="1689"/>
      <c r="K162" s="1689"/>
      <c r="L162" s="1689"/>
      <c r="M162" s="1689"/>
      <c r="N162" s="1689"/>
      <c r="O162" s="1689"/>
      <c r="P162" s="1689"/>
      <c r="Q162" s="1689"/>
      <c r="R162" s="1689"/>
      <c r="S162" s="1689"/>
      <c r="T162" s="1689"/>
      <c r="U162" s="1691"/>
      <c r="V162" s="222"/>
      <c r="W162" s="1228"/>
      <c r="X162" s="1229"/>
      <c r="Y162" s="1230"/>
      <c r="Z162" s="1231"/>
      <c r="AA162" s="1694"/>
      <c r="AB162" s="1695"/>
      <c r="AC162" s="1234"/>
      <c r="AD162" s="1235"/>
      <c r="AE162" s="1234"/>
      <c r="AF162" s="1235"/>
      <c r="AG162" s="1234">
        <f>ROUND(Y162*AC162,2)</f>
        <v>0</v>
      </c>
      <c r="AH162" s="1235"/>
      <c r="AI162" s="1692">
        <f>SUM(AI163:AK182)</f>
        <v>0</v>
      </c>
      <c r="AJ162" s="1320"/>
      <c r="AK162" s="1319"/>
      <c r="AL162" s="553"/>
      <c r="AM162" s="553"/>
      <c r="AN162" s="553"/>
    </row>
    <row r="163" spans="1:40" s="293" customFormat="1" ht="18" customHeight="1" outlineLevel="2" x14ac:dyDescent="0.25">
      <c r="A163" s="553"/>
      <c r="B163" s="1224" t="s">
        <v>636</v>
      </c>
      <c r="C163" s="1225"/>
      <c r="D163" s="1226" t="s">
        <v>879</v>
      </c>
      <c r="E163" s="1227"/>
      <c r="F163" s="1227"/>
      <c r="G163" s="1227"/>
      <c r="H163" s="1227"/>
      <c r="I163" s="1227"/>
      <c r="J163" s="1227"/>
      <c r="K163" s="1227"/>
      <c r="L163" s="1227"/>
      <c r="M163" s="1227"/>
      <c r="N163" s="1227"/>
      <c r="O163" s="1227"/>
      <c r="P163" s="1227"/>
      <c r="Q163" s="1227"/>
      <c r="R163" s="1227"/>
      <c r="S163" s="1227"/>
      <c r="T163" s="1227"/>
      <c r="U163" s="553"/>
      <c r="V163" s="572"/>
      <c r="W163" s="1228" t="s">
        <v>39</v>
      </c>
      <c r="X163" s="1229"/>
      <c r="Y163" s="1230">
        <v>342</v>
      </c>
      <c r="Z163" s="1231"/>
      <c r="AA163" s="1232"/>
      <c r="AB163" s="1273"/>
      <c r="AC163" s="1234"/>
      <c r="AD163" s="1235"/>
      <c r="AE163" s="1234">
        <f t="shared" ref="AE163:AE182" si="9">ROUND(Y163*AA163,2)</f>
        <v>0</v>
      </c>
      <c r="AF163" s="1235"/>
      <c r="AG163" s="1234">
        <f t="shared" ref="AG163:AG182" si="10">ROUND(Y163*AC163,2)</f>
        <v>0</v>
      </c>
      <c r="AH163" s="1235"/>
      <c r="AI163" s="1234">
        <f t="shared" ref="AI163:AI182" si="11">AE163+AG163</f>
        <v>0</v>
      </c>
      <c r="AJ163" s="1236"/>
      <c r="AK163" s="1235"/>
      <c r="AL163" s="553"/>
      <c r="AM163" s="553"/>
      <c r="AN163" s="553"/>
    </row>
    <row r="164" spans="1:40" s="293" customFormat="1" ht="18" customHeight="1" outlineLevel="2" x14ac:dyDescent="0.25">
      <c r="A164" s="553"/>
      <c r="B164" s="1224" t="s">
        <v>1331</v>
      </c>
      <c r="C164" s="1225"/>
      <c r="D164" s="1226" t="s">
        <v>880</v>
      </c>
      <c r="E164" s="1227"/>
      <c r="F164" s="1227"/>
      <c r="G164" s="1227"/>
      <c r="H164" s="1227"/>
      <c r="I164" s="1227"/>
      <c r="J164" s="1227"/>
      <c r="K164" s="1227"/>
      <c r="L164" s="1227"/>
      <c r="M164" s="1227"/>
      <c r="N164" s="1227"/>
      <c r="O164" s="1227"/>
      <c r="P164" s="1227"/>
      <c r="Q164" s="1227"/>
      <c r="R164" s="1227"/>
      <c r="S164" s="1227"/>
      <c r="T164" s="1227"/>
      <c r="U164" s="553"/>
      <c r="V164" s="572"/>
      <c r="W164" s="1228" t="s">
        <v>177</v>
      </c>
      <c r="X164" s="1229"/>
      <c r="Y164" s="1230">
        <v>25</v>
      </c>
      <c r="Z164" s="1231"/>
      <c r="AA164" s="1232"/>
      <c r="AB164" s="1273"/>
      <c r="AC164" s="1234"/>
      <c r="AD164" s="1235"/>
      <c r="AE164" s="1234">
        <f t="shared" si="9"/>
        <v>0</v>
      </c>
      <c r="AF164" s="1235"/>
      <c r="AG164" s="1234">
        <f t="shared" si="10"/>
        <v>0</v>
      </c>
      <c r="AH164" s="1235"/>
      <c r="AI164" s="1234">
        <f t="shared" si="11"/>
        <v>0</v>
      </c>
      <c r="AJ164" s="1236"/>
      <c r="AK164" s="1235"/>
      <c r="AL164" s="553"/>
      <c r="AM164" s="553"/>
      <c r="AN164" s="553"/>
    </row>
    <row r="165" spans="1:40" s="293" customFormat="1" ht="18" customHeight="1" outlineLevel="2" x14ac:dyDescent="0.25">
      <c r="A165" s="553"/>
      <c r="B165" s="1224" t="s">
        <v>1332</v>
      </c>
      <c r="C165" s="1225"/>
      <c r="D165" s="1226" t="s">
        <v>881</v>
      </c>
      <c r="E165" s="1227"/>
      <c r="F165" s="1227"/>
      <c r="G165" s="1227"/>
      <c r="H165" s="1227"/>
      <c r="I165" s="1227"/>
      <c r="J165" s="1227"/>
      <c r="K165" s="1227"/>
      <c r="L165" s="1227"/>
      <c r="M165" s="1227"/>
      <c r="N165" s="1227"/>
      <c r="O165" s="1227"/>
      <c r="P165" s="1227"/>
      <c r="Q165" s="1227"/>
      <c r="R165" s="1227"/>
      <c r="S165" s="1227"/>
      <c r="T165" s="1227"/>
      <c r="U165" s="553"/>
      <c r="V165" s="572"/>
      <c r="W165" s="1228" t="s">
        <v>910</v>
      </c>
      <c r="X165" s="1229"/>
      <c r="Y165" s="1230">
        <v>500</v>
      </c>
      <c r="Z165" s="1231"/>
      <c r="AA165" s="1232"/>
      <c r="AB165" s="1273"/>
      <c r="AC165" s="1234"/>
      <c r="AD165" s="1235"/>
      <c r="AE165" s="1234">
        <f t="shared" si="9"/>
        <v>0</v>
      </c>
      <c r="AF165" s="1235"/>
      <c r="AG165" s="1234">
        <f t="shared" si="10"/>
        <v>0</v>
      </c>
      <c r="AH165" s="1235"/>
      <c r="AI165" s="1234">
        <f t="shared" si="11"/>
        <v>0</v>
      </c>
      <c r="AJ165" s="1236"/>
      <c r="AK165" s="1235"/>
      <c r="AL165" s="553"/>
      <c r="AM165" s="553"/>
      <c r="AN165" s="553"/>
    </row>
    <row r="166" spans="1:40" s="293" customFormat="1" ht="18" customHeight="1" outlineLevel="2" x14ac:dyDescent="0.25">
      <c r="A166" s="553"/>
      <c r="B166" s="1224" t="s">
        <v>1333</v>
      </c>
      <c r="C166" s="1225"/>
      <c r="D166" s="1226" t="s">
        <v>882</v>
      </c>
      <c r="E166" s="1227"/>
      <c r="F166" s="1227"/>
      <c r="G166" s="1227"/>
      <c r="H166" s="1227"/>
      <c r="I166" s="1227"/>
      <c r="J166" s="1227"/>
      <c r="K166" s="1227"/>
      <c r="L166" s="1227"/>
      <c r="M166" s="1227"/>
      <c r="N166" s="1227"/>
      <c r="O166" s="1227"/>
      <c r="P166" s="1227"/>
      <c r="Q166" s="1227"/>
      <c r="R166" s="1227"/>
      <c r="S166" s="1227"/>
      <c r="T166" s="1227"/>
      <c r="U166" s="553"/>
      <c r="V166" s="572"/>
      <c r="W166" s="1228" t="s">
        <v>910</v>
      </c>
      <c r="X166" s="1229"/>
      <c r="Y166" s="1230">
        <v>500</v>
      </c>
      <c r="Z166" s="1231"/>
      <c r="AA166" s="1232"/>
      <c r="AB166" s="1273"/>
      <c r="AC166" s="1234"/>
      <c r="AD166" s="1235"/>
      <c r="AE166" s="1234">
        <f t="shared" si="9"/>
        <v>0</v>
      </c>
      <c r="AF166" s="1235"/>
      <c r="AG166" s="1234">
        <f t="shared" si="10"/>
        <v>0</v>
      </c>
      <c r="AH166" s="1235"/>
      <c r="AI166" s="1234">
        <f t="shared" si="11"/>
        <v>0</v>
      </c>
      <c r="AJ166" s="1236"/>
      <c r="AK166" s="1235"/>
      <c r="AL166" s="553"/>
      <c r="AM166" s="553"/>
      <c r="AN166" s="553"/>
    </row>
    <row r="167" spans="1:40" s="293" customFormat="1" ht="18" customHeight="1" outlineLevel="2" x14ac:dyDescent="0.25">
      <c r="A167" s="553"/>
      <c r="B167" s="1224" t="s">
        <v>1334</v>
      </c>
      <c r="C167" s="1225"/>
      <c r="D167" s="1226" t="s">
        <v>883</v>
      </c>
      <c r="E167" s="1227"/>
      <c r="F167" s="1227"/>
      <c r="G167" s="1227"/>
      <c r="H167" s="1227"/>
      <c r="I167" s="1227"/>
      <c r="J167" s="1227"/>
      <c r="K167" s="1227"/>
      <c r="L167" s="1227"/>
      <c r="M167" s="1227"/>
      <c r="N167" s="1227"/>
      <c r="O167" s="1227"/>
      <c r="P167" s="1227"/>
      <c r="Q167" s="1227"/>
      <c r="R167" s="1227"/>
      <c r="S167" s="1227"/>
      <c r="T167" s="1227"/>
      <c r="U167" s="553"/>
      <c r="V167" s="572"/>
      <c r="W167" s="1228" t="s">
        <v>910</v>
      </c>
      <c r="X167" s="1229"/>
      <c r="Y167" s="1230">
        <v>500</v>
      </c>
      <c r="Z167" s="1231"/>
      <c r="AA167" s="1232"/>
      <c r="AB167" s="1273"/>
      <c r="AC167" s="1234"/>
      <c r="AD167" s="1235"/>
      <c r="AE167" s="1234">
        <f t="shared" si="9"/>
        <v>0</v>
      </c>
      <c r="AF167" s="1235"/>
      <c r="AG167" s="1234">
        <f t="shared" si="10"/>
        <v>0</v>
      </c>
      <c r="AH167" s="1235"/>
      <c r="AI167" s="1234">
        <f t="shared" si="11"/>
        <v>0</v>
      </c>
      <c r="AJ167" s="1236"/>
      <c r="AK167" s="1235"/>
      <c r="AL167" s="553"/>
      <c r="AM167" s="553"/>
      <c r="AN167" s="553"/>
    </row>
    <row r="168" spans="1:40" s="293" customFormat="1" ht="18" customHeight="1" outlineLevel="2" x14ac:dyDescent="0.25">
      <c r="A168" s="553"/>
      <c r="B168" s="1224" t="s">
        <v>1335</v>
      </c>
      <c r="C168" s="1225"/>
      <c r="D168" s="1226" t="s">
        <v>884</v>
      </c>
      <c r="E168" s="1227"/>
      <c r="F168" s="1227"/>
      <c r="G168" s="1227"/>
      <c r="H168" s="1227"/>
      <c r="I168" s="1227"/>
      <c r="J168" s="1227"/>
      <c r="K168" s="1227"/>
      <c r="L168" s="1227"/>
      <c r="M168" s="1227"/>
      <c r="N168" s="1227"/>
      <c r="O168" s="1227"/>
      <c r="P168" s="1227"/>
      <c r="Q168" s="1227"/>
      <c r="R168" s="1227"/>
      <c r="S168" s="1227"/>
      <c r="T168" s="1227"/>
      <c r="U168" s="553"/>
      <c r="V168" s="572"/>
      <c r="W168" s="1228" t="s">
        <v>910</v>
      </c>
      <c r="X168" s="1229"/>
      <c r="Y168" s="1230">
        <v>500</v>
      </c>
      <c r="Z168" s="1231"/>
      <c r="AA168" s="1232"/>
      <c r="AB168" s="1273"/>
      <c r="AC168" s="1234"/>
      <c r="AD168" s="1235"/>
      <c r="AE168" s="1234">
        <f t="shared" si="9"/>
        <v>0</v>
      </c>
      <c r="AF168" s="1235"/>
      <c r="AG168" s="1234">
        <f t="shared" si="10"/>
        <v>0</v>
      </c>
      <c r="AH168" s="1235"/>
      <c r="AI168" s="1234">
        <f t="shared" si="11"/>
        <v>0</v>
      </c>
      <c r="AJ168" s="1236"/>
      <c r="AK168" s="1235"/>
      <c r="AL168" s="553"/>
      <c r="AM168" s="553"/>
      <c r="AN168" s="553"/>
    </row>
    <row r="169" spans="1:40" s="293" customFormat="1" ht="18" customHeight="1" outlineLevel="2" x14ac:dyDescent="0.25">
      <c r="A169" s="553"/>
      <c r="B169" s="1224" t="s">
        <v>1336</v>
      </c>
      <c r="C169" s="1225"/>
      <c r="D169" s="1226" t="s">
        <v>885</v>
      </c>
      <c r="E169" s="1227"/>
      <c r="F169" s="1227"/>
      <c r="G169" s="1227"/>
      <c r="H169" s="1227"/>
      <c r="I169" s="1227"/>
      <c r="J169" s="1227"/>
      <c r="K169" s="1227"/>
      <c r="L169" s="1227"/>
      <c r="M169" s="1227"/>
      <c r="N169" s="1227"/>
      <c r="O169" s="1227"/>
      <c r="P169" s="1227"/>
      <c r="Q169" s="1227"/>
      <c r="R169" s="1227"/>
      <c r="S169" s="1227"/>
      <c r="T169" s="1227"/>
      <c r="U169" s="553"/>
      <c r="V169" s="572"/>
      <c r="W169" s="1228" t="s">
        <v>910</v>
      </c>
      <c r="X169" s="1229"/>
      <c r="Y169" s="1230">
        <v>500</v>
      </c>
      <c r="Z169" s="1231"/>
      <c r="AA169" s="1232"/>
      <c r="AB169" s="1273"/>
      <c r="AC169" s="1234"/>
      <c r="AD169" s="1235"/>
      <c r="AE169" s="1234">
        <f t="shared" si="9"/>
        <v>0</v>
      </c>
      <c r="AF169" s="1235"/>
      <c r="AG169" s="1234">
        <f t="shared" si="10"/>
        <v>0</v>
      </c>
      <c r="AH169" s="1235"/>
      <c r="AI169" s="1234">
        <f t="shared" si="11"/>
        <v>0</v>
      </c>
      <c r="AJ169" s="1236"/>
      <c r="AK169" s="1235"/>
      <c r="AL169" s="553"/>
      <c r="AM169" s="553"/>
      <c r="AN169" s="553"/>
    </row>
    <row r="170" spans="1:40" s="293" customFormat="1" ht="18" customHeight="1" outlineLevel="2" x14ac:dyDescent="0.25">
      <c r="A170" s="553"/>
      <c r="B170" s="1224" t="s">
        <v>1337</v>
      </c>
      <c r="C170" s="1225"/>
      <c r="D170" s="1226" t="s">
        <v>886</v>
      </c>
      <c r="E170" s="1227"/>
      <c r="F170" s="1227"/>
      <c r="G170" s="1227"/>
      <c r="H170" s="1227"/>
      <c r="I170" s="1227"/>
      <c r="J170" s="1227"/>
      <c r="K170" s="1227"/>
      <c r="L170" s="1227"/>
      <c r="M170" s="1227"/>
      <c r="N170" s="1227"/>
      <c r="O170" s="1227"/>
      <c r="P170" s="1227"/>
      <c r="Q170" s="1227"/>
      <c r="R170" s="1227"/>
      <c r="S170" s="1227"/>
      <c r="T170" s="1227"/>
      <c r="U170" s="553"/>
      <c r="V170" s="572"/>
      <c r="W170" s="1228" t="s">
        <v>39</v>
      </c>
      <c r="X170" s="1229"/>
      <c r="Y170" s="1230">
        <v>36</v>
      </c>
      <c r="Z170" s="1231"/>
      <c r="AA170" s="1232"/>
      <c r="AB170" s="1273"/>
      <c r="AC170" s="1234"/>
      <c r="AD170" s="1235"/>
      <c r="AE170" s="1234">
        <f t="shared" si="9"/>
        <v>0</v>
      </c>
      <c r="AF170" s="1235"/>
      <c r="AG170" s="1234">
        <f t="shared" si="10"/>
        <v>0</v>
      </c>
      <c r="AH170" s="1235"/>
      <c r="AI170" s="1234">
        <f t="shared" si="11"/>
        <v>0</v>
      </c>
      <c r="AJ170" s="1236"/>
      <c r="AK170" s="1235"/>
      <c r="AL170" s="553"/>
      <c r="AM170" s="553"/>
      <c r="AN170" s="553"/>
    </row>
    <row r="171" spans="1:40" s="293" customFormat="1" ht="18" customHeight="1" outlineLevel="2" x14ac:dyDescent="0.25">
      <c r="A171" s="553"/>
      <c r="B171" s="1224" t="s">
        <v>1338</v>
      </c>
      <c r="C171" s="1225"/>
      <c r="D171" s="1226" t="s">
        <v>887</v>
      </c>
      <c r="E171" s="1227"/>
      <c r="F171" s="1227"/>
      <c r="G171" s="1227"/>
      <c r="H171" s="1227"/>
      <c r="I171" s="1227"/>
      <c r="J171" s="1227"/>
      <c r="K171" s="1227"/>
      <c r="L171" s="1227"/>
      <c r="M171" s="1227"/>
      <c r="N171" s="1227"/>
      <c r="O171" s="1227"/>
      <c r="P171" s="1227"/>
      <c r="Q171" s="1227"/>
      <c r="R171" s="1227"/>
      <c r="S171" s="1227"/>
      <c r="T171" s="1227"/>
      <c r="U171" s="553"/>
      <c r="V171" s="572"/>
      <c r="W171" s="1228" t="s">
        <v>177</v>
      </c>
      <c r="X171" s="1229"/>
      <c r="Y171" s="1230">
        <v>10</v>
      </c>
      <c r="Z171" s="1231"/>
      <c r="AA171" s="1232"/>
      <c r="AB171" s="1273"/>
      <c r="AC171" s="1234"/>
      <c r="AD171" s="1235"/>
      <c r="AE171" s="1234">
        <f t="shared" si="9"/>
        <v>0</v>
      </c>
      <c r="AF171" s="1235"/>
      <c r="AG171" s="1234">
        <f t="shared" si="10"/>
        <v>0</v>
      </c>
      <c r="AH171" s="1235"/>
      <c r="AI171" s="1234">
        <f t="shared" si="11"/>
        <v>0</v>
      </c>
      <c r="AJ171" s="1236"/>
      <c r="AK171" s="1235"/>
      <c r="AL171" s="553"/>
      <c r="AM171" s="553"/>
      <c r="AN171" s="553"/>
    </row>
    <row r="172" spans="1:40" s="293" customFormat="1" ht="18" customHeight="1" outlineLevel="2" x14ac:dyDescent="0.25">
      <c r="A172" s="553"/>
      <c r="B172" s="1224" t="s">
        <v>1339</v>
      </c>
      <c r="C172" s="1225"/>
      <c r="D172" s="1226" t="s">
        <v>888</v>
      </c>
      <c r="E172" s="1227"/>
      <c r="F172" s="1227"/>
      <c r="G172" s="1227"/>
      <c r="H172" s="1227"/>
      <c r="I172" s="1227"/>
      <c r="J172" s="1227"/>
      <c r="K172" s="1227"/>
      <c r="L172" s="1227"/>
      <c r="M172" s="1227"/>
      <c r="N172" s="1227"/>
      <c r="O172" s="1227"/>
      <c r="P172" s="1227"/>
      <c r="Q172" s="1227"/>
      <c r="R172" s="1227"/>
      <c r="S172" s="1227"/>
      <c r="T172" s="1227"/>
      <c r="U172" s="553"/>
      <c r="V172" s="572"/>
      <c r="W172" s="1228" t="s">
        <v>177</v>
      </c>
      <c r="X172" s="1229"/>
      <c r="Y172" s="1230">
        <v>10</v>
      </c>
      <c r="Z172" s="1231"/>
      <c r="AA172" s="1232"/>
      <c r="AB172" s="1273"/>
      <c r="AC172" s="1234"/>
      <c r="AD172" s="1235"/>
      <c r="AE172" s="1234">
        <f t="shared" si="9"/>
        <v>0</v>
      </c>
      <c r="AF172" s="1235"/>
      <c r="AG172" s="1234">
        <f t="shared" si="10"/>
        <v>0</v>
      </c>
      <c r="AH172" s="1235"/>
      <c r="AI172" s="1234">
        <f t="shared" si="11"/>
        <v>0</v>
      </c>
      <c r="AJ172" s="1236"/>
      <c r="AK172" s="1235"/>
      <c r="AL172" s="553"/>
      <c r="AM172" s="553"/>
      <c r="AN172" s="553"/>
    </row>
    <row r="173" spans="1:40" s="293" customFormat="1" ht="18" customHeight="1" outlineLevel="2" x14ac:dyDescent="0.25">
      <c r="A173" s="553"/>
      <c r="B173" s="1224" t="s">
        <v>1340</v>
      </c>
      <c r="C173" s="1225"/>
      <c r="D173" s="1226" t="s">
        <v>889</v>
      </c>
      <c r="E173" s="1227"/>
      <c r="F173" s="1227"/>
      <c r="G173" s="1227"/>
      <c r="H173" s="1227"/>
      <c r="I173" s="1227"/>
      <c r="J173" s="1227"/>
      <c r="K173" s="1227"/>
      <c r="L173" s="1227"/>
      <c r="M173" s="1227"/>
      <c r="N173" s="1227"/>
      <c r="O173" s="1227"/>
      <c r="P173" s="1227"/>
      <c r="Q173" s="1227"/>
      <c r="R173" s="1227"/>
      <c r="S173" s="1227"/>
      <c r="T173" s="1227"/>
      <c r="U173" s="553"/>
      <c r="V173" s="572"/>
      <c r="W173" s="1228" t="s">
        <v>177</v>
      </c>
      <c r="X173" s="1229"/>
      <c r="Y173" s="1230">
        <v>10</v>
      </c>
      <c r="Z173" s="1231"/>
      <c r="AA173" s="1232"/>
      <c r="AB173" s="1273"/>
      <c r="AC173" s="1234"/>
      <c r="AD173" s="1235"/>
      <c r="AE173" s="1234">
        <f t="shared" si="9"/>
        <v>0</v>
      </c>
      <c r="AF173" s="1235"/>
      <c r="AG173" s="1234">
        <f t="shared" si="10"/>
        <v>0</v>
      </c>
      <c r="AH173" s="1235"/>
      <c r="AI173" s="1234">
        <f t="shared" si="11"/>
        <v>0</v>
      </c>
      <c r="AJ173" s="1236"/>
      <c r="AK173" s="1235"/>
      <c r="AL173" s="553"/>
      <c r="AM173" s="553"/>
      <c r="AN173" s="553"/>
    </row>
    <row r="174" spans="1:40" s="293" customFormat="1" ht="18" customHeight="1" outlineLevel="2" x14ac:dyDescent="0.25">
      <c r="A174" s="553"/>
      <c r="B174" s="1224" t="s">
        <v>1341</v>
      </c>
      <c r="C174" s="1225"/>
      <c r="D174" s="1226" t="s">
        <v>890</v>
      </c>
      <c r="E174" s="1227"/>
      <c r="F174" s="1227"/>
      <c r="G174" s="1227"/>
      <c r="H174" s="1227"/>
      <c r="I174" s="1227"/>
      <c r="J174" s="1227"/>
      <c r="K174" s="1227"/>
      <c r="L174" s="1227"/>
      <c r="M174" s="1227"/>
      <c r="N174" s="1227"/>
      <c r="O174" s="1227"/>
      <c r="P174" s="1227"/>
      <c r="Q174" s="1227"/>
      <c r="R174" s="1227"/>
      <c r="S174" s="1227"/>
      <c r="T174" s="1227"/>
      <c r="U174" s="553"/>
      <c r="V174" s="572"/>
      <c r="W174" s="1228" t="s">
        <v>177</v>
      </c>
      <c r="X174" s="1229"/>
      <c r="Y174" s="1230">
        <v>10</v>
      </c>
      <c r="Z174" s="1231"/>
      <c r="AA174" s="1232"/>
      <c r="AB174" s="1273"/>
      <c r="AC174" s="1234"/>
      <c r="AD174" s="1235"/>
      <c r="AE174" s="1234">
        <f t="shared" si="9"/>
        <v>0</v>
      </c>
      <c r="AF174" s="1235"/>
      <c r="AG174" s="1234">
        <f t="shared" si="10"/>
        <v>0</v>
      </c>
      <c r="AH174" s="1235"/>
      <c r="AI174" s="1234">
        <f t="shared" si="11"/>
        <v>0</v>
      </c>
      <c r="AJ174" s="1236"/>
      <c r="AK174" s="1235"/>
      <c r="AL174" s="553"/>
      <c r="AM174" s="553"/>
      <c r="AN174" s="553"/>
    </row>
    <row r="175" spans="1:40" s="293" customFormat="1" ht="18" customHeight="1" outlineLevel="2" x14ac:dyDescent="0.25">
      <c r="A175" s="553"/>
      <c r="B175" s="1224" t="s">
        <v>1342</v>
      </c>
      <c r="C175" s="1225"/>
      <c r="D175" s="1226" t="s">
        <v>891</v>
      </c>
      <c r="E175" s="1227"/>
      <c r="F175" s="1227"/>
      <c r="G175" s="1227"/>
      <c r="H175" s="1227"/>
      <c r="I175" s="1227"/>
      <c r="J175" s="1227"/>
      <c r="K175" s="1227"/>
      <c r="L175" s="1227"/>
      <c r="M175" s="1227"/>
      <c r="N175" s="1227"/>
      <c r="O175" s="1227"/>
      <c r="P175" s="1227"/>
      <c r="Q175" s="1227"/>
      <c r="R175" s="1227"/>
      <c r="S175" s="1227"/>
      <c r="T175" s="1227"/>
      <c r="U175" s="553"/>
      <c r="V175" s="572"/>
      <c r="W175" s="1228" t="s">
        <v>177</v>
      </c>
      <c r="X175" s="1229"/>
      <c r="Y175" s="1230">
        <v>1</v>
      </c>
      <c r="Z175" s="1231"/>
      <c r="AA175" s="1232"/>
      <c r="AB175" s="1273"/>
      <c r="AC175" s="1234"/>
      <c r="AD175" s="1235"/>
      <c r="AE175" s="1234">
        <f t="shared" si="9"/>
        <v>0</v>
      </c>
      <c r="AF175" s="1235"/>
      <c r="AG175" s="1234">
        <f t="shared" si="10"/>
        <v>0</v>
      </c>
      <c r="AH175" s="1235"/>
      <c r="AI175" s="1234">
        <f t="shared" si="11"/>
        <v>0</v>
      </c>
      <c r="AJ175" s="1236"/>
      <c r="AK175" s="1235"/>
      <c r="AL175" s="553"/>
      <c r="AM175" s="553"/>
      <c r="AN175" s="553"/>
    </row>
    <row r="176" spans="1:40" s="293" customFormat="1" ht="18" customHeight="1" outlineLevel="2" x14ac:dyDescent="0.25">
      <c r="A176" s="553"/>
      <c r="B176" s="1224" t="s">
        <v>1343</v>
      </c>
      <c r="C176" s="1225"/>
      <c r="D176" s="1226" t="s">
        <v>892</v>
      </c>
      <c r="E176" s="1227"/>
      <c r="F176" s="1227"/>
      <c r="G176" s="1227"/>
      <c r="H176" s="1227"/>
      <c r="I176" s="1227"/>
      <c r="J176" s="1227"/>
      <c r="K176" s="1227"/>
      <c r="L176" s="1227"/>
      <c r="M176" s="1227"/>
      <c r="N176" s="1227"/>
      <c r="O176" s="1227"/>
      <c r="P176" s="1227"/>
      <c r="Q176" s="1227"/>
      <c r="R176" s="1227"/>
      <c r="S176" s="1227"/>
      <c r="T176" s="1227"/>
      <c r="U176" s="553"/>
      <c r="V176" s="572"/>
      <c r="W176" s="1228" t="s">
        <v>177</v>
      </c>
      <c r="X176" s="1229"/>
      <c r="Y176" s="1230">
        <v>10</v>
      </c>
      <c r="Z176" s="1231"/>
      <c r="AA176" s="1232"/>
      <c r="AB176" s="1273"/>
      <c r="AC176" s="1234"/>
      <c r="AD176" s="1235"/>
      <c r="AE176" s="1234">
        <f t="shared" si="9"/>
        <v>0</v>
      </c>
      <c r="AF176" s="1235"/>
      <c r="AG176" s="1234">
        <f t="shared" si="10"/>
        <v>0</v>
      </c>
      <c r="AH176" s="1235"/>
      <c r="AI176" s="1234">
        <f t="shared" si="11"/>
        <v>0</v>
      </c>
      <c r="AJ176" s="1236"/>
      <c r="AK176" s="1235"/>
      <c r="AL176" s="553"/>
      <c r="AM176" s="553"/>
      <c r="AN176" s="553"/>
    </row>
    <row r="177" spans="1:45" s="293" customFormat="1" ht="18" customHeight="1" outlineLevel="2" x14ac:dyDescent="0.25">
      <c r="A177" s="553"/>
      <c r="B177" s="1224" t="s">
        <v>1344</v>
      </c>
      <c r="C177" s="1225"/>
      <c r="D177" s="1226" t="s">
        <v>2495</v>
      </c>
      <c r="E177" s="1227"/>
      <c r="F177" s="1227"/>
      <c r="G177" s="1227"/>
      <c r="H177" s="1227"/>
      <c r="I177" s="1227"/>
      <c r="J177" s="1227"/>
      <c r="K177" s="1227"/>
      <c r="L177" s="1227"/>
      <c r="M177" s="1227"/>
      <c r="N177" s="1227"/>
      <c r="O177" s="1227"/>
      <c r="P177" s="1227"/>
      <c r="Q177" s="1227"/>
      <c r="R177" s="1227"/>
      <c r="S177" s="1227"/>
      <c r="T177" s="1227"/>
      <c r="U177" s="553"/>
      <c r="V177" s="572"/>
      <c r="W177" s="1228" t="s">
        <v>907</v>
      </c>
      <c r="X177" s="1229"/>
      <c r="Y177" s="1230">
        <v>2</v>
      </c>
      <c r="Z177" s="1231"/>
      <c r="AA177" s="1232"/>
      <c r="AB177" s="1273"/>
      <c r="AC177" s="1234"/>
      <c r="AD177" s="1235"/>
      <c r="AE177" s="1234">
        <f t="shared" si="9"/>
        <v>0</v>
      </c>
      <c r="AF177" s="1235"/>
      <c r="AG177" s="1234">
        <f t="shared" si="10"/>
        <v>0</v>
      </c>
      <c r="AH177" s="1235"/>
      <c r="AI177" s="1234">
        <f t="shared" si="11"/>
        <v>0</v>
      </c>
      <c r="AJ177" s="1236"/>
      <c r="AK177" s="1235"/>
      <c r="AL177" s="553"/>
      <c r="AM177" s="553"/>
      <c r="AN177" s="553"/>
    </row>
    <row r="178" spans="1:45" s="293" customFormat="1" ht="18" customHeight="1" outlineLevel="2" x14ac:dyDescent="0.25">
      <c r="A178" s="553"/>
      <c r="B178" s="1224" t="s">
        <v>1345</v>
      </c>
      <c r="C178" s="1225"/>
      <c r="D178" s="1226" t="s">
        <v>893</v>
      </c>
      <c r="E178" s="1227"/>
      <c r="F178" s="1227"/>
      <c r="G178" s="1227"/>
      <c r="H178" s="1227"/>
      <c r="I178" s="1227"/>
      <c r="J178" s="1227"/>
      <c r="K178" s="1227"/>
      <c r="L178" s="1227"/>
      <c r="M178" s="1227"/>
      <c r="N178" s="1227"/>
      <c r="O178" s="1227"/>
      <c r="P178" s="1227"/>
      <c r="Q178" s="1227"/>
      <c r="R178" s="1227"/>
      <c r="S178" s="1227"/>
      <c r="T178" s="1227"/>
      <c r="U178" s="553"/>
      <c r="V178" s="572"/>
      <c r="W178" s="1228" t="s">
        <v>338</v>
      </c>
      <c r="X178" s="1229"/>
      <c r="Y178" s="1230">
        <v>30</v>
      </c>
      <c r="Z178" s="1231"/>
      <c r="AA178" s="1232"/>
      <c r="AB178" s="1273"/>
      <c r="AC178" s="1234"/>
      <c r="AD178" s="1235"/>
      <c r="AE178" s="1234">
        <f t="shared" si="9"/>
        <v>0</v>
      </c>
      <c r="AF178" s="1235"/>
      <c r="AG178" s="1234">
        <f t="shared" si="10"/>
        <v>0</v>
      </c>
      <c r="AH178" s="1235"/>
      <c r="AI178" s="1234">
        <f t="shared" si="11"/>
        <v>0</v>
      </c>
      <c r="AJ178" s="1236"/>
      <c r="AK178" s="1235"/>
      <c r="AL178" s="553"/>
      <c r="AM178" s="553"/>
      <c r="AN178" s="553"/>
    </row>
    <row r="179" spans="1:45" s="293" customFormat="1" ht="18" customHeight="1" outlineLevel="2" x14ac:dyDescent="0.25">
      <c r="A179" s="553"/>
      <c r="B179" s="1224" t="s">
        <v>1346</v>
      </c>
      <c r="C179" s="1225"/>
      <c r="D179" s="1226" t="s">
        <v>894</v>
      </c>
      <c r="E179" s="1227"/>
      <c r="F179" s="1227"/>
      <c r="G179" s="1227"/>
      <c r="H179" s="1227"/>
      <c r="I179" s="1227"/>
      <c r="J179" s="1227"/>
      <c r="K179" s="1227"/>
      <c r="L179" s="1227"/>
      <c r="M179" s="1227"/>
      <c r="N179" s="1227"/>
      <c r="O179" s="1227"/>
      <c r="P179" s="1227"/>
      <c r="Q179" s="1227"/>
      <c r="R179" s="1227"/>
      <c r="S179" s="1227"/>
      <c r="T179" s="1227"/>
      <c r="U179" s="553"/>
      <c r="V179" s="572"/>
      <c r="W179" s="1228" t="s">
        <v>338</v>
      </c>
      <c r="X179" s="1229"/>
      <c r="Y179" s="1230">
        <v>80</v>
      </c>
      <c r="Z179" s="1231"/>
      <c r="AA179" s="1232"/>
      <c r="AB179" s="1273"/>
      <c r="AC179" s="1234"/>
      <c r="AD179" s="1235"/>
      <c r="AE179" s="1234">
        <f t="shared" si="9"/>
        <v>0</v>
      </c>
      <c r="AF179" s="1235"/>
      <c r="AG179" s="1234">
        <f t="shared" si="10"/>
        <v>0</v>
      </c>
      <c r="AH179" s="1235"/>
      <c r="AI179" s="1234">
        <f t="shared" si="11"/>
        <v>0</v>
      </c>
      <c r="AJ179" s="1236"/>
      <c r="AK179" s="1235"/>
      <c r="AL179" s="553"/>
      <c r="AM179" s="553"/>
      <c r="AN179" s="553"/>
    </row>
    <row r="180" spans="1:45" s="293" customFormat="1" ht="18" customHeight="1" outlineLevel="2" x14ac:dyDescent="0.25">
      <c r="A180" s="553"/>
      <c r="B180" s="1224" t="s">
        <v>1347</v>
      </c>
      <c r="C180" s="1225"/>
      <c r="D180" s="1226" t="s">
        <v>895</v>
      </c>
      <c r="E180" s="1227"/>
      <c r="F180" s="1227"/>
      <c r="G180" s="1227"/>
      <c r="H180" s="1227"/>
      <c r="I180" s="1227"/>
      <c r="J180" s="1227"/>
      <c r="K180" s="1227"/>
      <c r="L180" s="1227"/>
      <c r="M180" s="1227"/>
      <c r="N180" s="1227"/>
      <c r="O180" s="1227"/>
      <c r="P180" s="1227"/>
      <c r="Q180" s="1227"/>
      <c r="R180" s="1227"/>
      <c r="S180" s="1227"/>
      <c r="T180" s="1227"/>
      <c r="U180" s="553"/>
      <c r="V180" s="572"/>
      <c r="W180" s="1228" t="s">
        <v>177</v>
      </c>
      <c r="X180" s="1229"/>
      <c r="Y180" s="1230">
        <v>5</v>
      </c>
      <c r="Z180" s="1231"/>
      <c r="AA180" s="1232"/>
      <c r="AB180" s="1273"/>
      <c r="AC180" s="1234"/>
      <c r="AD180" s="1235"/>
      <c r="AE180" s="1234">
        <f t="shared" si="9"/>
        <v>0</v>
      </c>
      <c r="AF180" s="1235"/>
      <c r="AG180" s="1234">
        <f t="shared" si="10"/>
        <v>0</v>
      </c>
      <c r="AH180" s="1235"/>
      <c r="AI180" s="1234">
        <f t="shared" si="11"/>
        <v>0</v>
      </c>
      <c r="AJ180" s="1236"/>
      <c r="AK180" s="1235"/>
      <c r="AL180" s="553"/>
      <c r="AM180" s="553"/>
      <c r="AN180" s="553"/>
    </row>
    <row r="181" spans="1:45" s="293" customFormat="1" ht="18" customHeight="1" outlineLevel="1" collapsed="1" x14ac:dyDescent="0.25">
      <c r="A181" s="294"/>
      <c r="B181" s="1224" t="s">
        <v>1348</v>
      </c>
      <c r="C181" s="1225"/>
      <c r="D181" s="1226" t="s">
        <v>896</v>
      </c>
      <c r="E181" s="1227"/>
      <c r="F181" s="1227"/>
      <c r="G181" s="1227"/>
      <c r="H181" s="1227"/>
      <c r="I181" s="1227"/>
      <c r="J181" s="1227"/>
      <c r="K181" s="1227"/>
      <c r="L181" s="1227"/>
      <c r="M181" s="1227"/>
      <c r="N181" s="1227"/>
      <c r="O181" s="1227"/>
      <c r="P181" s="1227"/>
      <c r="Q181" s="1227"/>
      <c r="R181" s="1227"/>
      <c r="S181" s="1227"/>
      <c r="T181" s="1227"/>
      <c r="U181" s="553"/>
      <c r="V181" s="572"/>
      <c r="W181" s="1228" t="s">
        <v>177</v>
      </c>
      <c r="X181" s="1229"/>
      <c r="Y181" s="1230">
        <v>10</v>
      </c>
      <c r="Z181" s="1231"/>
      <c r="AA181" s="1232"/>
      <c r="AB181" s="1273"/>
      <c r="AC181" s="1234"/>
      <c r="AD181" s="1235"/>
      <c r="AE181" s="1234">
        <f t="shared" si="9"/>
        <v>0</v>
      </c>
      <c r="AF181" s="1235"/>
      <c r="AG181" s="1234">
        <f t="shared" si="10"/>
        <v>0</v>
      </c>
      <c r="AH181" s="1235"/>
      <c r="AI181" s="1234">
        <f t="shared" si="11"/>
        <v>0</v>
      </c>
      <c r="AJ181" s="1236"/>
      <c r="AK181" s="1235"/>
      <c r="AL181" s="294"/>
      <c r="AM181" s="292"/>
      <c r="AN181" s="292"/>
      <c r="AO181" s="294"/>
      <c r="AP181" s="294"/>
      <c r="AQ181" s="294"/>
      <c r="AR181" s="294"/>
      <c r="AS181" s="294"/>
    </row>
    <row r="182" spans="1:45" s="293" customFormat="1" ht="18" customHeight="1" outlineLevel="1" x14ac:dyDescent="0.25">
      <c r="A182" s="553"/>
      <c r="B182" s="1224" t="s">
        <v>1349</v>
      </c>
      <c r="C182" s="1225"/>
      <c r="D182" s="1226" t="s">
        <v>897</v>
      </c>
      <c r="E182" s="1227"/>
      <c r="F182" s="1227"/>
      <c r="G182" s="1227"/>
      <c r="H182" s="1227"/>
      <c r="I182" s="1227"/>
      <c r="J182" s="1227"/>
      <c r="K182" s="1227"/>
      <c r="L182" s="1227"/>
      <c r="M182" s="1227"/>
      <c r="N182" s="1227"/>
      <c r="O182" s="1227"/>
      <c r="P182" s="1227"/>
      <c r="Q182" s="1227"/>
      <c r="R182" s="1227"/>
      <c r="S182" s="1227"/>
      <c r="T182" s="1227"/>
      <c r="U182" s="553"/>
      <c r="V182" s="572"/>
      <c r="W182" s="1228" t="s">
        <v>177</v>
      </c>
      <c r="X182" s="1229"/>
      <c r="Y182" s="1230">
        <v>5</v>
      </c>
      <c r="Z182" s="1231"/>
      <c r="AA182" s="1232"/>
      <c r="AB182" s="1273"/>
      <c r="AC182" s="1234"/>
      <c r="AD182" s="1235"/>
      <c r="AE182" s="1234">
        <f t="shared" si="9"/>
        <v>0</v>
      </c>
      <c r="AF182" s="1235"/>
      <c r="AG182" s="1234">
        <f t="shared" si="10"/>
        <v>0</v>
      </c>
      <c r="AH182" s="1235"/>
      <c r="AI182" s="1234">
        <f t="shared" si="11"/>
        <v>0</v>
      </c>
      <c r="AJ182" s="1236"/>
      <c r="AK182" s="1235"/>
      <c r="AL182" s="553"/>
      <c r="AM182" s="553"/>
      <c r="AN182" s="553"/>
    </row>
    <row r="183" spans="1:45" s="293" customFormat="1" ht="18" customHeight="1" outlineLevel="1" x14ac:dyDescent="0.25">
      <c r="A183" s="553"/>
      <c r="B183" s="1696" t="s">
        <v>637</v>
      </c>
      <c r="C183" s="1697"/>
      <c r="D183" s="1690" t="s">
        <v>157</v>
      </c>
      <c r="E183" s="1689"/>
      <c r="F183" s="1689"/>
      <c r="G183" s="1689"/>
      <c r="H183" s="1689"/>
      <c r="I183" s="1689"/>
      <c r="J183" s="1689"/>
      <c r="K183" s="1689"/>
      <c r="L183" s="1689"/>
      <c r="M183" s="1689"/>
      <c r="N183" s="1689"/>
      <c r="O183" s="1689"/>
      <c r="P183" s="1689"/>
      <c r="Q183" s="1689"/>
      <c r="R183" s="1689"/>
      <c r="S183" s="1689"/>
      <c r="T183" s="1689"/>
      <c r="U183" s="1691"/>
      <c r="V183" s="222"/>
      <c r="W183" s="1698"/>
      <c r="X183" s="1699"/>
      <c r="Y183" s="1700"/>
      <c r="Z183" s="1701"/>
      <c r="AA183" s="1411"/>
      <c r="AB183" s="1412"/>
      <c r="AC183" s="1234"/>
      <c r="AD183" s="1235"/>
      <c r="AE183" s="1234"/>
      <c r="AF183" s="1235"/>
      <c r="AG183" s="1234"/>
      <c r="AH183" s="1235"/>
      <c r="AI183" s="1692">
        <f>SUM(AI184:AK192)</f>
        <v>0</v>
      </c>
      <c r="AJ183" s="1320"/>
      <c r="AK183" s="1319"/>
      <c r="AL183" s="553"/>
      <c r="AM183" s="553"/>
      <c r="AN183" s="553"/>
    </row>
    <row r="184" spans="1:45" ht="18" customHeight="1" outlineLevel="1" x14ac:dyDescent="0.25">
      <c r="A184" s="258"/>
      <c r="B184" s="1219" t="s">
        <v>639</v>
      </c>
      <c r="C184" s="1220"/>
      <c r="D184" s="1221" t="s">
        <v>898</v>
      </c>
      <c r="E184" s="1222"/>
      <c r="F184" s="1222"/>
      <c r="G184" s="1222"/>
      <c r="H184" s="1222"/>
      <c r="I184" s="1222"/>
      <c r="J184" s="1222"/>
      <c r="K184" s="1222"/>
      <c r="L184" s="1222"/>
      <c r="M184" s="1222"/>
      <c r="N184" s="1222"/>
      <c r="O184" s="1222"/>
      <c r="P184" s="1222"/>
      <c r="Q184" s="1222"/>
      <c r="R184" s="1222"/>
      <c r="S184" s="1222"/>
      <c r="T184" s="1222"/>
      <c r="U184" s="258"/>
      <c r="V184" s="229"/>
      <c r="W184" s="1210" t="s">
        <v>907</v>
      </c>
      <c r="X184" s="1211"/>
      <c r="Y184" s="1212">
        <v>1</v>
      </c>
      <c r="Z184" s="1213"/>
      <c r="AA184" s="1241"/>
      <c r="AB184" s="1242"/>
      <c r="AC184" s="1197"/>
      <c r="AD184" s="1198"/>
      <c r="AE184" s="1197">
        <f t="shared" ref="AE184:AE192" si="12">ROUND(Y184*AA184,2)</f>
        <v>0</v>
      </c>
      <c r="AF184" s="1198"/>
      <c r="AG184" s="1197">
        <f t="shared" ref="AG184:AG192" si="13">ROUND(Y184*AC184,2)</f>
        <v>0</v>
      </c>
      <c r="AH184" s="1198"/>
      <c r="AI184" s="1197">
        <f t="shared" ref="AI184:AI192" si="14">AE184+AG184</f>
        <v>0</v>
      </c>
      <c r="AJ184" s="1218"/>
      <c r="AK184" s="1198"/>
      <c r="AL184" s="258"/>
      <c r="AM184" s="258"/>
      <c r="AN184" s="258"/>
    </row>
    <row r="185" spans="1:45" ht="18" customHeight="1" outlineLevel="1" x14ac:dyDescent="0.25">
      <c r="A185" s="258"/>
      <c r="B185" s="1219" t="s">
        <v>1350</v>
      </c>
      <c r="C185" s="1220"/>
      <c r="D185" s="1221" t="s">
        <v>899</v>
      </c>
      <c r="E185" s="1222"/>
      <c r="F185" s="1222"/>
      <c r="G185" s="1222"/>
      <c r="H185" s="1222"/>
      <c r="I185" s="1222"/>
      <c r="J185" s="1222"/>
      <c r="K185" s="1222"/>
      <c r="L185" s="1222"/>
      <c r="M185" s="1222"/>
      <c r="N185" s="1222"/>
      <c r="O185" s="1222"/>
      <c r="P185" s="1222"/>
      <c r="Q185" s="1222"/>
      <c r="R185" s="1222"/>
      <c r="S185" s="1222"/>
      <c r="T185" s="1222"/>
      <c r="U185" s="258"/>
      <c r="V185" s="229"/>
      <c r="W185" s="1210" t="s">
        <v>439</v>
      </c>
      <c r="X185" s="1211"/>
      <c r="Y185" s="1212">
        <v>1</v>
      </c>
      <c r="Z185" s="1213"/>
      <c r="AA185" s="1214"/>
      <c r="AB185" s="1223"/>
      <c r="AC185" s="1197"/>
      <c r="AD185" s="1198"/>
      <c r="AE185" s="1197">
        <f t="shared" si="12"/>
        <v>0</v>
      </c>
      <c r="AF185" s="1198"/>
      <c r="AG185" s="1197">
        <f t="shared" si="13"/>
        <v>0</v>
      </c>
      <c r="AH185" s="1198"/>
      <c r="AI185" s="1197">
        <f t="shared" si="14"/>
        <v>0</v>
      </c>
      <c r="AJ185" s="1218"/>
      <c r="AK185" s="1198"/>
      <c r="AL185" s="258"/>
      <c r="AM185" s="258"/>
      <c r="AN185" s="258"/>
    </row>
    <row r="186" spans="1:45" ht="18" customHeight="1" outlineLevel="1" x14ac:dyDescent="0.25">
      <c r="A186" s="258"/>
      <c r="B186" s="1219" t="s">
        <v>1351</v>
      </c>
      <c r="C186" s="1220"/>
      <c r="D186" s="1221" t="s">
        <v>900</v>
      </c>
      <c r="E186" s="1222"/>
      <c r="F186" s="1222"/>
      <c r="G186" s="1222"/>
      <c r="H186" s="1222"/>
      <c r="I186" s="1222"/>
      <c r="J186" s="1222"/>
      <c r="K186" s="1222"/>
      <c r="L186" s="1222"/>
      <c r="M186" s="1222"/>
      <c r="N186" s="1222"/>
      <c r="O186" s="1222"/>
      <c r="P186" s="1222"/>
      <c r="Q186" s="1222"/>
      <c r="R186" s="1222"/>
      <c r="S186" s="1222"/>
      <c r="T186" s="1222"/>
      <c r="U186" s="258"/>
      <c r="V186" s="229"/>
      <c r="W186" s="1210" t="s">
        <v>553</v>
      </c>
      <c r="X186" s="1211"/>
      <c r="Y186" s="1212">
        <v>3</v>
      </c>
      <c r="Z186" s="1213"/>
      <c r="AA186" s="1214"/>
      <c r="AB186" s="1223"/>
      <c r="AC186" s="1197"/>
      <c r="AD186" s="1198"/>
      <c r="AE186" s="1197">
        <f t="shared" si="12"/>
        <v>0</v>
      </c>
      <c r="AF186" s="1198"/>
      <c r="AG186" s="1197">
        <f t="shared" si="13"/>
        <v>0</v>
      </c>
      <c r="AH186" s="1198"/>
      <c r="AI186" s="1197">
        <f t="shared" si="14"/>
        <v>0</v>
      </c>
      <c r="AJ186" s="1218"/>
      <c r="AK186" s="1198"/>
      <c r="AL186" s="258"/>
      <c r="AM186" s="258"/>
      <c r="AN186" s="258"/>
    </row>
    <row r="187" spans="1:45" ht="18" customHeight="1" outlineLevel="1" x14ac:dyDescent="0.25">
      <c r="A187" s="258"/>
      <c r="B187" s="1219" t="s">
        <v>1352</v>
      </c>
      <c r="C187" s="1220"/>
      <c r="D187" s="1221" t="s">
        <v>901</v>
      </c>
      <c r="E187" s="1222"/>
      <c r="F187" s="1222"/>
      <c r="G187" s="1222"/>
      <c r="H187" s="1222"/>
      <c r="I187" s="1222"/>
      <c r="J187" s="1222"/>
      <c r="K187" s="1222"/>
      <c r="L187" s="1222"/>
      <c r="M187" s="1222"/>
      <c r="N187" s="1222"/>
      <c r="O187" s="1222"/>
      <c r="P187" s="1222"/>
      <c r="Q187" s="1222"/>
      <c r="R187" s="1222"/>
      <c r="S187" s="1222"/>
      <c r="T187" s="1222"/>
      <c r="U187" s="258"/>
      <c r="V187" s="229"/>
      <c r="W187" s="1210" t="s">
        <v>907</v>
      </c>
      <c r="X187" s="1211"/>
      <c r="Y187" s="1212">
        <v>23</v>
      </c>
      <c r="Z187" s="1213"/>
      <c r="AA187" s="1214"/>
      <c r="AB187" s="1223"/>
      <c r="AC187" s="1197"/>
      <c r="AD187" s="1198"/>
      <c r="AE187" s="1197">
        <f t="shared" si="12"/>
        <v>0</v>
      </c>
      <c r="AF187" s="1198"/>
      <c r="AG187" s="1197">
        <f t="shared" si="13"/>
        <v>0</v>
      </c>
      <c r="AH187" s="1198"/>
      <c r="AI187" s="1197">
        <f t="shared" si="14"/>
        <v>0</v>
      </c>
      <c r="AJ187" s="1218"/>
      <c r="AK187" s="1198"/>
      <c r="AL187" s="258"/>
      <c r="AM187" s="258"/>
      <c r="AN187" s="258"/>
    </row>
    <row r="188" spans="1:45" ht="18" customHeight="1" outlineLevel="1" x14ac:dyDescent="0.25">
      <c r="A188" s="258"/>
      <c r="B188" s="1219" t="s">
        <v>1353</v>
      </c>
      <c r="C188" s="1220"/>
      <c r="D188" s="1221" t="s">
        <v>902</v>
      </c>
      <c r="E188" s="1222"/>
      <c r="F188" s="1222"/>
      <c r="G188" s="1222"/>
      <c r="H188" s="1222"/>
      <c r="I188" s="1222"/>
      <c r="J188" s="1222"/>
      <c r="K188" s="1222"/>
      <c r="L188" s="1222"/>
      <c r="M188" s="1222"/>
      <c r="N188" s="1222"/>
      <c r="O188" s="1222"/>
      <c r="P188" s="1222"/>
      <c r="Q188" s="1222"/>
      <c r="R188" s="1222"/>
      <c r="S188" s="1222"/>
      <c r="T188" s="1222"/>
      <c r="U188" s="258"/>
      <c r="V188" s="229"/>
      <c r="W188" s="1210" t="s">
        <v>907</v>
      </c>
      <c r="X188" s="1211"/>
      <c r="Y188" s="1212">
        <v>7</v>
      </c>
      <c r="Z188" s="1213"/>
      <c r="AA188" s="1214"/>
      <c r="AB188" s="1223"/>
      <c r="AC188" s="1197"/>
      <c r="AD188" s="1198"/>
      <c r="AE188" s="1197">
        <f t="shared" si="12"/>
        <v>0</v>
      </c>
      <c r="AF188" s="1198"/>
      <c r="AG188" s="1197">
        <f t="shared" si="13"/>
        <v>0</v>
      </c>
      <c r="AH188" s="1198"/>
      <c r="AI188" s="1197">
        <f t="shared" si="14"/>
        <v>0</v>
      </c>
      <c r="AJ188" s="1218"/>
      <c r="AK188" s="1198"/>
      <c r="AL188" s="258"/>
      <c r="AM188" s="258"/>
      <c r="AN188" s="258"/>
    </row>
    <row r="189" spans="1:45" ht="18" customHeight="1" outlineLevel="1" x14ac:dyDescent="0.25">
      <c r="A189" s="258"/>
      <c r="B189" s="1219" t="s">
        <v>1354</v>
      </c>
      <c r="C189" s="1220"/>
      <c r="D189" s="1221" t="s">
        <v>903</v>
      </c>
      <c r="E189" s="1222"/>
      <c r="F189" s="1222"/>
      <c r="G189" s="1222"/>
      <c r="H189" s="1222"/>
      <c r="I189" s="1222"/>
      <c r="J189" s="1222"/>
      <c r="K189" s="1222"/>
      <c r="L189" s="1222"/>
      <c r="M189" s="1222"/>
      <c r="N189" s="1222"/>
      <c r="O189" s="1222"/>
      <c r="P189" s="1222"/>
      <c r="Q189" s="1222"/>
      <c r="R189" s="1222"/>
      <c r="S189" s="1222"/>
      <c r="T189" s="1222"/>
      <c r="U189" s="258"/>
      <c r="V189" s="229"/>
      <c r="W189" s="1210" t="s">
        <v>907</v>
      </c>
      <c r="X189" s="1211"/>
      <c r="Y189" s="1212">
        <v>1</v>
      </c>
      <c r="Z189" s="1213"/>
      <c r="AA189" s="1214"/>
      <c r="AB189" s="1223"/>
      <c r="AC189" s="1197"/>
      <c r="AD189" s="1198"/>
      <c r="AE189" s="1197">
        <f t="shared" si="12"/>
        <v>0</v>
      </c>
      <c r="AF189" s="1198"/>
      <c r="AG189" s="1197">
        <f t="shared" si="13"/>
        <v>0</v>
      </c>
      <c r="AH189" s="1198"/>
      <c r="AI189" s="1197">
        <f t="shared" si="14"/>
        <v>0</v>
      </c>
      <c r="AJ189" s="1218"/>
      <c r="AK189" s="1198"/>
      <c r="AL189" s="258"/>
      <c r="AM189" s="258"/>
      <c r="AN189" s="258"/>
    </row>
    <row r="190" spans="1:45" ht="18" customHeight="1" outlineLevel="1" x14ac:dyDescent="0.25">
      <c r="A190" s="258"/>
      <c r="B190" s="1219" t="s">
        <v>1355</v>
      </c>
      <c r="C190" s="1220"/>
      <c r="D190" s="1221" t="s">
        <v>904</v>
      </c>
      <c r="E190" s="1222"/>
      <c r="F190" s="1222"/>
      <c r="G190" s="1222"/>
      <c r="H190" s="1222"/>
      <c r="I190" s="1222"/>
      <c r="J190" s="1222"/>
      <c r="K190" s="1222"/>
      <c r="L190" s="1222"/>
      <c r="M190" s="1222"/>
      <c r="N190" s="1222"/>
      <c r="O190" s="1222"/>
      <c r="P190" s="1222"/>
      <c r="Q190" s="1222"/>
      <c r="R190" s="1222"/>
      <c r="S190" s="1222"/>
      <c r="T190" s="1222"/>
      <c r="U190" s="258"/>
      <c r="V190" s="229"/>
      <c r="W190" s="1210" t="s">
        <v>907</v>
      </c>
      <c r="X190" s="1211"/>
      <c r="Y190" s="1212">
        <v>14</v>
      </c>
      <c r="Z190" s="1213"/>
      <c r="AA190" s="1214"/>
      <c r="AB190" s="1223"/>
      <c r="AC190" s="1197"/>
      <c r="AD190" s="1198"/>
      <c r="AE190" s="1197">
        <f t="shared" si="12"/>
        <v>0</v>
      </c>
      <c r="AF190" s="1198"/>
      <c r="AG190" s="1197">
        <f t="shared" si="13"/>
        <v>0</v>
      </c>
      <c r="AH190" s="1198"/>
      <c r="AI190" s="1197">
        <f t="shared" si="14"/>
        <v>0</v>
      </c>
      <c r="AJ190" s="1218"/>
      <c r="AK190" s="1198"/>
      <c r="AL190" s="258"/>
      <c r="AM190" s="258"/>
      <c r="AN190" s="258"/>
    </row>
    <row r="191" spans="1:45" ht="18" customHeight="1" x14ac:dyDescent="0.25">
      <c r="A191" s="288"/>
      <c r="B191" s="1219" t="s">
        <v>1356</v>
      </c>
      <c r="C191" s="1220"/>
      <c r="D191" s="1221" t="s">
        <v>905</v>
      </c>
      <c r="E191" s="1222"/>
      <c r="F191" s="1222"/>
      <c r="G191" s="1222"/>
      <c r="H191" s="1222"/>
      <c r="I191" s="1222"/>
      <c r="J191" s="1222"/>
      <c r="K191" s="1222"/>
      <c r="L191" s="1222"/>
      <c r="M191" s="1222"/>
      <c r="N191" s="1222"/>
      <c r="O191" s="1222"/>
      <c r="P191" s="1222"/>
      <c r="Q191" s="1222"/>
      <c r="R191" s="1222"/>
      <c r="S191" s="1222"/>
      <c r="T191" s="1222"/>
      <c r="U191" s="258"/>
      <c r="V191" s="229"/>
      <c r="W191" s="1210" t="s">
        <v>907</v>
      </c>
      <c r="X191" s="1211"/>
      <c r="Y191" s="1212">
        <v>1</v>
      </c>
      <c r="Z191" s="1213"/>
      <c r="AA191" s="1214"/>
      <c r="AB191" s="1223"/>
      <c r="AC191" s="1197"/>
      <c r="AD191" s="1198"/>
      <c r="AE191" s="1197">
        <f t="shared" si="12"/>
        <v>0</v>
      </c>
      <c r="AF191" s="1198"/>
      <c r="AG191" s="1197">
        <f t="shared" si="13"/>
        <v>0</v>
      </c>
      <c r="AH191" s="1198"/>
      <c r="AI191" s="1197">
        <f t="shared" si="14"/>
        <v>0</v>
      </c>
      <c r="AJ191" s="1218"/>
      <c r="AK191" s="1198"/>
      <c r="AL191" s="288"/>
      <c r="AM191" s="259"/>
      <c r="AN191" s="259"/>
      <c r="AO191" s="288"/>
      <c r="AP191" s="288"/>
      <c r="AQ191" s="288"/>
      <c r="AR191" s="288"/>
      <c r="AS191" s="288"/>
    </row>
    <row r="192" spans="1:45" s="547" customFormat="1" ht="18" customHeight="1" outlineLevel="1" x14ac:dyDescent="0.25">
      <c r="A192" s="544"/>
      <c r="B192" s="1219" t="s">
        <v>1357</v>
      </c>
      <c r="C192" s="1220"/>
      <c r="D192" s="1221" t="s">
        <v>906</v>
      </c>
      <c r="E192" s="1222"/>
      <c r="F192" s="1222"/>
      <c r="G192" s="1222"/>
      <c r="H192" s="1222"/>
      <c r="I192" s="1222"/>
      <c r="J192" s="1222"/>
      <c r="K192" s="1222"/>
      <c r="L192" s="1222"/>
      <c r="M192" s="1222"/>
      <c r="N192" s="1222"/>
      <c r="O192" s="1222"/>
      <c r="P192" s="1222"/>
      <c r="Q192" s="1222"/>
      <c r="R192" s="1222"/>
      <c r="S192" s="1222"/>
      <c r="T192" s="1222"/>
      <c r="U192" s="258"/>
      <c r="V192" s="229"/>
      <c r="W192" s="1210" t="s">
        <v>907</v>
      </c>
      <c r="X192" s="1211"/>
      <c r="Y192" s="1212">
        <v>2</v>
      </c>
      <c r="Z192" s="1213"/>
      <c r="AA192" s="1214"/>
      <c r="AB192" s="1223"/>
      <c r="AC192" s="1197"/>
      <c r="AD192" s="1198"/>
      <c r="AE192" s="1197">
        <f t="shared" si="12"/>
        <v>0</v>
      </c>
      <c r="AF192" s="1198"/>
      <c r="AG192" s="1197">
        <f t="shared" si="13"/>
        <v>0</v>
      </c>
      <c r="AH192" s="1198"/>
      <c r="AI192" s="1197">
        <f t="shared" si="14"/>
        <v>0</v>
      </c>
      <c r="AJ192" s="1218"/>
      <c r="AK192" s="1198"/>
      <c r="AL192" s="544"/>
      <c r="AM192" s="546"/>
      <c r="AN192" s="546"/>
      <c r="AO192" s="544"/>
      <c r="AP192" s="544"/>
      <c r="AQ192" s="544"/>
      <c r="AR192" s="544"/>
      <c r="AS192" s="544"/>
    </row>
    <row r="193" spans="1:40" ht="18" customHeight="1" outlineLevel="2" x14ac:dyDescent="0.25">
      <c r="A193" s="258"/>
      <c r="B193" s="1202">
        <v>5</v>
      </c>
      <c r="C193" s="1168"/>
      <c r="D193" s="1203" t="s">
        <v>930</v>
      </c>
      <c r="E193" s="1180"/>
      <c r="F193" s="1180"/>
      <c r="G193" s="1180"/>
      <c r="H193" s="1180"/>
      <c r="I193" s="1180"/>
      <c r="J193" s="1180"/>
      <c r="K193" s="1180"/>
      <c r="L193" s="1180"/>
      <c r="M193" s="1180"/>
      <c r="N193" s="1180"/>
      <c r="O193" s="1180"/>
      <c r="P193" s="1180"/>
      <c r="Q193" s="1180"/>
      <c r="R193" s="1180"/>
      <c r="S193" s="1180"/>
      <c r="T193" s="1180"/>
      <c r="U193" s="289"/>
      <c r="V193" s="289"/>
      <c r="W193" s="289"/>
      <c r="X193" s="289"/>
      <c r="Y193" s="290"/>
      <c r="Z193" s="290"/>
      <c r="AA193" s="290"/>
      <c r="AB193" s="290"/>
      <c r="AC193" s="290"/>
      <c r="AD193" s="290"/>
      <c r="AE193" s="1204"/>
      <c r="AF193" s="1168"/>
      <c r="AG193" s="1204"/>
      <c r="AH193" s="1168"/>
      <c r="AI193" s="1204">
        <f>AI194+AI222+AI243</f>
        <v>0</v>
      </c>
      <c r="AJ193" s="1180"/>
      <c r="AK193" s="1168"/>
      <c r="AL193" s="258"/>
      <c r="AM193" s="258"/>
      <c r="AN193" s="258"/>
    </row>
    <row r="194" spans="1:40" ht="18" customHeight="1" outlineLevel="2" x14ac:dyDescent="0.25">
      <c r="A194" s="258"/>
      <c r="B194" s="1207" t="s">
        <v>67</v>
      </c>
      <c r="C194" s="1208"/>
      <c r="D194" s="1209" t="s">
        <v>858</v>
      </c>
      <c r="E194" s="1208"/>
      <c r="F194" s="1208"/>
      <c r="G194" s="1208"/>
      <c r="H194" s="1208"/>
      <c r="I194" s="1208"/>
      <c r="J194" s="1208"/>
      <c r="K194" s="1208"/>
      <c r="L194" s="1208"/>
      <c r="M194" s="1208"/>
      <c r="N194" s="1208"/>
      <c r="O194" s="1208"/>
      <c r="P194" s="1208"/>
      <c r="Q194" s="1208"/>
      <c r="R194" s="1208"/>
      <c r="S194" s="1208"/>
      <c r="T194" s="1208"/>
      <c r="U194" s="545"/>
      <c r="V194" s="222"/>
      <c r="W194" s="1210"/>
      <c r="X194" s="1211"/>
      <c r="Y194" s="1212"/>
      <c r="Z194" s="1213"/>
      <c r="AA194" s="1214"/>
      <c r="AB194" s="1215"/>
      <c r="AC194" s="1197"/>
      <c r="AD194" s="1198"/>
      <c r="AE194" s="1197"/>
      <c r="AF194" s="1198"/>
      <c r="AG194" s="1197"/>
      <c r="AH194" s="1198"/>
      <c r="AI194" s="1199">
        <f>SUM(AI195:AK221)</f>
        <v>0</v>
      </c>
      <c r="AJ194" s="1200"/>
      <c r="AK194" s="1201"/>
      <c r="AL194" s="258"/>
      <c r="AM194" s="258"/>
      <c r="AN194" s="258"/>
    </row>
    <row r="195" spans="1:40" ht="18" customHeight="1" outlineLevel="2" x14ac:dyDescent="0.25">
      <c r="A195" s="258"/>
      <c r="B195" s="1219" t="s">
        <v>68</v>
      </c>
      <c r="C195" s="1220"/>
      <c r="D195" s="1221" t="s">
        <v>859</v>
      </c>
      <c r="E195" s="1222"/>
      <c r="F195" s="1222"/>
      <c r="G195" s="1222"/>
      <c r="H195" s="1222"/>
      <c r="I195" s="1222"/>
      <c r="J195" s="1222"/>
      <c r="K195" s="1222"/>
      <c r="L195" s="1222"/>
      <c r="M195" s="1222"/>
      <c r="N195" s="1222"/>
      <c r="O195" s="1222"/>
      <c r="P195" s="1222"/>
      <c r="Q195" s="1222"/>
      <c r="R195" s="1222"/>
      <c r="S195" s="1222"/>
      <c r="T195" s="1222"/>
      <c r="U195" s="258"/>
      <c r="V195" s="229"/>
      <c r="W195" s="1210" t="s">
        <v>338</v>
      </c>
      <c r="X195" s="1211"/>
      <c r="Y195" s="1212">
        <v>51</v>
      </c>
      <c r="Z195" s="1213"/>
      <c r="AA195" s="1214"/>
      <c r="AB195" s="1215"/>
      <c r="AC195" s="1197"/>
      <c r="AD195" s="1198"/>
      <c r="AE195" s="1197">
        <f t="shared" ref="AE195:AE221" si="15">ROUND(Y195*AA195,2)</f>
        <v>0</v>
      </c>
      <c r="AF195" s="1198"/>
      <c r="AG195" s="1197">
        <f t="shared" ref="AG195:AG242" si="16">ROUND(Y195*AC195,2)</f>
        <v>0</v>
      </c>
      <c r="AH195" s="1198"/>
      <c r="AI195" s="1197">
        <f t="shared" ref="AI195:AI221" si="17">AE195+AG195</f>
        <v>0</v>
      </c>
      <c r="AJ195" s="1218"/>
      <c r="AK195" s="1198"/>
      <c r="AL195" s="258"/>
      <c r="AM195" s="258"/>
      <c r="AN195" s="258"/>
    </row>
    <row r="196" spans="1:40" ht="18" customHeight="1" outlineLevel="2" x14ac:dyDescent="0.25">
      <c r="A196" s="258"/>
      <c r="B196" s="1219" t="s">
        <v>69</v>
      </c>
      <c r="C196" s="1220"/>
      <c r="D196" s="1221" t="s">
        <v>860</v>
      </c>
      <c r="E196" s="1222"/>
      <c r="F196" s="1222"/>
      <c r="G196" s="1222"/>
      <c r="H196" s="1222"/>
      <c r="I196" s="1222"/>
      <c r="J196" s="1222"/>
      <c r="K196" s="1222"/>
      <c r="L196" s="1222"/>
      <c r="M196" s="1222"/>
      <c r="N196" s="1222"/>
      <c r="O196" s="1222"/>
      <c r="P196" s="1222"/>
      <c r="Q196" s="1222"/>
      <c r="R196" s="1222"/>
      <c r="S196" s="1222"/>
      <c r="T196" s="1222"/>
      <c r="U196" s="258"/>
      <c r="V196" s="229"/>
      <c r="W196" s="1210" t="s">
        <v>907</v>
      </c>
      <c r="X196" s="1211"/>
      <c r="Y196" s="1212">
        <v>3</v>
      </c>
      <c r="Z196" s="1213"/>
      <c r="AA196" s="1214"/>
      <c r="AB196" s="1215"/>
      <c r="AC196" s="1197"/>
      <c r="AD196" s="1198"/>
      <c r="AE196" s="1197">
        <f t="shared" si="15"/>
        <v>0</v>
      </c>
      <c r="AF196" s="1198"/>
      <c r="AG196" s="1197">
        <f t="shared" si="16"/>
        <v>0</v>
      </c>
      <c r="AH196" s="1198"/>
      <c r="AI196" s="1197">
        <f t="shared" si="17"/>
        <v>0</v>
      </c>
      <c r="AJ196" s="1218"/>
      <c r="AK196" s="1198"/>
      <c r="AL196" s="258"/>
      <c r="AM196" s="258"/>
      <c r="AN196" s="258"/>
    </row>
    <row r="197" spans="1:40" ht="18" customHeight="1" outlineLevel="2" x14ac:dyDescent="0.25">
      <c r="A197" s="258"/>
      <c r="B197" s="1219" t="s">
        <v>70</v>
      </c>
      <c r="C197" s="1220"/>
      <c r="D197" s="1221" t="s">
        <v>861</v>
      </c>
      <c r="E197" s="1222"/>
      <c r="F197" s="1222"/>
      <c r="G197" s="1222"/>
      <c r="H197" s="1222"/>
      <c r="I197" s="1222"/>
      <c r="J197" s="1222"/>
      <c r="K197" s="1222"/>
      <c r="L197" s="1222"/>
      <c r="M197" s="1222"/>
      <c r="N197" s="1222"/>
      <c r="O197" s="1222"/>
      <c r="P197" s="1222"/>
      <c r="Q197" s="1222"/>
      <c r="R197" s="1222"/>
      <c r="S197" s="1222"/>
      <c r="T197" s="1222"/>
      <c r="U197" s="258"/>
      <c r="V197" s="229"/>
      <c r="W197" s="1210" t="s">
        <v>907</v>
      </c>
      <c r="X197" s="1211"/>
      <c r="Y197" s="1212">
        <v>1</v>
      </c>
      <c r="Z197" s="1213"/>
      <c r="AA197" s="1214"/>
      <c r="AB197" s="1215"/>
      <c r="AC197" s="1197"/>
      <c r="AD197" s="1198"/>
      <c r="AE197" s="1197">
        <f t="shared" si="15"/>
        <v>0</v>
      </c>
      <c r="AF197" s="1198"/>
      <c r="AG197" s="1197">
        <f t="shared" si="16"/>
        <v>0</v>
      </c>
      <c r="AH197" s="1198"/>
      <c r="AI197" s="1197">
        <f t="shared" si="17"/>
        <v>0</v>
      </c>
      <c r="AJ197" s="1218"/>
      <c r="AK197" s="1198"/>
      <c r="AL197" s="258"/>
      <c r="AM197" s="258"/>
      <c r="AN197" s="258"/>
    </row>
    <row r="198" spans="1:40" ht="18" customHeight="1" outlineLevel="2" x14ac:dyDescent="0.25">
      <c r="A198" s="258"/>
      <c r="B198" s="1219" t="s">
        <v>71</v>
      </c>
      <c r="C198" s="1220"/>
      <c r="D198" s="1221" t="s">
        <v>862</v>
      </c>
      <c r="E198" s="1222"/>
      <c r="F198" s="1222"/>
      <c r="G198" s="1222"/>
      <c r="H198" s="1222"/>
      <c r="I198" s="1222"/>
      <c r="J198" s="1222"/>
      <c r="K198" s="1222"/>
      <c r="L198" s="1222"/>
      <c r="M198" s="1222"/>
      <c r="N198" s="1222"/>
      <c r="O198" s="1222"/>
      <c r="P198" s="1222"/>
      <c r="Q198" s="1222"/>
      <c r="R198" s="1222"/>
      <c r="S198" s="1222"/>
      <c r="T198" s="1222"/>
      <c r="U198" s="258"/>
      <c r="V198" s="229"/>
      <c r="W198" s="1210" t="s">
        <v>907</v>
      </c>
      <c r="X198" s="1211"/>
      <c r="Y198" s="1212">
        <v>2</v>
      </c>
      <c r="Z198" s="1213"/>
      <c r="AA198" s="1214"/>
      <c r="AB198" s="1215"/>
      <c r="AC198" s="1197"/>
      <c r="AD198" s="1198"/>
      <c r="AE198" s="1197">
        <f t="shared" si="15"/>
        <v>0</v>
      </c>
      <c r="AF198" s="1198"/>
      <c r="AG198" s="1197">
        <f t="shared" si="16"/>
        <v>0</v>
      </c>
      <c r="AH198" s="1198"/>
      <c r="AI198" s="1197">
        <f t="shared" si="17"/>
        <v>0</v>
      </c>
      <c r="AJ198" s="1218"/>
      <c r="AK198" s="1198"/>
      <c r="AL198" s="258"/>
      <c r="AM198" s="258"/>
      <c r="AN198" s="258"/>
    </row>
    <row r="199" spans="1:40" ht="18" customHeight="1" outlineLevel="2" x14ac:dyDescent="0.25">
      <c r="A199" s="258"/>
      <c r="B199" s="1219" t="s">
        <v>72</v>
      </c>
      <c r="C199" s="1220"/>
      <c r="D199" s="1221" t="s">
        <v>863</v>
      </c>
      <c r="E199" s="1222"/>
      <c r="F199" s="1222"/>
      <c r="G199" s="1222"/>
      <c r="H199" s="1222"/>
      <c r="I199" s="1222"/>
      <c r="J199" s="1222"/>
      <c r="K199" s="1222"/>
      <c r="L199" s="1222"/>
      <c r="M199" s="1222"/>
      <c r="N199" s="1222"/>
      <c r="O199" s="1222"/>
      <c r="P199" s="1222"/>
      <c r="Q199" s="1222"/>
      <c r="R199" s="1222"/>
      <c r="S199" s="1222"/>
      <c r="T199" s="1222"/>
      <c r="U199" s="258"/>
      <c r="V199" s="229"/>
      <c r="W199" s="1210" t="s">
        <v>907</v>
      </c>
      <c r="X199" s="1211"/>
      <c r="Y199" s="1212">
        <v>100</v>
      </c>
      <c r="Z199" s="1213"/>
      <c r="AA199" s="1214"/>
      <c r="AB199" s="1215"/>
      <c r="AC199" s="1197"/>
      <c r="AD199" s="1198"/>
      <c r="AE199" s="1197">
        <f t="shared" si="15"/>
        <v>0</v>
      </c>
      <c r="AF199" s="1198"/>
      <c r="AG199" s="1197">
        <f t="shared" si="16"/>
        <v>0</v>
      </c>
      <c r="AH199" s="1198"/>
      <c r="AI199" s="1197">
        <f t="shared" si="17"/>
        <v>0</v>
      </c>
      <c r="AJ199" s="1218"/>
      <c r="AK199" s="1198"/>
      <c r="AL199" s="258"/>
      <c r="AM199" s="258"/>
      <c r="AN199" s="258"/>
    </row>
    <row r="200" spans="1:40" ht="18" customHeight="1" outlineLevel="2" x14ac:dyDescent="0.25">
      <c r="A200" s="258"/>
      <c r="B200" s="1219" t="s">
        <v>73</v>
      </c>
      <c r="C200" s="1220"/>
      <c r="D200" s="1221" t="s">
        <v>864</v>
      </c>
      <c r="E200" s="1222"/>
      <c r="F200" s="1222"/>
      <c r="G200" s="1222"/>
      <c r="H200" s="1222"/>
      <c r="I200" s="1222"/>
      <c r="J200" s="1222"/>
      <c r="K200" s="1222"/>
      <c r="L200" s="1222"/>
      <c r="M200" s="1222"/>
      <c r="N200" s="1222"/>
      <c r="O200" s="1222"/>
      <c r="P200" s="1222"/>
      <c r="Q200" s="1222"/>
      <c r="R200" s="1222"/>
      <c r="S200" s="1222"/>
      <c r="T200" s="1222"/>
      <c r="U200" s="258"/>
      <c r="V200" s="229"/>
      <c r="W200" s="1210" t="s">
        <v>907</v>
      </c>
      <c r="X200" s="1211"/>
      <c r="Y200" s="1212">
        <v>40</v>
      </c>
      <c r="Z200" s="1213"/>
      <c r="AA200" s="1214"/>
      <c r="AB200" s="1215"/>
      <c r="AC200" s="1197"/>
      <c r="AD200" s="1198"/>
      <c r="AE200" s="1197">
        <f t="shared" si="15"/>
        <v>0</v>
      </c>
      <c r="AF200" s="1198"/>
      <c r="AG200" s="1197">
        <f t="shared" si="16"/>
        <v>0</v>
      </c>
      <c r="AH200" s="1198"/>
      <c r="AI200" s="1197">
        <f t="shared" si="17"/>
        <v>0</v>
      </c>
      <c r="AJ200" s="1218"/>
      <c r="AK200" s="1198"/>
      <c r="AL200" s="258"/>
      <c r="AM200" s="258"/>
      <c r="AN200" s="258"/>
    </row>
    <row r="201" spans="1:40" ht="18" customHeight="1" outlineLevel="2" x14ac:dyDescent="0.25">
      <c r="A201" s="258"/>
      <c r="B201" s="1219" t="s">
        <v>74</v>
      </c>
      <c r="C201" s="1220"/>
      <c r="D201" s="1221" t="s">
        <v>865</v>
      </c>
      <c r="E201" s="1222"/>
      <c r="F201" s="1222"/>
      <c r="G201" s="1222"/>
      <c r="H201" s="1222"/>
      <c r="I201" s="1222"/>
      <c r="J201" s="1222"/>
      <c r="K201" s="1222"/>
      <c r="L201" s="1222"/>
      <c r="M201" s="1222"/>
      <c r="N201" s="1222"/>
      <c r="O201" s="1222"/>
      <c r="P201" s="1222"/>
      <c r="Q201" s="1222"/>
      <c r="R201" s="1222"/>
      <c r="S201" s="1222"/>
      <c r="T201" s="1222"/>
      <c r="U201" s="258"/>
      <c r="V201" s="229"/>
      <c r="W201" s="1210" t="s">
        <v>39</v>
      </c>
      <c r="X201" s="1211"/>
      <c r="Y201" s="1212">
        <v>1</v>
      </c>
      <c r="Z201" s="1213"/>
      <c r="AA201" s="1214"/>
      <c r="AB201" s="1215"/>
      <c r="AC201" s="1197"/>
      <c r="AD201" s="1198"/>
      <c r="AE201" s="1197">
        <f t="shared" si="15"/>
        <v>0</v>
      </c>
      <c r="AF201" s="1198"/>
      <c r="AG201" s="1197">
        <f t="shared" si="16"/>
        <v>0</v>
      </c>
      <c r="AH201" s="1198"/>
      <c r="AI201" s="1197">
        <f t="shared" si="17"/>
        <v>0</v>
      </c>
      <c r="AJ201" s="1218"/>
      <c r="AK201" s="1198"/>
      <c r="AL201" s="258"/>
      <c r="AM201" s="258"/>
      <c r="AN201" s="258"/>
    </row>
    <row r="202" spans="1:40" ht="18" customHeight="1" outlineLevel="2" x14ac:dyDescent="0.25">
      <c r="A202" s="258"/>
      <c r="B202" s="1219" t="s">
        <v>234</v>
      </c>
      <c r="C202" s="1220"/>
      <c r="D202" s="1221" t="s">
        <v>931</v>
      </c>
      <c r="E202" s="1222"/>
      <c r="F202" s="1222"/>
      <c r="G202" s="1222"/>
      <c r="H202" s="1222"/>
      <c r="I202" s="1222"/>
      <c r="J202" s="1222"/>
      <c r="K202" s="1222"/>
      <c r="L202" s="1222"/>
      <c r="M202" s="1222"/>
      <c r="N202" s="1222"/>
      <c r="O202" s="1222"/>
      <c r="P202" s="1222"/>
      <c r="Q202" s="1222"/>
      <c r="R202" s="1222"/>
      <c r="S202" s="1222"/>
      <c r="T202" s="1222"/>
      <c r="U202" s="258"/>
      <c r="V202" s="229"/>
      <c r="W202" s="1210" t="s">
        <v>39</v>
      </c>
      <c r="X202" s="1211"/>
      <c r="Y202" s="1212">
        <v>216</v>
      </c>
      <c r="Z202" s="1213"/>
      <c r="AA202" s="1214"/>
      <c r="AB202" s="1215"/>
      <c r="AC202" s="1197"/>
      <c r="AD202" s="1198"/>
      <c r="AE202" s="1197">
        <f t="shared" si="15"/>
        <v>0</v>
      </c>
      <c r="AF202" s="1198"/>
      <c r="AG202" s="1197">
        <f t="shared" si="16"/>
        <v>0</v>
      </c>
      <c r="AH202" s="1198"/>
      <c r="AI202" s="1197">
        <f t="shared" si="17"/>
        <v>0</v>
      </c>
      <c r="AJ202" s="1218"/>
      <c r="AK202" s="1198"/>
      <c r="AL202" s="258"/>
      <c r="AM202" s="258"/>
      <c r="AN202" s="258"/>
    </row>
    <row r="203" spans="1:40" ht="18" customHeight="1" outlineLevel="2" x14ac:dyDescent="0.25">
      <c r="A203" s="258"/>
      <c r="B203" s="1219" t="s">
        <v>1358</v>
      </c>
      <c r="C203" s="1220"/>
      <c r="D203" s="1221" t="s">
        <v>866</v>
      </c>
      <c r="E203" s="1222"/>
      <c r="F203" s="1222"/>
      <c r="G203" s="1222"/>
      <c r="H203" s="1222"/>
      <c r="I203" s="1222"/>
      <c r="J203" s="1222"/>
      <c r="K203" s="1222"/>
      <c r="L203" s="1222"/>
      <c r="M203" s="1222"/>
      <c r="N203" s="1222"/>
      <c r="O203" s="1222"/>
      <c r="P203" s="1222"/>
      <c r="Q203" s="1222"/>
      <c r="R203" s="1222"/>
      <c r="S203" s="1222"/>
      <c r="T203" s="1222"/>
      <c r="U203" s="258"/>
      <c r="V203" s="229"/>
      <c r="W203" s="1210" t="s">
        <v>908</v>
      </c>
      <c r="X203" s="1211"/>
      <c r="Y203" s="1212">
        <v>50</v>
      </c>
      <c r="Z203" s="1213"/>
      <c r="AA203" s="1214"/>
      <c r="AB203" s="1215"/>
      <c r="AC203" s="1197"/>
      <c r="AD203" s="1198"/>
      <c r="AE203" s="1197">
        <f t="shared" si="15"/>
        <v>0</v>
      </c>
      <c r="AF203" s="1198"/>
      <c r="AG203" s="1197">
        <f t="shared" si="16"/>
        <v>0</v>
      </c>
      <c r="AH203" s="1198"/>
      <c r="AI203" s="1197">
        <f t="shared" si="17"/>
        <v>0</v>
      </c>
      <c r="AJ203" s="1218"/>
      <c r="AK203" s="1198"/>
      <c r="AL203" s="258"/>
      <c r="AM203" s="258"/>
      <c r="AN203" s="258"/>
    </row>
    <row r="204" spans="1:40" ht="18" customHeight="1" outlineLevel="2" x14ac:dyDescent="0.25">
      <c r="A204" s="258"/>
      <c r="B204" s="1219" t="s">
        <v>1359</v>
      </c>
      <c r="C204" s="1220"/>
      <c r="D204" s="1221" t="s">
        <v>867</v>
      </c>
      <c r="E204" s="1222"/>
      <c r="F204" s="1222"/>
      <c r="G204" s="1222"/>
      <c r="H204" s="1222"/>
      <c r="I204" s="1222"/>
      <c r="J204" s="1222"/>
      <c r="K204" s="1222"/>
      <c r="L204" s="1222"/>
      <c r="M204" s="1222"/>
      <c r="N204" s="1222"/>
      <c r="O204" s="1222"/>
      <c r="P204" s="1222"/>
      <c r="Q204" s="1222"/>
      <c r="R204" s="1222"/>
      <c r="S204" s="1222"/>
      <c r="T204" s="1222"/>
      <c r="U204" s="258"/>
      <c r="V204" s="229"/>
      <c r="W204" s="1210" t="s">
        <v>908</v>
      </c>
      <c r="X204" s="1211"/>
      <c r="Y204" s="1212">
        <v>10</v>
      </c>
      <c r="Z204" s="1213"/>
      <c r="AA204" s="1214"/>
      <c r="AB204" s="1215"/>
      <c r="AC204" s="1197"/>
      <c r="AD204" s="1198"/>
      <c r="AE204" s="1197">
        <f t="shared" si="15"/>
        <v>0</v>
      </c>
      <c r="AF204" s="1198"/>
      <c r="AG204" s="1197">
        <f t="shared" si="16"/>
        <v>0</v>
      </c>
      <c r="AH204" s="1198"/>
      <c r="AI204" s="1197">
        <f t="shared" si="17"/>
        <v>0</v>
      </c>
      <c r="AJ204" s="1218"/>
      <c r="AK204" s="1198"/>
      <c r="AL204" s="258"/>
      <c r="AM204" s="258"/>
      <c r="AN204" s="258"/>
    </row>
    <row r="205" spans="1:40" ht="18" customHeight="1" outlineLevel="2" x14ac:dyDescent="0.25">
      <c r="A205" s="258"/>
      <c r="B205" s="1219" t="s">
        <v>1360</v>
      </c>
      <c r="C205" s="1220"/>
      <c r="D205" s="1221" t="s">
        <v>868</v>
      </c>
      <c r="E205" s="1222"/>
      <c r="F205" s="1222"/>
      <c r="G205" s="1222"/>
      <c r="H205" s="1222"/>
      <c r="I205" s="1222"/>
      <c r="J205" s="1222"/>
      <c r="K205" s="1222"/>
      <c r="L205" s="1222"/>
      <c r="M205" s="1222"/>
      <c r="N205" s="1222"/>
      <c r="O205" s="1222"/>
      <c r="P205" s="1222"/>
      <c r="Q205" s="1222"/>
      <c r="R205" s="1222"/>
      <c r="S205" s="1222"/>
      <c r="T205" s="1222"/>
      <c r="U205" s="258"/>
      <c r="V205" s="229"/>
      <c r="W205" s="1210" t="s">
        <v>909</v>
      </c>
      <c r="X205" s="1211"/>
      <c r="Y205" s="1212">
        <v>20</v>
      </c>
      <c r="Z205" s="1213"/>
      <c r="AA205" s="1214"/>
      <c r="AB205" s="1215"/>
      <c r="AC205" s="1197"/>
      <c r="AD205" s="1198"/>
      <c r="AE205" s="1197">
        <f t="shared" si="15"/>
        <v>0</v>
      </c>
      <c r="AF205" s="1198"/>
      <c r="AG205" s="1197">
        <f t="shared" si="16"/>
        <v>0</v>
      </c>
      <c r="AH205" s="1198"/>
      <c r="AI205" s="1197">
        <f t="shared" si="17"/>
        <v>0</v>
      </c>
      <c r="AJ205" s="1218"/>
      <c r="AK205" s="1198"/>
      <c r="AL205" s="258"/>
      <c r="AM205" s="258"/>
      <c r="AN205" s="258"/>
    </row>
    <row r="206" spans="1:40" ht="18" customHeight="1" outlineLevel="2" x14ac:dyDescent="0.25">
      <c r="A206" s="258"/>
      <c r="B206" s="1219" t="s">
        <v>1361</v>
      </c>
      <c r="C206" s="1220"/>
      <c r="D206" s="1221" t="s">
        <v>932</v>
      </c>
      <c r="E206" s="1222"/>
      <c r="F206" s="1222"/>
      <c r="G206" s="1222"/>
      <c r="H206" s="1222"/>
      <c r="I206" s="1222"/>
      <c r="J206" s="1222"/>
      <c r="K206" s="1222"/>
      <c r="L206" s="1222"/>
      <c r="M206" s="1222"/>
      <c r="N206" s="1222"/>
      <c r="O206" s="1222"/>
      <c r="P206" s="1222"/>
      <c r="Q206" s="1222"/>
      <c r="R206" s="1222"/>
      <c r="S206" s="1222"/>
      <c r="T206" s="1222"/>
      <c r="U206" s="258"/>
      <c r="V206" s="229"/>
      <c r="W206" s="1210" t="s">
        <v>39</v>
      </c>
      <c r="X206" s="1211"/>
      <c r="Y206" s="1212">
        <v>80</v>
      </c>
      <c r="Z206" s="1213"/>
      <c r="AA206" s="1214"/>
      <c r="AB206" s="1215"/>
      <c r="AC206" s="1197"/>
      <c r="AD206" s="1198"/>
      <c r="AE206" s="1197">
        <f t="shared" si="15"/>
        <v>0</v>
      </c>
      <c r="AF206" s="1198"/>
      <c r="AG206" s="1197">
        <f t="shared" si="16"/>
        <v>0</v>
      </c>
      <c r="AH206" s="1198"/>
      <c r="AI206" s="1197">
        <f t="shared" si="17"/>
        <v>0</v>
      </c>
      <c r="AJ206" s="1218"/>
      <c r="AK206" s="1198"/>
      <c r="AL206" s="258"/>
      <c r="AM206" s="258"/>
      <c r="AN206" s="258"/>
    </row>
    <row r="207" spans="1:40" ht="18" customHeight="1" outlineLevel="2" x14ac:dyDescent="0.25">
      <c r="A207" s="258"/>
      <c r="B207" s="1219" t="s">
        <v>1362</v>
      </c>
      <c r="C207" s="1220"/>
      <c r="D207" s="1221" t="s">
        <v>869</v>
      </c>
      <c r="E207" s="1222"/>
      <c r="F207" s="1222"/>
      <c r="G207" s="1222"/>
      <c r="H207" s="1222"/>
      <c r="I207" s="1222"/>
      <c r="J207" s="1222"/>
      <c r="K207" s="1222"/>
      <c r="L207" s="1222"/>
      <c r="M207" s="1222"/>
      <c r="N207" s="1222"/>
      <c r="O207" s="1222"/>
      <c r="P207" s="1222"/>
      <c r="Q207" s="1222"/>
      <c r="R207" s="1222"/>
      <c r="S207" s="1222"/>
      <c r="T207" s="1222"/>
      <c r="U207" s="258"/>
      <c r="V207" s="229"/>
      <c r="W207" s="1210" t="s">
        <v>909</v>
      </c>
      <c r="X207" s="1211"/>
      <c r="Y207" s="1212">
        <v>92</v>
      </c>
      <c r="Z207" s="1213"/>
      <c r="AA207" s="1214"/>
      <c r="AB207" s="1215"/>
      <c r="AC207" s="1197"/>
      <c r="AD207" s="1198"/>
      <c r="AE207" s="1197">
        <f t="shared" si="15"/>
        <v>0</v>
      </c>
      <c r="AF207" s="1198"/>
      <c r="AG207" s="1197">
        <f t="shared" si="16"/>
        <v>0</v>
      </c>
      <c r="AH207" s="1198"/>
      <c r="AI207" s="1197">
        <f t="shared" si="17"/>
        <v>0</v>
      </c>
      <c r="AJ207" s="1218"/>
      <c r="AK207" s="1198"/>
      <c r="AL207" s="258"/>
      <c r="AM207" s="258"/>
      <c r="AN207" s="258"/>
    </row>
    <row r="208" spans="1:40" ht="18" customHeight="1" outlineLevel="2" x14ac:dyDescent="0.25">
      <c r="A208" s="258"/>
      <c r="B208" s="1219" t="s">
        <v>1363</v>
      </c>
      <c r="C208" s="1220"/>
      <c r="D208" s="1221" t="s">
        <v>870</v>
      </c>
      <c r="E208" s="1222"/>
      <c r="F208" s="1222"/>
      <c r="G208" s="1222"/>
      <c r="H208" s="1222"/>
      <c r="I208" s="1222"/>
      <c r="J208" s="1222"/>
      <c r="K208" s="1222"/>
      <c r="L208" s="1222"/>
      <c r="M208" s="1222"/>
      <c r="N208" s="1222"/>
      <c r="O208" s="1222"/>
      <c r="P208" s="1222"/>
      <c r="Q208" s="1222"/>
      <c r="R208" s="1222"/>
      <c r="S208" s="1222"/>
      <c r="T208" s="1222"/>
      <c r="U208" s="258"/>
      <c r="V208" s="229"/>
      <c r="W208" s="1210" t="s">
        <v>909</v>
      </c>
      <c r="X208" s="1211"/>
      <c r="Y208" s="1212">
        <v>21</v>
      </c>
      <c r="Z208" s="1213"/>
      <c r="AA208" s="1214"/>
      <c r="AB208" s="1215"/>
      <c r="AC208" s="1197"/>
      <c r="AD208" s="1198"/>
      <c r="AE208" s="1197">
        <f t="shared" si="15"/>
        <v>0</v>
      </c>
      <c r="AF208" s="1198"/>
      <c r="AG208" s="1197">
        <f t="shared" si="16"/>
        <v>0</v>
      </c>
      <c r="AH208" s="1198"/>
      <c r="AI208" s="1197">
        <f t="shared" si="17"/>
        <v>0</v>
      </c>
      <c r="AJ208" s="1218"/>
      <c r="AK208" s="1198"/>
      <c r="AL208" s="258"/>
      <c r="AM208" s="258"/>
      <c r="AN208" s="258"/>
    </row>
    <row r="209" spans="1:45" ht="18" customHeight="1" outlineLevel="2" x14ac:dyDescent="0.25">
      <c r="A209" s="258"/>
      <c r="B209" s="1219" t="s">
        <v>1364</v>
      </c>
      <c r="C209" s="1220"/>
      <c r="D209" s="1221" t="s">
        <v>933</v>
      </c>
      <c r="E209" s="1222"/>
      <c r="F209" s="1222"/>
      <c r="G209" s="1222"/>
      <c r="H209" s="1222"/>
      <c r="I209" s="1222"/>
      <c r="J209" s="1222"/>
      <c r="K209" s="1222"/>
      <c r="L209" s="1222"/>
      <c r="M209" s="1222"/>
      <c r="N209" s="1222"/>
      <c r="O209" s="1222"/>
      <c r="P209" s="1222"/>
      <c r="Q209" s="1222"/>
      <c r="R209" s="1222"/>
      <c r="S209" s="1222"/>
      <c r="T209" s="1222"/>
      <c r="U209" s="258"/>
      <c r="V209" s="229"/>
      <c r="W209" s="1210" t="s">
        <v>909</v>
      </c>
      <c r="X209" s="1211"/>
      <c r="Y209" s="1212">
        <v>70</v>
      </c>
      <c r="Z209" s="1213"/>
      <c r="AA209" s="1214"/>
      <c r="AB209" s="1215"/>
      <c r="AC209" s="1197"/>
      <c r="AD209" s="1198"/>
      <c r="AE209" s="1197">
        <f t="shared" si="15"/>
        <v>0</v>
      </c>
      <c r="AF209" s="1198"/>
      <c r="AG209" s="1197">
        <f t="shared" si="16"/>
        <v>0</v>
      </c>
      <c r="AH209" s="1198"/>
      <c r="AI209" s="1197">
        <f t="shared" si="17"/>
        <v>0</v>
      </c>
      <c r="AJ209" s="1218"/>
      <c r="AK209" s="1198"/>
      <c r="AL209" s="258"/>
      <c r="AM209" s="258"/>
      <c r="AN209" s="258"/>
    </row>
    <row r="210" spans="1:45" ht="18" customHeight="1" outlineLevel="2" x14ac:dyDescent="0.25">
      <c r="A210" s="258"/>
      <c r="B210" s="1219" t="s">
        <v>1365</v>
      </c>
      <c r="C210" s="1220"/>
      <c r="D210" s="1221" t="s">
        <v>871</v>
      </c>
      <c r="E210" s="1222"/>
      <c r="F210" s="1222"/>
      <c r="G210" s="1222"/>
      <c r="H210" s="1222"/>
      <c r="I210" s="1222"/>
      <c r="J210" s="1222"/>
      <c r="K210" s="1222"/>
      <c r="L210" s="1222"/>
      <c r="M210" s="1222"/>
      <c r="N210" s="1222"/>
      <c r="O210" s="1222"/>
      <c r="P210" s="1222"/>
      <c r="Q210" s="1222"/>
      <c r="R210" s="1222"/>
      <c r="S210" s="1222"/>
      <c r="T210" s="1222"/>
      <c r="U210" s="258"/>
      <c r="V210" s="229"/>
      <c r="W210" s="1210" t="s">
        <v>909</v>
      </c>
      <c r="X210" s="1211"/>
      <c r="Y210" s="1212">
        <v>6</v>
      </c>
      <c r="Z210" s="1213"/>
      <c r="AA210" s="1214"/>
      <c r="AB210" s="1215"/>
      <c r="AC210" s="1197"/>
      <c r="AD210" s="1198"/>
      <c r="AE210" s="1197">
        <f t="shared" si="15"/>
        <v>0</v>
      </c>
      <c r="AF210" s="1198"/>
      <c r="AG210" s="1197">
        <f t="shared" si="16"/>
        <v>0</v>
      </c>
      <c r="AH210" s="1198"/>
      <c r="AI210" s="1197">
        <f t="shared" si="17"/>
        <v>0</v>
      </c>
      <c r="AJ210" s="1218"/>
      <c r="AK210" s="1198"/>
      <c r="AL210" s="258"/>
      <c r="AM210" s="258"/>
      <c r="AN210" s="258"/>
    </row>
    <row r="211" spans="1:45" ht="18" customHeight="1" outlineLevel="2" x14ac:dyDescent="0.25">
      <c r="A211" s="258"/>
      <c r="B211" s="1219" t="s">
        <v>1366</v>
      </c>
      <c r="C211" s="1220"/>
      <c r="D211" s="1221" t="s">
        <v>934</v>
      </c>
      <c r="E211" s="1222"/>
      <c r="F211" s="1222"/>
      <c r="G211" s="1222"/>
      <c r="H211" s="1222"/>
      <c r="I211" s="1222"/>
      <c r="J211" s="1222"/>
      <c r="K211" s="1222"/>
      <c r="L211" s="1222"/>
      <c r="M211" s="1222"/>
      <c r="N211" s="1222"/>
      <c r="O211" s="1222"/>
      <c r="P211" s="1222"/>
      <c r="Q211" s="1222"/>
      <c r="R211" s="1222"/>
      <c r="S211" s="1222"/>
      <c r="T211" s="1222"/>
      <c r="U211" s="258"/>
      <c r="V211" s="229"/>
      <c r="W211" s="1210" t="s">
        <v>909</v>
      </c>
      <c r="X211" s="1211"/>
      <c r="Y211" s="1212">
        <v>2</v>
      </c>
      <c r="Z211" s="1213"/>
      <c r="AA211" s="1214"/>
      <c r="AB211" s="1215"/>
      <c r="AC211" s="1197"/>
      <c r="AD211" s="1198"/>
      <c r="AE211" s="1197">
        <f t="shared" si="15"/>
        <v>0</v>
      </c>
      <c r="AF211" s="1198"/>
      <c r="AG211" s="1197">
        <f t="shared" si="16"/>
        <v>0</v>
      </c>
      <c r="AH211" s="1198"/>
      <c r="AI211" s="1197">
        <f t="shared" si="17"/>
        <v>0</v>
      </c>
      <c r="AJ211" s="1218"/>
      <c r="AK211" s="1198"/>
      <c r="AL211" s="258"/>
      <c r="AM211" s="258"/>
      <c r="AN211" s="258"/>
    </row>
    <row r="212" spans="1:45" ht="18" customHeight="1" outlineLevel="2" x14ac:dyDescent="0.25">
      <c r="A212" s="258"/>
      <c r="B212" s="1219" t="s">
        <v>1367</v>
      </c>
      <c r="C212" s="1220"/>
      <c r="D212" s="1221" t="s">
        <v>870</v>
      </c>
      <c r="E212" s="1222"/>
      <c r="F212" s="1222"/>
      <c r="G212" s="1222"/>
      <c r="H212" s="1222"/>
      <c r="I212" s="1222"/>
      <c r="J212" s="1222"/>
      <c r="K212" s="1222"/>
      <c r="L212" s="1222"/>
      <c r="M212" s="1222"/>
      <c r="N212" s="1222"/>
      <c r="O212" s="1222"/>
      <c r="P212" s="1222"/>
      <c r="Q212" s="1222"/>
      <c r="R212" s="1222"/>
      <c r="S212" s="1222"/>
      <c r="T212" s="1222"/>
      <c r="U212" s="258"/>
      <c r="V212" s="229"/>
      <c r="W212" s="1210" t="s">
        <v>909</v>
      </c>
      <c r="X212" s="1211"/>
      <c r="Y212" s="1212">
        <v>21</v>
      </c>
      <c r="Z212" s="1213"/>
      <c r="AA212" s="1214"/>
      <c r="AB212" s="1215"/>
      <c r="AC212" s="1197"/>
      <c r="AD212" s="1198"/>
      <c r="AE212" s="1197">
        <f t="shared" si="15"/>
        <v>0</v>
      </c>
      <c r="AF212" s="1198"/>
      <c r="AG212" s="1197">
        <f t="shared" si="16"/>
        <v>0</v>
      </c>
      <c r="AH212" s="1198"/>
      <c r="AI212" s="1197">
        <f t="shared" si="17"/>
        <v>0</v>
      </c>
      <c r="AJ212" s="1218"/>
      <c r="AK212" s="1198"/>
      <c r="AL212" s="258"/>
      <c r="AM212" s="258"/>
      <c r="AN212" s="258"/>
    </row>
    <row r="213" spans="1:45" ht="18" customHeight="1" outlineLevel="2" x14ac:dyDescent="0.25">
      <c r="A213" s="258"/>
      <c r="B213" s="1219" t="s">
        <v>1368</v>
      </c>
      <c r="C213" s="1220"/>
      <c r="D213" s="1221" t="s">
        <v>872</v>
      </c>
      <c r="E213" s="1222"/>
      <c r="F213" s="1222"/>
      <c r="G213" s="1222"/>
      <c r="H213" s="1222"/>
      <c r="I213" s="1222"/>
      <c r="J213" s="1222"/>
      <c r="K213" s="1222"/>
      <c r="L213" s="1222"/>
      <c r="M213" s="1222"/>
      <c r="N213" s="1222"/>
      <c r="O213" s="1222"/>
      <c r="P213" s="1222"/>
      <c r="Q213" s="1222"/>
      <c r="R213" s="1222"/>
      <c r="S213" s="1222"/>
      <c r="T213" s="1222"/>
      <c r="U213" s="258"/>
      <c r="V213" s="229"/>
      <c r="W213" s="1210" t="s">
        <v>907</v>
      </c>
      <c r="X213" s="1211"/>
      <c r="Y213" s="1212">
        <v>20</v>
      </c>
      <c r="Z213" s="1213"/>
      <c r="AA213" s="1214"/>
      <c r="AB213" s="1215"/>
      <c r="AC213" s="1197"/>
      <c r="AD213" s="1198"/>
      <c r="AE213" s="1197">
        <f t="shared" si="15"/>
        <v>0</v>
      </c>
      <c r="AF213" s="1198"/>
      <c r="AG213" s="1197">
        <f t="shared" si="16"/>
        <v>0</v>
      </c>
      <c r="AH213" s="1198"/>
      <c r="AI213" s="1197">
        <f t="shared" si="17"/>
        <v>0</v>
      </c>
      <c r="AJ213" s="1218"/>
      <c r="AK213" s="1198"/>
      <c r="AL213" s="258"/>
      <c r="AM213" s="258"/>
      <c r="AN213" s="258"/>
    </row>
    <row r="214" spans="1:45" ht="18" customHeight="1" outlineLevel="2" x14ac:dyDescent="0.25">
      <c r="A214" s="258"/>
      <c r="B214" s="1219" t="s">
        <v>1369</v>
      </c>
      <c r="C214" s="1220"/>
      <c r="D214" s="1221" t="s">
        <v>873</v>
      </c>
      <c r="E214" s="1222"/>
      <c r="F214" s="1222"/>
      <c r="G214" s="1222"/>
      <c r="H214" s="1222"/>
      <c r="I214" s="1222"/>
      <c r="J214" s="1222"/>
      <c r="K214" s="1222"/>
      <c r="L214" s="1222"/>
      <c r="M214" s="1222"/>
      <c r="N214" s="1222"/>
      <c r="O214" s="1222"/>
      <c r="P214" s="1222"/>
      <c r="Q214" s="1222"/>
      <c r="R214" s="1222"/>
      <c r="S214" s="1222"/>
      <c r="T214" s="1222"/>
      <c r="U214" s="258"/>
      <c r="V214" s="229"/>
      <c r="W214" s="1210" t="s">
        <v>39</v>
      </c>
      <c r="X214" s="1211"/>
      <c r="Y214" s="1212">
        <v>500</v>
      </c>
      <c r="Z214" s="1213"/>
      <c r="AA214" s="1214"/>
      <c r="AB214" s="1215"/>
      <c r="AC214" s="1197"/>
      <c r="AD214" s="1198"/>
      <c r="AE214" s="1197">
        <f t="shared" si="15"/>
        <v>0</v>
      </c>
      <c r="AF214" s="1198"/>
      <c r="AG214" s="1197">
        <f t="shared" si="16"/>
        <v>0</v>
      </c>
      <c r="AH214" s="1198"/>
      <c r="AI214" s="1197">
        <f t="shared" si="17"/>
        <v>0</v>
      </c>
      <c r="AJ214" s="1218"/>
      <c r="AK214" s="1198"/>
      <c r="AL214" s="258"/>
      <c r="AM214" s="258"/>
      <c r="AN214" s="258"/>
    </row>
    <row r="215" spans="1:45" ht="80.099999999999994" customHeight="1" outlineLevel="2" x14ac:dyDescent="0.25">
      <c r="A215" s="258"/>
      <c r="B215" s="1219" t="s">
        <v>1370</v>
      </c>
      <c r="C215" s="1220"/>
      <c r="D215" s="1221" t="s">
        <v>874</v>
      </c>
      <c r="E215" s="1222"/>
      <c r="F215" s="1222"/>
      <c r="G215" s="1222"/>
      <c r="H215" s="1222"/>
      <c r="I215" s="1222"/>
      <c r="J215" s="1222"/>
      <c r="K215" s="1222"/>
      <c r="L215" s="1222"/>
      <c r="M215" s="1222"/>
      <c r="N215" s="1222"/>
      <c r="O215" s="1222"/>
      <c r="P215" s="1222"/>
      <c r="Q215" s="1222"/>
      <c r="R215" s="1222"/>
      <c r="S215" s="1222"/>
      <c r="T215" s="1222"/>
      <c r="U215" s="258"/>
      <c r="V215" s="229"/>
      <c r="W215" s="1210" t="s">
        <v>39</v>
      </c>
      <c r="X215" s="1211"/>
      <c r="Y215" s="1212">
        <v>2400</v>
      </c>
      <c r="Z215" s="1213"/>
      <c r="AA215" s="1214"/>
      <c r="AB215" s="1215"/>
      <c r="AC215" s="1197"/>
      <c r="AD215" s="1198"/>
      <c r="AE215" s="1197">
        <f t="shared" si="15"/>
        <v>0</v>
      </c>
      <c r="AF215" s="1198"/>
      <c r="AG215" s="1197">
        <f t="shared" si="16"/>
        <v>0</v>
      </c>
      <c r="AH215" s="1198"/>
      <c r="AI215" s="1197">
        <f t="shared" si="17"/>
        <v>0</v>
      </c>
      <c r="AJ215" s="1218"/>
      <c r="AK215" s="1198"/>
      <c r="AL215" s="258"/>
      <c r="AM215" s="258"/>
      <c r="AN215" s="258"/>
    </row>
    <row r="216" spans="1:45" s="293" customFormat="1" ht="131.25" customHeight="1" outlineLevel="2" x14ac:dyDescent="0.25">
      <c r="A216" s="553"/>
      <c r="B216" s="1224" t="s">
        <v>1371</v>
      </c>
      <c r="C216" s="1225"/>
      <c r="D216" s="1226" t="s">
        <v>875</v>
      </c>
      <c r="E216" s="1227"/>
      <c r="F216" s="1227"/>
      <c r="G216" s="1227"/>
      <c r="H216" s="1227"/>
      <c r="I216" s="1227"/>
      <c r="J216" s="1227"/>
      <c r="K216" s="1227"/>
      <c r="L216" s="1227"/>
      <c r="M216" s="1227"/>
      <c r="N216" s="1227"/>
      <c r="O216" s="1227"/>
      <c r="P216" s="1227"/>
      <c r="Q216" s="1227"/>
      <c r="R216" s="1227"/>
      <c r="S216" s="1227"/>
      <c r="T216" s="1227"/>
      <c r="U216" s="553"/>
      <c r="V216" s="572"/>
      <c r="W216" s="1228" t="s">
        <v>39</v>
      </c>
      <c r="X216" s="1229"/>
      <c r="Y216" s="1230">
        <v>600</v>
      </c>
      <c r="Z216" s="1231"/>
      <c r="AA216" s="1232"/>
      <c r="AB216" s="1233"/>
      <c r="AC216" s="575"/>
      <c r="AD216" s="576"/>
      <c r="AE216" s="1234">
        <f t="shared" si="15"/>
        <v>0</v>
      </c>
      <c r="AF216" s="1235"/>
      <c r="AG216" s="575"/>
      <c r="AH216" s="576"/>
      <c r="AI216" s="1234">
        <f t="shared" si="17"/>
        <v>0</v>
      </c>
      <c r="AJ216" s="1236"/>
      <c r="AK216" s="1235"/>
      <c r="AL216" s="553"/>
      <c r="AM216" s="553"/>
      <c r="AN216" s="553"/>
    </row>
    <row r="217" spans="1:45" s="293" customFormat="1" ht="80.099999999999994" customHeight="1" outlineLevel="2" x14ac:dyDescent="0.25">
      <c r="A217" s="553"/>
      <c r="B217" s="1224" t="s">
        <v>1372</v>
      </c>
      <c r="C217" s="1225"/>
      <c r="D217" s="1226" t="s">
        <v>2496</v>
      </c>
      <c r="E217" s="1227"/>
      <c r="F217" s="1227"/>
      <c r="G217" s="1227"/>
      <c r="H217" s="1227"/>
      <c r="I217" s="1227"/>
      <c r="J217" s="1227"/>
      <c r="K217" s="1227"/>
      <c r="L217" s="1227"/>
      <c r="M217" s="1227"/>
      <c r="N217" s="1227"/>
      <c r="O217" s="1227"/>
      <c r="P217" s="1227"/>
      <c r="Q217" s="1227"/>
      <c r="R217" s="1227"/>
      <c r="S217" s="1227"/>
      <c r="T217" s="1227"/>
      <c r="U217" s="553"/>
      <c r="V217" s="572"/>
      <c r="W217" s="1228" t="s">
        <v>907</v>
      </c>
      <c r="X217" s="1229"/>
      <c r="Y217" s="1230">
        <v>12</v>
      </c>
      <c r="Z217" s="1231"/>
      <c r="AA217" s="1693"/>
      <c r="AB217" s="1693"/>
      <c r="AC217" s="1687"/>
      <c r="AD217" s="1235"/>
      <c r="AE217" s="1234">
        <f t="shared" si="15"/>
        <v>0</v>
      </c>
      <c r="AF217" s="1235"/>
      <c r="AG217" s="1234">
        <f t="shared" ref="AG217:AG221" si="18">ROUND(Y217*AC217,2)</f>
        <v>0</v>
      </c>
      <c r="AH217" s="1235"/>
      <c r="AI217" s="1234">
        <f t="shared" si="17"/>
        <v>0</v>
      </c>
      <c r="AJ217" s="1236"/>
      <c r="AK217" s="1235"/>
      <c r="AL217" s="553"/>
      <c r="AM217" s="553"/>
      <c r="AN217" s="553"/>
    </row>
    <row r="218" spans="1:45" s="293" customFormat="1" ht="80.099999999999994" customHeight="1" outlineLevel="2" x14ac:dyDescent="0.25">
      <c r="A218" s="553"/>
      <c r="B218" s="1224" t="s">
        <v>1373</v>
      </c>
      <c r="C218" s="1225"/>
      <c r="D218" s="1226" t="s">
        <v>2494</v>
      </c>
      <c r="E218" s="1227"/>
      <c r="F218" s="1227"/>
      <c r="G218" s="1227"/>
      <c r="H218" s="1227"/>
      <c r="I218" s="1227"/>
      <c r="J218" s="1227"/>
      <c r="K218" s="1227"/>
      <c r="L218" s="1227"/>
      <c r="M218" s="1227"/>
      <c r="N218" s="1227"/>
      <c r="O218" s="1227"/>
      <c r="P218" s="1227"/>
      <c r="Q218" s="1227"/>
      <c r="R218" s="1227"/>
      <c r="S218" s="1227"/>
      <c r="T218" s="1227"/>
      <c r="U218" s="553"/>
      <c r="V218" s="572"/>
      <c r="W218" s="1228" t="s">
        <v>907</v>
      </c>
      <c r="X218" s="1229"/>
      <c r="Y218" s="1230">
        <v>12</v>
      </c>
      <c r="Z218" s="1231"/>
      <c r="AA218" s="1693"/>
      <c r="AB218" s="1693"/>
      <c r="AC218" s="1687"/>
      <c r="AD218" s="1235"/>
      <c r="AE218" s="1234">
        <f t="shared" si="15"/>
        <v>0</v>
      </c>
      <c r="AF218" s="1235"/>
      <c r="AG218" s="1234">
        <f t="shared" si="18"/>
        <v>0</v>
      </c>
      <c r="AH218" s="1235"/>
      <c r="AI218" s="1234">
        <f t="shared" si="17"/>
        <v>0</v>
      </c>
      <c r="AJ218" s="1236"/>
      <c r="AK218" s="1235"/>
      <c r="AL218" s="553"/>
      <c r="AM218" s="553"/>
      <c r="AN218" s="553"/>
    </row>
    <row r="219" spans="1:45" s="293" customFormat="1" ht="80.099999999999994" customHeight="1" outlineLevel="2" x14ac:dyDescent="0.25">
      <c r="A219" s="553"/>
      <c r="B219" s="1224" t="s">
        <v>1374</v>
      </c>
      <c r="C219" s="1225"/>
      <c r="D219" s="1226" t="s">
        <v>2493</v>
      </c>
      <c r="E219" s="1227"/>
      <c r="F219" s="1227"/>
      <c r="G219" s="1227"/>
      <c r="H219" s="1227"/>
      <c r="I219" s="1227"/>
      <c r="J219" s="1227"/>
      <c r="K219" s="1227"/>
      <c r="L219" s="1227"/>
      <c r="M219" s="1227"/>
      <c r="N219" s="1227"/>
      <c r="O219" s="1227"/>
      <c r="P219" s="1227"/>
      <c r="Q219" s="1227"/>
      <c r="R219" s="1227"/>
      <c r="S219" s="1227"/>
      <c r="T219" s="1227"/>
      <c r="U219" s="553"/>
      <c r="V219" s="572"/>
      <c r="W219" s="1228" t="s">
        <v>907</v>
      </c>
      <c r="X219" s="1229"/>
      <c r="Y219" s="1230">
        <v>47</v>
      </c>
      <c r="Z219" s="1231"/>
      <c r="AA219" s="1693"/>
      <c r="AB219" s="1693"/>
      <c r="AC219" s="1687"/>
      <c r="AD219" s="1235"/>
      <c r="AE219" s="1234">
        <f t="shared" si="15"/>
        <v>0</v>
      </c>
      <c r="AF219" s="1235"/>
      <c r="AG219" s="1234">
        <f t="shared" si="18"/>
        <v>0</v>
      </c>
      <c r="AH219" s="1235"/>
      <c r="AI219" s="1234">
        <f t="shared" si="17"/>
        <v>0</v>
      </c>
      <c r="AJ219" s="1236"/>
      <c r="AK219" s="1235"/>
      <c r="AL219" s="553"/>
      <c r="AM219" s="553"/>
      <c r="AN219" s="553"/>
    </row>
    <row r="220" spans="1:45" s="293" customFormat="1" ht="18" customHeight="1" outlineLevel="2" x14ac:dyDescent="0.25">
      <c r="A220" s="553"/>
      <c r="B220" s="1224" t="s">
        <v>1375</v>
      </c>
      <c r="C220" s="1225"/>
      <c r="D220" s="1226" t="s">
        <v>2497</v>
      </c>
      <c r="E220" s="1227"/>
      <c r="F220" s="1227"/>
      <c r="G220" s="1227"/>
      <c r="H220" s="1227"/>
      <c r="I220" s="1227"/>
      <c r="J220" s="1227"/>
      <c r="K220" s="1227"/>
      <c r="L220" s="1227"/>
      <c r="M220" s="1227"/>
      <c r="N220" s="1227"/>
      <c r="O220" s="1227"/>
      <c r="P220" s="1227"/>
      <c r="Q220" s="1227"/>
      <c r="R220" s="1227"/>
      <c r="S220" s="1227"/>
      <c r="T220" s="1227"/>
      <c r="U220" s="553"/>
      <c r="V220" s="572"/>
      <c r="W220" s="1228" t="s">
        <v>907</v>
      </c>
      <c r="X220" s="1229"/>
      <c r="Y220" s="1230">
        <v>5</v>
      </c>
      <c r="Z220" s="1231"/>
      <c r="AA220" s="1693"/>
      <c r="AB220" s="1693"/>
      <c r="AC220" s="1687"/>
      <c r="AD220" s="1235"/>
      <c r="AE220" s="1234">
        <f t="shared" si="15"/>
        <v>0</v>
      </c>
      <c r="AF220" s="1235"/>
      <c r="AG220" s="1234">
        <f t="shared" si="18"/>
        <v>0</v>
      </c>
      <c r="AH220" s="1235"/>
      <c r="AI220" s="1234">
        <f t="shared" si="17"/>
        <v>0</v>
      </c>
      <c r="AJ220" s="1236"/>
      <c r="AK220" s="1235"/>
      <c r="AL220" s="553"/>
      <c r="AM220" s="553"/>
      <c r="AN220" s="553"/>
    </row>
    <row r="221" spans="1:45" s="293" customFormat="1" ht="18" customHeight="1" outlineLevel="1" x14ac:dyDescent="0.25">
      <c r="A221" s="294"/>
      <c r="B221" s="1224" t="s">
        <v>1376</v>
      </c>
      <c r="C221" s="1225"/>
      <c r="D221" s="1226" t="s">
        <v>2492</v>
      </c>
      <c r="E221" s="1227"/>
      <c r="F221" s="1227"/>
      <c r="G221" s="1227"/>
      <c r="H221" s="1227"/>
      <c r="I221" s="1227"/>
      <c r="J221" s="1227"/>
      <c r="K221" s="1227"/>
      <c r="L221" s="1227"/>
      <c r="M221" s="1227"/>
      <c r="N221" s="1227"/>
      <c r="O221" s="1227"/>
      <c r="P221" s="1227"/>
      <c r="Q221" s="1227"/>
      <c r="R221" s="1227"/>
      <c r="S221" s="1227"/>
      <c r="T221" s="1227"/>
      <c r="U221" s="553"/>
      <c r="V221" s="572"/>
      <c r="W221" s="1228" t="s">
        <v>907</v>
      </c>
      <c r="X221" s="1229"/>
      <c r="Y221" s="1230">
        <v>28</v>
      </c>
      <c r="Z221" s="1231"/>
      <c r="AA221" s="1693"/>
      <c r="AB221" s="1693"/>
      <c r="AC221" s="1687"/>
      <c r="AD221" s="1235"/>
      <c r="AE221" s="1234">
        <f t="shared" si="15"/>
        <v>0</v>
      </c>
      <c r="AF221" s="1235"/>
      <c r="AG221" s="1234">
        <f t="shared" si="18"/>
        <v>0</v>
      </c>
      <c r="AH221" s="1235"/>
      <c r="AI221" s="1234">
        <f t="shared" si="17"/>
        <v>0</v>
      </c>
      <c r="AJ221" s="1236"/>
      <c r="AK221" s="1235"/>
      <c r="AL221" s="294"/>
      <c r="AM221" s="292"/>
      <c r="AN221" s="292"/>
      <c r="AO221" s="294"/>
      <c r="AP221" s="294"/>
      <c r="AQ221" s="294"/>
      <c r="AR221" s="294"/>
      <c r="AS221" s="294"/>
    </row>
    <row r="222" spans="1:45" s="293" customFormat="1" ht="18" customHeight="1" outlineLevel="2" x14ac:dyDescent="0.25">
      <c r="A222" s="553"/>
      <c r="B222" s="1688" t="s">
        <v>75</v>
      </c>
      <c r="C222" s="1689"/>
      <c r="D222" s="1690" t="s">
        <v>878</v>
      </c>
      <c r="E222" s="1689"/>
      <c r="F222" s="1689"/>
      <c r="G222" s="1689"/>
      <c r="H222" s="1689"/>
      <c r="I222" s="1689"/>
      <c r="J222" s="1689"/>
      <c r="K222" s="1689"/>
      <c r="L222" s="1689"/>
      <c r="M222" s="1689"/>
      <c r="N222" s="1689"/>
      <c r="O222" s="1689"/>
      <c r="P222" s="1689"/>
      <c r="Q222" s="1689"/>
      <c r="R222" s="1689"/>
      <c r="S222" s="1689"/>
      <c r="T222" s="1689"/>
      <c r="U222" s="1691"/>
      <c r="V222" s="222"/>
      <c r="W222" s="1228"/>
      <c r="X222" s="1229"/>
      <c r="Y222" s="1230"/>
      <c r="Z222" s="1231"/>
      <c r="AA222" s="1232"/>
      <c r="AB222" s="1233"/>
      <c r="AC222" s="1234"/>
      <c r="AD222" s="1235"/>
      <c r="AE222" s="1234"/>
      <c r="AF222" s="1235"/>
      <c r="AG222" s="1234">
        <f t="shared" si="16"/>
        <v>0</v>
      </c>
      <c r="AH222" s="1235"/>
      <c r="AI222" s="1692">
        <f>SUM(AI223:AK242)</f>
        <v>0</v>
      </c>
      <c r="AJ222" s="1320"/>
      <c r="AK222" s="1319"/>
      <c r="AL222" s="553"/>
      <c r="AM222" s="553"/>
      <c r="AN222" s="553"/>
    </row>
    <row r="223" spans="1:45" ht="18" customHeight="1" outlineLevel="2" x14ac:dyDescent="0.25">
      <c r="A223" s="258"/>
      <c r="B223" s="1219" t="s">
        <v>76</v>
      </c>
      <c r="C223" s="1220"/>
      <c r="D223" s="1221" t="s">
        <v>879</v>
      </c>
      <c r="E223" s="1222"/>
      <c r="F223" s="1222"/>
      <c r="G223" s="1222"/>
      <c r="H223" s="1222"/>
      <c r="I223" s="1222"/>
      <c r="J223" s="1222"/>
      <c r="K223" s="1222"/>
      <c r="L223" s="1222"/>
      <c r="M223" s="1222"/>
      <c r="N223" s="1222"/>
      <c r="O223" s="1222"/>
      <c r="P223" s="1222"/>
      <c r="Q223" s="1222"/>
      <c r="R223" s="1222"/>
      <c r="S223" s="1222"/>
      <c r="T223" s="1222"/>
      <c r="U223" s="258"/>
      <c r="V223" s="229"/>
      <c r="W223" s="1210" t="s">
        <v>39</v>
      </c>
      <c r="X223" s="1211"/>
      <c r="Y223" s="1212">
        <v>100</v>
      </c>
      <c r="Z223" s="1213"/>
      <c r="AA223" s="1214"/>
      <c r="AB223" s="1223"/>
      <c r="AC223" s="1197"/>
      <c r="AD223" s="1198"/>
      <c r="AE223" s="1197">
        <f t="shared" ref="AE223:AE242" si="19">ROUND(Y223*AA223,2)</f>
        <v>0</v>
      </c>
      <c r="AF223" s="1198"/>
      <c r="AG223" s="1197">
        <f t="shared" si="16"/>
        <v>0</v>
      </c>
      <c r="AH223" s="1198"/>
      <c r="AI223" s="1197">
        <f t="shared" ref="AI223:AI242" si="20">AE223+AG223</f>
        <v>0</v>
      </c>
      <c r="AJ223" s="1218"/>
      <c r="AK223" s="1198"/>
      <c r="AL223" s="258"/>
      <c r="AM223" s="258"/>
      <c r="AN223" s="258"/>
    </row>
    <row r="224" spans="1:45" ht="18" customHeight="1" outlineLevel="2" x14ac:dyDescent="0.25">
      <c r="A224" s="258"/>
      <c r="B224" s="1219" t="s">
        <v>77</v>
      </c>
      <c r="C224" s="1220"/>
      <c r="D224" s="1221" t="s">
        <v>880</v>
      </c>
      <c r="E224" s="1222"/>
      <c r="F224" s="1222"/>
      <c r="G224" s="1222"/>
      <c r="H224" s="1222"/>
      <c r="I224" s="1222"/>
      <c r="J224" s="1222"/>
      <c r="K224" s="1222"/>
      <c r="L224" s="1222"/>
      <c r="M224" s="1222"/>
      <c r="N224" s="1222"/>
      <c r="O224" s="1222"/>
      <c r="P224" s="1222"/>
      <c r="Q224" s="1222"/>
      <c r="R224" s="1222"/>
      <c r="S224" s="1222"/>
      <c r="T224" s="1222"/>
      <c r="U224" s="258"/>
      <c r="V224" s="229"/>
      <c r="W224" s="1210" t="s">
        <v>177</v>
      </c>
      <c r="X224" s="1211"/>
      <c r="Y224" s="1212">
        <v>36</v>
      </c>
      <c r="Z224" s="1213"/>
      <c r="AA224" s="1214"/>
      <c r="AB224" s="1223"/>
      <c r="AC224" s="1197"/>
      <c r="AD224" s="1198"/>
      <c r="AE224" s="1197">
        <f t="shared" si="19"/>
        <v>0</v>
      </c>
      <c r="AF224" s="1198"/>
      <c r="AG224" s="1197">
        <f t="shared" si="16"/>
        <v>0</v>
      </c>
      <c r="AH224" s="1198"/>
      <c r="AI224" s="1197">
        <f t="shared" si="20"/>
        <v>0</v>
      </c>
      <c r="AJ224" s="1218"/>
      <c r="AK224" s="1198"/>
      <c r="AL224" s="258"/>
      <c r="AM224" s="258"/>
      <c r="AN224" s="258"/>
    </row>
    <row r="225" spans="1:40" ht="18" customHeight="1" outlineLevel="2" x14ac:dyDescent="0.25">
      <c r="A225" s="258"/>
      <c r="B225" s="1219" t="s">
        <v>1147</v>
      </c>
      <c r="C225" s="1220"/>
      <c r="D225" s="1221" t="s">
        <v>881</v>
      </c>
      <c r="E225" s="1222"/>
      <c r="F225" s="1222"/>
      <c r="G225" s="1222"/>
      <c r="H225" s="1222"/>
      <c r="I225" s="1222"/>
      <c r="J225" s="1222"/>
      <c r="K225" s="1222"/>
      <c r="L225" s="1222"/>
      <c r="M225" s="1222"/>
      <c r="N225" s="1222"/>
      <c r="O225" s="1222"/>
      <c r="P225" s="1222"/>
      <c r="Q225" s="1222"/>
      <c r="R225" s="1222"/>
      <c r="S225" s="1222"/>
      <c r="T225" s="1222"/>
      <c r="U225" s="258"/>
      <c r="V225" s="229"/>
      <c r="W225" s="1210" t="s">
        <v>910</v>
      </c>
      <c r="X225" s="1211"/>
      <c r="Y225" s="1212">
        <v>400</v>
      </c>
      <c r="Z225" s="1213"/>
      <c r="AA225" s="1214"/>
      <c r="AB225" s="1223"/>
      <c r="AC225" s="1197"/>
      <c r="AD225" s="1198"/>
      <c r="AE225" s="1197">
        <f t="shared" si="19"/>
        <v>0</v>
      </c>
      <c r="AF225" s="1198"/>
      <c r="AG225" s="1197">
        <f t="shared" si="16"/>
        <v>0</v>
      </c>
      <c r="AH225" s="1198"/>
      <c r="AI225" s="1197">
        <f t="shared" si="20"/>
        <v>0</v>
      </c>
      <c r="AJ225" s="1218"/>
      <c r="AK225" s="1198"/>
      <c r="AL225" s="258"/>
      <c r="AM225" s="258"/>
      <c r="AN225" s="258"/>
    </row>
    <row r="226" spans="1:40" ht="18" customHeight="1" outlineLevel="2" x14ac:dyDescent="0.25">
      <c r="A226" s="258"/>
      <c r="B226" s="1219" t="s">
        <v>1148</v>
      </c>
      <c r="C226" s="1220"/>
      <c r="D226" s="1221" t="s">
        <v>882</v>
      </c>
      <c r="E226" s="1222"/>
      <c r="F226" s="1222"/>
      <c r="G226" s="1222"/>
      <c r="H226" s="1222"/>
      <c r="I226" s="1222"/>
      <c r="J226" s="1222"/>
      <c r="K226" s="1222"/>
      <c r="L226" s="1222"/>
      <c r="M226" s="1222"/>
      <c r="N226" s="1222"/>
      <c r="O226" s="1222"/>
      <c r="P226" s="1222"/>
      <c r="Q226" s="1222"/>
      <c r="R226" s="1222"/>
      <c r="S226" s="1222"/>
      <c r="T226" s="1222"/>
      <c r="U226" s="258"/>
      <c r="V226" s="229"/>
      <c r="W226" s="1210" t="s">
        <v>910</v>
      </c>
      <c r="X226" s="1211"/>
      <c r="Y226" s="1212">
        <v>400</v>
      </c>
      <c r="Z226" s="1213"/>
      <c r="AA226" s="1214"/>
      <c r="AB226" s="1223"/>
      <c r="AC226" s="1197"/>
      <c r="AD226" s="1198"/>
      <c r="AE226" s="1197">
        <f t="shared" si="19"/>
        <v>0</v>
      </c>
      <c r="AF226" s="1198"/>
      <c r="AG226" s="1197">
        <f t="shared" si="16"/>
        <v>0</v>
      </c>
      <c r="AH226" s="1198"/>
      <c r="AI226" s="1197">
        <f t="shared" si="20"/>
        <v>0</v>
      </c>
      <c r="AJ226" s="1218"/>
      <c r="AK226" s="1198"/>
      <c r="AL226" s="258"/>
      <c r="AM226" s="258"/>
      <c r="AN226" s="258"/>
    </row>
    <row r="227" spans="1:40" ht="18" customHeight="1" outlineLevel="2" x14ac:dyDescent="0.25">
      <c r="A227" s="258"/>
      <c r="B227" s="1219" t="s">
        <v>1149</v>
      </c>
      <c r="C227" s="1220"/>
      <c r="D227" s="1221" t="s">
        <v>883</v>
      </c>
      <c r="E227" s="1222"/>
      <c r="F227" s="1222"/>
      <c r="G227" s="1222"/>
      <c r="H227" s="1222"/>
      <c r="I227" s="1222"/>
      <c r="J227" s="1222"/>
      <c r="K227" s="1222"/>
      <c r="L227" s="1222"/>
      <c r="M227" s="1222"/>
      <c r="N227" s="1222"/>
      <c r="O227" s="1222"/>
      <c r="P227" s="1222"/>
      <c r="Q227" s="1222"/>
      <c r="R227" s="1222"/>
      <c r="S227" s="1222"/>
      <c r="T227" s="1222"/>
      <c r="U227" s="258"/>
      <c r="V227" s="229"/>
      <c r="W227" s="1210" t="s">
        <v>910</v>
      </c>
      <c r="X227" s="1211"/>
      <c r="Y227" s="1212">
        <v>400</v>
      </c>
      <c r="Z227" s="1213"/>
      <c r="AA227" s="1214"/>
      <c r="AB227" s="1223"/>
      <c r="AC227" s="1197"/>
      <c r="AD227" s="1198"/>
      <c r="AE227" s="1197">
        <f t="shared" si="19"/>
        <v>0</v>
      </c>
      <c r="AF227" s="1198"/>
      <c r="AG227" s="1197">
        <f t="shared" si="16"/>
        <v>0</v>
      </c>
      <c r="AH227" s="1198"/>
      <c r="AI227" s="1197">
        <f t="shared" si="20"/>
        <v>0</v>
      </c>
      <c r="AJ227" s="1218"/>
      <c r="AK227" s="1198"/>
      <c r="AL227" s="258"/>
      <c r="AM227" s="258"/>
      <c r="AN227" s="258"/>
    </row>
    <row r="228" spans="1:40" ht="18" customHeight="1" outlineLevel="2" x14ac:dyDescent="0.25">
      <c r="A228" s="258"/>
      <c r="B228" s="1219" t="s">
        <v>1177</v>
      </c>
      <c r="C228" s="1220"/>
      <c r="D228" s="1221" t="s">
        <v>884</v>
      </c>
      <c r="E228" s="1222"/>
      <c r="F228" s="1222"/>
      <c r="G228" s="1222"/>
      <c r="H228" s="1222"/>
      <c r="I228" s="1222"/>
      <c r="J228" s="1222"/>
      <c r="K228" s="1222"/>
      <c r="L228" s="1222"/>
      <c r="M228" s="1222"/>
      <c r="N228" s="1222"/>
      <c r="O228" s="1222"/>
      <c r="P228" s="1222"/>
      <c r="Q228" s="1222"/>
      <c r="R228" s="1222"/>
      <c r="S228" s="1222"/>
      <c r="T228" s="1222"/>
      <c r="U228" s="258"/>
      <c r="V228" s="229"/>
      <c r="W228" s="1210" t="s">
        <v>910</v>
      </c>
      <c r="X228" s="1211"/>
      <c r="Y228" s="1212">
        <v>400</v>
      </c>
      <c r="Z228" s="1213"/>
      <c r="AA228" s="1214"/>
      <c r="AB228" s="1223"/>
      <c r="AC228" s="1197"/>
      <c r="AD228" s="1198"/>
      <c r="AE228" s="1197">
        <f t="shared" si="19"/>
        <v>0</v>
      </c>
      <c r="AF228" s="1198"/>
      <c r="AG228" s="1197">
        <f t="shared" si="16"/>
        <v>0</v>
      </c>
      <c r="AH228" s="1198"/>
      <c r="AI228" s="1197">
        <f t="shared" si="20"/>
        <v>0</v>
      </c>
      <c r="AJ228" s="1218"/>
      <c r="AK228" s="1198"/>
      <c r="AL228" s="258"/>
      <c r="AM228" s="258"/>
      <c r="AN228" s="258"/>
    </row>
    <row r="229" spans="1:40" ht="18" customHeight="1" outlineLevel="2" x14ac:dyDescent="0.25">
      <c r="A229" s="258"/>
      <c r="B229" s="1219" t="s">
        <v>1377</v>
      </c>
      <c r="C229" s="1220"/>
      <c r="D229" s="1221" t="s">
        <v>885</v>
      </c>
      <c r="E229" s="1222"/>
      <c r="F229" s="1222"/>
      <c r="G229" s="1222"/>
      <c r="H229" s="1222"/>
      <c r="I229" s="1222"/>
      <c r="J229" s="1222"/>
      <c r="K229" s="1222"/>
      <c r="L229" s="1222"/>
      <c r="M229" s="1222"/>
      <c r="N229" s="1222"/>
      <c r="O229" s="1222"/>
      <c r="P229" s="1222"/>
      <c r="Q229" s="1222"/>
      <c r="R229" s="1222"/>
      <c r="S229" s="1222"/>
      <c r="T229" s="1222"/>
      <c r="U229" s="258"/>
      <c r="V229" s="229"/>
      <c r="W229" s="1210" t="s">
        <v>910</v>
      </c>
      <c r="X229" s="1211"/>
      <c r="Y229" s="1212">
        <v>400</v>
      </c>
      <c r="Z229" s="1213"/>
      <c r="AA229" s="1214"/>
      <c r="AB229" s="1223"/>
      <c r="AC229" s="1197"/>
      <c r="AD229" s="1198"/>
      <c r="AE229" s="1197">
        <f t="shared" si="19"/>
        <v>0</v>
      </c>
      <c r="AF229" s="1198"/>
      <c r="AG229" s="1197">
        <f t="shared" si="16"/>
        <v>0</v>
      </c>
      <c r="AH229" s="1198"/>
      <c r="AI229" s="1197">
        <f t="shared" si="20"/>
        <v>0</v>
      </c>
      <c r="AJ229" s="1218"/>
      <c r="AK229" s="1198"/>
      <c r="AL229" s="258"/>
      <c r="AM229" s="258"/>
      <c r="AN229" s="258"/>
    </row>
    <row r="230" spans="1:40" ht="18" customHeight="1" outlineLevel="2" x14ac:dyDescent="0.25">
      <c r="A230" s="258"/>
      <c r="B230" s="1219" t="s">
        <v>1378</v>
      </c>
      <c r="C230" s="1220"/>
      <c r="D230" s="1221" t="s">
        <v>886</v>
      </c>
      <c r="E230" s="1222"/>
      <c r="F230" s="1222"/>
      <c r="G230" s="1222"/>
      <c r="H230" s="1222"/>
      <c r="I230" s="1222"/>
      <c r="J230" s="1222"/>
      <c r="K230" s="1222"/>
      <c r="L230" s="1222"/>
      <c r="M230" s="1222"/>
      <c r="N230" s="1222"/>
      <c r="O230" s="1222"/>
      <c r="P230" s="1222"/>
      <c r="Q230" s="1222"/>
      <c r="R230" s="1222"/>
      <c r="S230" s="1222"/>
      <c r="T230" s="1222"/>
      <c r="U230" s="258"/>
      <c r="V230" s="229"/>
      <c r="W230" s="1210" t="s">
        <v>39</v>
      </c>
      <c r="X230" s="1211"/>
      <c r="Y230" s="1212">
        <v>18</v>
      </c>
      <c r="Z230" s="1213"/>
      <c r="AA230" s="1214"/>
      <c r="AB230" s="1223"/>
      <c r="AC230" s="1197"/>
      <c r="AD230" s="1198"/>
      <c r="AE230" s="1197">
        <f t="shared" si="19"/>
        <v>0</v>
      </c>
      <c r="AF230" s="1198"/>
      <c r="AG230" s="1197">
        <f t="shared" si="16"/>
        <v>0</v>
      </c>
      <c r="AH230" s="1198"/>
      <c r="AI230" s="1197">
        <f t="shared" si="20"/>
        <v>0</v>
      </c>
      <c r="AJ230" s="1218"/>
      <c r="AK230" s="1198"/>
      <c r="AL230" s="258"/>
      <c r="AM230" s="258"/>
      <c r="AN230" s="258"/>
    </row>
    <row r="231" spans="1:40" ht="18" customHeight="1" outlineLevel="2" x14ac:dyDescent="0.25">
      <c r="A231" s="258"/>
      <c r="B231" s="1219" t="s">
        <v>1379</v>
      </c>
      <c r="C231" s="1220"/>
      <c r="D231" s="1221" t="s">
        <v>887</v>
      </c>
      <c r="E231" s="1222"/>
      <c r="F231" s="1222"/>
      <c r="G231" s="1222"/>
      <c r="H231" s="1222"/>
      <c r="I231" s="1222"/>
      <c r="J231" s="1222"/>
      <c r="K231" s="1222"/>
      <c r="L231" s="1222"/>
      <c r="M231" s="1222"/>
      <c r="N231" s="1222"/>
      <c r="O231" s="1222"/>
      <c r="P231" s="1222"/>
      <c r="Q231" s="1222"/>
      <c r="R231" s="1222"/>
      <c r="S231" s="1222"/>
      <c r="T231" s="1222"/>
      <c r="U231" s="258"/>
      <c r="V231" s="229"/>
      <c r="W231" s="1210" t="s">
        <v>177</v>
      </c>
      <c r="X231" s="1211"/>
      <c r="Y231" s="1212">
        <v>8</v>
      </c>
      <c r="Z231" s="1213"/>
      <c r="AA231" s="1214"/>
      <c r="AB231" s="1223"/>
      <c r="AC231" s="1197"/>
      <c r="AD231" s="1198"/>
      <c r="AE231" s="1197">
        <f t="shared" si="19"/>
        <v>0</v>
      </c>
      <c r="AF231" s="1198"/>
      <c r="AG231" s="1197">
        <f t="shared" si="16"/>
        <v>0</v>
      </c>
      <c r="AH231" s="1198"/>
      <c r="AI231" s="1197">
        <f t="shared" si="20"/>
        <v>0</v>
      </c>
      <c r="AJ231" s="1218"/>
      <c r="AK231" s="1198"/>
      <c r="AL231" s="258"/>
      <c r="AM231" s="258"/>
      <c r="AN231" s="258"/>
    </row>
    <row r="232" spans="1:40" ht="18" customHeight="1" outlineLevel="2" x14ac:dyDescent="0.25">
      <c r="A232" s="258"/>
      <c r="B232" s="1219" t="s">
        <v>1380</v>
      </c>
      <c r="C232" s="1220"/>
      <c r="D232" s="1221" t="s">
        <v>888</v>
      </c>
      <c r="E232" s="1222"/>
      <c r="F232" s="1222"/>
      <c r="G232" s="1222"/>
      <c r="H232" s="1222"/>
      <c r="I232" s="1222"/>
      <c r="J232" s="1222"/>
      <c r="K232" s="1222"/>
      <c r="L232" s="1222"/>
      <c r="M232" s="1222"/>
      <c r="N232" s="1222"/>
      <c r="O232" s="1222"/>
      <c r="P232" s="1222"/>
      <c r="Q232" s="1222"/>
      <c r="R232" s="1222"/>
      <c r="S232" s="1222"/>
      <c r="T232" s="1222"/>
      <c r="U232" s="258"/>
      <c r="V232" s="229"/>
      <c r="W232" s="1210" t="s">
        <v>177</v>
      </c>
      <c r="X232" s="1211"/>
      <c r="Y232" s="1212">
        <v>8</v>
      </c>
      <c r="Z232" s="1213"/>
      <c r="AA232" s="1214"/>
      <c r="AB232" s="1223"/>
      <c r="AC232" s="1197"/>
      <c r="AD232" s="1198"/>
      <c r="AE232" s="1197">
        <f t="shared" si="19"/>
        <v>0</v>
      </c>
      <c r="AF232" s="1198"/>
      <c r="AG232" s="1197">
        <f t="shared" si="16"/>
        <v>0</v>
      </c>
      <c r="AH232" s="1198"/>
      <c r="AI232" s="1197">
        <f t="shared" si="20"/>
        <v>0</v>
      </c>
      <c r="AJ232" s="1218"/>
      <c r="AK232" s="1198"/>
      <c r="AL232" s="258"/>
      <c r="AM232" s="258"/>
      <c r="AN232" s="258"/>
    </row>
    <row r="233" spans="1:40" ht="18" customHeight="1" outlineLevel="2" x14ac:dyDescent="0.25">
      <c r="A233" s="258"/>
      <c r="B233" s="1219" t="s">
        <v>1381</v>
      </c>
      <c r="C233" s="1220"/>
      <c r="D233" s="1221" t="s">
        <v>889</v>
      </c>
      <c r="E233" s="1222"/>
      <c r="F233" s="1222"/>
      <c r="G233" s="1222"/>
      <c r="H233" s="1222"/>
      <c r="I233" s="1222"/>
      <c r="J233" s="1222"/>
      <c r="K233" s="1222"/>
      <c r="L233" s="1222"/>
      <c r="M233" s="1222"/>
      <c r="N233" s="1222"/>
      <c r="O233" s="1222"/>
      <c r="P233" s="1222"/>
      <c r="Q233" s="1222"/>
      <c r="R233" s="1222"/>
      <c r="S233" s="1222"/>
      <c r="T233" s="1222"/>
      <c r="U233" s="258"/>
      <c r="V233" s="229"/>
      <c r="W233" s="1210" t="s">
        <v>177</v>
      </c>
      <c r="X233" s="1211"/>
      <c r="Y233" s="1212">
        <v>2</v>
      </c>
      <c r="Z233" s="1213"/>
      <c r="AA233" s="1214"/>
      <c r="AB233" s="1223"/>
      <c r="AC233" s="1197"/>
      <c r="AD233" s="1198"/>
      <c r="AE233" s="1197">
        <f t="shared" si="19"/>
        <v>0</v>
      </c>
      <c r="AF233" s="1198"/>
      <c r="AG233" s="1197">
        <f t="shared" si="16"/>
        <v>0</v>
      </c>
      <c r="AH233" s="1198"/>
      <c r="AI233" s="1197">
        <f t="shared" si="20"/>
        <v>0</v>
      </c>
      <c r="AJ233" s="1218"/>
      <c r="AK233" s="1198"/>
      <c r="AL233" s="258"/>
      <c r="AM233" s="258"/>
      <c r="AN233" s="258"/>
    </row>
    <row r="234" spans="1:40" ht="18" customHeight="1" outlineLevel="2" x14ac:dyDescent="0.25">
      <c r="A234" s="258"/>
      <c r="B234" s="1219" t="s">
        <v>1382</v>
      </c>
      <c r="C234" s="1220"/>
      <c r="D234" s="1221" t="s">
        <v>890</v>
      </c>
      <c r="E234" s="1222"/>
      <c r="F234" s="1222"/>
      <c r="G234" s="1222"/>
      <c r="H234" s="1222"/>
      <c r="I234" s="1222"/>
      <c r="J234" s="1222"/>
      <c r="K234" s="1222"/>
      <c r="L234" s="1222"/>
      <c r="M234" s="1222"/>
      <c r="N234" s="1222"/>
      <c r="O234" s="1222"/>
      <c r="P234" s="1222"/>
      <c r="Q234" s="1222"/>
      <c r="R234" s="1222"/>
      <c r="S234" s="1222"/>
      <c r="T234" s="1222"/>
      <c r="U234" s="258"/>
      <c r="V234" s="229"/>
      <c r="W234" s="1210" t="s">
        <v>177</v>
      </c>
      <c r="X234" s="1211"/>
      <c r="Y234" s="1212">
        <v>2</v>
      </c>
      <c r="Z234" s="1213"/>
      <c r="AA234" s="1214"/>
      <c r="AB234" s="1223"/>
      <c r="AC234" s="1197"/>
      <c r="AD234" s="1198"/>
      <c r="AE234" s="1197">
        <f t="shared" si="19"/>
        <v>0</v>
      </c>
      <c r="AF234" s="1198"/>
      <c r="AG234" s="1197">
        <f t="shared" si="16"/>
        <v>0</v>
      </c>
      <c r="AH234" s="1198"/>
      <c r="AI234" s="1197">
        <f t="shared" si="20"/>
        <v>0</v>
      </c>
      <c r="AJ234" s="1218"/>
      <c r="AK234" s="1198"/>
      <c r="AL234" s="258"/>
      <c r="AM234" s="258"/>
      <c r="AN234" s="258"/>
    </row>
    <row r="235" spans="1:40" ht="18" customHeight="1" outlineLevel="2" x14ac:dyDescent="0.25">
      <c r="A235" s="258"/>
      <c r="B235" s="1219" t="s">
        <v>1383</v>
      </c>
      <c r="C235" s="1220"/>
      <c r="D235" s="1221" t="s">
        <v>891</v>
      </c>
      <c r="E235" s="1222"/>
      <c r="F235" s="1222"/>
      <c r="G235" s="1222"/>
      <c r="H235" s="1222"/>
      <c r="I235" s="1222"/>
      <c r="J235" s="1222"/>
      <c r="K235" s="1222"/>
      <c r="L235" s="1222"/>
      <c r="M235" s="1222"/>
      <c r="N235" s="1222"/>
      <c r="O235" s="1222"/>
      <c r="P235" s="1222"/>
      <c r="Q235" s="1222"/>
      <c r="R235" s="1222"/>
      <c r="S235" s="1222"/>
      <c r="T235" s="1222"/>
      <c r="U235" s="258"/>
      <c r="V235" s="229"/>
      <c r="W235" s="1210" t="s">
        <v>177</v>
      </c>
      <c r="X235" s="1211"/>
      <c r="Y235" s="1212">
        <v>2</v>
      </c>
      <c r="Z235" s="1213"/>
      <c r="AA235" s="1214"/>
      <c r="AB235" s="1223"/>
      <c r="AC235" s="1197"/>
      <c r="AD235" s="1198"/>
      <c r="AE235" s="1197">
        <f t="shared" si="19"/>
        <v>0</v>
      </c>
      <c r="AF235" s="1198"/>
      <c r="AG235" s="1197">
        <f t="shared" si="16"/>
        <v>0</v>
      </c>
      <c r="AH235" s="1198"/>
      <c r="AI235" s="1197">
        <f t="shared" si="20"/>
        <v>0</v>
      </c>
      <c r="AJ235" s="1218"/>
      <c r="AK235" s="1198"/>
      <c r="AL235" s="258"/>
      <c r="AM235" s="258"/>
      <c r="AN235" s="258"/>
    </row>
    <row r="236" spans="1:40" ht="18" customHeight="1" outlineLevel="2" x14ac:dyDescent="0.25">
      <c r="A236" s="258"/>
      <c r="B236" s="1219" t="s">
        <v>1384</v>
      </c>
      <c r="C236" s="1220"/>
      <c r="D236" s="1221" t="s">
        <v>892</v>
      </c>
      <c r="E236" s="1222"/>
      <c r="F236" s="1222"/>
      <c r="G236" s="1222"/>
      <c r="H236" s="1222"/>
      <c r="I236" s="1222"/>
      <c r="J236" s="1222"/>
      <c r="K236" s="1222"/>
      <c r="L236" s="1222"/>
      <c r="M236" s="1222"/>
      <c r="N236" s="1222"/>
      <c r="O236" s="1222"/>
      <c r="P236" s="1222"/>
      <c r="Q236" s="1222"/>
      <c r="R236" s="1222"/>
      <c r="S236" s="1222"/>
      <c r="T236" s="1222"/>
      <c r="U236" s="258"/>
      <c r="V236" s="229"/>
      <c r="W236" s="1210" t="s">
        <v>177</v>
      </c>
      <c r="X236" s="1211"/>
      <c r="Y236" s="1212">
        <v>10</v>
      </c>
      <c r="Z236" s="1213"/>
      <c r="AA236" s="1214"/>
      <c r="AB236" s="1223"/>
      <c r="AC236" s="1197"/>
      <c r="AD236" s="1198"/>
      <c r="AE236" s="1197">
        <f t="shared" si="19"/>
        <v>0</v>
      </c>
      <c r="AF236" s="1198"/>
      <c r="AG236" s="1197">
        <f t="shared" si="16"/>
        <v>0</v>
      </c>
      <c r="AH236" s="1198"/>
      <c r="AI236" s="1197">
        <f t="shared" si="20"/>
        <v>0</v>
      </c>
      <c r="AJ236" s="1218"/>
      <c r="AK236" s="1198"/>
      <c r="AL236" s="258"/>
      <c r="AM236" s="258"/>
      <c r="AN236" s="258"/>
    </row>
    <row r="237" spans="1:40" s="293" customFormat="1" ht="18" customHeight="1" outlineLevel="2" x14ac:dyDescent="0.25">
      <c r="A237" s="553"/>
      <c r="B237" s="1224" t="s">
        <v>1385</v>
      </c>
      <c r="C237" s="1225"/>
      <c r="D237" s="1226" t="s">
        <v>2495</v>
      </c>
      <c r="E237" s="1227"/>
      <c r="F237" s="1227"/>
      <c r="G237" s="1227"/>
      <c r="H237" s="1227"/>
      <c r="I237" s="1227"/>
      <c r="J237" s="1227"/>
      <c r="K237" s="1227"/>
      <c r="L237" s="1227"/>
      <c r="M237" s="1227"/>
      <c r="N237" s="1227"/>
      <c r="O237" s="1227"/>
      <c r="P237" s="1227"/>
      <c r="Q237" s="1227"/>
      <c r="R237" s="1227"/>
      <c r="S237" s="1227"/>
      <c r="T237" s="1227"/>
      <c r="U237" s="553"/>
      <c r="V237" s="572"/>
      <c r="W237" s="1228" t="s">
        <v>907</v>
      </c>
      <c r="X237" s="1229"/>
      <c r="Y237" s="1230">
        <v>2</v>
      </c>
      <c r="Z237" s="1231"/>
      <c r="AA237" s="1232"/>
      <c r="AB237" s="1273"/>
      <c r="AC237" s="1234"/>
      <c r="AD237" s="1235"/>
      <c r="AE237" s="1234">
        <f t="shared" si="19"/>
        <v>0</v>
      </c>
      <c r="AF237" s="1235"/>
      <c r="AG237" s="1234">
        <f t="shared" si="16"/>
        <v>0</v>
      </c>
      <c r="AH237" s="1235"/>
      <c r="AI237" s="1234">
        <f t="shared" si="20"/>
        <v>0</v>
      </c>
      <c r="AJ237" s="1236"/>
      <c r="AK237" s="1235"/>
      <c r="AL237" s="553"/>
      <c r="AM237" s="553"/>
      <c r="AN237" s="553"/>
    </row>
    <row r="238" spans="1:40" ht="18" customHeight="1" outlineLevel="2" x14ac:dyDescent="0.25">
      <c r="A238" s="258"/>
      <c r="B238" s="1219" t="s">
        <v>1386</v>
      </c>
      <c r="C238" s="1220"/>
      <c r="D238" s="1221" t="s">
        <v>893</v>
      </c>
      <c r="E238" s="1222"/>
      <c r="F238" s="1222"/>
      <c r="G238" s="1222"/>
      <c r="H238" s="1222"/>
      <c r="I238" s="1222"/>
      <c r="J238" s="1222"/>
      <c r="K238" s="1222"/>
      <c r="L238" s="1222"/>
      <c r="M238" s="1222"/>
      <c r="N238" s="1222"/>
      <c r="O238" s="1222"/>
      <c r="P238" s="1222"/>
      <c r="Q238" s="1222"/>
      <c r="R238" s="1222"/>
      <c r="S238" s="1222"/>
      <c r="T238" s="1222"/>
      <c r="U238" s="258"/>
      <c r="V238" s="229"/>
      <c r="W238" s="1210" t="s">
        <v>338</v>
      </c>
      <c r="X238" s="1211"/>
      <c r="Y238" s="1212">
        <v>50</v>
      </c>
      <c r="Z238" s="1213"/>
      <c r="AA238" s="1214"/>
      <c r="AB238" s="1223"/>
      <c r="AC238" s="1197"/>
      <c r="AD238" s="1198"/>
      <c r="AE238" s="1197">
        <f t="shared" si="19"/>
        <v>0</v>
      </c>
      <c r="AF238" s="1198"/>
      <c r="AG238" s="1197">
        <f t="shared" si="16"/>
        <v>0</v>
      </c>
      <c r="AH238" s="1198"/>
      <c r="AI238" s="1197">
        <f t="shared" si="20"/>
        <v>0</v>
      </c>
      <c r="AJ238" s="1218"/>
      <c r="AK238" s="1198"/>
      <c r="AL238" s="258"/>
      <c r="AM238" s="258"/>
      <c r="AN238" s="258"/>
    </row>
    <row r="239" spans="1:40" ht="18" customHeight="1" outlineLevel="2" x14ac:dyDescent="0.25">
      <c r="A239" s="258"/>
      <c r="B239" s="1219" t="s">
        <v>1387</v>
      </c>
      <c r="C239" s="1220"/>
      <c r="D239" s="1221" t="s">
        <v>894</v>
      </c>
      <c r="E239" s="1222"/>
      <c r="F239" s="1222"/>
      <c r="G239" s="1222"/>
      <c r="H239" s="1222"/>
      <c r="I239" s="1222"/>
      <c r="J239" s="1222"/>
      <c r="K239" s="1222"/>
      <c r="L239" s="1222"/>
      <c r="M239" s="1222"/>
      <c r="N239" s="1222"/>
      <c r="O239" s="1222"/>
      <c r="P239" s="1222"/>
      <c r="Q239" s="1222"/>
      <c r="R239" s="1222"/>
      <c r="S239" s="1222"/>
      <c r="T239" s="1222"/>
      <c r="U239" s="258"/>
      <c r="V239" s="229"/>
      <c r="W239" s="1210" t="s">
        <v>338</v>
      </c>
      <c r="X239" s="1211"/>
      <c r="Y239" s="1212">
        <v>100</v>
      </c>
      <c r="Z239" s="1213"/>
      <c r="AA239" s="1214"/>
      <c r="AB239" s="1223"/>
      <c r="AC239" s="1197"/>
      <c r="AD239" s="1198"/>
      <c r="AE239" s="1197">
        <f t="shared" si="19"/>
        <v>0</v>
      </c>
      <c r="AF239" s="1198"/>
      <c r="AG239" s="1197">
        <f t="shared" si="16"/>
        <v>0</v>
      </c>
      <c r="AH239" s="1198"/>
      <c r="AI239" s="1197">
        <f t="shared" si="20"/>
        <v>0</v>
      </c>
      <c r="AJ239" s="1218"/>
      <c r="AK239" s="1198"/>
      <c r="AL239" s="258"/>
      <c r="AM239" s="258"/>
      <c r="AN239" s="258"/>
    </row>
    <row r="240" spans="1:40" ht="18" customHeight="1" outlineLevel="2" x14ac:dyDescent="0.25">
      <c r="A240" s="258"/>
      <c r="B240" s="1219" t="s">
        <v>1388</v>
      </c>
      <c r="C240" s="1220"/>
      <c r="D240" s="1221" t="s">
        <v>895</v>
      </c>
      <c r="E240" s="1222"/>
      <c r="F240" s="1222"/>
      <c r="G240" s="1222"/>
      <c r="H240" s="1222"/>
      <c r="I240" s="1222"/>
      <c r="J240" s="1222"/>
      <c r="K240" s="1222"/>
      <c r="L240" s="1222"/>
      <c r="M240" s="1222"/>
      <c r="N240" s="1222"/>
      <c r="O240" s="1222"/>
      <c r="P240" s="1222"/>
      <c r="Q240" s="1222"/>
      <c r="R240" s="1222"/>
      <c r="S240" s="1222"/>
      <c r="T240" s="1222"/>
      <c r="U240" s="258"/>
      <c r="V240" s="229"/>
      <c r="W240" s="1210" t="s">
        <v>177</v>
      </c>
      <c r="X240" s="1211"/>
      <c r="Y240" s="1212">
        <v>12</v>
      </c>
      <c r="Z240" s="1213"/>
      <c r="AA240" s="1214"/>
      <c r="AB240" s="1223"/>
      <c r="AC240" s="1197"/>
      <c r="AD240" s="1198"/>
      <c r="AE240" s="1197">
        <f t="shared" si="19"/>
        <v>0</v>
      </c>
      <c r="AF240" s="1198"/>
      <c r="AG240" s="1197">
        <f t="shared" si="16"/>
        <v>0</v>
      </c>
      <c r="AH240" s="1198"/>
      <c r="AI240" s="1197">
        <f t="shared" si="20"/>
        <v>0</v>
      </c>
      <c r="AJ240" s="1218"/>
      <c r="AK240" s="1198"/>
      <c r="AL240" s="258"/>
      <c r="AM240" s="258"/>
      <c r="AN240" s="258"/>
    </row>
    <row r="241" spans="1:45" s="547" customFormat="1" ht="18" customHeight="1" outlineLevel="1" collapsed="1" x14ac:dyDescent="0.25">
      <c r="A241" s="544"/>
      <c r="B241" s="1219" t="s">
        <v>1389</v>
      </c>
      <c r="C241" s="1220"/>
      <c r="D241" s="1221" t="s">
        <v>896</v>
      </c>
      <c r="E241" s="1222"/>
      <c r="F241" s="1222"/>
      <c r="G241" s="1222"/>
      <c r="H241" s="1222"/>
      <c r="I241" s="1222"/>
      <c r="J241" s="1222"/>
      <c r="K241" s="1222"/>
      <c r="L241" s="1222"/>
      <c r="M241" s="1222"/>
      <c r="N241" s="1222"/>
      <c r="O241" s="1222"/>
      <c r="P241" s="1222"/>
      <c r="Q241" s="1222"/>
      <c r="R241" s="1222"/>
      <c r="S241" s="1222"/>
      <c r="T241" s="1222"/>
      <c r="U241" s="258"/>
      <c r="V241" s="229"/>
      <c r="W241" s="1210" t="s">
        <v>177</v>
      </c>
      <c r="X241" s="1211"/>
      <c r="Y241" s="1212">
        <v>6</v>
      </c>
      <c r="Z241" s="1213"/>
      <c r="AA241" s="1214"/>
      <c r="AB241" s="1223"/>
      <c r="AC241" s="1197"/>
      <c r="AD241" s="1198"/>
      <c r="AE241" s="1197">
        <f t="shared" si="19"/>
        <v>0</v>
      </c>
      <c r="AF241" s="1198"/>
      <c r="AG241" s="1197">
        <f t="shared" si="16"/>
        <v>0</v>
      </c>
      <c r="AH241" s="1198"/>
      <c r="AI241" s="1197">
        <f t="shared" si="20"/>
        <v>0</v>
      </c>
      <c r="AJ241" s="1218"/>
      <c r="AK241" s="1198"/>
      <c r="AL241" s="544"/>
      <c r="AM241" s="546"/>
      <c r="AN241" s="546"/>
      <c r="AO241" s="544"/>
      <c r="AP241" s="544"/>
      <c r="AQ241" s="544"/>
      <c r="AR241" s="544"/>
      <c r="AS241" s="544"/>
    </row>
    <row r="242" spans="1:45" ht="18" customHeight="1" outlineLevel="1" x14ac:dyDescent="0.25">
      <c r="A242" s="258"/>
      <c r="B242" s="1219" t="s">
        <v>1390</v>
      </c>
      <c r="C242" s="1220"/>
      <c r="D242" s="1221" t="s">
        <v>897</v>
      </c>
      <c r="E242" s="1222"/>
      <c r="F242" s="1222"/>
      <c r="G242" s="1222"/>
      <c r="H242" s="1222"/>
      <c r="I242" s="1222"/>
      <c r="J242" s="1222"/>
      <c r="K242" s="1222"/>
      <c r="L242" s="1222"/>
      <c r="M242" s="1222"/>
      <c r="N242" s="1222"/>
      <c r="O242" s="1222"/>
      <c r="P242" s="1222"/>
      <c r="Q242" s="1222"/>
      <c r="R242" s="1222"/>
      <c r="S242" s="1222"/>
      <c r="T242" s="1222"/>
      <c r="U242" s="258"/>
      <c r="V242" s="229"/>
      <c r="W242" s="1210" t="s">
        <v>177</v>
      </c>
      <c r="X242" s="1211"/>
      <c r="Y242" s="1212">
        <v>6</v>
      </c>
      <c r="Z242" s="1213"/>
      <c r="AA242" s="1214"/>
      <c r="AB242" s="1223"/>
      <c r="AC242" s="1197"/>
      <c r="AD242" s="1198"/>
      <c r="AE242" s="1197">
        <f t="shared" si="19"/>
        <v>0</v>
      </c>
      <c r="AF242" s="1198"/>
      <c r="AG242" s="1197">
        <f t="shared" si="16"/>
        <v>0</v>
      </c>
      <c r="AH242" s="1198"/>
      <c r="AI242" s="1197">
        <f t="shared" si="20"/>
        <v>0</v>
      </c>
      <c r="AJ242" s="1218"/>
      <c r="AK242" s="1198"/>
      <c r="AL242" s="258"/>
      <c r="AM242" s="258"/>
      <c r="AN242" s="258"/>
    </row>
    <row r="243" spans="1:45" ht="18" customHeight="1" outlineLevel="1" x14ac:dyDescent="0.25">
      <c r="A243" s="258"/>
      <c r="B243" s="1243" t="s">
        <v>644</v>
      </c>
      <c r="C243" s="1244"/>
      <c r="D243" s="1209" t="s">
        <v>157</v>
      </c>
      <c r="E243" s="1208"/>
      <c r="F243" s="1208"/>
      <c r="G243" s="1208"/>
      <c r="H243" s="1208"/>
      <c r="I243" s="1208"/>
      <c r="J243" s="1208"/>
      <c r="K243" s="1208"/>
      <c r="L243" s="1208"/>
      <c r="M243" s="1208"/>
      <c r="N243" s="1208"/>
      <c r="O243" s="1208"/>
      <c r="P243" s="1208"/>
      <c r="Q243" s="1208"/>
      <c r="R243" s="1208"/>
      <c r="S243" s="1208"/>
      <c r="T243" s="1208"/>
      <c r="U243" s="545"/>
      <c r="V243" s="222"/>
      <c r="W243" s="1245"/>
      <c r="X243" s="1246"/>
      <c r="Y243" s="1247"/>
      <c r="Z243" s="1248"/>
      <c r="AA243" s="1241"/>
      <c r="AB243" s="1242"/>
      <c r="AC243" s="1197"/>
      <c r="AD243" s="1198"/>
      <c r="AE243" s="1197"/>
      <c r="AF243" s="1198"/>
      <c r="AG243" s="1197"/>
      <c r="AH243" s="1198"/>
      <c r="AI243" s="1199">
        <f>SUM(AI244:AK252)</f>
        <v>0</v>
      </c>
      <c r="AJ243" s="1200"/>
      <c r="AK243" s="1201"/>
      <c r="AL243" s="258"/>
      <c r="AM243" s="258"/>
      <c r="AN243" s="258"/>
    </row>
    <row r="244" spans="1:45" ht="18" customHeight="1" outlineLevel="1" x14ac:dyDescent="0.25">
      <c r="A244" s="258"/>
      <c r="B244" s="1219" t="s">
        <v>646</v>
      </c>
      <c r="C244" s="1220"/>
      <c r="D244" s="1221" t="s">
        <v>898</v>
      </c>
      <c r="E244" s="1222"/>
      <c r="F244" s="1222"/>
      <c r="G244" s="1222"/>
      <c r="H244" s="1222"/>
      <c r="I244" s="1222"/>
      <c r="J244" s="1222"/>
      <c r="K244" s="1222"/>
      <c r="L244" s="1222"/>
      <c r="M244" s="1222"/>
      <c r="N244" s="1222"/>
      <c r="O244" s="1222"/>
      <c r="P244" s="1222"/>
      <c r="Q244" s="1222"/>
      <c r="R244" s="1222"/>
      <c r="S244" s="1222"/>
      <c r="T244" s="1222"/>
      <c r="U244" s="258"/>
      <c r="V244" s="229"/>
      <c r="W244" s="1210" t="s">
        <v>907</v>
      </c>
      <c r="X244" s="1211"/>
      <c r="Y244" s="1212">
        <v>1</v>
      </c>
      <c r="Z244" s="1213"/>
      <c r="AA244" s="1241"/>
      <c r="AB244" s="1242"/>
      <c r="AC244" s="1197"/>
      <c r="AD244" s="1198"/>
      <c r="AE244" s="1197">
        <f t="shared" ref="AE244:AE252" si="21">ROUND(Y244*AA244,2)</f>
        <v>0</v>
      </c>
      <c r="AF244" s="1198"/>
      <c r="AG244" s="1197">
        <f t="shared" ref="AG244:AG252" si="22">ROUND(Y244*AC244,2)</f>
        <v>0</v>
      </c>
      <c r="AH244" s="1198"/>
      <c r="AI244" s="1197">
        <f t="shared" ref="AI244:AI252" si="23">AE244+AG244</f>
        <v>0</v>
      </c>
      <c r="AJ244" s="1218"/>
      <c r="AK244" s="1198"/>
      <c r="AL244" s="258"/>
      <c r="AM244" s="258"/>
      <c r="AN244" s="258"/>
    </row>
    <row r="245" spans="1:45" ht="18" customHeight="1" outlineLevel="1" x14ac:dyDescent="0.25">
      <c r="A245" s="258"/>
      <c r="B245" s="1219" t="s">
        <v>1150</v>
      </c>
      <c r="C245" s="1220"/>
      <c r="D245" s="1221" t="s">
        <v>899</v>
      </c>
      <c r="E245" s="1222"/>
      <c r="F245" s="1222"/>
      <c r="G245" s="1222"/>
      <c r="H245" s="1222"/>
      <c r="I245" s="1222"/>
      <c r="J245" s="1222"/>
      <c r="K245" s="1222"/>
      <c r="L245" s="1222"/>
      <c r="M245" s="1222"/>
      <c r="N245" s="1222"/>
      <c r="O245" s="1222"/>
      <c r="P245" s="1222"/>
      <c r="Q245" s="1222"/>
      <c r="R245" s="1222"/>
      <c r="S245" s="1222"/>
      <c r="T245" s="1222"/>
      <c r="U245" s="258"/>
      <c r="V245" s="229"/>
      <c r="W245" s="1210" t="s">
        <v>439</v>
      </c>
      <c r="X245" s="1211"/>
      <c r="Y245" s="1212">
        <v>1</v>
      </c>
      <c r="Z245" s="1213"/>
      <c r="AA245" s="1214"/>
      <c r="AB245" s="1223"/>
      <c r="AC245" s="1197"/>
      <c r="AD245" s="1198"/>
      <c r="AE245" s="1197">
        <f t="shared" si="21"/>
        <v>0</v>
      </c>
      <c r="AF245" s="1198"/>
      <c r="AG245" s="1197">
        <f t="shared" si="22"/>
        <v>0</v>
      </c>
      <c r="AH245" s="1198"/>
      <c r="AI245" s="1197">
        <f t="shared" si="23"/>
        <v>0</v>
      </c>
      <c r="AJ245" s="1218"/>
      <c r="AK245" s="1198"/>
      <c r="AL245" s="258"/>
      <c r="AM245" s="258"/>
      <c r="AN245" s="258"/>
    </row>
    <row r="246" spans="1:45" ht="18" customHeight="1" outlineLevel="1" x14ac:dyDescent="0.25">
      <c r="A246" s="258"/>
      <c r="B246" s="1219" t="s">
        <v>1391</v>
      </c>
      <c r="C246" s="1220"/>
      <c r="D246" s="1221" t="s">
        <v>900</v>
      </c>
      <c r="E246" s="1222"/>
      <c r="F246" s="1222"/>
      <c r="G246" s="1222"/>
      <c r="H246" s="1222"/>
      <c r="I246" s="1222"/>
      <c r="J246" s="1222"/>
      <c r="K246" s="1222"/>
      <c r="L246" s="1222"/>
      <c r="M246" s="1222"/>
      <c r="N246" s="1222"/>
      <c r="O246" s="1222"/>
      <c r="P246" s="1222"/>
      <c r="Q246" s="1222"/>
      <c r="R246" s="1222"/>
      <c r="S246" s="1222"/>
      <c r="T246" s="1222"/>
      <c r="U246" s="258"/>
      <c r="V246" s="229"/>
      <c r="W246" s="1210" t="s">
        <v>553</v>
      </c>
      <c r="X246" s="1211"/>
      <c r="Y246" s="1212">
        <v>8</v>
      </c>
      <c r="Z246" s="1213"/>
      <c r="AA246" s="1214"/>
      <c r="AB246" s="1223"/>
      <c r="AC246" s="1197"/>
      <c r="AD246" s="1198"/>
      <c r="AE246" s="1197">
        <f t="shared" si="21"/>
        <v>0</v>
      </c>
      <c r="AF246" s="1198"/>
      <c r="AG246" s="1197">
        <f t="shared" si="22"/>
        <v>0</v>
      </c>
      <c r="AH246" s="1198"/>
      <c r="AI246" s="1197">
        <f t="shared" si="23"/>
        <v>0</v>
      </c>
      <c r="AJ246" s="1218"/>
      <c r="AK246" s="1198"/>
      <c r="AL246" s="258"/>
      <c r="AM246" s="258"/>
      <c r="AN246" s="258"/>
    </row>
    <row r="247" spans="1:45" ht="18" customHeight="1" outlineLevel="1" x14ac:dyDescent="0.25">
      <c r="A247" s="258"/>
      <c r="B247" s="1219" t="s">
        <v>1392</v>
      </c>
      <c r="C247" s="1220"/>
      <c r="D247" s="1221" t="s">
        <v>901</v>
      </c>
      <c r="E247" s="1222"/>
      <c r="F247" s="1222"/>
      <c r="G247" s="1222"/>
      <c r="H247" s="1222"/>
      <c r="I247" s="1222"/>
      <c r="J247" s="1222"/>
      <c r="K247" s="1222"/>
      <c r="L247" s="1222"/>
      <c r="M247" s="1222"/>
      <c r="N247" s="1222"/>
      <c r="O247" s="1222"/>
      <c r="P247" s="1222"/>
      <c r="Q247" s="1222"/>
      <c r="R247" s="1222"/>
      <c r="S247" s="1222"/>
      <c r="T247" s="1222"/>
      <c r="U247" s="258"/>
      <c r="V247" s="229"/>
      <c r="W247" s="1210" t="s">
        <v>907</v>
      </c>
      <c r="X247" s="1211"/>
      <c r="Y247" s="1212">
        <v>82</v>
      </c>
      <c r="Z247" s="1213"/>
      <c r="AA247" s="1214"/>
      <c r="AB247" s="1223"/>
      <c r="AC247" s="1197"/>
      <c r="AD247" s="1198"/>
      <c r="AE247" s="1197">
        <f t="shared" si="21"/>
        <v>0</v>
      </c>
      <c r="AF247" s="1198"/>
      <c r="AG247" s="1197">
        <f t="shared" si="22"/>
        <v>0</v>
      </c>
      <c r="AH247" s="1198"/>
      <c r="AI247" s="1197">
        <f t="shared" si="23"/>
        <v>0</v>
      </c>
      <c r="AJ247" s="1218"/>
      <c r="AK247" s="1198"/>
      <c r="AL247" s="258"/>
      <c r="AM247" s="258"/>
      <c r="AN247" s="258"/>
    </row>
    <row r="248" spans="1:45" ht="18" customHeight="1" outlineLevel="1" x14ac:dyDescent="0.25">
      <c r="A248" s="258"/>
      <c r="B248" s="1219" t="s">
        <v>1393</v>
      </c>
      <c r="C248" s="1220"/>
      <c r="D248" s="1221" t="s">
        <v>902</v>
      </c>
      <c r="E248" s="1222"/>
      <c r="F248" s="1222"/>
      <c r="G248" s="1222"/>
      <c r="H248" s="1222"/>
      <c r="I248" s="1222"/>
      <c r="J248" s="1222"/>
      <c r="K248" s="1222"/>
      <c r="L248" s="1222"/>
      <c r="M248" s="1222"/>
      <c r="N248" s="1222"/>
      <c r="O248" s="1222"/>
      <c r="P248" s="1222"/>
      <c r="Q248" s="1222"/>
      <c r="R248" s="1222"/>
      <c r="S248" s="1222"/>
      <c r="T248" s="1222"/>
      <c r="U248" s="258"/>
      <c r="V248" s="229"/>
      <c r="W248" s="1210" t="s">
        <v>907</v>
      </c>
      <c r="X248" s="1211"/>
      <c r="Y248" s="1212">
        <v>24</v>
      </c>
      <c r="Z248" s="1213"/>
      <c r="AA248" s="1214"/>
      <c r="AB248" s="1223"/>
      <c r="AC248" s="1197"/>
      <c r="AD248" s="1198"/>
      <c r="AE248" s="1197">
        <f t="shared" si="21"/>
        <v>0</v>
      </c>
      <c r="AF248" s="1198"/>
      <c r="AG248" s="1197">
        <f t="shared" si="22"/>
        <v>0</v>
      </c>
      <c r="AH248" s="1198"/>
      <c r="AI248" s="1197">
        <f t="shared" si="23"/>
        <v>0</v>
      </c>
      <c r="AJ248" s="1218"/>
      <c r="AK248" s="1198"/>
      <c r="AL248" s="258"/>
      <c r="AM248" s="258"/>
      <c r="AN248" s="258"/>
    </row>
    <row r="249" spans="1:45" ht="18" customHeight="1" outlineLevel="1" x14ac:dyDescent="0.25">
      <c r="A249" s="258"/>
      <c r="B249" s="1219" t="s">
        <v>1394</v>
      </c>
      <c r="C249" s="1220"/>
      <c r="D249" s="1221" t="s">
        <v>903</v>
      </c>
      <c r="E249" s="1222"/>
      <c r="F249" s="1222"/>
      <c r="G249" s="1222"/>
      <c r="H249" s="1222"/>
      <c r="I249" s="1222"/>
      <c r="J249" s="1222"/>
      <c r="K249" s="1222"/>
      <c r="L249" s="1222"/>
      <c r="M249" s="1222"/>
      <c r="N249" s="1222"/>
      <c r="O249" s="1222"/>
      <c r="P249" s="1222"/>
      <c r="Q249" s="1222"/>
      <c r="R249" s="1222"/>
      <c r="S249" s="1222"/>
      <c r="T249" s="1222"/>
      <c r="U249" s="258"/>
      <c r="V249" s="229"/>
      <c r="W249" s="1210" t="s">
        <v>907</v>
      </c>
      <c r="X249" s="1211"/>
      <c r="Y249" s="1212">
        <v>1</v>
      </c>
      <c r="Z249" s="1213"/>
      <c r="AA249" s="1214"/>
      <c r="AB249" s="1223"/>
      <c r="AC249" s="1197"/>
      <c r="AD249" s="1198"/>
      <c r="AE249" s="1197">
        <f t="shared" si="21"/>
        <v>0</v>
      </c>
      <c r="AF249" s="1198"/>
      <c r="AG249" s="1197">
        <f t="shared" si="22"/>
        <v>0</v>
      </c>
      <c r="AH249" s="1198"/>
      <c r="AI249" s="1197">
        <f t="shared" si="23"/>
        <v>0</v>
      </c>
      <c r="AJ249" s="1218"/>
      <c r="AK249" s="1198"/>
      <c r="AL249" s="258"/>
      <c r="AM249" s="258"/>
      <c r="AN249" s="258"/>
    </row>
    <row r="250" spans="1:45" ht="18" customHeight="1" outlineLevel="1" x14ac:dyDescent="0.25">
      <c r="A250" s="258"/>
      <c r="B250" s="1219" t="s">
        <v>1395</v>
      </c>
      <c r="C250" s="1220"/>
      <c r="D250" s="1221" t="s">
        <v>904</v>
      </c>
      <c r="E250" s="1222"/>
      <c r="F250" s="1222"/>
      <c r="G250" s="1222"/>
      <c r="H250" s="1222"/>
      <c r="I250" s="1222"/>
      <c r="J250" s="1222"/>
      <c r="K250" s="1222"/>
      <c r="L250" s="1222"/>
      <c r="M250" s="1222"/>
      <c r="N250" s="1222"/>
      <c r="O250" s="1222"/>
      <c r="P250" s="1222"/>
      <c r="Q250" s="1222"/>
      <c r="R250" s="1222"/>
      <c r="S250" s="1222"/>
      <c r="T250" s="1222"/>
      <c r="U250" s="258"/>
      <c r="V250" s="229"/>
      <c r="W250" s="1210" t="s">
        <v>907</v>
      </c>
      <c r="X250" s="1211"/>
      <c r="Y250" s="1212">
        <v>12</v>
      </c>
      <c r="Z250" s="1213"/>
      <c r="AA250" s="1214"/>
      <c r="AB250" s="1223"/>
      <c r="AC250" s="1197"/>
      <c r="AD250" s="1198"/>
      <c r="AE250" s="1197">
        <f t="shared" si="21"/>
        <v>0</v>
      </c>
      <c r="AF250" s="1198"/>
      <c r="AG250" s="1197">
        <f t="shared" si="22"/>
        <v>0</v>
      </c>
      <c r="AH250" s="1198"/>
      <c r="AI250" s="1197">
        <f t="shared" si="23"/>
        <v>0</v>
      </c>
      <c r="AJ250" s="1218"/>
      <c r="AK250" s="1198"/>
      <c r="AL250" s="258"/>
      <c r="AM250" s="258"/>
      <c r="AN250" s="258"/>
    </row>
    <row r="251" spans="1:45" ht="18" customHeight="1" x14ac:dyDescent="0.25">
      <c r="A251" s="288"/>
      <c r="B251" s="1219" t="s">
        <v>1396</v>
      </c>
      <c r="C251" s="1220"/>
      <c r="D251" s="1221" t="s">
        <v>905</v>
      </c>
      <c r="E251" s="1222"/>
      <c r="F251" s="1222"/>
      <c r="G251" s="1222"/>
      <c r="H251" s="1222"/>
      <c r="I251" s="1222"/>
      <c r="J251" s="1222"/>
      <c r="K251" s="1222"/>
      <c r="L251" s="1222"/>
      <c r="M251" s="1222"/>
      <c r="N251" s="1222"/>
      <c r="O251" s="1222"/>
      <c r="P251" s="1222"/>
      <c r="Q251" s="1222"/>
      <c r="R251" s="1222"/>
      <c r="S251" s="1222"/>
      <c r="T251" s="1222"/>
      <c r="U251" s="258"/>
      <c r="V251" s="229"/>
      <c r="W251" s="1210" t="s">
        <v>907</v>
      </c>
      <c r="X251" s="1211"/>
      <c r="Y251" s="1212">
        <v>1</v>
      </c>
      <c r="Z251" s="1213"/>
      <c r="AA251" s="1214"/>
      <c r="AB251" s="1223"/>
      <c r="AC251" s="1197"/>
      <c r="AD251" s="1198"/>
      <c r="AE251" s="1197">
        <f t="shared" si="21"/>
        <v>0</v>
      </c>
      <c r="AF251" s="1198"/>
      <c r="AG251" s="1197">
        <f t="shared" si="22"/>
        <v>0</v>
      </c>
      <c r="AH251" s="1198"/>
      <c r="AI251" s="1197">
        <f t="shared" si="23"/>
        <v>0</v>
      </c>
      <c r="AJ251" s="1218"/>
      <c r="AK251" s="1198"/>
      <c r="AL251" s="288"/>
      <c r="AM251" s="259"/>
      <c r="AN251" s="259"/>
      <c r="AO251" s="288"/>
      <c r="AP251" s="288"/>
      <c r="AQ251" s="288"/>
      <c r="AR251" s="288"/>
      <c r="AS251" s="288"/>
    </row>
    <row r="252" spans="1:45" ht="18" customHeight="1" outlineLevel="1" x14ac:dyDescent="0.25">
      <c r="A252" s="258"/>
      <c r="B252" s="1219" t="s">
        <v>1397</v>
      </c>
      <c r="C252" s="1220"/>
      <c r="D252" s="1221" t="s">
        <v>906</v>
      </c>
      <c r="E252" s="1222"/>
      <c r="F252" s="1222"/>
      <c r="G252" s="1222"/>
      <c r="H252" s="1222"/>
      <c r="I252" s="1222"/>
      <c r="J252" s="1222"/>
      <c r="K252" s="1222"/>
      <c r="L252" s="1222"/>
      <c r="M252" s="1222"/>
      <c r="N252" s="1222"/>
      <c r="O252" s="1222"/>
      <c r="P252" s="1222"/>
      <c r="Q252" s="1222"/>
      <c r="R252" s="1222"/>
      <c r="S252" s="1222"/>
      <c r="T252" s="1222"/>
      <c r="U252" s="258"/>
      <c r="V252" s="229"/>
      <c r="W252" s="1210" t="s">
        <v>907</v>
      </c>
      <c r="X252" s="1211"/>
      <c r="Y252" s="1212">
        <v>2</v>
      </c>
      <c r="Z252" s="1213"/>
      <c r="AA252" s="1214"/>
      <c r="AB252" s="1223"/>
      <c r="AC252" s="1197"/>
      <c r="AD252" s="1198"/>
      <c r="AE252" s="1197">
        <f t="shared" si="21"/>
        <v>0</v>
      </c>
      <c r="AF252" s="1198"/>
      <c r="AG252" s="1197">
        <f t="shared" si="22"/>
        <v>0</v>
      </c>
      <c r="AH252" s="1198"/>
      <c r="AI252" s="1197">
        <f t="shared" si="23"/>
        <v>0</v>
      </c>
      <c r="AJ252" s="1218"/>
      <c r="AK252" s="1198"/>
      <c r="AL252" s="258"/>
      <c r="AM252" s="258"/>
      <c r="AN252" s="258"/>
    </row>
    <row r="253" spans="1:45" ht="18" customHeight="1" outlineLevel="1" x14ac:dyDescent="0.25">
      <c r="A253" s="258"/>
      <c r="B253" s="1202">
        <v>6</v>
      </c>
      <c r="C253" s="1168"/>
      <c r="D253" s="1203" t="s">
        <v>939</v>
      </c>
      <c r="E253" s="1180"/>
      <c r="F253" s="1180"/>
      <c r="G253" s="1180"/>
      <c r="H253" s="1180"/>
      <c r="I253" s="1180"/>
      <c r="J253" s="1180"/>
      <c r="K253" s="1180"/>
      <c r="L253" s="1180"/>
      <c r="M253" s="1180"/>
      <c r="N253" s="1180"/>
      <c r="O253" s="1180"/>
      <c r="P253" s="1180"/>
      <c r="Q253" s="1180"/>
      <c r="R253" s="1180"/>
      <c r="S253" s="1180"/>
      <c r="T253" s="1180"/>
      <c r="U253" s="289"/>
      <c r="V253" s="289"/>
      <c r="W253" s="289"/>
      <c r="X253" s="289"/>
      <c r="Y253" s="290"/>
      <c r="Z253" s="290"/>
      <c r="AA253" s="290"/>
      <c r="AB253" s="290"/>
      <c r="AC253" s="290"/>
      <c r="AD253" s="290"/>
      <c r="AE253" s="1204"/>
      <c r="AF253" s="1168"/>
      <c r="AG253" s="1204"/>
      <c r="AH253" s="1168"/>
      <c r="AI253" s="1204">
        <f>SUM(AI254:AK273)</f>
        <v>0</v>
      </c>
      <c r="AJ253" s="1205"/>
      <c r="AK253" s="1205"/>
      <c r="AL253" s="258"/>
      <c r="AM253" s="258"/>
      <c r="AN253" s="258"/>
    </row>
    <row r="254" spans="1:45" ht="18" customHeight="1" outlineLevel="1" x14ac:dyDescent="0.25">
      <c r="A254" s="258"/>
      <c r="B254" s="1250" t="s">
        <v>79</v>
      </c>
      <c r="C254" s="1251"/>
      <c r="D254" s="1221" t="s">
        <v>940</v>
      </c>
      <c r="E254" s="1222"/>
      <c r="F254" s="1222"/>
      <c r="G254" s="1222"/>
      <c r="H254" s="1222"/>
      <c r="I254" s="1222"/>
      <c r="J254" s="1222"/>
      <c r="K254" s="1222"/>
      <c r="L254" s="1222"/>
      <c r="M254" s="1222"/>
      <c r="N254" s="1222"/>
      <c r="O254" s="1222"/>
      <c r="P254" s="1222"/>
      <c r="Q254" s="1222"/>
      <c r="R254" s="1222"/>
      <c r="S254" s="1222"/>
      <c r="T254" s="1222"/>
      <c r="U254" s="258"/>
      <c r="V254" s="229"/>
      <c r="W254" s="1210" t="s">
        <v>39</v>
      </c>
      <c r="X254" s="1211"/>
      <c r="Y254" s="1212">
        <v>24</v>
      </c>
      <c r="Z254" s="1213"/>
      <c r="AA254" s="1214"/>
      <c r="AB254" s="1223"/>
      <c r="AC254" s="1197"/>
      <c r="AD254" s="1198"/>
      <c r="AE254" s="1197">
        <f t="shared" ref="AE254:AE272" si="24">ROUND(Y254*AA254,2)</f>
        <v>0</v>
      </c>
      <c r="AF254" s="1198"/>
      <c r="AG254" s="1197">
        <f t="shared" ref="AG254:AG272" si="25">ROUND(Y254*AC254,2)</f>
        <v>0</v>
      </c>
      <c r="AH254" s="1198"/>
      <c r="AI254" s="1197">
        <f t="shared" ref="AI254:AI272" si="26">AE254+AG254</f>
        <v>0</v>
      </c>
      <c r="AJ254" s="1218"/>
      <c r="AK254" s="1198"/>
      <c r="AL254" s="258"/>
      <c r="AM254" s="258"/>
      <c r="AN254" s="258"/>
    </row>
    <row r="255" spans="1:45" ht="18" customHeight="1" outlineLevel="1" x14ac:dyDescent="0.25">
      <c r="A255" s="258"/>
      <c r="B255" s="1250" t="s">
        <v>678</v>
      </c>
      <c r="C255" s="1251"/>
      <c r="D255" s="1221" t="s">
        <v>941</v>
      </c>
      <c r="E255" s="1222"/>
      <c r="F255" s="1222"/>
      <c r="G255" s="1222"/>
      <c r="H255" s="1222"/>
      <c r="I255" s="1222"/>
      <c r="J255" s="1222"/>
      <c r="K255" s="1222"/>
      <c r="L255" s="1222"/>
      <c r="M255" s="1222"/>
      <c r="N255" s="1222"/>
      <c r="O255" s="1222"/>
      <c r="P255" s="1222"/>
      <c r="Q255" s="1222"/>
      <c r="R255" s="1222"/>
      <c r="S255" s="1222"/>
      <c r="T255" s="1222"/>
      <c r="U255" s="258"/>
      <c r="V255" s="229"/>
      <c r="W255" s="1210" t="s">
        <v>177</v>
      </c>
      <c r="X255" s="1211"/>
      <c r="Y255" s="1212">
        <v>24</v>
      </c>
      <c r="Z255" s="1213"/>
      <c r="AA255" s="1214"/>
      <c r="AB255" s="1223"/>
      <c r="AC255" s="1197"/>
      <c r="AD255" s="1198"/>
      <c r="AE255" s="1197">
        <f t="shared" si="24"/>
        <v>0</v>
      </c>
      <c r="AF255" s="1198"/>
      <c r="AG255" s="1197">
        <f t="shared" si="25"/>
        <v>0</v>
      </c>
      <c r="AH255" s="1198"/>
      <c r="AI255" s="1197">
        <f t="shared" si="26"/>
        <v>0</v>
      </c>
      <c r="AJ255" s="1218"/>
      <c r="AK255" s="1198"/>
      <c r="AL255" s="258"/>
      <c r="AM255" s="258"/>
      <c r="AN255" s="258"/>
    </row>
    <row r="256" spans="1:45" ht="18" customHeight="1" outlineLevel="1" x14ac:dyDescent="0.25">
      <c r="A256" s="258"/>
      <c r="B256" s="1250" t="s">
        <v>1113</v>
      </c>
      <c r="C256" s="1251"/>
      <c r="D256" s="1221" t="s">
        <v>942</v>
      </c>
      <c r="E256" s="1222"/>
      <c r="F256" s="1222"/>
      <c r="G256" s="1222"/>
      <c r="H256" s="1222"/>
      <c r="I256" s="1222"/>
      <c r="J256" s="1222"/>
      <c r="K256" s="1222"/>
      <c r="L256" s="1222"/>
      <c r="M256" s="1222"/>
      <c r="N256" s="1222"/>
      <c r="O256" s="1222"/>
      <c r="P256" s="1222"/>
      <c r="Q256" s="1222"/>
      <c r="R256" s="1222"/>
      <c r="S256" s="1222"/>
      <c r="T256" s="1222"/>
      <c r="U256" s="258"/>
      <c r="V256" s="229"/>
      <c r="W256" s="1210" t="s">
        <v>39</v>
      </c>
      <c r="X256" s="1211"/>
      <c r="Y256" s="1212">
        <v>1000</v>
      </c>
      <c r="Z256" s="1213"/>
      <c r="AA256" s="1214"/>
      <c r="AB256" s="1223"/>
      <c r="AC256" s="1197"/>
      <c r="AD256" s="1198"/>
      <c r="AE256" s="1197">
        <f t="shared" si="24"/>
        <v>0</v>
      </c>
      <c r="AF256" s="1198"/>
      <c r="AG256" s="1197">
        <f t="shared" si="25"/>
        <v>0</v>
      </c>
      <c r="AH256" s="1198"/>
      <c r="AI256" s="1197">
        <f t="shared" si="26"/>
        <v>0</v>
      </c>
      <c r="AJ256" s="1218"/>
      <c r="AK256" s="1198"/>
      <c r="AL256" s="258"/>
      <c r="AM256" s="258"/>
      <c r="AN256" s="258"/>
    </row>
    <row r="257" spans="1:45" ht="18" customHeight="1" outlineLevel="1" x14ac:dyDescent="0.25">
      <c r="A257" s="258"/>
      <c r="B257" s="1250" t="s">
        <v>256</v>
      </c>
      <c r="C257" s="1251"/>
      <c r="D257" s="1221" t="s">
        <v>943</v>
      </c>
      <c r="E257" s="1222"/>
      <c r="F257" s="1222"/>
      <c r="G257" s="1222"/>
      <c r="H257" s="1222"/>
      <c r="I257" s="1222"/>
      <c r="J257" s="1222"/>
      <c r="K257" s="1222"/>
      <c r="L257" s="1222"/>
      <c r="M257" s="1222"/>
      <c r="N257" s="1222"/>
      <c r="O257" s="1222"/>
      <c r="P257" s="1222"/>
      <c r="Q257" s="1222"/>
      <c r="R257" s="1222"/>
      <c r="S257" s="1222"/>
      <c r="T257" s="1222"/>
      <c r="U257" s="258"/>
      <c r="V257" s="229"/>
      <c r="W257" s="1210" t="s">
        <v>39</v>
      </c>
      <c r="X257" s="1211"/>
      <c r="Y257" s="1212">
        <v>150</v>
      </c>
      <c r="Z257" s="1213"/>
      <c r="AA257" s="1214"/>
      <c r="AB257" s="1223"/>
      <c r="AC257" s="1197"/>
      <c r="AD257" s="1198"/>
      <c r="AE257" s="1197">
        <f t="shared" si="24"/>
        <v>0</v>
      </c>
      <c r="AF257" s="1198"/>
      <c r="AG257" s="1197">
        <f t="shared" si="25"/>
        <v>0</v>
      </c>
      <c r="AH257" s="1198"/>
      <c r="AI257" s="1197">
        <f t="shared" si="26"/>
        <v>0</v>
      </c>
      <c r="AJ257" s="1218"/>
      <c r="AK257" s="1198"/>
      <c r="AL257" s="258"/>
      <c r="AM257" s="258"/>
      <c r="AN257" s="258"/>
    </row>
    <row r="258" spans="1:45" ht="18" customHeight="1" outlineLevel="1" x14ac:dyDescent="0.25">
      <c r="A258" s="258"/>
      <c r="B258" s="1250" t="s">
        <v>1231</v>
      </c>
      <c r="C258" s="1251"/>
      <c r="D258" s="1221" t="s">
        <v>944</v>
      </c>
      <c r="E258" s="1222"/>
      <c r="F258" s="1222"/>
      <c r="G258" s="1222"/>
      <c r="H258" s="1222"/>
      <c r="I258" s="1222"/>
      <c r="J258" s="1222"/>
      <c r="K258" s="1222"/>
      <c r="L258" s="1222"/>
      <c r="M258" s="1222"/>
      <c r="N258" s="1222"/>
      <c r="O258" s="1222"/>
      <c r="P258" s="1222"/>
      <c r="Q258" s="1222"/>
      <c r="R258" s="1222"/>
      <c r="S258" s="1222"/>
      <c r="T258" s="1222"/>
      <c r="U258" s="258"/>
      <c r="V258" s="229"/>
      <c r="W258" s="1210" t="s">
        <v>39</v>
      </c>
      <c r="X258" s="1211"/>
      <c r="Y258" s="1212">
        <v>650</v>
      </c>
      <c r="Z258" s="1213"/>
      <c r="AA258" s="1214"/>
      <c r="AB258" s="1223"/>
      <c r="AC258" s="1197"/>
      <c r="AD258" s="1198"/>
      <c r="AE258" s="1197">
        <f t="shared" si="24"/>
        <v>0</v>
      </c>
      <c r="AF258" s="1198"/>
      <c r="AG258" s="1197">
        <f t="shared" si="25"/>
        <v>0</v>
      </c>
      <c r="AH258" s="1198"/>
      <c r="AI258" s="1197">
        <f t="shared" si="26"/>
        <v>0</v>
      </c>
      <c r="AJ258" s="1218"/>
      <c r="AK258" s="1198"/>
      <c r="AL258" s="258"/>
      <c r="AM258" s="258"/>
      <c r="AN258" s="258"/>
    </row>
    <row r="259" spans="1:45" ht="18" customHeight="1" outlineLevel="1" x14ac:dyDescent="0.25">
      <c r="A259" s="258"/>
      <c r="B259" s="1250" t="s">
        <v>1232</v>
      </c>
      <c r="C259" s="1251"/>
      <c r="D259" s="1221" t="s">
        <v>945</v>
      </c>
      <c r="E259" s="1222"/>
      <c r="F259" s="1222"/>
      <c r="G259" s="1222"/>
      <c r="H259" s="1222"/>
      <c r="I259" s="1222"/>
      <c r="J259" s="1222"/>
      <c r="K259" s="1222"/>
      <c r="L259" s="1222"/>
      <c r="M259" s="1222"/>
      <c r="N259" s="1222"/>
      <c r="O259" s="1222"/>
      <c r="P259" s="1222"/>
      <c r="Q259" s="1222"/>
      <c r="R259" s="1222"/>
      <c r="S259" s="1222"/>
      <c r="T259" s="1222"/>
      <c r="U259" s="258"/>
      <c r="V259" s="229"/>
      <c r="W259" s="1210" t="s">
        <v>39</v>
      </c>
      <c r="X259" s="1211"/>
      <c r="Y259" s="1212">
        <v>300</v>
      </c>
      <c r="Z259" s="1213"/>
      <c r="AA259" s="1214"/>
      <c r="AB259" s="1223"/>
      <c r="AC259" s="1197"/>
      <c r="AD259" s="1198"/>
      <c r="AE259" s="1197">
        <f t="shared" si="24"/>
        <v>0</v>
      </c>
      <c r="AF259" s="1198"/>
      <c r="AG259" s="1197">
        <f t="shared" si="25"/>
        <v>0</v>
      </c>
      <c r="AH259" s="1198"/>
      <c r="AI259" s="1197">
        <f t="shared" si="26"/>
        <v>0</v>
      </c>
      <c r="AJ259" s="1218"/>
      <c r="AK259" s="1198"/>
      <c r="AL259" s="258"/>
      <c r="AM259" s="258"/>
      <c r="AN259" s="258"/>
    </row>
    <row r="260" spans="1:45" ht="18" customHeight="1" outlineLevel="1" x14ac:dyDescent="0.25">
      <c r="A260" s="258"/>
      <c r="B260" s="1250" t="s">
        <v>1233</v>
      </c>
      <c r="C260" s="1251"/>
      <c r="D260" s="1221" t="s">
        <v>946</v>
      </c>
      <c r="E260" s="1222"/>
      <c r="F260" s="1222"/>
      <c r="G260" s="1222"/>
      <c r="H260" s="1222"/>
      <c r="I260" s="1222"/>
      <c r="J260" s="1222"/>
      <c r="K260" s="1222"/>
      <c r="L260" s="1222"/>
      <c r="M260" s="1222"/>
      <c r="N260" s="1222"/>
      <c r="O260" s="1222"/>
      <c r="P260" s="1222"/>
      <c r="Q260" s="1222"/>
      <c r="R260" s="1222"/>
      <c r="S260" s="1222"/>
      <c r="T260" s="1222"/>
      <c r="U260" s="258"/>
      <c r="V260" s="229"/>
      <c r="W260" s="1210" t="s">
        <v>39</v>
      </c>
      <c r="X260" s="1211"/>
      <c r="Y260" s="1212">
        <v>1300</v>
      </c>
      <c r="Z260" s="1213"/>
      <c r="AA260" s="1214"/>
      <c r="AB260" s="1223"/>
      <c r="AC260" s="1197"/>
      <c r="AD260" s="1198"/>
      <c r="AE260" s="1197">
        <f t="shared" si="24"/>
        <v>0</v>
      </c>
      <c r="AF260" s="1198"/>
      <c r="AG260" s="1197">
        <f t="shared" si="25"/>
        <v>0</v>
      </c>
      <c r="AH260" s="1198"/>
      <c r="AI260" s="1197">
        <f t="shared" si="26"/>
        <v>0</v>
      </c>
      <c r="AJ260" s="1218"/>
      <c r="AK260" s="1198"/>
      <c r="AL260" s="258"/>
      <c r="AM260" s="258"/>
      <c r="AN260" s="258"/>
    </row>
    <row r="261" spans="1:45" ht="18" customHeight="1" outlineLevel="1" x14ac:dyDescent="0.25">
      <c r="A261" s="258"/>
      <c r="B261" s="1250" t="s">
        <v>1234</v>
      </c>
      <c r="C261" s="1251"/>
      <c r="D261" s="1221" t="s">
        <v>947</v>
      </c>
      <c r="E261" s="1222"/>
      <c r="F261" s="1222"/>
      <c r="G261" s="1222"/>
      <c r="H261" s="1222"/>
      <c r="I261" s="1222"/>
      <c r="J261" s="1222"/>
      <c r="K261" s="1222"/>
      <c r="L261" s="1222"/>
      <c r="M261" s="1222"/>
      <c r="N261" s="1222"/>
      <c r="O261" s="1222"/>
      <c r="P261" s="1222"/>
      <c r="Q261" s="1222"/>
      <c r="R261" s="1222"/>
      <c r="S261" s="1222"/>
      <c r="T261" s="1222"/>
      <c r="U261" s="258"/>
      <c r="V261" s="229"/>
      <c r="W261" s="1210" t="s">
        <v>39</v>
      </c>
      <c r="X261" s="1211"/>
      <c r="Y261" s="1212">
        <v>200</v>
      </c>
      <c r="Z261" s="1213"/>
      <c r="AA261" s="1214"/>
      <c r="AB261" s="1223"/>
      <c r="AC261" s="1197"/>
      <c r="AD261" s="1198"/>
      <c r="AE261" s="1197">
        <f t="shared" si="24"/>
        <v>0</v>
      </c>
      <c r="AF261" s="1198"/>
      <c r="AG261" s="1197">
        <f t="shared" si="25"/>
        <v>0</v>
      </c>
      <c r="AH261" s="1198"/>
      <c r="AI261" s="1197">
        <f t="shared" si="26"/>
        <v>0</v>
      </c>
      <c r="AJ261" s="1218"/>
      <c r="AK261" s="1198"/>
      <c r="AL261" s="258"/>
      <c r="AM261" s="258"/>
      <c r="AN261" s="258"/>
    </row>
    <row r="262" spans="1:45" ht="18" customHeight="1" outlineLevel="1" x14ac:dyDescent="0.25">
      <c r="A262" s="258"/>
      <c r="B262" s="1250" t="s">
        <v>1235</v>
      </c>
      <c r="C262" s="1251"/>
      <c r="D262" s="1221" t="s">
        <v>948</v>
      </c>
      <c r="E262" s="1222"/>
      <c r="F262" s="1222"/>
      <c r="G262" s="1222"/>
      <c r="H262" s="1222"/>
      <c r="I262" s="1222"/>
      <c r="J262" s="1222"/>
      <c r="K262" s="1222"/>
      <c r="L262" s="1222"/>
      <c r="M262" s="1222"/>
      <c r="N262" s="1222"/>
      <c r="O262" s="1222"/>
      <c r="P262" s="1222"/>
      <c r="Q262" s="1222"/>
      <c r="R262" s="1222"/>
      <c r="S262" s="1222"/>
      <c r="T262" s="1222"/>
      <c r="U262" s="258"/>
      <c r="V262" s="229"/>
      <c r="W262" s="1210" t="s">
        <v>39</v>
      </c>
      <c r="X262" s="1211"/>
      <c r="Y262" s="1212">
        <v>220</v>
      </c>
      <c r="Z262" s="1213"/>
      <c r="AA262" s="1214"/>
      <c r="AB262" s="1223"/>
      <c r="AC262" s="1197"/>
      <c r="AD262" s="1198"/>
      <c r="AE262" s="1197">
        <f t="shared" si="24"/>
        <v>0</v>
      </c>
      <c r="AF262" s="1198"/>
      <c r="AG262" s="1197">
        <f t="shared" si="25"/>
        <v>0</v>
      </c>
      <c r="AH262" s="1198"/>
      <c r="AI262" s="1197">
        <f t="shared" si="26"/>
        <v>0</v>
      </c>
      <c r="AJ262" s="1218"/>
      <c r="AK262" s="1198"/>
      <c r="AL262" s="258"/>
      <c r="AM262" s="258"/>
      <c r="AN262" s="258"/>
    </row>
    <row r="263" spans="1:45" ht="18" customHeight="1" outlineLevel="1" x14ac:dyDescent="0.25">
      <c r="A263" s="258"/>
      <c r="B263" s="1250" t="s">
        <v>1236</v>
      </c>
      <c r="C263" s="1251"/>
      <c r="D263" s="1221" t="s">
        <v>949</v>
      </c>
      <c r="E263" s="1222"/>
      <c r="F263" s="1222"/>
      <c r="G263" s="1222"/>
      <c r="H263" s="1222"/>
      <c r="I263" s="1222"/>
      <c r="J263" s="1222"/>
      <c r="K263" s="1222"/>
      <c r="L263" s="1222"/>
      <c r="M263" s="1222"/>
      <c r="N263" s="1222"/>
      <c r="O263" s="1222"/>
      <c r="P263" s="1222"/>
      <c r="Q263" s="1222"/>
      <c r="R263" s="1222"/>
      <c r="S263" s="1222"/>
      <c r="T263" s="1222"/>
      <c r="U263" s="258"/>
      <c r="V263" s="229"/>
      <c r="W263" s="1210" t="s">
        <v>39</v>
      </c>
      <c r="X263" s="1211"/>
      <c r="Y263" s="1212">
        <v>290</v>
      </c>
      <c r="Z263" s="1213"/>
      <c r="AA263" s="1214"/>
      <c r="AB263" s="1223"/>
      <c r="AC263" s="1197"/>
      <c r="AD263" s="1198"/>
      <c r="AE263" s="1197">
        <f t="shared" si="24"/>
        <v>0</v>
      </c>
      <c r="AF263" s="1198"/>
      <c r="AG263" s="1197">
        <f t="shared" si="25"/>
        <v>0</v>
      </c>
      <c r="AH263" s="1198"/>
      <c r="AI263" s="1197">
        <f t="shared" si="26"/>
        <v>0</v>
      </c>
      <c r="AJ263" s="1218"/>
      <c r="AK263" s="1198"/>
      <c r="AL263" s="258"/>
      <c r="AM263" s="258"/>
      <c r="AN263" s="258"/>
    </row>
    <row r="264" spans="1:45" ht="18" customHeight="1" outlineLevel="1" x14ac:dyDescent="0.25">
      <c r="A264" s="258"/>
      <c r="B264" s="1250" t="s">
        <v>1237</v>
      </c>
      <c r="C264" s="1251"/>
      <c r="D264" s="1221" t="s">
        <v>950</v>
      </c>
      <c r="E264" s="1222"/>
      <c r="F264" s="1222"/>
      <c r="G264" s="1222"/>
      <c r="H264" s="1222"/>
      <c r="I264" s="1222"/>
      <c r="J264" s="1222"/>
      <c r="K264" s="1222"/>
      <c r="L264" s="1222"/>
      <c r="M264" s="1222"/>
      <c r="N264" s="1222"/>
      <c r="O264" s="1222"/>
      <c r="P264" s="1222"/>
      <c r="Q264" s="1222"/>
      <c r="R264" s="1222"/>
      <c r="S264" s="1222"/>
      <c r="T264" s="1222"/>
      <c r="U264" s="258"/>
      <c r="V264" s="229"/>
      <c r="W264" s="1210" t="s">
        <v>39</v>
      </c>
      <c r="X264" s="1211"/>
      <c r="Y264" s="1212">
        <v>950</v>
      </c>
      <c r="Z264" s="1213"/>
      <c r="AA264" s="1214"/>
      <c r="AB264" s="1223"/>
      <c r="AC264" s="1197"/>
      <c r="AD264" s="1198"/>
      <c r="AE264" s="1197">
        <f t="shared" si="24"/>
        <v>0</v>
      </c>
      <c r="AF264" s="1198"/>
      <c r="AG264" s="1197">
        <f t="shared" si="25"/>
        <v>0</v>
      </c>
      <c r="AH264" s="1198"/>
      <c r="AI264" s="1197">
        <f t="shared" si="26"/>
        <v>0</v>
      </c>
      <c r="AJ264" s="1218"/>
      <c r="AK264" s="1198"/>
      <c r="AL264" s="258"/>
      <c r="AM264" s="258"/>
      <c r="AN264" s="258"/>
    </row>
    <row r="265" spans="1:45" ht="18" customHeight="1" outlineLevel="1" x14ac:dyDescent="0.25">
      <c r="A265" s="258"/>
      <c r="B265" s="1250" t="s">
        <v>1238</v>
      </c>
      <c r="C265" s="1251"/>
      <c r="D265" s="1221" t="s">
        <v>951</v>
      </c>
      <c r="E265" s="1222"/>
      <c r="F265" s="1222"/>
      <c r="G265" s="1222"/>
      <c r="H265" s="1222"/>
      <c r="I265" s="1222"/>
      <c r="J265" s="1222"/>
      <c r="K265" s="1222"/>
      <c r="L265" s="1222"/>
      <c r="M265" s="1222"/>
      <c r="N265" s="1222"/>
      <c r="O265" s="1222"/>
      <c r="P265" s="1222"/>
      <c r="Q265" s="1222"/>
      <c r="R265" s="1222"/>
      <c r="S265" s="1222"/>
      <c r="T265" s="1222"/>
      <c r="U265" s="258"/>
      <c r="V265" s="229"/>
      <c r="W265" s="1210" t="s">
        <v>177</v>
      </c>
      <c r="X265" s="1211"/>
      <c r="Y265" s="1212">
        <v>5</v>
      </c>
      <c r="Z265" s="1213"/>
      <c r="AA265" s="1214"/>
      <c r="AB265" s="1223"/>
      <c r="AC265" s="1197"/>
      <c r="AD265" s="1198"/>
      <c r="AE265" s="1197">
        <f t="shared" si="24"/>
        <v>0</v>
      </c>
      <c r="AF265" s="1198"/>
      <c r="AG265" s="1197">
        <f t="shared" si="25"/>
        <v>0</v>
      </c>
      <c r="AH265" s="1198"/>
      <c r="AI265" s="1197">
        <f t="shared" si="26"/>
        <v>0</v>
      </c>
      <c r="AJ265" s="1218"/>
      <c r="AK265" s="1198"/>
      <c r="AL265" s="258"/>
      <c r="AM265" s="258"/>
      <c r="AN265" s="258"/>
    </row>
    <row r="266" spans="1:45" ht="18" customHeight="1" outlineLevel="1" x14ac:dyDescent="0.25">
      <c r="A266" s="258"/>
      <c r="B266" s="1250" t="s">
        <v>1239</v>
      </c>
      <c r="C266" s="1251"/>
      <c r="D266" s="1221" t="s">
        <v>952</v>
      </c>
      <c r="E266" s="1222"/>
      <c r="F266" s="1222"/>
      <c r="G266" s="1222"/>
      <c r="H266" s="1222"/>
      <c r="I266" s="1222"/>
      <c r="J266" s="1222"/>
      <c r="K266" s="1222"/>
      <c r="L266" s="1222"/>
      <c r="M266" s="1222"/>
      <c r="N266" s="1222"/>
      <c r="O266" s="1222"/>
      <c r="P266" s="1222"/>
      <c r="Q266" s="1222"/>
      <c r="R266" s="1222"/>
      <c r="S266" s="1222"/>
      <c r="T266" s="1222"/>
      <c r="U266" s="258"/>
      <c r="V266" s="229"/>
      <c r="W266" s="1210" t="s">
        <v>177</v>
      </c>
      <c r="X266" s="1211"/>
      <c r="Y266" s="1212">
        <v>10</v>
      </c>
      <c r="Z266" s="1213"/>
      <c r="AA266" s="1214"/>
      <c r="AB266" s="1223"/>
      <c r="AC266" s="1197"/>
      <c r="AD266" s="1198"/>
      <c r="AE266" s="1197">
        <f t="shared" si="24"/>
        <v>0</v>
      </c>
      <c r="AF266" s="1198"/>
      <c r="AG266" s="1197">
        <f t="shared" si="25"/>
        <v>0</v>
      </c>
      <c r="AH266" s="1198"/>
      <c r="AI266" s="1197">
        <f t="shared" si="26"/>
        <v>0</v>
      </c>
      <c r="AJ266" s="1218"/>
      <c r="AK266" s="1198"/>
      <c r="AL266" s="258"/>
      <c r="AM266" s="258"/>
      <c r="AN266" s="258"/>
    </row>
    <row r="267" spans="1:45" ht="18" customHeight="1" outlineLevel="1" x14ac:dyDescent="0.25">
      <c r="A267" s="258"/>
      <c r="B267" s="1250" t="s">
        <v>1240</v>
      </c>
      <c r="C267" s="1251"/>
      <c r="D267" s="1221" t="s">
        <v>895</v>
      </c>
      <c r="E267" s="1222"/>
      <c r="F267" s="1222"/>
      <c r="G267" s="1222"/>
      <c r="H267" s="1222"/>
      <c r="I267" s="1222"/>
      <c r="J267" s="1222"/>
      <c r="K267" s="1222"/>
      <c r="L267" s="1222"/>
      <c r="M267" s="1222"/>
      <c r="N267" s="1222"/>
      <c r="O267" s="1222"/>
      <c r="P267" s="1222"/>
      <c r="Q267" s="1222"/>
      <c r="R267" s="1222"/>
      <c r="S267" s="1222"/>
      <c r="T267" s="1222"/>
      <c r="U267" s="258"/>
      <c r="V267" s="229"/>
      <c r="W267" s="1210" t="s">
        <v>177</v>
      </c>
      <c r="X267" s="1211"/>
      <c r="Y267" s="1212">
        <v>10</v>
      </c>
      <c r="Z267" s="1213"/>
      <c r="AA267" s="1214"/>
      <c r="AB267" s="1223"/>
      <c r="AC267" s="1197"/>
      <c r="AD267" s="1198"/>
      <c r="AE267" s="1197">
        <f t="shared" si="24"/>
        <v>0</v>
      </c>
      <c r="AF267" s="1198"/>
      <c r="AG267" s="1197">
        <f t="shared" si="25"/>
        <v>0</v>
      </c>
      <c r="AH267" s="1198"/>
      <c r="AI267" s="1197">
        <f t="shared" si="26"/>
        <v>0</v>
      </c>
      <c r="AJ267" s="1218"/>
      <c r="AK267" s="1198"/>
      <c r="AL267" s="258"/>
      <c r="AM267" s="258"/>
      <c r="AN267" s="258"/>
    </row>
    <row r="268" spans="1:45" ht="18" customHeight="1" outlineLevel="1" x14ac:dyDescent="0.25">
      <c r="A268" s="258"/>
      <c r="B268" s="1250" t="s">
        <v>1241</v>
      </c>
      <c r="C268" s="1251"/>
      <c r="D268" s="1221" t="s">
        <v>953</v>
      </c>
      <c r="E268" s="1222"/>
      <c r="F268" s="1222"/>
      <c r="G268" s="1222"/>
      <c r="H268" s="1222"/>
      <c r="I268" s="1222"/>
      <c r="J268" s="1222"/>
      <c r="K268" s="1222"/>
      <c r="L268" s="1222"/>
      <c r="M268" s="1222"/>
      <c r="N268" s="1222"/>
      <c r="O268" s="1222"/>
      <c r="P268" s="1222"/>
      <c r="Q268" s="1222"/>
      <c r="R268" s="1222"/>
      <c r="S268" s="1222"/>
      <c r="T268" s="1222"/>
      <c r="U268" s="258"/>
      <c r="V268" s="229"/>
      <c r="W268" s="1210" t="s">
        <v>177</v>
      </c>
      <c r="X268" s="1211"/>
      <c r="Y268" s="1212">
        <v>30</v>
      </c>
      <c r="Z268" s="1213"/>
      <c r="AA268" s="1214"/>
      <c r="AB268" s="1223"/>
      <c r="AC268" s="1197"/>
      <c r="AD268" s="1198"/>
      <c r="AE268" s="1197">
        <f t="shared" si="24"/>
        <v>0</v>
      </c>
      <c r="AF268" s="1198"/>
      <c r="AG268" s="1197">
        <f t="shared" si="25"/>
        <v>0</v>
      </c>
      <c r="AH268" s="1198"/>
      <c r="AI268" s="1197">
        <f t="shared" si="26"/>
        <v>0</v>
      </c>
      <c r="AJ268" s="1218"/>
      <c r="AK268" s="1198"/>
      <c r="AL268" s="258"/>
      <c r="AM268" s="258"/>
      <c r="AN268" s="258"/>
    </row>
    <row r="269" spans="1:45" ht="18" customHeight="1" outlineLevel="1" x14ac:dyDescent="0.25">
      <c r="A269" s="258"/>
      <c r="B269" s="1250" t="s">
        <v>1242</v>
      </c>
      <c r="C269" s="1251"/>
      <c r="D269" s="1221" t="s">
        <v>954</v>
      </c>
      <c r="E269" s="1222"/>
      <c r="F269" s="1222"/>
      <c r="G269" s="1222"/>
      <c r="H269" s="1222"/>
      <c r="I269" s="1222"/>
      <c r="J269" s="1222"/>
      <c r="K269" s="1222"/>
      <c r="L269" s="1222"/>
      <c r="M269" s="1222"/>
      <c r="N269" s="1222"/>
      <c r="O269" s="1222"/>
      <c r="P269" s="1222"/>
      <c r="Q269" s="1222"/>
      <c r="R269" s="1222"/>
      <c r="S269" s="1222"/>
      <c r="T269" s="1222"/>
      <c r="U269" s="258"/>
      <c r="V269" s="229"/>
      <c r="W269" s="1210" t="s">
        <v>177</v>
      </c>
      <c r="X269" s="1211"/>
      <c r="Y269" s="1212">
        <v>4</v>
      </c>
      <c r="Z269" s="1213"/>
      <c r="AA269" s="1214"/>
      <c r="AB269" s="1223"/>
      <c r="AC269" s="1197"/>
      <c r="AD269" s="1198"/>
      <c r="AE269" s="1197">
        <f t="shared" si="24"/>
        <v>0</v>
      </c>
      <c r="AF269" s="1198"/>
      <c r="AG269" s="1197">
        <f t="shared" si="25"/>
        <v>0</v>
      </c>
      <c r="AH269" s="1198"/>
      <c r="AI269" s="1197">
        <f t="shared" si="26"/>
        <v>0</v>
      </c>
      <c r="AJ269" s="1218"/>
      <c r="AK269" s="1198"/>
      <c r="AL269" s="258"/>
      <c r="AM269" s="258"/>
      <c r="AN269" s="258"/>
    </row>
    <row r="270" spans="1:45" ht="18" customHeight="1" outlineLevel="1" x14ac:dyDescent="0.25">
      <c r="A270" s="258"/>
      <c r="B270" s="1250" t="s">
        <v>1243</v>
      </c>
      <c r="C270" s="1251"/>
      <c r="D270" s="1221" t="s">
        <v>955</v>
      </c>
      <c r="E270" s="1222"/>
      <c r="F270" s="1222"/>
      <c r="G270" s="1222"/>
      <c r="H270" s="1222"/>
      <c r="I270" s="1222"/>
      <c r="J270" s="1222"/>
      <c r="K270" s="1222"/>
      <c r="L270" s="1222"/>
      <c r="M270" s="1222"/>
      <c r="N270" s="1222"/>
      <c r="O270" s="1222"/>
      <c r="P270" s="1222"/>
      <c r="Q270" s="1222"/>
      <c r="R270" s="1222"/>
      <c r="S270" s="1222"/>
      <c r="T270" s="1222"/>
      <c r="U270" s="258"/>
      <c r="V270" s="229"/>
      <c r="W270" s="1210" t="s">
        <v>177</v>
      </c>
      <c r="X270" s="1211"/>
      <c r="Y270" s="1212">
        <v>8</v>
      </c>
      <c r="Z270" s="1213"/>
      <c r="AA270" s="1214"/>
      <c r="AB270" s="1223"/>
      <c r="AC270" s="1197"/>
      <c r="AD270" s="1198"/>
      <c r="AE270" s="1197">
        <f t="shared" si="24"/>
        <v>0</v>
      </c>
      <c r="AF270" s="1198"/>
      <c r="AG270" s="1197">
        <f t="shared" si="25"/>
        <v>0</v>
      </c>
      <c r="AH270" s="1198"/>
      <c r="AI270" s="1197">
        <f t="shared" si="26"/>
        <v>0</v>
      </c>
      <c r="AJ270" s="1218"/>
      <c r="AK270" s="1198"/>
      <c r="AL270" s="258"/>
      <c r="AM270" s="258"/>
      <c r="AN270" s="258"/>
    </row>
    <row r="271" spans="1:45" ht="18" customHeight="1" outlineLevel="1" x14ac:dyDescent="0.25">
      <c r="A271" s="258"/>
      <c r="B271" s="1250" t="s">
        <v>1244</v>
      </c>
      <c r="C271" s="1251"/>
      <c r="D271" s="1221" t="s">
        <v>956</v>
      </c>
      <c r="E271" s="1222"/>
      <c r="F271" s="1222"/>
      <c r="G271" s="1222"/>
      <c r="H271" s="1222"/>
      <c r="I271" s="1222"/>
      <c r="J271" s="1222"/>
      <c r="K271" s="1222"/>
      <c r="L271" s="1222"/>
      <c r="M271" s="1222"/>
      <c r="N271" s="1222"/>
      <c r="O271" s="1222"/>
      <c r="P271" s="1222"/>
      <c r="Q271" s="1222"/>
      <c r="R271" s="1222"/>
      <c r="S271" s="1222"/>
      <c r="T271" s="1222"/>
      <c r="U271" s="258"/>
      <c r="V271" s="229"/>
      <c r="W271" s="1210" t="s">
        <v>177</v>
      </c>
      <c r="X271" s="1211"/>
      <c r="Y271" s="1212">
        <v>35</v>
      </c>
      <c r="Z271" s="1213"/>
      <c r="AA271" s="1214"/>
      <c r="AB271" s="1223"/>
      <c r="AC271" s="1197"/>
      <c r="AD271" s="1198"/>
      <c r="AE271" s="1197">
        <f t="shared" si="24"/>
        <v>0</v>
      </c>
      <c r="AF271" s="1198"/>
      <c r="AG271" s="1197">
        <f t="shared" si="25"/>
        <v>0</v>
      </c>
      <c r="AH271" s="1198"/>
      <c r="AI271" s="1197">
        <f t="shared" si="26"/>
        <v>0</v>
      </c>
      <c r="AJ271" s="1218"/>
      <c r="AK271" s="1198"/>
      <c r="AL271" s="258"/>
      <c r="AM271" s="258"/>
      <c r="AN271" s="258"/>
    </row>
    <row r="272" spans="1:45" ht="18" customHeight="1" x14ac:dyDescent="0.25">
      <c r="A272" s="288"/>
      <c r="B272" s="1250" t="s">
        <v>1245</v>
      </c>
      <c r="C272" s="1251"/>
      <c r="D272" s="1221" t="s">
        <v>957</v>
      </c>
      <c r="E272" s="1222"/>
      <c r="F272" s="1222"/>
      <c r="G272" s="1222"/>
      <c r="H272" s="1222"/>
      <c r="I272" s="1222"/>
      <c r="J272" s="1222"/>
      <c r="K272" s="1222"/>
      <c r="L272" s="1222"/>
      <c r="M272" s="1222"/>
      <c r="N272" s="1222"/>
      <c r="O272" s="1222"/>
      <c r="P272" s="1222"/>
      <c r="Q272" s="1222"/>
      <c r="R272" s="1222"/>
      <c r="S272" s="1222"/>
      <c r="T272" s="1222"/>
      <c r="U272" s="258"/>
      <c r="V272" s="229"/>
      <c r="W272" s="1210" t="s">
        <v>177</v>
      </c>
      <c r="X272" s="1211"/>
      <c r="Y272" s="1212">
        <v>24</v>
      </c>
      <c r="Z272" s="1213"/>
      <c r="AA272" s="1214"/>
      <c r="AB272" s="1223"/>
      <c r="AC272" s="1197"/>
      <c r="AD272" s="1198"/>
      <c r="AE272" s="1197">
        <f t="shared" si="24"/>
        <v>0</v>
      </c>
      <c r="AF272" s="1198"/>
      <c r="AG272" s="1197">
        <f t="shared" si="25"/>
        <v>0</v>
      </c>
      <c r="AH272" s="1198"/>
      <c r="AI272" s="1197">
        <f t="shared" si="26"/>
        <v>0</v>
      </c>
      <c r="AJ272" s="1218"/>
      <c r="AK272" s="1198"/>
      <c r="AL272" s="288"/>
      <c r="AM272" s="259"/>
      <c r="AN272" s="259"/>
      <c r="AO272" s="288"/>
      <c r="AP272" s="288"/>
      <c r="AQ272" s="288"/>
      <c r="AR272" s="288"/>
      <c r="AS272" s="288"/>
    </row>
    <row r="273" spans="1:45" ht="18" customHeight="1" outlineLevel="1" x14ac:dyDescent="0.25">
      <c r="A273" s="258"/>
      <c r="B273" s="1250"/>
      <c r="C273" s="1251"/>
      <c r="D273" s="1252"/>
      <c r="E273" s="1253"/>
      <c r="F273" s="1253"/>
      <c r="G273" s="1253"/>
      <c r="H273" s="1253"/>
      <c r="I273" s="1253"/>
      <c r="J273" s="1253"/>
      <c r="K273" s="1253"/>
      <c r="L273" s="1253"/>
      <c r="M273" s="1253"/>
      <c r="N273" s="1253"/>
      <c r="O273" s="1253"/>
      <c r="P273" s="1253"/>
      <c r="Q273" s="1253"/>
      <c r="R273" s="1253"/>
      <c r="S273" s="1253"/>
      <c r="T273" s="1254"/>
      <c r="U273" s="554"/>
      <c r="V273" s="239"/>
      <c r="W273" s="1255"/>
      <c r="X273" s="1256"/>
      <c r="Y273" s="1247"/>
      <c r="Z273" s="1248"/>
      <c r="AA273" s="1241"/>
      <c r="AB273" s="1242"/>
      <c r="AC273" s="1257"/>
      <c r="AD273" s="1258"/>
      <c r="AE273" s="1257"/>
      <c r="AF273" s="1258"/>
      <c r="AG273" s="1257"/>
      <c r="AH273" s="1258"/>
      <c r="AI273" s="1257"/>
      <c r="AJ273" s="1259"/>
      <c r="AK273" s="1258"/>
      <c r="AL273" s="258"/>
      <c r="AM273" s="258"/>
      <c r="AN273" s="258"/>
    </row>
    <row r="274" spans="1:45" ht="18" customHeight="1" outlineLevel="1" x14ac:dyDescent="0.25">
      <c r="A274" s="258"/>
      <c r="B274" s="1202">
        <v>7</v>
      </c>
      <c r="C274" s="1168"/>
      <c r="D274" s="1203" t="s">
        <v>958</v>
      </c>
      <c r="E274" s="1180"/>
      <c r="F274" s="1180"/>
      <c r="G274" s="1180"/>
      <c r="H274" s="1180"/>
      <c r="I274" s="1180"/>
      <c r="J274" s="1180"/>
      <c r="K274" s="1180"/>
      <c r="L274" s="1180"/>
      <c r="M274" s="1180"/>
      <c r="N274" s="1180"/>
      <c r="O274" s="1180"/>
      <c r="P274" s="1180"/>
      <c r="Q274" s="1180"/>
      <c r="R274" s="1180"/>
      <c r="S274" s="1180"/>
      <c r="T274" s="1180"/>
      <c r="U274" s="289"/>
      <c r="V274" s="289"/>
      <c r="W274" s="289"/>
      <c r="X274" s="289"/>
      <c r="Y274" s="290"/>
      <c r="Z274" s="290"/>
      <c r="AA274" s="290"/>
      <c r="AB274" s="290"/>
      <c r="AC274" s="290"/>
      <c r="AD274" s="290"/>
      <c r="AE274" s="1204"/>
      <c r="AF274" s="1168"/>
      <c r="AG274" s="1204"/>
      <c r="AH274" s="1168"/>
      <c r="AI274" s="1204">
        <f>SUM(AI275:AK281)</f>
        <v>0</v>
      </c>
      <c r="AJ274" s="1205"/>
      <c r="AK274" s="1205"/>
      <c r="AL274" s="258"/>
      <c r="AM274" s="258"/>
      <c r="AN274" s="258"/>
    </row>
    <row r="275" spans="1:45" ht="18" customHeight="1" outlineLevel="1" x14ac:dyDescent="0.25">
      <c r="A275" s="258"/>
      <c r="B275" s="1250" t="s">
        <v>90</v>
      </c>
      <c r="C275" s="1251"/>
      <c r="D275" s="1221" t="s">
        <v>959</v>
      </c>
      <c r="E275" s="1222"/>
      <c r="F275" s="1222"/>
      <c r="G275" s="1222"/>
      <c r="H275" s="1222"/>
      <c r="I275" s="1222"/>
      <c r="J275" s="1222"/>
      <c r="K275" s="1222"/>
      <c r="L275" s="1222"/>
      <c r="M275" s="1222"/>
      <c r="N275" s="1222"/>
      <c r="O275" s="1222"/>
      <c r="P275" s="1222"/>
      <c r="Q275" s="1222"/>
      <c r="R275" s="1222"/>
      <c r="S275" s="1222"/>
      <c r="T275" s="1222"/>
      <c r="U275" s="258"/>
      <c r="V275" s="229"/>
      <c r="W275" s="1260" t="s">
        <v>39</v>
      </c>
      <c r="X275" s="1261"/>
      <c r="Y275" s="1212">
        <v>30</v>
      </c>
      <c r="Z275" s="1213"/>
      <c r="AA275" s="1214"/>
      <c r="AB275" s="1223"/>
      <c r="AC275" s="1197"/>
      <c r="AD275" s="1198"/>
      <c r="AE275" s="1197">
        <f t="shared" ref="AE275:AE279" si="27">ROUND(Y275*AA275,2)</f>
        <v>0</v>
      </c>
      <c r="AF275" s="1198"/>
      <c r="AG275" s="1197">
        <f t="shared" ref="AG275:AG279" si="28">ROUND(Y275*AC275,2)</f>
        <v>0</v>
      </c>
      <c r="AH275" s="1198"/>
      <c r="AI275" s="1197">
        <f t="shared" ref="AI275:AI279" si="29">AE275+AG275</f>
        <v>0</v>
      </c>
      <c r="AJ275" s="1218"/>
      <c r="AK275" s="1198"/>
      <c r="AL275" s="258"/>
      <c r="AM275" s="258"/>
      <c r="AN275" s="258"/>
    </row>
    <row r="276" spans="1:45" ht="18" customHeight="1" outlineLevel="1" x14ac:dyDescent="0.25">
      <c r="A276" s="258"/>
      <c r="B276" s="1250" t="s">
        <v>683</v>
      </c>
      <c r="C276" s="1251"/>
      <c r="D276" s="1221" t="s">
        <v>866</v>
      </c>
      <c r="E276" s="1222"/>
      <c r="F276" s="1222"/>
      <c r="G276" s="1222"/>
      <c r="H276" s="1222"/>
      <c r="I276" s="1222"/>
      <c r="J276" s="1222"/>
      <c r="K276" s="1222"/>
      <c r="L276" s="1222"/>
      <c r="M276" s="1222"/>
      <c r="N276" s="1222"/>
      <c r="O276" s="1222"/>
      <c r="P276" s="1222"/>
      <c r="Q276" s="1222"/>
      <c r="R276" s="1222"/>
      <c r="S276" s="1222"/>
      <c r="T276" s="1222"/>
      <c r="U276" s="258"/>
      <c r="V276" s="229"/>
      <c r="W276" s="1260" t="s">
        <v>909</v>
      </c>
      <c r="X276" s="1261"/>
      <c r="Y276" s="1212">
        <v>10</v>
      </c>
      <c r="Z276" s="1213"/>
      <c r="AA276" s="1214"/>
      <c r="AB276" s="1223"/>
      <c r="AC276" s="1197"/>
      <c r="AD276" s="1198"/>
      <c r="AE276" s="1197">
        <f t="shared" si="27"/>
        <v>0</v>
      </c>
      <c r="AF276" s="1198"/>
      <c r="AG276" s="1197">
        <f t="shared" si="28"/>
        <v>0</v>
      </c>
      <c r="AH276" s="1198"/>
      <c r="AI276" s="1197">
        <f t="shared" si="29"/>
        <v>0</v>
      </c>
      <c r="AJ276" s="1218"/>
      <c r="AK276" s="1198"/>
      <c r="AL276" s="258"/>
      <c r="AM276" s="258"/>
      <c r="AN276" s="258"/>
    </row>
    <row r="277" spans="1:45" ht="18" customHeight="1" x14ac:dyDescent="0.25">
      <c r="A277" s="288"/>
      <c r="B277" s="1250" t="s">
        <v>687</v>
      </c>
      <c r="C277" s="1251"/>
      <c r="D277" s="1221" t="s">
        <v>942</v>
      </c>
      <c r="E277" s="1222"/>
      <c r="F277" s="1222"/>
      <c r="G277" s="1222"/>
      <c r="H277" s="1222"/>
      <c r="I277" s="1222"/>
      <c r="J277" s="1222"/>
      <c r="K277" s="1222"/>
      <c r="L277" s="1222"/>
      <c r="M277" s="1222"/>
      <c r="N277" s="1222"/>
      <c r="O277" s="1222"/>
      <c r="P277" s="1222"/>
      <c r="Q277" s="1222"/>
      <c r="R277" s="1222"/>
      <c r="S277" s="1222"/>
      <c r="T277" s="1222"/>
      <c r="U277" s="555"/>
      <c r="V277" s="240"/>
      <c r="W277" s="1260" t="s">
        <v>39</v>
      </c>
      <c r="X277" s="1261"/>
      <c r="Y277" s="1212">
        <v>50</v>
      </c>
      <c r="Z277" s="1213"/>
      <c r="AA277" s="1214"/>
      <c r="AB277" s="1223"/>
      <c r="AC277" s="1262"/>
      <c r="AD277" s="1263"/>
      <c r="AE277" s="1262">
        <f t="shared" si="27"/>
        <v>0</v>
      </c>
      <c r="AF277" s="1263"/>
      <c r="AG277" s="1262">
        <f t="shared" si="28"/>
        <v>0</v>
      </c>
      <c r="AH277" s="1263"/>
      <c r="AI277" s="1262">
        <f t="shared" si="29"/>
        <v>0</v>
      </c>
      <c r="AJ277" s="1264"/>
      <c r="AK277" s="1263"/>
      <c r="AL277" s="288"/>
      <c r="AM277" s="259"/>
      <c r="AN277" s="259"/>
      <c r="AO277" s="288"/>
      <c r="AP277" s="288"/>
      <c r="AQ277" s="288"/>
      <c r="AR277" s="288"/>
      <c r="AS277" s="288"/>
    </row>
    <row r="278" spans="1:45" s="1704" customFormat="1" ht="55.5" customHeight="1" outlineLevel="1" x14ac:dyDescent="0.25">
      <c r="A278" s="553"/>
      <c r="B278" s="1702" t="s">
        <v>1108</v>
      </c>
      <c r="C278" s="1703"/>
      <c r="D278" s="1226" t="s">
        <v>2522</v>
      </c>
      <c r="E278" s="1227"/>
      <c r="F278" s="1227"/>
      <c r="G278" s="1227"/>
      <c r="H278" s="1227"/>
      <c r="I278" s="1227"/>
      <c r="J278" s="1227"/>
      <c r="K278" s="1227"/>
      <c r="L278" s="1227"/>
      <c r="M278" s="1227"/>
      <c r="N278" s="1227"/>
      <c r="O278" s="1227"/>
      <c r="P278" s="1227"/>
      <c r="Q278" s="1227"/>
      <c r="R278" s="1227"/>
      <c r="S278" s="1227"/>
      <c r="T278" s="1227"/>
      <c r="U278" s="553"/>
      <c r="V278" s="572"/>
      <c r="W278" s="1260" t="s">
        <v>910</v>
      </c>
      <c r="X278" s="1261"/>
      <c r="Y278" s="1230">
        <v>4</v>
      </c>
      <c r="Z278" s="1231"/>
      <c r="AA278" s="1232"/>
      <c r="AB278" s="1273"/>
      <c r="AC278" s="1268"/>
      <c r="AD278" s="1269"/>
      <c r="AE278" s="1268">
        <f t="shared" si="27"/>
        <v>0</v>
      </c>
      <c r="AF278" s="1269"/>
      <c r="AG278" s="1268">
        <f t="shared" si="28"/>
        <v>0</v>
      </c>
      <c r="AH278" s="1269"/>
      <c r="AI278" s="1268">
        <f t="shared" si="29"/>
        <v>0</v>
      </c>
      <c r="AJ278" s="1270"/>
      <c r="AK278" s="1269"/>
      <c r="AL278" s="553"/>
      <c r="AM278" s="553"/>
      <c r="AN278" s="553"/>
    </row>
    <row r="279" spans="1:45" s="1704" customFormat="1" ht="51" customHeight="1" outlineLevel="1" x14ac:dyDescent="0.25">
      <c r="A279" s="553"/>
      <c r="B279" s="1702" t="s">
        <v>1492</v>
      </c>
      <c r="C279" s="1703"/>
      <c r="D279" s="1226" t="s">
        <v>2523</v>
      </c>
      <c r="E279" s="1227"/>
      <c r="F279" s="1227"/>
      <c r="G279" s="1227"/>
      <c r="H279" s="1227"/>
      <c r="I279" s="1227"/>
      <c r="J279" s="1227"/>
      <c r="K279" s="1227"/>
      <c r="L279" s="1227"/>
      <c r="M279" s="1227"/>
      <c r="N279" s="1227"/>
      <c r="O279" s="1227"/>
      <c r="P279" s="1227"/>
      <c r="Q279" s="1227"/>
      <c r="R279" s="1227"/>
      <c r="S279" s="1227"/>
      <c r="T279" s="1227"/>
      <c r="U279" s="553"/>
      <c r="V279" s="572"/>
      <c r="W279" s="1260" t="s">
        <v>910</v>
      </c>
      <c r="X279" s="1261"/>
      <c r="Y279" s="1230">
        <v>3</v>
      </c>
      <c r="Z279" s="1231"/>
      <c r="AA279" s="1232"/>
      <c r="AB279" s="1273"/>
      <c r="AC279" s="1268"/>
      <c r="AD279" s="1269"/>
      <c r="AE279" s="1268">
        <f t="shared" si="27"/>
        <v>0</v>
      </c>
      <c r="AF279" s="1269"/>
      <c r="AG279" s="1268">
        <f t="shared" si="28"/>
        <v>0</v>
      </c>
      <c r="AH279" s="1269"/>
      <c r="AI279" s="1268">
        <f t="shared" si="29"/>
        <v>0</v>
      </c>
      <c r="AJ279" s="1270"/>
      <c r="AK279" s="1269"/>
      <c r="AL279" s="553"/>
      <c r="AM279" s="553"/>
      <c r="AN279" s="553"/>
    </row>
    <row r="280" spans="1:45" s="293" customFormat="1" ht="18" customHeight="1" x14ac:dyDescent="0.25">
      <c r="A280" s="294"/>
      <c r="B280" s="573"/>
      <c r="C280" s="574"/>
      <c r="D280" s="1705"/>
      <c r="E280" s="1706"/>
      <c r="F280" s="1706"/>
      <c r="G280" s="1706"/>
      <c r="H280" s="1706"/>
      <c r="I280" s="1706"/>
      <c r="J280" s="1706"/>
      <c r="K280" s="1706"/>
      <c r="L280" s="1706"/>
      <c r="M280" s="1706"/>
      <c r="N280" s="1706"/>
      <c r="O280" s="1706"/>
      <c r="P280" s="1706"/>
      <c r="Q280" s="1706"/>
      <c r="R280" s="1706"/>
      <c r="S280" s="1706"/>
      <c r="T280" s="1706"/>
      <c r="U280" s="1707"/>
      <c r="V280" s="1708"/>
      <c r="W280" s="560"/>
      <c r="X280" s="561"/>
      <c r="Y280" s="1709"/>
      <c r="Z280" s="1710"/>
      <c r="AA280" s="1711"/>
      <c r="AB280" s="1712"/>
      <c r="AC280" s="1713"/>
      <c r="AD280" s="1714"/>
      <c r="AE280" s="1713"/>
      <c r="AF280" s="1714"/>
      <c r="AG280" s="1713"/>
      <c r="AH280" s="1714"/>
      <c r="AI280" s="1713"/>
      <c r="AJ280" s="1714"/>
      <c r="AK280" s="1714"/>
      <c r="AL280" s="294"/>
      <c r="AM280" s="292"/>
      <c r="AN280" s="292"/>
      <c r="AO280" s="294"/>
      <c r="AP280" s="294"/>
      <c r="AQ280" s="294"/>
      <c r="AR280" s="294"/>
      <c r="AS280" s="294"/>
    </row>
    <row r="281" spans="1:45" ht="18" customHeight="1" outlineLevel="1" x14ac:dyDescent="0.25">
      <c r="A281" s="258"/>
      <c r="B281" s="1250"/>
      <c r="C281" s="1251"/>
      <c r="D281" s="1252"/>
      <c r="E281" s="1253"/>
      <c r="F281" s="1253"/>
      <c r="G281" s="1253"/>
      <c r="H281" s="1253"/>
      <c r="I281" s="1253"/>
      <c r="J281" s="1253"/>
      <c r="K281" s="1253"/>
      <c r="L281" s="1253"/>
      <c r="M281" s="1253"/>
      <c r="N281" s="1253"/>
      <c r="O281" s="1253"/>
      <c r="P281" s="1253"/>
      <c r="Q281" s="1253"/>
      <c r="R281" s="1253"/>
      <c r="S281" s="1253"/>
      <c r="T281" s="1254"/>
      <c r="U281" s="554"/>
      <c r="V281" s="239"/>
      <c r="W281" s="1255"/>
      <c r="X281" s="1256"/>
      <c r="Y281" s="1247"/>
      <c r="Z281" s="1248"/>
      <c r="AA281" s="1241"/>
      <c r="AB281" s="1242"/>
      <c r="AC281" s="1257"/>
      <c r="AD281" s="1258"/>
      <c r="AE281" s="1257"/>
      <c r="AF281" s="1258"/>
      <c r="AG281" s="1257"/>
      <c r="AH281" s="1258"/>
      <c r="AI281" s="1257"/>
      <c r="AJ281" s="1259"/>
      <c r="AK281" s="1258"/>
      <c r="AL281" s="258"/>
      <c r="AM281" s="258"/>
      <c r="AN281" s="258"/>
    </row>
    <row r="282" spans="1:45" ht="18" customHeight="1" outlineLevel="1" x14ac:dyDescent="0.25">
      <c r="A282" s="258"/>
      <c r="B282" s="1202">
        <v>8</v>
      </c>
      <c r="C282" s="1168"/>
      <c r="D282" s="1265" t="s">
        <v>963</v>
      </c>
      <c r="E282" s="1177"/>
      <c r="F282" s="1177"/>
      <c r="G282" s="1177"/>
      <c r="H282" s="1177"/>
      <c r="I282" s="1177"/>
      <c r="J282" s="1177"/>
      <c r="K282" s="1177"/>
      <c r="L282" s="1177"/>
      <c r="M282" s="1177"/>
      <c r="N282" s="1177"/>
      <c r="O282" s="1177"/>
      <c r="P282" s="1177"/>
      <c r="Q282" s="1177"/>
      <c r="R282" s="1177"/>
      <c r="S282" s="1177"/>
      <c r="T282" s="1177"/>
      <c r="U282" s="556"/>
      <c r="V282" s="556"/>
      <c r="W282" s="556"/>
      <c r="X282" s="556"/>
      <c r="Y282" s="557"/>
      <c r="Z282" s="557"/>
      <c r="AA282" s="557"/>
      <c r="AB282" s="557"/>
      <c r="AC282" s="557"/>
      <c r="AD282" s="557"/>
      <c r="AE282" s="1266"/>
      <c r="AF282" s="1178"/>
      <c r="AG282" s="1266"/>
      <c r="AH282" s="1178"/>
      <c r="AI282" s="1266">
        <f>SUM(AI283:AK286)</f>
        <v>0</v>
      </c>
      <c r="AJ282" s="1267"/>
      <c r="AK282" s="1267"/>
      <c r="AL282" s="258"/>
      <c r="AM282" s="258"/>
      <c r="AN282" s="258"/>
    </row>
    <row r="283" spans="1:45" ht="18" customHeight="1" outlineLevel="1" x14ac:dyDescent="0.25">
      <c r="A283" s="258"/>
      <c r="B283" s="1250" t="s">
        <v>693</v>
      </c>
      <c r="C283" s="1251"/>
      <c r="D283" s="1221" t="s">
        <v>960</v>
      </c>
      <c r="E283" s="1222"/>
      <c r="F283" s="1222"/>
      <c r="G283" s="1222"/>
      <c r="H283" s="1222"/>
      <c r="I283" s="1222"/>
      <c r="J283" s="1222"/>
      <c r="K283" s="1222"/>
      <c r="L283" s="1222"/>
      <c r="M283" s="1222"/>
      <c r="N283" s="1222"/>
      <c r="O283" s="1222"/>
      <c r="P283" s="1222"/>
      <c r="Q283" s="1222"/>
      <c r="R283" s="1222"/>
      <c r="S283" s="1222"/>
      <c r="T283" s="1222"/>
      <c r="U283" s="258"/>
      <c r="V283" s="229"/>
      <c r="W283" s="1260" t="s">
        <v>177</v>
      </c>
      <c r="X283" s="1261"/>
      <c r="Y283" s="1212">
        <v>5</v>
      </c>
      <c r="Z283" s="1213"/>
      <c r="AA283" s="1214"/>
      <c r="AB283" s="1223"/>
      <c r="AC283" s="1262"/>
      <c r="AD283" s="1263"/>
      <c r="AE283" s="1262">
        <f t="shared" ref="AE283:AE285" si="30">ROUND(Y283*AA283,2)</f>
        <v>0</v>
      </c>
      <c r="AF283" s="1263"/>
      <c r="AG283" s="1262">
        <f t="shared" ref="AG283:AG285" si="31">ROUND(Y283*AC283,2)</f>
        <v>0</v>
      </c>
      <c r="AH283" s="1263"/>
      <c r="AI283" s="1262">
        <f t="shared" ref="AI283:AI285" si="32">AE283+AG283</f>
        <v>0</v>
      </c>
      <c r="AJ283" s="1264"/>
      <c r="AK283" s="1263"/>
      <c r="AL283" s="258"/>
      <c r="AM283" s="258"/>
      <c r="AN283" s="258"/>
    </row>
    <row r="284" spans="1:45" ht="93" customHeight="1" outlineLevel="1" x14ac:dyDescent="0.25">
      <c r="A284" s="258"/>
      <c r="B284" s="1250" t="s">
        <v>1229</v>
      </c>
      <c r="C284" s="1251"/>
      <c r="D284" s="1221" t="s">
        <v>961</v>
      </c>
      <c r="E284" s="1222"/>
      <c r="F284" s="1222"/>
      <c r="G284" s="1222"/>
      <c r="H284" s="1222"/>
      <c r="I284" s="1222"/>
      <c r="J284" s="1222"/>
      <c r="K284" s="1222"/>
      <c r="L284" s="1222"/>
      <c r="M284" s="1222"/>
      <c r="N284" s="1222"/>
      <c r="O284" s="1222"/>
      <c r="P284" s="1222"/>
      <c r="Q284" s="1222"/>
      <c r="R284" s="1222"/>
      <c r="S284" s="1222"/>
      <c r="T284" s="1222"/>
      <c r="U284" s="258"/>
      <c r="V284" s="229"/>
      <c r="W284" s="1260" t="s">
        <v>177</v>
      </c>
      <c r="X284" s="1261"/>
      <c r="Y284" s="1212">
        <v>4</v>
      </c>
      <c r="Z284" s="1213"/>
      <c r="AA284" s="1214"/>
      <c r="AB284" s="1223"/>
      <c r="AC284" s="1262"/>
      <c r="AD284" s="1263"/>
      <c r="AE284" s="1262">
        <f t="shared" si="30"/>
        <v>0</v>
      </c>
      <c r="AF284" s="1263"/>
      <c r="AG284" s="1262">
        <f t="shared" si="31"/>
        <v>0</v>
      </c>
      <c r="AH284" s="1263"/>
      <c r="AI284" s="1262">
        <f t="shared" si="32"/>
        <v>0</v>
      </c>
      <c r="AJ284" s="1264"/>
      <c r="AK284" s="1263"/>
      <c r="AL284" s="258"/>
      <c r="AM284" s="258"/>
      <c r="AN284" s="258"/>
    </row>
    <row r="285" spans="1:45" ht="18" customHeight="1" x14ac:dyDescent="0.25">
      <c r="A285" s="288"/>
      <c r="B285" s="1250" t="s">
        <v>1230</v>
      </c>
      <c r="C285" s="1251"/>
      <c r="D285" s="1221" t="s">
        <v>962</v>
      </c>
      <c r="E285" s="1222"/>
      <c r="F285" s="1222"/>
      <c r="G285" s="1222"/>
      <c r="H285" s="1222"/>
      <c r="I285" s="1222"/>
      <c r="J285" s="1222"/>
      <c r="K285" s="1222"/>
      <c r="L285" s="1222"/>
      <c r="M285" s="1222"/>
      <c r="N285" s="1222"/>
      <c r="O285" s="1222"/>
      <c r="P285" s="1222"/>
      <c r="Q285" s="1222"/>
      <c r="R285" s="1222"/>
      <c r="S285" s="1222"/>
      <c r="T285" s="1222"/>
      <c r="U285" s="258"/>
      <c r="V285" s="229"/>
      <c r="W285" s="1260" t="s">
        <v>177</v>
      </c>
      <c r="X285" s="1261"/>
      <c r="Y285" s="1212">
        <v>10</v>
      </c>
      <c r="Z285" s="1213"/>
      <c r="AA285" s="1214"/>
      <c r="AB285" s="1223"/>
      <c r="AC285" s="1262"/>
      <c r="AD285" s="1263"/>
      <c r="AE285" s="1262">
        <f t="shared" si="30"/>
        <v>0</v>
      </c>
      <c r="AF285" s="1263"/>
      <c r="AG285" s="1262">
        <f t="shared" si="31"/>
        <v>0</v>
      </c>
      <c r="AH285" s="1263"/>
      <c r="AI285" s="1262">
        <f t="shared" si="32"/>
        <v>0</v>
      </c>
      <c r="AJ285" s="1264"/>
      <c r="AK285" s="1263"/>
      <c r="AL285" s="288"/>
      <c r="AM285" s="259"/>
      <c r="AN285" s="259"/>
      <c r="AO285" s="288"/>
      <c r="AP285" s="288"/>
      <c r="AQ285" s="288"/>
      <c r="AR285" s="288"/>
      <c r="AS285" s="288"/>
    </row>
    <row r="286" spans="1:45" s="293" customFormat="1" ht="18" customHeight="1" outlineLevel="1" x14ac:dyDescent="0.25">
      <c r="A286" s="553"/>
      <c r="B286" s="1271" t="s">
        <v>2499</v>
      </c>
      <c r="C286" s="1272"/>
      <c r="D286" s="1609" t="s">
        <v>2500</v>
      </c>
      <c r="E286" s="1610"/>
      <c r="F286" s="1610"/>
      <c r="G286" s="1610"/>
      <c r="H286" s="1610"/>
      <c r="I286" s="1610"/>
      <c r="J286" s="1610"/>
      <c r="K286" s="1610"/>
      <c r="L286" s="1610"/>
      <c r="M286" s="1610"/>
      <c r="N286" s="1610"/>
      <c r="O286" s="1610"/>
      <c r="P286" s="1610"/>
      <c r="Q286" s="1610"/>
      <c r="R286" s="1610"/>
      <c r="S286" s="1610"/>
      <c r="T286" s="1611"/>
      <c r="U286" s="1715"/>
      <c r="V286" s="222"/>
      <c r="W286" s="1260" t="s">
        <v>177</v>
      </c>
      <c r="X286" s="1261"/>
      <c r="Y286" s="1230">
        <v>51</v>
      </c>
      <c r="Z286" s="1231"/>
      <c r="AA286" s="1411"/>
      <c r="AB286" s="1412"/>
      <c r="AC286" s="1716"/>
      <c r="AD286" s="1717"/>
      <c r="AE286" s="1716"/>
      <c r="AF286" s="1717"/>
      <c r="AG286" s="1716"/>
      <c r="AH286" s="1717"/>
      <c r="AI286" s="1716"/>
      <c r="AJ286" s="1718"/>
      <c r="AK286" s="1717"/>
      <c r="AL286" s="553"/>
      <c r="AM286" s="553"/>
      <c r="AN286" s="553"/>
    </row>
    <row r="287" spans="1:45" ht="18" customHeight="1" outlineLevel="1" x14ac:dyDescent="0.25">
      <c r="A287" s="258"/>
      <c r="B287" s="1202">
        <v>9</v>
      </c>
      <c r="C287" s="1168"/>
      <c r="D287" s="1203" t="s">
        <v>964</v>
      </c>
      <c r="E287" s="1180"/>
      <c r="F287" s="1180"/>
      <c r="G287" s="1180"/>
      <c r="H287" s="1180"/>
      <c r="I287" s="1180"/>
      <c r="J287" s="1180"/>
      <c r="K287" s="1180"/>
      <c r="L287" s="1180"/>
      <c r="M287" s="1180"/>
      <c r="N287" s="1180"/>
      <c r="O287" s="1180"/>
      <c r="P287" s="1180"/>
      <c r="Q287" s="1180"/>
      <c r="R287" s="1180"/>
      <c r="S287" s="1180"/>
      <c r="T287" s="1180"/>
      <c r="U287" s="289"/>
      <c r="V287" s="289"/>
      <c r="W287" s="289"/>
      <c r="X287" s="289"/>
      <c r="Y287" s="290"/>
      <c r="Z287" s="290"/>
      <c r="AA287" s="290"/>
      <c r="AB287" s="290"/>
      <c r="AC287" s="290"/>
      <c r="AD287" s="290"/>
      <c r="AE287" s="1204"/>
      <c r="AF287" s="1168"/>
      <c r="AG287" s="1204"/>
      <c r="AH287" s="1168"/>
      <c r="AI287" s="1204">
        <f>SUM(AI288:AK297)</f>
        <v>0</v>
      </c>
      <c r="AJ287" s="1205"/>
      <c r="AK287" s="1205"/>
      <c r="AL287" s="258"/>
      <c r="AM287" s="258"/>
      <c r="AN287" s="258"/>
    </row>
    <row r="288" spans="1:45" ht="18" customHeight="1" outlineLevel="1" x14ac:dyDescent="0.25">
      <c r="A288" s="258"/>
      <c r="B288" s="1250" t="s">
        <v>697</v>
      </c>
      <c r="C288" s="1251"/>
      <c r="D288" s="1221" t="s">
        <v>870</v>
      </c>
      <c r="E288" s="1222"/>
      <c r="F288" s="1222"/>
      <c r="G288" s="1222"/>
      <c r="H288" s="1222"/>
      <c r="I288" s="1222"/>
      <c r="J288" s="1222"/>
      <c r="K288" s="1222"/>
      <c r="L288" s="1222"/>
      <c r="M288" s="1222"/>
      <c r="N288" s="1222"/>
      <c r="O288" s="1222"/>
      <c r="P288" s="1222"/>
      <c r="Q288" s="1222"/>
      <c r="R288" s="1222"/>
      <c r="S288" s="1222"/>
      <c r="T288" s="1222"/>
      <c r="U288" s="258"/>
      <c r="V288" s="229"/>
      <c r="W288" s="1260" t="s">
        <v>909</v>
      </c>
      <c r="X288" s="1261"/>
      <c r="Y288" s="1212">
        <v>6</v>
      </c>
      <c r="Z288" s="1213"/>
      <c r="AA288" s="1214"/>
      <c r="AB288" s="1223"/>
      <c r="AC288" s="1262"/>
      <c r="AD288" s="1263"/>
      <c r="AE288" s="1262">
        <f t="shared" ref="AE288:AE296" si="33">ROUND(Y288*AA288,2)</f>
        <v>0</v>
      </c>
      <c r="AF288" s="1263"/>
      <c r="AG288" s="1262">
        <f t="shared" ref="AG288:AG296" si="34">ROUND(Y288*AC288,2)</f>
        <v>0</v>
      </c>
      <c r="AH288" s="1263"/>
      <c r="AI288" s="1262">
        <f t="shared" ref="AI288:AI296" si="35">AE288+AG288</f>
        <v>0</v>
      </c>
      <c r="AJ288" s="1264"/>
      <c r="AK288" s="1263"/>
      <c r="AL288" s="258"/>
      <c r="AM288" s="258"/>
      <c r="AN288" s="258"/>
    </row>
    <row r="289" spans="1:45" ht="18" customHeight="1" outlineLevel="1" x14ac:dyDescent="0.25">
      <c r="A289" s="258"/>
      <c r="B289" s="1250" t="s">
        <v>700</v>
      </c>
      <c r="C289" s="1251"/>
      <c r="D289" s="1221" t="s">
        <v>871</v>
      </c>
      <c r="E289" s="1222"/>
      <c r="F289" s="1222"/>
      <c r="G289" s="1222"/>
      <c r="H289" s="1222"/>
      <c r="I289" s="1222"/>
      <c r="J289" s="1222"/>
      <c r="K289" s="1222"/>
      <c r="L289" s="1222"/>
      <c r="M289" s="1222"/>
      <c r="N289" s="1222"/>
      <c r="O289" s="1222"/>
      <c r="P289" s="1222"/>
      <c r="Q289" s="1222"/>
      <c r="R289" s="1222"/>
      <c r="S289" s="1222"/>
      <c r="T289" s="1222"/>
      <c r="U289" s="258"/>
      <c r="V289" s="229"/>
      <c r="W289" s="1260" t="s">
        <v>909</v>
      </c>
      <c r="X289" s="1261"/>
      <c r="Y289" s="1212">
        <v>40</v>
      </c>
      <c r="Z289" s="1213"/>
      <c r="AA289" s="1214"/>
      <c r="AB289" s="1223"/>
      <c r="AC289" s="1262"/>
      <c r="AD289" s="1263"/>
      <c r="AE289" s="1262">
        <f t="shared" si="33"/>
        <v>0</v>
      </c>
      <c r="AF289" s="1263"/>
      <c r="AG289" s="1262">
        <f t="shared" si="34"/>
        <v>0</v>
      </c>
      <c r="AH289" s="1263"/>
      <c r="AI289" s="1262">
        <f t="shared" si="35"/>
        <v>0</v>
      </c>
      <c r="AJ289" s="1264"/>
      <c r="AK289" s="1263"/>
      <c r="AL289" s="258"/>
      <c r="AM289" s="258"/>
      <c r="AN289" s="258"/>
    </row>
    <row r="290" spans="1:45" ht="18" customHeight="1" outlineLevel="1" x14ac:dyDescent="0.25">
      <c r="A290" s="258"/>
      <c r="B290" s="1250" t="s">
        <v>703</v>
      </c>
      <c r="C290" s="1251"/>
      <c r="D290" s="1221" t="s">
        <v>931</v>
      </c>
      <c r="E290" s="1222"/>
      <c r="F290" s="1222"/>
      <c r="G290" s="1222"/>
      <c r="H290" s="1222"/>
      <c r="I290" s="1222"/>
      <c r="J290" s="1222"/>
      <c r="K290" s="1222"/>
      <c r="L290" s="1222"/>
      <c r="M290" s="1222"/>
      <c r="N290" s="1222"/>
      <c r="O290" s="1222"/>
      <c r="P290" s="1222"/>
      <c r="Q290" s="1222"/>
      <c r="R290" s="1222"/>
      <c r="S290" s="1222"/>
      <c r="T290" s="1222"/>
      <c r="U290" s="258"/>
      <c r="V290" s="229"/>
      <c r="W290" s="1260" t="s">
        <v>39</v>
      </c>
      <c r="X290" s="1261"/>
      <c r="Y290" s="1212">
        <v>36</v>
      </c>
      <c r="Z290" s="1213"/>
      <c r="AA290" s="1214"/>
      <c r="AB290" s="1223"/>
      <c r="AC290" s="1262"/>
      <c r="AD290" s="1263"/>
      <c r="AE290" s="1262">
        <f t="shared" si="33"/>
        <v>0</v>
      </c>
      <c r="AF290" s="1263"/>
      <c r="AG290" s="1262">
        <f t="shared" si="34"/>
        <v>0</v>
      </c>
      <c r="AH290" s="1263"/>
      <c r="AI290" s="1262">
        <f t="shared" si="35"/>
        <v>0</v>
      </c>
      <c r="AJ290" s="1264"/>
      <c r="AK290" s="1263"/>
      <c r="AL290" s="258"/>
      <c r="AM290" s="258"/>
      <c r="AN290" s="258"/>
    </row>
    <row r="291" spans="1:45" ht="18" customHeight="1" outlineLevel="1" x14ac:dyDescent="0.25">
      <c r="A291" s="258"/>
      <c r="B291" s="1250" t="s">
        <v>706</v>
      </c>
      <c r="C291" s="1251"/>
      <c r="D291" s="1221" t="s">
        <v>873</v>
      </c>
      <c r="E291" s="1222"/>
      <c r="F291" s="1222"/>
      <c r="G291" s="1222"/>
      <c r="H291" s="1222"/>
      <c r="I291" s="1222"/>
      <c r="J291" s="1222"/>
      <c r="K291" s="1222"/>
      <c r="L291" s="1222"/>
      <c r="M291" s="1222"/>
      <c r="N291" s="1222"/>
      <c r="O291" s="1222"/>
      <c r="P291" s="1222"/>
      <c r="Q291" s="1222"/>
      <c r="R291" s="1222"/>
      <c r="S291" s="1222"/>
      <c r="T291" s="1222"/>
      <c r="U291" s="258"/>
      <c r="V291" s="229"/>
      <c r="W291" s="1260" t="s">
        <v>39</v>
      </c>
      <c r="X291" s="1261"/>
      <c r="Y291" s="1212">
        <v>30</v>
      </c>
      <c r="Z291" s="1213"/>
      <c r="AA291" s="1214"/>
      <c r="AB291" s="1223"/>
      <c r="AC291" s="1262"/>
      <c r="AD291" s="1263"/>
      <c r="AE291" s="1262">
        <f t="shared" si="33"/>
        <v>0</v>
      </c>
      <c r="AF291" s="1263"/>
      <c r="AG291" s="1262">
        <f t="shared" si="34"/>
        <v>0</v>
      </c>
      <c r="AH291" s="1263"/>
      <c r="AI291" s="1262">
        <f t="shared" si="35"/>
        <v>0</v>
      </c>
      <c r="AJ291" s="1264"/>
      <c r="AK291" s="1263"/>
      <c r="AL291" s="258"/>
      <c r="AM291" s="258"/>
      <c r="AN291" s="258"/>
    </row>
    <row r="292" spans="1:45" ht="18" customHeight="1" outlineLevel="1" x14ac:dyDescent="0.25">
      <c r="A292" s="258"/>
      <c r="B292" s="1250" t="s">
        <v>709</v>
      </c>
      <c r="C292" s="1251"/>
      <c r="D292" s="1221" t="s">
        <v>881</v>
      </c>
      <c r="E292" s="1222"/>
      <c r="F292" s="1222"/>
      <c r="G292" s="1222"/>
      <c r="H292" s="1222"/>
      <c r="I292" s="1222"/>
      <c r="J292" s="1222"/>
      <c r="K292" s="1222"/>
      <c r="L292" s="1222"/>
      <c r="M292" s="1222"/>
      <c r="N292" s="1222"/>
      <c r="O292" s="1222"/>
      <c r="P292" s="1222"/>
      <c r="Q292" s="1222"/>
      <c r="R292" s="1222"/>
      <c r="S292" s="1222"/>
      <c r="T292" s="1222"/>
      <c r="U292" s="258"/>
      <c r="V292" s="229"/>
      <c r="W292" s="1260" t="s">
        <v>910</v>
      </c>
      <c r="X292" s="1261"/>
      <c r="Y292" s="1212">
        <v>500</v>
      </c>
      <c r="Z292" s="1213"/>
      <c r="AA292" s="1214"/>
      <c r="AB292" s="1223"/>
      <c r="AC292" s="1262"/>
      <c r="AD292" s="1263"/>
      <c r="AE292" s="1262">
        <f t="shared" si="33"/>
        <v>0</v>
      </c>
      <c r="AF292" s="1263"/>
      <c r="AG292" s="1262">
        <f t="shared" si="34"/>
        <v>0</v>
      </c>
      <c r="AH292" s="1263"/>
      <c r="AI292" s="1262">
        <f t="shared" si="35"/>
        <v>0</v>
      </c>
      <c r="AJ292" s="1264"/>
      <c r="AK292" s="1263"/>
      <c r="AL292" s="258"/>
      <c r="AM292" s="258"/>
      <c r="AN292" s="258"/>
    </row>
    <row r="293" spans="1:45" ht="18" customHeight="1" outlineLevel="1" x14ac:dyDescent="0.25">
      <c r="A293" s="258"/>
      <c r="B293" s="1250" t="s">
        <v>712</v>
      </c>
      <c r="C293" s="1251"/>
      <c r="D293" s="1221" t="s">
        <v>882</v>
      </c>
      <c r="E293" s="1222"/>
      <c r="F293" s="1222"/>
      <c r="G293" s="1222"/>
      <c r="H293" s="1222"/>
      <c r="I293" s="1222"/>
      <c r="J293" s="1222"/>
      <c r="K293" s="1222"/>
      <c r="L293" s="1222"/>
      <c r="M293" s="1222"/>
      <c r="N293" s="1222"/>
      <c r="O293" s="1222"/>
      <c r="P293" s="1222"/>
      <c r="Q293" s="1222"/>
      <c r="R293" s="1222"/>
      <c r="S293" s="1222"/>
      <c r="T293" s="1222"/>
      <c r="U293" s="258"/>
      <c r="V293" s="229"/>
      <c r="W293" s="1260" t="s">
        <v>910</v>
      </c>
      <c r="X293" s="1261"/>
      <c r="Y293" s="1212">
        <v>2000</v>
      </c>
      <c r="Z293" s="1213"/>
      <c r="AA293" s="1214"/>
      <c r="AB293" s="1223"/>
      <c r="AC293" s="1262"/>
      <c r="AD293" s="1263"/>
      <c r="AE293" s="1262">
        <f t="shared" si="33"/>
        <v>0</v>
      </c>
      <c r="AF293" s="1263"/>
      <c r="AG293" s="1262">
        <f t="shared" si="34"/>
        <v>0</v>
      </c>
      <c r="AH293" s="1263"/>
      <c r="AI293" s="1262">
        <f t="shared" si="35"/>
        <v>0</v>
      </c>
      <c r="AJ293" s="1264"/>
      <c r="AK293" s="1263"/>
      <c r="AL293" s="258"/>
      <c r="AM293" s="258"/>
      <c r="AN293" s="258"/>
    </row>
    <row r="294" spans="1:45" ht="18" customHeight="1" outlineLevel="1" x14ac:dyDescent="0.25">
      <c r="A294" s="258"/>
      <c r="B294" s="1250" t="s">
        <v>715</v>
      </c>
      <c r="C294" s="1251"/>
      <c r="D294" s="1221" t="s">
        <v>883</v>
      </c>
      <c r="E294" s="1222"/>
      <c r="F294" s="1222"/>
      <c r="G294" s="1222"/>
      <c r="H294" s="1222"/>
      <c r="I294" s="1222"/>
      <c r="J294" s="1222"/>
      <c r="K294" s="1222"/>
      <c r="L294" s="1222"/>
      <c r="M294" s="1222"/>
      <c r="N294" s="1222"/>
      <c r="O294" s="1222"/>
      <c r="P294" s="1222"/>
      <c r="Q294" s="1222"/>
      <c r="R294" s="1222"/>
      <c r="S294" s="1222"/>
      <c r="T294" s="1222"/>
      <c r="U294" s="258"/>
      <c r="V294" s="229"/>
      <c r="W294" s="1260" t="s">
        <v>910</v>
      </c>
      <c r="X294" s="1261"/>
      <c r="Y294" s="1212">
        <v>1000</v>
      </c>
      <c r="Z294" s="1213"/>
      <c r="AA294" s="1214"/>
      <c r="AB294" s="1223"/>
      <c r="AC294" s="1262"/>
      <c r="AD294" s="1263"/>
      <c r="AE294" s="1262">
        <f t="shared" si="33"/>
        <v>0</v>
      </c>
      <c r="AF294" s="1263"/>
      <c r="AG294" s="1262">
        <f t="shared" si="34"/>
        <v>0</v>
      </c>
      <c r="AH294" s="1263"/>
      <c r="AI294" s="1262">
        <f t="shared" si="35"/>
        <v>0</v>
      </c>
      <c r="AJ294" s="1264"/>
      <c r="AK294" s="1263"/>
      <c r="AL294" s="258"/>
      <c r="AM294" s="258"/>
      <c r="AN294" s="258"/>
    </row>
    <row r="295" spans="1:45" ht="18" customHeight="1" outlineLevel="1" x14ac:dyDescent="0.25">
      <c r="A295" s="258"/>
      <c r="B295" s="1250" t="s">
        <v>718</v>
      </c>
      <c r="C295" s="1251"/>
      <c r="D295" s="1221" t="s">
        <v>884</v>
      </c>
      <c r="E295" s="1222"/>
      <c r="F295" s="1222"/>
      <c r="G295" s="1222"/>
      <c r="H295" s="1222"/>
      <c r="I295" s="1222"/>
      <c r="J295" s="1222"/>
      <c r="K295" s="1222"/>
      <c r="L295" s="1222"/>
      <c r="M295" s="1222"/>
      <c r="N295" s="1222"/>
      <c r="O295" s="1222"/>
      <c r="P295" s="1222"/>
      <c r="Q295" s="1222"/>
      <c r="R295" s="1222"/>
      <c r="S295" s="1222"/>
      <c r="T295" s="1222"/>
      <c r="U295" s="258"/>
      <c r="V295" s="229"/>
      <c r="W295" s="1260" t="s">
        <v>910</v>
      </c>
      <c r="X295" s="1261"/>
      <c r="Y295" s="1212">
        <v>100</v>
      </c>
      <c r="Z295" s="1213"/>
      <c r="AA295" s="1214"/>
      <c r="AB295" s="1223"/>
      <c r="AC295" s="1262"/>
      <c r="AD295" s="1263"/>
      <c r="AE295" s="1262">
        <f t="shared" si="33"/>
        <v>0</v>
      </c>
      <c r="AF295" s="1263"/>
      <c r="AG295" s="1262">
        <f t="shared" si="34"/>
        <v>0</v>
      </c>
      <c r="AH295" s="1263"/>
      <c r="AI295" s="1262">
        <f t="shared" si="35"/>
        <v>0</v>
      </c>
      <c r="AJ295" s="1264"/>
      <c r="AK295" s="1263"/>
      <c r="AL295" s="258"/>
      <c r="AM295" s="258"/>
      <c r="AN295" s="258"/>
    </row>
    <row r="296" spans="1:45" ht="18" customHeight="1" x14ac:dyDescent="0.25">
      <c r="A296" s="288"/>
      <c r="B296" s="1250" t="s">
        <v>721</v>
      </c>
      <c r="C296" s="1251"/>
      <c r="D296" s="1221" t="s">
        <v>885</v>
      </c>
      <c r="E296" s="1222"/>
      <c r="F296" s="1222"/>
      <c r="G296" s="1222"/>
      <c r="H296" s="1222"/>
      <c r="I296" s="1222"/>
      <c r="J296" s="1222"/>
      <c r="K296" s="1222"/>
      <c r="L296" s="1222"/>
      <c r="M296" s="1222"/>
      <c r="N296" s="1222"/>
      <c r="O296" s="1222"/>
      <c r="P296" s="1222"/>
      <c r="Q296" s="1222"/>
      <c r="R296" s="1222"/>
      <c r="S296" s="1222"/>
      <c r="T296" s="1222"/>
      <c r="U296" s="258"/>
      <c r="V296" s="229"/>
      <c r="W296" s="1260" t="s">
        <v>910</v>
      </c>
      <c r="X296" s="1261"/>
      <c r="Y296" s="1212">
        <v>500</v>
      </c>
      <c r="Z296" s="1213"/>
      <c r="AA296" s="1214"/>
      <c r="AB296" s="1223"/>
      <c r="AC296" s="1262"/>
      <c r="AD296" s="1263"/>
      <c r="AE296" s="1262">
        <f t="shared" si="33"/>
        <v>0</v>
      </c>
      <c r="AF296" s="1263"/>
      <c r="AG296" s="1262">
        <f t="shared" si="34"/>
        <v>0</v>
      </c>
      <c r="AH296" s="1263"/>
      <c r="AI296" s="1262">
        <f t="shared" si="35"/>
        <v>0</v>
      </c>
      <c r="AJ296" s="1264"/>
      <c r="AK296" s="1263"/>
      <c r="AL296" s="288"/>
      <c r="AM296" s="259"/>
      <c r="AN296" s="259"/>
      <c r="AO296" s="288"/>
      <c r="AP296" s="288"/>
      <c r="AQ296" s="288"/>
      <c r="AR296" s="288"/>
      <c r="AS296" s="288"/>
    </row>
    <row r="297" spans="1:45" ht="18" customHeight="1" outlineLevel="1" x14ac:dyDescent="0.25">
      <c r="A297" s="258"/>
      <c r="B297" s="1250"/>
      <c r="C297" s="1251"/>
      <c r="D297" s="1252"/>
      <c r="E297" s="1253"/>
      <c r="F297" s="1253"/>
      <c r="G297" s="1253"/>
      <c r="H297" s="1253"/>
      <c r="I297" s="1253"/>
      <c r="J297" s="1253"/>
      <c r="K297" s="1253"/>
      <c r="L297" s="1253"/>
      <c r="M297" s="1253"/>
      <c r="N297" s="1253"/>
      <c r="O297" s="1253"/>
      <c r="P297" s="1253"/>
      <c r="Q297" s="1253"/>
      <c r="R297" s="1253"/>
      <c r="S297" s="1253"/>
      <c r="T297" s="1254"/>
      <c r="U297" s="554"/>
      <c r="V297" s="239"/>
      <c r="W297" s="1255"/>
      <c r="X297" s="1256"/>
      <c r="Y297" s="1247"/>
      <c r="Z297" s="1248"/>
      <c r="AA297" s="1241"/>
      <c r="AB297" s="1242"/>
      <c r="AC297" s="1257"/>
      <c r="AD297" s="1258"/>
      <c r="AE297" s="1257"/>
      <c r="AF297" s="1258"/>
      <c r="AG297" s="1257"/>
      <c r="AH297" s="1258"/>
      <c r="AI297" s="1257"/>
      <c r="AJ297" s="1259"/>
      <c r="AK297" s="1258"/>
      <c r="AL297" s="258"/>
      <c r="AM297" s="258"/>
      <c r="AN297" s="258"/>
    </row>
    <row r="298" spans="1:45" ht="18" customHeight="1" outlineLevel="1" x14ac:dyDescent="0.25">
      <c r="A298" s="258"/>
      <c r="B298" s="1202">
        <v>10</v>
      </c>
      <c r="C298" s="1168"/>
      <c r="D298" s="1203" t="s">
        <v>965</v>
      </c>
      <c r="E298" s="1180"/>
      <c r="F298" s="1180"/>
      <c r="G298" s="1180"/>
      <c r="H298" s="1180"/>
      <c r="I298" s="1180"/>
      <c r="J298" s="1180"/>
      <c r="K298" s="1180"/>
      <c r="L298" s="1180"/>
      <c r="M298" s="1180"/>
      <c r="N298" s="1180"/>
      <c r="O298" s="1180"/>
      <c r="P298" s="1180"/>
      <c r="Q298" s="1180"/>
      <c r="R298" s="1180"/>
      <c r="S298" s="1180"/>
      <c r="T298" s="1180"/>
      <c r="U298" s="289"/>
      <c r="V298" s="289"/>
      <c r="W298" s="289"/>
      <c r="X298" s="289"/>
      <c r="Y298" s="290"/>
      <c r="Z298" s="290"/>
      <c r="AA298" s="290"/>
      <c r="AB298" s="290"/>
      <c r="AC298" s="290"/>
      <c r="AD298" s="290"/>
      <c r="AE298" s="1204"/>
      <c r="AF298" s="1168"/>
      <c r="AG298" s="1204"/>
      <c r="AH298" s="1168"/>
      <c r="AI298" s="1204">
        <f>SUM(AI299:AK303)</f>
        <v>0</v>
      </c>
      <c r="AJ298" s="1205"/>
      <c r="AK298" s="1205"/>
      <c r="AL298" s="258"/>
      <c r="AM298" s="258"/>
      <c r="AN298" s="258"/>
    </row>
    <row r="299" spans="1:45" ht="18" customHeight="1" outlineLevel="1" x14ac:dyDescent="0.25">
      <c r="A299" s="258"/>
      <c r="B299" s="1250" t="s">
        <v>734</v>
      </c>
      <c r="C299" s="1251"/>
      <c r="D299" s="1221" t="s">
        <v>874</v>
      </c>
      <c r="E299" s="1222"/>
      <c r="F299" s="1222"/>
      <c r="G299" s="1222"/>
      <c r="H299" s="1222"/>
      <c r="I299" s="1222"/>
      <c r="J299" s="1222"/>
      <c r="K299" s="1222"/>
      <c r="L299" s="1222"/>
      <c r="M299" s="1222"/>
      <c r="N299" s="1222"/>
      <c r="O299" s="1222"/>
      <c r="P299" s="1222"/>
      <c r="Q299" s="1222"/>
      <c r="R299" s="1222"/>
      <c r="S299" s="1222"/>
      <c r="T299" s="1222"/>
      <c r="U299" s="258"/>
      <c r="V299" s="229"/>
      <c r="W299" s="1260" t="s">
        <v>39</v>
      </c>
      <c r="X299" s="1261"/>
      <c r="Y299" s="1212">
        <v>400</v>
      </c>
      <c r="Z299" s="1213"/>
      <c r="AA299" s="1214"/>
      <c r="AB299" s="1223"/>
      <c r="AC299" s="1262"/>
      <c r="AD299" s="1263"/>
      <c r="AE299" s="1262">
        <f t="shared" ref="AE299:AE302" si="36">ROUND(Y299*AA299,2)</f>
        <v>0</v>
      </c>
      <c r="AF299" s="1263"/>
      <c r="AG299" s="1262">
        <f t="shared" ref="AG299:AG302" si="37">ROUND(Y299*AC299,2)</f>
        <v>0</v>
      </c>
      <c r="AH299" s="1263"/>
      <c r="AI299" s="1262">
        <f t="shared" ref="AI299:AI302" si="38">AE299+AG299</f>
        <v>0</v>
      </c>
      <c r="AJ299" s="1264"/>
      <c r="AK299" s="1263"/>
      <c r="AL299" s="258"/>
      <c r="AM299" s="258"/>
      <c r="AN299" s="258"/>
    </row>
    <row r="300" spans="1:45" ht="18" customHeight="1" outlineLevel="1" x14ac:dyDescent="0.25">
      <c r="A300" s="258"/>
      <c r="B300" s="1250" t="s">
        <v>254</v>
      </c>
      <c r="C300" s="1251"/>
      <c r="D300" s="1221" t="s">
        <v>943</v>
      </c>
      <c r="E300" s="1222"/>
      <c r="F300" s="1222"/>
      <c r="G300" s="1222"/>
      <c r="H300" s="1222"/>
      <c r="I300" s="1222"/>
      <c r="J300" s="1222"/>
      <c r="K300" s="1222"/>
      <c r="L300" s="1222"/>
      <c r="M300" s="1222"/>
      <c r="N300" s="1222"/>
      <c r="O300" s="1222"/>
      <c r="P300" s="1222"/>
      <c r="Q300" s="1222"/>
      <c r="R300" s="1222"/>
      <c r="S300" s="1222"/>
      <c r="T300" s="1222"/>
      <c r="U300" s="258"/>
      <c r="V300" s="229"/>
      <c r="W300" s="1260" t="s">
        <v>39</v>
      </c>
      <c r="X300" s="1261"/>
      <c r="Y300" s="1212">
        <v>80</v>
      </c>
      <c r="Z300" s="1213"/>
      <c r="AA300" s="1214"/>
      <c r="AB300" s="1223"/>
      <c r="AC300" s="1262"/>
      <c r="AD300" s="1263"/>
      <c r="AE300" s="1262">
        <f t="shared" si="36"/>
        <v>0</v>
      </c>
      <c r="AF300" s="1263"/>
      <c r="AG300" s="1262">
        <f t="shared" si="37"/>
        <v>0</v>
      </c>
      <c r="AH300" s="1263"/>
      <c r="AI300" s="1262">
        <f t="shared" si="38"/>
        <v>0</v>
      </c>
      <c r="AJ300" s="1264"/>
      <c r="AK300" s="1263"/>
      <c r="AL300" s="258"/>
      <c r="AM300" s="258"/>
      <c r="AN300" s="258"/>
    </row>
    <row r="301" spans="1:45" ht="18" customHeight="1" outlineLevel="1" x14ac:dyDescent="0.25">
      <c r="A301" s="258"/>
      <c r="B301" s="1250" t="s">
        <v>739</v>
      </c>
      <c r="C301" s="1251"/>
      <c r="D301" s="1221" t="s">
        <v>950</v>
      </c>
      <c r="E301" s="1222"/>
      <c r="F301" s="1222"/>
      <c r="G301" s="1222"/>
      <c r="H301" s="1222"/>
      <c r="I301" s="1222"/>
      <c r="J301" s="1222"/>
      <c r="K301" s="1222"/>
      <c r="L301" s="1222"/>
      <c r="M301" s="1222"/>
      <c r="N301" s="1222"/>
      <c r="O301" s="1222"/>
      <c r="P301" s="1222"/>
      <c r="Q301" s="1222"/>
      <c r="R301" s="1222"/>
      <c r="S301" s="1222"/>
      <c r="T301" s="1222"/>
      <c r="U301" s="258"/>
      <c r="V301" s="229"/>
      <c r="W301" s="1260" t="s">
        <v>39</v>
      </c>
      <c r="X301" s="1261"/>
      <c r="Y301" s="1212">
        <v>1650</v>
      </c>
      <c r="Z301" s="1213"/>
      <c r="AA301" s="1214"/>
      <c r="AB301" s="1223"/>
      <c r="AC301" s="1262"/>
      <c r="AD301" s="1263"/>
      <c r="AE301" s="1262">
        <f t="shared" si="36"/>
        <v>0</v>
      </c>
      <c r="AF301" s="1263"/>
      <c r="AG301" s="1262">
        <f t="shared" si="37"/>
        <v>0</v>
      </c>
      <c r="AH301" s="1263"/>
      <c r="AI301" s="1262">
        <f t="shared" si="38"/>
        <v>0</v>
      </c>
      <c r="AJ301" s="1264"/>
      <c r="AK301" s="1263"/>
      <c r="AL301" s="258"/>
      <c r="AM301" s="258"/>
      <c r="AN301" s="258"/>
    </row>
    <row r="302" spans="1:45" ht="18" customHeight="1" x14ac:dyDescent="0.25">
      <c r="A302" s="288"/>
      <c r="B302" s="1250" t="s">
        <v>742</v>
      </c>
      <c r="C302" s="1251"/>
      <c r="D302" s="1221" t="s">
        <v>957</v>
      </c>
      <c r="E302" s="1222"/>
      <c r="F302" s="1222"/>
      <c r="G302" s="1222"/>
      <c r="H302" s="1222"/>
      <c r="I302" s="1222"/>
      <c r="J302" s="1222"/>
      <c r="K302" s="1222"/>
      <c r="L302" s="1222"/>
      <c r="M302" s="1222"/>
      <c r="N302" s="1222"/>
      <c r="O302" s="1222"/>
      <c r="P302" s="1222"/>
      <c r="Q302" s="1222"/>
      <c r="R302" s="1222"/>
      <c r="S302" s="1222"/>
      <c r="T302" s="1222"/>
      <c r="U302" s="258"/>
      <c r="V302" s="229"/>
      <c r="W302" s="1260" t="s">
        <v>177</v>
      </c>
      <c r="X302" s="1261"/>
      <c r="Y302" s="1212">
        <v>144</v>
      </c>
      <c r="Z302" s="1213"/>
      <c r="AA302" s="1214"/>
      <c r="AB302" s="1223"/>
      <c r="AC302" s="1262"/>
      <c r="AD302" s="1263"/>
      <c r="AE302" s="1262">
        <f t="shared" si="36"/>
        <v>0</v>
      </c>
      <c r="AF302" s="1263"/>
      <c r="AG302" s="1262">
        <f t="shared" si="37"/>
        <v>0</v>
      </c>
      <c r="AH302" s="1263"/>
      <c r="AI302" s="1262">
        <f t="shared" si="38"/>
        <v>0</v>
      </c>
      <c r="AJ302" s="1264"/>
      <c r="AK302" s="1263"/>
      <c r="AL302" s="288"/>
      <c r="AM302" s="259"/>
      <c r="AN302" s="259"/>
      <c r="AO302" s="288"/>
      <c r="AP302" s="288"/>
      <c r="AQ302" s="288"/>
      <c r="AR302" s="288"/>
      <c r="AS302" s="288"/>
    </row>
    <row r="303" spans="1:45" ht="18" customHeight="1" outlineLevel="1" x14ac:dyDescent="0.25">
      <c r="A303" s="258"/>
      <c r="B303" s="1250"/>
      <c r="C303" s="1251"/>
      <c r="D303" s="1252"/>
      <c r="E303" s="1253"/>
      <c r="F303" s="1253"/>
      <c r="G303" s="1253"/>
      <c r="H303" s="1253"/>
      <c r="I303" s="1253"/>
      <c r="J303" s="1253"/>
      <c r="K303" s="1253"/>
      <c r="L303" s="1253"/>
      <c r="M303" s="1253"/>
      <c r="N303" s="1253"/>
      <c r="O303" s="1253"/>
      <c r="P303" s="1253"/>
      <c r="Q303" s="1253"/>
      <c r="R303" s="1253"/>
      <c r="S303" s="1253"/>
      <c r="T303" s="1254"/>
      <c r="U303" s="554"/>
      <c r="V303" s="239"/>
      <c r="W303" s="1255"/>
      <c r="X303" s="1256"/>
      <c r="Y303" s="1247"/>
      <c r="Z303" s="1248"/>
      <c r="AA303" s="1241"/>
      <c r="AB303" s="1242"/>
      <c r="AC303" s="1257"/>
      <c r="AD303" s="1258"/>
      <c r="AE303" s="1257"/>
      <c r="AF303" s="1258"/>
      <c r="AG303" s="1257"/>
      <c r="AH303" s="1258"/>
      <c r="AI303" s="1257"/>
      <c r="AJ303" s="1259"/>
      <c r="AK303" s="1258"/>
      <c r="AL303" s="258"/>
      <c r="AM303" s="258"/>
      <c r="AN303" s="258"/>
    </row>
    <row r="304" spans="1:45" ht="18" customHeight="1" outlineLevel="1" x14ac:dyDescent="0.25">
      <c r="A304" s="258"/>
      <c r="B304" s="1202">
        <v>11</v>
      </c>
      <c r="C304" s="1168"/>
      <c r="D304" s="1203" t="s">
        <v>878</v>
      </c>
      <c r="E304" s="1180"/>
      <c r="F304" s="1180"/>
      <c r="G304" s="1180"/>
      <c r="H304" s="1180"/>
      <c r="I304" s="1180"/>
      <c r="J304" s="1180"/>
      <c r="K304" s="1180"/>
      <c r="L304" s="1180"/>
      <c r="M304" s="1180"/>
      <c r="N304" s="1180"/>
      <c r="O304" s="1180"/>
      <c r="P304" s="1180"/>
      <c r="Q304" s="1180"/>
      <c r="R304" s="1180"/>
      <c r="S304" s="1180"/>
      <c r="T304" s="1180"/>
      <c r="U304" s="289"/>
      <c r="V304" s="289"/>
      <c r="W304" s="289"/>
      <c r="X304" s="289"/>
      <c r="Y304" s="290"/>
      <c r="Z304" s="290"/>
      <c r="AA304" s="290"/>
      <c r="AB304" s="290"/>
      <c r="AC304" s="290"/>
      <c r="AD304" s="290"/>
      <c r="AE304" s="1204"/>
      <c r="AF304" s="1168"/>
      <c r="AG304" s="1204"/>
      <c r="AH304" s="1168"/>
      <c r="AI304" s="1204">
        <f>SUM(AI305:AK324)</f>
        <v>0</v>
      </c>
      <c r="AJ304" s="1205"/>
      <c r="AK304" s="1205"/>
      <c r="AL304" s="258"/>
      <c r="AM304" s="258"/>
      <c r="AN304" s="258"/>
    </row>
    <row r="305" spans="1:40" ht="18" customHeight="1" outlineLevel="1" x14ac:dyDescent="0.25">
      <c r="A305" s="258"/>
      <c r="B305" s="1250" t="s">
        <v>752</v>
      </c>
      <c r="C305" s="1251"/>
      <c r="D305" s="1221" t="s">
        <v>879</v>
      </c>
      <c r="E305" s="1222"/>
      <c r="F305" s="1222"/>
      <c r="G305" s="1222"/>
      <c r="H305" s="1222"/>
      <c r="I305" s="1222"/>
      <c r="J305" s="1222"/>
      <c r="K305" s="1222"/>
      <c r="L305" s="1222"/>
      <c r="M305" s="1222"/>
      <c r="N305" s="1222"/>
      <c r="O305" s="1222"/>
      <c r="P305" s="1222"/>
      <c r="Q305" s="1222"/>
      <c r="R305" s="1222"/>
      <c r="S305" s="1222"/>
      <c r="T305" s="1222"/>
      <c r="U305" s="258"/>
      <c r="V305" s="229"/>
      <c r="W305" s="1260" t="s">
        <v>39</v>
      </c>
      <c r="X305" s="1261"/>
      <c r="Y305" s="1212">
        <v>140</v>
      </c>
      <c r="Z305" s="1213"/>
      <c r="AA305" s="1214"/>
      <c r="AB305" s="1223"/>
      <c r="AC305" s="1262"/>
      <c r="AD305" s="1263"/>
      <c r="AE305" s="1262">
        <f t="shared" ref="AE305:AE323" si="39">ROUND(Y305*AA305,2)</f>
        <v>0</v>
      </c>
      <c r="AF305" s="1263"/>
      <c r="AG305" s="1262">
        <f t="shared" ref="AG305:AG323" si="40">ROUND(Y305*AC305,2)</f>
        <v>0</v>
      </c>
      <c r="AH305" s="1263"/>
      <c r="AI305" s="1262">
        <f t="shared" ref="AI305:AI323" si="41">AE305+AG305</f>
        <v>0</v>
      </c>
      <c r="AJ305" s="1264"/>
      <c r="AK305" s="1263"/>
      <c r="AL305" s="258"/>
      <c r="AM305" s="258"/>
      <c r="AN305" s="258"/>
    </row>
    <row r="306" spans="1:40" ht="18" customHeight="1" outlineLevel="1" x14ac:dyDescent="0.25">
      <c r="A306" s="258"/>
      <c r="B306" s="1250" t="s">
        <v>1211</v>
      </c>
      <c r="C306" s="1251"/>
      <c r="D306" s="1221" t="s">
        <v>880</v>
      </c>
      <c r="E306" s="1222"/>
      <c r="F306" s="1222"/>
      <c r="G306" s="1222"/>
      <c r="H306" s="1222"/>
      <c r="I306" s="1222"/>
      <c r="J306" s="1222"/>
      <c r="K306" s="1222"/>
      <c r="L306" s="1222"/>
      <c r="M306" s="1222"/>
      <c r="N306" s="1222"/>
      <c r="O306" s="1222"/>
      <c r="P306" s="1222"/>
      <c r="Q306" s="1222"/>
      <c r="R306" s="1222"/>
      <c r="S306" s="1222"/>
      <c r="T306" s="1222"/>
      <c r="U306" s="258"/>
      <c r="V306" s="229"/>
      <c r="W306" s="1260" t="s">
        <v>177</v>
      </c>
      <c r="X306" s="1261"/>
      <c r="Y306" s="1212">
        <v>12</v>
      </c>
      <c r="Z306" s="1213"/>
      <c r="AA306" s="1214"/>
      <c r="AB306" s="1223"/>
      <c r="AC306" s="1262"/>
      <c r="AD306" s="1263"/>
      <c r="AE306" s="1262">
        <f t="shared" si="39"/>
        <v>0</v>
      </c>
      <c r="AF306" s="1263"/>
      <c r="AG306" s="1262">
        <f t="shared" si="40"/>
        <v>0</v>
      </c>
      <c r="AH306" s="1263"/>
      <c r="AI306" s="1262">
        <f t="shared" si="41"/>
        <v>0</v>
      </c>
      <c r="AJ306" s="1264"/>
      <c r="AK306" s="1263"/>
      <c r="AL306" s="258"/>
      <c r="AM306" s="258"/>
      <c r="AN306" s="258"/>
    </row>
    <row r="307" spans="1:40" ht="18" customHeight="1" outlineLevel="1" x14ac:dyDescent="0.25">
      <c r="A307" s="258"/>
      <c r="B307" s="1250" t="s">
        <v>1212</v>
      </c>
      <c r="C307" s="1251"/>
      <c r="D307" s="1221" t="s">
        <v>881</v>
      </c>
      <c r="E307" s="1222"/>
      <c r="F307" s="1222"/>
      <c r="G307" s="1222"/>
      <c r="H307" s="1222"/>
      <c r="I307" s="1222"/>
      <c r="J307" s="1222"/>
      <c r="K307" s="1222"/>
      <c r="L307" s="1222"/>
      <c r="M307" s="1222"/>
      <c r="N307" s="1222"/>
      <c r="O307" s="1222"/>
      <c r="P307" s="1222"/>
      <c r="Q307" s="1222"/>
      <c r="R307" s="1222"/>
      <c r="S307" s="1222"/>
      <c r="T307" s="1222"/>
      <c r="U307" s="258"/>
      <c r="V307" s="229"/>
      <c r="W307" s="1260" t="s">
        <v>910</v>
      </c>
      <c r="X307" s="1261"/>
      <c r="Y307" s="1212">
        <v>200</v>
      </c>
      <c r="Z307" s="1213"/>
      <c r="AA307" s="1214"/>
      <c r="AB307" s="1223"/>
      <c r="AC307" s="1262"/>
      <c r="AD307" s="1263"/>
      <c r="AE307" s="1262">
        <f t="shared" si="39"/>
        <v>0</v>
      </c>
      <c r="AF307" s="1263"/>
      <c r="AG307" s="1262">
        <f t="shared" si="40"/>
        <v>0</v>
      </c>
      <c r="AH307" s="1263"/>
      <c r="AI307" s="1262">
        <f t="shared" si="41"/>
        <v>0</v>
      </c>
      <c r="AJ307" s="1264"/>
      <c r="AK307" s="1263"/>
      <c r="AL307" s="258"/>
      <c r="AM307" s="258"/>
      <c r="AN307" s="258"/>
    </row>
    <row r="308" spans="1:40" ht="18" customHeight="1" outlineLevel="1" x14ac:dyDescent="0.25">
      <c r="A308" s="258"/>
      <c r="B308" s="1250" t="s">
        <v>1213</v>
      </c>
      <c r="C308" s="1251"/>
      <c r="D308" s="1221" t="s">
        <v>882</v>
      </c>
      <c r="E308" s="1222"/>
      <c r="F308" s="1222"/>
      <c r="G308" s="1222"/>
      <c r="H308" s="1222"/>
      <c r="I308" s="1222"/>
      <c r="J308" s="1222"/>
      <c r="K308" s="1222"/>
      <c r="L308" s="1222"/>
      <c r="M308" s="1222"/>
      <c r="N308" s="1222"/>
      <c r="O308" s="1222"/>
      <c r="P308" s="1222"/>
      <c r="Q308" s="1222"/>
      <c r="R308" s="1222"/>
      <c r="S308" s="1222"/>
      <c r="T308" s="1222"/>
      <c r="U308" s="258"/>
      <c r="V308" s="229"/>
      <c r="W308" s="1260" t="s">
        <v>910</v>
      </c>
      <c r="X308" s="1261"/>
      <c r="Y308" s="1212">
        <v>400</v>
      </c>
      <c r="Z308" s="1213"/>
      <c r="AA308" s="1214"/>
      <c r="AB308" s="1223"/>
      <c r="AC308" s="1262"/>
      <c r="AD308" s="1263"/>
      <c r="AE308" s="1262">
        <f t="shared" si="39"/>
        <v>0</v>
      </c>
      <c r="AF308" s="1263"/>
      <c r="AG308" s="1262">
        <f t="shared" si="40"/>
        <v>0</v>
      </c>
      <c r="AH308" s="1263"/>
      <c r="AI308" s="1262">
        <f t="shared" si="41"/>
        <v>0</v>
      </c>
      <c r="AJ308" s="1264"/>
      <c r="AK308" s="1263"/>
      <c r="AL308" s="258"/>
      <c r="AM308" s="258"/>
      <c r="AN308" s="258"/>
    </row>
    <row r="309" spans="1:40" ht="18" customHeight="1" outlineLevel="1" x14ac:dyDescent="0.25">
      <c r="A309" s="258"/>
      <c r="B309" s="1250" t="s">
        <v>1214</v>
      </c>
      <c r="C309" s="1251"/>
      <c r="D309" s="1221" t="s">
        <v>883</v>
      </c>
      <c r="E309" s="1222"/>
      <c r="F309" s="1222"/>
      <c r="G309" s="1222"/>
      <c r="H309" s="1222"/>
      <c r="I309" s="1222"/>
      <c r="J309" s="1222"/>
      <c r="K309" s="1222"/>
      <c r="L309" s="1222"/>
      <c r="M309" s="1222"/>
      <c r="N309" s="1222"/>
      <c r="O309" s="1222"/>
      <c r="P309" s="1222"/>
      <c r="Q309" s="1222"/>
      <c r="R309" s="1222"/>
      <c r="S309" s="1222"/>
      <c r="T309" s="1222"/>
      <c r="U309" s="258"/>
      <c r="V309" s="229"/>
      <c r="W309" s="1260" t="s">
        <v>910</v>
      </c>
      <c r="X309" s="1261"/>
      <c r="Y309" s="1212">
        <v>200</v>
      </c>
      <c r="Z309" s="1213"/>
      <c r="AA309" s="1214"/>
      <c r="AB309" s="1223"/>
      <c r="AC309" s="1262"/>
      <c r="AD309" s="1263"/>
      <c r="AE309" s="1262">
        <f t="shared" si="39"/>
        <v>0</v>
      </c>
      <c r="AF309" s="1263"/>
      <c r="AG309" s="1262">
        <f t="shared" si="40"/>
        <v>0</v>
      </c>
      <c r="AH309" s="1263"/>
      <c r="AI309" s="1262">
        <f t="shared" si="41"/>
        <v>0</v>
      </c>
      <c r="AJ309" s="1264"/>
      <c r="AK309" s="1263"/>
      <c r="AL309" s="258"/>
      <c r="AM309" s="258"/>
      <c r="AN309" s="258"/>
    </row>
    <row r="310" spans="1:40" ht="18" customHeight="1" outlineLevel="1" x14ac:dyDescent="0.25">
      <c r="A310" s="258"/>
      <c r="B310" s="1250" t="s">
        <v>1215</v>
      </c>
      <c r="C310" s="1251"/>
      <c r="D310" s="1221" t="s">
        <v>884</v>
      </c>
      <c r="E310" s="1222"/>
      <c r="F310" s="1222"/>
      <c r="G310" s="1222"/>
      <c r="H310" s="1222"/>
      <c r="I310" s="1222"/>
      <c r="J310" s="1222"/>
      <c r="K310" s="1222"/>
      <c r="L310" s="1222"/>
      <c r="M310" s="1222"/>
      <c r="N310" s="1222"/>
      <c r="O310" s="1222"/>
      <c r="P310" s="1222"/>
      <c r="Q310" s="1222"/>
      <c r="R310" s="1222"/>
      <c r="S310" s="1222"/>
      <c r="T310" s="1222"/>
      <c r="U310" s="258"/>
      <c r="V310" s="229"/>
      <c r="W310" s="1260" t="s">
        <v>910</v>
      </c>
      <c r="X310" s="1261"/>
      <c r="Y310" s="1212">
        <v>200</v>
      </c>
      <c r="Z310" s="1213"/>
      <c r="AA310" s="1214"/>
      <c r="AB310" s="1223"/>
      <c r="AC310" s="1262"/>
      <c r="AD310" s="1263"/>
      <c r="AE310" s="1262">
        <f t="shared" si="39"/>
        <v>0</v>
      </c>
      <c r="AF310" s="1263"/>
      <c r="AG310" s="1262">
        <f t="shared" si="40"/>
        <v>0</v>
      </c>
      <c r="AH310" s="1263"/>
      <c r="AI310" s="1262">
        <f t="shared" si="41"/>
        <v>0</v>
      </c>
      <c r="AJ310" s="1264"/>
      <c r="AK310" s="1263"/>
      <c r="AL310" s="258"/>
      <c r="AM310" s="258"/>
      <c r="AN310" s="258"/>
    </row>
    <row r="311" spans="1:40" ht="18" customHeight="1" outlineLevel="1" x14ac:dyDescent="0.25">
      <c r="A311" s="258"/>
      <c r="B311" s="1250" t="s">
        <v>1216</v>
      </c>
      <c r="C311" s="1251"/>
      <c r="D311" s="1221" t="s">
        <v>886</v>
      </c>
      <c r="E311" s="1222"/>
      <c r="F311" s="1222"/>
      <c r="G311" s="1222"/>
      <c r="H311" s="1222"/>
      <c r="I311" s="1222"/>
      <c r="J311" s="1222"/>
      <c r="K311" s="1222"/>
      <c r="L311" s="1222"/>
      <c r="M311" s="1222"/>
      <c r="N311" s="1222"/>
      <c r="O311" s="1222"/>
      <c r="P311" s="1222"/>
      <c r="Q311" s="1222"/>
      <c r="R311" s="1222"/>
      <c r="S311" s="1222"/>
      <c r="T311" s="1222"/>
      <c r="U311" s="258"/>
      <c r="V311" s="229"/>
      <c r="W311" s="1260" t="s">
        <v>39</v>
      </c>
      <c r="X311" s="1261"/>
      <c r="Y311" s="1212">
        <v>24</v>
      </c>
      <c r="Z311" s="1213"/>
      <c r="AA311" s="1214"/>
      <c r="AB311" s="1223"/>
      <c r="AC311" s="1262"/>
      <c r="AD311" s="1263"/>
      <c r="AE311" s="1262">
        <f t="shared" si="39"/>
        <v>0</v>
      </c>
      <c r="AF311" s="1263"/>
      <c r="AG311" s="1262">
        <f t="shared" si="40"/>
        <v>0</v>
      </c>
      <c r="AH311" s="1263"/>
      <c r="AI311" s="1262">
        <f t="shared" si="41"/>
        <v>0</v>
      </c>
      <c r="AJ311" s="1264"/>
      <c r="AK311" s="1263"/>
      <c r="AL311" s="258"/>
      <c r="AM311" s="258"/>
      <c r="AN311" s="258"/>
    </row>
    <row r="312" spans="1:40" ht="18" customHeight="1" outlineLevel="1" x14ac:dyDescent="0.25">
      <c r="A312" s="258"/>
      <c r="B312" s="1250" t="s">
        <v>1217</v>
      </c>
      <c r="C312" s="1251"/>
      <c r="D312" s="1221" t="s">
        <v>895</v>
      </c>
      <c r="E312" s="1222"/>
      <c r="F312" s="1222"/>
      <c r="G312" s="1222"/>
      <c r="H312" s="1222"/>
      <c r="I312" s="1222"/>
      <c r="J312" s="1222"/>
      <c r="K312" s="1222"/>
      <c r="L312" s="1222"/>
      <c r="M312" s="1222"/>
      <c r="N312" s="1222"/>
      <c r="O312" s="1222"/>
      <c r="P312" s="1222"/>
      <c r="Q312" s="1222"/>
      <c r="R312" s="1222"/>
      <c r="S312" s="1222"/>
      <c r="T312" s="1222"/>
      <c r="U312" s="258"/>
      <c r="V312" s="229"/>
      <c r="W312" s="1260" t="s">
        <v>177</v>
      </c>
      <c r="X312" s="1261"/>
      <c r="Y312" s="1212">
        <v>50</v>
      </c>
      <c r="Z312" s="1213"/>
      <c r="AA312" s="1214"/>
      <c r="AB312" s="1223"/>
      <c r="AC312" s="1262"/>
      <c r="AD312" s="1263"/>
      <c r="AE312" s="1262">
        <f t="shared" si="39"/>
        <v>0</v>
      </c>
      <c r="AF312" s="1263"/>
      <c r="AG312" s="1262">
        <f t="shared" si="40"/>
        <v>0</v>
      </c>
      <c r="AH312" s="1263"/>
      <c r="AI312" s="1262">
        <f t="shared" si="41"/>
        <v>0</v>
      </c>
      <c r="AJ312" s="1264"/>
      <c r="AK312" s="1263"/>
      <c r="AL312" s="258"/>
      <c r="AM312" s="258"/>
      <c r="AN312" s="258"/>
    </row>
    <row r="313" spans="1:40" ht="18" customHeight="1" outlineLevel="1" x14ac:dyDescent="0.25">
      <c r="A313" s="258"/>
      <c r="B313" s="1250" t="s">
        <v>1218</v>
      </c>
      <c r="C313" s="1251"/>
      <c r="D313" s="1221" t="s">
        <v>887</v>
      </c>
      <c r="E313" s="1222"/>
      <c r="F313" s="1222"/>
      <c r="G313" s="1222"/>
      <c r="H313" s="1222"/>
      <c r="I313" s="1222"/>
      <c r="J313" s="1222"/>
      <c r="K313" s="1222"/>
      <c r="L313" s="1222"/>
      <c r="M313" s="1222"/>
      <c r="N313" s="1222"/>
      <c r="O313" s="1222"/>
      <c r="P313" s="1222"/>
      <c r="Q313" s="1222"/>
      <c r="R313" s="1222"/>
      <c r="S313" s="1222"/>
      <c r="T313" s="1222"/>
      <c r="U313" s="258"/>
      <c r="V313" s="229"/>
      <c r="W313" s="1260" t="s">
        <v>177</v>
      </c>
      <c r="X313" s="1261"/>
      <c r="Y313" s="1212">
        <v>23</v>
      </c>
      <c r="Z313" s="1213"/>
      <c r="AA313" s="1214"/>
      <c r="AB313" s="1223"/>
      <c r="AC313" s="1262"/>
      <c r="AD313" s="1263"/>
      <c r="AE313" s="1262">
        <f t="shared" si="39"/>
        <v>0</v>
      </c>
      <c r="AF313" s="1263"/>
      <c r="AG313" s="1262">
        <f t="shared" si="40"/>
        <v>0</v>
      </c>
      <c r="AH313" s="1263"/>
      <c r="AI313" s="1262">
        <f t="shared" si="41"/>
        <v>0</v>
      </c>
      <c r="AJ313" s="1264"/>
      <c r="AK313" s="1263"/>
      <c r="AL313" s="258"/>
      <c r="AM313" s="258"/>
      <c r="AN313" s="258"/>
    </row>
    <row r="314" spans="1:40" ht="18" customHeight="1" outlineLevel="1" x14ac:dyDescent="0.25">
      <c r="A314" s="258"/>
      <c r="B314" s="1250" t="s">
        <v>1219</v>
      </c>
      <c r="C314" s="1251"/>
      <c r="D314" s="1221" t="s">
        <v>889</v>
      </c>
      <c r="E314" s="1222"/>
      <c r="F314" s="1222"/>
      <c r="G314" s="1222"/>
      <c r="H314" s="1222"/>
      <c r="I314" s="1222"/>
      <c r="J314" s="1222"/>
      <c r="K314" s="1222"/>
      <c r="L314" s="1222"/>
      <c r="M314" s="1222"/>
      <c r="N314" s="1222"/>
      <c r="O314" s="1222"/>
      <c r="P314" s="1222"/>
      <c r="Q314" s="1222"/>
      <c r="R314" s="1222"/>
      <c r="S314" s="1222"/>
      <c r="T314" s="1222"/>
      <c r="U314" s="258"/>
      <c r="V314" s="229"/>
      <c r="W314" s="1260" t="s">
        <v>177</v>
      </c>
      <c r="X314" s="1261"/>
      <c r="Y314" s="1212">
        <v>8</v>
      </c>
      <c r="Z314" s="1213"/>
      <c r="AA314" s="1214"/>
      <c r="AB314" s="1223"/>
      <c r="AC314" s="1262"/>
      <c r="AD314" s="1263"/>
      <c r="AE314" s="1262">
        <f t="shared" si="39"/>
        <v>0</v>
      </c>
      <c r="AF314" s="1263"/>
      <c r="AG314" s="1262">
        <f t="shared" si="40"/>
        <v>0</v>
      </c>
      <c r="AH314" s="1263"/>
      <c r="AI314" s="1262">
        <f t="shared" si="41"/>
        <v>0</v>
      </c>
      <c r="AJ314" s="1264"/>
      <c r="AK314" s="1263"/>
      <c r="AL314" s="258"/>
      <c r="AM314" s="258"/>
      <c r="AN314" s="258"/>
    </row>
    <row r="315" spans="1:40" ht="18" customHeight="1" outlineLevel="1" x14ac:dyDescent="0.25">
      <c r="A315" s="258"/>
      <c r="B315" s="1250" t="s">
        <v>1220</v>
      </c>
      <c r="C315" s="1251"/>
      <c r="D315" s="1221" t="s">
        <v>890</v>
      </c>
      <c r="E315" s="1222"/>
      <c r="F315" s="1222"/>
      <c r="G315" s="1222"/>
      <c r="H315" s="1222"/>
      <c r="I315" s="1222"/>
      <c r="J315" s="1222"/>
      <c r="K315" s="1222"/>
      <c r="L315" s="1222"/>
      <c r="M315" s="1222"/>
      <c r="N315" s="1222"/>
      <c r="O315" s="1222"/>
      <c r="P315" s="1222"/>
      <c r="Q315" s="1222"/>
      <c r="R315" s="1222"/>
      <c r="S315" s="1222"/>
      <c r="T315" s="1222"/>
      <c r="U315" s="258"/>
      <c r="V315" s="229"/>
      <c r="W315" s="1260" t="s">
        <v>177</v>
      </c>
      <c r="X315" s="1261"/>
      <c r="Y315" s="1212">
        <v>8</v>
      </c>
      <c r="Z315" s="1213"/>
      <c r="AA315" s="1214"/>
      <c r="AB315" s="1223"/>
      <c r="AC315" s="1262"/>
      <c r="AD315" s="1263"/>
      <c r="AE315" s="1262">
        <f t="shared" si="39"/>
        <v>0</v>
      </c>
      <c r="AF315" s="1263"/>
      <c r="AG315" s="1262">
        <f t="shared" si="40"/>
        <v>0</v>
      </c>
      <c r="AH315" s="1263"/>
      <c r="AI315" s="1262">
        <f t="shared" si="41"/>
        <v>0</v>
      </c>
      <c r="AJ315" s="1264"/>
      <c r="AK315" s="1263"/>
      <c r="AL315" s="258"/>
      <c r="AM315" s="258"/>
      <c r="AN315" s="258"/>
    </row>
    <row r="316" spans="1:40" s="293" customFormat="1" ht="18" customHeight="1" outlineLevel="1" x14ac:dyDescent="0.25">
      <c r="A316" s="553"/>
      <c r="B316" s="1271" t="s">
        <v>1221</v>
      </c>
      <c r="C316" s="1272"/>
      <c r="D316" s="1226" t="s">
        <v>891</v>
      </c>
      <c r="E316" s="1227"/>
      <c r="F316" s="1227"/>
      <c r="G316" s="1227"/>
      <c r="H316" s="1227"/>
      <c r="I316" s="1227"/>
      <c r="J316" s="1227"/>
      <c r="K316" s="1227"/>
      <c r="L316" s="1227"/>
      <c r="M316" s="1227"/>
      <c r="N316" s="1227"/>
      <c r="O316" s="1227"/>
      <c r="P316" s="1227"/>
      <c r="Q316" s="1227"/>
      <c r="R316" s="1227"/>
      <c r="S316" s="1227"/>
      <c r="T316" s="1227"/>
      <c r="U316" s="553"/>
      <c r="V316" s="572"/>
      <c r="W316" s="1260" t="s">
        <v>177</v>
      </c>
      <c r="X316" s="1261"/>
      <c r="Y316" s="1230">
        <v>2</v>
      </c>
      <c r="Z316" s="1231"/>
      <c r="AA316" s="1232"/>
      <c r="AB316" s="1273"/>
      <c r="AC316" s="1268"/>
      <c r="AD316" s="1269"/>
      <c r="AE316" s="1268">
        <f t="shared" si="39"/>
        <v>0</v>
      </c>
      <c r="AF316" s="1269"/>
      <c r="AG316" s="1268">
        <f t="shared" si="40"/>
        <v>0</v>
      </c>
      <c r="AH316" s="1269"/>
      <c r="AI316" s="1268">
        <f t="shared" si="41"/>
        <v>0</v>
      </c>
      <c r="AJ316" s="1270"/>
      <c r="AK316" s="1269"/>
      <c r="AL316" s="553"/>
      <c r="AM316" s="553"/>
      <c r="AN316" s="553"/>
    </row>
    <row r="317" spans="1:40" s="293" customFormat="1" ht="18" customHeight="1" outlineLevel="1" x14ac:dyDescent="0.25">
      <c r="A317" s="553"/>
      <c r="B317" s="1271" t="s">
        <v>1222</v>
      </c>
      <c r="C317" s="1272"/>
      <c r="D317" s="1226" t="s">
        <v>892</v>
      </c>
      <c r="E317" s="1227"/>
      <c r="F317" s="1227"/>
      <c r="G317" s="1227"/>
      <c r="H317" s="1227"/>
      <c r="I317" s="1227"/>
      <c r="J317" s="1227"/>
      <c r="K317" s="1227"/>
      <c r="L317" s="1227"/>
      <c r="M317" s="1227"/>
      <c r="N317" s="1227"/>
      <c r="O317" s="1227"/>
      <c r="P317" s="1227"/>
      <c r="Q317" s="1227"/>
      <c r="R317" s="1227"/>
      <c r="S317" s="1227"/>
      <c r="T317" s="1227"/>
      <c r="U317" s="553"/>
      <c r="V317" s="572"/>
      <c r="W317" s="1260" t="s">
        <v>177</v>
      </c>
      <c r="X317" s="1261"/>
      <c r="Y317" s="1230">
        <v>100</v>
      </c>
      <c r="Z317" s="1231"/>
      <c r="AA317" s="1232"/>
      <c r="AB317" s="1273"/>
      <c r="AC317" s="1268"/>
      <c r="AD317" s="1269"/>
      <c r="AE317" s="1268">
        <f t="shared" si="39"/>
        <v>0</v>
      </c>
      <c r="AF317" s="1269"/>
      <c r="AG317" s="1268">
        <f t="shared" si="40"/>
        <v>0</v>
      </c>
      <c r="AH317" s="1269"/>
      <c r="AI317" s="1268">
        <f t="shared" si="41"/>
        <v>0</v>
      </c>
      <c r="AJ317" s="1270"/>
      <c r="AK317" s="1269"/>
      <c r="AL317" s="553"/>
      <c r="AM317" s="553"/>
      <c r="AN317" s="553"/>
    </row>
    <row r="318" spans="1:40" s="293" customFormat="1" ht="18" customHeight="1" outlineLevel="1" x14ac:dyDescent="0.25">
      <c r="A318" s="553"/>
      <c r="B318" s="1271" t="s">
        <v>1223</v>
      </c>
      <c r="C318" s="1272"/>
      <c r="D318" s="1226" t="s">
        <v>2495</v>
      </c>
      <c r="E318" s="1227"/>
      <c r="F318" s="1227"/>
      <c r="G318" s="1227"/>
      <c r="H318" s="1227"/>
      <c r="I318" s="1227"/>
      <c r="J318" s="1227"/>
      <c r="K318" s="1227"/>
      <c r="L318" s="1227"/>
      <c r="M318" s="1227"/>
      <c r="N318" s="1227"/>
      <c r="O318" s="1227"/>
      <c r="P318" s="1227"/>
      <c r="Q318" s="1227"/>
      <c r="R318" s="1227"/>
      <c r="S318" s="1227"/>
      <c r="T318" s="1227"/>
      <c r="U318" s="553"/>
      <c r="V318" s="572"/>
      <c r="W318" s="1260" t="s">
        <v>907</v>
      </c>
      <c r="X318" s="1261"/>
      <c r="Y318" s="1230">
        <v>40</v>
      </c>
      <c r="Z318" s="1231"/>
      <c r="AA318" s="1232"/>
      <c r="AB318" s="1273"/>
      <c r="AC318" s="1268"/>
      <c r="AD318" s="1269"/>
      <c r="AE318" s="1268">
        <f t="shared" si="39"/>
        <v>0</v>
      </c>
      <c r="AF318" s="1269"/>
      <c r="AG318" s="1268">
        <f t="shared" si="40"/>
        <v>0</v>
      </c>
      <c r="AH318" s="1269"/>
      <c r="AI318" s="1268">
        <f t="shared" si="41"/>
        <v>0</v>
      </c>
      <c r="AJ318" s="1270"/>
      <c r="AK318" s="1269"/>
      <c r="AL318" s="553"/>
      <c r="AM318" s="553"/>
      <c r="AN318" s="553"/>
    </row>
    <row r="319" spans="1:40" s="293" customFormat="1" ht="18" customHeight="1" outlineLevel="1" x14ac:dyDescent="0.25">
      <c r="A319" s="553"/>
      <c r="B319" s="1271" t="s">
        <v>1224</v>
      </c>
      <c r="C319" s="1272"/>
      <c r="D319" s="1226" t="s">
        <v>893</v>
      </c>
      <c r="E319" s="1227"/>
      <c r="F319" s="1227"/>
      <c r="G319" s="1227"/>
      <c r="H319" s="1227"/>
      <c r="I319" s="1227"/>
      <c r="J319" s="1227"/>
      <c r="K319" s="1227"/>
      <c r="L319" s="1227"/>
      <c r="M319" s="1227"/>
      <c r="N319" s="1227"/>
      <c r="O319" s="1227"/>
      <c r="P319" s="1227"/>
      <c r="Q319" s="1227"/>
      <c r="R319" s="1227"/>
      <c r="S319" s="1227"/>
      <c r="T319" s="1227"/>
      <c r="U319" s="553"/>
      <c r="V319" s="572"/>
      <c r="W319" s="1260" t="s">
        <v>338</v>
      </c>
      <c r="X319" s="1261"/>
      <c r="Y319" s="1230">
        <v>100</v>
      </c>
      <c r="Z319" s="1231"/>
      <c r="AA319" s="1232"/>
      <c r="AB319" s="1273"/>
      <c r="AC319" s="1268"/>
      <c r="AD319" s="1269"/>
      <c r="AE319" s="1268">
        <f t="shared" si="39"/>
        <v>0</v>
      </c>
      <c r="AF319" s="1269"/>
      <c r="AG319" s="1268">
        <f t="shared" si="40"/>
        <v>0</v>
      </c>
      <c r="AH319" s="1269"/>
      <c r="AI319" s="1268">
        <f t="shared" si="41"/>
        <v>0</v>
      </c>
      <c r="AJ319" s="1270"/>
      <c r="AK319" s="1269"/>
      <c r="AL319" s="553"/>
      <c r="AM319" s="553"/>
      <c r="AN319" s="553"/>
    </row>
    <row r="320" spans="1:40" s="293" customFormat="1" ht="18" customHeight="1" outlineLevel="1" x14ac:dyDescent="0.25">
      <c r="A320" s="553"/>
      <c r="B320" s="1271" t="s">
        <v>1225</v>
      </c>
      <c r="C320" s="1272"/>
      <c r="D320" s="1226" t="s">
        <v>894</v>
      </c>
      <c r="E320" s="1227"/>
      <c r="F320" s="1227"/>
      <c r="G320" s="1227"/>
      <c r="H320" s="1227"/>
      <c r="I320" s="1227"/>
      <c r="J320" s="1227"/>
      <c r="K320" s="1227"/>
      <c r="L320" s="1227"/>
      <c r="M320" s="1227"/>
      <c r="N320" s="1227"/>
      <c r="O320" s="1227"/>
      <c r="P320" s="1227"/>
      <c r="Q320" s="1227"/>
      <c r="R320" s="1227"/>
      <c r="S320" s="1227"/>
      <c r="T320" s="1227"/>
      <c r="U320" s="553"/>
      <c r="V320" s="572"/>
      <c r="W320" s="1260" t="s">
        <v>338</v>
      </c>
      <c r="X320" s="1261"/>
      <c r="Y320" s="1230">
        <v>120</v>
      </c>
      <c r="Z320" s="1231"/>
      <c r="AA320" s="1232"/>
      <c r="AB320" s="1273"/>
      <c r="AC320" s="1268"/>
      <c r="AD320" s="1269"/>
      <c r="AE320" s="1268">
        <f t="shared" si="39"/>
        <v>0</v>
      </c>
      <c r="AF320" s="1269"/>
      <c r="AG320" s="1268">
        <f t="shared" si="40"/>
        <v>0</v>
      </c>
      <c r="AH320" s="1269"/>
      <c r="AI320" s="1268">
        <f t="shared" si="41"/>
        <v>0</v>
      </c>
      <c r="AJ320" s="1270"/>
      <c r="AK320" s="1269"/>
      <c r="AL320" s="553"/>
      <c r="AM320" s="553"/>
      <c r="AN320" s="553"/>
    </row>
    <row r="321" spans="1:45" s="293" customFormat="1" ht="18" customHeight="1" outlineLevel="1" x14ac:dyDescent="0.25">
      <c r="A321" s="553"/>
      <c r="B321" s="1271" t="s">
        <v>1226</v>
      </c>
      <c r="C321" s="1272"/>
      <c r="D321" s="1226" t="s">
        <v>895</v>
      </c>
      <c r="E321" s="1227"/>
      <c r="F321" s="1227"/>
      <c r="G321" s="1227"/>
      <c r="H321" s="1227"/>
      <c r="I321" s="1227"/>
      <c r="J321" s="1227"/>
      <c r="K321" s="1227"/>
      <c r="L321" s="1227"/>
      <c r="M321" s="1227"/>
      <c r="N321" s="1227"/>
      <c r="O321" s="1227"/>
      <c r="P321" s="1227"/>
      <c r="Q321" s="1227"/>
      <c r="R321" s="1227"/>
      <c r="S321" s="1227"/>
      <c r="T321" s="1227"/>
      <c r="U321" s="553"/>
      <c r="V321" s="572"/>
      <c r="W321" s="1260" t="s">
        <v>177</v>
      </c>
      <c r="X321" s="1261"/>
      <c r="Y321" s="1230">
        <v>30</v>
      </c>
      <c r="Z321" s="1231"/>
      <c r="AA321" s="1232"/>
      <c r="AB321" s="1273"/>
      <c r="AC321" s="1268"/>
      <c r="AD321" s="1269"/>
      <c r="AE321" s="1268">
        <f t="shared" si="39"/>
        <v>0</v>
      </c>
      <c r="AF321" s="1269"/>
      <c r="AG321" s="1268">
        <f t="shared" si="40"/>
        <v>0</v>
      </c>
      <c r="AH321" s="1269"/>
      <c r="AI321" s="1268">
        <f t="shared" si="41"/>
        <v>0</v>
      </c>
      <c r="AJ321" s="1270"/>
      <c r="AK321" s="1269"/>
      <c r="AL321" s="553"/>
      <c r="AM321" s="553"/>
      <c r="AN321" s="553"/>
    </row>
    <row r="322" spans="1:45" s="293" customFormat="1" ht="18" customHeight="1" outlineLevel="1" x14ac:dyDescent="0.25">
      <c r="A322" s="553"/>
      <c r="B322" s="1271" t="s">
        <v>1227</v>
      </c>
      <c r="C322" s="1272"/>
      <c r="D322" s="1226" t="s">
        <v>966</v>
      </c>
      <c r="E322" s="1227"/>
      <c r="F322" s="1227"/>
      <c r="G322" s="1227"/>
      <c r="H322" s="1227"/>
      <c r="I322" s="1227"/>
      <c r="J322" s="1227"/>
      <c r="K322" s="1227"/>
      <c r="L322" s="1227"/>
      <c r="M322" s="1227"/>
      <c r="N322" s="1227"/>
      <c r="O322" s="1227"/>
      <c r="P322" s="1227"/>
      <c r="Q322" s="1227"/>
      <c r="R322" s="1227"/>
      <c r="S322" s="1227"/>
      <c r="T322" s="1227"/>
      <c r="U322" s="553"/>
      <c r="V322" s="572"/>
      <c r="W322" s="1260" t="s">
        <v>177</v>
      </c>
      <c r="X322" s="1261"/>
      <c r="Y322" s="1230">
        <v>200</v>
      </c>
      <c r="Z322" s="1231"/>
      <c r="AA322" s="1232"/>
      <c r="AB322" s="1273"/>
      <c r="AC322" s="1268"/>
      <c r="AD322" s="1269"/>
      <c r="AE322" s="1268">
        <f t="shared" si="39"/>
        <v>0</v>
      </c>
      <c r="AF322" s="1269"/>
      <c r="AG322" s="1268">
        <f t="shared" si="40"/>
        <v>0</v>
      </c>
      <c r="AH322" s="1269"/>
      <c r="AI322" s="1268">
        <f t="shared" si="41"/>
        <v>0</v>
      </c>
      <c r="AJ322" s="1270"/>
      <c r="AK322" s="1269"/>
      <c r="AL322" s="553"/>
      <c r="AM322" s="553"/>
      <c r="AN322" s="553"/>
    </row>
    <row r="323" spans="1:45" s="293" customFormat="1" ht="18" customHeight="1" x14ac:dyDescent="0.25">
      <c r="A323" s="294"/>
      <c r="B323" s="1271" t="s">
        <v>1228</v>
      </c>
      <c r="C323" s="1272"/>
      <c r="D323" s="1226" t="s">
        <v>967</v>
      </c>
      <c r="E323" s="1227"/>
      <c r="F323" s="1227"/>
      <c r="G323" s="1227"/>
      <c r="H323" s="1227"/>
      <c r="I323" s="1227"/>
      <c r="J323" s="1227"/>
      <c r="K323" s="1227"/>
      <c r="L323" s="1227"/>
      <c r="M323" s="1227"/>
      <c r="N323" s="1227"/>
      <c r="O323" s="1227"/>
      <c r="P323" s="1227"/>
      <c r="Q323" s="1227"/>
      <c r="R323" s="1227"/>
      <c r="S323" s="1227"/>
      <c r="T323" s="1227"/>
      <c r="U323" s="553"/>
      <c r="V323" s="572"/>
      <c r="W323" s="1260" t="s">
        <v>177</v>
      </c>
      <c r="X323" s="1261"/>
      <c r="Y323" s="1230">
        <v>20</v>
      </c>
      <c r="Z323" s="1231"/>
      <c r="AA323" s="1232"/>
      <c r="AB323" s="1273"/>
      <c r="AC323" s="1268"/>
      <c r="AD323" s="1269"/>
      <c r="AE323" s="1268">
        <f t="shared" si="39"/>
        <v>0</v>
      </c>
      <c r="AF323" s="1269"/>
      <c r="AG323" s="1268">
        <f t="shared" si="40"/>
        <v>0</v>
      </c>
      <c r="AH323" s="1269"/>
      <c r="AI323" s="1268">
        <f t="shared" si="41"/>
        <v>0</v>
      </c>
      <c r="AJ323" s="1270"/>
      <c r="AK323" s="1269"/>
      <c r="AL323" s="294"/>
      <c r="AM323" s="292"/>
      <c r="AN323" s="292"/>
      <c r="AO323" s="294"/>
      <c r="AP323" s="294"/>
      <c r="AQ323" s="294"/>
      <c r="AR323" s="294"/>
      <c r="AS323" s="294"/>
    </row>
    <row r="324" spans="1:45" ht="18" customHeight="1" outlineLevel="1" x14ac:dyDescent="0.25">
      <c r="A324" s="258"/>
      <c r="B324" s="1250"/>
      <c r="C324" s="1251"/>
      <c r="D324" s="1252"/>
      <c r="E324" s="1253"/>
      <c r="F324" s="1253"/>
      <c r="G324" s="1253"/>
      <c r="H324" s="1253"/>
      <c r="I324" s="1253"/>
      <c r="J324" s="1253"/>
      <c r="K324" s="1253"/>
      <c r="L324" s="1253"/>
      <c r="M324" s="1253"/>
      <c r="N324" s="1253"/>
      <c r="O324" s="1253"/>
      <c r="P324" s="1253"/>
      <c r="Q324" s="1253"/>
      <c r="R324" s="1253"/>
      <c r="S324" s="1253"/>
      <c r="T324" s="1254"/>
      <c r="U324" s="554"/>
      <c r="V324" s="239"/>
      <c r="W324" s="1255"/>
      <c r="X324" s="1256"/>
      <c r="Y324" s="1247"/>
      <c r="Z324" s="1248"/>
      <c r="AA324" s="1241"/>
      <c r="AB324" s="1242"/>
      <c r="AC324" s="1257"/>
      <c r="AD324" s="1258"/>
      <c r="AE324" s="1257"/>
      <c r="AF324" s="1258"/>
      <c r="AG324" s="1257"/>
      <c r="AH324" s="1258"/>
      <c r="AI324" s="1257"/>
      <c r="AJ324" s="1259"/>
      <c r="AK324" s="1258"/>
      <c r="AL324" s="258"/>
      <c r="AM324" s="258"/>
      <c r="AN324" s="258"/>
    </row>
    <row r="325" spans="1:45" ht="18" customHeight="1" outlineLevel="1" x14ac:dyDescent="0.25">
      <c r="A325" s="258"/>
      <c r="B325" s="1275">
        <v>12</v>
      </c>
      <c r="C325" s="1186"/>
      <c r="D325" s="1203" t="s">
        <v>968</v>
      </c>
      <c r="E325" s="1180"/>
      <c r="F325" s="1180"/>
      <c r="G325" s="1180"/>
      <c r="H325" s="1180"/>
      <c r="I325" s="1180"/>
      <c r="J325" s="1180"/>
      <c r="K325" s="1180"/>
      <c r="L325" s="1180"/>
      <c r="M325" s="1180"/>
      <c r="N325" s="1180"/>
      <c r="O325" s="1180"/>
      <c r="P325" s="1180"/>
      <c r="Q325" s="1180"/>
      <c r="R325" s="1180"/>
      <c r="S325" s="1180"/>
      <c r="T325" s="1180"/>
      <c r="U325" s="289"/>
      <c r="V325" s="289"/>
      <c r="W325" s="289"/>
      <c r="X325" s="289"/>
      <c r="Y325" s="290"/>
      <c r="Z325" s="290"/>
      <c r="AA325" s="290"/>
      <c r="AB325" s="290"/>
      <c r="AC325" s="290"/>
      <c r="AD325" s="290"/>
      <c r="AE325" s="1204"/>
      <c r="AF325" s="1168"/>
      <c r="AG325" s="1204"/>
      <c r="AH325" s="1168"/>
      <c r="AI325" s="1204">
        <f>SUM(AI326:AK342)</f>
        <v>0</v>
      </c>
      <c r="AJ325" s="1205"/>
      <c r="AK325" s="1205"/>
      <c r="AL325" s="258"/>
      <c r="AM325" s="258"/>
      <c r="AN325" s="258"/>
    </row>
    <row r="326" spans="1:45" ht="32.25" customHeight="1" outlineLevel="1" x14ac:dyDescent="0.25">
      <c r="A326" s="258"/>
      <c r="B326" s="1274" t="s">
        <v>755</v>
      </c>
      <c r="C326" s="1274"/>
      <c r="D326" s="1221" t="s">
        <v>969</v>
      </c>
      <c r="E326" s="1222"/>
      <c r="F326" s="1222"/>
      <c r="G326" s="1222"/>
      <c r="H326" s="1222"/>
      <c r="I326" s="1222"/>
      <c r="J326" s="1222"/>
      <c r="K326" s="1222"/>
      <c r="L326" s="1222"/>
      <c r="M326" s="1222"/>
      <c r="N326" s="1222"/>
      <c r="O326" s="1222"/>
      <c r="P326" s="1222"/>
      <c r="Q326" s="1222"/>
      <c r="R326" s="1222"/>
      <c r="S326" s="1222"/>
      <c r="T326" s="1222"/>
      <c r="U326" s="258"/>
      <c r="V326" s="229"/>
      <c r="W326" s="1260" t="s">
        <v>177</v>
      </c>
      <c r="X326" s="1261"/>
      <c r="Y326" s="1212">
        <v>1</v>
      </c>
      <c r="Z326" s="1213"/>
      <c r="AA326" s="1214"/>
      <c r="AB326" s="1223"/>
      <c r="AC326" s="1262"/>
      <c r="AD326" s="1263"/>
      <c r="AE326" s="1262">
        <f t="shared" ref="AE326:AE335" si="42">ROUND(Y326*AA326,2)</f>
        <v>0</v>
      </c>
      <c r="AF326" s="1263"/>
      <c r="AG326" s="1262">
        <f t="shared" ref="AG326:AG335" si="43">ROUND(Y326*AC326,2)</f>
        <v>0</v>
      </c>
      <c r="AH326" s="1263"/>
      <c r="AI326" s="1262">
        <f t="shared" ref="AI326:AI335" si="44">AE326+AG326</f>
        <v>0</v>
      </c>
      <c r="AJ326" s="1264"/>
      <c r="AK326" s="1263"/>
      <c r="AL326" s="258"/>
      <c r="AM326" s="258"/>
      <c r="AN326" s="258"/>
    </row>
    <row r="327" spans="1:45" ht="18" customHeight="1" outlineLevel="1" x14ac:dyDescent="0.25">
      <c r="A327" s="258"/>
      <c r="B327" s="1274" t="s">
        <v>758</v>
      </c>
      <c r="C327" s="1274"/>
      <c r="D327" s="1221" t="s">
        <v>970</v>
      </c>
      <c r="E327" s="1222"/>
      <c r="F327" s="1222"/>
      <c r="G327" s="1222"/>
      <c r="H327" s="1222"/>
      <c r="I327" s="1222"/>
      <c r="J327" s="1222"/>
      <c r="K327" s="1222"/>
      <c r="L327" s="1222"/>
      <c r="M327" s="1222"/>
      <c r="N327" s="1222"/>
      <c r="O327" s="1222"/>
      <c r="P327" s="1222"/>
      <c r="Q327" s="1222"/>
      <c r="R327" s="1222"/>
      <c r="S327" s="1222"/>
      <c r="T327" s="1222"/>
      <c r="U327" s="258"/>
      <c r="V327" s="229"/>
      <c r="W327" s="1260" t="s">
        <v>177</v>
      </c>
      <c r="X327" s="1261"/>
      <c r="Y327" s="1212">
        <v>2</v>
      </c>
      <c r="Z327" s="1213"/>
      <c r="AA327" s="1214"/>
      <c r="AB327" s="1223"/>
      <c r="AC327" s="1262"/>
      <c r="AD327" s="1263"/>
      <c r="AE327" s="1262">
        <f t="shared" si="42"/>
        <v>0</v>
      </c>
      <c r="AF327" s="1263"/>
      <c r="AG327" s="1262">
        <f t="shared" si="43"/>
        <v>0</v>
      </c>
      <c r="AH327" s="1263"/>
      <c r="AI327" s="1262">
        <f t="shared" si="44"/>
        <v>0</v>
      </c>
      <c r="AJ327" s="1264"/>
      <c r="AK327" s="1263"/>
      <c r="AL327" s="258"/>
      <c r="AM327" s="258"/>
      <c r="AN327" s="258"/>
    </row>
    <row r="328" spans="1:45" ht="18" customHeight="1" outlineLevel="1" x14ac:dyDescent="0.25">
      <c r="A328" s="258"/>
      <c r="B328" s="1274" t="s">
        <v>760</v>
      </c>
      <c r="C328" s="1274"/>
      <c r="D328" s="1221" t="s">
        <v>971</v>
      </c>
      <c r="E328" s="1222"/>
      <c r="F328" s="1222"/>
      <c r="G328" s="1222"/>
      <c r="H328" s="1222"/>
      <c r="I328" s="1222"/>
      <c r="J328" s="1222"/>
      <c r="K328" s="1222"/>
      <c r="L328" s="1222"/>
      <c r="M328" s="1222"/>
      <c r="N328" s="1222"/>
      <c r="O328" s="1222"/>
      <c r="P328" s="1222"/>
      <c r="Q328" s="1222"/>
      <c r="R328" s="1222"/>
      <c r="S328" s="1222"/>
      <c r="T328" s="1222"/>
      <c r="U328" s="258"/>
      <c r="V328" s="229"/>
      <c r="W328" s="1260" t="s">
        <v>177</v>
      </c>
      <c r="X328" s="1261"/>
      <c r="Y328" s="1212">
        <v>1</v>
      </c>
      <c r="Z328" s="1213"/>
      <c r="AA328" s="1214"/>
      <c r="AB328" s="1223"/>
      <c r="AC328" s="1262"/>
      <c r="AD328" s="1263"/>
      <c r="AE328" s="1262">
        <f t="shared" si="42"/>
        <v>0</v>
      </c>
      <c r="AF328" s="1263"/>
      <c r="AG328" s="1262">
        <f t="shared" si="43"/>
        <v>0</v>
      </c>
      <c r="AH328" s="1263"/>
      <c r="AI328" s="1262">
        <f t="shared" si="44"/>
        <v>0</v>
      </c>
      <c r="AJ328" s="1264"/>
      <c r="AK328" s="1263"/>
      <c r="AL328" s="258"/>
      <c r="AM328" s="258"/>
      <c r="AN328" s="258"/>
    </row>
    <row r="329" spans="1:45" ht="32.25" customHeight="1" outlineLevel="1" x14ac:dyDescent="0.25">
      <c r="A329" s="258"/>
      <c r="B329" s="1274" t="s">
        <v>762</v>
      </c>
      <c r="C329" s="1274"/>
      <c r="D329" s="1221" t="s">
        <v>972</v>
      </c>
      <c r="E329" s="1222"/>
      <c r="F329" s="1222"/>
      <c r="G329" s="1222"/>
      <c r="H329" s="1222"/>
      <c r="I329" s="1222"/>
      <c r="J329" s="1222"/>
      <c r="K329" s="1222"/>
      <c r="L329" s="1222"/>
      <c r="M329" s="1222"/>
      <c r="N329" s="1222"/>
      <c r="O329" s="1222"/>
      <c r="P329" s="1222"/>
      <c r="Q329" s="1222"/>
      <c r="R329" s="1222"/>
      <c r="S329" s="1222"/>
      <c r="T329" s="1222"/>
      <c r="U329" s="258"/>
      <c r="V329" s="229"/>
      <c r="W329" s="1260" t="s">
        <v>177</v>
      </c>
      <c r="X329" s="1261"/>
      <c r="Y329" s="1212">
        <v>1</v>
      </c>
      <c r="Z329" s="1213"/>
      <c r="AA329" s="1214"/>
      <c r="AB329" s="1223"/>
      <c r="AC329" s="1262"/>
      <c r="AD329" s="1263"/>
      <c r="AE329" s="1262">
        <f t="shared" si="42"/>
        <v>0</v>
      </c>
      <c r="AF329" s="1263"/>
      <c r="AG329" s="1262">
        <f t="shared" si="43"/>
        <v>0</v>
      </c>
      <c r="AH329" s="1263"/>
      <c r="AI329" s="1262">
        <f t="shared" si="44"/>
        <v>0</v>
      </c>
      <c r="AJ329" s="1264"/>
      <c r="AK329" s="1263"/>
      <c r="AL329" s="258"/>
      <c r="AM329" s="258"/>
      <c r="AN329" s="258"/>
    </row>
    <row r="330" spans="1:45" ht="32.25" customHeight="1" outlineLevel="1" x14ac:dyDescent="0.25">
      <c r="A330" s="258"/>
      <c r="B330" s="1274" t="s">
        <v>764</v>
      </c>
      <c r="C330" s="1274"/>
      <c r="D330" s="1221" t="s">
        <v>973</v>
      </c>
      <c r="E330" s="1222"/>
      <c r="F330" s="1222"/>
      <c r="G330" s="1222"/>
      <c r="H330" s="1222"/>
      <c r="I330" s="1222"/>
      <c r="J330" s="1222"/>
      <c r="K330" s="1222"/>
      <c r="L330" s="1222"/>
      <c r="M330" s="1222"/>
      <c r="N330" s="1222"/>
      <c r="O330" s="1222"/>
      <c r="P330" s="1222"/>
      <c r="Q330" s="1222"/>
      <c r="R330" s="1222"/>
      <c r="S330" s="1222"/>
      <c r="T330" s="1222"/>
      <c r="U330" s="258"/>
      <c r="V330" s="229"/>
      <c r="W330" s="1260" t="s">
        <v>177</v>
      </c>
      <c r="X330" s="1261"/>
      <c r="Y330" s="1212">
        <v>1</v>
      </c>
      <c r="Z330" s="1213"/>
      <c r="AA330" s="1214"/>
      <c r="AB330" s="1223"/>
      <c r="AC330" s="1262"/>
      <c r="AD330" s="1263"/>
      <c r="AE330" s="1262">
        <f t="shared" si="42"/>
        <v>0</v>
      </c>
      <c r="AF330" s="1263"/>
      <c r="AG330" s="1262">
        <f t="shared" si="43"/>
        <v>0</v>
      </c>
      <c r="AH330" s="1263"/>
      <c r="AI330" s="1262">
        <f t="shared" si="44"/>
        <v>0</v>
      </c>
      <c r="AJ330" s="1264"/>
      <c r="AK330" s="1263"/>
      <c r="AL330" s="258"/>
      <c r="AM330" s="258"/>
      <c r="AN330" s="258"/>
    </row>
    <row r="331" spans="1:45" ht="18" customHeight="1" outlineLevel="1" x14ac:dyDescent="0.25">
      <c r="A331" s="258"/>
      <c r="B331" s="1274" t="s">
        <v>1206</v>
      </c>
      <c r="C331" s="1274"/>
      <c r="D331" s="1221" t="s">
        <v>974</v>
      </c>
      <c r="E331" s="1222"/>
      <c r="F331" s="1222"/>
      <c r="G331" s="1222"/>
      <c r="H331" s="1222"/>
      <c r="I331" s="1222"/>
      <c r="J331" s="1222"/>
      <c r="K331" s="1222"/>
      <c r="L331" s="1222"/>
      <c r="M331" s="1222"/>
      <c r="N331" s="1222"/>
      <c r="O331" s="1222"/>
      <c r="P331" s="1222"/>
      <c r="Q331" s="1222"/>
      <c r="R331" s="1222"/>
      <c r="S331" s="1222"/>
      <c r="T331" s="1222"/>
      <c r="U331" s="258"/>
      <c r="V331" s="229"/>
      <c r="W331" s="1260" t="s">
        <v>177</v>
      </c>
      <c r="X331" s="1261"/>
      <c r="Y331" s="1212">
        <v>1</v>
      </c>
      <c r="Z331" s="1213"/>
      <c r="AA331" s="1214"/>
      <c r="AB331" s="1223"/>
      <c r="AC331" s="1262"/>
      <c r="AD331" s="1263"/>
      <c r="AE331" s="1262">
        <f t="shared" si="42"/>
        <v>0</v>
      </c>
      <c r="AF331" s="1263"/>
      <c r="AG331" s="1262">
        <f t="shared" si="43"/>
        <v>0</v>
      </c>
      <c r="AH331" s="1263"/>
      <c r="AI331" s="1262">
        <f t="shared" si="44"/>
        <v>0</v>
      </c>
      <c r="AJ331" s="1264"/>
      <c r="AK331" s="1263"/>
      <c r="AL331" s="258"/>
      <c r="AM331" s="258"/>
      <c r="AN331" s="258"/>
    </row>
    <row r="332" spans="1:45" ht="64.5" customHeight="1" outlineLevel="1" x14ac:dyDescent="0.25">
      <c r="A332" s="258"/>
      <c r="B332" s="1274" t="s">
        <v>1207</v>
      </c>
      <c r="C332" s="1274"/>
      <c r="D332" s="1221" t="s">
        <v>975</v>
      </c>
      <c r="E332" s="1222"/>
      <c r="F332" s="1222"/>
      <c r="G332" s="1222"/>
      <c r="H332" s="1222"/>
      <c r="I332" s="1222"/>
      <c r="J332" s="1222"/>
      <c r="K332" s="1222"/>
      <c r="L332" s="1222"/>
      <c r="M332" s="1222"/>
      <c r="N332" s="1222"/>
      <c r="O332" s="1222"/>
      <c r="P332" s="1222"/>
      <c r="Q332" s="1222"/>
      <c r="R332" s="1222"/>
      <c r="S332" s="1222"/>
      <c r="T332" s="1222"/>
      <c r="U332" s="258"/>
      <c r="V332" s="229"/>
      <c r="W332" s="1260" t="s">
        <v>177</v>
      </c>
      <c r="X332" s="1261"/>
      <c r="Y332" s="1212">
        <v>1</v>
      </c>
      <c r="Z332" s="1213"/>
      <c r="AA332" s="1214"/>
      <c r="AB332" s="1223"/>
      <c r="AC332" s="1262"/>
      <c r="AD332" s="1263"/>
      <c r="AE332" s="1262">
        <f t="shared" si="42"/>
        <v>0</v>
      </c>
      <c r="AF332" s="1263"/>
      <c r="AG332" s="1262">
        <f t="shared" si="43"/>
        <v>0</v>
      </c>
      <c r="AH332" s="1263"/>
      <c r="AI332" s="1262">
        <f t="shared" si="44"/>
        <v>0</v>
      </c>
      <c r="AJ332" s="1264"/>
      <c r="AK332" s="1263"/>
      <c r="AL332" s="258"/>
      <c r="AM332" s="258"/>
      <c r="AN332" s="258"/>
    </row>
    <row r="333" spans="1:45" ht="18" customHeight="1" outlineLevel="1" x14ac:dyDescent="0.25">
      <c r="A333" s="258"/>
      <c r="B333" s="1274" t="s">
        <v>1208</v>
      </c>
      <c r="C333" s="1274"/>
      <c r="D333" s="1221" t="s">
        <v>976</v>
      </c>
      <c r="E333" s="1222"/>
      <c r="F333" s="1222"/>
      <c r="G333" s="1222"/>
      <c r="H333" s="1222"/>
      <c r="I333" s="1222"/>
      <c r="J333" s="1222"/>
      <c r="K333" s="1222"/>
      <c r="L333" s="1222"/>
      <c r="M333" s="1222"/>
      <c r="N333" s="1222"/>
      <c r="O333" s="1222"/>
      <c r="P333" s="1222"/>
      <c r="Q333" s="1222"/>
      <c r="R333" s="1222"/>
      <c r="S333" s="1222"/>
      <c r="T333" s="1222"/>
      <c r="U333" s="258"/>
      <c r="V333" s="229"/>
      <c r="W333" s="1260" t="s">
        <v>253</v>
      </c>
      <c r="X333" s="1261"/>
      <c r="Y333" s="1212">
        <v>90</v>
      </c>
      <c r="Z333" s="1213"/>
      <c r="AA333" s="1214"/>
      <c r="AB333" s="1223"/>
      <c r="AC333" s="1262"/>
      <c r="AD333" s="1263"/>
      <c r="AE333" s="1262">
        <f t="shared" si="42"/>
        <v>0</v>
      </c>
      <c r="AF333" s="1263"/>
      <c r="AG333" s="1262">
        <f t="shared" si="43"/>
        <v>0</v>
      </c>
      <c r="AH333" s="1263"/>
      <c r="AI333" s="1262">
        <f t="shared" si="44"/>
        <v>0</v>
      </c>
      <c r="AJ333" s="1264"/>
      <c r="AK333" s="1263"/>
      <c r="AL333" s="258"/>
      <c r="AM333" s="258"/>
      <c r="AN333" s="258"/>
    </row>
    <row r="334" spans="1:45" ht="18" customHeight="1" outlineLevel="1" x14ac:dyDescent="0.25">
      <c r="A334" s="258"/>
      <c r="B334" s="1274" t="s">
        <v>1209</v>
      </c>
      <c r="C334" s="1274"/>
      <c r="D334" s="1221" t="s">
        <v>977</v>
      </c>
      <c r="E334" s="1222"/>
      <c r="F334" s="1222"/>
      <c r="G334" s="1222"/>
      <c r="H334" s="1222"/>
      <c r="I334" s="1222"/>
      <c r="J334" s="1222"/>
      <c r="K334" s="1222"/>
      <c r="L334" s="1222"/>
      <c r="M334" s="1222"/>
      <c r="N334" s="1222"/>
      <c r="O334" s="1222"/>
      <c r="P334" s="1222"/>
      <c r="Q334" s="1222"/>
      <c r="R334" s="1222"/>
      <c r="S334" s="1222"/>
      <c r="T334" s="1222"/>
      <c r="U334" s="258"/>
      <c r="V334" s="229"/>
      <c r="W334" s="1260" t="s">
        <v>177</v>
      </c>
      <c r="X334" s="1261"/>
      <c r="Y334" s="1212">
        <v>1</v>
      </c>
      <c r="Z334" s="1213"/>
      <c r="AA334" s="1214"/>
      <c r="AB334" s="1223"/>
      <c r="AC334" s="1262"/>
      <c r="AD334" s="1263"/>
      <c r="AE334" s="1262">
        <f t="shared" si="42"/>
        <v>0</v>
      </c>
      <c r="AF334" s="1263"/>
      <c r="AG334" s="1262">
        <f t="shared" si="43"/>
        <v>0</v>
      </c>
      <c r="AH334" s="1263"/>
      <c r="AI334" s="1262">
        <f t="shared" si="44"/>
        <v>0</v>
      </c>
      <c r="AJ334" s="1264"/>
      <c r="AK334" s="1263"/>
      <c r="AL334" s="258"/>
      <c r="AM334" s="258"/>
      <c r="AN334" s="258"/>
    </row>
    <row r="335" spans="1:45" s="293" customFormat="1" ht="18" customHeight="1" x14ac:dyDescent="0.25">
      <c r="A335" s="294"/>
      <c r="B335" s="1719" t="s">
        <v>1210</v>
      </c>
      <c r="C335" s="1719"/>
      <c r="D335" s="1226" t="s">
        <v>978</v>
      </c>
      <c r="E335" s="1227"/>
      <c r="F335" s="1227"/>
      <c r="G335" s="1227"/>
      <c r="H335" s="1227"/>
      <c r="I335" s="1227"/>
      <c r="J335" s="1227"/>
      <c r="K335" s="1227"/>
      <c r="L335" s="1227"/>
      <c r="M335" s="1227"/>
      <c r="N335" s="1227"/>
      <c r="O335" s="1227"/>
      <c r="P335" s="1227"/>
      <c r="Q335" s="1227"/>
      <c r="R335" s="1227"/>
      <c r="S335" s="1227"/>
      <c r="T335" s="1227"/>
      <c r="U335" s="553"/>
      <c r="V335" s="572"/>
      <c r="W335" s="1260" t="s">
        <v>177</v>
      </c>
      <c r="X335" s="1261"/>
      <c r="Y335" s="1230">
        <v>4</v>
      </c>
      <c r="Z335" s="1231"/>
      <c r="AA335" s="1232"/>
      <c r="AB335" s="1273"/>
      <c r="AC335" s="1268"/>
      <c r="AD335" s="1269"/>
      <c r="AE335" s="1268">
        <f t="shared" si="42"/>
        <v>0</v>
      </c>
      <c r="AF335" s="1269"/>
      <c r="AG335" s="1268">
        <f t="shared" si="43"/>
        <v>0</v>
      </c>
      <c r="AH335" s="1269"/>
      <c r="AI335" s="1268">
        <f t="shared" si="44"/>
        <v>0</v>
      </c>
      <c r="AJ335" s="1270"/>
      <c r="AK335" s="1269"/>
      <c r="AL335" s="294"/>
      <c r="AM335" s="292"/>
      <c r="AN335" s="292"/>
      <c r="AO335" s="294"/>
      <c r="AP335" s="294"/>
      <c r="AQ335" s="294"/>
      <c r="AR335" s="294"/>
      <c r="AS335" s="294"/>
    </row>
    <row r="336" spans="1:45" s="293" customFormat="1" ht="18" customHeight="1" x14ac:dyDescent="0.25">
      <c r="A336" s="294"/>
      <c r="B336" s="1719" t="s">
        <v>2535</v>
      </c>
      <c r="C336" s="1719"/>
      <c r="D336" s="1226" t="s">
        <v>898</v>
      </c>
      <c r="E336" s="1227"/>
      <c r="F336" s="1227"/>
      <c r="G336" s="1227"/>
      <c r="H336" s="1227"/>
      <c r="I336" s="1227"/>
      <c r="J336" s="1227"/>
      <c r="K336" s="1227"/>
      <c r="L336" s="1227"/>
      <c r="M336" s="1227"/>
      <c r="N336" s="1227"/>
      <c r="O336" s="1227"/>
      <c r="P336" s="1227"/>
      <c r="Q336" s="1227"/>
      <c r="R336" s="1227"/>
      <c r="S336" s="1227"/>
      <c r="T336" s="1227"/>
      <c r="U336" s="553"/>
      <c r="V336" s="572"/>
      <c r="W336" s="1228" t="s">
        <v>907</v>
      </c>
      <c r="X336" s="1229"/>
      <c r="Y336" s="1230">
        <v>2</v>
      </c>
      <c r="Z336" s="1231"/>
      <c r="AA336" s="1232"/>
      <c r="AB336" s="1273"/>
      <c r="AC336" s="1268"/>
      <c r="AD336" s="1269"/>
      <c r="AE336" s="1268">
        <f t="shared" ref="AE336:AE341" si="45">ROUND(Y336*AA336,2)</f>
        <v>0</v>
      </c>
      <c r="AF336" s="1269"/>
      <c r="AG336" s="1268">
        <f t="shared" ref="AG336:AG341" si="46">ROUND(Y336*AC336,2)</f>
        <v>0</v>
      </c>
      <c r="AH336" s="1269"/>
      <c r="AI336" s="1268">
        <f t="shared" ref="AI336:AI341" si="47">AE336+AG336</f>
        <v>0</v>
      </c>
      <c r="AJ336" s="1270"/>
      <c r="AK336" s="1269"/>
      <c r="AL336" s="294"/>
      <c r="AM336" s="292"/>
      <c r="AN336" s="292"/>
      <c r="AO336" s="294"/>
      <c r="AP336" s="294"/>
      <c r="AQ336" s="294"/>
      <c r="AR336" s="294"/>
      <c r="AS336" s="294"/>
    </row>
    <row r="337" spans="1:45" s="293" customFormat="1" ht="18" customHeight="1" x14ac:dyDescent="0.25">
      <c r="A337" s="294"/>
      <c r="B337" s="1719" t="s">
        <v>2536</v>
      </c>
      <c r="C337" s="1719"/>
      <c r="D337" s="1226" t="s">
        <v>900</v>
      </c>
      <c r="E337" s="1227"/>
      <c r="F337" s="1227"/>
      <c r="G337" s="1227"/>
      <c r="H337" s="1227"/>
      <c r="I337" s="1227"/>
      <c r="J337" s="1227"/>
      <c r="K337" s="1227"/>
      <c r="L337" s="1227"/>
      <c r="M337" s="1227"/>
      <c r="N337" s="1227"/>
      <c r="O337" s="1227"/>
      <c r="P337" s="1227"/>
      <c r="Q337" s="1227"/>
      <c r="R337" s="1227"/>
      <c r="S337" s="1227"/>
      <c r="T337" s="1227"/>
      <c r="U337" s="553"/>
      <c r="V337" s="572"/>
      <c r="W337" s="1228" t="s">
        <v>553</v>
      </c>
      <c r="X337" s="1229"/>
      <c r="Y337" s="1230">
        <v>2</v>
      </c>
      <c r="Z337" s="1231"/>
      <c r="AA337" s="1232"/>
      <c r="AB337" s="1273"/>
      <c r="AC337" s="1268"/>
      <c r="AD337" s="1269"/>
      <c r="AE337" s="1268">
        <f t="shared" si="45"/>
        <v>0</v>
      </c>
      <c r="AF337" s="1269"/>
      <c r="AG337" s="1268">
        <f t="shared" si="46"/>
        <v>0</v>
      </c>
      <c r="AH337" s="1269"/>
      <c r="AI337" s="1268">
        <f t="shared" si="47"/>
        <v>0</v>
      </c>
      <c r="AJ337" s="1270"/>
      <c r="AK337" s="1269"/>
      <c r="AL337" s="294"/>
      <c r="AM337" s="292"/>
      <c r="AN337" s="292"/>
      <c r="AO337" s="294"/>
      <c r="AP337" s="294"/>
      <c r="AQ337" s="294"/>
      <c r="AR337" s="294"/>
      <c r="AS337" s="294"/>
    </row>
    <row r="338" spans="1:45" s="293" customFormat="1" ht="18" customHeight="1" x14ac:dyDescent="0.25">
      <c r="A338" s="294"/>
      <c r="B338" s="1719" t="s">
        <v>2537</v>
      </c>
      <c r="C338" s="1719"/>
      <c r="D338" s="1226" t="s">
        <v>901</v>
      </c>
      <c r="E338" s="1227"/>
      <c r="F338" s="1227"/>
      <c r="G338" s="1227"/>
      <c r="H338" s="1227"/>
      <c r="I338" s="1227"/>
      <c r="J338" s="1227"/>
      <c r="K338" s="1227"/>
      <c r="L338" s="1227"/>
      <c r="M338" s="1227"/>
      <c r="N338" s="1227"/>
      <c r="O338" s="1227"/>
      <c r="P338" s="1227"/>
      <c r="Q338" s="1227"/>
      <c r="R338" s="1227"/>
      <c r="S338" s="1227"/>
      <c r="T338" s="1227"/>
      <c r="U338" s="553"/>
      <c r="V338" s="572"/>
      <c r="W338" s="1228" t="s">
        <v>907</v>
      </c>
      <c r="X338" s="1229"/>
      <c r="Y338" s="1230">
        <v>20</v>
      </c>
      <c r="Z338" s="1231"/>
      <c r="AA338" s="1232"/>
      <c r="AB338" s="1273"/>
      <c r="AC338" s="1268"/>
      <c r="AD338" s="1269"/>
      <c r="AE338" s="1268">
        <f t="shared" si="45"/>
        <v>0</v>
      </c>
      <c r="AF338" s="1269"/>
      <c r="AG338" s="1268">
        <f t="shared" si="46"/>
        <v>0</v>
      </c>
      <c r="AH338" s="1269"/>
      <c r="AI338" s="1268">
        <f t="shared" si="47"/>
        <v>0</v>
      </c>
      <c r="AJ338" s="1270"/>
      <c r="AK338" s="1269"/>
      <c r="AL338" s="294"/>
      <c r="AM338" s="292"/>
      <c r="AN338" s="292"/>
      <c r="AO338" s="294"/>
      <c r="AP338" s="294"/>
      <c r="AQ338" s="294"/>
      <c r="AR338" s="294"/>
      <c r="AS338" s="294"/>
    </row>
    <row r="339" spans="1:45" s="293" customFormat="1" ht="18" customHeight="1" x14ac:dyDescent="0.25">
      <c r="A339" s="294"/>
      <c r="B339" s="1719" t="s">
        <v>2538</v>
      </c>
      <c r="C339" s="1719"/>
      <c r="D339" s="1226" t="s">
        <v>902</v>
      </c>
      <c r="E339" s="1227"/>
      <c r="F339" s="1227"/>
      <c r="G339" s="1227"/>
      <c r="H339" s="1227"/>
      <c r="I339" s="1227"/>
      <c r="J339" s="1227"/>
      <c r="K339" s="1227"/>
      <c r="L339" s="1227"/>
      <c r="M339" s="1227"/>
      <c r="N339" s="1227"/>
      <c r="O339" s="1227"/>
      <c r="P339" s="1227"/>
      <c r="Q339" s="1227"/>
      <c r="R339" s="1227"/>
      <c r="S339" s="1227"/>
      <c r="T339" s="1227"/>
      <c r="U339" s="553"/>
      <c r="V339" s="572"/>
      <c r="W339" s="1228" t="s">
        <v>907</v>
      </c>
      <c r="X339" s="1229"/>
      <c r="Y339" s="1230">
        <v>10</v>
      </c>
      <c r="Z339" s="1231"/>
      <c r="AA339" s="1232"/>
      <c r="AB339" s="1273"/>
      <c r="AC339" s="1268"/>
      <c r="AD339" s="1269"/>
      <c r="AE339" s="1268">
        <f t="shared" si="45"/>
        <v>0</v>
      </c>
      <c r="AF339" s="1269"/>
      <c r="AG339" s="1268">
        <f t="shared" si="46"/>
        <v>0</v>
      </c>
      <c r="AH339" s="1269"/>
      <c r="AI339" s="1268">
        <f t="shared" si="47"/>
        <v>0</v>
      </c>
      <c r="AJ339" s="1270"/>
      <c r="AK339" s="1269"/>
      <c r="AL339" s="294"/>
      <c r="AM339" s="292"/>
      <c r="AN339" s="292"/>
      <c r="AO339" s="294"/>
      <c r="AP339" s="294"/>
      <c r="AQ339" s="294"/>
      <c r="AR339" s="294"/>
      <c r="AS339" s="294"/>
    </row>
    <row r="340" spans="1:45" s="293" customFormat="1" ht="18" customHeight="1" x14ac:dyDescent="0.25">
      <c r="A340" s="294"/>
      <c r="B340" s="1719" t="s">
        <v>2539</v>
      </c>
      <c r="C340" s="1719"/>
      <c r="D340" s="1226" t="s">
        <v>904</v>
      </c>
      <c r="E340" s="1227"/>
      <c r="F340" s="1227"/>
      <c r="G340" s="1227"/>
      <c r="H340" s="1227"/>
      <c r="I340" s="1227"/>
      <c r="J340" s="1227"/>
      <c r="K340" s="1227"/>
      <c r="L340" s="1227"/>
      <c r="M340" s="1227"/>
      <c r="N340" s="1227"/>
      <c r="O340" s="1227"/>
      <c r="P340" s="1227"/>
      <c r="Q340" s="1227"/>
      <c r="R340" s="1227"/>
      <c r="S340" s="1227"/>
      <c r="T340" s="1227"/>
      <c r="U340" s="553"/>
      <c r="V340" s="572"/>
      <c r="W340" s="1228" t="s">
        <v>907</v>
      </c>
      <c r="X340" s="1229"/>
      <c r="Y340" s="1230">
        <v>12</v>
      </c>
      <c r="Z340" s="1231"/>
      <c r="AA340" s="1232"/>
      <c r="AB340" s="1273"/>
      <c r="AC340" s="1268"/>
      <c r="AD340" s="1269"/>
      <c r="AE340" s="1268">
        <f t="shared" si="45"/>
        <v>0</v>
      </c>
      <c r="AF340" s="1269"/>
      <c r="AG340" s="1268">
        <f t="shared" si="46"/>
        <v>0</v>
      </c>
      <c r="AH340" s="1269"/>
      <c r="AI340" s="1268">
        <f t="shared" si="47"/>
        <v>0</v>
      </c>
      <c r="AJ340" s="1270"/>
      <c r="AK340" s="1269"/>
      <c r="AL340" s="294"/>
      <c r="AM340" s="292"/>
      <c r="AN340" s="292"/>
      <c r="AO340" s="294"/>
      <c r="AP340" s="294"/>
      <c r="AQ340" s="294"/>
      <c r="AR340" s="294"/>
      <c r="AS340" s="294"/>
    </row>
    <row r="341" spans="1:45" s="293" customFormat="1" ht="18" customHeight="1" x14ac:dyDescent="0.25">
      <c r="A341" s="294"/>
      <c r="B341" s="1719" t="s">
        <v>2540</v>
      </c>
      <c r="C341" s="1719"/>
      <c r="D341" s="1226" t="s">
        <v>906</v>
      </c>
      <c r="E341" s="1227"/>
      <c r="F341" s="1227"/>
      <c r="G341" s="1227"/>
      <c r="H341" s="1227"/>
      <c r="I341" s="1227"/>
      <c r="J341" s="1227"/>
      <c r="K341" s="1227"/>
      <c r="L341" s="1227"/>
      <c r="M341" s="1227"/>
      <c r="N341" s="1227"/>
      <c r="O341" s="1227"/>
      <c r="P341" s="1227"/>
      <c r="Q341" s="1227"/>
      <c r="R341" s="1227"/>
      <c r="S341" s="1227"/>
      <c r="T341" s="1227"/>
      <c r="U341" s="553"/>
      <c r="V341" s="1708"/>
      <c r="W341" s="1228" t="s">
        <v>907</v>
      </c>
      <c r="X341" s="1229"/>
      <c r="Y341" s="1230">
        <v>2</v>
      </c>
      <c r="Z341" s="1231"/>
      <c r="AA341" s="1232"/>
      <c r="AB341" s="1273"/>
      <c r="AC341" s="1268"/>
      <c r="AD341" s="1269"/>
      <c r="AE341" s="1268">
        <f t="shared" si="45"/>
        <v>0</v>
      </c>
      <c r="AF341" s="1269"/>
      <c r="AG341" s="1268">
        <f t="shared" si="46"/>
        <v>0</v>
      </c>
      <c r="AH341" s="1269"/>
      <c r="AI341" s="1268">
        <f t="shared" si="47"/>
        <v>0</v>
      </c>
      <c r="AJ341" s="1270"/>
      <c r="AK341" s="1269"/>
      <c r="AL341" s="294"/>
      <c r="AM341" s="292"/>
      <c r="AN341" s="292"/>
      <c r="AO341" s="294"/>
      <c r="AP341" s="294"/>
      <c r="AQ341" s="294"/>
      <c r="AR341" s="294"/>
      <c r="AS341" s="294"/>
    </row>
    <row r="342" spans="1:45" s="293" customFormat="1" ht="18" customHeight="1" outlineLevel="1" x14ac:dyDescent="0.25">
      <c r="A342" s="553"/>
      <c r="B342" s="1719"/>
      <c r="C342" s="1719"/>
      <c r="D342" s="1720"/>
      <c r="E342" s="1721"/>
      <c r="F342" s="1721"/>
      <c r="G342" s="1721"/>
      <c r="H342" s="1721"/>
      <c r="I342" s="1721"/>
      <c r="J342" s="1721"/>
      <c r="K342" s="1721"/>
      <c r="L342" s="1721"/>
      <c r="M342" s="1721"/>
      <c r="N342" s="1721"/>
      <c r="O342" s="1721"/>
      <c r="P342" s="1721"/>
      <c r="Q342" s="1721"/>
      <c r="R342" s="1721"/>
      <c r="S342" s="1721"/>
      <c r="T342" s="1722"/>
      <c r="U342" s="1715"/>
      <c r="V342" s="222"/>
      <c r="W342" s="1255"/>
      <c r="X342" s="1256"/>
      <c r="Y342" s="1700"/>
      <c r="Z342" s="1701"/>
      <c r="AA342" s="1411"/>
      <c r="AB342" s="1412"/>
      <c r="AC342" s="1716"/>
      <c r="AD342" s="1717"/>
      <c r="AE342" s="1716"/>
      <c r="AF342" s="1717"/>
      <c r="AG342" s="1716"/>
      <c r="AH342" s="1717"/>
      <c r="AI342" s="1716"/>
      <c r="AJ342" s="1718"/>
      <c r="AK342" s="1717"/>
      <c r="AL342" s="553"/>
      <c r="AM342" s="553"/>
      <c r="AN342" s="553"/>
    </row>
    <row r="343" spans="1:45" ht="18" customHeight="1" outlineLevel="1" x14ac:dyDescent="0.25">
      <c r="A343" s="258"/>
      <c r="B343" s="1276">
        <v>13</v>
      </c>
      <c r="C343" s="1175"/>
      <c r="D343" s="1203" t="s">
        <v>190</v>
      </c>
      <c r="E343" s="1180"/>
      <c r="F343" s="1180"/>
      <c r="G343" s="1180"/>
      <c r="H343" s="1180"/>
      <c r="I343" s="1180"/>
      <c r="J343" s="1180"/>
      <c r="K343" s="1180"/>
      <c r="L343" s="1180"/>
      <c r="M343" s="1180"/>
      <c r="N343" s="1180"/>
      <c r="O343" s="1180"/>
      <c r="P343" s="1180"/>
      <c r="Q343" s="1180"/>
      <c r="R343" s="1180"/>
      <c r="S343" s="1180"/>
      <c r="T343" s="1180"/>
      <c r="U343" s="289"/>
      <c r="V343" s="289"/>
      <c r="W343" s="289"/>
      <c r="X343" s="289"/>
      <c r="Y343" s="290"/>
      <c r="Z343" s="290"/>
      <c r="AA343" s="290"/>
      <c r="AB343" s="290"/>
      <c r="AC343" s="290"/>
      <c r="AD343" s="290"/>
      <c r="AE343" s="1204"/>
      <c r="AF343" s="1168"/>
      <c r="AG343" s="1204"/>
      <c r="AH343" s="1168"/>
      <c r="AI343" s="1204">
        <f>SUM(AI344:AK354)</f>
        <v>0</v>
      </c>
      <c r="AJ343" s="1205"/>
      <c r="AK343" s="1205"/>
      <c r="AL343" s="258"/>
      <c r="AM343" s="258"/>
      <c r="AN343" s="258"/>
    </row>
    <row r="344" spans="1:45" ht="18" customHeight="1" outlineLevel="1" x14ac:dyDescent="0.25">
      <c r="A344" s="258"/>
      <c r="B344" s="1274" t="s">
        <v>768</v>
      </c>
      <c r="C344" s="1274"/>
      <c r="D344" s="1221" t="s">
        <v>979</v>
      </c>
      <c r="E344" s="1222"/>
      <c r="F344" s="1222"/>
      <c r="G344" s="1222"/>
      <c r="H344" s="1222"/>
      <c r="I344" s="1222"/>
      <c r="J344" s="1222"/>
      <c r="K344" s="1222"/>
      <c r="L344" s="1222"/>
      <c r="M344" s="1222"/>
      <c r="N344" s="1222"/>
      <c r="O344" s="1222"/>
      <c r="P344" s="1222"/>
      <c r="Q344" s="1222"/>
      <c r="R344" s="1222"/>
      <c r="S344" s="1222"/>
      <c r="T344" s="1222"/>
      <c r="U344" s="258"/>
      <c r="V344" s="229"/>
      <c r="W344" s="1260" t="s">
        <v>907</v>
      </c>
      <c r="X344" s="1261"/>
      <c r="Y344" s="1212">
        <v>2</v>
      </c>
      <c r="Z344" s="1213"/>
      <c r="AA344" s="1214"/>
      <c r="AB344" s="1223"/>
      <c r="AC344" s="1262"/>
      <c r="AD344" s="1263"/>
      <c r="AE344" s="1262">
        <f t="shared" ref="AE344:AE353" si="48">ROUND(Y344*AA344,2)</f>
        <v>0</v>
      </c>
      <c r="AF344" s="1263"/>
      <c r="AG344" s="1262">
        <f t="shared" ref="AG344:AG353" si="49">ROUND(Y344*AC344,2)</f>
        <v>0</v>
      </c>
      <c r="AH344" s="1263"/>
      <c r="AI344" s="1262">
        <f t="shared" ref="AI344:AI353" si="50">AE344+AG344</f>
        <v>0</v>
      </c>
      <c r="AJ344" s="1264"/>
      <c r="AK344" s="1263"/>
      <c r="AL344" s="258"/>
      <c r="AM344" s="258"/>
      <c r="AN344" s="258"/>
    </row>
    <row r="345" spans="1:45" ht="18" customHeight="1" outlineLevel="1" x14ac:dyDescent="0.25">
      <c r="A345" s="258"/>
      <c r="B345" s="1274" t="s">
        <v>772</v>
      </c>
      <c r="C345" s="1274"/>
      <c r="D345" s="1221" t="s">
        <v>980</v>
      </c>
      <c r="E345" s="1222"/>
      <c r="F345" s="1222"/>
      <c r="G345" s="1222"/>
      <c r="H345" s="1222"/>
      <c r="I345" s="1222"/>
      <c r="J345" s="1222"/>
      <c r="K345" s="1222"/>
      <c r="L345" s="1222"/>
      <c r="M345" s="1222"/>
      <c r="N345" s="1222"/>
      <c r="O345" s="1222"/>
      <c r="P345" s="1222"/>
      <c r="Q345" s="1222"/>
      <c r="R345" s="1222"/>
      <c r="S345" s="1222"/>
      <c r="T345" s="1222"/>
      <c r="U345" s="258"/>
      <c r="V345" s="229"/>
      <c r="W345" s="1260" t="s">
        <v>253</v>
      </c>
      <c r="X345" s="1261"/>
      <c r="Y345" s="1212">
        <v>1</v>
      </c>
      <c r="Z345" s="1213"/>
      <c r="AA345" s="1214"/>
      <c r="AB345" s="1223"/>
      <c r="AC345" s="1262"/>
      <c r="AD345" s="1263"/>
      <c r="AE345" s="1262">
        <f t="shared" si="48"/>
        <v>0</v>
      </c>
      <c r="AF345" s="1263"/>
      <c r="AG345" s="1262">
        <f t="shared" si="49"/>
        <v>0</v>
      </c>
      <c r="AH345" s="1263"/>
      <c r="AI345" s="1262">
        <f t="shared" si="50"/>
        <v>0</v>
      </c>
      <c r="AJ345" s="1264"/>
      <c r="AK345" s="1263"/>
      <c r="AL345" s="258"/>
      <c r="AM345" s="258"/>
      <c r="AN345" s="258"/>
    </row>
    <row r="346" spans="1:45" ht="18" customHeight="1" outlineLevel="1" x14ac:dyDescent="0.25">
      <c r="A346" s="258"/>
      <c r="B346" s="1274" t="s">
        <v>775</v>
      </c>
      <c r="C346" s="1274"/>
      <c r="D346" s="1221" t="s">
        <v>981</v>
      </c>
      <c r="E346" s="1222"/>
      <c r="F346" s="1222"/>
      <c r="G346" s="1222"/>
      <c r="H346" s="1222"/>
      <c r="I346" s="1222"/>
      <c r="J346" s="1222"/>
      <c r="K346" s="1222"/>
      <c r="L346" s="1222"/>
      <c r="M346" s="1222"/>
      <c r="N346" s="1222"/>
      <c r="O346" s="1222"/>
      <c r="P346" s="1222"/>
      <c r="Q346" s="1222"/>
      <c r="R346" s="1222"/>
      <c r="S346" s="1222"/>
      <c r="T346" s="1222"/>
      <c r="U346" s="258"/>
      <c r="V346" s="229"/>
      <c r="W346" s="1260" t="s">
        <v>253</v>
      </c>
      <c r="X346" s="1261"/>
      <c r="Y346" s="1212">
        <v>1.5</v>
      </c>
      <c r="Z346" s="1213"/>
      <c r="AA346" s="1214"/>
      <c r="AB346" s="1223"/>
      <c r="AC346" s="1262"/>
      <c r="AD346" s="1263"/>
      <c r="AE346" s="1262">
        <f t="shared" si="48"/>
        <v>0</v>
      </c>
      <c r="AF346" s="1263"/>
      <c r="AG346" s="1262">
        <f t="shared" si="49"/>
        <v>0</v>
      </c>
      <c r="AH346" s="1263"/>
      <c r="AI346" s="1262">
        <f t="shared" si="50"/>
        <v>0</v>
      </c>
      <c r="AJ346" s="1264"/>
      <c r="AK346" s="1263"/>
      <c r="AL346" s="258"/>
      <c r="AM346" s="258"/>
      <c r="AN346" s="258"/>
    </row>
    <row r="347" spans="1:45" ht="18" customHeight="1" outlineLevel="1" x14ac:dyDescent="0.25">
      <c r="A347" s="258"/>
      <c r="B347" s="1274" t="s">
        <v>1199</v>
      </c>
      <c r="C347" s="1274"/>
      <c r="D347" s="1221" t="s">
        <v>982</v>
      </c>
      <c r="E347" s="1222"/>
      <c r="F347" s="1222"/>
      <c r="G347" s="1222"/>
      <c r="H347" s="1222"/>
      <c r="I347" s="1222"/>
      <c r="J347" s="1222"/>
      <c r="K347" s="1222"/>
      <c r="L347" s="1222"/>
      <c r="M347" s="1222"/>
      <c r="N347" s="1222"/>
      <c r="O347" s="1222"/>
      <c r="P347" s="1222"/>
      <c r="Q347" s="1222"/>
      <c r="R347" s="1222"/>
      <c r="S347" s="1222"/>
      <c r="T347" s="1222"/>
      <c r="U347" s="258"/>
      <c r="V347" s="229"/>
      <c r="W347" s="1260" t="s">
        <v>177</v>
      </c>
      <c r="X347" s="1261"/>
      <c r="Y347" s="1212">
        <v>1</v>
      </c>
      <c r="Z347" s="1213"/>
      <c r="AA347" s="1214"/>
      <c r="AB347" s="1223"/>
      <c r="AC347" s="1262"/>
      <c r="AD347" s="1263"/>
      <c r="AE347" s="1262">
        <f t="shared" si="48"/>
        <v>0</v>
      </c>
      <c r="AF347" s="1263"/>
      <c r="AG347" s="1262">
        <f t="shared" si="49"/>
        <v>0</v>
      </c>
      <c r="AH347" s="1263"/>
      <c r="AI347" s="1262">
        <f t="shared" si="50"/>
        <v>0</v>
      </c>
      <c r="AJ347" s="1264"/>
      <c r="AK347" s="1263"/>
      <c r="AL347" s="258"/>
      <c r="AM347" s="258"/>
      <c r="AN347" s="258"/>
    </row>
    <row r="348" spans="1:45" ht="18" customHeight="1" outlineLevel="1" x14ac:dyDescent="0.25">
      <c r="A348" s="258"/>
      <c r="B348" s="1274" t="s">
        <v>1200</v>
      </c>
      <c r="C348" s="1274"/>
      <c r="D348" s="1221" t="s">
        <v>983</v>
      </c>
      <c r="E348" s="1222"/>
      <c r="F348" s="1222"/>
      <c r="G348" s="1222"/>
      <c r="H348" s="1222"/>
      <c r="I348" s="1222"/>
      <c r="J348" s="1222"/>
      <c r="K348" s="1222"/>
      <c r="L348" s="1222"/>
      <c r="M348" s="1222"/>
      <c r="N348" s="1222"/>
      <c r="O348" s="1222"/>
      <c r="P348" s="1222"/>
      <c r="Q348" s="1222"/>
      <c r="R348" s="1222"/>
      <c r="S348" s="1222"/>
      <c r="T348" s="1222"/>
      <c r="U348" s="258"/>
      <c r="V348" s="229"/>
      <c r="W348" s="1260" t="s">
        <v>177</v>
      </c>
      <c r="X348" s="1261"/>
      <c r="Y348" s="1212">
        <v>1</v>
      </c>
      <c r="Z348" s="1213"/>
      <c r="AA348" s="1214"/>
      <c r="AB348" s="1223"/>
      <c r="AC348" s="1262"/>
      <c r="AD348" s="1263"/>
      <c r="AE348" s="1262">
        <f t="shared" si="48"/>
        <v>0</v>
      </c>
      <c r="AF348" s="1263"/>
      <c r="AG348" s="1262">
        <f t="shared" si="49"/>
        <v>0</v>
      </c>
      <c r="AH348" s="1263"/>
      <c r="AI348" s="1262">
        <f t="shared" si="50"/>
        <v>0</v>
      </c>
      <c r="AJ348" s="1264"/>
      <c r="AK348" s="1263"/>
      <c r="AL348" s="258"/>
      <c r="AM348" s="258"/>
      <c r="AN348" s="258"/>
    </row>
    <row r="349" spans="1:45" ht="24.75" customHeight="1" outlineLevel="1" x14ac:dyDescent="0.25">
      <c r="A349" s="258"/>
      <c r="B349" s="1274" t="s">
        <v>1201</v>
      </c>
      <c r="C349" s="1274"/>
      <c r="D349" s="1221" t="s">
        <v>984</v>
      </c>
      <c r="E349" s="1222"/>
      <c r="F349" s="1222"/>
      <c r="G349" s="1222"/>
      <c r="H349" s="1222"/>
      <c r="I349" s="1222"/>
      <c r="J349" s="1222"/>
      <c r="K349" s="1222"/>
      <c r="L349" s="1222"/>
      <c r="M349" s="1222"/>
      <c r="N349" s="1222"/>
      <c r="O349" s="1222"/>
      <c r="P349" s="1222"/>
      <c r="Q349" s="1222"/>
      <c r="R349" s="1222"/>
      <c r="S349" s="1222"/>
      <c r="T349" s="1222"/>
      <c r="U349" s="258"/>
      <c r="V349" s="229"/>
      <c r="W349" s="1260" t="s">
        <v>1002</v>
      </c>
      <c r="X349" s="1261"/>
      <c r="Y349" s="1212">
        <v>1</v>
      </c>
      <c r="Z349" s="1213"/>
      <c r="AA349" s="1214"/>
      <c r="AB349" s="1223"/>
      <c r="AC349" s="1262"/>
      <c r="AD349" s="1263"/>
      <c r="AE349" s="1262">
        <f t="shared" si="48"/>
        <v>0</v>
      </c>
      <c r="AF349" s="1263"/>
      <c r="AG349" s="1262">
        <f t="shared" si="49"/>
        <v>0</v>
      </c>
      <c r="AH349" s="1263"/>
      <c r="AI349" s="1262">
        <f t="shared" si="50"/>
        <v>0</v>
      </c>
      <c r="AJ349" s="1264"/>
      <c r="AK349" s="1263"/>
      <c r="AL349" s="258"/>
      <c r="AM349" s="258"/>
      <c r="AN349" s="258"/>
    </row>
    <row r="350" spans="1:45" ht="36.75" customHeight="1" outlineLevel="1" x14ac:dyDescent="0.25">
      <c r="A350" s="258"/>
      <c r="B350" s="1274" t="s">
        <v>1202</v>
      </c>
      <c r="C350" s="1274"/>
      <c r="D350" s="1221" t="s">
        <v>985</v>
      </c>
      <c r="E350" s="1222"/>
      <c r="F350" s="1222"/>
      <c r="G350" s="1222"/>
      <c r="H350" s="1222"/>
      <c r="I350" s="1222"/>
      <c r="J350" s="1222"/>
      <c r="K350" s="1222"/>
      <c r="L350" s="1222"/>
      <c r="M350" s="1222"/>
      <c r="N350" s="1222"/>
      <c r="O350" s="1222"/>
      <c r="P350" s="1222"/>
      <c r="Q350" s="1222"/>
      <c r="R350" s="1222"/>
      <c r="S350" s="1222"/>
      <c r="T350" s="1222"/>
      <c r="U350" s="258"/>
      <c r="V350" s="229"/>
      <c r="W350" s="1260" t="s">
        <v>1002</v>
      </c>
      <c r="X350" s="1261"/>
      <c r="Y350" s="1212">
        <v>1</v>
      </c>
      <c r="Z350" s="1213"/>
      <c r="AA350" s="1214"/>
      <c r="AB350" s="1223"/>
      <c r="AC350" s="1262"/>
      <c r="AD350" s="1263"/>
      <c r="AE350" s="1262">
        <f t="shared" si="48"/>
        <v>0</v>
      </c>
      <c r="AF350" s="1263"/>
      <c r="AG350" s="1262">
        <f t="shared" si="49"/>
        <v>0</v>
      </c>
      <c r="AH350" s="1263"/>
      <c r="AI350" s="1262">
        <f t="shared" si="50"/>
        <v>0</v>
      </c>
      <c r="AJ350" s="1264"/>
      <c r="AK350" s="1263"/>
      <c r="AL350" s="258"/>
      <c r="AM350" s="258"/>
      <c r="AN350" s="258"/>
    </row>
    <row r="351" spans="1:45" ht="36.75" customHeight="1" outlineLevel="1" x14ac:dyDescent="0.25">
      <c r="A351" s="258"/>
      <c r="B351" s="1274" t="s">
        <v>1203</v>
      </c>
      <c r="C351" s="1274"/>
      <c r="D351" s="1221" t="s">
        <v>986</v>
      </c>
      <c r="E351" s="1222"/>
      <c r="F351" s="1222"/>
      <c r="G351" s="1222"/>
      <c r="H351" s="1222"/>
      <c r="I351" s="1222"/>
      <c r="J351" s="1222"/>
      <c r="K351" s="1222"/>
      <c r="L351" s="1222"/>
      <c r="M351" s="1222"/>
      <c r="N351" s="1222"/>
      <c r="O351" s="1222"/>
      <c r="P351" s="1222"/>
      <c r="Q351" s="1222"/>
      <c r="R351" s="1222"/>
      <c r="S351" s="1222"/>
      <c r="T351" s="1222"/>
      <c r="U351" s="258"/>
      <c r="V351" s="229"/>
      <c r="W351" s="1260" t="s">
        <v>910</v>
      </c>
      <c r="X351" s="1261"/>
      <c r="Y351" s="1212">
        <v>1</v>
      </c>
      <c r="Z351" s="1213"/>
      <c r="AA351" s="1214"/>
      <c r="AB351" s="1223"/>
      <c r="AC351" s="1262"/>
      <c r="AD351" s="1263"/>
      <c r="AE351" s="1262">
        <f t="shared" si="48"/>
        <v>0</v>
      </c>
      <c r="AF351" s="1263"/>
      <c r="AG351" s="1262">
        <f t="shared" si="49"/>
        <v>0</v>
      </c>
      <c r="AH351" s="1263"/>
      <c r="AI351" s="1262">
        <f t="shared" si="50"/>
        <v>0</v>
      </c>
      <c r="AJ351" s="1264"/>
      <c r="AK351" s="1263"/>
      <c r="AL351" s="258"/>
      <c r="AM351" s="258"/>
      <c r="AN351" s="258"/>
    </row>
    <row r="352" spans="1:45" ht="18" customHeight="1" outlineLevel="1" x14ac:dyDescent="0.25">
      <c r="A352" s="258"/>
      <c r="B352" s="1274" t="s">
        <v>1204</v>
      </c>
      <c r="C352" s="1274"/>
      <c r="D352" s="1221" t="s">
        <v>987</v>
      </c>
      <c r="E352" s="1222"/>
      <c r="F352" s="1222"/>
      <c r="G352" s="1222"/>
      <c r="H352" s="1222"/>
      <c r="I352" s="1222"/>
      <c r="J352" s="1222"/>
      <c r="K352" s="1222"/>
      <c r="L352" s="1222"/>
      <c r="M352" s="1222"/>
      <c r="N352" s="1222"/>
      <c r="O352" s="1222"/>
      <c r="P352" s="1222"/>
      <c r="Q352" s="1222"/>
      <c r="R352" s="1222"/>
      <c r="S352" s="1222"/>
      <c r="T352" s="1222"/>
      <c r="U352" s="258"/>
      <c r="V352" s="229"/>
      <c r="W352" s="1260" t="s">
        <v>910</v>
      </c>
      <c r="X352" s="1261"/>
      <c r="Y352" s="1212">
        <v>1</v>
      </c>
      <c r="Z352" s="1213"/>
      <c r="AA352" s="1214"/>
      <c r="AB352" s="1223"/>
      <c r="AC352" s="1262"/>
      <c r="AD352" s="1263"/>
      <c r="AE352" s="1262">
        <f t="shared" si="48"/>
        <v>0</v>
      </c>
      <c r="AF352" s="1263"/>
      <c r="AG352" s="1262">
        <f t="shared" si="49"/>
        <v>0</v>
      </c>
      <c r="AH352" s="1263"/>
      <c r="AI352" s="1262">
        <f t="shared" si="50"/>
        <v>0</v>
      </c>
      <c r="AJ352" s="1264"/>
      <c r="AK352" s="1263"/>
      <c r="AL352" s="258"/>
      <c r="AM352" s="258"/>
      <c r="AN352" s="258"/>
    </row>
    <row r="353" spans="1:45" ht="18" customHeight="1" x14ac:dyDescent="0.25">
      <c r="A353" s="288"/>
      <c r="B353" s="1274" t="s">
        <v>1205</v>
      </c>
      <c r="C353" s="1274"/>
      <c r="D353" s="1221" t="s">
        <v>988</v>
      </c>
      <c r="E353" s="1222"/>
      <c r="F353" s="1222"/>
      <c r="G353" s="1222"/>
      <c r="H353" s="1222"/>
      <c r="I353" s="1222"/>
      <c r="J353" s="1222"/>
      <c r="K353" s="1222"/>
      <c r="L353" s="1222"/>
      <c r="M353" s="1222"/>
      <c r="N353" s="1222"/>
      <c r="O353" s="1222"/>
      <c r="P353" s="1222"/>
      <c r="Q353" s="1222"/>
      <c r="R353" s="1222"/>
      <c r="S353" s="1222"/>
      <c r="T353" s="1222"/>
      <c r="U353" s="258"/>
      <c r="V353" s="229"/>
      <c r="W353" s="1260" t="s">
        <v>910</v>
      </c>
      <c r="X353" s="1261"/>
      <c r="Y353" s="1212">
        <v>1</v>
      </c>
      <c r="Z353" s="1213"/>
      <c r="AA353" s="1214"/>
      <c r="AB353" s="1223"/>
      <c r="AC353" s="1262"/>
      <c r="AD353" s="1263"/>
      <c r="AE353" s="1262">
        <f t="shared" si="48"/>
        <v>0</v>
      </c>
      <c r="AF353" s="1263"/>
      <c r="AG353" s="1262">
        <f t="shared" si="49"/>
        <v>0</v>
      </c>
      <c r="AH353" s="1263"/>
      <c r="AI353" s="1262">
        <f t="shared" si="50"/>
        <v>0</v>
      </c>
      <c r="AJ353" s="1264"/>
      <c r="AK353" s="1263"/>
      <c r="AL353" s="288"/>
      <c r="AM353" s="259"/>
      <c r="AN353" s="259"/>
      <c r="AO353" s="288"/>
      <c r="AP353" s="288"/>
      <c r="AQ353" s="288"/>
      <c r="AR353" s="288"/>
      <c r="AS353" s="288"/>
    </row>
    <row r="354" spans="1:45" ht="18" customHeight="1" outlineLevel="1" x14ac:dyDescent="0.25">
      <c r="A354" s="258"/>
      <c r="B354" s="1274"/>
      <c r="C354" s="1274"/>
      <c r="D354" s="1252"/>
      <c r="E354" s="1253"/>
      <c r="F354" s="1253"/>
      <c r="G354" s="1253"/>
      <c r="H354" s="1253"/>
      <c r="I354" s="1253"/>
      <c r="J354" s="1253"/>
      <c r="K354" s="1253"/>
      <c r="L354" s="1253"/>
      <c r="M354" s="1253"/>
      <c r="N354" s="1253"/>
      <c r="O354" s="1253"/>
      <c r="P354" s="1253"/>
      <c r="Q354" s="1253"/>
      <c r="R354" s="1253"/>
      <c r="S354" s="1253"/>
      <c r="T354" s="1254"/>
      <c r="U354" s="554"/>
      <c r="V354" s="239"/>
      <c r="W354" s="1255"/>
      <c r="X354" s="1256"/>
      <c r="Y354" s="1247"/>
      <c r="Z354" s="1248"/>
      <c r="AA354" s="1241"/>
      <c r="AB354" s="1242"/>
      <c r="AC354" s="1257"/>
      <c r="AD354" s="1258"/>
      <c r="AE354" s="1257"/>
      <c r="AF354" s="1258"/>
      <c r="AG354" s="1257"/>
      <c r="AH354" s="1258"/>
      <c r="AI354" s="1257"/>
      <c r="AJ354" s="1259"/>
      <c r="AK354" s="1258"/>
      <c r="AL354" s="258"/>
      <c r="AM354" s="258"/>
      <c r="AN354" s="258"/>
    </row>
    <row r="355" spans="1:45" ht="35.25" customHeight="1" outlineLevel="1" x14ac:dyDescent="0.25">
      <c r="A355" s="258"/>
      <c r="B355" s="1276">
        <v>14</v>
      </c>
      <c r="C355" s="1175"/>
      <c r="D355" s="1203" t="s">
        <v>989</v>
      </c>
      <c r="E355" s="1180"/>
      <c r="F355" s="1180"/>
      <c r="G355" s="1180"/>
      <c r="H355" s="1180"/>
      <c r="I355" s="1180"/>
      <c r="J355" s="1180"/>
      <c r="K355" s="1180"/>
      <c r="L355" s="1180"/>
      <c r="M355" s="1180"/>
      <c r="N355" s="1180"/>
      <c r="O355" s="1180"/>
      <c r="P355" s="1180"/>
      <c r="Q355" s="1180"/>
      <c r="R355" s="1180"/>
      <c r="S355" s="1180"/>
      <c r="T355" s="1180"/>
      <c r="U355" s="289"/>
      <c r="V355" s="289"/>
      <c r="W355" s="289"/>
      <c r="X355" s="289"/>
      <c r="Y355" s="290"/>
      <c r="Z355" s="290"/>
      <c r="AA355" s="290"/>
      <c r="AB355" s="290"/>
      <c r="AC355" s="290"/>
      <c r="AD355" s="290"/>
      <c r="AE355" s="1204"/>
      <c r="AF355" s="1168"/>
      <c r="AG355" s="1204"/>
      <c r="AH355" s="1168"/>
      <c r="AI355" s="1204">
        <f>SUM(AI356:AK369)</f>
        <v>0</v>
      </c>
      <c r="AJ355" s="1205"/>
      <c r="AK355" s="1205"/>
      <c r="AL355" s="258"/>
      <c r="AM355" s="258"/>
      <c r="AN355" s="258"/>
    </row>
    <row r="356" spans="1:45" ht="18" customHeight="1" outlineLevel="1" x14ac:dyDescent="0.25">
      <c r="A356" s="258"/>
      <c r="B356" s="1274" t="s">
        <v>778</v>
      </c>
      <c r="C356" s="1274"/>
      <c r="D356" s="1221" t="s">
        <v>990</v>
      </c>
      <c r="E356" s="1222"/>
      <c r="F356" s="1222"/>
      <c r="G356" s="1222"/>
      <c r="H356" s="1222"/>
      <c r="I356" s="1222"/>
      <c r="J356" s="1222"/>
      <c r="K356" s="1222"/>
      <c r="L356" s="1222"/>
      <c r="M356" s="1222"/>
      <c r="N356" s="1222"/>
      <c r="O356" s="1222"/>
      <c r="P356" s="1222"/>
      <c r="Q356" s="1222"/>
      <c r="R356" s="1222"/>
      <c r="S356" s="1222"/>
      <c r="T356" s="1222"/>
      <c r="U356" s="258"/>
      <c r="V356" s="229"/>
      <c r="W356" s="1260" t="s">
        <v>257</v>
      </c>
      <c r="X356" s="1261"/>
      <c r="Y356" s="1212">
        <v>40</v>
      </c>
      <c r="Z356" s="1213"/>
      <c r="AA356" s="1214"/>
      <c r="AB356" s="1223"/>
      <c r="AC356" s="1262"/>
      <c r="AD356" s="1263"/>
      <c r="AE356" s="1262">
        <f t="shared" ref="AE356:AE370" si="51">ROUND(Y356*AA356,2)</f>
        <v>0</v>
      </c>
      <c r="AF356" s="1263"/>
      <c r="AG356" s="1262">
        <f t="shared" ref="AG356:AG370" si="52">ROUND(Y356*AC356,2)</f>
        <v>0</v>
      </c>
      <c r="AH356" s="1263"/>
      <c r="AI356" s="1262">
        <f t="shared" ref="AI356:AI370" si="53">AE356+AG356</f>
        <v>0</v>
      </c>
      <c r="AJ356" s="1264"/>
      <c r="AK356" s="1263"/>
      <c r="AL356" s="258"/>
      <c r="AM356" s="258"/>
      <c r="AN356" s="258"/>
    </row>
    <row r="357" spans="1:45" ht="18" customHeight="1" outlineLevel="1" x14ac:dyDescent="0.25">
      <c r="A357" s="258"/>
      <c r="B357" s="1274" t="s">
        <v>781</v>
      </c>
      <c r="C357" s="1274"/>
      <c r="D357" s="1221" t="s">
        <v>991</v>
      </c>
      <c r="E357" s="1222"/>
      <c r="F357" s="1222"/>
      <c r="G357" s="1222"/>
      <c r="H357" s="1222"/>
      <c r="I357" s="1222"/>
      <c r="J357" s="1222"/>
      <c r="K357" s="1222"/>
      <c r="L357" s="1222"/>
      <c r="M357" s="1222"/>
      <c r="N357" s="1222"/>
      <c r="O357" s="1222"/>
      <c r="P357" s="1222"/>
      <c r="Q357" s="1222"/>
      <c r="R357" s="1222"/>
      <c r="S357" s="1222"/>
      <c r="T357" s="1222"/>
      <c r="U357" s="258"/>
      <c r="V357" s="229"/>
      <c r="W357" s="1260" t="s">
        <v>253</v>
      </c>
      <c r="X357" s="1261"/>
      <c r="Y357" s="1212">
        <v>70</v>
      </c>
      <c r="Z357" s="1213"/>
      <c r="AA357" s="1214"/>
      <c r="AB357" s="1223"/>
      <c r="AC357" s="1262"/>
      <c r="AD357" s="1263"/>
      <c r="AE357" s="1262">
        <f t="shared" si="51"/>
        <v>0</v>
      </c>
      <c r="AF357" s="1263"/>
      <c r="AG357" s="1262">
        <f t="shared" si="52"/>
        <v>0</v>
      </c>
      <c r="AH357" s="1263"/>
      <c r="AI357" s="1262">
        <f t="shared" si="53"/>
        <v>0</v>
      </c>
      <c r="AJ357" s="1264"/>
      <c r="AK357" s="1263"/>
      <c r="AL357" s="258"/>
      <c r="AM357" s="258"/>
      <c r="AN357" s="258"/>
    </row>
    <row r="358" spans="1:45" ht="18" customHeight="1" outlineLevel="1" x14ac:dyDescent="0.25">
      <c r="A358" s="258"/>
      <c r="B358" s="1274" t="s">
        <v>784</v>
      </c>
      <c r="C358" s="1274"/>
      <c r="D358" s="1221" t="s">
        <v>992</v>
      </c>
      <c r="E358" s="1222"/>
      <c r="F358" s="1222"/>
      <c r="G358" s="1222"/>
      <c r="H358" s="1222"/>
      <c r="I358" s="1222"/>
      <c r="J358" s="1222"/>
      <c r="K358" s="1222"/>
      <c r="L358" s="1222"/>
      <c r="M358" s="1222"/>
      <c r="N358" s="1222"/>
      <c r="O358" s="1222"/>
      <c r="P358" s="1222"/>
      <c r="Q358" s="1222"/>
      <c r="R358" s="1222"/>
      <c r="S358" s="1222"/>
      <c r="T358" s="1222"/>
      <c r="U358" s="258"/>
      <c r="V358" s="229"/>
      <c r="W358" s="1260" t="s">
        <v>257</v>
      </c>
      <c r="X358" s="1261"/>
      <c r="Y358" s="1212">
        <v>20</v>
      </c>
      <c r="Z358" s="1213"/>
      <c r="AA358" s="1214"/>
      <c r="AB358" s="1223"/>
      <c r="AC358" s="1262"/>
      <c r="AD358" s="1263"/>
      <c r="AE358" s="1262">
        <f t="shared" si="51"/>
        <v>0</v>
      </c>
      <c r="AF358" s="1263"/>
      <c r="AG358" s="1262">
        <f t="shared" si="52"/>
        <v>0</v>
      </c>
      <c r="AH358" s="1263"/>
      <c r="AI358" s="1262">
        <f t="shared" si="53"/>
        <v>0</v>
      </c>
      <c r="AJ358" s="1264"/>
      <c r="AK358" s="1263"/>
      <c r="AL358" s="258"/>
      <c r="AM358" s="258"/>
      <c r="AN358" s="258"/>
    </row>
    <row r="359" spans="1:45" ht="18" customHeight="1" outlineLevel="1" x14ac:dyDescent="0.25">
      <c r="A359" s="258"/>
      <c r="B359" s="1274" t="s">
        <v>787</v>
      </c>
      <c r="C359" s="1274"/>
      <c r="D359" s="1221" t="s">
        <v>993</v>
      </c>
      <c r="E359" s="1222"/>
      <c r="F359" s="1222"/>
      <c r="G359" s="1222"/>
      <c r="H359" s="1222"/>
      <c r="I359" s="1222"/>
      <c r="J359" s="1222"/>
      <c r="K359" s="1222"/>
      <c r="L359" s="1222"/>
      <c r="M359" s="1222"/>
      <c r="N359" s="1222"/>
      <c r="O359" s="1222"/>
      <c r="P359" s="1222"/>
      <c r="Q359" s="1222"/>
      <c r="R359" s="1222"/>
      <c r="S359" s="1222"/>
      <c r="T359" s="1222"/>
      <c r="U359" s="258"/>
      <c r="V359" s="229"/>
      <c r="W359" s="1260" t="s">
        <v>39</v>
      </c>
      <c r="X359" s="1261"/>
      <c r="Y359" s="1212">
        <v>500</v>
      </c>
      <c r="Z359" s="1213"/>
      <c r="AA359" s="1214"/>
      <c r="AB359" s="1223"/>
      <c r="AC359" s="1262"/>
      <c r="AD359" s="1263"/>
      <c r="AE359" s="1262">
        <f t="shared" si="51"/>
        <v>0</v>
      </c>
      <c r="AF359" s="1263"/>
      <c r="AG359" s="1262">
        <f t="shared" si="52"/>
        <v>0</v>
      </c>
      <c r="AH359" s="1263"/>
      <c r="AI359" s="1262">
        <f t="shared" si="53"/>
        <v>0</v>
      </c>
      <c r="AJ359" s="1264"/>
      <c r="AK359" s="1263"/>
      <c r="AL359" s="258"/>
      <c r="AM359" s="258"/>
      <c r="AN359" s="258"/>
    </row>
    <row r="360" spans="1:45" ht="18" customHeight="1" outlineLevel="1" x14ac:dyDescent="0.25">
      <c r="A360" s="258"/>
      <c r="B360" s="1274" t="s">
        <v>1188</v>
      </c>
      <c r="C360" s="1274"/>
      <c r="D360" s="1221" t="s">
        <v>994</v>
      </c>
      <c r="E360" s="1222"/>
      <c r="F360" s="1222"/>
      <c r="G360" s="1222"/>
      <c r="H360" s="1222"/>
      <c r="I360" s="1222"/>
      <c r="J360" s="1222"/>
      <c r="K360" s="1222"/>
      <c r="L360" s="1222"/>
      <c r="M360" s="1222"/>
      <c r="N360" s="1222"/>
      <c r="O360" s="1222"/>
      <c r="P360" s="1222"/>
      <c r="Q360" s="1222"/>
      <c r="R360" s="1222"/>
      <c r="S360" s="1222"/>
      <c r="T360" s="1222"/>
      <c r="U360" s="258"/>
      <c r="V360" s="229"/>
      <c r="W360" s="1260" t="s">
        <v>257</v>
      </c>
      <c r="X360" s="1261"/>
      <c r="Y360" s="1212">
        <v>20</v>
      </c>
      <c r="Z360" s="1213"/>
      <c r="AA360" s="1214"/>
      <c r="AB360" s="1223"/>
      <c r="AC360" s="1262"/>
      <c r="AD360" s="1263"/>
      <c r="AE360" s="1262">
        <f t="shared" si="51"/>
        <v>0</v>
      </c>
      <c r="AF360" s="1263"/>
      <c r="AG360" s="1262">
        <f t="shared" si="52"/>
        <v>0</v>
      </c>
      <c r="AH360" s="1263"/>
      <c r="AI360" s="1262">
        <f t="shared" si="53"/>
        <v>0</v>
      </c>
      <c r="AJ360" s="1264"/>
      <c r="AK360" s="1263"/>
      <c r="AL360" s="258"/>
      <c r="AM360" s="258"/>
      <c r="AN360" s="258"/>
    </row>
    <row r="361" spans="1:45" ht="18" customHeight="1" outlineLevel="1" x14ac:dyDescent="0.25">
      <c r="A361" s="258"/>
      <c r="B361" s="1274" t="s">
        <v>1189</v>
      </c>
      <c r="C361" s="1274"/>
      <c r="D361" s="1221" t="s">
        <v>995</v>
      </c>
      <c r="E361" s="1222"/>
      <c r="F361" s="1222"/>
      <c r="G361" s="1222"/>
      <c r="H361" s="1222"/>
      <c r="I361" s="1222"/>
      <c r="J361" s="1222"/>
      <c r="K361" s="1222"/>
      <c r="L361" s="1222"/>
      <c r="M361" s="1222"/>
      <c r="N361" s="1222"/>
      <c r="O361" s="1222"/>
      <c r="P361" s="1222"/>
      <c r="Q361" s="1222"/>
      <c r="R361" s="1222"/>
      <c r="S361" s="1222"/>
      <c r="T361" s="1222"/>
      <c r="U361" s="258"/>
      <c r="V361" s="229"/>
      <c r="W361" s="1260" t="s">
        <v>257</v>
      </c>
      <c r="X361" s="1261"/>
      <c r="Y361" s="1212">
        <v>20</v>
      </c>
      <c r="Z361" s="1213"/>
      <c r="AA361" s="1214"/>
      <c r="AB361" s="1223"/>
      <c r="AC361" s="1262"/>
      <c r="AD361" s="1263"/>
      <c r="AE361" s="1262">
        <f t="shared" si="51"/>
        <v>0</v>
      </c>
      <c r="AF361" s="1263"/>
      <c r="AG361" s="1262">
        <f t="shared" si="52"/>
        <v>0</v>
      </c>
      <c r="AH361" s="1263"/>
      <c r="AI361" s="1262">
        <f t="shared" si="53"/>
        <v>0</v>
      </c>
      <c r="AJ361" s="1264"/>
      <c r="AK361" s="1263"/>
      <c r="AL361" s="258"/>
      <c r="AM361" s="258"/>
      <c r="AN361" s="258"/>
    </row>
    <row r="362" spans="1:45" ht="18" customHeight="1" outlineLevel="1" x14ac:dyDescent="0.25">
      <c r="A362" s="258"/>
      <c r="B362" s="1274" t="s">
        <v>1190</v>
      </c>
      <c r="C362" s="1274"/>
      <c r="D362" s="1221" t="s">
        <v>996</v>
      </c>
      <c r="E362" s="1222"/>
      <c r="F362" s="1222"/>
      <c r="G362" s="1222"/>
      <c r="H362" s="1222"/>
      <c r="I362" s="1222"/>
      <c r="J362" s="1222"/>
      <c r="K362" s="1222"/>
      <c r="L362" s="1222"/>
      <c r="M362" s="1222"/>
      <c r="N362" s="1222"/>
      <c r="O362" s="1222"/>
      <c r="P362" s="1222"/>
      <c r="Q362" s="1222"/>
      <c r="R362" s="1222"/>
      <c r="S362" s="1222"/>
      <c r="T362" s="1222"/>
      <c r="U362" s="258"/>
      <c r="V362" s="229"/>
      <c r="W362" s="1260" t="s">
        <v>39</v>
      </c>
      <c r="X362" s="1261"/>
      <c r="Y362" s="1212">
        <v>160</v>
      </c>
      <c r="Z362" s="1213"/>
      <c r="AA362" s="1214"/>
      <c r="AB362" s="1223"/>
      <c r="AC362" s="1262"/>
      <c r="AD362" s="1263"/>
      <c r="AE362" s="1262">
        <f t="shared" si="51"/>
        <v>0</v>
      </c>
      <c r="AF362" s="1263"/>
      <c r="AG362" s="1262">
        <f t="shared" si="52"/>
        <v>0</v>
      </c>
      <c r="AH362" s="1263"/>
      <c r="AI362" s="1262">
        <f t="shared" si="53"/>
        <v>0</v>
      </c>
      <c r="AJ362" s="1264"/>
      <c r="AK362" s="1263"/>
      <c r="AL362" s="258"/>
      <c r="AM362" s="258"/>
      <c r="AN362" s="258"/>
    </row>
    <row r="363" spans="1:45" ht="50.25" customHeight="1" outlineLevel="1" x14ac:dyDescent="0.25">
      <c r="A363" s="258"/>
      <c r="B363" s="1274" t="s">
        <v>1191</v>
      </c>
      <c r="C363" s="1274"/>
      <c r="D363" s="1221" t="s">
        <v>997</v>
      </c>
      <c r="E363" s="1222"/>
      <c r="F363" s="1222"/>
      <c r="G363" s="1222"/>
      <c r="H363" s="1222"/>
      <c r="I363" s="1222"/>
      <c r="J363" s="1222"/>
      <c r="K363" s="1222"/>
      <c r="L363" s="1222"/>
      <c r="M363" s="1222"/>
      <c r="N363" s="1222"/>
      <c r="O363" s="1222"/>
      <c r="P363" s="1222"/>
      <c r="Q363" s="1222"/>
      <c r="R363" s="1222"/>
      <c r="S363" s="1222"/>
      <c r="T363" s="1222"/>
      <c r="U363" s="258"/>
      <c r="V363" s="229"/>
      <c r="W363" s="1260" t="s">
        <v>39</v>
      </c>
      <c r="X363" s="1261"/>
      <c r="Y363" s="1212">
        <v>100</v>
      </c>
      <c r="Z363" s="1213"/>
      <c r="AA363" s="1214"/>
      <c r="AB363" s="1223"/>
      <c r="AC363" s="1262"/>
      <c r="AD363" s="1263"/>
      <c r="AE363" s="1262">
        <f t="shared" si="51"/>
        <v>0</v>
      </c>
      <c r="AF363" s="1263"/>
      <c r="AG363" s="1262">
        <f t="shared" si="52"/>
        <v>0</v>
      </c>
      <c r="AH363" s="1263"/>
      <c r="AI363" s="1262">
        <f t="shared" si="53"/>
        <v>0</v>
      </c>
      <c r="AJ363" s="1264"/>
      <c r="AK363" s="1263"/>
      <c r="AL363" s="258"/>
      <c r="AM363" s="258"/>
      <c r="AN363" s="258"/>
    </row>
    <row r="364" spans="1:45" ht="52.5" customHeight="1" outlineLevel="1" x14ac:dyDescent="0.25">
      <c r="A364" s="258"/>
      <c r="B364" s="1274" t="s">
        <v>1192</v>
      </c>
      <c r="C364" s="1274"/>
      <c r="D364" s="1221" t="s">
        <v>998</v>
      </c>
      <c r="E364" s="1222"/>
      <c r="F364" s="1222"/>
      <c r="G364" s="1222"/>
      <c r="H364" s="1222"/>
      <c r="I364" s="1222"/>
      <c r="J364" s="1222"/>
      <c r="K364" s="1222"/>
      <c r="L364" s="1222"/>
      <c r="M364" s="1222"/>
      <c r="N364" s="1222"/>
      <c r="O364" s="1222"/>
      <c r="P364" s="1222"/>
      <c r="Q364" s="1222"/>
      <c r="R364" s="1222"/>
      <c r="S364" s="1222"/>
      <c r="T364" s="1222"/>
      <c r="U364" s="258"/>
      <c r="V364" s="229"/>
      <c r="W364" s="1260" t="s">
        <v>39</v>
      </c>
      <c r="X364" s="1261"/>
      <c r="Y364" s="1212">
        <v>50</v>
      </c>
      <c r="Z364" s="1213"/>
      <c r="AA364" s="1214"/>
      <c r="AB364" s="1223"/>
      <c r="AC364" s="1262"/>
      <c r="AD364" s="1263"/>
      <c r="AE364" s="1262">
        <f t="shared" si="51"/>
        <v>0</v>
      </c>
      <c r="AF364" s="1263"/>
      <c r="AG364" s="1262">
        <f t="shared" si="52"/>
        <v>0</v>
      </c>
      <c r="AH364" s="1263"/>
      <c r="AI364" s="1262">
        <f t="shared" si="53"/>
        <v>0</v>
      </c>
      <c r="AJ364" s="1264"/>
      <c r="AK364" s="1263"/>
      <c r="AL364" s="258"/>
      <c r="AM364" s="258"/>
      <c r="AN364" s="258"/>
    </row>
    <row r="365" spans="1:45" ht="30" customHeight="1" outlineLevel="1" x14ac:dyDescent="0.25">
      <c r="A365" s="258"/>
      <c r="B365" s="1274" t="s">
        <v>1193</v>
      </c>
      <c r="C365" s="1274"/>
      <c r="D365" s="1221" t="s">
        <v>999</v>
      </c>
      <c r="E365" s="1222"/>
      <c r="F365" s="1222"/>
      <c r="G365" s="1222"/>
      <c r="H365" s="1222"/>
      <c r="I365" s="1222"/>
      <c r="J365" s="1222"/>
      <c r="K365" s="1222"/>
      <c r="L365" s="1222"/>
      <c r="M365" s="1222"/>
      <c r="N365" s="1222"/>
      <c r="O365" s="1222"/>
      <c r="P365" s="1222"/>
      <c r="Q365" s="1222"/>
      <c r="R365" s="1222"/>
      <c r="S365" s="1222"/>
      <c r="T365" s="1222"/>
      <c r="U365" s="258"/>
      <c r="V365" s="229"/>
      <c r="W365" s="1260" t="s">
        <v>910</v>
      </c>
      <c r="X365" s="1261"/>
      <c r="Y365" s="1230">
        <v>5</v>
      </c>
      <c r="Z365" s="1231"/>
      <c r="AA365" s="1214"/>
      <c r="AB365" s="1223"/>
      <c r="AC365" s="1262"/>
      <c r="AD365" s="1263"/>
      <c r="AE365" s="1262">
        <f t="shared" si="51"/>
        <v>0</v>
      </c>
      <c r="AF365" s="1263"/>
      <c r="AG365" s="1262">
        <f t="shared" si="52"/>
        <v>0</v>
      </c>
      <c r="AH365" s="1263"/>
      <c r="AI365" s="1262">
        <f t="shared" si="53"/>
        <v>0</v>
      </c>
      <c r="AJ365" s="1264"/>
      <c r="AK365" s="1263"/>
      <c r="AL365" s="258"/>
      <c r="AM365" s="258"/>
      <c r="AN365" s="258"/>
    </row>
    <row r="366" spans="1:45" ht="30" customHeight="1" outlineLevel="1" x14ac:dyDescent="0.25">
      <c r="A366" s="258"/>
      <c r="B366" s="1274" t="s">
        <v>1194</v>
      </c>
      <c r="C366" s="1274"/>
      <c r="D366" s="1221" t="s">
        <v>1000</v>
      </c>
      <c r="E366" s="1222"/>
      <c r="F366" s="1222"/>
      <c r="G366" s="1222"/>
      <c r="H366" s="1222"/>
      <c r="I366" s="1222"/>
      <c r="J366" s="1222"/>
      <c r="K366" s="1222"/>
      <c r="L366" s="1222"/>
      <c r="M366" s="1222"/>
      <c r="N366" s="1222"/>
      <c r="O366" s="1222"/>
      <c r="P366" s="1222"/>
      <c r="Q366" s="1222"/>
      <c r="R366" s="1222"/>
      <c r="S366" s="1222"/>
      <c r="T366" s="1222"/>
      <c r="U366" s="258"/>
      <c r="V366" s="229"/>
      <c r="W366" s="1260" t="s">
        <v>910</v>
      </c>
      <c r="X366" s="1261"/>
      <c r="Y366" s="1212">
        <v>2</v>
      </c>
      <c r="Z366" s="1213"/>
      <c r="AA366" s="1214"/>
      <c r="AB366" s="1223"/>
      <c r="AC366" s="1262"/>
      <c r="AD366" s="1263"/>
      <c r="AE366" s="1262">
        <f t="shared" si="51"/>
        <v>0</v>
      </c>
      <c r="AF366" s="1263"/>
      <c r="AG366" s="1262">
        <f t="shared" si="52"/>
        <v>0</v>
      </c>
      <c r="AH366" s="1263"/>
      <c r="AI366" s="1262">
        <f t="shared" si="53"/>
        <v>0</v>
      </c>
      <c r="AJ366" s="1264"/>
      <c r="AK366" s="1263"/>
      <c r="AL366" s="258"/>
      <c r="AM366" s="258"/>
      <c r="AN366" s="258"/>
    </row>
    <row r="367" spans="1:45" ht="18" customHeight="1" outlineLevel="1" x14ac:dyDescent="0.25">
      <c r="A367" s="258"/>
      <c r="B367" s="1274" t="s">
        <v>1195</v>
      </c>
      <c r="C367" s="1274"/>
      <c r="D367" s="1221" t="s">
        <v>1001</v>
      </c>
      <c r="E367" s="1222"/>
      <c r="F367" s="1222"/>
      <c r="G367" s="1222"/>
      <c r="H367" s="1222"/>
      <c r="I367" s="1222"/>
      <c r="J367" s="1222"/>
      <c r="K367" s="1222"/>
      <c r="L367" s="1222"/>
      <c r="M367" s="1222"/>
      <c r="N367" s="1222"/>
      <c r="O367" s="1222"/>
      <c r="P367" s="1222"/>
      <c r="Q367" s="1222"/>
      <c r="R367" s="1222"/>
      <c r="S367" s="1222"/>
      <c r="T367" s="1222"/>
      <c r="U367" s="258"/>
      <c r="V367" s="229"/>
      <c r="W367" s="1260" t="s">
        <v>39</v>
      </c>
      <c r="X367" s="1261"/>
      <c r="Y367" s="1212">
        <v>700</v>
      </c>
      <c r="Z367" s="1213"/>
      <c r="AA367" s="1214"/>
      <c r="AB367" s="1223"/>
      <c r="AC367" s="1262"/>
      <c r="AD367" s="1263"/>
      <c r="AE367" s="1262">
        <f t="shared" si="51"/>
        <v>0</v>
      </c>
      <c r="AF367" s="1263"/>
      <c r="AG367" s="1262">
        <f t="shared" si="52"/>
        <v>0</v>
      </c>
      <c r="AH367" s="1263"/>
      <c r="AI367" s="1262">
        <f t="shared" si="53"/>
        <v>0</v>
      </c>
      <c r="AJ367" s="1264"/>
      <c r="AK367" s="1263"/>
      <c r="AL367" s="258"/>
      <c r="AM367" s="258"/>
      <c r="AN367" s="258"/>
    </row>
    <row r="368" spans="1:45" ht="18" customHeight="1" outlineLevel="1" x14ac:dyDescent="0.25">
      <c r="A368" s="258"/>
      <c r="B368" s="1274" t="s">
        <v>1196</v>
      </c>
      <c r="C368" s="1274"/>
      <c r="D368" s="1221" t="s">
        <v>894</v>
      </c>
      <c r="E368" s="1222"/>
      <c r="F368" s="1222"/>
      <c r="G368" s="1222"/>
      <c r="H368" s="1222"/>
      <c r="I368" s="1222"/>
      <c r="J368" s="1222"/>
      <c r="K368" s="1222"/>
      <c r="L368" s="1222"/>
      <c r="M368" s="1222"/>
      <c r="N368" s="1222"/>
      <c r="O368" s="1222"/>
      <c r="P368" s="1222"/>
      <c r="Q368" s="1222"/>
      <c r="R368" s="1222"/>
      <c r="S368" s="1222"/>
      <c r="T368" s="1222"/>
      <c r="U368" s="258"/>
      <c r="V368" s="229"/>
      <c r="W368" s="1260" t="s">
        <v>39</v>
      </c>
      <c r="X368" s="1261"/>
      <c r="Y368" s="1212">
        <v>200</v>
      </c>
      <c r="Z368" s="1213"/>
      <c r="AA368" s="1214"/>
      <c r="AB368" s="1223"/>
      <c r="AC368" s="1262"/>
      <c r="AD368" s="1263"/>
      <c r="AE368" s="1262">
        <f t="shared" si="51"/>
        <v>0</v>
      </c>
      <c r="AF368" s="1263"/>
      <c r="AG368" s="1262">
        <f t="shared" si="52"/>
        <v>0</v>
      </c>
      <c r="AH368" s="1263"/>
      <c r="AI368" s="1262">
        <f t="shared" si="53"/>
        <v>0</v>
      </c>
      <c r="AJ368" s="1264"/>
      <c r="AK368" s="1263"/>
      <c r="AL368" s="258"/>
      <c r="AM368" s="258"/>
      <c r="AN368" s="258"/>
    </row>
    <row r="369" spans="1:45" ht="18" customHeight="1" x14ac:dyDescent="0.25">
      <c r="A369" s="288"/>
      <c r="B369" s="1274" t="s">
        <v>1197</v>
      </c>
      <c r="C369" s="1274"/>
      <c r="D369" s="1221" t="s">
        <v>954</v>
      </c>
      <c r="E369" s="1222"/>
      <c r="F369" s="1222"/>
      <c r="G369" s="1222"/>
      <c r="H369" s="1222"/>
      <c r="I369" s="1222"/>
      <c r="J369" s="1222"/>
      <c r="K369" s="1222"/>
      <c r="L369" s="1222"/>
      <c r="M369" s="1222"/>
      <c r="N369" s="1222"/>
      <c r="O369" s="1222"/>
      <c r="P369" s="1222"/>
      <c r="Q369" s="1222"/>
      <c r="R369" s="1222"/>
      <c r="S369" s="1222"/>
      <c r="T369" s="1222"/>
      <c r="U369" s="258"/>
      <c r="V369" s="229"/>
      <c r="W369" s="1260" t="s">
        <v>177</v>
      </c>
      <c r="X369" s="1261"/>
      <c r="Y369" s="1212">
        <v>6</v>
      </c>
      <c r="Z369" s="1213"/>
      <c r="AA369" s="1214"/>
      <c r="AB369" s="1223"/>
      <c r="AC369" s="1262"/>
      <c r="AD369" s="1263"/>
      <c r="AE369" s="1262">
        <f t="shared" si="51"/>
        <v>0</v>
      </c>
      <c r="AF369" s="1263"/>
      <c r="AG369" s="1262">
        <f t="shared" si="52"/>
        <v>0</v>
      </c>
      <c r="AH369" s="1263"/>
      <c r="AI369" s="1262">
        <f t="shared" si="53"/>
        <v>0</v>
      </c>
      <c r="AJ369" s="1264"/>
      <c r="AK369" s="1263"/>
      <c r="AL369" s="288"/>
      <c r="AM369" s="259"/>
      <c r="AN369" s="259"/>
      <c r="AO369" s="288"/>
      <c r="AP369" s="288"/>
      <c r="AQ369" s="288"/>
      <c r="AR369" s="288"/>
      <c r="AS369" s="288"/>
    </row>
    <row r="370" spans="1:45" ht="37.5" customHeight="1" outlineLevel="1" x14ac:dyDescent="0.25">
      <c r="A370" s="258"/>
      <c r="B370" s="1274" t="s">
        <v>1198</v>
      </c>
      <c r="C370" s="1274"/>
      <c r="D370" s="1221" t="s">
        <v>955</v>
      </c>
      <c r="E370" s="1222"/>
      <c r="F370" s="1222"/>
      <c r="G370" s="1222"/>
      <c r="H370" s="1222"/>
      <c r="I370" s="1222"/>
      <c r="J370" s="1222"/>
      <c r="K370" s="1222"/>
      <c r="L370" s="1222"/>
      <c r="M370" s="1222"/>
      <c r="N370" s="1222"/>
      <c r="O370" s="1222"/>
      <c r="P370" s="1222"/>
      <c r="Q370" s="1222"/>
      <c r="R370" s="1222"/>
      <c r="S370" s="1222"/>
      <c r="T370" s="1222"/>
      <c r="U370" s="258"/>
      <c r="V370" s="258"/>
      <c r="W370" s="1260" t="s">
        <v>177</v>
      </c>
      <c r="X370" s="1261"/>
      <c r="Y370" s="1212">
        <v>8</v>
      </c>
      <c r="Z370" s="1213"/>
      <c r="AA370" s="1214"/>
      <c r="AB370" s="1223"/>
      <c r="AC370" s="1262"/>
      <c r="AD370" s="1263"/>
      <c r="AE370" s="1262">
        <f t="shared" si="51"/>
        <v>0</v>
      </c>
      <c r="AF370" s="1263"/>
      <c r="AG370" s="1262">
        <f t="shared" si="52"/>
        <v>0</v>
      </c>
      <c r="AH370" s="1263"/>
      <c r="AI370" s="1262">
        <f t="shared" si="53"/>
        <v>0</v>
      </c>
      <c r="AJ370" s="1264"/>
      <c r="AK370" s="1263"/>
      <c r="AL370" s="258"/>
      <c r="AM370" s="258"/>
      <c r="AN370" s="258"/>
    </row>
    <row r="371" spans="1:45" ht="18" customHeight="1" outlineLevel="1" x14ac:dyDescent="0.25">
      <c r="A371" s="258"/>
      <c r="B371" s="1276">
        <v>15</v>
      </c>
      <c r="C371" s="1175"/>
      <c r="D371" s="1277" t="s">
        <v>2405</v>
      </c>
      <c r="E371" s="1180"/>
      <c r="F371" s="1180"/>
      <c r="G371" s="1180"/>
      <c r="H371" s="1180"/>
      <c r="I371" s="1180"/>
      <c r="J371" s="1180"/>
      <c r="K371" s="1180"/>
      <c r="L371" s="1180"/>
      <c r="M371" s="1180"/>
      <c r="N371" s="1180"/>
      <c r="O371" s="1180"/>
      <c r="P371" s="1180"/>
      <c r="Q371" s="1180"/>
      <c r="R371" s="1180"/>
      <c r="S371" s="1180"/>
      <c r="T371" s="1180"/>
      <c r="U371" s="289"/>
      <c r="V371" s="289"/>
      <c r="W371" s="289"/>
      <c r="X371" s="289"/>
      <c r="Y371" s="290"/>
      <c r="Z371" s="290"/>
      <c r="AA371" s="290"/>
      <c r="AB371" s="290"/>
      <c r="AC371" s="290"/>
      <c r="AD371" s="290"/>
      <c r="AE371" s="1204"/>
      <c r="AF371" s="1168"/>
      <c r="AG371" s="1204"/>
      <c r="AH371" s="1168"/>
      <c r="AI371" s="1204">
        <f>SUM(AI372:AK380)</f>
        <v>0</v>
      </c>
      <c r="AJ371" s="1205"/>
      <c r="AK371" s="1205"/>
      <c r="AL371" s="258"/>
      <c r="AM371" s="258"/>
      <c r="AN371" s="258"/>
    </row>
    <row r="372" spans="1:45" ht="34.5" customHeight="1" outlineLevel="1" x14ac:dyDescent="0.25">
      <c r="A372" s="258"/>
      <c r="B372" s="1279" t="s">
        <v>149</v>
      </c>
      <c r="C372" s="1280"/>
      <c r="D372" s="1221" t="s">
        <v>935</v>
      </c>
      <c r="E372" s="1222"/>
      <c r="F372" s="1222"/>
      <c r="G372" s="1222"/>
      <c r="H372" s="1222"/>
      <c r="I372" s="1222"/>
      <c r="J372" s="1222"/>
      <c r="K372" s="1222"/>
      <c r="L372" s="1222"/>
      <c r="M372" s="1222"/>
      <c r="N372" s="1222"/>
      <c r="O372" s="1222"/>
      <c r="P372" s="1222"/>
      <c r="Q372" s="1222"/>
      <c r="R372" s="1222"/>
      <c r="S372" s="1222"/>
      <c r="T372" s="1222"/>
      <c r="U372" s="258"/>
      <c r="V372" s="229"/>
      <c r="W372" s="1260" t="s">
        <v>177</v>
      </c>
      <c r="X372" s="1261"/>
      <c r="Y372" s="1212">
        <v>2</v>
      </c>
      <c r="Z372" s="1213"/>
      <c r="AA372" s="1214"/>
      <c r="AB372" s="1223"/>
      <c r="AC372" s="1197"/>
      <c r="AD372" s="1278"/>
      <c r="AE372" s="1197">
        <f t="shared" ref="AE372:AE380" si="54">ROUND(Y372*AA372,2)</f>
        <v>0</v>
      </c>
      <c r="AF372" s="1278"/>
      <c r="AG372" s="1197">
        <f t="shared" ref="AG372:AG380" si="55">ROUND(Y372*AC372,2)</f>
        <v>0</v>
      </c>
      <c r="AH372" s="1278"/>
      <c r="AI372" s="1197">
        <f t="shared" ref="AI372:AI380" si="56">AE372+AG372</f>
        <v>0</v>
      </c>
      <c r="AJ372" s="1249"/>
      <c r="AK372" s="1278"/>
      <c r="AL372" s="258"/>
      <c r="AM372" s="258"/>
      <c r="AN372" s="258"/>
    </row>
    <row r="373" spans="1:45" ht="31.5" customHeight="1" outlineLevel="1" x14ac:dyDescent="0.25">
      <c r="A373" s="258"/>
      <c r="B373" s="1279" t="s">
        <v>2415</v>
      </c>
      <c r="C373" s="1280"/>
      <c r="D373" s="1221" t="s">
        <v>990</v>
      </c>
      <c r="E373" s="1222"/>
      <c r="F373" s="1222"/>
      <c r="G373" s="1222"/>
      <c r="H373" s="1222"/>
      <c r="I373" s="1222"/>
      <c r="J373" s="1222"/>
      <c r="K373" s="1222"/>
      <c r="L373" s="1222"/>
      <c r="M373" s="1222"/>
      <c r="N373" s="1222"/>
      <c r="O373" s="1222"/>
      <c r="P373" s="1222"/>
      <c r="Q373" s="1222"/>
      <c r="R373" s="1222"/>
      <c r="S373" s="1222"/>
      <c r="T373" s="1222"/>
      <c r="U373" s="258"/>
      <c r="V373" s="229"/>
      <c r="W373" s="1260" t="s">
        <v>257</v>
      </c>
      <c r="X373" s="1261"/>
      <c r="Y373" s="1212">
        <v>180</v>
      </c>
      <c r="Z373" s="1213"/>
      <c r="AA373" s="1214"/>
      <c r="AB373" s="1223"/>
      <c r="AC373" s="1197"/>
      <c r="AD373" s="1278"/>
      <c r="AE373" s="1197">
        <f t="shared" si="54"/>
        <v>0</v>
      </c>
      <c r="AF373" s="1278"/>
      <c r="AG373" s="1197">
        <f t="shared" si="55"/>
        <v>0</v>
      </c>
      <c r="AH373" s="1278"/>
      <c r="AI373" s="1197">
        <f t="shared" si="56"/>
        <v>0</v>
      </c>
      <c r="AJ373" s="1249"/>
      <c r="AK373" s="1278"/>
      <c r="AL373" s="258"/>
      <c r="AM373" s="258"/>
      <c r="AN373" s="258"/>
    </row>
    <row r="374" spans="1:45" ht="18" customHeight="1" outlineLevel="1" x14ac:dyDescent="0.25">
      <c r="A374" s="258"/>
      <c r="B374" s="1279" t="s">
        <v>2416</v>
      </c>
      <c r="C374" s="1280"/>
      <c r="D374" s="1221" t="s">
        <v>991</v>
      </c>
      <c r="E374" s="1222"/>
      <c r="F374" s="1222"/>
      <c r="G374" s="1222"/>
      <c r="H374" s="1222"/>
      <c r="I374" s="1222"/>
      <c r="J374" s="1222"/>
      <c r="K374" s="1222"/>
      <c r="L374" s="1222"/>
      <c r="M374" s="1222"/>
      <c r="N374" s="1222"/>
      <c r="O374" s="1222"/>
      <c r="P374" s="1222"/>
      <c r="Q374" s="1222"/>
      <c r="R374" s="1222"/>
      <c r="S374" s="1222"/>
      <c r="T374" s="1222"/>
      <c r="U374" s="258"/>
      <c r="V374" s="229"/>
      <c r="W374" s="1260" t="s">
        <v>253</v>
      </c>
      <c r="X374" s="1261"/>
      <c r="Y374" s="1212">
        <v>200</v>
      </c>
      <c r="Z374" s="1213"/>
      <c r="AA374" s="1214"/>
      <c r="AB374" s="1223"/>
      <c r="AC374" s="1197"/>
      <c r="AD374" s="1278"/>
      <c r="AE374" s="1197">
        <f t="shared" si="54"/>
        <v>0</v>
      </c>
      <c r="AF374" s="1278"/>
      <c r="AG374" s="1197">
        <f t="shared" si="55"/>
        <v>0</v>
      </c>
      <c r="AH374" s="1278"/>
      <c r="AI374" s="1197">
        <f t="shared" si="56"/>
        <v>0</v>
      </c>
      <c r="AJ374" s="1249"/>
      <c r="AK374" s="1278"/>
      <c r="AL374" s="258"/>
      <c r="AM374" s="258"/>
      <c r="AN374" s="258"/>
    </row>
    <row r="375" spans="1:45" ht="18" customHeight="1" outlineLevel="1" x14ac:dyDescent="0.25">
      <c r="A375" s="258"/>
      <c r="B375" s="1279" t="s">
        <v>2417</v>
      </c>
      <c r="C375" s="1280"/>
      <c r="D375" s="1221" t="s">
        <v>992</v>
      </c>
      <c r="E375" s="1222"/>
      <c r="F375" s="1222"/>
      <c r="G375" s="1222"/>
      <c r="H375" s="1222"/>
      <c r="I375" s="1222"/>
      <c r="J375" s="1222"/>
      <c r="K375" s="1222"/>
      <c r="L375" s="1222"/>
      <c r="M375" s="1222"/>
      <c r="N375" s="1222"/>
      <c r="O375" s="1222"/>
      <c r="P375" s="1222"/>
      <c r="Q375" s="1222"/>
      <c r="R375" s="1222"/>
      <c r="S375" s="1222"/>
      <c r="T375" s="1222"/>
      <c r="U375" s="258"/>
      <c r="V375" s="229"/>
      <c r="W375" s="1260" t="s">
        <v>257</v>
      </c>
      <c r="X375" s="1261"/>
      <c r="Y375" s="1212">
        <v>30</v>
      </c>
      <c r="Z375" s="1213"/>
      <c r="AA375" s="1214"/>
      <c r="AB375" s="1223"/>
      <c r="AC375" s="1197"/>
      <c r="AD375" s="1278"/>
      <c r="AE375" s="1197">
        <f t="shared" si="54"/>
        <v>0</v>
      </c>
      <c r="AF375" s="1278"/>
      <c r="AG375" s="1197">
        <f t="shared" si="55"/>
        <v>0</v>
      </c>
      <c r="AH375" s="1278"/>
      <c r="AI375" s="1197">
        <f t="shared" si="56"/>
        <v>0</v>
      </c>
      <c r="AJ375" s="1249"/>
      <c r="AK375" s="1278"/>
      <c r="AL375" s="258"/>
      <c r="AM375" s="258"/>
      <c r="AN375" s="258"/>
    </row>
    <row r="376" spans="1:45" ht="18" customHeight="1" outlineLevel="1" x14ac:dyDescent="0.25">
      <c r="A376" s="258"/>
      <c r="B376" s="1279" t="s">
        <v>2418</v>
      </c>
      <c r="C376" s="1280"/>
      <c r="D376" s="1221" t="s">
        <v>993</v>
      </c>
      <c r="E376" s="1222"/>
      <c r="F376" s="1222"/>
      <c r="G376" s="1222"/>
      <c r="H376" s="1222"/>
      <c r="I376" s="1222"/>
      <c r="J376" s="1222"/>
      <c r="K376" s="1222"/>
      <c r="L376" s="1222"/>
      <c r="M376" s="1222"/>
      <c r="N376" s="1222"/>
      <c r="O376" s="1222"/>
      <c r="P376" s="1222"/>
      <c r="Q376" s="1222"/>
      <c r="R376" s="1222"/>
      <c r="S376" s="1222"/>
      <c r="T376" s="1222"/>
      <c r="U376" s="258"/>
      <c r="V376" s="229"/>
      <c r="W376" s="1260" t="s">
        <v>39</v>
      </c>
      <c r="X376" s="1261"/>
      <c r="Y376" s="1212">
        <v>1800</v>
      </c>
      <c r="Z376" s="1213"/>
      <c r="AA376" s="1214"/>
      <c r="AB376" s="1223"/>
      <c r="AC376" s="1197"/>
      <c r="AD376" s="1278"/>
      <c r="AE376" s="1197">
        <f t="shared" si="54"/>
        <v>0</v>
      </c>
      <c r="AF376" s="1278"/>
      <c r="AG376" s="1197">
        <f t="shared" si="55"/>
        <v>0</v>
      </c>
      <c r="AH376" s="1278"/>
      <c r="AI376" s="1197">
        <f t="shared" si="56"/>
        <v>0</v>
      </c>
      <c r="AJ376" s="1249"/>
      <c r="AK376" s="1278"/>
      <c r="AL376" s="258"/>
      <c r="AM376" s="258"/>
      <c r="AN376" s="258"/>
    </row>
    <row r="377" spans="1:45" ht="18" customHeight="1" outlineLevel="1" x14ac:dyDescent="0.25">
      <c r="A377" s="258"/>
      <c r="B377" s="1279" t="s">
        <v>2419</v>
      </c>
      <c r="C377" s="1280"/>
      <c r="D377" s="1221" t="s">
        <v>994</v>
      </c>
      <c r="E377" s="1222"/>
      <c r="F377" s="1222"/>
      <c r="G377" s="1222"/>
      <c r="H377" s="1222"/>
      <c r="I377" s="1222"/>
      <c r="J377" s="1222"/>
      <c r="K377" s="1222"/>
      <c r="L377" s="1222"/>
      <c r="M377" s="1222"/>
      <c r="N377" s="1222"/>
      <c r="O377" s="1222"/>
      <c r="P377" s="1222"/>
      <c r="Q377" s="1222"/>
      <c r="R377" s="1222"/>
      <c r="S377" s="1222"/>
      <c r="T377" s="1222"/>
      <c r="U377" s="258"/>
      <c r="V377" s="229"/>
      <c r="W377" s="1260" t="s">
        <v>257</v>
      </c>
      <c r="X377" s="1261"/>
      <c r="Y377" s="1212">
        <v>180</v>
      </c>
      <c r="Z377" s="1213"/>
      <c r="AA377" s="1214"/>
      <c r="AB377" s="1223"/>
      <c r="AC377" s="1197"/>
      <c r="AD377" s="1278"/>
      <c r="AE377" s="1197">
        <f t="shared" si="54"/>
        <v>0</v>
      </c>
      <c r="AF377" s="1278"/>
      <c r="AG377" s="1197">
        <f t="shared" si="55"/>
        <v>0</v>
      </c>
      <c r="AH377" s="1278"/>
      <c r="AI377" s="1197">
        <f t="shared" si="56"/>
        <v>0</v>
      </c>
      <c r="AJ377" s="1249"/>
      <c r="AK377" s="1278"/>
      <c r="AL377" s="258"/>
      <c r="AM377" s="258"/>
      <c r="AN377" s="258"/>
    </row>
    <row r="378" spans="1:45" ht="67.5" customHeight="1" outlineLevel="1" x14ac:dyDescent="0.25">
      <c r="A378" s="258"/>
      <c r="B378" s="1279" t="s">
        <v>2420</v>
      </c>
      <c r="C378" s="1280"/>
      <c r="D378" s="1221" t="s">
        <v>995</v>
      </c>
      <c r="E378" s="1222"/>
      <c r="F378" s="1222"/>
      <c r="G378" s="1222"/>
      <c r="H378" s="1222"/>
      <c r="I378" s="1222"/>
      <c r="J378" s="1222"/>
      <c r="K378" s="1222"/>
      <c r="L378" s="1222"/>
      <c r="M378" s="1222"/>
      <c r="N378" s="1222"/>
      <c r="O378" s="1222"/>
      <c r="P378" s="1222"/>
      <c r="Q378" s="1222"/>
      <c r="R378" s="1222"/>
      <c r="S378" s="1222"/>
      <c r="T378" s="1222"/>
      <c r="U378" s="258"/>
      <c r="V378" s="229"/>
      <c r="W378" s="1260" t="s">
        <v>257</v>
      </c>
      <c r="X378" s="1261"/>
      <c r="Y378" s="1212">
        <v>50</v>
      </c>
      <c r="Z378" s="1213"/>
      <c r="AA378" s="1214"/>
      <c r="AB378" s="1223"/>
      <c r="AC378" s="1197"/>
      <c r="AD378" s="1278"/>
      <c r="AE378" s="1197">
        <f t="shared" si="54"/>
        <v>0</v>
      </c>
      <c r="AF378" s="1278"/>
      <c r="AG378" s="1197">
        <f t="shared" si="55"/>
        <v>0</v>
      </c>
      <c r="AH378" s="1278"/>
      <c r="AI378" s="1197">
        <f t="shared" si="56"/>
        <v>0</v>
      </c>
      <c r="AJ378" s="1249"/>
      <c r="AK378" s="1278"/>
      <c r="AL378" s="258"/>
      <c r="AM378" s="258"/>
      <c r="AN378" s="258"/>
    </row>
    <row r="379" spans="1:45" s="293" customFormat="1" ht="18" customHeight="1" outlineLevel="1" x14ac:dyDescent="0.25">
      <c r="A379" s="553"/>
      <c r="B379" s="1723" t="s">
        <v>2421</v>
      </c>
      <c r="C379" s="1724"/>
      <c r="D379" s="1226" t="s">
        <v>996</v>
      </c>
      <c r="E379" s="1227"/>
      <c r="F379" s="1227"/>
      <c r="G379" s="1227"/>
      <c r="H379" s="1227"/>
      <c r="I379" s="1227"/>
      <c r="J379" s="1227"/>
      <c r="K379" s="1227"/>
      <c r="L379" s="1227"/>
      <c r="M379" s="1227"/>
      <c r="N379" s="1227"/>
      <c r="O379" s="1227"/>
      <c r="P379" s="1227"/>
      <c r="Q379" s="1227"/>
      <c r="R379" s="1227"/>
      <c r="S379" s="1227"/>
      <c r="T379" s="1227"/>
      <c r="U379" s="553"/>
      <c r="V379" s="572"/>
      <c r="W379" s="1260" t="s">
        <v>39</v>
      </c>
      <c r="X379" s="1261"/>
      <c r="Y379" s="1230">
        <v>1800</v>
      </c>
      <c r="Z379" s="1231"/>
      <c r="AA379" s="1232"/>
      <c r="AB379" s="1273"/>
      <c r="AC379" s="1234"/>
      <c r="AD379" s="1725"/>
      <c r="AE379" s="1234">
        <f t="shared" si="54"/>
        <v>0</v>
      </c>
      <c r="AF379" s="1725"/>
      <c r="AG379" s="1234">
        <f t="shared" si="55"/>
        <v>0</v>
      </c>
      <c r="AH379" s="1725"/>
      <c r="AI379" s="1234">
        <f t="shared" si="56"/>
        <v>0</v>
      </c>
      <c r="AJ379" s="1687"/>
      <c r="AK379" s="1725"/>
      <c r="AL379" s="553"/>
      <c r="AM379" s="553"/>
      <c r="AN379" s="553"/>
    </row>
    <row r="380" spans="1:45" s="1704" customFormat="1" ht="15.75" outlineLevel="1" x14ac:dyDescent="0.25">
      <c r="A380" s="553"/>
      <c r="B380" s="1723" t="s">
        <v>2422</v>
      </c>
      <c r="C380" s="1724"/>
      <c r="D380" s="1226" t="s">
        <v>2524</v>
      </c>
      <c r="E380" s="1227"/>
      <c r="F380" s="1227"/>
      <c r="G380" s="1227"/>
      <c r="H380" s="1227"/>
      <c r="I380" s="1227"/>
      <c r="J380" s="1227"/>
      <c r="K380" s="1227"/>
      <c r="L380" s="1227"/>
      <c r="M380" s="1227"/>
      <c r="N380" s="1227"/>
      <c r="O380" s="1227"/>
      <c r="P380" s="1227"/>
      <c r="Q380" s="1227"/>
      <c r="R380" s="1227"/>
      <c r="S380" s="1227"/>
      <c r="T380" s="1227"/>
      <c r="U380" s="553"/>
      <c r="V380" s="572"/>
      <c r="W380" s="1260" t="s">
        <v>910</v>
      </c>
      <c r="X380" s="1261"/>
      <c r="Y380" s="1230">
        <v>16</v>
      </c>
      <c r="Z380" s="1231"/>
      <c r="AA380" s="1232"/>
      <c r="AB380" s="1273"/>
      <c r="AC380" s="1234"/>
      <c r="AD380" s="1725"/>
      <c r="AE380" s="1234">
        <f t="shared" si="54"/>
        <v>0</v>
      </c>
      <c r="AF380" s="1725"/>
      <c r="AG380" s="1234">
        <f t="shared" si="55"/>
        <v>0</v>
      </c>
      <c r="AH380" s="1725"/>
      <c r="AI380" s="1234">
        <f t="shared" si="56"/>
        <v>0</v>
      </c>
      <c r="AJ380" s="1687"/>
      <c r="AK380" s="1725"/>
      <c r="AL380" s="553"/>
      <c r="AM380" s="553"/>
      <c r="AN380" s="553"/>
    </row>
    <row r="381" spans="1:45" s="293" customFormat="1" ht="37.5" customHeight="1" outlineLevel="1" x14ac:dyDescent="0.25">
      <c r="A381" s="553"/>
      <c r="B381" s="1719"/>
      <c r="C381" s="1719"/>
      <c r="D381" s="1720"/>
      <c r="E381" s="1721"/>
      <c r="F381" s="1721"/>
      <c r="G381" s="1721"/>
      <c r="H381" s="1721"/>
      <c r="I381" s="1721"/>
      <c r="J381" s="1721"/>
      <c r="K381" s="1721"/>
      <c r="L381" s="1721"/>
      <c r="M381" s="1721"/>
      <c r="N381" s="1721"/>
      <c r="O381" s="1721"/>
      <c r="P381" s="1721"/>
      <c r="Q381" s="1721"/>
      <c r="R381" s="1721"/>
      <c r="S381" s="1721"/>
      <c r="T381" s="1722"/>
      <c r="U381" s="1715"/>
      <c r="V381" s="222"/>
      <c r="W381" s="1255"/>
      <c r="X381" s="1256"/>
      <c r="Y381" s="1700"/>
      <c r="Z381" s="1701"/>
      <c r="AA381" s="1411"/>
      <c r="AB381" s="1412"/>
      <c r="AC381" s="1716"/>
      <c r="AD381" s="1717"/>
      <c r="AE381" s="1716"/>
      <c r="AF381" s="1717"/>
      <c r="AG381" s="1716"/>
      <c r="AH381" s="1717"/>
      <c r="AI381" s="1716"/>
      <c r="AJ381" s="1718"/>
      <c r="AK381" s="1717"/>
      <c r="AL381" s="553"/>
      <c r="AM381" s="553"/>
      <c r="AN381" s="553"/>
    </row>
    <row r="382" spans="1:45" ht="18" customHeight="1" outlineLevel="1" x14ac:dyDescent="0.25">
      <c r="A382" s="258"/>
      <c r="B382" s="1276">
        <v>16</v>
      </c>
      <c r="C382" s="1175"/>
      <c r="D382" s="1277" t="s">
        <v>2431</v>
      </c>
      <c r="E382" s="1180"/>
      <c r="F382" s="1180"/>
      <c r="G382" s="1180"/>
      <c r="H382" s="1180"/>
      <c r="I382" s="1180"/>
      <c r="J382" s="1180"/>
      <c r="K382" s="1180"/>
      <c r="L382" s="1180"/>
      <c r="M382" s="1180"/>
      <c r="N382" s="1180"/>
      <c r="O382" s="1180"/>
      <c r="P382" s="1180"/>
      <c r="Q382" s="1180"/>
      <c r="R382" s="1180"/>
      <c r="S382" s="1180"/>
      <c r="T382" s="1180"/>
      <c r="U382" s="289"/>
      <c r="V382" s="289"/>
      <c r="W382" s="289"/>
      <c r="X382" s="289"/>
      <c r="Y382" s="290"/>
      <c r="Z382" s="290"/>
      <c r="AA382" s="290"/>
      <c r="AB382" s="290"/>
      <c r="AC382" s="290"/>
      <c r="AD382" s="290"/>
      <c r="AE382" s="1204"/>
      <c r="AF382" s="1168"/>
      <c r="AG382" s="1204"/>
      <c r="AH382" s="1168"/>
      <c r="AI382" s="1204">
        <f>SUM(AI392:AK393)</f>
        <v>0</v>
      </c>
      <c r="AJ382" s="1205"/>
      <c r="AK382" s="1205"/>
      <c r="AL382" s="258"/>
      <c r="AM382" s="258"/>
      <c r="AN382" s="258"/>
    </row>
    <row r="383" spans="1:45" ht="34.5" customHeight="1" outlineLevel="1" x14ac:dyDescent="0.25">
      <c r="A383" s="258"/>
      <c r="B383" s="1279" t="s">
        <v>794</v>
      </c>
      <c r="C383" s="1280"/>
      <c r="D383" s="1221" t="s">
        <v>2406</v>
      </c>
      <c r="E383" s="1222"/>
      <c r="F383" s="1222"/>
      <c r="G383" s="1222"/>
      <c r="H383" s="1222"/>
      <c r="I383" s="1222"/>
      <c r="J383" s="1222"/>
      <c r="K383" s="1222"/>
      <c r="L383" s="1222"/>
      <c r="M383" s="1222"/>
      <c r="N383" s="1222"/>
      <c r="O383" s="1222"/>
      <c r="P383" s="1222"/>
      <c r="Q383" s="1222"/>
      <c r="R383" s="1222"/>
      <c r="S383" s="1222"/>
      <c r="T383" s="1222"/>
      <c r="U383" s="258"/>
      <c r="V383" s="229"/>
      <c r="W383" s="1260" t="s">
        <v>39</v>
      </c>
      <c r="X383" s="1261" t="s">
        <v>39</v>
      </c>
      <c r="Y383" s="1212">
        <v>21</v>
      </c>
      <c r="Z383" s="1213"/>
      <c r="AA383" s="1214"/>
      <c r="AB383" s="1223"/>
      <c r="AC383" s="1197"/>
      <c r="AD383" s="1278"/>
      <c r="AE383" s="1197">
        <f t="shared" ref="AE383:AE393" si="57">ROUND(Y383*AA383,2)</f>
        <v>0</v>
      </c>
      <c r="AF383" s="1278"/>
      <c r="AG383" s="1197">
        <f t="shared" ref="AG383:AG393" si="58">ROUND(Y383*AC383,2)</f>
        <v>0</v>
      </c>
      <c r="AH383" s="1278"/>
      <c r="AI383" s="1197">
        <f t="shared" ref="AI383:AI393" si="59">AE383+AG383</f>
        <v>0</v>
      </c>
      <c r="AJ383" s="1249"/>
      <c r="AK383" s="1278"/>
      <c r="AL383" s="258"/>
      <c r="AM383" s="258"/>
      <c r="AN383" s="258"/>
    </row>
    <row r="384" spans="1:45" ht="31.5" customHeight="1" outlineLevel="1" x14ac:dyDescent="0.25">
      <c r="A384" s="258"/>
      <c r="B384" s="1279" t="s">
        <v>156</v>
      </c>
      <c r="C384" s="1280"/>
      <c r="D384" s="1221" t="s">
        <v>2407</v>
      </c>
      <c r="E384" s="1222"/>
      <c r="F384" s="1222"/>
      <c r="G384" s="1222"/>
      <c r="H384" s="1222"/>
      <c r="I384" s="1222"/>
      <c r="J384" s="1222"/>
      <c r="K384" s="1222"/>
      <c r="L384" s="1222"/>
      <c r="M384" s="1222"/>
      <c r="N384" s="1222"/>
      <c r="O384" s="1222"/>
      <c r="P384" s="1222"/>
      <c r="Q384" s="1222"/>
      <c r="R384" s="1222"/>
      <c r="S384" s="1222"/>
      <c r="T384" s="1222"/>
      <c r="U384" s="258"/>
      <c r="V384" s="229"/>
      <c r="W384" s="1260" t="s">
        <v>39</v>
      </c>
      <c r="X384" s="1261" t="s">
        <v>39</v>
      </c>
      <c r="Y384" s="1212">
        <v>3000</v>
      </c>
      <c r="Z384" s="1213"/>
      <c r="AA384" s="1214"/>
      <c r="AB384" s="1223"/>
      <c r="AC384" s="1197"/>
      <c r="AD384" s="1278"/>
      <c r="AE384" s="1197">
        <f t="shared" si="57"/>
        <v>0</v>
      </c>
      <c r="AF384" s="1278"/>
      <c r="AG384" s="1197">
        <f t="shared" si="58"/>
        <v>0</v>
      </c>
      <c r="AH384" s="1278"/>
      <c r="AI384" s="1197">
        <f t="shared" si="59"/>
        <v>0</v>
      </c>
      <c r="AJ384" s="1249"/>
      <c r="AK384" s="1278"/>
      <c r="AL384" s="258"/>
      <c r="AM384" s="258"/>
      <c r="AN384" s="258"/>
    </row>
    <row r="385" spans="1:45" ht="18" customHeight="1" outlineLevel="1" x14ac:dyDescent="0.25">
      <c r="A385" s="258"/>
      <c r="B385" s="1279" t="s">
        <v>798</v>
      </c>
      <c r="C385" s="1280"/>
      <c r="D385" s="1221" t="s">
        <v>944</v>
      </c>
      <c r="E385" s="1222"/>
      <c r="F385" s="1222"/>
      <c r="G385" s="1222"/>
      <c r="H385" s="1222"/>
      <c r="I385" s="1222"/>
      <c r="J385" s="1222"/>
      <c r="K385" s="1222"/>
      <c r="L385" s="1222"/>
      <c r="M385" s="1222"/>
      <c r="N385" s="1222"/>
      <c r="O385" s="1222"/>
      <c r="P385" s="1222"/>
      <c r="Q385" s="1222"/>
      <c r="R385" s="1222"/>
      <c r="S385" s="1222"/>
      <c r="T385" s="1222"/>
      <c r="U385" s="258"/>
      <c r="V385" s="229"/>
      <c r="W385" s="1260" t="s">
        <v>39</v>
      </c>
      <c r="X385" s="1261" t="s">
        <v>39</v>
      </c>
      <c r="Y385" s="1212">
        <v>450</v>
      </c>
      <c r="Z385" s="1213"/>
      <c r="AA385" s="1214"/>
      <c r="AB385" s="1223"/>
      <c r="AC385" s="1197"/>
      <c r="AD385" s="1278"/>
      <c r="AE385" s="1197">
        <f t="shared" si="57"/>
        <v>0</v>
      </c>
      <c r="AF385" s="1278"/>
      <c r="AG385" s="1197">
        <f t="shared" si="58"/>
        <v>0</v>
      </c>
      <c r="AH385" s="1278"/>
      <c r="AI385" s="1197">
        <f t="shared" si="59"/>
        <v>0</v>
      </c>
      <c r="AJ385" s="1249"/>
      <c r="AK385" s="1278"/>
      <c r="AL385" s="258"/>
      <c r="AM385" s="258"/>
      <c r="AN385" s="258"/>
    </row>
    <row r="386" spans="1:45" ht="18" customHeight="1" outlineLevel="1" x14ac:dyDescent="0.25">
      <c r="A386" s="258"/>
      <c r="B386" s="1279" t="s">
        <v>2423</v>
      </c>
      <c r="C386" s="1280"/>
      <c r="D386" s="1221" t="s">
        <v>2408</v>
      </c>
      <c r="E386" s="1222"/>
      <c r="F386" s="1222"/>
      <c r="G386" s="1222"/>
      <c r="H386" s="1222"/>
      <c r="I386" s="1222"/>
      <c r="J386" s="1222"/>
      <c r="K386" s="1222"/>
      <c r="L386" s="1222"/>
      <c r="M386" s="1222"/>
      <c r="N386" s="1222"/>
      <c r="O386" s="1222"/>
      <c r="P386" s="1222"/>
      <c r="Q386" s="1222"/>
      <c r="R386" s="1222"/>
      <c r="S386" s="1222"/>
      <c r="T386" s="1222"/>
      <c r="U386" s="258"/>
      <c r="V386" s="229"/>
      <c r="W386" s="1260" t="s">
        <v>177</v>
      </c>
      <c r="X386" s="1261" t="s">
        <v>177</v>
      </c>
      <c r="Y386" s="1212">
        <v>18</v>
      </c>
      <c r="Z386" s="1213"/>
      <c r="AA386" s="1214"/>
      <c r="AB386" s="1223"/>
      <c r="AC386" s="1197"/>
      <c r="AD386" s="1278"/>
      <c r="AE386" s="1197">
        <f t="shared" si="57"/>
        <v>0</v>
      </c>
      <c r="AF386" s="1278"/>
      <c r="AG386" s="1197">
        <f t="shared" si="58"/>
        <v>0</v>
      </c>
      <c r="AH386" s="1278"/>
      <c r="AI386" s="1197">
        <f t="shared" si="59"/>
        <v>0</v>
      </c>
      <c r="AJ386" s="1249"/>
      <c r="AK386" s="1278"/>
      <c r="AL386" s="258"/>
      <c r="AM386" s="258"/>
      <c r="AN386" s="258"/>
    </row>
    <row r="387" spans="1:45" ht="18" customHeight="1" outlineLevel="1" x14ac:dyDescent="0.25">
      <c r="A387" s="258"/>
      <c r="B387" s="1279" t="s">
        <v>2424</v>
      </c>
      <c r="C387" s="1280"/>
      <c r="D387" s="1221" t="s">
        <v>2409</v>
      </c>
      <c r="E387" s="1222"/>
      <c r="F387" s="1222"/>
      <c r="G387" s="1222"/>
      <c r="H387" s="1222"/>
      <c r="I387" s="1222"/>
      <c r="J387" s="1222"/>
      <c r="K387" s="1222"/>
      <c r="L387" s="1222"/>
      <c r="M387" s="1222"/>
      <c r="N387" s="1222"/>
      <c r="O387" s="1222"/>
      <c r="P387" s="1222"/>
      <c r="Q387" s="1222"/>
      <c r="R387" s="1222"/>
      <c r="S387" s="1222"/>
      <c r="T387" s="1222"/>
      <c r="U387" s="258"/>
      <c r="V387" s="229"/>
      <c r="W387" s="1260" t="s">
        <v>177</v>
      </c>
      <c r="X387" s="1261" t="s">
        <v>177</v>
      </c>
      <c r="Y387" s="1212">
        <v>15</v>
      </c>
      <c r="Z387" s="1213"/>
      <c r="AA387" s="1214"/>
      <c r="AB387" s="1223"/>
      <c r="AC387" s="1197"/>
      <c r="AD387" s="1278"/>
      <c r="AE387" s="1197">
        <f t="shared" si="57"/>
        <v>0</v>
      </c>
      <c r="AF387" s="1278"/>
      <c r="AG387" s="1197">
        <f t="shared" si="58"/>
        <v>0</v>
      </c>
      <c r="AH387" s="1278"/>
      <c r="AI387" s="1197">
        <f t="shared" si="59"/>
        <v>0</v>
      </c>
      <c r="AJ387" s="1249"/>
      <c r="AK387" s="1278"/>
      <c r="AL387" s="258"/>
      <c r="AM387" s="258"/>
      <c r="AN387" s="258"/>
    </row>
    <row r="388" spans="1:45" ht="18" customHeight="1" outlineLevel="1" x14ac:dyDescent="0.25">
      <c r="A388" s="258"/>
      <c r="B388" s="1279" t="s">
        <v>2425</v>
      </c>
      <c r="C388" s="1280"/>
      <c r="D388" s="1221" t="s">
        <v>2410</v>
      </c>
      <c r="E388" s="1222"/>
      <c r="F388" s="1222"/>
      <c r="G388" s="1222"/>
      <c r="H388" s="1222"/>
      <c r="I388" s="1222"/>
      <c r="J388" s="1222"/>
      <c r="K388" s="1222"/>
      <c r="L388" s="1222"/>
      <c r="M388" s="1222"/>
      <c r="N388" s="1222"/>
      <c r="O388" s="1222"/>
      <c r="P388" s="1222"/>
      <c r="Q388" s="1222"/>
      <c r="R388" s="1222"/>
      <c r="S388" s="1222"/>
      <c r="T388" s="1222"/>
      <c r="U388" s="258"/>
      <c r="V388" s="229"/>
      <c r="W388" s="1260" t="s">
        <v>177</v>
      </c>
      <c r="X388" s="1261" t="s">
        <v>177</v>
      </c>
      <c r="Y388" s="1212">
        <v>15</v>
      </c>
      <c r="Z388" s="1213"/>
      <c r="AA388" s="1214"/>
      <c r="AB388" s="1223"/>
      <c r="AC388" s="1197"/>
      <c r="AD388" s="1278"/>
      <c r="AE388" s="1197">
        <f t="shared" si="57"/>
        <v>0</v>
      </c>
      <c r="AF388" s="1278"/>
      <c r="AG388" s="1197">
        <f t="shared" si="58"/>
        <v>0</v>
      </c>
      <c r="AH388" s="1278"/>
      <c r="AI388" s="1197">
        <f t="shared" si="59"/>
        <v>0</v>
      </c>
      <c r="AJ388" s="1249"/>
      <c r="AK388" s="1278"/>
      <c r="AL388" s="258"/>
      <c r="AM388" s="258"/>
      <c r="AN388" s="258"/>
    </row>
    <row r="389" spans="1:45" ht="67.5" customHeight="1" outlineLevel="1" x14ac:dyDescent="0.25">
      <c r="A389" s="258"/>
      <c r="B389" s="1279" t="s">
        <v>2426</v>
      </c>
      <c r="C389" s="1280"/>
      <c r="D389" s="1221" t="s">
        <v>2411</v>
      </c>
      <c r="E389" s="1222"/>
      <c r="F389" s="1222"/>
      <c r="G389" s="1222"/>
      <c r="H389" s="1222"/>
      <c r="I389" s="1222"/>
      <c r="J389" s="1222"/>
      <c r="K389" s="1222"/>
      <c r="L389" s="1222"/>
      <c r="M389" s="1222"/>
      <c r="N389" s="1222"/>
      <c r="O389" s="1222"/>
      <c r="P389" s="1222"/>
      <c r="Q389" s="1222"/>
      <c r="R389" s="1222"/>
      <c r="S389" s="1222"/>
      <c r="T389" s="1222"/>
      <c r="U389" s="258"/>
      <c r="V389" s="229"/>
      <c r="W389" s="1260" t="s">
        <v>177</v>
      </c>
      <c r="X389" s="1261" t="s">
        <v>177</v>
      </c>
      <c r="Y389" s="1212">
        <v>18</v>
      </c>
      <c r="Z389" s="1213"/>
      <c r="AA389" s="1214"/>
      <c r="AB389" s="1223"/>
      <c r="AC389" s="1197"/>
      <c r="AD389" s="1278"/>
      <c r="AE389" s="1197">
        <f t="shared" si="57"/>
        <v>0</v>
      </c>
      <c r="AF389" s="1278"/>
      <c r="AG389" s="1197">
        <f t="shared" si="58"/>
        <v>0</v>
      </c>
      <c r="AH389" s="1278"/>
      <c r="AI389" s="1197">
        <f t="shared" si="59"/>
        <v>0</v>
      </c>
      <c r="AJ389" s="1249"/>
      <c r="AK389" s="1278"/>
      <c r="AL389" s="258"/>
      <c r="AM389" s="258"/>
      <c r="AN389" s="258"/>
    </row>
    <row r="390" spans="1:45" ht="37.5" customHeight="1" outlineLevel="1" x14ac:dyDescent="0.25">
      <c r="A390" s="258"/>
      <c r="B390" s="1279" t="s">
        <v>2427</v>
      </c>
      <c r="C390" s="1280"/>
      <c r="D390" s="1221" t="s">
        <v>2412</v>
      </c>
      <c r="E390" s="1222"/>
      <c r="F390" s="1222"/>
      <c r="G390" s="1222"/>
      <c r="H390" s="1222"/>
      <c r="I390" s="1222"/>
      <c r="J390" s="1222"/>
      <c r="K390" s="1222"/>
      <c r="L390" s="1222"/>
      <c r="M390" s="1222"/>
      <c r="N390" s="1222"/>
      <c r="O390" s="1222"/>
      <c r="P390" s="1222"/>
      <c r="Q390" s="1222"/>
      <c r="R390" s="1222"/>
      <c r="S390" s="1222"/>
      <c r="T390" s="1222"/>
      <c r="U390" s="258"/>
      <c r="V390" s="229"/>
      <c r="W390" s="1260" t="s">
        <v>177</v>
      </c>
      <c r="X390" s="1261" t="s">
        <v>177</v>
      </c>
      <c r="Y390" s="1212">
        <v>15</v>
      </c>
      <c r="Z390" s="1213"/>
      <c r="AA390" s="1214"/>
      <c r="AB390" s="1223"/>
      <c r="AC390" s="1197"/>
      <c r="AD390" s="1278"/>
      <c r="AE390" s="1197">
        <f t="shared" si="57"/>
        <v>0</v>
      </c>
      <c r="AF390" s="1278"/>
      <c r="AG390" s="1197">
        <f t="shared" si="58"/>
        <v>0</v>
      </c>
      <c r="AH390" s="1278"/>
      <c r="AI390" s="1197">
        <f t="shared" si="59"/>
        <v>0</v>
      </c>
      <c r="AJ390" s="1249"/>
      <c r="AK390" s="1278"/>
      <c r="AL390" s="258"/>
      <c r="AM390" s="258"/>
      <c r="AN390" s="258"/>
    </row>
    <row r="391" spans="1:45" ht="18" customHeight="1" outlineLevel="1" x14ac:dyDescent="0.25">
      <c r="A391" s="258"/>
      <c r="B391" s="1279" t="s">
        <v>2428</v>
      </c>
      <c r="C391" s="1280"/>
      <c r="D391" s="1221" t="s">
        <v>2413</v>
      </c>
      <c r="E391" s="1222"/>
      <c r="F391" s="1222"/>
      <c r="G391" s="1222"/>
      <c r="H391" s="1222"/>
      <c r="I391" s="1222"/>
      <c r="J391" s="1222"/>
      <c r="K391" s="1222"/>
      <c r="L391" s="1222"/>
      <c r="M391" s="1222"/>
      <c r="N391" s="1222"/>
      <c r="O391" s="1222"/>
      <c r="P391" s="1222"/>
      <c r="Q391" s="1222"/>
      <c r="R391" s="1222"/>
      <c r="S391" s="1222"/>
      <c r="T391" s="1222"/>
      <c r="U391" s="258"/>
      <c r="V391" s="229"/>
      <c r="W391" s="1260" t="s">
        <v>177</v>
      </c>
      <c r="X391" s="1261" t="s">
        <v>177</v>
      </c>
      <c r="Y391" s="1212">
        <v>100</v>
      </c>
      <c r="Z391" s="1213"/>
      <c r="AA391" s="1214"/>
      <c r="AB391" s="1223"/>
      <c r="AC391" s="1197"/>
      <c r="AD391" s="1278"/>
      <c r="AE391" s="1197">
        <f t="shared" si="57"/>
        <v>0</v>
      </c>
      <c r="AF391" s="1278"/>
      <c r="AG391" s="1197">
        <f t="shared" si="58"/>
        <v>0</v>
      </c>
      <c r="AH391" s="1278"/>
      <c r="AI391" s="1197">
        <f t="shared" si="59"/>
        <v>0</v>
      </c>
      <c r="AJ391" s="1249"/>
      <c r="AK391" s="1278"/>
      <c r="AL391" s="258"/>
      <c r="AM391" s="258"/>
      <c r="AN391" s="258"/>
    </row>
    <row r="392" spans="1:45" ht="18" customHeight="1" outlineLevel="1" x14ac:dyDescent="0.25">
      <c r="A392" s="258"/>
      <c r="B392" s="1279" t="s">
        <v>2429</v>
      </c>
      <c r="C392" s="1280"/>
      <c r="D392" s="1221" t="s">
        <v>2414</v>
      </c>
      <c r="E392" s="1222"/>
      <c r="F392" s="1222"/>
      <c r="G392" s="1222"/>
      <c r="H392" s="1222"/>
      <c r="I392" s="1222"/>
      <c r="J392" s="1222"/>
      <c r="K392" s="1222"/>
      <c r="L392" s="1222"/>
      <c r="M392" s="1222"/>
      <c r="N392" s="1222"/>
      <c r="O392" s="1222"/>
      <c r="P392" s="1222"/>
      <c r="Q392" s="1222"/>
      <c r="R392" s="1222"/>
      <c r="S392" s="1222"/>
      <c r="T392" s="1222"/>
      <c r="U392" s="258"/>
      <c r="V392" s="229"/>
      <c r="W392" s="1260" t="s">
        <v>177</v>
      </c>
      <c r="X392" s="1261" t="s">
        <v>177</v>
      </c>
      <c r="Y392" s="1212">
        <v>16</v>
      </c>
      <c r="Z392" s="1213"/>
      <c r="AA392" s="1214"/>
      <c r="AB392" s="1223"/>
      <c r="AC392" s="1197"/>
      <c r="AD392" s="1278"/>
      <c r="AE392" s="1197">
        <f t="shared" si="57"/>
        <v>0</v>
      </c>
      <c r="AF392" s="1278"/>
      <c r="AG392" s="1197">
        <f t="shared" si="58"/>
        <v>0</v>
      </c>
      <c r="AH392" s="1278"/>
      <c r="AI392" s="1197">
        <f t="shared" si="59"/>
        <v>0</v>
      </c>
      <c r="AJ392" s="1249"/>
      <c r="AK392" s="1278"/>
      <c r="AL392" s="258"/>
      <c r="AM392" s="258"/>
      <c r="AN392" s="258"/>
    </row>
    <row r="393" spans="1:45" ht="18" customHeight="1" x14ac:dyDescent="0.25">
      <c r="A393" s="300"/>
      <c r="B393" s="1279" t="s">
        <v>2430</v>
      </c>
      <c r="C393" s="1280"/>
      <c r="D393" s="1221" t="s">
        <v>959</v>
      </c>
      <c r="E393" s="1222"/>
      <c r="F393" s="1222"/>
      <c r="G393" s="1222"/>
      <c r="H393" s="1222"/>
      <c r="I393" s="1222"/>
      <c r="J393" s="1222"/>
      <c r="K393" s="1222"/>
      <c r="L393" s="1222"/>
      <c r="M393" s="1222"/>
      <c r="N393" s="1222"/>
      <c r="O393" s="1222"/>
      <c r="P393" s="1222"/>
      <c r="Q393" s="1222"/>
      <c r="R393" s="1222"/>
      <c r="S393" s="1222"/>
      <c r="T393" s="1222"/>
      <c r="U393" s="258"/>
      <c r="V393" s="229"/>
      <c r="W393" s="1260" t="s">
        <v>39</v>
      </c>
      <c r="X393" s="1261" t="s">
        <v>39</v>
      </c>
      <c r="Y393" s="1212">
        <v>150</v>
      </c>
      <c r="Z393" s="1213"/>
      <c r="AA393" s="1214"/>
      <c r="AB393" s="1223"/>
      <c r="AC393" s="1197"/>
      <c r="AD393" s="1278"/>
      <c r="AE393" s="1197">
        <f t="shared" si="57"/>
        <v>0</v>
      </c>
      <c r="AF393" s="1278"/>
      <c r="AG393" s="1197">
        <f t="shared" si="58"/>
        <v>0</v>
      </c>
      <c r="AH393" s="1278"/>
      <c r="AI393" s="1197">
        <f t="shared" si="59"/>
        <v>0</v>
      </c>
      <c r="AJ393" s="1249"/>
      <c r="AK393" s="1278"/>
      <c r="AL393" s="300"/>
      <c r="AM393" s="307"/>
      <c r="AN393" s="307"/>
      <c r="AO393" s="300"/>
      <c r="AP393" s="300"/>
      <c r="AQ393" s="300"/>
      <c r="AR393" s="300"/>
      <c r="AS393" s="300"/>
    </row>
    <row r="394" spans="1:45" ht="16.5" customHeight="1" x14ac:dyDescent="0.25">
      <c r="A394" s="258"/>
      <c r="B394" s="1279"/>
      <c r="C394" s="1280"/>
      <c r="D394" s="1252"/>
      <c r="E394" s="1253"/>
      <c r="F394" s="1253"/>
      <c r="G394" s="1253"/>
      <c r="H394" s="1253"/>
      <c r="I394" s="1253"/>
      <c r="J394" s="1253"/>
      <c r="K394" s="1253"/>
      <c r="L394" s="1253"/>
      <c r="M394" s="1253"/>
      <c r="N394" s="1253"/>
      <c r="O394" s="1253"/>
      <c r="P394" s="1253"/>
      <c r="Q394" s="1253"/>
      <c r="R394" s="1253"/>
      <c r="S394" s="1253"/>
      <c r="T394" s="1254"/>
      <c r="U394" s="554"/>
      <c r="V394" s="239"/>
      <c r="W394" s="1255"/>
      <c r="X394" s="1256"/>
      <c r="Y394" s="1247"/>
      <c r="Z394" s="1248"/>
      <c r="AA394" s="1241"/>
      <c r="AB394" s="1242"/>
      <c r="AC394" s="1257"/>
      <c r="AD394" s="1258"/>
      <c r="AE394" s="1257"/>
      <c r="AF394" s="1258"/>
      <c r="AG394" s="1257"/>
      <c r="AH394" s="1258"/>
      <c r="AI394" s="1257"/>
      <c r="AJ394" s="1259"/>
      <c r="AK394" s="1258"/>
      <c r="AL394" s="258"/>
      <c r="AM394" s="258"/>
      <c r="AN394" s="258"/>
      <c r="AO394" s="258"/>
      <c r="AP394" s="258"/>
      <c r="AQ394" s="258"/>
      <c r="AR394" s="258"/>
      <c r="AS394" s="258"/>
    </row>
    <row r="395" spans="1:45" ht="18" customHeight="1" x14ac:dyDescent="0.25">
      <c r="A395" s="258"/>
      <c r="B395" s="1281"/>
      <c r="C395" s="1178"/>
      <c r="D395" s="1282" t="s">
        <v>52</v>
      </c>
      <c r="E395" s="1180"/>
      <c r="F395" s="1180"/>
      <c r="G395" s="1180"/>
      <c r="H395" s="1180"/>
      <c r="I395" s="1180"/>
      <c r="J395" s="1180"/>
      <c r="K395" s="1180"/>
      <c r="L395" s="1180"/>
      <c r="M395" s="1180"/>
      <c r="N395" s="1180"/>
      <c r="O395" s="1180"/>
      <c r="P395" s="1180"/>
      <c r="Q395" s="1180"/>
      <c r="R395" s="1180"/>
      <c r="S395" s="1180"/>
      <c r="T395" s="1180"/>
      <c r="U395" s="301"/>
      <c r="V395" s="302"/>
      <c r="W395" s="302"/>
      <c r="X395" s="302"/>
      <c r="Y395" s="303"/>
      <c r="Z395" s="303"/>
      <c r="AA395" s="304"/>
      <c r="AB395" s="304"/>
      <c r="AC395" s="304"/>
      <c r="AD395" s="304"/>
      <c r="AE395" s="305"/>
      <c r="AF395" s="306"/>
      <c r="AG395" s="305"/>
      <c r="AH395" s="306"/>
      <c r="AI395" s="1181">
        <f>AI14+AI22+AI81+AI136+AI193+AI253+AI274+AI282+AI287+AI298+AI304+AI325+AI343+AI355+AI371+AI382</f>
        <v>0</v>
      </c>
      <c r="AJ395" s="1180"/>
      <c r="AK395" s="1168"/>
      <c r="AL395" s="258"/>
      <c r="AM395" s="258"/>
      <c r="AN395" s="258"/>
    </row>
    <row r="396" spans="1:45" ht="18" customHeight="1" x14ac:dyDescent="0.25">
      <c r="A396" s="258"/>
      <c r="B396" s="1283"/>
      <c r="C396" s="1168"/>
      <c r="D396" s="1284"/>
      <c r="E396" s="1285"/>
      <c r="F396" s="1285"/>
      <c r="G396" s="1285"/>
      <c r="H396" s="1285"/>
      <c r="I396" s="1285"/>
      <c r="J396" s="1285"/>
      <c r="K396" s="1285"/>
      <c r="L396" s="1285"/>
      <c r="M396" s="1285"/>
      <c r="N396" s="1285"/>
      <c r="O396" s="1285"/>
      <c r="P396" s="1285"/>
      <c r="Q396" s="1285"/>
      <c r="R396" s="1285"/>
      <c r="S396" s="1285"/>
      <c r="T396" s="1286"/>
      <c r="U396" s="558"/>
      <c r="V396" s="558"/>
      <c r="W396" s="558"/>
      <c r="X396" s="558"/>
      <c r="Y396" s="559"/>
      <c r="Z396" s="559"/>
      <c r="AA396" s="559"/>
      <c r="AB396" s="559"/>
      <c r="AC396" s="559"/>
      <c r="AD396" s="559"/>
      <c r="AE396" s="1287"/>
      <c r="AF396" s="1168"/>
      <c r="AG396" s="1287"/>
      <c r="AH396" s="1168"/>
      <c r="AI396" s="1287"/>
      <c r="AJ396" s="1180"/>
      <c r="AK396" s="1168"/>
      <c r="AL396" s="258"/>
      <c r="AM396" s="258"/>
      <c r="AN396" s="258"/>
    </row>
    <row r="397" spans="1:45" ht="18" customHeight="1" x14ac:dyDescent="0.25">
      <c r="A397" s="258"/>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9"/>
      <c r="Z397" s="259"/>
      <c r="AA397" s="258"/>
      <c r="AB397" s="258"/>
      <c r="AC397" s="258"/>
      <c r="AD397" s="258"/>
      <c r="AE397" s="258"/>
      <c r="AF397" s="258"/>
      <c r="AG397" s="258"/>
      <c r="AH397" s="258"/>
      <c r="AI397" s="258"/>
      <c r="AJ397" s="258"/>
      <c r="AK397" s="258"/>
      <c r="AL397" s="258"/>
      <c r="AM397" s="258"/>
      <c r="AN397" s="258"/>
    </row>
    <row r="398" spans="1:45" ht="18" customHeight="1" x14ac:dyDescent="0.25">
      <c r="A398" s="258"/>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9"/>
      <c r="Z398" s="259"/>
      <c r="AA398" s="258"/>
      <c r="AB398" s="258"/>
      <c r="AC398" s="258"/>
      <c r="AD398" s="258"/>
      <c r="AE398" s="258"/>
      <c r="AF398" s="258"/>
      <c r="AG398" s="258"/>
      <c r="AH398" s="258"/>
      <c r="AI398" s="258"/>
      <c r="AJ398" s="258"/>
      <c r="AK398" s="258"/>
      <c r="AL398" s="258"/>
      <c r="AM398" s="258"/>
      <c r="AN398" s="258"/>
    </row>
    <row r="399" spans="1:45" ht="18" customHeight="1" x14ac:dyDescent="0.25">
      <c r="A399" s="258"/>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9"/>
      <c r="Z399" s="259"/>
      <c r="AA399" s="258"/>
      <c r="AB399" s="258"/>
      <c r="AC399" s="258"/>
      <c r="AD399" s="258"/>
      <c r="AE399" s="258"/>
      <c r="AF399" s="258"/>
      <c r="AG399" s="258"/>
      <c r="AH399" s="258"/>
      <c r="AI399" s="258"/>
      <c r="AJ399" s="258"/>
      <c r="AK399" s="258"/>
      <c r="AL399" s="258"/>
      <c r="AM399" s="258"/>
      <c r="AN399" s="258"/>
    </row>
    <row r="400" spans="1:45" ht="18" customHeight="1" x14ac:dyDescent="0.25">
      <c r="A400" s="258"/>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9"/>
      <c r="Z400" s="259"/>
      <c r="AA400" s="258"/>
      <c r="AB400" s="258"/>
      <c r="AC400" s="258"/>
      <c r="AD400" s="258"/>
      <c r="AE400" s="258"/>
      <c r="AF400" s="258"/>
      <c r="AG400" s="258"/>
      <c r="AH400" s="258"/>
      <c r="AI400" s="258"/>
      <c r="AJ400" s="258"/>
      <c r="AK400" s="258"/>
      <c r="AL400" s="258"/>
      <c r="AM400" s="258"/>
      <c r="AN400" s="258"/>
    </row>
    <row r="401" spans="1:40" ht="18" customHeight="1" x14ac:dyDescent="0.25">
      <c r="A401" s="258"/>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9"/>
      <c r="Z401" s="259"/>
      <c r="AA401" s="258"/>
      <c r="AB401" s="258"/>
      <c r="AC401" s="258"/>
      <c r="AD401" s="258"/>
      <c r="AE401" s="258"/>
      <c r="AF401" s="258"/>
      <c r="AG401" s="258"/>
      <c r="AH401" s="258"/>
      <c r="AI401" s="258"/>
      <c r="AJ401" s="258"/>
      <c r="AK401" s="258"/>
      <c r="AL401" s="258"/>
      <c r="AM401" s="258"/>
      <c r="AN401" s="258"/>
    </row>
    <row r="402" spans="1:40" ht="18" customHeight="1" x14ac:dyDescent="0.25">
      <c r="A402" s="258"/>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9"/>
      <c r="Z402" s="259"/>
      <c r="AA402" s="258"/>
      <c r="AB402" s="258"/>
      <c r="AC402" s="258"/>
      <c r="AD402" s="258"/>
      <c r="AE402" s="258"/>
      <c r="AF402" s="258"/>
      <c r="AG402" s="258"/>
      <c r="AH402" s="258"/>
      <c r="AI402" s="258"/>
      <c r="AJ402" s="258"/>
      <c r="AK402" s="258"/>
      <c r="AL402" s="258"/>
      <c r="AM402" s="258"/>
      <c r="AN402" s="258"/>
    </row>
    <row r="403" spans="1:40" ht="18" customHeight="1" x14ac:dyDescent="0.25">
      <c r="A403" s="258"/>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9"/>
      <c r="Z403" s="259"/>
      <c r="AA403" s="258"/>
      <c r="AB403" s="258"/>
      <c r="AC403" s="258"/>
      <c r="AD403" s="258"/>
      <c r="AE403" s="258"/>
      <c r="AF403" s="258"/>
      <c r="AG403" s="258"/>
      <c r="AH403" s="258"/>
      <c r="AI403" s="258"/>
      <c r="AJ403" s="258"/>
      <c r="AK403" s="258"/>
      <c r="AL403" s="258"/>
      <c r="AM403" s="258"/>
      <c r="AN403" s="258"/>
    </row>
    <row r="404" spans="1:40" ht="18" customHeight="1" x14ac:dyDescent="0.25">
      <c r="A404" s="258"/>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9"/>
      <c r="Z404" s="259"/>
      <c r="AA404" s="258"/>
      <c r="AB404" s="258"/>
      <c r="AC404" s="258"/>
      <c r="AD404" s="258"/>
      <c r="AE404" s="258"/>
      <c r="AF404" s="258"/>
      <c r="AG404" s="258"/>
      <c r="AH404" s="258"/>
      <c r="AI404" s="258"/>
      <c r="AJ404" s="258"/>
      <c r="AK404" s="258"/>
      <c r="AL404" s="258"/>
      <c r="AM404" s="258"/>
      <c r="AN404" s="258"/>
    </row>
    <row r="405" spans="1:40" ht="18" customHeight="1" x14ac:dyDescent="0.25">
      <c r="A405" s="258"/>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9"/>
      <c r="Z405" s="259"/>
      <c r="AA405" s="258"/>
      <c r="AB405" s="258"/>
      <c r="AC405" s="258"/>
      <c r="AD405" s="258"/>
      <c r="AE405" s="258"/>
      <c r="AF405" s="258"/>
      <c r="AG405" s="258"/>
      <c r="AH405" s="258"/>
      <c r="AI405" s="258"/>
      <c r="AJ405" s="258"/>
      <c r="AK405" s="258"/>
      <c r="AL405" s="258"/>
      <c r="AM405" s="258"/>
      <c r="AN405" s="258"/>
    </row>
    <row r="406" spans="1:40" ht="18" customHeight="1" x14ac:dyDescent="0.25">
      <c r="A406" s="258"/>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9"/>
      <c r="Z406" s="259"/>
      <c r="AA406" s="258"/>
      <c r="AB406" s="258"/>
      <c r="AC406" s="258"/>
      <c r="AD406" s="258"/>
      <c r="AE406" s="258"/>
      <c r="AF406" s="258"/>
      <c r="AG406" s="258"/>
      <c r="AH406" s="258"/>
      <c r="AI406" s="258"/>
      <c r="AJ406" s="258"/>
      <c r="AK406" s="258"/>
      <c r="AL406" s="258"/>
      <c r="AM406" s="258"/>
      <c r="AN406" s="258"/>
    </row>
    <row r="407" spans="1:40" ht="18" customHeight="1" x14ac:dyDescent="0.25">
      <c r="A407" s="258"/>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9"/>
      <c r="Z407" s="259"/>
      <c r="AA407" s="258"/>
      <c r="AB407" s="258"/>
      <c r="AC407" s="258"/>
      <c r="AD407" s="258"/>
      <c r="AE407" s="258"/>
      <c r="AF407" s="258"/>
      <c r="AG407" s="258"/>
      <c r="AH407" s="258"/>
      <c r="AI407" s="258"/>
      <c r="AJ407" s="258"/>
      <c r="AK407" s="258"/>
      <c r="AL407" s="258"/>
      <c r="AM407" s="258"/>
      <c r="AN407" s="258"/>
    </row>
    <row r="408" spans="1:40" ht="18" customHeight="1" x14ac:dyDescent="0.25">
      <c r="A408" s="258"/>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9"/>
      <c r="Z408" s="259"/>
      <c r="AA408" s="258"/>
      <c r="AB408" s="258"/>
      <c r="AC408" s="258"/>
      <c r="AD408" s="258"/>
      <c r="AE408" s="258"/>
      <c r="AF408" s="258"/>
      <c r="AG408" s="258"/>
      <c r="AH408" s="258"/>
      <c r="AI408" s="258"/>
      <c r="AJ408" s="258"/>
      <c r="AK408" s="258"/>
      <c r="AL408" s="258"/>
      <c r="AM408" s="258"/>
      <c r="AN408" s="258"/>
    </row>
    <row r="409" spans="1:40" ht="18" customHeight="1" x14ac:dyDescent="0.25">
      <c r="A409" s="258"/>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9"/>
      <c r="Z409" s="259"/>
      <c r="AA409" s="258"/>
      <c r="AB409" s="258"/>
      <c r="AC409" s="258"/>
      <c r="AD409" s="258"/>
      <c r="AE409" s="258"/>
      <c r="AF409" s="258"/>
      <c r="AG409" s="258"/>
      <c r="AH409" s="258"/>
      <c r="AI409" s="258"/>
      <c r="AJ409" s="258"/>
      <c r="AK409" s="258"/>
      <c r="AL409" s="258"/>
      <c r="AM409" s="258"/>
      <c r="AN409" s="258"/>
    </row>
    <row r="410" spans="1:40" ht="18" customHeight="1" x14ac:dyDescent="0.25">
      <c r="A410" s="258"/>
      <c r="B410" s="258"/>
      <c r="C410" s="258"/>
      <c r="D410" s="258"/>
      <c r="E410" s="258"/>
      <c r="F410" s="258"/>
      <c r="G410" s="258"/>
      <c r="H410" s="258"/>
      <c r="I410" s="258"/>
      <c r="J410" s="258"/>
      <c r="K410" s="258"/>
      <c r="L410" s="258"/>
      <c r="M410" s="258"/>
      <c r="N410" s="258"/>
      <c r="O410" s="258"/>
      <c r="P410" s="258"/>
      <c r="Q410" s="258"/>
      <c r="R410" s="258"/>
      <c r="S410" s="258"/>
      <c r="T410" s="258"/>
      <c r="U410" s="258"/>
      <c r="V410" s="258"/>
      <c r="W410" s="258"/>
      <c r="X410" s="258"/>
      <c r="Y410" s="259"/>
      <c r="Z410" s="259"/>
      <c r="AA410" s="258"/>
      <c r="AB410" s="258"/>
      <c r="AC410" s="258"/>
      <c r="AD410" s="258"/>
      <c r="AE410" s="258"/>
      <c r="AF410" s="258"/>
      <c r="AG410" s="258"/>
      <c r="AH410" s="258"/>
      <c r="AI410" s="258"/>
      <c r="AJ410" s="258"/>
      <c r="AK410" s="258"/>
      <c r="AL410" s="258"/>
      <c r="AM410" s="258"/>
      <c r="AN410" s="258"/>
    </row>
    <row r="411" spans="1:40" ht="18" customHeight="1" x14ac:dyDescent="0.25">
      <c r="A411" s="258"/>
      <c r="B411" s="258"/>
      <c r="C411" s="258"/>
      <c r="D411" s="258"/>
      <c r="E411" s="258"/>
      <c r="F411" s="258"/>
      <c r="G411" s="258"/>
      <c r="H411" s="258"/>
      <c r="I411" s="258"/>
      <c r="J411" s="258"/>
      <c r="K411" s="258"/>
      <c r="L411" s="258"/>
      <c r="M411" s="258"/>
      <c r="N411" s="258"/>
      <c r="O411" s="258"/>
      <c r="P411" s="258"/>
      <c r="Q411" s="258"/>
      <c r="R411" s="258"/>
      <c r="S411" s="258"/>
      <c r="T411" s="258"/>
      <c r="U411" s="258"/>
      <c r="V411" s="258"/>
      <c r="W411" s="258"/>
      <c r="X411" s="258"/>
      <c r="Y411" s="259"/>
      <c r="Z411" s="259"/>
      <c r="AA411" s="258"/>
      <c r="AB411" s="258"/>
      <c r="AC411" s="258"/>
      <c r="AD411" s="258"/>
      <c r="AE411" s="258"/>
      <c r="AF411" s="258"/>
      <c r="AG411" s="258"/>
      <c r="AH411" s="258"/>
      <c r="AI411" s="258"/>
      <c r="AJ411" s="258"/>
      <c r="AK411" s="258"/>
      <c r="AL411" s="258"/>
      <c r="AM411" s="258"/>
      <c r="AN411" s="258"/>
    </row>
    <row r="412" spans="1:40" ht="18" customHeight="1" x14ac:dyDescent="0.25">
      <c r="A412" s="258"/>
      <c r="B412" s="258"/>
      <c r="C412" s="258"/>
      <c r="D412" s="258"/>
      <c r="E412" s="258"/>
      <c r="F412" s="258"/>
      <c r="G412" s="258"/>
      <c r="H412" s="258"/>
      <c r="I412" s="258"/>
      <c r="J412" s="258"/>
      <c r="K412" s="258"/>
      <c r="L412" s="258"/>
      <c r="M412" s="258"/>
      <c r="N412" s="258"/>
      <c r="O412" s="258"/>
      <c r="P412" s="258"/>
      <c r="Q412" s="258"/>
      <c r="R412" s="258"/>
      <c r="S412" s="258"/>
      <c r="T412" s="258"/>
      <c r="U412" s="258"/>
      <c r="V412" s="258"/>
      <c r="W412" s="258"/>
      <c r="X412" s="258"/>
      <c r="Y412" s="259"/>
      <c r="Z412" s="259"/>
      <c r="AA412" s="258"/>
      <c r="AB412" s="258"/>
      <c r="AC412" s="258"/>
      <c r="AD412" s="258"/>
      <c r="AE412" s="258"/>
      <c r="AF412" s="258"/>
      <c r="AG412" s="258"/>
      <c r="AH412" s="258"/>
      <c r="AI412" s="258"/>
      <c r="AJ412" s="258"/>
      <c r="AK412" s="258"/>
      <c r="AL412" s="258"/>
      <c r="AM412" s="258"/>
      <c r="AN412" s="258"/>
    </row>
    <row r="413" spans="1:40" ht="18" customHeight="1" x14ac:dyDescent="0.25">
      <c r="A413" s="258"/>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9"/>
      <c r="Z413" s="259"/>
      <c r="AA413" s="258"/>
      <c r="AB413" s="258"/>
      <c r="AC413" s="258"/>
      <c r="AD413" s="258"/>
      <c r="AE413" s="258"/>
      <c r="AF413" s="258"/>
      <c r="AG413" s="258"/>
      <c r="AH413" s="258"/>
      <c r="AI413" s="258"/>
      <c r="AJ413" s="258"/>
      <c r="AK413" s="258"/>
      <c r="AL413" s="258"/>
      <c r="AM413" s="258"/>
      <c r="AN413" s="258"/>
    </row>
    <row r="414" spans="1:40" ht="18" customHeight="1" x14ac:dyDescent="0.25">
      <c r="A414" s="258"/>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9"/>
      <c r="Z414" s="259"/>
      <c r="AA414" s="258"/>
      <c r="AB414" s="258"/>
      <c r="AC414" s="258"/>
      <c r="AD414" s="258"/>
      <c r="AE414" s="258"/>
      <c r="AF414" s="258"/>
      <c r="AG414" s="258"/>
      <c r="AH414" s="258"/>
      <c r="AI414" s="258"/>
      <c r="AJ414" s="258"/>
      <c r="AK414" s="258"/>
      <c r="AL414" s="258"/>
      <c r="AM414" s="258"/>
      <c r="AN414" s="258"/>
    </row>
    <row r="415" spans="1:40" ht="18" customHeight="1" x14ac:dyDescent="0.25">
      <c r="A415" s="258"/>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9"/>
      <c r="Z415" s="259"/>
      <c r="AA415" s="258"/>
      <c r="AB415" s="258"/>
      <c r="AC415" s="258"/>
      <c r="AD415" s="258"/>
      <c r="AE415" s="258"/>
      <c r="AF415" s="258"/>
      <c r="AG415" s="258"/>
      <c r="AH415" s="258"/>
      <c r="AI415" s="258"/>
      <c r="AJ415" s="258"/>
      <c r="AK415" s="258"/>
      <c r="AL415" s="258"/>
      <c r="AM415" s="258"/>
      <c r="AN415" s="258"/>
    </row>
    <row r="416" spans="1:40" ht="18" customHeight="1" x14ac:dyDescent="0.25">
      <c r="A416" s="258"/>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9"/>
      <c r="Z416" s="259"/>
      <c r="AA416" s="258"/>
      <c r="AB416" s="258"/>
      <c r="AC416" s="258"/>
      <c r="AD416" s="258"/>
      <c r="AE416" s="258"/>
      <c r="AF416" s="258"/>
      <c r="AG416" s="258"/>
      <c r="AH416" s="258"/>
      <c r="AI416" s="258"/>
      <c r="AJ416" s="258"/>
      <c r="AK416" s="258"/>
      <c r="AL416" s="258"/>
      <c r="AM416" s="258"/>
      <c r="AN416" s="258"/>
    </row>
    <row r="417" spans="1:40" ht="18" customHeight="1" x14ac:dyDescent="0.25">
      <c r="A417" s="258"/>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9"/>
      <c r="Z417" s="259"/>
      <c r="AA417" s="258"/>
      <c r="AB417" s="258"/>
      <c r="AC417" s="258"/>
      <c r="AD417" s="258"/>
      <c r="AE417" s="258"/>
      <c r="AF417" s="258"/>
      <c r="AG417" s="258"/>
      <c r="AH417" s="258"/>
      <c r="AI417" s="258"/>
      <c r="AJ417" s="258"/>
      <c r="AK417" s="258"/>
      <c r="AL417" s="258"/>
      <c r="AM417" s="258"/>
      <c r="AN417" s="258"/>
    </row>
    <row r="418" spans="1:40" ht="18" customHeight="1" x14ac:dyDescent="0.25">
      <c r="A418" s="258"/>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9"/>
      <c r="Z418" s="259"/>
      <c r="AA418" s="258"/>
      <c r="AB418" s="258"/>
      <c r="AC418" s="258"/>
      <c r="AD418" s="258"/>
      <c r="AE418" s="258"/>
      <c r="AF418" s="258"/>
      <c r="AG418" s="258"/>
      <c r="AH418" s="258"/>
      <c r="AI418" s="258"/>
      <c r="AJ418" s="258"/>
      <c r="AK418" s="258"/>
      <c r="AL418" s="258"/>
      <c r="AM418" s="258"/>
      <c r="AN418" s="258"/>
    </row>
    <row r="419" spans="1:40" ht="18" customHeight="1" x14ac:dyDescent="0.25">
      <c r="A419" s="258"/>
      <c r="B419" s="258"/>
      <c r="C419" s="258"/>
      <c r="D419" s="258"/>
      <c r="E419" s="258"/>
      <c r="F419" s="258"/>
      <c r="G419" s="258"/>
      <c r="H419" s="258"/>
      <c r="I419" s="258"/>
      <c r="J419" s="258"/>
      <c r="K419" s="258"/>
      <c r="L419" s="258"/>
      <c r="M419" s="258"/>
      <c r="N419" s="258"/>
      <c r="O419" s="258"/>
      <c r="P419" s="258"/>
      <c r="Q419" s="258"/>
      <c r="R419" s="258"/>
      <c r="S419" s="258"/>
      <c r="T419" s="258"/>
      <c r="U419" s="258"/>
      <c r="V419" s="258"/>
      <c r="W419" s="258"/>
      <c r="X419" s="258"/>
      <c r="Y419" s="259"/>
      <c r="Z419" s="259"/>
      <c r="AA419" s="258"/>
      <c r="AB419" s="258"/>
      <c r="AC419" s="258"/>
      <c r="AD419" s="258"/>
      <c r="AE419" s="258"/>
      <c r="AF419" s="258"/>
      <c r="AG419" s="258"/>
      <c r="AH419" s="258"/>
      <c r="AI419" s="258"/>
      <c r="AJ419" s="258"/>
      <c r="AK419" s="258"/>
      <c r="AL419" s="258"/>
      <c r="AM419" s="258"/>
      <c r="AN419" s="258"/>
    </row>
    <row r="420" spans="1:40" ht="18" customHeight="1" x14ac:dyDescent="0.25">
      <c r="A420" s="258"/>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9"/>
      <c r="Z420" s="259"/>
      <c r="AA420" s="258"/>
      <c r="AB420" s="258"/>
      <c r="AC420" s="258"/>
      <c r="AD420" s="258"/>
      <c r="AE420" s="258"/>
      <c r="AF420" s="258"/>
      <c r="AG420" s="258"/>
      <c r="AH420" s="258"/>
      <c r="AI420" s="258"/>
      <c r="AJ420" s="258"/>
      <c r="AK420" s="258"/>
      <c r="AL420" s="258"/>
      <c r="AM420" s="258"/>
      <c r="AN420" s="258"/>
    </row>
    <row r="421" spans="1:40" ht="18" customHeight="1" x14ac:dyDescent="0.25">
      <c r="A421" s="258"/>
      <c r="B421" s="258"/>
      <c r="C421" s="258"/>
      <c r="D421" s="258"/>
      <c r="E421" s="258"/>
      <c r="F421" s="258"/>
      <c r="G421" s="258"/>
      <c r="H421" s="258"/>
      <c r="I421" s="258"/>
      <c r="J421" s="258"/>
      <c r="K421" s="258"/>
      <c r="L421" s="258"/>
      <c r="M421" s="258"/>
      <c r="N421" s="258"/>
      <c r="O421" s="258"/>
      <c r="P421" s="258"/>
      <c r="Q421" s="258"/>
      <c r="R421" s="258"/>
      <c r="S421" s="258"/>
      <c r="T421" s="258"/>
      <c r="U421" s="258"/>
      <c r="V421" s="258"/>
      <c r="W421" s="258"/>
      <c r="X421" s="258"/>
      <c r="Y421" s="259"/>
      <c r="Z421" s="259"/>
      <c r="AA421" s="258"/>
      <c r="AB421" s="258"/>
      <c r="AC421" s="258"/>
      <c r="AD421" s="258"/>
      <c r="AE421" s="258"/>
      <c r="AF421" s="258"/>
      <c r="AG421" s="258"/>
      <c r="AH421" s="258"/>
      <c r="AI421" s="258"/>
      <c r="AJ421" s="258"/>
      <c r="AK421" s="258"/>
      <c r="AL421" s="258"/>
      <c r="AM421" s="258"/>
      <c r="AN421" s="258"/>
    </row>
    <row r="422" spans="1:40" ht="18" customHeight="1" x14ac:dyDescent="0.25">
      <c r="A422" s="258"/>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9"/>
      <c r="Z422" s="259"/>
      <c r="AA422" s="258"/>
      <c r="AB422" s="258"/>
      <c r="AC422" s="258"/>
      <c r="AD422" s="258"/>
      <c r="AE422" s="258"/>
      <c r="AF422" s="258"/>
      <c r="AG422" s="258"/>
      <c r="AH422" s="258"/>
      <c r="AI422" s="258"/>
      <c r="AJ422" s="258"/>
      <c r="AK422" s="258"/>
      <c r="AL422" s="258"/>
      <c r="AM422" s="258"/>
      <c r="AN422" s="258"/>
    </row>
    <row r="423" spans="1:40" ht="18" customHeight="1" x14ac:dyDescent="0.25">
      <c r="A423" s="258"/>
      <c r="B423" s="258"/>
      <c r="C423" s="258"/>
      <c r="D423" s="258"/>
      <c r="E423" s="258"/>
      <c r="F423" s="258"/>
      <c r="G423" s="258"/>
      <c r="H423" s="258"/>
      <c r="I423" s="258"/>
      <c r="J423" s="258"/>
      <c r="K423" s="258"/>
      <c r="L423" s="258"/>
      <c r="M423" s="258"/>
      <c r="N423" s="258"/>
      <c r="O423" s="258"/>
      <c r="P423" s="258"/>
      <c r="Q423" s="258"/>
      <c r="R423" s="258"/>
      <c r="S423" s="258"/>
      <c r="T423" s="258"/>
      <c r="U423" s="258"/>
      <c r="V423" s="258"/>
      <c r="W423" s="258"/>
      <c r="X423" s="258"/>
      <c r="Y423" s="259"/>
      <c r="Z423" s="259"/>
      <c r="AA423" s="258"/>
      <c r="AB423" s="258"/>
      <c r="AC423" s="258"/>
      <c r="AD423" s="258"/>
      <c r="AE423" s="258"/>
      <c r="AF423" s="258"/>
      <c r="AG423" s="258"/>
      <c r="AH423" s="258"/>
      <c r="AI423" s="258"/>
      <c r="AJ423" s="258"/>
      <c r="AK423" s="258"/>
      <c r="AL423" s="258"/>
      <c r="AM423" s="258"/>
      <c r="AN423" s="258"/>
    </row>
    <row r="424" spans="1:40" ht="18" customHeight="1" x14ac:dyDescent="0.25">
      <c r="A424" s="258"/>
      <c r="B424" s="258"/>
      <c r="C424" s="258"/>
      <c r="D424" s="258"/>
      <c r="E424" s="258"/>
      <c r="F424" s="258"/>
      <c r="G424" s="258"/>
      <c r="H424" s="258"/>
      <c r="I424" s="258"/>
      <c r="J424" s="258"/>
      <c r="K424" s="258"/>
      <c r="L424" s="258"/>
      <c r="M424" s="258"/>
      <c r="N424" s="258"/>
      <c r="O424" s="258"/>
      <c r="P424" s="258"/>
      <c r="Q424" s="258"/>
      <c r="R424" s="258"/>
      <c r="S424" s="258"/>
      <c r="T424" s="258"/>
      <c r="U424" s="258"/>
      <c r="V424" s="258"/>
      <c r="W424" s="258"/>
      <c r="X424" s="258"/>
      <c r="Y424" s="259"/>
      <c r="Z424" s="259"/>
      <c r="AA424" s="258"/>
      <c r="AB424" s="258"/>
      <c r="AC424" s="258"/>
      <c r="AD424" s="258"/>
      <c r="AE424" s="258"/>
      <c r="AF424" s="258"/>
      <c r="AG424" s="258"/>
      <c r="AH424" s="258"/>
      <c r="AI424" s="258"/>
      <c r="AJ424" s="258"/>
      <c r="AK424" s="258"/>
      <c r="AL424" s="258"/>
      <c r="AM424" s="258"/>
      <c r="AN424" s="258"/>
    </row>
    <row r="425" spans="1:40" ht="18" customHeight="1" x14ac:dyDescent="0.25">
      <c r="A425" s="258"/>
      <c r="B425" s="258"/>
      <c r="C425" s="258"/>
      <c r="D425" s="258"/>
      <c r="E425" s="258"/>
      <c r="F425" s="258"/>
      <c r="G425" s="258"/>
      <c r="H425" s="258"/>
      <c r="I425" s="258"/>
      <c r="J425" s="258"/>
      <c r="K425" s="258"/>
      <c r="L425" s="258"/>
      <c r="M425" s="258"/>
      <c r="N425" s="258"/>
      <c r="O425" s="258"/>
      <c r="P425" s="258"/>
      <c r="Q425" s="258"/>
      <c r="R425" s="258"/>
      <c r="S425" s="258"/>
      <c r="T425" s="258"/>
      <c r="U425" s="258"/>
      <c r="V425" s="258"/>
      <c r="W425" s="258"/>
      <c r="X425" s="258"/>
      <c r="Y425" s="259"/>
      <c r="Z425" s="259"/>
      <c r="AA425" s="258"/>
      <c r="AB425" s="258"/>
      <c r="AC425" s="258"/>
      <c r="AD425" s="258"/>
      <c r="AE425" s="258"/>
      <c r="AF425" s="258"/>
      <c r="AG425" s="258"/>
      <c r="AH425" s="258"/>
      <c r="AI425" s="258"/>
      <c r="AJ425" s="258"/>
      <c r="AK425" s="258"/>
      <c r="AL425" s="258"/>
      <c r="AM425" s="258"/>
      <c r="AN425" s="258"/>
    </row>
    <row r="426" spans="1:40" ht="18" customHeight="1" x14ac:dyDescent="0.25">
      <c r="A426" s="258"/>
      <c r="B426" s="258"/>
      <c r="C426" s="258"/>
      <c r="D426" s="258"/>
      <c r="E426" s="258"/>
      <c r="F426" s="258"/>
      <c r="G426" s="258"/>
      <c r="H426" s="258"/>
      <c r="I426" s="258"/>
      <c r="J426" s="258"/>
      <c r="K426" s="258"/>
      <c r="L426" s="258"/>
      <c r="M426" s="258"/>
      <c r="N426" s="258"/>
      <c r="O426" s="258"/>
      <c r="P426" s="258"/>
      <c r="Q426" s="258"/>
      <c r="R426" s="258"/>
      <c r="S426" s="258"/>
      <c r="T426" s="258"/>
      <c r="U426" s="258"/>
      <c r="V426" s="258"/>
      <c r="W426" s="258"/>
      <c r="X426" s="258"/>
      <c r="Y426" s="259"/>
      <c r="Z426" s="259"/>
      <c r="AA426" s="258"/>
      <c r="AB426" s="258"/>
      <c r="AC426" s="258"/>
      <c r="AD426" s="258"/>
      <c r="AE426" s="258"/>
      <c r="AF426" s="258"/>
      <c r="AG426" s="258"/>
      <c r="AH426" s="258"/>
      <c r="AI426" s="258"/>
      <c r="AJ426" s="258"/>
      <c r="AK426" s="258"/>
      <c r="AL426" s="258"/>
      <c r="AM426" s="258"/>
      <c r="AN426" s="258"/>
    </row>
    <row r="427" spans="1:40" ht="18" customHeight="1" x14ac:dyDescent="0.25">
      <c r="A427" s="258"/>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9"/>
      <c r="Z427" s="259"/>
      <c r="AA427" s="258"/>
      <c r="AB427" s="258"/>
      <c r="AC427" s="258"/>
      <c r="AD427" s="258"/>
      <c r="AE427" s="258"/>
      <c r="AF427" s="258"/>
      <c r="AG427" s="258"/>
      <c r="AH427" s="258"/>
      <c r="AI427" s="258"/>
      <c r="AJ427" s="258"/>
      <c r="AK427" s="258"/>
      <c r="AL427" s="258"/>
      <c r="AM427" s="258"/>
      <c r="AN427" s="258"/>
    </row>
    <row r="428" spans="1:40" ht="18" customHeight="1" x14ac:dyDescent="0.25">
      <c r="A428" s="258"/>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9"/>
      <c r="Z428" s="259"/>
      <c r="AA428" s="258"/>
      <c r="AB428" s="258"/>
      <c r="AC428" s="258"/>
      <c r="AD428" s="258"/>
      <c r="AE428" s="258"/>
      <c r="AF428" s="258"/>
      <c r="AG428" s="258"/>
      <c r="AH428" s="258"/>
      <c r="AI428" s="258"/>
      <c r="AJ428" s="258"/>
      <c r="AK428" s="258"/>
      <c r="AL428" s="258"/>
      <c r="AM428" s="258"/>
      <c r="AN428" s="258"/>
    </row>
    <row r="429" spans="1:40" ht="18" customHeight="1" x14ac:dyDescent="0.25">
      <c r="A429" s="258"/>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9"/>
      <c r="Z429" s="259"/>
      <c r="AA429" s="258"/>
      <c r="AB429" s="258"/>
      <c r="AC429" s="258"/>
      <c r="AD429" s="258"/>
      <c r="AE429" s="258"/>
      <c r="AF429" s="258"/>
      <c r="AG429" s="258"/>
      <c r="AH429" s="258"/>
      <c r="AI429" s="258"/>
      <c r="AJ429" s="258"/>
      <c r="AK429" s="258"/>
      <c r="AL429" s="258"/>
      <c r="AM429" s="258"/>
      <c r="AN429" s="258"/>
    </row>
    <row r="430" spans="1:40" ht="18" customHeight="1" x14ac:dyDescent="0.25">
      <c r="A430" s="258"/>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9"/>
      <c r="Z430" s="259"/>
      <c r="AA430" s="258"/>
      <c r="AB430" s="258"/>
      <c r="AC430" s="258"/>
      <c r="AD430" s="258"/>
      <c r="AE430" s="258"/>
      <c r="AF430" s="258"/>
      <c r="AG430" s="258"/>
      <c r="AH430" s="258"/>
      <c r="AI430" s="258"/>
      <c r="AJ430" s="258"/>
      <c r="AK430" s="258"/>
      <c r="AL430" s="258"/>
      <c r="AM430" s="258"/>
      <c r="AN430" s="258"/>
    </row>
    <row r="431" spans="1:40" ht="18" customHeight="1" x14ac:dyDescent="0.25">
      <c r="A431" s="258"/>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9"/>
      <c r="Z431" s="259"/>
      <c r="AA431" s="258"/>
      <c r="AB431" s="258"/>
      <c r="AC431" s="258"/>
      <c r="AD431" s="258"/>
      <c r="AE431" s="258"/>
      <c r="AF431" s="258"/>
      <c r="AG431" s="258"/>
      <c r="AH431" s="258"/>
      <c r="AI431" s="258"/>
      <c r="AJ431" s="258"/>
      <c r="AK431" s="258"/>
      <c r="AL431" s="258"/>
      <c r="AM431" s="258"/>
      <c r="AN431" s="258"/>
    </row>
    <row r="432" spans="1:40" ht="18" customHeight="1" x14ac:dyDescent="0.25">
      <c r="A432" s="258"/>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9"/>
      <c r="Z432" s="259"/>
      <c r="AA432" s="258"/>
      <c r="AB432" s="258"/>
      <c r="AC432" s="258"/>
      <c r="AD432" s="258"/>
      <c r="AE432" s="258"/>
      <c r="AF432" s="258"/>
      <c r="AG432" s="258"/>
      <c r="AH432" s="258"/>
      <c r="AI432" s="258"/>
      <c r="AJ432" s="258"/>
      <c r="AK432" s="258"/>
      <c r="AL432" s="258"/>
      <c r="AM432" s="258"/>
      <c r="AN432" s="258"/>
    </row>
    <row r="433" spans="1:40" ht="18" customHeight="1" x14ac:dyDescent="0.25">
      <c r="A433" s="258"/>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9"/>
      <c r="Z433" s="259"/>
      <c r="AA433" s="258"/>
      <c r="AB433" s="258"/>
      <c r="AC433" s="258"/>
      <c r="AD433" s="258"/>
      <c r="AE433" s="258"/>
      <c r="AF433" s="258"/>
      <c r="AG433" s="258"/>
      <c r="AH433" s="258"/>
      <c r="AI433" s="258"/>
      <c r="AJ433" s="258"/>
      <c r="AK433" s="258"/>
      <c r="AL433" s="258"/>
      <c r="AM433" s="258"/>
      <c r="AN433" s="258"/>
    </row>
    <row r="434" spans="1:40" ht="18" customHeight="1" x14ac:dyDescent="0.25">
      <c r="A434" s="258"/>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9"/>
      <c r="Z434" s="259"/>
      <c r="AA434" s="258"/>
      <c r="AB434" s="258"/>
      <c r="AC434" s="258"/>
      <c r="AD434" s="258"/>
      <c r="AE434" s="258"/>
      <c r="AF434" s="258"/>
      <c r="AG434" s="258"/>
      <c r="AH434" s="258"/>
      <c r="AI434" s="258"/>
      <c r="AJ434" s="258"/>
      <c r="AK434" s="258"/>
      <c r="AL434" s="258"/>
      <c r="AM434" s="258"/>
      <c r="AN434" s="258"/>
    </row>
    <row r="435" spans="1:40" ht="18" customHeight="1" x14ac:dyDescent="0.25">
      <c r="A435" s="258"/>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9"/>
      <c r="Z435" s="259"/>
      <c r="AA435" s="258"/>
      <c r="AB435" s="258"/>
      <c r="AC435" s="258"/>
      <c r="AD435" s="258"/>
      <c r="AE435" s="258"/>
      <c r="AF435" s="258"/>
      <c r="AG435" s="258"/>
      <c r="AH435" s="258"/>
      <c r="AI435" s="258"/>
      <c r="AJ435" s="258"/>
      <c r="AK435" s="258"/>
      <c r="AL435" s="258"/>
      <c r="AM435" s="258"/>
      <c r="AN435" s="258"/>
    </row>
    <row r="436" spans="1:40" ht="18" customHeight="1" x14ac:dyDescent="0.25">
      <c r="A436" s="258"/>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9"/>
      <c r="Z436" s="259"/>
      <c r="AA436" s="258"/>
      <c r="AB436" s="258"/>
      <c r="AC436" s="258"/>
      <c r="AD436" s="258"/>
      <c r="AE436" s="258"/>
      <c r="AF436" s="258"/>
      <c r="AG436" s="258"/>
      <c r="AH436" s="258"/>
      <c r="AI436" s="258"/>
      <c r="AJ436" s="258"/>
      <c r="AK436" s="258"/>
      <c r="AL436" s="258"/>
      <c r="AM436" s="258"/>
      <c r="AN436" s="258"/>
    </row>
    <row r="437" spans="1:40" ht="18" customHeight="1" x14ac:dyDescent="0.25">
      <c r="A437" s="258"/>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9"/>
      <c r="Z437" s="259"/>
      <c r="AA437" s="258"/>
      <c r="AB437" s="258"/>
      <c r="AC437" s="258"/>
      <c r="AD437" s="258"/>
      <c r="AE437" s="258"/>
      <c r="AF437" s="258"/>
      <c r="AG437" s="258"/>
      <c r="AH437" s="258"/>
      <c r="AI437" s="258"/>
      <c r="AJ437" s="258"/>
      <c r="AK437" s="258"/>
      <c r="AL437" s="258"/>
      <c r="AM437" s="258"/>
      <c r="AN437" s="258"/>
    </row>
    <row r="438" spans="1:40" ht="18" customHeight="1" x14ac:dyDescent="0.25">
      <c r="A438" s="258"/>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9"/>
      <c r="Z438" s="259"/>
      <c r="AA438" s="258"/>
      <c r="AB438" s="258"/>
      <c r="AC438" s="258"/>
      <c r="AD438" s="258"/>
      <c r="AE438" s="258"/>
      <c r="AF438" s="258"/>
      <c r="AG438" s="258"/>
      <c r="AH438" s="258"/>
      <c r="AI438" s="258"/>
      <c r="AJ438" s="258"/>
      <c r="AK438" s="258"/>
      <c r="AL438" s="258"/>
      <c r="AM438" s="258"/>
      <c r="AN438" s="258"/>
    </row>
    <row r="439" spans="1:40" ht="18" customHeight="1" x14ac:dyDescent="0.25">
      <c r="A439" s="258"/>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9"/>
      <c r="Z439" s="259"/>
      <c r="AA439" s="258"/>
      <c r="AB439" s="258"/>
      <c r="AC439" s="258"/>
      <c r="AD439" s="258"/>
      <c r="AE439" s="258"/>
      <c r="AF439" s="258"/>
      <c r="AG439" s="258"/>
      <c r="AH439" s="258"/>
      <c r="AI439" s="258"/>
      <c r="AJ439" s="258"/>
      <c r="AK439" s="258"/>
      <c r="AL439" s="258"/>
      <c r="AM439" s="258"/>
      <c r="AN439" s="258"/>
    </row>
    <row r="440" spans="1:40" ht="18" customHeight="1" x14ac:dyDescent="0.25">
      <c r="A440" s="258"/>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9"/>
      <c r="Z440" s="259"/>
      <c r="AA440" s="258"/>
      <c r="AB440" s="258"/>
      <c r="AC440" s="258"/>
      <c r="AD440" s="258"/>
      <c r="AE440" s="258"/>
      <c r="AF440" s="258"/>
      <c r="AG440" s="258"/>
      <c r="AH440" s="258"/>
      <c r="AI440" s="258"/>
      <c r="AJ440" s="258"/>
      <c r="AK440" s="258"/>
      <c r="AL440" s="258"/>
      <c r="AM440" s="258"/>
      <c r="AN440" s="258"/>
    </row>
    <row r="441" spans="1:40" ht="18" customHeight="1" x14ac:dyDescent="0.25">
      <c r="A441" s="258"/>
      <c r="B441" s="258"/>
      <c r="C441" s="258"/>
      <c r="D441" s="258"/>
      <c r="E441" s="258"/>
      <c r="F441" s="258"/>
      <c r="G441" s="258"/>
      <c r="H441" s="258"/>
      <c r="I441" s="258"/>
      <c r="J441" s="258"/>
      <c r="K441" s="258"/>
      <c r="L441" s="258"/>
      <c r="M441" s="258"/>
      <c r="N441" s="258"/>
      <c r="O441" s="258"/>
      <c r="P441" s="258"/>
      <c r="Q441" s="258"/>
      <c r="R441" s="258"/>
      <c r="S441" s="258"/>
      <c r="T441" s="258"/>
      <c r="U441" s="258"/>
      <c r="V441" s="258"/>
      <c r="W441" s="258"/>
      <c r="X441" s="258"/>
      <c r="Y441" s="259"/>
      <c r="Z441" s="259"/>
      <c r="AA441" s="258"/>
      <c r="AB441" s="258"/>
      <c r="AC441" s="258"/>
      <c r="AD441" s="258"/>
      <c r="AE441" s="258"/>
      <c r="AF441" s="258"/>
      <c r="AG441" s="258"/>
      <c r="AH441" s="258"/>
      <c r="AI441" s="258"/>
      <c r="AJ441" s="258"/>
      <c r="AK441" s="258"/>
      <c r="AL441" s="258"/>
      <c r="AM441" s="258"/>
      <c r="AN441" s="258"/>
    </row>
    <row r="442" spans="1:40" ht="18" customHeight="1" x14ac:dyDescent="0.25">
      <c r="A442" s="258"/>
      <c r="B442" s="258"/>
      <c r="C442" s="258"/>
      <c r="D442" s="258"/>
      <c r="E442" s="258"/>
      <c r="F442" s="258"/>
      <c r="G442" s="258"/>
      <c r="H442" s="258"/>
      <c r="I442" s="258"/>
      <c r="J442" s="258"/>
      <c r="K442" s="258"/>
      <c r="L442" s="258"/>
      <c r="M442" s="258"/>
      <c r="N442" s="258"/>
      <c r="O442" s="258"/>
      <c r="P442" s="258"/>
      <c r="Q442" s="258"/>
      <c r="R442" s="258"/>
      <c r="S442" s="258"/>
      <c r="T442" s="258"/>
      <c r="U442" s="258"/>
      <c r="V442" s="258"/>
      <c r="W442" s="258"/>
      <c r="X442" s="258"/>
      <c r="Y442" s="259"/>
      <c r="Z442" s="259"/>
      <c r="AA442" s="258"/>
      <c r="AB442" s="258"/>
      <c r="AC442" s="258"/>
      <c r="AD442" s="258"/>
      <c r="AE442" s="258"/>
      <c r="AF442" s="258"/>
      <c r="AG442" s="258"/>
      <c r="AH442" s="258"/>
      <c r="AI442" s="258"/>
      <c r="AJ442" s="258"/>
      <c r="AK442" s="258"/>
      <c r="AL442" s="258"/>
      <c r="AM442" s="258"/>
      <c r="AN442" s="258"/>
    </row>
    <row r="443" spans="1:40" ht="18" customHeight="1" x14ac:dyDescent="0.25">
      <c r="A443" s="258"/>
      <c r="B443" s="258"/>
      <c r="C443" s="258"/>
      <c r="D443" s="258"/>
      <c r="E443" s="258"/>
      <c r="F443" s="258"/>
      <c r="G443" s="258"/>
      <c r="H443" s="258"/>
      <c r="I443" s="258"/>
      <c r="J443" s="258"/>
      <c r="K443" s="258"/>
      <c r="L443" s="258"/>
      <c r="M443" s="258"/>
      <c r="N443" s="258"/>
      <c r="O443" s="258"/>
      <c r="P443" s="258"/>
      <c r="Q443" s="258"/>
      <c r="R443" s="258"/>
      <c r="S443" s="258"/>
      <c r="T443" s="258"/>
      <c r="U443" s="258"/>
      <c r="V443" s="258"/>
      <c r="W443" s="258"/>
      <c r="X443" s="258"/>
      <c r="Y443" s="259"/>
      <c r="Z443" s="259"/>
      <c r="AA443" s="258"/>
      <c r="AB443" s="258"/>
      <c r="AC443" s="258"/>
      <c r="AD443" s="258"/>
      <c r="AE443" s="258"/>
      <c r="AF443" s="258"/>
      <c r="AG443" s="258"/>
      <c r="AH443" s="258"/>
      <c r="AI443" s="258"/>
      <c r="AJ443" s="258"/>
      <c r="AK443" s="258"/>
      <c r="AL443" s="258"/>
      <c r="AM443" s="258"/>
      <c r="AN443" s="258"/>
    </row>
    <row r="444" spans="1:40" ht="18" customHeight="1" x14ac:dyDescent="0.25">
      <c r="A444" s="258"/>
      <c r="B444" s="258"/>
      <c r="C444" s="258"/>
      <c r="D444" s="258"/>
      <c r="E444" s="258"/>
      <c r="F444" s="258"/>
      <c r="G444" s="258"/>
      <c r="H444" s="258"/>
      <c r="I444" s="258"/>
      <c r="J444" s="258"/>
      <c r="K444" s="258"/>
      <c r="L444" s="258"/>
      <c r="M444" s="258"/>
      <c r="N444" s="258"/>
      <c r="O444" s="258"/>
      <c r="P444" s="258"/>
      <c r="Q444" s="258"/>
      <c r="R444" s="258"/>
      <c r="S444" s="258"/>
      <c r="T444" s="258"/>
      <c r="U444" s="258"/>
      <c r="V444" s="258"/>
      <c r="W444" s="258"/>
      <c r="X444" s="258"/>
      <c r="Y444" s="259"/>
      <c r="Z444" s="259"/>
      <c r="AA444" s="258"/>
      <c r="AB444" s="258"/>
      <c r="AC444" s="258"/>
      <c r="AD444" s="258"/>
      <c r="AE444" s="258"/>
      <c r="AF444" s="258"/>
      <c r="AG444" s="258"/>
      <c r="AH444" s="258"/>
      <c r="AI444" s="258"/>
      <c r="AJ444" s="258"/>
      <c r="AK444" s="258"/>
      <c r="AL444" s="258"/>
      <c r="AM444" s="258"/>
      <c r="AN444" s="258"/>
    </row>
    <row r="445" spans="1:40" ht="18" customHeight="1" x14ac:dyDescent="0.25">
      <c r="A445" s="258"/>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9"/>
      <c r="Z445" s="259"/>
      <c r="AA445" s="258"/>
      <c r="AB445" s="258"/>
      <c r="AC445" s="258"/>
      <c r="AD445" s="258"/>
      <c r="AE445" s="258"/>
      <c r="AF445" s="258"/>
      <c r="AG445" s="258"/>
      <c r="AH445" s="258"/>
      <c r="AI445" s="258"/>
      <c r="AJ445" s="258"/>
      <c r="AK445" s="258"/>
      <c r="AL445" s="258"/>
      <c r="AM445" s="258"/>
      <c r="AN445" s="258"/>
    </row>
    <row r="446" spans="1:40" ht="18" customHeight="1" x14ac:dyDescent="0.25">
      <c r="A446" s="258"/>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9"/>
      <c r="Z446" s="259"/>
      <c r="AA446" s="258"/>
      <c r="AB446" s="258"/>
      <c r="AC446" s="258"/>
      <c r="AD446" s="258"/>
      <c r="AE446" s="258"/>
      <c r="AF446" s="258"/>
      <c r="AG446" s="258"/>
      <c r="AH446" s="258"/>
      <c r="AI446" s="258"/>
      <c r="AJ446" s="258"/>
      <c r="AK446" s="258"/>
      <c r="AL446" s="258"/>
      <c r="AM446" s="258"/>
      <c r="AN446" s="258"/>
    </row>
    <row r="447" spans="1:40" ht="18" customHeight="1" x14ac:dyDescent="0.25">
      <c r="A447" s="258"/>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9"/>
      <c r="Z447" s="259"/>
      <c r="AA447" s="258"/>
      <c r="AB447" s="258"/>
      <c r="AC447" s="258"/>
      <c r="AD447" s="258"/>
      <c r="AE447" s="258"/>
      <c r="AF447" s="258"/>
      <c r="AG447" s="258"/>
      <c r="AH447" s="258"/>
      <c r="AI447" s="258"/>
      <c r="AJ447" s="258"/>
      <c r="AK447" s="258"/>
      <c r="AL447" s="258"/>
      <c r="AM447" s="258"/>
      <c r="AN447" s="258"/>
    </row>
    <row r="448" spans="1:40" ht="18" customHeight="1" x14ac:dyDescent="0.25">
      <c r="A448" s="258"/>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9"/>
      <c r="Z448" s="259"/>
      <c r="AA448" s="258"/>
      <c r="AB448" s="258"/>
      <c r="AC448" s="258"/>
      <c r="AD448" s="258"/>
      <c r="AE448" s="258"/>
      <c r="AF448" s="258"/>
      <c r="AG448" s="258"/>
      <c r="AH448" s="258"/>
      <c r="AI448" s="258"/>
      <c r="AJ448" s="258"/>
      <c r="AK448" s="258"/>
      <c r="AL448" s="258"/>
      <c r="AM448" s="258"/>
      <c r="AN448" s="258"/>
    </row>
    <row r="449" spans="1:40" ht="18" customHeight="1" x14ac:dyDescent="0.25">
      <c r="A449" s="258"/>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9"/>
      <c r="Z449" s="259"/>
      <c r="AA449" s="258"/>
      <c r="AB449" s="258"/>
      <c r="AC449" s="258"/>
      <c r="AD449" s="258"/>
      <c r="AE449" s="258"/>
      <c r="AF449" s="258"/>
      <c r="AG449" s="258"/>
      <c r="AH449" s="258"/>
      <c r="AI449" s="258"/>
      <c r="AJ449" s="258"/>
      <c r="AK449" s="258"/>
      <c r="AL449" s="258"/>
      <c r="AM449" s="258"/>
      <c r="AN449" s="258"/>
    </row>
    <row r="450" spans="1:40" ht="18" customHeight="1" x14ac:dyDescent="0.25">
      <c r="A450" s="258"/>
      <c r="B450" s="258"/>
      <c r="C450" s="258"/>
      <c r="D450" s="258"/>
      <c r="E450" s="258"/>
      <c r="F450" s="258"/>
      <c r="G450" s="258"/>
      <c r="H450" s="258"/>
      <c r="I450" s="258"/>
      <c r="J450" s="258"/>
      <c r="K450" s="258"/>
      <c r="L450" s="258"/>
      <c r="M450" s="258"/>
      <c r="N450" s="258"/>
      <c r="O450" s="258"/>
      <c r="P450" s="258"/>
      <c r="Q450" s="258"/>
      <c r="R450" s="258"/>
      <c r="S450" s="258"/>
      <c r="T450" s="258"/>
      <c r="U450" s="258"/>
      <c r="V450" s="258"/>
      <c r="W450" s="258"/>
      <c r="X450" s="258"/>
      <c r="Y450" s="259"/>
      <c r="Z450" s="259"/>
      <c r="AA450" s="258"/>
      <c r="AB450" s="258"/>
      <c r="AC450" s="258"/>
      <c r="AD450" s="258"/>
      <c r="AE450" s="258"/>
      <c r="AF450" s="258"/>
      <c r="AG450" s="258"/>
      <c r="AH450" s="258"/>
      <c r="AI450" s="258"/>
      <c r="AJ450" s="258"/>
      <c r="AK450" s="258"/>
      <c r="AL450" s="258"/>
      <c r="AM450" s="258"/>
      <c r="AN450" s="258"/>
    </row>
    <row r="451" spans="1:40" ht="18" customHeight="1" x14ac:dyDescent="0.25">
      <c r="A451" s="258"/>
      <c r="B451" s="258"/>
      <c r="C451" s="258"/>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9"/>
      <c r="Z451" s="259"/>
      <c r="AA451" s="258"/>
      <c r="AB451" s="258"/>
      <c r="AC451" s="258"/>
      <c r="AD451" s="258"/>
      <c r="AE451" s="258"/>
      <c r="AF451" s="258"/>
      <c r="AG451" s="258"/>
      <c r="AH451" s="258"/>
      <c r="AI451" s="258"/>
      <c r="AJ451" s="258"/>
      <c r="AK451" s="258"/>
      <c r="AL451" s="258"/>
      <c r="AM451" s="258"/>
      <c r="AN451" s="258"/>
    </row>
    <row r="452" spans="1:40" ht="18" customHeight="1" x14ac:dyDescent="0.25">
      <c r="A452" s="258"/>
      <c r="B452" s="258"/>
      <c r="C452" s="258"/>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9"/>
      <c r="Z452" s="259"/>
      <c r="AA452" s="258"/>
      <c r="AB452" s="258"/>
      <c r="AC452" s="258"/>
      <c r="AD452" s="258"/>
      <c r="AE452" s="258"/>
      <c r="AF452" s="258"/>
      <c r="AG452" s="258"/>
      <c r="AH452" s="258"/>
      <c r="AI452" s="258"/>
      <c r="AJ452" s="258"/>
      <c r="AK452" s="258"/>
      <c r="AL452" s="258"/>
      <c r="AM452" s="258"/>
      <c r="AN452" s="258"/>
    </row>
    <row r="453" spans="1:40" ht="18" customHeight="1" x14ac:dyDescent="0.25">
      <c r="A453" s="258"/>
      <c r="B453" s="258"/>
      <c r="C453" s="258"/>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9"/>
      <c r="Z453" s="259"/>
      <c r="AA453" s="258"/>
      <c r="AB453" s="258"/>
      <c r="AC453" s="258"/>
      <c r="AD453" s="258"/>
      <c r="AE453" s="258"/>
      <c r="AF453" s="258"/>
      <c r="AG453" s="258"/>
      <c r="AH453" s="258"/>
      <c r="AI453" s="258"/>
      <c r="AJ453" s="258"/>
      <c r="AK453" s="258"/>
      <c r="AL453" s="258"/>
      <c r="AM453" s="258"/>
      <c r="AN453" s="258"/>
    </row>
    <row r="454" spans="1:40" ht="18" customHeight="1" x14ac:dyDescent="0.25">
      <c r="A454" s="258"/>
      <c r="B454" s="258"/>
      <c r="C454" s="258"/>
      <c r="D454" s="258"/>
      <c r="E454" s="258"/>
      <c r="F454" s="258"/>
      <c r="G454" s="258"/>
      <c r="H454" s="258"/>
      <c r="I454" s="258"/>
      <c r="J454" s="258"/>
      <c r="K454" s="258"/>
      <c r="L454" s="258"/>
      <c r="M454" s="258"/>
      <c r="N454" s="258"/>
      <c r="O454" s="258"/>
      <c r="P454" s="258"/>
      <c r="Q454" s="258"/>
      <c r="R454" s="258"/>
      <c r="S454" s="258"/>
      <c r="T454" s="258"/>
      <c r="U454" s="258"/>
      <c r="V454" s="258"/>
      <c r="W454" s="258"/>
      <c r="X454" s="258"/>
      <c r="Y454" s="259"/>
      <c r="Z454" s="259"/>
      <c r="AA454" s="258"/>
      <c r="AB454" s="258"/>
      <c r="AC454" s="258"/>
      <c r="AD454" s="258"/>
      <c r="AE454" s="258"/>
      <c r="AF454" s="258"/>
      <c r="AG454" s="258"/>
      <c r="AH454" s="258"/>
      <c r="AI454" s="258"/>
      <c r="AJ454" s="258"/>
      <c r="AK454" s="258"/>
      <c r="AL454" s="258"/>
      <c r="AM454" s="258"/>
      <c r="AN454" s="258"/>
    </row>
    <row r="455" spans="1:40" ht="18" customHeight="1" x14ac:dyDescent="0.25">
      <c r="A455" s="258"/>
      <c r="B455" s="258"/>
      <c r="C455" s="258"/>
      <c r="D455" s="258"/>
      <c r="E455" s="258"/>
      <c r="F455" s="258"/>
      <c r="G455" s="258"/>
      <c r="H455" s="258"/>
      <c r="I455" s="258"/>
      <c r="J455" s="258"/>
      <c r="K455" s="258"/>
      <c r="L455" s="258"/>
      <c r="M455" s="258"/>
      <c r="N455" s="258"/>
      <c r="O455" s="258"/>
      <c r="P455" s="258"/>
      <c r="Q455" s="258"/>
      <c r="R455" s="258"/>
      <c r="S455" s="258"/>
      <c r="T455" s="258"/>
      <c r="U455" s="258"/>
      <c r="V455" s="258"/>
      <c r="W455" s="258"/>
      <c r="X455" s="258"/>
      <c r="Y455" s="259"/>
      <c r="Z455" s="259"/>
      <c r="AA455" s="258"/>
      <c r="AB455" s="258"/>
      <c r="AC455" s="258"/>
      <c r="AD455" s="258"/>
      <c r="AE455" s="258"/>
      <c r="AF455" s="258"/>
      <c r="AG455" s="258"/>
      <c r="AH455" s="258"/>
      <c r="AI455" s="258"/>
      <c r="AJ455" s="258"/>
      <c r="AK455" s="258"/>
      <c r="AL455" s="258"/>
      <c r="AM455" s="258"/>
      <c r="AN455" s="258"/>
    </row>
    <row r="456" spans="1:40" ht="18" customHeight="1" x14ac:dyDescent="0.25">
      <c r="A456" s="258"/>
      <c r="B456" s="258"/>
      <c r="C456" s="258"/>
      <c r="D456" s="258"/>
      <c r="E456" s="258"/>
      <c r="F456" s="258"/>
      <c r="G456" s="258"/>
      <c r="H456" s="258"/>
      <c r="I456" s="258"/>
      <c r="J456" s="258"/>
      <c r="K456" s="258"/>
      <c r="L456" s="258"/>
      <c r="M456" s="258"/>
      <c r="N456" s="258"/>
      <c r="O456" s="258"/>
      <c r="P456" s="258"/>
      <c r="Q456" s="258"/>
      <c r="R456" s="258"/>
      <c r="S456" s="258"/>
      <c r="T456" s="258"/>
      <c r="U456" s="258"/>
      <c r="V456" s="258"/>
      <c r="W456" s="258"/>
      <c r="X456" s="258"/>
      <c r="Y456" s="259"/>
      <c r="Z456" s="259"/>
      <c r="AA456" s="258"/>
      <c r="AB456" s="258"/>
      <c r="AC456" s="258"/>
      <c r="AD456" s="258"/>
      <c r="AE456" s="258"/>
      <c r="AF456" s="258"/>
      <c r="AG456" s="258"/>
      <c r="AH456" s="258"/>
      <c r="AI456" s="258"/>
      <c r="AJ456" s="258"/>
      <c r="AK456" s="258"/>
      <c r="AL456" s="258"/>
      <c r="AM456" s="258"/>
      <c r="AN456" s="258"/>
    </row>
    <row r="457" spans="1:40" ht="18" customHeight="1" x14ac:dyDescent="0.25">
      <c r="A457" s="258"/>
      <c r="B457" s="258"/>
      <c r="C457" s="258"/>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9"/>
      <c r="Z457" s="259"/>
      <c r="AA457" s="258"/>
      <c r="AB457" s="258"/>
      <c r="AC457" s="258"/>
      <c r="AD457" s="258"/>
      <c r="AE457" s="258"/>
      <c r="AF457" s="258"/>
      <c r="AG457" s="258"/>
      <c r="AH457" s="258"/>
      <c r="AI457" s="258"/>
      <c r="AJ457" s="258"/>
      <c r="AK457" s="258"/>
      <c r="AL457" s="258"/>
      <c r="AM457" s="258"/>
      <c r="AN457" s="258"/>
    </row>
    <row r="458" spans="1:40" ht="18" customHeight="1" x14ac:dyDescent="0.25">
      <c r="A458" s="258"/>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9"/>
      <c r="Z458" s="259"/>
      <c r="AA458" s="258"/>
      <c r="AB458" s="258"/>
      <c r="AC458" s="258"/>
      <c r="AD458" s="258"/>
      <c r="AE458" s="258"/>
      <c r="AF458" s="258"/>
      <c r="AG458" s="258"/>
      <c r="AH458" s="258"/>
      <c r="AI458" s="258"/>
      <c r="AJ458" s="258"/>
      <c r="AK458" s="258"/>
      <c r="AL458" s="258"/>
      <c r="AM458" s="258"/>
      <c r="AN458" s="258"/>
    </row>
    <row r="459" spans="1:40" ht="18" customHeight="1" x14ac:dyDescent="0.25">
      <c r="A459" s="258"/>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9"/>
      <c r="Z459" s="259"/>
      <c r="AA459" s="258"/>
      <c r="AB459" s="258"/>
      <c r="AC459" s="258"/>
      <c r="AD459" s="258"/>
      <c r="AE459" s="258"/>
      <c r="AF459" s="258"/>
      <c r="AG459" s="258"/>
      <c r="AH459" s="258"/>
      <c r="AI459" s="258"/>
      <c r="AJ459" s="258"/>
      <c r="AK459" s="258"/>
      <c r="AL459" s="258"/>
      <c r="AM459" s="258"/>
      <c r="AN459" s="258"/>
    </row>
    <row r="460" spans="1:40" ht="18" customHeight="1" x14ac:dyDescent="0.25">
      <c r="A460" s="258"/>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9"/>
      <c r="Z460" s="259"/>
      <c r="AA460" s="258"/>
      <c r="AB460" s="258"/>
      <c r="AC460" s="258"/>
      <c r="AD460" s="258"/>
      <c r="AE460" s="258"/>
      <c r="AF460" s="258"/>
      <c r="AG460" s="258"/>
      <c r="AH460" s="258"/>
      <c r="AI460" s="258"/>
      <c r="AJ460" s="258"/>
      <c r="AK460" s="258"/>
      <c r="AL460" s="258"/>
      <c r="AM460" s="258"/>
      <c r="AN460" s="258"/>
    </row>
    <row r="461" spans="1:40" ht="18" customHeight="1" x14ac:dyDescent="0.25">
      <c r="A461" s="258"/>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9"/>
      <c r="Z461" s="259"/>
      <c r="AA461" s="258"/>
      <c r="AB461" s="258"/>
      <c r="AC461" s="258"/>
      <c r="AD461" s="258"/>
      <c r="AE461" s="258"/>
      <c r="AF461" s="258"/>
      <c r="AG461" s="258"/>
      <c r="AH461" s="258"/>
      <c r="AI461" s="258"/>
      <c r="AJ461" s="258"/>
      <c r="AK461" s="258"/>
      <c r="AL461" s="258"/>
      <c r="AM461" s="258"/>
      <c r="AN461" s="258"/>
    </row>
    <row r="462" spans="1:40" ht="18" customHeight="1" x14ac:dyDescent="0.25">
      <c r="A462" s="258"/>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9"/>
      <c r="Z462" s="259"/>
      <c r="AA462" s="258"/>
      <c r="AB462" s="258"/>
      <c r="AC462" s="258"/>
      <c r="AD462" s="258"/>
      <c r="AE462" s="258"/>
      <c r="AF462" s="258"/>
      <c r="AG462" s="258"/>
      <c r="AH462" s="258"/>
      <c r="AI462" s="258"/>
      <c r="AJ462" s="258"/>
      <c r="AK462" s="258"/>
      <c r="AL462" s="258"/>
      <c r="AM462" s="258"/>
      <c r="AN462" s="258"/>
    </row>
    <row r="463" spans="1:40" ht="18" customHeight="1" x14ac:dyDescent="0.25">
      <c r="A463" s="258"/>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9"/>
      <c r="Z463" s="259"/>
      <c r="AA463" s="258"/>
      <c r="AB463" s="258"/>
      <c r="AC463" s="258"/>
      <c r="AD463" s="258"/>
      <c r="AE463" s="258"/>
      <c r="AF463" s="258"/>
      <c r="AG463" s="258"/>
      <c r="AH463" s="258"/>
      <c r="AI463" s="258"/>
      <c r="AJ463" s="258"/>
      <c r="AK463" s="258"/>
      <c r="AL463" s="258"/>
      <c r="AM463" s="258"/>
      <c r="AN463" s="258"/>
    </row>
    <row r="464" spans="1:40" ht="18" customHeight="1" x14ac:dyDescent="0.25">
      <c r="A464" s="258"/>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9"/>
      <c r="Z464" s="259"/>
      <c r="AA464" s="258"/>
      <c r="AB464" s="258"/>
      <c r="AC464" s="258"/>
      <c r="AD464" s="258"/>
      <c r="AE464" s="258"/>
      <c r="AF464" s="258"/>
      <c r="AG464" s="258"/>
      <c r="AH464" s="258"/>
      <c r="AI464" s="258"/>
      <c r="AJ464" s="258"/>
      <c r="AK464" s="258"/>
      <c r="AL464" s="258"/>
      <c r="AM464" s="258"/>
      <c r="AN464" s="258"/>
    </row>
    <row r="465" spans="1:40" ht="18" customHeight="1" x14ac:dyDescent="0.25">
      <c r="A465" s="258"/>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9"/>
      <c r="Z465" s="259"/>
      <c r="AA465" s="258"/>
      <c r="AB465" s="258"/>
      <c r="AC465" s="258"/>
      <c r="AD465" s="258"/>
      <c r="AE465" s="258"/>
      <c r="AF465" s="258"/>
      <c r="AG465" s="258"/>
      <c r="AH465" s="258"/>
      <c r="AI465" s="258"/>
      <c r="AJ465" s="258"/>
      <c r="AK465" s="258"/>
      <c r="AL465" s="258"/>
      <c r="AM465" s="258"/>
      <c r="AN465" s="258"/>
    </row>
    <row r="466" spans="1:40" ht="18" customHeight="1" x14ac:dyDescent="0.25">
      <c r="A466" s="258"/>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9"/>
      <c r="Z466" s="259"/>
      <c r="AA466" s="258"/>
      <c r="AB466" s="258"/>
      <c r="AC466" s="258"/>
      <c r="AD466" s="258"/>
      <c r="AE466" s="258"/>
      <c r="AF466" s="258"/>
      <c r="AG466" s="258"/>
      <c r="AH466" s="258"/>
      <c r="AI466" s="258"/>
      <c r="AJ466" s="258"/>
      <c r="AK466" s="258"/>
      <c r="AL466" s="258"/>
      <c r="AM466" s="258"/>
      <c r="AN466" s="258"/>
    </row>
    <row r="467" spans="1:40" ht="18" customHeight="1" x14ac:dyDescent="0.25">
      <c r="A467" s="258"/>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9"/>
      <c r="Z467" s="259"/>
      <c r="AA467" s="258"/>
      <c r="AB467" s="258"/>
      <c r="AC467" s="258"/>
      <c r="AD467" s="258"/>
      <c r="AE467" s="258"/>
      <c r="AF467" s="258"/>
      <c r="AG467" s="258"/>
      <c r="AH467" s="258"/>
      <c r="AI467" s="258"/>
      <c r="AJ467" s="258"/>
      <c r="AK467" s="258"/>
      <c r="AL467" s="258"/>
      <c r="AM467" s="258"/>
      <c r="AN467" s="258"/>
    </row>
    <row r="468" spans="1:40" ht="18" customHeight="1" x14ac:dyDescent="0.25">
      <c r="A468" s="258"/>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9"/>
      <c r="Z468" s="259"/>
      <c r="AA468" s="258"/>
      <c r="AB468" s="258"/>
      <c r="AC468" s="258"/>
      <c r="AD468" s="258"/>
      <c r="AE468" s="258"/>
      <c r="AF468" s="258"/>
      <c r="AG468" s="258"/>
      <c r="AH468" s="258"/>
      <c r="AI468" s="258"/>
      <c r="AJ468" s="258"/>
      <c r="AK468" s="258"/>
      <c r="AL468" s="258"/>
      <c r="AM468" s="258"/>
      <c r="AN468" s="258"/>
    </row>
    <row r="469" spans="1:40" ht="18" customHeight="1" x14ac:dyDescent="0.25">
      <c r="A469" s="258"/>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9"/>
      <c r="Z469" s="259"/>
      <c r="AA469" s="258"/>
      <c r="AB469" s="258"/>
      <c r="AC469" s="258"/>
      <c r="AD469" s="258"/>
      <c r="AE469" s="258"/>
      <c r="AF469" s="258"/>
      <c r="AG469" s="258"/>
      <c r="AH469" s="258"/>
      <c r="AI469" s="258"/>
      <c r="AJ469" s="258"/>
      <c r="AK469" s="258"/>
      <c r="AL469" s="258"/>
      <c r="AM469" s="258"/>
      <c r="AN469" s="258"/>
    </row>
    <row r="470" spans="1:40" ht="18" customHeight="1" x14ac:dyDescent="0.25">
      <c r="A470" s="258"/>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9"/>
      <c r="Z470" s="259"/>
      <c r="AA470" s="258"/>
      <c r="AB470" s="258"/>
      <c r="AC470" s="258"/>
      <c r="AD470" s="258"/>
      <c r="AE470" s="258"/>
      <c r="AF470" s="258"/>
      <c r="AG470" s="258"/>
      <c r="AH470" s="258"/>
      <c r="AI470" s="258"/>
      <c r="AJ470" s="258"/>
      <c r="AK470" s="258"/>
      <c r="AL470" s="258"/>
      <c r="AM470" s="258"/>
      <c r="AN470" s="258"/>
    </row>
    <row r="471" spans="1:40" ht="18" customHeight="1" x14ac:dyDescent="0.25">
      <c r="A471" s="258"/>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9"/>
      <c r="Z471" s="259"/>
      <c r="AA471" s="258"/>
      <c r="AB471" s="258"/>
      <c r="AC471" s="258"/>
      <c r="AD471" s="258"/>
      <c r="AE471" s="258"/>
      <c r="AF471" s="258"/>
      <c r="AG471" s="258"/>
      <c r="AH471" s="258"/>
      <c r="AI471" s="258"/>
      <c r="AJ471" s="258"/>
      <c r="AK471" s="258"/>
      <c r="AL471" s="258"/>
      <c r="AM471" s="258"/>
      <c r="AN471" s="258"/>
    </row>
    <row r="472" spans="1:40" ht="18" customHeight="1" x14ac:dyDescent="0.25">
      <c r="A472" s="258"/>
      <c r="B472" s="258"/>
      <c r="C472" s="258"/>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9"/>
      <c r="Z472" s="259"/>
      <c r="AA472" s="258"/>
      <c r="AB472" s="258"/>
      <c r="AC472" s="258"/>
      <c r="AD472" s="258"/>
      <c r="AE472" s="258"/>
      <c r="AF472" s="258"/>
      <c r="AG472" s="258"/>
      <c r="AH472" s="258"/>
      <c r="AI472" s="258"/>
      <c r="AJ472" s="258"/>
      <c r="AK472" s="258"/>
      <c r="AL472" s="258"/>
      <c r="AM472" s="258"/>
      <c r="AN472" s="258"/>
    </row>
    <row r="473" spans="1:40" ht="18" customHeight="1" x14ac:dyDescent="0.25">
      <c r="A473" s="258"/>
      <c r="B473" s="258"/>
      <c r="C473" s="258"/>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9"/>
      <c r="Z473" s="259"/>
      <c r="AA473" s="258"/>
      <c r="AB473" s="258"/>
      <c r="AC473" s="258"/>
      <c r="AD473" s="258"/>
      <c r="AE473" s="258"/>
      <c r="AF473" s="258"/>
      <c r="AG473" s="258"/>
      <c r="AH473" s="258"/>
      <c r="AI473" s="258"/>
      <c r="AJ473" s="258"/>
      <c r="AK473" s="258"/>
      <c r="AL473" s="258"/>
      <c r="AM473" s="258"/>
      <c r="AN473" s="258"/>
    </row>
    <row r="474" spans="1:40" ht="18" customHeight="1" x14ac:dyDescent="0.25">
      <c r="A474" s="258"/>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9"/>
      <c r="Z474" s="259"/>
      <c r="AA474" s="258"/>
      <c r="AB474" s="258"/>
      <c r="AC474" s="258"/>
      <c r="AD474" s="258"/>
      <c r="AE474" s="258"/>
      <c r="AF474" s="258"/>
      <c r="AG474" s="258"/>
      <c r="AH474" s="258"/>
      <c r="AI474" s="258"/>
      <c r="AJ474" s="258"/>
      <c r="AK474" s="258"/>
      <c r="AL474" s="258"/>
      <c r="AM474" s="258"/>
      <c r="AN474" s="258"/>
    </row>
    <row r="475" spans="1:40" ht="18" customHeight="1" x14ac:dyDescent="0.25">
      <c r="A475" s="258"/>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9"/>
      <c r="Z475" s="259"/>
      <c r="AA475" s="258"/>
      <c r="AB475" s="258"/>
      <c r="AC475" s="258"/>
      <c r="AD475" s="258"/>
      <c r="AE475" s="258"/>
      <c r="AF475" s="258"/>
      <c r="AG475" s="258"/>
      <c r="AH475" s="258"/>
      <c r="AI475" s="258"/>
      <c r="AJ475" s="258"/>
      <c r="AK475" s="258"/>
      <c r="AL475" s="258"/>
      <c r="AM475" s="258"/>
      <c r="AN475" s="258"/>
    </row>
    <row r="476" spans="1:40" ht="18" customHeight="1" x14ac:dyDescent="0.25">
      <c r="A476" s="258"/>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9"/>
      <c r="Z476" s="259"/>
      <c r="AA476" s="258"/>
      <c r="AB476" s="258"/>
      <c r="AC476" s="258"/>
      <c r="AD476" s="258"/>
      <c r="AE476" s="258"/>
      <c r="AF476" s="258"/>
      <c r="AG476" s="258"/>
      <c r="AH476" s="258"/>
      <c r="AI476" s="258"/>
      <c r="AJ476" s="258"/>
      <c r="AK476" s="258"/>
      <c r="AL476" s="258"/>
      <c r="AM476" s="258"/>
      <c r="AN476" s="258"/>
    </row>
    <row r="477" spans="1:40" ht="18" customHeight="1" x14ac:dyDescent="0.25">
      <c r="A477" s="258"/>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9"/>
      <c r="Z477" s="259"/>
      <c r="AA477" s="258"/>
      <c r="AB477" s="258"/>
      <c r="AC477" s="258"/>
      <c r="AD477" s="258"/>
      <c r="AE477" s="258"/>
      <c r="AF477" s="258"/>
      <c r="AG477" s="258"/>
      <c r="AH477" s="258"/>
      <c r="AI477" s="258"/>
      <c r="AJ477" s="258"/>
      <c r="AK477" s="258"/>
      <c r="AL477" s="258"/>
      <c r="AM477" s="258"/>
      <c r="AN477" s="258"/>
    </row>
    <row r="478" spans="1:40" ht="18" customHeight="1" x14ac:dyDescent="0.25">
      <c r="A478" s="258"/>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9"/>
      <c r="Z478" s="259"/>
      <c r="AA478" s="258"/>
      <c r="AB478" s="258"/>
      <c r="AC478" s="258"/>
      <c r="AD478" s="258"/>
      <c r="AE478" s="258"/>
      <c r="AF478" s="258"/>
      <c r="AG478" s="258"/>
      <c r="AH478" s="258"/>
      <c r="AI478" s="258"/>
      <c r="AJ478" s="258"/>
      <c r="AK478" s="258"/>
      <c r="AL478" s="258"/>
      <c r="AM478" s="258"/>
      <c r="AN478" s="258"/>
    </row>
    <row r="479" spans="1:40" ht="18" customHeight="1" x14ac:dyDescent="0.25">
      <c r="A479" s="258"/>
      <c r="B479" s="258"/>
      <c r="C479" s="258"/>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9"/>
      <c r="Z479" s="259"/>
      <c r="AA479" s="258"/>
      <c r="AB479" s="258"/>
      <c r="AC479" s="258"/>
      <c r="AD479" s="258"/>
      <c r="AE479" s="258"/>
      <c r="AF479" s="258"/>
      <c r="AG479" s="258"/>
      <c r="AH479" s="258"/>
      <c r="AI479" s="258"/>
      <c r="AJ479" s="258"/>
      <c r="AK479" s="258"/>
      <c r="AL479" s="258"/>
      <c r="AM479" s="258"/>
      <c r="AN479" s="258"/>
    </row>
    <row r="480" spans="1:40" ht="18" customHeight="1" x14ac:dyDescent="0.25">
      <c r="A480" s="258"/>
      <c r="B480" s="258"/>
      <c r="C480" s="258"/>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9"/>
      <c r="Z480" s="259"/>
      <c r="AA480" s="258"/>
      <c r="AB480" s="258"/>
      <c r="AC480" s="258"/>
      <c r="AD480" s="258"/>
      <c r="AE480" s="258"/>
      <c r="AF480" s="258"/>
      <c r="AG480" s="258"/>
      <c r="AH480" s="258"/>
      <c r="AI480" s="258"/>
      <c r="AJ480" s="258"/>
      <c r="AK480" s="258"/>
      <c r="AL480" s="258"/>
      <c r="AM480" s="258"/>
      <c r="AN480" s="258"/>
    </row>
    <row r="481" spans="1:40" ht="18" customHeight="1" x14ac:dyDescent="0.25">
      <c r="A481" s="258"/>
      <c r="B481" s="258"/>
      <c r="C481" s="258"/>
      <c r="D481" s="258"/>
      <c r="E481" s="258"/>
      <c r="F481" s="258"/>
      <c r="G481" s="258"/>
      <c r="H481" s="258"/>
      <c r="I481" s="258"/>
      <c r="J481" s="258"/>
      <c r="K481" s="258"/>
      <c r="L481" s="258"/>
      <c r="M481" s="258"/>
      <c r="N481" s="258"/>
      <c r="O481" s="258"/>
      <c r="P481" s="258"/>
      <c r="Q481" s="258"/>
      <c r="R481" s="258"/>
      <c r="S481" s="258"/>
      <c r="T481" s="258"/>
      <c r="U481" s="258"/>
      <c r="V481" s="258"/>
      <c r="W481" s="258"/>
      <c r="X481" s="258"/>
      <c r="Y481" s="259"/>
      <c r="Z481" s="259"/>
      <c r="AA481" s="258"/>
      <c r="AB481" s="258"/>
      <c r="AC481" s="258"/>
      <c r="AD481" s="258"/>
      <c r="AE481" s="258"/>
      <c r="AF481" s="258"/>
      <c r="AG481" s="258"/>
      <c r="AH481" s="258"/>
      <c r="AI481" s="258"/>
      <c r="AJ481" s="258"/>
      <c r="AK481" s="258"/>
      <c r="AL481" s="258"/>
      <c r="AM481" s="258"/>
      <c r="AN481" s="258"/>
    </row>
    <row r="482" spans="1:40" ht="18" customHeight="1" x14ac:dyDescent="0.25">
      <c r="A482" s="258"/>
      <c r="B482" s="258"/>
      <c r="C482" s="258"/>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9"/>
      <c r="Z482" s="259"/>
      <c r="AA482" s="258"/>
      <c r="AB482" s="258"/>
      <c r="AC482" s="258"/>
      <c r="AD482" s="258"/>
      <c r="AE482" s="258"/>
      <c r="AF482" s="258"/>
      <c r="AG482" s="258"/>
      <c r="AH482" s="258"/>
      <c r="AI482" s="258"/>
      <c r="AJ482" s="258"/>
      <c r="AK482" s="258"/>
      <c r="AL482" s="258"/>
      <c r="AM482" s="258"/>
      <c r="AN482" s="258"/>
    </row>
    <row r="483" spans="1:40" ht="18" customHeight="1" x14ac:dyDescent="0.25">
      <c r="A483" s="258"/>
      <c r="B483" s="258"/>
      <c r="C483" s="258"/>
      <c r="D483" s="258"/>
      <c r="E483" s="258"/>
      <c r="F483" s="258"/>
      <c r="G483" s="258"/>
      <c r="H483" s="258"/>
      <c r="I483" s="258"/>
      <c r="J483" s="258"/>
      <c r="K483" s="258"/>
      <c r="L483" s="258"/>
      <c r="M483" s="258"/>
      <c r="N483" s="258"/>
      <c r="O483" s="258"/>
      <c r="P483" s="258"/>
      <c r="Q483" s="258"/>
      <c r="R483" s="258"/>
      <c r="S483" s="258"/>
      <c r="T483" s="258"/>
      <c r="U483" s="258"/>
      <c r="V483" s="258"/>
      <c r="W483" s="258"/>
      <c r="X483" s="258"/>
      <c r="Y483" s="259"/>
      <c r="Z483" s="259"/>
      <c r="AA483" s="258"/>
      <c r="AB483" s="258"/>
      <c r="AC483" s="258"/>
      <c r="AD483" s="258"/>
      <c r="AE483" s="258"/>
      <c r="AF483" s="258"/>
      <c r="AG483" s="258"/>
      <c r="AH483" s="258"/>
      <c r="AI483" s="258"/>
      <c r="AJ483" s="258"/>
      <c r="AK483" s="258"/>
      <c r="AL483" s="258"/>
      <c r="AM483" s="258"/>
      <c r="AN483" s="258"/>
    </row>
    <row r="484" spans="1:40" ht="18" customHeight="1" x14ac:dyDescent="0.25">
      <c r="A484" s="258"/>
      <c r="B484" s="258"/>
      <c r="C484" s="258"/>
      <c r="D484" s="258"/>
      <c r="E484" s="258"/>
      <c r="F484" s="258"/>
      <c r="G484" s="258"/>
      <c r="H484" s="258"/>
      <c r="I484" s="258"/>
      <c r="J484" s="258"/>
      <c r="K484" s="258"/>
      <c r="L484" s="258"/>
      <c r="M484" s="258"/>
      <c r="N484" s="258"/>
      <c r="O484" s="258"/>
      <c r="P484" s="258"/>
      <c r="Q484" s="258"/>
      <c r="R484" s="258"/>
      <c r="S484" s="258"/>
      <c r="T484" s="258"/>
      <c r="U484" s="258"/>
      <c r="V484" s="258"/>
      <c r="W484" s="258"/>
      <c r="X484" s="258"/>
      <c r="Y484" s="259"/>
      <c r="Z484" s="259"/>
      <c r="AA484" s="258"/>
      <c r="AB484" s="258"/>
      <c r="AC484" s="258"/>
      <c r="AD484" s="258"/>
      <c r="AE484" s="258"/>
      <c r="AF484" s="258"/>
      <c r="AG484" s="258"/>
      <c r="AH484" s="258"/>
      <c r="AI484" s="258"/>
      <c r="AJ484" s="258"/>
      <c r="AK484" s="258"/>
      <c r="AL484" s="258"/>
      <c r="AM484" s="258"/>
      <c r="AN484" s="258"/>
    </row>
    <row r="485" spans="1:40" ht="18" customHeight="1" x14ac:dyDescent="0.25">
      <c r="A485" s="258"/>
      <c r="B485" s="258"/>
      <c r="C485" s="258"/>
      <c r="D485" s="258"/>
      <c r="E485" s="258"/>
      <c r="F485" s="258"/>
      <c r="G485" s="258"/>
      <c r="H485" s="258"/>
      <c r="I485" s="258"/>
      <c r="J485" s="258"/>
      <c r="K485" s="258"/>
      <c r="L485" s="258"/>
      <c r="M485" s="258"/>
      <c r="N485" s="258"/>
      <c r="O485" s="258"/>
      <c r="P485" s="258"/>
      <c r="Q485" s="258"/>
      <c r="R485" s="258"/>
      <c r="S485" s="258"/>
      <c r="T485" s="258"/>
      <c r="U485" s="258"/>
      <c r="V485" s="258"/>
      <c r="W485" s="258"/>
      <c r="X485" s="258"/>
      <c r="Y485" s="259"/>
      <c r="Z485" s="259"/>
      <c r="AA485" s="258"/>
      <c r="AB485" s="258"/>
      <c r="AC485" s="258"/>
      <c r="AD485" s="258"/>
      <c r="AE485" s="258"/>
      <c r="AF485" s="258"/>
      <c r="AG485" s="258"/>
      <c r="AH485" s="258"/>
      <c r="AI485" s="258"/>
      <c r="AJ485" s="258"/>
      <c r="AK485" s="258"/>
      <c r="AL485" s="258"/>
      <c r="AM485" s="258"/>
      <c r="AN485" s="258"/>
    </row>
    <row r="486" spans="1:40" ht="18" customHeight="1" x14ac:dyDescent="0.25">
      <c r="A486" s="258"/>
      <c r="B486" s="258"/>
      <c r="C486" s="258"/>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9"/>
      <c r="Z486" s="259"/>
      <c r="AA486" s="258"/>
      <c r="AB486" s="258"/>
      <c r="AC486" s="258"/>
      <c r="AD486" s="258"/>
      <c r="AE486" s="258"/>
      <c r="AF486" s="258"/>
      <c r="AG486" s="258"/>
      <c r="AH486" s="258"/>
      <c r="AI486" s="258"/>
      <c r="AJ486" s="258"/>
      <c r="AK486" s="258"/>
      <c r="AL486" s="258"/>
      <c r="AM486" s="258"/>
      <c r="AN486" s="258"/>
    </row>
    <row r="487" spans="1:40" ht="18" customHeight="1" x14ac:dyDescent="0.25">
      <c r="A487" s="258"/>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9"/>
      <c r="Z487" s="259"/>
      <c r="AA487" s="258"/>
      <c r="AB487" s="258"/>
      <c r="AC487" s="258"/>
      <c r="AD487" s="258"/>
      <c r="AE487" s="258"/>
      <c r="AF487" s="258"/>
      <c r="AG487" s="258"/>
      <c r="AH487" s="258"/>
      <c r="AI487" s="258"/>
      <c r="AJ487" s="258"/>
      <c r="AK487" s="258"/>
      <c r="AL487" s="258"/>
      <c r="AM487" s="258"/>
      <c r="AN487" s="258"/>
    </row>
    <row r="488" spans="1:40" ht="18" customHeight="1" x14ac:dyDescent="0.25">
      <c r="A488" s="258"/>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9"/>
      <c r="Z488" s="259"/>
      <c r="AA488" s="258"/>
      <c r="AB488" s="258"/>
      <c r="AC488" s="258"/>
      <c r="AD488" s="258"/>
      <c r="AE488" s="258"/>
      <c r="AF488" s="258"/>
      <c r="AG488" s="258"/>
      <c r="AH488" s="258"/>
      <c r="AI488" s="258"/>
      <c r="AJ488" s="258"/>
      <c r="AK488" s="258"/>
      <c r="AL488" s="258"/>
      <c r="AM488" s="258"/>
      <c r="AN488" s="258"/>
    </row>
    <row r="489" spans="1:40" ht="18" customHeight="1" x14ac:dyDescent="0.25">
      <c r="A489" s="258"/>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9"/>
      <c r="Z489" s="259"/>
      <c r="AA489" s="258"/>
      <c r="AB489" s="258"/>
      <c r="AC489" s="258"/>
      <c r="AD489" s="258"/>
      <c r="AE489" s="258"/>
      <c r="AF489" s="258"/>
      <c r="AG489" s="258"/>
      <c r="AH489" s="258"/>
      <c r="AI489" s="258"/>
      <c r="AJ489" s="258"/>
      <c r="AK489" s="258"/>
      <c r="AL489" s="258"/>
      <c r="AM489" s="258"/>
      <c r="AN489" s="258"/>
    </row>
    <row r="490" spans="1:40" ht="18" customHeight="1" x14ac:dyDescent="0.25">
      <c r="A490" s="258"/>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9"/>
      <c r="Z490" s="259"/>
      <c r="AA490" s="258"/>
      <c r="AB490" s="258"/>
      <c r="AC490" s="258"/>
      <c r="AD490" s="258"/>
      <c r="AE490" s="258"/>
      <c r="AF490" s="258"/>
      <c r="AG490" s="258"/>
      <c r="AH490" s="258"/>
      <c r="AI490" s="258"/>
      <c r="AJ490" s="258"/>
      <c r="AK490" s="258"/>
      <c r="AL490" s="258"/>
      <c r="AM490" s="258"/>
      <c r="AN490" s="258"/>
    </row>
    <row r="491" spans="1:40" ht="18" customHeight="1" x14ac:dyDescent="0.25">
      <c r="A491" s="258"/>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9"/>
      <c r="Z491" s="259"/>
      <c r="AA491" s="258"/>
      <c r="AB491" s="258"/>
      <c r="AC491" s="258"/>
      <c r="AD491" s="258"/>
      <c r="AE491" s="258"/>
      <c r="AF491" s="258"/>
      <c r="AG491" s="258"/>
      <c r="AH491" s="258"/>
      <c r="AI491" s="258"/>
      <c r="AJ491" s="258"/>
      <c r="AK491" s="258"/>
      <c r="AL491" s="258"/>
      <c r="AM491" s="258"/>
      <c r="AN491" s="258"/>
    </row>
    <row r="492" spans="1:40" ht="18" customHeight="1" x14ac:dyDescent="0.25">
      <c r="A492" s="258"/>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9"/>
      <c r="Z492" s="259"/>
      <c r="AA492" s="258"/>
      <c r="AB492" s="258"/>
      <c r="AC492" s="258"/>
      <c r="AD492" s="258"/>
      <c r="AE492" s="258"/>
      <c r="AF492" s="258"/>
      <c r="AG492" s="258"/>
      <c r="AH492" s="258"/>
      <c r="AI492" s="258"/>
      <c r="AJ492" s="258"/>
      <c r="AK492" s="258"/>
      <c r="AL492" s="258"/>
      <c r="AM492" s="258"/>
      <c r="AN492" s="258"/>
    </row>
    <row r="493" spans="1:40" ht="18" customHeight="1" x14ac:dyDescent="0.25">
      <c r="A493" s="258"/>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9"/>
      <c r="Z493" s="259"/>
      <c r="AA493" s="258"/>
      <c r="AB493" s="258"/>
      <c r="AC493" s="258"/>
      <c r="AD493" s="258"/>
      <c r="AE493" s="258"/>
      <c r="AF493" s="258"/>
      <c r="AG493" s="258"/>
      <c r="AH493" s="258"/>
      <c r="AI493" s="258"/>
      <c r="AJ493" s="258"/>
      <c r="AK493" s="258"/>
      <c r="AL493" s="258"/>
      <c r="AM493" s="258"/>
      <c r="AN493" s="258"/>
    </row>
    <row r="494" spans="1:40" ht="18" customHeight="1" x14ac:dyDescent="0.25">
      <c r="A494" s="258"/>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9"/>
      <c r="Z494" s="259"/>
      <c r="AA494" s="258"/>
      <c r="AB494" s="258"/>
      <c r="AC494" s="258"/>
      <c r="AD494" s="258"/>
      <c r="AE494" s="258"/>
      <c r="AF494" s="258"/>
      <c r="AG494" s="258"/>
      <c r="AH494" s="258"/>
      <c r="AI494" s="258"/>
      <c r="AJ494" s="258"/>
      <c r="AK494" s="258"/>
      <c r="AL494" s="258"/>
      <c r="AM494" s="258"/>
      <c r="AN494" s="258"/>
    </row>
    <row r="495" spans="1:40" ht="18" customHeight="1" x14ac:dyDescent="0.25">
      <c r="A495" s="258"/>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9"/>
      <c r="Z495" s="259"/>
      <c r="AA495" s="258"/>
      <c r="AB495" s="258"/>
      <c r="AC495" s="258"/>
      <c r="AD495" s="258"/>
      <c r="AE495" s="258"/>
      <c r="AF495" s="258"/>
      <c r="AG495" s="258"/>
      <c r="AH495" s="258"/>
      <c r="AI495" s="258"/>
      <c r="AJ495" s="258"/>
      <c r="AK495" s="258"/>
      <c r="AL495" s="258"/>
      <c r="AM495" s="258"/>
      <c r="AN495" s="258"/>
    </row>
    <row r="496" spans="1:40" ht="18" customHeight="1" x14ac:dyDescent="0.25">
      <c r="A496" s="258"/>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9"/>
      <c r="Z496" s="259"/>
      <c r="AA496" s="258"/>
      <c r="AB496" s="258"/>
      <c r="AC496" s="258"/>
      <c r="AD496" s="258"/>
      <c r="AE496" s="258"/>
      <c r="AF496" s="258"/>
      <c r="AG496" s="258"/>
      <c r="AH496" s="258"/>
      <c r="AI496" s="258"/>
      <c r="AJ496" s="258"/>
      <c r="AK496" s="258"/>
      <c r="AL496" s="258"/>
      <c r="AM496" s="258"/>
      <c r="AN496" s="258"/>
    </row>
    <row r="497" spans="1:40" ht="18" customHeight="1" x14ac:dyDescent="0.25">
      <c r="A497" s="258"/>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9"/>
      <c r="Z497" s="259"/>
      <c r="AA497" s="258"/>
      <c r="AB497" s="258"/>
      <c r="AC497" s="258"/>
      <c r="AD497" s="258"/>
      <c r="AE497" s="258"/>
      <c r="AF497" s="258"/>
      <c r="AG497" s="258"/>
      <c r="AH497" s="258"/>
      <c r="AI497" s="258"/>
      <c r="AJ497" s="258"/>
      <c r="AK497" s="258"/>
      <c r="AL497" s="258"/>
      <c r="AM497" s="258"/>
      <c r="AN497" s="258"/>
    </row>
    <row r="498" spans="1:40" ht="18" customHeight="1" x14ac:dyDescent="0.25">
      <c r="A498" s="258"/>
      <c r="B498" s="258"/>
      <c r="C498" s="258"/>
      <c r="D498" s="258"/>
      <c r="E498" s="258"/>
      <c r="F498" s="258"/>
      <c r="G498" s="258"/>
      <c r="H498" s="258"/>
      <c r="I498" s="258"/>
      <c r="J498" s="258"/>
      <c r="K498" s="258"/>
      <c r="L498" s="258"/>
      <c r="M498" s="258"/>
      <c r="N498" s="258"/>
      <c r="O498" s="258"/>
      <c r="P498" s="258"/>
      <c r="Q498" s="258"/>
      <c r="R498" s="258"/>
      <c r="S498" s="258"/>
      <c r="T498" s="258"/>
      <c r="U498" s="258"/>
      <c r="V498" s="258"/>
      <c r="W498" s="258"/>
      <c r="X498" s="258"/>
      <c r="Y498" s="259"/>
      <c r="Z498" s="259"/>
      <c r="AA498" s="258"/>
      <c r="AB498" s="258"/>
      <c r="AC498" s="258"/>
      <c r="AD498" s="258"/>
      <c r="AE498" s="258"/>
      <c r="AF498" s="258"/>
      <c r="AG498" s="258"/>
      <c r="AH498" s="258"/>
      <c r="AI498" s="258"/>
      <c r="AJ498" s="258"/>
      <c r="AK498" s="258"/>
      <c r="AL498" s="258"/>
      <c r="AM498" s="258"/>
      <c r="AN498" s="258"/>
    </row>
    <row r="499" spans="1:40" ht="18" customHeight="1" x14ac:dyDescent="0.25">
      <c r="A499" s="258"/>
      <c r="B499" s="258"/>
      <c r="C499" s="258"/>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9"/>
      <c r="Z499" s="259"/>
      <c r="AA499" s="258"/>
      <c r="AB499" s="258"/>
      <c r="AC499" s="258"/>
      <c r="AD499" s="258"/>
      <c r="AE499" s="258"/>
      <c r="AF499" s="258"/>
      <c r="AG499" s="258"/>
      <c r="AH499" s="258"/>
      <c r="AI499" s="258"/>
      <c r="AJ499" s="258"/>
      <c r="AK499" s="258"/>
      <c r="AL499" s="258"/>
      <c r="AM499" s="258"/>
      <c r="AN499" s="258"/>
    </row>
    <row r="500" spans="1:40" ht="18" customHeight="1" x14ac:dyDescent="0.25">
      <c r="A500" s="258"/>
      <c r="B500" s="258"/>
      <c r="C500" s="258"/>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9"/>
      <c r="Z500" s="259"/>
      <c r="AA500" s="258"/>
      <c r="AB500" s="258"/>
      <c r="AC500" s="258"/>
      <c r="AD500" s="258"/>
      <c r="AE500" s="258"/>
      <c r="AF500" s="258"/>
      <c r="AG500" s="258"/>
      <c r="AH500" s="258"/>
      <c r="AI500" s="258"/>
      <c r="AJ500" s="258"/>
      <c r="AK500" s="258"/>
      <c r="AL500" s="258"/>
      <c r="AM500" s="258"/>
      <c r="AN500" s="258"/>
    </row>
    <row r="501" spans="1:40" ht="18" customHeight="1" x14ac:dyDescent="0.25">
      <c r="A501" s="258"/>
      <c r="B501" s="258"/>
      <c r="C501" s="258"/>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9"/>
      <c r="Z501" s="259"/>
      <c r="AA501" s="258"/>
      <c r="AB501" s="258"/>
      <c r="AC501" s="258"/>
      <c r="AD501" s="258"/>
      <c r="AE501" s="258"/>
      <c r="AF501" s="258"/>
      <c r="AG501" s="258"/>
      <c r="AH501" s="258"/>
      <c r="AI501" s="258"/>
      <c r="AJ501" s="258"/>
      <c r="AK501" s="258"/>
      <c r="AL501" s="258"/>
      <c r="AM501" s="258"/>
      <c r="AN501" s="258"/>
    </row>
    <row r="502" spans="1:40" ht="18" customHeight="1" x14ac:dyDescent="0.25">
      <c r="A502" s="258"/>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9"/>
      <c r="Z502" s="259"/>
      <c r="AA502" s="258"/>
      <c r="AB502" s="258"/>
      <c r="AC502" s="258"/>
      <c r="AD502" s="258"/>
      <c r="AE502" s="258"/>
      <c r="AF502" s="258"/>
      <c r="AG502" s="258"/>
      <c r="AH502" s="258"/>
      <c r="AI502" s="258"/>
      <c r="AJ502" s="258"/>
      <c r="AK502" s="258"/>
      <c r="AL502" s="258"/>
      <c r="AM502" s="258"/>
      <c r="AN502" s="258"/>
    </row>
    <row r="503" spans="1:40" ht="18" customHeight="1" x14ac:dyDescent="0.25">
      <c r="A503" s="258"/>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9"/>
      <c r="Z503" s="259"/>
      <c r="AA503" s="258"/>
      <c r="AB503" s="258"/>
      <c r="AC503" s="258"/>
      <c r="AD503" s="258"/>
      <c r="AE503" s="258"/>
      <c r="AF503" s="258"/>
      <c r="AG503" s="258"/>
      <c r="AH503" s="258"/>
      <c r="AI503" s="258"/>
      <c r="AJ503" s="258"/>
      <c r="AK503" s="258"/>
      <c r="AL503" s="258"/>
      <c r="AM503" s="258"/>
      <c r="AN503" s="258"/>
    </row>
    <row r="504" spans="1:40" ht="18" customHeight="1" x14ac:dyDescent="0.25">
      <c r="A504" s="258"/>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9"/>
      <c r="Z504" s="259"/>
      <c r="AA504" s="258"/>
      <c r="AB504" s="258"/>
      <c r="AC504" s="258"/>
      <c r="AD504" s="258"/>
      <c r="AE504" s="258"/>
      <c r="AF504" s="258"/>
      <c r="AG504" s="258"/>
      <c r="AH504" s="258"/>
      <c r="AI504" s="258"/>
      <c r="AJ504" s="258"/>
      <c r="AK504" s="258"/>
      <c r="AL504" s="258"/>
      <c r="AM504" s="258"/>
      <c r="AN504" s="258"/>
    </row>
    <row r="505" spans="1:40" ht="18" customHeight="1" x14ac:dyDescent="0.25">
      <c r="A505" s="258"/>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9"/>
      <c r="Z505" s="259"/>
      <c r="AA505" s="258"/>
      <c r="AB505" s="258"/>
      <c r="AC505" s="258"/>
      <c r="AD505" s="258"/>
      <c r="AE505" s="258"/>
      <c r="AF505" s="258"/>
      <c r="AG505" s="258"/>
      <c r="AH505" s="258"/>
      <c r="AI505" s="258"/>
      <c r="AJ505" s="258"/>
      <c r="AK505" s="258"/>
      <c r="AL505" s="258"/>
      <c r="AM505" s="258"/>
      <c r="AN505" s="258"/>
    </row>
    <row r="506" spans="1:40" ht="18" customHeight="1" x14ac:dyDescent="0.25">
      <c r="A506" s="258"/>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9"/>
      <c r="Z506" s="259"/>
      <c r="AA506" s="258"/>
      <c r="AB506" s="258"/>
      <c r="AC506" s="258"/>
      <c r="AD506" s="258"/>
      <c r="AE506" s="258"/>
      <c r="AF506" s="258"/>
      <c r="AG506" s="258"/>
      <c r="AH506" s="258"/>
      <c r="AI506" s="258"/>
      <c r="AJ506" s="258"/>
      <c r="AK506" s="258"/>
      <c r="AL506" s="258"/>
      <c r="AM506" s="258"/>
      <c r="AN506" s="258"/>
    </row>
    <row r="507" spans="1:40" ht="18" customHeight="1" x14ac:dyDescent="0.25">
      <c r="A507" s="258"/>
      <c r="B507" s="258"/>
      <c r="C507" s="258"/>
      <c r="D507" s="258"/>
      <c r="E507" s="258"/>
      <c r="F507" s="258"/>
      <c r="G507" s="258"/>
      <c r="H507" s="258"/>
      <c r="I507" s="258"/>
      <c r="J507" s="258"/>
      <c r="K507" s="258"/>
      <c r="L507" s="258"/>
      <c r="M507" s="258"/>
      <c r="N507" s="258"/>
      <c r="O507" s="258"/>
      <c r="P507" s="258"/>
      <c r="Q507" s="258"/>
      <c r="R507" s="258"/>
      <c r="S507" s="258"/>
      <c r="T507" s="258"/>
      <c r="U507" s="258"/>
      <c r="V507" s="258"/>
      <c r="W507" s="258"/>
      <c r="X507" s="258"/>
      <c r="Y507" s="259"/>
      <c r="Z507" s="259"/>
      <c r="AA507" s="258"/>
      <c r="AB507" s="258"/>
      <c r="AC507" s="258"/>
      <c r="AD507" s="258"/>
      <c r="AE507" s="258"/>
      <c r="AF507" s="258"/>
      <c r="AG507" s="258"/>
      <c r="AH507" s="258"/>
      <c r="AI507" s="258"/>
      <c r="AJ507" s="258"/>
      <c r="AK507" s="258"/>
      <c r="AL507" s="258"/>
      <c r="AM507" s="258"/>
      <c r="AN507" s="258"/>
    </row>
    <row r="508" spans="1:40" ht="18" customHeight="1" x14ac:dyDescent="0.25">
      <c r="A508" s="258"/>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9"/>
      <c r="Z508" s="259"/>
      <c r="AA508" s="258"/>
      <c r="AB508" s="258"/>
      <c r="AC508" s="258"/>
      <c r="AD508" s="258"/>
      <c r="AE508" s="258"/>
      <c r="AF508" s="258"/>
      <c r="AG508" s="258"/>
      <c r="AH508" s="258"/>
      <c r="AI508" s="258"/>
      <c r="AJ508" s="258"/>
      <c r="AK508" s="258"/>
      <c r="AL508" s="258"/>
      <c r="AM508" s="258"/>
      <c r="AN508" s="258"/>
    </row>
    <row r="509" spans="1:40" ht="18" customHeight="1" x14ac:dyDescent="0.25">
      <c r="A509" s="258"/>
      <c r="B509" s="258"/>
      <c r="C509" s="258"/>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9"/>
      <c r="Z509" s="259"/>
      <c r="AA509" s="258"/>
      <c r="AB509" s="258"/>
      <c r="AC509" s="258"/>
      <c r="AD509" s="258"/>
      <c r="AE509" s="258"/>
      <c r="AF509" s="258"/>
      <c r="AG509" s="258"/>
      <c r="AH509" s="258"/>
      <c r="AI509" s="258"/>
      <c r="AJ509" s="258"/>
      <c r="AK509" s="258"/>
      <c r="AL509" s="258"/>
      <c r="AM509" s="258"/>
      <c r="AN509" s="258"/>
    </row>
    <row r="510" spans="1:40" ht="18" customHeight="1" x14ac:dyDescent="0.25">
      <c r="A510" s="258"/>
      <c r="B510" s="258"/>
      <c r="C510" s="258"/>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9"/>
      <c r="Z510" s="259"/>
      <c r="AA510" s="258"/>
      <c r="AB510" s="258"/>
      <c r="AC510" s="258"/>
      <c r="AD510" s="258"/>
      <c r="AE510" s="258"/>
      <c r="AF510" s="258"/>
      <c r="AG510" s="258"/>
      <c r="AH510" s="258"/>
      <c r="AI510" s="258"/>
      <c r="AJ510" s="258"/>
      <c r="AK510" s="258"/>
      <c r="AL510" s="258"/>
      <c r="AM510" s="258"/>
      <c r="AN510" s="258"/>
    </row>
    <row r="511" spans="1:40" ht="18" customHeight="1" x14ac:dyDescent="0.25">
      <c r="A511" s="258"/>
      <c r="B511" s="258"/>
      <c r="C511" s="258"/>
      <c r="D511" s="258"/>
      <c r="E511" s="258"/>
      <c r="F511" s="258"/>
      <c r="G511" s="258"/>
      <c r="H511" s="258"/>
      <c r="I511" s="258"/>
      <c r="J511" s="258"/>
      <c r="K511" s="258"/>
      <c r="L511" s="258"/>
      <c r="M511" s="258"/>
      <c r="N511" s="258"/>
      <c r="O511" s="258"/>
      <c r="P511" s="258"/>
      <c r="Q511" s="258"/>
      <c r="R511" s="258"/>
      <c r="S511" s="258"/>
      <c r="T511" s="258"/>
      <c r="U511" s="258"/>
      <c r="V511" s="258"/>
      <c r="W511" s="258"/>
      <c r="X511" s="258"/>
      <c r="Y511" s="259"/>
      <c r="Z511" s="259"/>
      <c r="AA511" s="258"/>
      <c r="AB511" s="258"/>
      <c r="AC511" s="258"/>
      <c r="AD511" s="258"/>
      <c r="AE511" s="258"/>
      <c r="AF511" s="258"/>
      <c r="AG511" s="258"/>
      <c r="AH511" s="258"/>
      <c r="AI511" s="258"/>
      <c r="AJ511" s="258"/>
      <c r="AK511" s="258"/>
      <c r="AL511" s="258"/>
      <c r="AM511" s="258"/>
      <c r="AN511" s="258"/>
    </row>
    <row r="512" spans="1:40" ht="18" customHeight="1" x14ac:dyDescent="0.25">
      <c r="A512" s="258"/>
      <c r="B512" s="258"/>
      <c r="C512" s="258"/>
      <c r="D512" s="258"/>
      <c r="E512" s="258"/>
      <c r="F512" s="258"/>
      <c r="G512" s="258"/>
      <c r="H512" s="258"/>
      <c r="I512" s="258"/>
      <c r="J512" s="258"/>
      <c r="K512" s="258"/>
      <c r="L512" s="258"/>
      <c r="M512" s="258"/>
      <c r="N512" s="258"/>
      <c r="O512" s="258"/>
      <c r="P512" s="258"/>
      <c r="Q512" s="258"/>
      <c r="R512" s="258"/>
      <c r="S512" s="258"/>
      <c r="T512" s="258"/>
      <c r="U512" s="258"/>
      <c r="V512" s="258"/>
      <c r="W512" s="258"/>
      <c r="X512" s="258"/>
      <c r="Y512" s="259"/>
      <c r="Z512" s="259"/>
      <c r="AA512" s="258"/>
      <c r="AB512" s="258"/>
      <c r="AC512" s="258"/>
      <c r="AD512" s="258"/>
      <c r="AE512" s="258"/>
      <c r="AF512" s="258"/>
      <c r="AG512" s="258"/>
      <c r="AH512" s="258"/>
      <c r="AI512" s="258"/>
      <c r="AJ512" s="258"/>
      <c r="AK512" s="258"/>
      <c r="AL512" s="258"/>
      <c r="AM512" s="258"/>
      <c r="AN512" s="258"/>
    </row>
    <row r="513" spans="1:40" ht="18" customHeight="1" x14ac:dyDescent="0.25">
      <c r="A513" s="258"/>
      <c r="B513" s="258"/>
      <c r="C513" s="258"/>
      <c r="D513" s="258"/>
      <c r="E513" s="258"/>
      <c r="F513" s="258"/>
      <c r="G513" s="258"/>
      <c r="H513" s="258"/>
      <c r="I513" s="258"/>
      <c r="J513" s="258"/>
      <c r="K513" s="258"/>
      <c r="L513" s="258"/>
      <c r="M513" s="258"/>
      <c r="N513" s="258"/>
      <c r="O513" s="258"/>
      <c r="P513" s="258"/>
      <c r="Q513" s="258"/>
      <c r="R513" s="258"/>
      <c r="S513" s="258"/>
      <c r="T513" s="258"/>
      <c r="U513" s="258"/>
      <c r="V513" s="258"/>
      <c r="W513" s="258"/>
      <c r="X513" s="258"/>
      <c r="Y513" s="259"/>
      <c r="Z513" s="259"/>
      <c r="AA513" s="258"/>
      <c r="AB513" s="258"/>
      <c r="AC513" s="258"/>
      <c r="AD513" s="258"/>
      <c r="AE513" s="258"/>
      <c r="AF513" s="258"/>
      <c r="AG513" s="258"/>
      <c r="AH513" s="258"/>
      <c r="AI513" s="258"/>
      <c r="AJ513" s="258"/>
      <c r="AK513" s="258"/>
      <c r="AL513" s="258"/>
      <c r="AM513" s="258"/>
      <c r="AN513" s="258"/>
    </row>
    <row r="514" spans="1:40" ht="18" customHeight="1" x14ac:dyDescent="0.25">
      <c r="A514" s="258"/>
      <c r="B514" s="258"/>
      <c r="C514" s="258"/>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9"/>
      <c r="Z514" s="259"/>
      <c r="AA514" s="258"/>
      <c r="AB514" s="258"/>
      <c r="AC514" s="258"/>
      <c r="AD514" s="258"/>
      <c r="AE514" s="258"/>
      <c r="AF514" s="258"/>
      <c r="AG514" s="258"/>
      <c r="AH514" s="258"/>
      <c r="AI514" s="258"/>
      <c r="AJ514" s="258"/>
      <c r="AK514" s="258"/>
      <c r="AL514" s="258"/>
      <c r="AM514" s="258"/>
      <c r="AN514" s="258"/>
    </row>
    <row r="515" spans="1:40" ht="18" customHeight="1" x14ac:dyDescent="0.25">
      <c r="A515" s="258"/>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9"/>
      <c r="Z515" s="259"/>
      <c r="AA515" s="258"/>
      <c r="AB515" s="258"/>
      <c r="AC515" s="258"/>
      <c r="AD515" s="258"/>
      <c r="AE515" s="258"/>
      <c r="AF515" s="258"/>
      <c r="AG515" s="258"/>
      <c r="AH515" s="258"/>
      <c r="AI515" s="258"/>
      <c r="AJ515" s="258"/>
      <c r="AK515" s="258"/>
      <c r="AL515" s="258"/>
      <c r="AM515" s="258"/>
      <c r="AN515" s="258"/>
    </row>
    <row r="516" spans="1:40" ht="18" customHeight="1" x14ac:dyDescent="0.25">
      <c r="A516" s="258"/>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9"/>
      <c r="Z516" s="259"/>
      <c r="AA516" s="258"/>
      <c r="AB516" s="258"/>
      <c r="AC516" s="258"/>
      <c r="AD516" s="258"/>
      <c r="AE516" s="258"/>
      <c r="AF516" s="258"/>
      <c r="AG516" s="258"/>
      <c r="AH516" s="258"/>
      <c r="AI516" s="258"/>
      <c r="AJ516" s="258"/>
      <c r="AK516" s="258"/>
      <c r="AL516" s="258"/>
      <c r="AM516" s="258"/>
      <c r="AN516" s="258"/>
    </row>
    <row r="517" spans="1:40" ht="18" customHeight="1" x14ac:dyDescent="0.25">
      <c r="A517" s="258"/>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9"/>
      <c r="Z517" s="259"/>
      <c r="AA517" s="258"/>
      <c r="AB517" s="258"/>
      <c r="AC517" s="258"/>
      <c r="AD517" s="258"/>
      <c r="AE517" s="258"/>
      <c r="AF517" s="258"/>
      <c r="AG517" s="258"/>
      <c r="AH517" s="258"/>
      <c r="AI517" s="258"/>
      <c r="AJ517" s="258"/>
      <c r="AK517" s="258"/>
      <c r="AL517" s="258"/>
      <c r="AM517" s="258"/>
      <c r="AN517" s="258"/>
    </row>
    <row r="518" spans="1:40" ht="18" customHeight="1" x14ac:dyDescent="0.25">
      <c r="A518" s="258"/>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9"/>
      <c r="Z518" s="259"/>
      <c r="AA518" s="258"/>
      <c r="AB518" s="258"/>
      <c r="AC518" s="258"/>
      <c r="AD518" s="258"/>
      <c r="AE518" s="258"/>
      <c r="AF518" s="258"/>
      <c r="AG518" s="258"/>
      <c r="AH518" s="258"/>
      <c r="AI518" s="258"/>
      <c r="AJ518" s="258"/>
      <c r="AK518" s="258"/>
      <c r="AL518" s="258"/>
      <c r="AM518" s="258"/>
      <c r="AN518" s="258"/>
    </row>
    <row r="519" spans="1:40" ht="18" customHeight="1" x14ac:dyDescent="0.25">
      <c r="A519" s="258"/>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9"/>
      <c r="Z519" s="259"/>
      <c r="AA519" s="258"/>
      <c r="AB519" s="258"/>
      <c r="AC519" s="258"/>
      <c r="AD519" s="258"/>
      <c r="AE519" s="258"/>
      <c r="AF519" s="258"/>
      <c r="AG519" s="258"/>
      <c r="AH519" s="258"/>
      <c r="AI519" s="258"/>
      <c r="AJ519" s="258"/>
      <c r="AK519" s="258"/>
      <c r="AL519" s="258"/>
      <c r="AM519" s="258"/>
      <c r="AN519" s="258"/>
    </row>
    <row r="520" spans="1:40" ht="18" customHeight="1" x14ac:dyDescent="0.25">
      <c r="A520" s="258"/>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9"/>
      <c r="Z520" s="259"/>
      <c r="AA520" s="258"/>
      <c r="AB520" s="258"/>
      <c r="AC520" s="258"/>
      <c r="AD520" s="258"/>
      <c r="AE520" s="258"/>
      <c r="AF520" s="258"/>
      <c r="AG520" s="258"/>
      <c r="AH520" s="258"/>
      <c r="AI520" s="258"/>
      <c r="AJ520" s="258"/>
      <c r="AK520" s="258"/>
      <c r="AL520" s="258"/>
      <c r="AM520" s="258"/>
      <c r="AN520" s="258"/>
    </row>
    <row r="521" spans="1:40" ht="18" customHeight="1" x14ac:dyDescent="0.25">
      <c r="A521" s="258"/>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9"/>
      <c r="Z521" s="259"/>
      <c r="AA521" s="258"/>
      <c r="AB521" s="258"/>
      <c r="AC521" s="258"/>
      <c r="AD521" s="258"/>
      <c r="AE521" s="258"/>
      <c r="AF521" s="258"/>
      <c r="AG521" s="258"/>
      <c r="AH521" s="258"/>
      <c r="AI521" s="258"/>
      <c r="AJ521" s="258"/>
      <c r="AK521" s="258"/>
      <c r="AL521" s="258"/>
      <c r="AM521" s="258"/>
      <c r="AN521" s="258"/>
    </row>
    <row r="522" spans="1:40" ht="18" customHeight="1" x14ac:dyDescent="0.25">
      <c r="A522" s="258"/>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9"/>
      <c r="Z522" s="259"/>
      <c r="AA522" s="258"/>
      <c r="AB522" s="258"/>
      <c r="AC522" s="258"/>
      <c r="AD522" s="258"/>
      <c r="AE522" s="258"/>
      <c r="AF522" s="258"/>
      <c r="AG522" s="258"/>
      <c r="AH522" s="258"/>
      <c r="AI522" s="258"/>
      <c r="AJ522" s="258"/>
      <c r="AK522" s="258"/>
      <c r="AL522" s="258"/>
      <c r="AM522" s="258"/>
      <c r="AN522" s="258"/>
    </row>
    <row r="523" spans="1:40" ht="18" customHeight="1" x14ac:dyDescent="0.25">
      <c r="A523" s="258"/>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9"/>
      <c r="Z523" s="259"/>
      <c r="AA523" s="258"/>
      <c r="AB523" s="258"/>
      <c r="AC523" s="258"/>
      <c r="AD523" s="258"/>
      <c r="AE523" s="258"/>
      <c r="AF523" s="258"/>
      <c r="AG523" s="258"/>
      <c r="AH523" s="258"/>
      <c r="AI523" s="258"/>
      <c r="AJ523" s="258"/>
      <c r="AK523" s="258"/>
      <c r="AL523" s="258"/>
      <c r="AM523" s="258"/>
      <c r="AN523" s="258"/>
    </row>
    <row r="524" spans="1:40" ht="18" customHeight="1" x14ac:dyDescent="0.25">
      <c r="A524" s="258"/>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9"/>
      <c r="Z524" s="259"/>
      <c r="AA524" s="258"/>
      <c r="AB524" s="258"/>
      <c r="AC524" s="258"/>
      <c r="AD524" s="258"/>
      <c r="AE524" s="258"/>
      <c r="AF524" s="258"/>
      <c r="AG524" s="258"/>
      <c r="AH524" s="258"/>
      <c r="AI524" s="258"/>
      <c r="AJ524" s="258"/>
      <c r="AK524" s="258"/>
      <c r="AL524" s="258"/>
      <c r="AM524" s="258"/>
      <c r="AN524" s="258"/>
    </row>
    <row r="525" spans="1:40" ht="18" customHeight="1" x14ac:dyDescent="0.25">
      <c r="A525" s="258"/>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9"/>
      <c r="Z525" s="259"/>
      <c r="AA525" s="258"/>
      <c r="AB525" s="258"/>
      <c r="AC525" s="258"/>
      <c r="AD525" s="258"/>
      <c r="AE525" s="258"/>
      <c r="AF525" s="258"/>
      <c r="AG525" s="258"/>
      <c r="AH525" s="258"/>
      <c r="AI525" s="258"/>
      <c r="AJ525" s="258"/>
      <c r="AK525" s="258"/>
      <c r="AL525" s="258"/>
      <c r="AM525" s="258"/>
      <c r="AN525" s="258"/>
    </row>
    <row r="526" spans="1:40" ht="18" customHeight="1" x14ac:dyDescent="0.25">
      <c r="A526" s="258"/>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9"/>
      <c r="Z526" s="259"/>
      <c r="AA526" s="258"/>
      <c r="AB526" s="258"/>
      <c r="AC526" s="258"/>
      <c r="AD526" s="258"/>
      <c r="AE526" s="258"/>
      <c r="AF526" s="258"/>
      <c r="AG526" s="258"/>
      <c r="AH526" s="258"/>
      <c r="AI526" s="258"/>
      <c r="AJ526" s="258"/>
      <c r="AK526" s="258"/>
      <c r="AL526" s="258"/>
      <c r="AM526" s="258"/>
      <c r="AN526" s="258"/>
    </row>
    <row r="527" spans="1:40" ht="18" customHeight="1" x14ac:dyDescent="0.25">
      <c r="A527" s="258"/>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9"/>
      <c r="Z527" s="259"/>
      <c r="AA527" s="258"/>
      <c r="AB527" s="258"/>
      <c r="AC527" s="258"/>
      <c r="AD527" s="258"/>
      <c r="AE527" s="258"/>
      <c r="AF527" s="258"/>
      <c r="AG527" s="258"/>
      <c r="AH527" s="258"/>
      <c r="AI527" s="258"/>
      <c r="AJ527" s="258"/>
      <c r="AK527" s="258"/>
      <c r="AL527" s="258"/>
      <c r="AM527" s="258"/>
      <c r="AN527" s="258"/>
    </row>
    <row r="528" spans="1:40" ht="18" customHeight="1" x14ac:dyDescent="0.25">
      <c r="A528" s="258"/>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9"/>
      <c r="Z528" s="259"/>
      <c r="AA528" s="258"/>
      <c r="AB528" s="258"/>
      <c r="AC528" s="258"/>
      <c r="AD528" s="258"/>
      <c r="AE528" s="258"/>
      <c r="AF528" s="258"/>
      <c r="AG528" s="258"/>
      <c r="AH528" s="258"/>
      <c r="AI528" s="258"/>
      <c r="AJ528" s="258"/>
      <c r="AK528" s="258"/>
      <c r="AL528" s="258"/>
      <c r="AM528" s="258"/>
      <c r="AN528" s="258"/>
    </row>
    <row r="529" spans="1:40" ht="18" customHeight="1" x14ac:dyDescent="0.25">
      <c r="A529" s="258"/>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9"/>
      <c r="Z529" s="259"/>
      <c r="AA529" s="258"/>
      <c r="AB529" s="258"/>
      <c r="AC529" s="258"/>
      <c r="AD529" s="258"/>
      <c r="AE529" s="258"/>
      <c r="AF529" s="258"/>
      <c r="AG529" s="258"/>
      <c r="AH529" s="258"/>
      <c r="AI529" s="258"/>
      <c r="AJ529" s="258"/>
      <c r="AK529" s="258"/>
      <c r="AL529" s="258"/>
      <c r="AM529" s="258"/>
      <c r="AN529" s="258"/>
    </row>
    <row r="530" spans="1:40" ht="18" customHeight="1" x14ac:dyDescent="0.25">
      <c r="A530" s="258"/>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9"/>
      <c r="Z530" s="259"/>
      <c r="AA530" s="258"/>
      <c r="AB530" s="258"/>
      <c r="AC530" s="258"/>
      <c r="AD530" s="258"/>
      <c r="AE530" s="258"/>
      <c r="AF530" s="258"/>
      <c r="AG530" s="258"/>
      <c r="AH530" s="258"/>
      <c r="AI530" s="258"/>
      <c r="AJ530" s="258"/>
      <c r="AK530" s="258"/>
      <c r="AL530" s="258"/>
      <c r="AM530" s="258"/>
      <c r="AN530" s="258"/>
    </row>
    <row r="531" spans="1:40" ht="18" customHeight="1" x14ac:dyDescent="0.25">
      <c r="A531" s="258"/>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9"/>
      <c r="Z531" s="259"/>
      <c r="AA531" s="258"/>
      <c r="AB531" s="258"/>
      <c r="AC531" s="258"/>
      <c r="AD531" s="258"/>
      <c r="AE531" s="258"/>
      <c r="AF531" s="258"/>
      <c r="AG531" s="258"/>
      <c r="AH531" s="258"/>
      <c r="AI531" s="258"/>
      <c r="AJ531" s="258"/>
      <c r="AK531" s="258"/>
      <c r="AL531" s="258"/>
      <c r="AM531" s="258"/>
      <c r="AN531" s="258"/>
    </row>
    <row r="532" spans="1:40" ht="18" customHeight="1" x14ac:dyDescent="0.25">
      <c r="A532" s="258"/>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9"/>
      <c r="Z532" s="259"/>
      <c r="AA532" s="258"/>
      <c r="AB532" s="258"/>
      <c r="AC532" s="258"/>
      <c r="AD532" s="258"/>
      <c r="AE532" s="258"/>
      <c r="AF532" s="258"/>
      <c r="AG532" s="258"/>
      <c r="AH532" s="258"/>
      <c r="AI532" s="258"/>
      <c r="AJ532" s="258"/>
      <c r="AK532" s="258"/>
      <c r="AL532" s="258"/>
      <c r="AM532" s="258"/>
      <c r="AN532" s="258"/>
    </row>
    <row r="533" spans="1:40" ht="18" customHeight="1" x14ac:dyDescent="0.25">
      <c r="A533" s="258"/>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9"/>
      <c r="Z533" s="259"/>
      <c r="AA533" s="258"/>
      <c r="AB533" s="258"/>
      <c r="AC533" s="258"/>
      <c r="AD533" s="258"/>
      <c r="AE533" s="258"/>
      <c r="AF533" s="258"/>
      <c r="AG533" s="258"/>
      <c r="AH533" s="258"/>
      <c r="AI533" s="258"/>
      <c r="AJ533" s="258"/>
      <c r="AK533" s="258"/>
      <c r="AL533" s="258"/>
      <c r="AM533" s="258"/>
      <c r="AN533" s="258"/>
    </row>
    <row r="534" spans="1:40" ht="18" customHeight="1" x14ac:dyDescent="0.25">
      <c r="A534" s="258"/>
      <c r="B534" s="258"/>
      <c r="C534" s="258"/>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9"/>
      <c r="Z534" s="259"/>
      <c r="AA534" s="258"/>
      <c r="AB534" s="258"/>
      <c r="AC534" s="258"/>
      <c r="AD534" s="258"/>
      <c r="AE534" s="258"/>
      <c r="AF534" s="258"/>
      <c r="AG534" s="258"/>
      <c r="AH534" s="258"/>
      <c r="AI534" s="258"/>
      <c r="AJ534" s="258"/>
      <c r="AK534" s="258"/>
      <c r="AL534" s="258"/>
      <c r="AM534" s="258"/>
      <c r="AN534" s="258"/>
    </row>
    <row r="535" spans="1:40" ht="18" customHeight="1" x14ac:dyDescent="0.25">
      <c r="A535" s="258"/>
      <c r="B535" s="258"/>
      <c r="C535" s="258"/>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9"/>
      <c r="Z535" s="259"/>
      <c r="AA535" s="258"/>
      <c r="AB535" s="258"/>
      <c r="AC535" s="258"/>
      <c r="AD535" s="258"/>
      <c r="AE535" s="258"/>
      <c r="AF535" s="258"/>
      <c r="AG535" s="258"/>
      <c r="AH535" s="258"/>
      <c r="AI535" s="258"/>
      <c r="AJ535" s="258"/>
      <c r="AK535" s="258"/>
      <c r="AL535" s="258"/>
      <c r="AM535" s="258"/>
      <c r="AN535" s="258"/>
    </row>
    <row r="536" spans="1:40" ht="18" customHeight="1" x14ac:dyDescent="0.25">
      <c r="A536" s="258"/>
      <c r="B536" s="258"/>
      <c r="C536" s="258"/>
      <c r="D536" s="258"/>
      <c r="E536" s="258"/>
      <c r="F536" s="258"/>
      <c r="G536" s="258"/>
      <c r="H536" s="258"/>
      <c r="I536" s="258"/>
      <c r="J536" s="258"/>
      <c r="K536" s="258"/>
      <c r="L536" s="258"/>
      <c r="M536" s="258"/>
      <c r="N536" s="258"/>
      <c r="O536" s="258"/>
      <c r="P536" s="258"/>
      <c r="Q536" s="258"/>
      <c r="R536" s="258"/>
      <c r="S536" s="258"/>
      <c r="T536" s="258"/>
      <c r="U536" s="258"/>
      <c r="V536" s="258"/>
      <c r="W536" s="258"/>
      <c r="X536" s="258"/>
      <c r="Y536" s="259"/>
      <c r="Z536" s="259"/>
      <c r="AA536" s="258"/>
      <c r="AB536" s="258"/>
      <c r="AC536" s="258"/>
      <c r="AD536" s="258"/>
      <c r="AE536" s="258"/>
      <c r="AF536" s="258"/>
      <c r="AG536" s="258"/>
      <c r="AH536" s="258"/>
      <c r="AI536" s="258"/>
      <c r="AJ536" s="258"/>
      <c r="AK536" s="258"/>
      <c r="AL536" s="258"/>
      <c r="AM536" s="258"/>
      <c r="AN536" s="258"/>
    </row>
    <row r="537" spans="1:40" ht="18" customHeight="1" x14ac:dyDescent="0.25">
      <c r="A537" s="258"/>
      <c r="B537" s="258"/>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9"/>
      <c r="Z537" s="259"/>
      <c r="AA537" s="258"/>
      <c r="AB537" s="258"/>
      <c r="AC537" s="258"/>
      <c r="AD537" s="258"/>
      <c r="AE537" s="258"/>
      <c r="AF537" s="258"/>
      <c r="AG537" s="258"/>
      <c r="AH537" s="258"/>
      <c r="AI537" s="258"/>
      <c r="AJ537" s="258"/>
      <c r="AK537" s="258"/>
      <c r="AL537" s="258"/>
      <c r="AM537" s="258"/>
      <c r="AN537" s="258"/>
    </row>
    <row r="538" spans="1:40" ht="18" customHeight="1" x14ac:dyDescent="0.25">
      <c r="A538" s="258"/>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9"/>
      <c r="Z538" s="259"/>
      <c r="AA538" s="258"/>
      <c r="AB538" s="258"/>
      <c r="AC538" s="258"/>
      <c r="AD538" s="258"/>
      <c r="AE538" s="258"/>
      <c r="AF538" s="258"/>
      <c r="AG538" s="258"/>
      <c r="AH538" s="258"/>
      <c r="AI538" s="258"/>
      <c r="AJ538" s="258"/>
      <c r="AK538" s="258"/>
      <c r="AL538" s="258"/>
      <c r="AM538" s="258"/>
      <c r="AN538" s="258"/>
    </row>
    <row r="539" spans="1:40" ht="18" customHeight="1" x14ac:dyDescent="0.25">
      <c r="A539" s="258"/>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9"/>
      <c r="Z539" s="259"/>
      <c r="AA539" s="258"/>
      <c r="AB539" s="258"/>
      <c r="AC539" s="258"/>
      <c r="AD539" s="258"/>
      <c r="AE539" s="258"/>
      <c r="AF539" s="258"/>
      <c r="AG539" s="258"/>
      <c r="AH539" s="258"/>
      <c r="AI539" s="258"/>
      <c r="AJ539" s="258"/>
      <c r="AK539" s="258"/>
      <c r="AL539" s="258"/>
      <c r="AM539" s="258"/>
      <c r="AN539" s="258"/>
    </row>
    <row r="540" spans="1:40" ht="18" customHeight="1" x14ac:dyDescent="0.25">
      <c r="A540" s="258"/>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9"/>
      <c r="Z540" s="259"/>
      <c r="AA540" s="258"/>
      <c r="AB540" s="258"/>
      <c r="AC540" s="258"/>
      <c r="AD540" s="258"/>
      <c r="AE540" s="258"/>
      <c r="AF540" s="258"/>
      <c r="AG540" s="258"/>
      <c r="AH540" s="258"/>
      <c r="AI540" s="258"/>
      <c r="AJ540" s="258"/>
      <c r="AK540" s="258"/>
      <c r="AL540" s="258"/>
      <c r="AM540" s="258"/>
      <c r="AN540" s="258"/>
    </row>
    <row r="541" spans="1:40" ht="18" customHeight="1" x14ac:dyDescent="0.25">
      <c r="A541" s="258"/>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9"/>
      <c r="Z541" s="259"/>
      <c r="AA541" s="258"/>
      <c r="AB541" s="258"/>
      <c r="AC541" s="258"/>
      <c r="AD541" s="258"/>
      <c r="AE541" s="258"/>
      <c r="AF541" s="258"/>
      <c r="AG541" s="258"/>
      <c r="AH541" s="258"/>
      <c r="AI541" s="258"/>
      <c r="AJ541" s="258"/>
      <c r="AK541" s="258"/>
      <c r="AL541" s="258"/>
      <c r="AM541" s="258"/>
      <c r="AN541" s="258"/>
    </row>
    <row r="542" spans="1:40" ht="18" customHeight="1" x14ac:dyDescent="0.25">
      <c r="A542" s="258"/>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9"/>
      <c r="Z542" s="259"/>
      <c r="AA542" s="258"/>
      <c r="AB542" s="258"/>
      <c r="AC542" s="258"/>
      <c r="AD542" s="258"/>
      <c r="AE542" s="258"/>
      <c r="AF542" s="258"/>
      <c r="AG542" s="258"/>
      <c r="AH542" s="258"/>
      <c r="AI542" s="258"/>
      <c r="AJ542" s="258"/>
      <c r="AK542" s="258"/>
      <c r="AL542" s="258"/>
      <c r="AM542" s="258"/>
      <c r="AN542" s="258"/>
    </row>
    <row r="543" spans="1:40" ht="18" customHeight="1" x14ac:dyDescent="0.25">
      <c r="A543" s="258"/>
      <c r="B543" s="258"/>
      <c r="C543" s="258"/>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9"/>
      <c r="Z543" s="259"/>
      <c r="AA543" s="258"/>
      <c r="AB543" s="258"/>
      <c r="AC543" s="258"/>
      <c r="AD543" s="258"/>
      <c r="AE543" s="258"/>
      <c r="AF543" s="258"/>
      <c r="AG543" s="258"/>
      <c r="AH543" s="258"/>
      <c r="AI543" s="258"/>
      <c r="AJ543" s="258"/>
      <c r="AK543" s="258"/>
      <c r="AL543" s="258"/>
      <c r="AM543" s="258"/>
      <c r="AN543" s="258"/>
    </row>
    <row r="544" spans="1:40" ht="18" customHeight="1" x14ac:dyDescent="0.25">
      <c r="A544" s="258"/>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9"/>
      <c r="Z544" s="259"/>
      <c r="AA544" s="258"/>
      <c r="AB544" s="258"/>
      <c r="AC544" s="258"/>
      <c r="AD544" s="258"/>
      <c r="AE544" s="258"/>
      <c r="AF544" s="258"/>
      <c r="AG544" s="258"/>
      <c r="AH544" s="258"/>
      <c r="AI544" s="258"/>
      <c r="AJ544" s="258"/>
      <c r="AK544" s="258"/>
      <c r="AL544" s="258"/>
      <c r="AM544" s="258"/>
      <c r="AN544" s="258"/>
    </row>
    <row r="545" spans="1:40" ht="18" customHeight="1" x14ac:dyDescent="0.25">
      <c r="A545" s="258"/>
      <c r="B545" s="258"/>
      <c r="C545" s="258"/>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9"/>
      <c r="Z545" s="259"/>
      <c r="AA545" s="258"/>
      <c r="AB545" s="258"/>
      <c r="AC545" s="258"/>
      <c r="AD545" s="258"/>
      <c r="AE545" s="258"/>
      <c r="AF545" s="258"/>
      <c r="AG545" s="258"/>
      <c r="AH545" s="258"/>
      <c r="AI545" s="258"/>
      <c r="AJ545" s="258"/>
      <c r="AK545" s="258"/>
      <c r="AL545" s="258"/>
      <c r="AM545" s="258"/>
      <c r="AN545" s="258"/>
    </row>
    <row r="546" spans="1:40" ht="18" customHeight="1" x14ac:dyDescent="0.25">
      <c r="A546" s="258"/>
      <c r="B546" s="258"/>
      <c r="C546" s="258"/>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9"/>
      <c r="Z546" s="259"/>
      <c r="AA546" s="258"/>
      <c r="AB546" s="258"/>
      <c r="AC546" s="258"/>
      <c r="AD546" s="258"/>
      <c r="AE546" s="258"/>
      <c r="AF546" s="258"/>
      <c r="AG546" s="258"/>
      <c r="AH546" s="258"/>
      <c r="AI546" s="258"/>
      <c r="AJ546" s="258"/>
      <c r="AK546" s="258"/>
      <c r="AL546" s="258"/>
      <c r="AM546" s="258"/>
      <c r="AN546" s="258"/>
    </row>
    <row r="547" spans="1:40" ht="18" customHeight="1" x14ac:dyDescent="0.25">
      <c r="A547" s="258"/>
      <c r="B547" s="258"/>
      <c r="C547" s="258"/>
      <c r="D547" s="258"/>
      <c r="E547" s="258"/>
      <c r="F547" s="258"/>
      <c r="G547" s="258"/>
      <c r="H547" s="258"/>
      <c r="I547" s="258"/>
      <c r="J547" s="258"/>
      <c r="K547" s="258"/>
      <c r="L547" s="258"/>
      <c r="M547" s="258"/>
      <c r="N547" s="258"/>
      <c r="O547" s="258"/>
      <c r="P547" s="258"/>
      <c r="Q547" s="258"/>
      <c r="R547" s="258"/>
      <c r="S547" s="258"/>
      <c r="T547" s="258"/>
      <c r="U547" s="258"/>
      <c r="V547" s="258"/>
      <c r="W547" s="258"/>
      <c r="X547" s="258"/>
      <c r="Y547" s="259"/>
      <c r="Z547" s="259"/>
      <c r="AA547" s="258"/>
      <c r="AB547" s="258"/>
      <c r="AC547" s="258"/>
      <c r="AD547" s="258"/>
      <c r="AE547" s="258"/>
      <c r="AF547" s="258"/>
      <c r="AG547" s="258"/>
      <c r="AH547" s="258"/>
      <c r="AI547" s="258"/>
      <c r="AJ547" s="258"/>
      <c r="AK547" s="258"/>
      <c r="AL547" s="258"/>
      <c r="AM547" s="258"/>
      <c r="AN547" s="258"/>
    </row>
    <row r="548" spans="1:40" ht="18" customHeight="1" x14ac:dyDescent="0.25">
      <c r="A548" s="258"/>
      <c r="B548" s="258"/>
      <c r="C548" s="258"/>
      <c r="D548" s="258"/>
      <c r="E548" s="258"/>
      <c r="F548" s="258"/>
      <c r="G548" s="258"/>
      <c r="H548" s="258"/>
      <c r="I548" s="258"/>
      <c r="J548" s="258"/>
      <c r="K548" s="258"/>
      <c r="L548" s="258"/>
      <c r="M548" s="258"/>
      <c r="N548" s="258"/>
      <c r="O548" s="258"/>
      <c r="P548" s="258"/>
      <c r="Q548" s="258"/>
      <c r="R548" s="258"/>
      <c r="S548" s="258"/>
      <c r="T548" s="258"/>
      <c r="U548" s="258"/>
      <c r="V548" s="258"/>
      <c r="W548" s="258"/>
      <c r="X548" s="258"/>
      <c r="Y548" s="259"/>
      <c r="Z548" s="259"/>
      <c r="AA548" s="258"/>
      <c r="AB548" s="258"/>
      <c r="AC548" s="258"/>
      <c r="AD548" s="258"/>
      <c r="AE548" s="258"/>
      <c r="AF548" s="258"/>
      <c r="AG548" s="258"/>
      <c r="AH548" s="258"/>
      <c r="AI548" s="258"/>
      <c r="AJ548" s="258"/>
      <c r="AK548" s="258"/>
      <c r="AL548" s="258"/>
      <c r="AM548" s="258"/>
      <c r="AN548" s="258"/>
    </row>
    <row r="549" spans="1:40" ht="18" customHeight="1" x14ac:dyDescent="0.25">
      <c r="A549" s="258"/>
      <c r="B549" s="258"/>
      <c r="C549" s="258"/>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9"/>
      <c r="Z549" s="259"/>
      <c r="AA549" s="258"/>
      <c r="AB549" s="258"/>
      <c r="AC549" s="258"/>
      <c r="AD549" s="258"/>
      <c r="AE549" s="258"/>
      <c r="AF549" s="258"/>
      <c r="AG549" s="258"/>
      <c r="AH549" s="258"/>
      <c r="AI549" s="258"/>
      <c r="AJ549" s="258"/>
      <c r="AK549" s="258"/>
      <c r="AL549" s="258"/>
      <c r="AM549" s="258"/>
      <c r="AN549" s="258"/>
    </row>
    <row r="550" spans="1:40" ht="18" customHeight="1" x14ac:dyDescent="0.25">
      <c r="A550" s="258"/>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9"/>
      <c r="Z550" s="259"/>
      <c r="AA550" s="258"/>
      <c r="AB550" s="258"/>
      <c r="AC550" s="258"/>
      <c r="AD550" s="258"/>
      <c r="AE550" s="258"/>
      <c r="AF550" s="258"/>
      <c r="AG550" s="258"/>
      <c r="AH550" s="258"/>
      <c r="AI550" s="258"/>
      <c r="AJ550" s="258"/>
      <c r="AK550" s="258"/>
      <c r="AL550" s="258"/>
      <c r="AM550" s="258"/>
      <c r="AN550" s="258"/>
    </row>
    <row r="551" spans="1:40" ht="18" customHeight="1" x14ac:dyDescent="0.25">
      <c r="A551" s="258"/>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9"/>
      <c r="Z551" s="259"/>
      <c r="AA551" s="258"/>
      <c r="AB551" s="258"/>
      <c r="AC551" s="258"/>
      <c r="AD551" s="258"/>
      <c r="AE551" s="258"/>
      <c r="AF551" s="258"/>
      <c r="AG551" s="258"/>
      <c r="AH551" s="258"/>
      <c r="AI551" s="258"/>
      <c r="AJ551" s="258"/>
      <c r="AK551" s="258"/>
      <c r="AL551" s="258"/>
      <c r="AM551" s="258"/>
      <c r="AN551" s="258"/>
    </row>
    <row r="552" spans="1:40" ht="18" customHeight="1" x14ac:dyDescent="0.25">
      <c r="A552" s="258"/>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9"/>
      <c r="Z552" s="259"/>
      <c r="AA552" s="258"/>
      <c r="AB552" s="258"/>
      <c r="AC552" s="258"/>
      <c r="AD552" s="258"/>
      <c r="AE552" s="258"/>
      <c r="AF552" s="258"/>
      <c r="AG552" s="258"/>
      <c r="AH552" s="258"/>
      <c r="AI552" s="258"/>
      <c r="AJ552" s="258"/>
      <c r="AK552" s="258"/>
      <c r="AL552" s="258"/>
      <c r="AM552" s="258"/>
      <c r="AN552" s="258"/>
    </row>
    <row r="553" spans="1:40" ht="18" customHeight="1" x14ac:dyDescent="0.25">
      <c r="A553" s="258"/>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9"/>
      <c r="Z553" s="259"/>
      <c r="AA553" s="258"/>
      <c r="AB553" s="258"/>
      <c r="AC553" s="258"/>
      <c r="AD553" s="258"/>
      <c r="AE553" s="258"/>
      <c r="AF553" s="258"/>
      <c r="AG553" s="258"/>
      <c r="AH553" s="258"/>
      <c r="AI553" s="258"/>
      <c r="AJ553" s="258"/>
      <c r="AK553" s="258"/>
      <c r="AL553" s="258"/>
      <c r="AM553" s="258"/>
      <c r="AN553" s="258"/>
    </row>
    <row r="554" spans="1:40" ht="18" customHeight="1" x14ac:dyDescent="0.25">
      <c r="A554" s="258"/>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9"/>
      <c r="Z554" s="259"/>
      <c r="AA554" s="258"/>
      <c r="AB554" s="258"/>
      <c r="AC554" s="258"/>
      <c r="AD554" s="258"/>
      <c r="AE554" s="258"/>
      <c r="AF554" s="258"/>
      <c r="AG554" s="258"/>
      <c r="AH554" s="258"/>
      <c r="AI554" s="258"/>
      <c r="AJ554" s="258"/>
      <c r="AK554" s="258"/>
      <c r="AL554" s="258"/>
      <c r="AM554" s="258"/>
      <c r="AN554" s="258"/>
    </row>
    <row r="555" spans="1:40" ht="18" customHeight="1" x14ac:dyDescent="0.25">
      <c r="A555" s="258"/>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9"/>
      <c r="Z555" s="259"/>
      <c r="AA555" s="258"/>
      <c r="AB555" s="258"/>
      <c r="AC555" s="258"/>
      <c r="AD555" s="258"/>
      <c r="AE555" s="258"/>
      <c r="AF555" s="258"/>
      <c r="AG555" s="258"/>
      <c r="AH555" s="258"/>
      <c r="AI555" s="258"/>
      <c r="AJ555" s="258"/>
      <c r="AK555" s="258"/>
      <c r="AL555" s="258"/>
      <c r="AM555" s="258"/>
      <c r="AN555" s="258"/>
    </row>
    <row r="556" spans="1:40" ht="18" customHeight="1" x14ac:dyDescent="0.25">
      <c r="A556" s="258"/>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9"/>
      <c r="Z556" s="259"/>
      <c r="AA556" s="258"/>
      <c r="AB556" s="258"/>
      <c r="AC556" s="258"/>
      <c r="AD556" s="258"/>
      <c r="AE556" s="258"/>
      <c r="AF556" s="258"/>
      <c r="AG556" s="258"/>
      <c r="AH556" s="258"/>
      <c r="AI556" s="258"/>
      <c r="AJ556" s="258"/>
      <c r="AK556" s="258"/>
      <c r="AL556" s="258"/>
      <c r="AM556" s="258"/>
      <c r="AN556" s="258"/>
    </row>
    <row r="557" spans="1:40" ht="18" customHeight="1" x14ac:dyDescent="0.25">
      <c r="A557" s="258"/>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9"/>
      <c r="Z557" s="259"/>
      <c r="AA557" s="258"/>
      <c r="AB557" s="258"/>
      <c r="AC557" s="258"/>
      <c r="AD557" s="258"/>
      <c r="AE557" s="258"/>
      <c r="AF557" s="258"/>
      <c r="AG557" s="258"/>
      <c r="AH557" s="258"/>
      <c r="AI557" s="258"/>
      <c r="AJ557" s="258"/>
      <c r="AK557" s="258"/>
      <c r="AL557" s="258"/>
      <c r="AM557" s="258"/>
      <c r="AN557" s="258"/>
    </row>
    <row r="558" spans="1:40" ht="18" customHeight="1" x14ac:dyDescent="0.25">
      <c r="A558" s="258"/>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9"/>
      <c r="Z558" s="259"/>
      <c r="AA558" s="258"/>
      <c r="AB558" s="258"/>
      <c r="AC558" s="258"/>
      <c r="AD558" s="258"/>
      <c r="AE558" s="258"/>
      <c r="AF558" s="258"/>
      <c r="AG558" s="258"/>
      <c r="AH558" s="258"/>
      <c r="AI558" s="258"/>
      <c r="AJ558" s="258"/>
      <c r="AK558" s="258"/>
      <c r="AL558" s="258"/>
      <c r="AM558" s="258"/>
      <c r="AN558" s="258"/>
    </row>
    <row r="559" spans="1:40" ht="18" customHeight="1" x14ac:dyDescent="0.25">
      <c r="A559" s="258"/>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9"/>
      <c r="Z559" s="259"/>
      <c r="AA559" s="258"/>
      <c r="AB559" s="258"/>
      <c r="AC559" s="258"/>
      <c r="AD559" s="258"/>
      <c r="AE559" s="258"/>
      <c r="AF559" s="258"/>
      <c r="AG559" s="258"/>
      <c r="AH559" s="258"/>
      <c r="AI559" s="258"/>
      <c r="AJ559" s="258"/>
      <c r="AK559" s="258"/>
      <c r="AL559" s="258"/>
      <c r="AM559" s="258"/>
      <c r="AN559" s="258"/>
    </row>
    <row r="560" spans="1:40" ht="18" customHeight="1" x14ac:dyDescent="0.25">
      <c r="A560" s="258"/>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9"/>
      <c r="Z560" s="259"/>
      <c r="AA560" s="258"/>
      <c r="AB560" s="258"/>
      <c r="AC560" s="258"/>
      <c r="AD560" s="258"/>
      <c r="AE560" s="258"/>
      <c r="AF560" s="258"/>
      <c r="AG560" s="258"/>
      <c r="AH560" s="258"/>
      <c r="AI560" s="258"/>
      <c r="AJ560" s="258"/>
      <c r="AK560" s="258"/>
      <c r="AL560" s="258"/>
      <c r="AM560" s="258"/>
      <c r="AN560" s="258"/>
    </row>
    <row r="561" spans="1:40" ht="18" customHeight="1" x14ac:dyDescent="0.25">
      <c r="A561" s="258"/>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9"/>
      <c r="Z561" s="259"/>
      <c r="AA561" s="258"/>
      <c r="AB561" s="258"/>
      <c r="AC561" s="258"/>
      <c r="AD561" s="258"/>
      <c r="AE561" s="258"/>
      <c r="AF561" s="258"/>
      <c r="AG561" s="258"/>
      <c r="AH561" s="258"/>
      <c r="AI561" s="258"/>
      <c r="AJ561" s="258"/>
      <c r="AK561" s="258"/>
      <c r="AL561" s="258"/>
      <c r="AM561" s="258"/>
      <c r="AN561" s="258"/>
    </row>
    <row r="562" spans="1:40" ht="18" customHeight="1" x14ac:dyDescent="0.25">
      <c r="A562" s="258"/>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9"/>
      <c r="Z562" s="259"/>
      <c r="AA562" s="258"/>
      <c r="AB562" s="258"/>
      <c r="AC562" s="258"/>
      <c r="AD562" s="258"/>
      <c r="AE562" s="258"/>
      <c r="AF562" s="258"/>
      <c r="AG562" s="258"/>
      <c r="AH562" s="258"/>
      <c r="AI562" s="258"/>
      <c r="AJ562" s="258"/>
      <c r="AK562" s="258"/>
      <c r="AL562" s="258"/>
      <c r="AM562" s="258"/>
      <c r="AN562" s="258"/>
    </row>
    <row r="563" spans="1:40" ht="18" customHeight="1" x14ac:dyDescent="0.25">
      <c r="A563" s="258"/>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9"/>
      <c r="Z563" s="259"/>
      <c r="AA563" s="258"/>
      <c r="AB563" s="258"/>
      <c r="AC563" s="258"/>
      <c r="AD563" s="258"/>
      <c r="AE563" s="258"/>
      <c r="AF563" s="258"/>
      <c r="AG563" s="258"/>
      <c r="AH563" s="258"/>
      <c r="AI563" s="258"/>
      <c r="AJ563" s="258"/>
      <c r="AK563" s="258"/>
      <c r="AL563" s="258"/>
      <c r="AM563" s="258"/>
      <c r="AN563" s="258"/>
    </row>
    <row r="564" spans="1:40" ht="18" customHeight="1" x14ac:dyDescent="0.25">
      <c r="A564" s="258"/>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9"/>
      <c r="Z564" s="259"/>
      <c r="AA564" s="258"/>
      <c r="AB564" s="258"/>
      <c r="AC564" s="258"/>
      <c r="AD564" s="258"/>
      <c r="AE564" s="258"/>
      <c r="AF564" s="258"/>
      <c r="AG564" s="258"/>
      <c r="AH564" s="258"/>
      <c r="AI564" s="258"/>
      <c r="AJ564" s="258"/>
      <c r="AK564" s="258"/>
      <c r="AL564" s="258"/>
      <c r="AM564" s="258"/>
      <c r="AN564" s="258"/>
    </row>
    <row r="565" spans="1:40" ht="18" customHeight="1" x14ac:dyDescent="0.25">
      <c r="A565" s="258"/>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9"/>
      <c r="Z565" s="259"/>
      <c r="AA565" s="258"/>
      <c r="AB565" s="258"/>
      <c r="AC565" s="258"/>
      <c r="AD565" s="258"/>
      <c r="AE565" s="258"/>
      <c r="AF565" s="258"/>
      <c r="AG565" s="258"/>
      <c r="AH565" s="258"/>
      <c r="AI565" s="258"/>
      <c r="AJ565" s="258"/>
      <c r="AK565" s="258"/>
      <c r="AL565" s="258"/>
      <c r="AM565" s="258"/>
      <c r="AN565" s="258"/>
    </row>
    <row r="566" spans="1:40" ht="18" customHeight="1" x14ac:dyDescent="0.25">
      <c r="A566" s="258"/>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9"/>
      <c r="Z566" s="259"/>
      <c r="AA566" s="258"/>
      <c r="AB566" s="258"/>
      <c r="AC566" s="258"/>
      <c r="AD566" s="258"/>
      <c r="AE566" s="258"/>
      <c r="AF566" s="258"/>
      <c r="AG566" s="258"/>
      <c r="AH566" s="258"/>
      <c r="AI566" s="258"/>
      <c r="AJ566" s="258"/>
      <c r="AK566" s="258"/>
      <c r="AL566" s="258"/>
      <c r="AM566" s="258"/>
      <c r="AN566" s="258"/>
    </row>
    <row r="567" spans="1:40" ht="18" customHeight="1" x14ac:dyDescent="0.25">
      <c r="A567" s="258"/>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9"/>
      <c r="Z567" s="259"/>
      <c r="AA567" s="258"/>
      <c r="AB567" s="258"/>
      <c r="AC567" s="258"/>
      <c r="AD567" s="258"/>
      <c r="AE567" s="258"/>
      <c r="AF567" s="258"/>
      <c r="AG567" s="258"/>
      <c r="AH567" s="258"/>
      <c r="AI567" s="258"/>
      <c r="AJ567" s="258"/>
      <c r="AK567" s="258"/>
      <c r="AL567" s="258"/>
      <c r="AM567" s="258"/>
      <c r="AN567" s="258"/>
    </row>
    <row r="568" spans="1:40" ht="18" customHeight="1" x14ac:dyDescent="0.25">
      <c r="A568" s="258"/>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9"/>
      <c r="Z568" s="259"/>
      <c r="AA568" s="258"/>
      <c r="AB568" s="258"/>
      <c r="AC568" s="258"/>
      <c r="AD568" s="258"/>
      <c r="AE568" s="258"/>
      <c r="AF568" s="258"/>
      <c r="AG568" s="258"/>
      <c r="AH568" s="258"/>
      <c r="AI568" s="258"/>
      <c r="AJ568" s="258"/>
      <c r="AK568" s="258"/>
      <c r="AL568" s="258"/>
      <c r="AM568" s="258"/>
      <c r="AN568" s="258"/>
    </row>
    <row r="569" spans="1:40" ht="18" customHeight="1" x14ac:dyDescent="0.25">
      <c r="A569" s="258"/>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9"/>
      <c r="Z569" s="259"/>
      <c r="AA569" s="258"/>
      <c r="AB569" s="258"/>
      <c r="AC569" s="258"/>
      <c r="AD569" s="258"/>
      <c r="AE569" s="258"/>
      <c r="AF569" s="258"/>
      <c r="AG569" s="258"/>
      <c r="AH569" s="258"/>
      <c r="AI569" s="258"/>
      <c r="AJ569" s="258"/>
      <c r="AK569" s="258"/>
      <c r="AL569" s="258"/>
      <c r="AM569" s="258"/>
      <c r="AN569" s="258"/>
    </row>
    <row r="570" spans="1:40" ht="18" customHeight="1" x14ac:dyDescent="0.25">
      <c r="A570" s="258"/>
      <c r="B570" s="258"/>
      <c r="C570" s="258"/>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9"/>
      <c r="Z570" s="259"/>
      <c r="AA570" s="258"/>
      <c r="AB570" s="258"/>
      <c r="AC570" s="258"/>
      <c r="AD570" s="258"/>
      <c r="AE570" s="258"/>
      <c r="AF570" s="258"/>
      <c r="AG570" s="258"/>
      <c r="AH570" s="258"/>
      <c r="AI570" s="258"/>
      <c r="AJ570" s="258"/>
      <c r="AK570" s="258"/>
      <c r="AL570" s="258"/>
      <c r="AM570" s="258"/>
      <c r="AN570" s="258"/>
    </row>
    <row r="571" spans="1:40" ht="18" customHeight="1" x14ac:dyDescent="0.25">
      <c r="A571" s="258"/>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9"/>
      <c r="Z571" s="259"/>
      <c r="AA571" s="258"/>
      <c r="AB571" s="258"/>
      <c r="AC571" s="258"/>
      <c r="AD571" s="258"/>
      <c r="AE571" s="258"/>
      <c r="AF571" s="258"/>
      <c r="AG571" s="258"/>
      <c r="AH571" s="258"/>
      <c r="AI571" s="258"/>
      <c r="AJ571" s="258"/>
      <c r="AK571" s="258"/>
      <c r="AL571" s="258"/>
      <c r="AM571" s="258"/>
      <c r="AN571" s="258"/>
    </row>
    <row r="572" spans="1:40" ht="18" customHeight="1" x14ac:dyDescent="0.25">
      <c r="A572" s="258"/>
      <c r="B572" s="258"/>
      <c r="C572" s="258"/>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9"/>
      <c r="Z572" s="259"/>
      <c r="AA572" s="258"/>
      <c r="AB572" s="258"/>
      <c r="AC572" s="258"/>
      <c r="AD572" s="258"/>
      <c r="AE572" s="258"/>
      <c r="AF572" s="258"/>
      <c r="AG572" s="258"/>
      <c r="AH572" s="258"/>
      <c r="AI572" s="258"/>
      <c r="AJ572" s="258"/>
      <c r="AK572" s="258"/>
      <c r="AL572" s="258"/>
      <c r="AM572" s="258"/>
      <c r="AN572" s="258"/>
    </row>
    <row r="573" spans="1:40" ht="18" customHeight="1" x14ac:dyDescent="0.25">
      <c r="A573" s="258"/>
      <c r="B573" s="258"/>
      <c r="C573" s="258"/>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9"/>
      <c r="Z573" s="259"/>
      <c r="AA573" s="258"/>
      <c r="AB573" s="258"/>
      <c r="AC573" s="258"/>
      <c r="AD573" s="258"/>
      <c r="AE573" s="258"/>
      <c r="AF573" s="258"/>
      <c r="AG573" s="258"/>
      <c r="AH573" s="258"/>
      <c r="AI573" s="258"/>
      <c r="AJ573" s="258"/>
      <c r="AK573" s="258"/>
      <c r="AL573" s="258"/>
      <c r="AM573" s="258"/>
      <c r="AN573" s="258"/>
    </row>
    <row r="574" spans="1:40" ht="18" customHeight="1" x14ac:dyDescent="0.25">
      <c r="A574" s="258"/>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9"/>
      <c r="Z574" s="259"/>
      <c r="AA574" s="258"/>
      <c r="AB574" s="258"/>
      <c r="AC574" s="258"/>
      <c r="AD574" s="258"/>
      <c r="AE574" s="258"/>
      <c r="AF574" s="258"/>
      <c r="AG574" s="258"/>
      <c r="AH574" s="258"/>
      <c r="AI574" s="258"/>
      <c r="AJ574" s="258"/>
      <c r="AK574" s="258"/>
      <c r="AL574" s="258"/>
      <c r="AM574" s="258"/>
      <c r="AN574" s="258"/>
    </row>
    <row r="575" spans="1:40" ht="18" customHeight="1" x14ac:dyDescent="0.25">
      <c r="A575" s="258"/>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9"/>
      <c r="Z575" s="259"/>
      <c r="AA575" s="258"/>
      <c r="AB575" s="258"/>
      <c r="AC575" s="258"/>
      <c r="AD575" s="258"/>
      <c r="AE575" s="258"/>
      <c r="AF575" s="258"/>
      <c r="AG575" s="258"/>
      <c r="AH575" s="258"/>
      <c r="AI575" s="258"/>
      <c r="AJ575" s="258"/>
      <c r="AK575" s="258"/>
      <c r="AL575" s="258"/>
      <c r="AM575" s="258"/>
      <c r="AN575" s="258"/>
    </row>
    <row r="576" spans="1:40" ht="18" customHeight="1" x14ac:dyDescent="0.25">
      <c r="A576" s="258"/>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9"/>
      <c r="Z576" s="259"/>
      <c r="AA576" s="258"/>
      <c r="AB576" s="258"/>
      <c r="AC576" s="258"/>
      <c r="AD576" s="258"/>
      <c r="AE576" s="258"/>
      <c r="AF576" s="258"/>
      <c r="AG576" s="258"/>
      <c r="AH576" s="258"/>
      <c r="AI576" s="258"/>
      <c r="AJ576" s="258"/>
      <c r="AK576" s="258"/>
      <c r="AL576" s="258"/>
      <c r="AM576" s="258"/>
      <c r="AN576" s="258"/>
    </row>
    <row r="577" spans="1:40" ht="18" customHeight="1" x14ac:dyDescent="0.25">
      <c r="A577" s="258"/>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9"/>
      <c r="Z577" s="259"/>
      <c r="AA577" s="258"/>
      <c r="AB577" s="258"/>
      <c r="AC577" s="258"/>
      <c r="AD577" s="258"/>
      <c r="AE577" s="258"/>
      <c r="AF577" s="258"/>
      <c r="AG577" s="258"/>
      <c r="AH577" s="258"/>
      <c r="AI577" s="258"/>
      <c r="AJ577" s="258"/>
      <c r="AK577" s="258"/>
      <c r="AL577" s="258"/>
      <c r="AM577" s="258"/>
      <c r="AN577" s="258"/>
    </row>
    <row r="578" spans="1:40" ht="18" customHeight="1" x14ac:dyDescent="0.25">
      <c r="A578" s="258"/>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9"/>
      <c r="Z578" s="259"/>
      <c r="AA578" s="258"/>
      <c r="AB578" s="258"/>
      <c r="AC578" s="258"/>
      <c r="AD578" s="258"/>
      <c r="AE578" s="258"/>
      <c r="AF578" s="258"/>
      <c r="AG578" s="258"/>
      <c r="AH578" s="258"/>
      <c r="AI578" s="258"/>
      <c r="AJ578" s="258"/>
      <c r="AK578" s="258"/>
      <c r="AL578" s="258"/>
      <c r="AM578" s="258"/>
      <c r="AN578" s="258"/>
    </row>
    <row r="579" spans="1:40" ht="18" customHeight="1" x14ac:dyDescent="0.25">
      <c r="A579" s="258"/>
      <c r="B579" s="258"/>
      <c r="C579" s="258"/>
      <c r="D579" s="258"/>
      <c r="E579" s="258"/>
      <c r="F579" s="258"/>
      <c r="G579" s="258"/>
      <c r="H579" s="258"/>
      <c r="I579" s="258"/>
      <c r="J579" s="258"/>
      <c r="K579" s="258"/>
      <c r="L579" s="258"/>
      <c r="M579" s="258"/>
      <c r="N579" s="258"/>
      <c r="O579" s="258"/>
      <c r="P579" s="258"/>
      <c r="Q579" s="258"/>
      <c r="R579" s="258"/>
      <c r="S579" s="258"/>
      <c r="T579" s="258"/>
      <c r="U579" s="258"/>
      <c r="V579" s="258"/>
      <c r="W579" s="258"/>
      <c r="X579" s="258"/>
      <c r="Y579" s="259"/>
      <c r="Z579" s="259"/>
      <c r="AA579" s="258"/>
      <c r="AB579" s="258"/>
      <c r="AC579" s="258"/>
      <c r="AD579" s="258"/>
      <c r="AE579" s="258"/>
      <c r="AF579" s="258"/>
      <c r="AG579" s="258"/>
      <c r="AH579" s="258"/>
      <c r="AI579" s="258"/>
      <c r="AJ579" s="258"/>
      <c r="AK579" s="258"/>
      <c r="AL579" s="258"/>
      <c r="AM579" s="258"/>
      <c r="AN579" s="258"/>
    </row>
    <row r="580" spans="1:40" ht="18" customHeight="1" x14ac:dyDescent="0.25">
      <c r="A580" s="258"/>
      <c r="B580" s="258"/>
      <c r="C580" s="258"/>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9"/>
      <c r="Z580" s="259"/>
      <c r="AA580" s="258"/>
      <c r="AB580" s="258"/>
      <c r="AC580" s="258"/>
      <c r="AD580" s="258"/>
      <c r="AE580" s="258"/>
      <c r="AF580" s="258"/>
      <c r="AG580" s="258"/>
      <c r="AH580" s="258"/>
      <c r="AI580" s="258"/>
      <c r="AJ580" s="258"/>
      <c r="AK580" s="258"/>
      <c r="AL580" s="258"/>
      <c r="AM580" s="258"/>
      <c r="AN580" s="258"/>
    </row>
    <row r="581" spans="1:40" ht="18" customHeight="1" x14ac:dyDescent="0.25">
      <c r="A581" s="258"/>
      <c r="B581" s="258"/>
      <c r="C581" s="258"/>
      <c r="D581" s="258"/>
      <c r="E581" s="258"/>
      <c r="F581" s="258"/>
      <c r="G581" s="258"/>
      <c r="H581" s="258"/>
      <c r="I581" s="258"/>
      <c r="J581" s="258"/>
      <c r="K581" s="258"/>
      <c r="L581" s="258"/>
      <c r="M581" s="258"/>
      <c r="N581" s="258"/>
      <c r="O581" s="258"/>
      <c r="P581" s="258"/>
      <c r="Q581" s="258"/>
      <c r="R581" s="258"/>
      <c r="S581" s="258"/>
      <c r="T581" s="258"/>
      <c r="U581" s="258"/>
      <c r="V581" s="258"/>
      <c r="W581" s="258"/>
      <c r="X581" s="258"/>
      <c r="Y581" s="259"/>
      <c r="Z581" s="259"/>
      <c r="AA581" s="258"/>
      <c r="AB581" s="258"/>
      <c r="AC581" s="258"/>
      <c r="AD581" s="258"/>
      <c r="AE581" s="258"/>
      <c r="AF581" s="258"/>
      <c r="AG581" s="258"/>
      <c r="AH581" s="258"/>
      <c r="AI581" s="258"/>
      <c r="AJ581" s="258"/>
      <c r="AK581" s="258"/>
      <c r="AL581" s="258"/>
      <c r="AM581" s="258"/>
      <c r="AN581" s="258"/>
    </row>
    <row r="582" spans="1:40" ht="18" customHeight="1" x14ac:dyDescent="0.25">
      <c r="A582" s="258"/>
      <c r="B582" s="258"/>
      <c r="C582" s="258"/>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9"/>
      <c r="Z582" s="259"/>
      <c r="AA582" s="258"/>
      <c r="AB582" s="258"/>
      <c r="AC582" s="258"/>
      <c r="AD582" s="258"/>
      <c r="AE582" s="258"/>
      <c r="AF582" s="258"/>
      <c r="AG582" s="258"/>
      <c r="AH582" s="258"/>
      <c r="AI582" s="258"/>
      <c r="AJ582" s="258"/>
      <c r="AK582" s="258"/>
      <c r="AL582" s="258"/>
      <c r="AM582" s="258"/>
      <c r="AN582" s="258"/>
    </row>
    <row r="583" spans="1:40" ht="18" customHeight="1" x14ac:dyDescent="0.25">
      <c r="A583" s="258"/>
      <c r="B583" s="258"/>
      <c r="C583" s="258"/>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9"/>
      <c r="Z583" s="259"/>
      <c r="AA583" s="258"/>
      <c r="AB583" s="258"/>
      <c r="AC583" s="258"/>
      <c r="AD583" s="258"/>
      <c r="AE583" s="258"/>
      <c r="AF583" s="258"/>
      <c r="AG583" s="258"/>
      <c r="AH583" s="258"/>
      <c r="AI583" s="258"/>
      <c r="AJ583" s="258"/>
      <c r="AK583" s="258"/>
      <c r="AL583" s="258"/>
      <c r="AM583" s="258"/>
      <c r="AN583" s="258"/>
    </row>
    <row r="584" spans="1:40" ht="18" customHeight="1" x14ac:dyDescent="0.25">
      <c r="A584" s="258"/>
      <c r="B584" s="258"/>
      <c r="C584" s="258"/>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9"/>
      <c r="Z584" s="259"/>
      <c r="AA584" s="258"/>
      <c r="AB584" s="258"/>
      <c r="AC584" s="258"/>
      <c r="AD584" s="258"/>
      <c r="AE584" s="258"/>
      <c r="AF584" s="258"/>
      <c r="AG584" s="258"/>
      <c r="AH584" s="258"/>
      <c r="AI584" s="258"/>
      <c r="AJ584" s="258"/>
      <c r="AK584" s="258"/>
      <c r="AL584" s="258"/>
      <c r="AM584" s="258"/>
      <c r="AN584" s="258"/>
    </row>
    <row r="585" spans="1:40" ht="18" customHeight="1" x14ac:dyDescent="0.25">
      <c r="A585" s="258"/>
      <c r="B585" s="258"/>
      <c r="C585" s="258"/>
      <c r="D585" s="258"/>
      <c r="E585" s="258"/>
      <c r="F585" s="258"/>
      <c r="G585" s="258"/>
      <c r="H585" s="258"/>
      <c r="I585" s="258"/>
      <c r="J585" s="258"/>
      <c r="K585" s="258"/>
      <c r="L585" s="258"/>
      <c r="M585" s="258"/>
      <c r="N585" s="258"/>
      <c r="O585" s="258"/>
      <c r="P585" s="258"/>
      <c r="Q585" s="258"/>
      <c r="R585" s="258"/>
      <c r="S585" s="258"/>
      <c r="T585" s="258"/>
      <c r="U585" s="258"/>
      <c r="V585" s="258"/>
      <c r="W585" s="258"/>
      <c r="X585" s="258"/>
      <c r="Y585" s="259"/>
      <c r="Z585" s="259"/>
      <c r="AA585" s="258"/>
      <c r="AB585" s="258"/>
      <c r="AC585" s="258"/>
      <c r="AD585" s="258"/>
      <c r="AE585" s="258"/>
      <c r="AF585" s="258"/>
      <c r="AG585" s="258"/>
      <c r="AH585" s="258"/>
      <c r="AI585" s="258"/>
      <c r="AJ585" s="258"/>
      <c r="AK585" s="258"/>
      <c r="AL585" s="258"/>
      <c r="AM585" s="258"/>
      <c r="AN585" s="258"/>
    </row>
    <row r="586" spans="1:40" ht="18" customHeight="1" x14ac:dyDescent="0.25">
      <c r="A586" s="258"/>
      <c r="B586" s="258"/>
      <c r="C586" s="258"/>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9"/>
      <c r="Z586" s="259"/>
      <c r="AA586" s="258"/>
      <c r="AB586" s="258"/>
      <c r="AC586" s="258"/>
      <c r="AD586" s="258"/>
      <c r="AE586" s="258"/>
      <c r="AF586" s="258"/>
      <c r="AG586" s="258"/>
      <c r="AH586" s="258"/>
      <c r="AI586" s="258"/>
      <c r="AJ586" s="258"/>
      <c r="AK586" s="258"/>
      <c r="AL586" s="258"/>
      <c r="AM586" s="258"/>
      <c r="AN586" s="258"/>
    </row>
    <row r="587" spans="1:40" ht="18" customHeight="1" x14ac:dyDescent="0.25">
      <c r="A587" s="258"/>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9"/>
      <c r="Z587" s="259"/>
      <c r="AA587" s="258"/>
      <c r="AB587" s="258"/>
      <c r="AC587" s="258"/>
      <c r="AD587" s="258"/>
      <c r="AE587" s="258"/>
      <c r="AF587" s="258"/>
      <c r="AG587" s="258"/>
      <c r="AH587" s="258"/>
      <c r="AI587" s="258"/>
      <c r="AJ587" s="258"/>
      <c r="AK587" s="258"/>
      <c r="AL587" s="258"/>
      <c r="AM587" s="258"/>
      <c r="AN587" s="258"/>
    </row>
    <row r="588" spans="1:40" ht="18" customHeight="1" x14ac:dyDescent="0.25">
      <c r="A588" s="258"/>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9"/>
      <c r="Z588" s="259"/>
      <c r="AA588" s="258"/>
      <c r="AB588" s="258"/>
      <c r="AC588" s="258"/>
      <c r="AD588" s="258"/>
      <c r="AE588" s="258"/>
      <c r="AF588" s="258"/>
      <c r="AG588" s="258"/>
      <c r="AH588" s="258"/>
      <c r="AI588" s="258"/>
      <c r="AJ588" s="258"/>
      <c r="AK588" s="258"/>
      <c r="AL588" s="258"/>
      <c r="AM588" s="258"/>
      <c r="AN588" s="258"/>
    </row>
    <row r="589" spans="1:40" ht="18" customHeight="1" x14ac:dyDescent="0.25">
      <c r="A589" s="258"/>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9"/>
      <c r="Z589" s="259"/>
      <c r="AA589" s="258"/>
      <c r="AB589" s="258"/>
      <c r="AC589" s="258"/>
      <c r="AD589" s="258"/>
      <c r="AE589" s="258"/>
      <c r="AF589" s="258"/>
      <c r="AG589" s="258"/>
      <c r="AH589" s="258"/>
      <c r="AI589" s="258"/>
      <c r="AJ589" s="258"/>
      <c r="AK589" s="258"/>
      <c r="AL589" s="258"/>
      <c r="AM589" s="258"/>
      <c r="AN589" s="258"/>
    </row>
    <row r="590" spans="1:40" ht="18" customHeight="1" x14ac:dyDescent="0.25">
      <c r="A590" s="258"/>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9"/>
      <c r="Z590" s="259"/>
      <c r="AA590" s="258"/>
      <c r="AB590" s="258"/>
      <c r="AC590" s="258"/>
      <c r="AD590" s="258"/>
      <c r="AE590" s="258"/>
      <c r="AF590" s="258"/>
      <c r="AG590" s="258"/>
      <c r="AH590" s="258"/>
      <c r="AI590" s="258"/>
      <c r="AJ590" s="258"/>
      <c r="AK590" s="258"/>
      <c r="AL590" s="258"/>
      <c r="AM590" s="258"/>
      <c r="AN590" s="258"/>
    </row>
    <row r="591" spans="1:40" ht="18" customHeight="1" x14ac:dyDescent="0.25">
      <c r="A591" s="258"/>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9"/>
      <c r="Z591" s="259"/>
      <c r="AA591" s="258"/>
      <c r="AB591" s="258"/>
      <c r="AC591" s="258"/>
      <c r="AD591" s="258"/>
      <c r="AE591" s="258"/>
      <c r="AF591" s="258"/>
      <c r="AG591" s="258"/>
      <c r="AH591" s="258"/>
      <c r="AI591" s="258"/>
      <c r="AJ591" s="258"/>
      <c r="AK591" s="258"/>
      <c r="AL591" s="258"/>
      <c r="AM591" s="258"/>
      <c r="AN591" s="258"/>
    </row>
    <row r="592" spans="1:40" ht="18" customHeight="1" x14ac:dyDescent="0.25">
      <c r="A592" s="258"/>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9"/>
      <c r="Z592" s="259"/>
      <c r="AA592" s="258"/>
      <c r="AB592" s="258"/>
      <c r="AC592" s="258"/>
      <c r="AD592" s="258"/>
      <c r="AE592" s="258"/>
      <c r="AF592" s="258"/>
      <c r="AG592" s="258"/>
      <c r="AH592" s="258"/>
      <c r="AI592" s="258"/>
      <c r="AJ592" s="258"/>
      <c r="AK592" s="258"/>
      <c r="AL592" s="258"/>
      <c r="AM592" s="258"/>
      <c r="AN592" s="258"/>
    </row>
    <row r="593" spans="1:40" ht="18" customHeight="1" x14ac:dyDescent="0.25">
      <c r="A593" s="258"/>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9"/>
      <c r="Z593" s="259"/>
      <c r="AA593" s="258"/>
      <c r="AB593" s="258"/>
      <c r="AC593" s="258"/>
      <c r="AD593" s="258"/>
      <c r="AE593" s="258"/>
      <c r="AF593" s="258"/>
      <c r="AG593" s="258"/>
      <c r="AH593" s="258"/>
      <c r="AI593" s="258"/>
      <c r="AJ593" s="258"/>
      <c r="AK593" s="258"/>
      <c r="AL593" s="258"/>
      <c r="AM593" s="258"/>
      <c r="AN593" s="258"/>
    </row>
    <row r="594" spans="1:40" ht="18" customHeight="1" x14ac:dyDescent="0.25">
      <c r="A594" s="258"/>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9"/>
      <c r="Z594" s="259"/>
      <c r="AA594" s="258"/>
      <c r="AB594" s="258"/>
      <c r="AC594" s="258"/>
      <c r="AD594" s="258"/>
      <c r="AE594" s="258"/>
      <c r="AF594" s="258"/>
      <c r="AG594" s="258"/>
      <c r="AH594" s="258"/>
      <c r="AI594" s="258"/>
      <c r="AJ594" s="258"/>
      <c r="AK594" s="258"/>
      <c r="AL594" s="258"/>
      <c r="AM594" s="258"/>
      <c r="AN594" s="258"/>
    </row>
    <row r="595" spans="1:40" ht="18" customHeight="1" x14ac:dyDescent="0.25">
      <c r="A595" s="258"/>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9"/>
      <c r="Z595" s="259"/>
      <c r="AA595" s="258"/>
      <c r="AB595" s="258"/>
      <c r="AC595" s="258"/>
      <c r="AD595" s="258"/>
      <c r="AE595" s="258"/>
      <c r="AF595" s="258"/>
      <c r="AG595" s="258"/>
      <c r="AH595" s="258"/>
      <c r="AI595" s="258"/>
      <c r="AJ595" s="258"/>
      <c r="AK595" s="258"/>
      <c r="AL595" s="258"/>
      <c r="AM595" s="258"/>
      <c r="AN595" s="258"/>
    </row>
    <row r="596" spans="1:40" ht="18" customHeight="1" x14ac:dyDescent="0.25">
      <c r="A596" s="258"/>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9"/>
      <c r="Z596" s="259"/>
      <c r="AA596" s="258"/>
      <c r="AB596" s="258"/>
      <c r="AC596" s="258"/>
      <c r="AD596" s="258"/>
      <c r="AE596" s="258"/>
      <c r="AF596" s="258"/>
      <c r="AG596" s="258"/>
      <c r="AH596" s="258"/>
      <c r="AI596" s="258"/>
      <c r="AJ596" s="258"/>
      <c r="AK596" s="258"/>
      <c r="AL596" s="258"/>
      <c r="AM596" s="258"/>
      <c r="AN596" s="258"/>
    </row>
    <row r="597" spans="1:40" ht="18" customHeight="1" x14ac:dyDescent="0.25">
      <c r="A597" s="258"/>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9"/>
      <c r="Z597" s="259"/>
      <c r="AA597" s="258"/>
      <c r="AB597" s="258"/>
      <c r="AC597" s="258"/>
      <c r="AD597" s="258"/>
      <c r="AE597" s="258"/>
      <c r="AF597" s="258"/>
      <c r="AG597" s="258"/>
      <c r="AH597" s="258"/>
      <c r="AI597" s="258"/>
      <c r="AJ597" s="258"/>
      <c r="AK597" s="258"/>
      <c r="AL597" s="258"/>
      <c r="AM597" s="258"/>
      <c r="AN597" s="258"/>
    </row>
    <row r="598" spans="1:40" ht="18" customHeight="1" x14ac:dyDescent="0.25">
      <c r="A598" s="258"/>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9"/>
      <c r="Z598" s="259"/>
      <c r="AA598" s="258"/>
      <c r="AB598" s="258"/>
      <c r="AC598" s="258"/>
      <c r="AD598" s="258"/>
      <c r="AE598" s="258"/>
      <c r="AF598" s="258"/>
      <c r="AG598" s="258"/>
      <c r="AH598" s="258"/>
      <c r="AI598" s="258"/>
      <c r="AJ598" s="258"/>
      <c r="AK598" s="258"/>
      <c r="AL598" s="258"/>
      <c r="AM598" s="258"/>
      <c r="AN598" s="258"/>
    </row>
    <row r="599" spans="1:40" ht="18" customHeight="1" x14ac:dyDescent="0.25">
      <c r="A599" s="258"/>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9"/>
      <c r="Z599" s="259"/>
      <c r="AA599" s="258"/>
      <c r="AB599" s="258"/>
      <c r="AC599" s="258"/>
      <c r="AD599" s="258"/>
      <c r="AE599" s="258"/>
      <c r="AF599" s="258"/>
      <c r="AG599" s="258"/>
      <c r="AH599" s="258"/>
      <c r="AI599" s="258"/>
      <c r="AJ599" s="258"/>
      <c r="AK599" s="258"/>
      <c r="AL599" s="258"/>
      <c r="AM599" s="258"/>
      <c r="AN599" s="258"/>
    </row>
    <row r="600" spans="1:40" ht="18" customHeight="1" x14ac:dyDescent="0.25">
      <c r="A600" s="258"/>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9"/>
      <c r="Z600" s="259"/>
      <c r="AA600" s="258"/>
      <c r="AB600" s="258"/>
      <c r="AC600" s="258"/>
      <c r="AD600" s="258"/>
      <c r="AE600" s="258"/>
      <c r="AF600" s="258"/>
      <c r="AG600" s="258"/>
      <c r="AH600" s="258"/>
      <c r="AI600" s="258"/>
      <c r="AJ600" s="258"/>
      <c r="AK600" s="258"/>
      <c r="AL600" s="258"/>
      <c r="AM600" s="258"/>
      <c r="AN600" s="258"/>
    </row>
    <row r="601" spans="1:40" ht="18" customHeight="1" x14ac:dyDescent="0.25">
      <c r="A601" s="258"/>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9"/>
      <c r="Z601" s="259"/>
      <c r="AA601" s="258"/>
      <c r="AB601" s="258"/>
      <c r="AC601" s="258"/>
      <c r="AD601" s="258"/>
      <c r="AE601" s="258"/>
      <c r="AF601" s="258"/>
      <c r="AG601" s="258"/>
      <c r="AH601" s="258"/>
      <c r="AI601" s="258"/>
      <c r="AJ601" s="258"/>
      <c r="AK601" s="258"/>
      <c r="AL601" s="258"/>
      <c r="AM601" s="258"/>
      <c r="AN601" s="258"/>
    </row>
    <row r="602" spans="1:40" ht="18" customHeight="1" x14ac:dyDescent="0.25">
      <c r="A602" s="258"/>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9"/>
      <c r="Z602" s="259"/>
      <c r="AA602" s="258"/>
      <c r="AB602" s="258"/>
      <c r="AC602" s="258"/>
      <c r="AD602" s="258"/>
      <c r="AE602" s="258"/>
      <c r="AF602" s="258"/>
      <c r="AG602" s="258"/>
      <c r="AH602" s="258"/>
      <c r="AI602" s="258"/>
      <c r="AJ602" s="258"/>
      <c r="AK602" s="258"/>
      <c r="AL602" s="258"/>
      <c r="AM602" s="258"/>
      <c r="AN602" s="258"/>
    </row>
    <row r="603" spans="1:40" ht="18" customHeight="1" x14ac:dyDescent="0.25">
      <c r="A603" s="258"/>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9"/>
      <c r="Z603" s="259"/>
      <c r="AA603" s="258"/>
      <c r="AB603" s="258"/>
      <c r="AC603" s="258"/>
      <c r="AD603" s="258"/>
      <c r="AE603" s="258"/>
      <c r="AF603" s="258"/>
      <c r="AG603" s="258"/>
      <c r="AH603" s="258"/>
      <c r="AI603" s="258"/>
      <c r="AJ603" s="258"/>
      <c r="AK603" s="258"/>
      <c r="AL603" s="258"/>
      <c r="AM603" s="258"/>
      <c r="AN603" s="258"/>
    </row>
    <row r="604" spans="1:40" ht="18" customHeight="1" x14ac:dyDescent="0.25">
      <c r="A604" s="258"/>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9"/>
      <c r="Z604" s="259"/>
      <c r="AA604" s="258"/>
      <c r="AB604" s="258"/>
      <c r="AC604" s="258"/>
      <c r="AD604" s="258"/>
      <c r="AE604" s="258"/>
      <c r="AF604" s="258"/>
      <c r="AG604" s="258"/>
      <c r="AH604" s="258"/>
      <c r="AI604" s="258"/>
      <c r="AJ604" s="258"/>
      <c r="AK604" s="258"/>
      <c r="AL604" s="258"/>
      <c r="AM604" s="258"/>
      <c r="AN604" s="258"/>
    </row>
    <row r="605" spans="1:40" ht="18" customHeight="1" x14ac:dyDescent="0.25">
      <c r="A605" s="258"/>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9"/>
      <c r="Z605" s="259"/>
      <c r="AA605" s="258"/>
      <c r="AB605" s="258"/>
      <c r="AC605" s="258"/>
      <c r="AD605" s="258"/>
      <c r="AE605" s="258"/>
      <c r="AF605" s="258"/>
      <c r="AG605" s="258"/>
      <c r="AH605" s="258"/>
      <c r="AI605" s="258"/>
      <c r="AJ605" s="258"/>
      <c r="AK605" s="258"/>
      <c r="AL605" s="258"/>
      <c r="AM605" s="258"/>
      <c r="AN605" s="258"/>
    </row>
    <row r="606" spans="1:40" ht="18" customHeight="1" x14ac:dyDescent="0.25">
      <c r="A606" s="258"/>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9"/>
      <c r="Z606" s="259"/>
      <c r="AA606" s="258"/>
      <c r="AB606" s="258"/>
      <c r="AC606" s="258"/>
      <c r="AD606" s="258"/>
      <c r="AE606" s="258"/>
      <c r="AF606" s="258"/>
      <c r="AG606" s="258"/>
      <c r="AH606" s="258"/>
      <c r="AI606" s="258"/>
      <c r="AJ606" s="258"/>
      <c r="AK606" s="258"/>
      <c r="AL606" s="258"/>
      <c r="AM606" s="258"/>
      <c r="AN606" s="258"/>
    </row>
    <row r="607" spans="1:40" ht="18" customHeight="1" x14ac:dyDescent="0.25">
      <c r="A607" s="258"/>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9"/>
      <c r="Z607" s="259"/>
      <c r="AA607" s="258"/>
      <c r="AB607" s="258"/>
      <c r="AC607" s="258"/>
      <c r="AD607" s="258"/>
      <c r="AE607" s="258"/>
      <c r="AF607" s="258"/>
      <c r="AG607" s="258"/>
      <c r="AH607" s="258"/>
      <c r="AI607" s="258"/>
      <c r="AJ607" s="258"/>
      <c r="AK607" s="258"/>
      <c r="AL607" s="258"/>
      <c r="AM607" s="258"/>
      <c r="AN607" s="258"/>
    </row>
    <row r="608" spans="1:40" ht="18" customHeight="1" x14ac:dyDescent="0.25">
      <c r="A608" s="258"/>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9"/>
      <c r="Z608" s="259"/>
      <c r="AA608" s="258"/>
      <c r="AB608" s="258"/>
      <c r="AC608" s="258"/>
      <c r="AD608" s="258"/>
      <c r="AE608" s="258"/>
      <c r="AF608" s="258"/>
      <c r="AG608" s="258"/>
      <c r="AH608" s="258"/>
      <c r="AI608" s="258"/>
      <c r="AJ608" s="258"/>
      <c r="AK608" s="258"/>
      <c r="AL608" s="258"/>
      <c r="AM608" s="258"/>
      <c r="AN608" s="258"/>
    </row>
    <row r="609" spans="1:40" ht="18" customHeight="1" x14ac:dyDescent="0.25">
      <c r="A609" s="258"/>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9"/>
      <c r="Z609" s="259"/>
      <c r="AA609" s="258"/>
      <c r="AB609" s="258"/>
      <c r="AC609" s="258"/>
      <c r="AD609" s="258"/>
      <c r="AE609" s="258"/>
      <c r="AF609" s="258"/>
      <c r="AG609" s="258"/>
      <c r="AH609" s="258"/>
      <c r="AI609" s="258"/>
      <c r="AJ609" s="258"/>
      <c r="AK609" s="258"/>
      <c r="AL609" s="258"/>
      <c r="AM609" s="258"/>
      <c r="AN609" s="258"/>
    </row>
    <row r="610" spans="1:40" ht="18" customHeight="1" x14ac:dyDescent="0.25">
      <c r="A610" s="258"/>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9"/>
      <c r="Z610" s="259"/>
      <c r="AA610" s="258"/>
      <c r="AB610" s="258"/>
      <c r="AC610" s="258"/>
      <c r="AD610" s="258"/>
      <c r="AE610" s="258"/>
      <c r="AF610" s="258"/>
      <c r="AG610" s="258"/>
      <c r="AH610" s="258"/>
      <c r="AI610" s="258"/>
      <c r="AJ610" s="258"/>
      <c r="AK610" s="258"/>
      <c r="AL610" s="258"/>
      <c r="AM610" s="258"/>
      <c r="AN610" s="258"/>
    </row>
    <row r="611" spans="1:40" ht="18" customHeight="1" x14ac:dyDescent="0.25">
      <c r="A611" s="258"/>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9"/>
      <c r="Z611" s="259"/>
      <c r="AA611" s="258"/>
      <c r="AB611" s="258"/>
      <c r="AC611" s="258"/>
      <c r="AD611" s="258"/>
      <c r="AE611" s="258"/>
      <c r="AF611" s="258"/>
      <c r="AG611" s="258"/>
      <c r="AH611" s="258"/>
      <c r="AI611" s="258"/>
      <c r="AJ611" s="258"/>
      <c r="AK611" s="258"/>
      <c r="AL611" s="258"/>
      <c r="AM611" s="258"/>
      <c r="AN611" s="258"/>
    </row>
    <row r="612" spans="1:40" ht="18" customHeight="1" x14ac:dyDescent="0.25">
      <c r="A612" s="258"/>
      <c r="B612" s="258"/>
      <c r="C612" s="258"/>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9"/>
      <c r="Z612" s="259"/>
      <c r="AA612" s="258"/>
      <c r="AB612" s="258"/>
      <c r="AC612" s="258"/>
      <c r="AD612" s="258"/>
      <c r="AE612" s="258"/>
      <c r="AF612" s="258"/>
      <c r="AG612" s="258"/>
      <c r="AH612" s="258"/>
      <c r="AI612" s="258"/>
      <c r="AJ612" s="258"/>
      <c r="AK612" s="258"/>
      <c r="AL612" s="258"/>
      <c r="AM612" s="258"/>
      <c r="AN612" s="258"/>
    </row>
    <row r="613" spans="1:40" ht="18" customHeight="1" x14ac:dyDescent="0.25">
      <c r="A613" s="258"/>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9"/>
      <c r="Z613" s="259"/>
      <c r="AA613" s="258"/>
      <c r="AB613" s="258"/>
      <c r="AC613" s="258"/>
      <c r="AD613" s="258"/>
      <c r="AE613" s="258"/>
      <c r="AF613" s="258"/>
      <c r="AG613" s="258"/>
      <c r="AH613" s="258"/>
      <c r="AI613" s="258"/>
      <c r="AJ613" s="258"/>
      <c r="AK613" s="258"/>
      <c r="AL613" s="258"/>
      <c r="AM613" s="258"/>
      <c r="AN613" s="258"/>
    </row>
    <row r="614" spans="1:40" ht="18" customHeight="1" x14ac:dyDescent="0.25">
      <c r="A614" s="258"/>
      <c r="B614" s="258"/>
      <c r="C614" s="258"/>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9"/>
      <c r="Z614" s="259"/>
      <c r="AA614" s="258"/>
      <c r="AB614" s="258"/>
      <c r="AC614" s="258"/>
      <c r="AD614" s="258"/>
      <c r="AE614" s="258"/>
      <c r="AF614" s="258"/>
      <c r="AG614" s="258"/>
      <c r="AH614" s="258"/>
      <c r="AI614" s="258"/>
      <c r="AJ614" s="258"/>
      <c r="AK614" s="258"/>
      <c r="AL614" s="258"/>
      <c r="AM614" s="258"/>
      <c r="AN614" s="258"/>
    </row>
    <row r="615" spans="1:40" ht="18" customHeight="1" x14ac:dyDescent="0.25">
      <c r="A615" s="258"/>
      <c r="B615" s="258"/>
      <c r="C615" s="258"/>
      <c r="D615" s="258"/>
      <c r="E615" s="258"/>
      <c r="F615" s="258"/>
      <c r="G615" s="258"/>
      <c r="H615" s="258"/>
      <c r="I615" s="258"/>
      <c r="J615" s="258"/>
      <c r="K615" s="258"/>
      <c r="L615" s="258"/>
      <c r="M615" s="258"/>
      <c r="N615" s="258"/>
      <c r="O615" s="258"/>
      <c r="P615" s="258"/>
      <c r="Q615" s="258"/>
      <c r="R615" s="258"/>
      <c r="S615" s="258"/>
      <c r="T615" s="258"/>
      <c r="U615" s="258"/>
      <c r="V615" s="258"/>
      <c r="W615" s="258"/>
      <c r="X615" s="258"/>
      <c r="Y615" s="259"/>
      <c r="Z615" s="259"/>
      <c r="AA615" s="258"/>
      <c r="AB615" s="258"/>
      <c r="AC615" s="258"/>
      <c r="AD615" s="258"/>
      <c r="AE615" s="258"/>
      <c r="AF615" s="258"/>
      <c r="AG615" s="258"/>
      <c r="AH615" s="258"/>
      <c r="AI615" s="258"/>
      <c r="AJ615" s="258"/>
      <c r="AK615" s="258"/>
      <c r="AL615" s="258"/>
      <c r="AM615" s="258"/>
      <c r="AN615" s="258"/>
    </row>
    <row r="616" spans="1:40" ht="18" customHeight="1" x14ac:dyDescent="0.25">
      <c r="A616" s="258"/>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9"/>
      <c r="Z616" s="259"/>
      <c r="AA616" s="258"/>
      <c r="AB616" s="258"/>
      <c r="AC616" s="258"/>
      <c r="AD616" s="258"/>
      <c r="AE616" s="258"/>
      <c r="AF616" s="258"/>
      <c r="AG616" s="258"/>
      <c r="AH616" s="258"/>
      <c r="AI616" s="258"/>
      <c r="AJ616" s="258"/>
      <c r="AK616" s="258"/>
      <c r="AL616" s="258"/>
      <c r="AM616" s="258"/>
      <c r="AN616" s="258"/>
    </row>
    <row r="617" spans="1:40" ht="18" customHeight="1" x14ac:dyDescent="0.25">
      <c r="A617" s="258"/>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9"/>
      <c r="Z617" s="259"/>
      <c r="AA617" s="258"/>
      <c r="AB617" s="258"/>
      <c r="AC617" s="258"/>
      <c r="AD617" s="258"/>
      <c r="AE617" s="258"/>
      <c r="AF617" s="258"/>
      <c r="AG617" s="258"/>
      <c r="AH617" s="258"/>
      <c r="AI617" s="258"/>
      <c r="AJ617" s="258"/>
      <c r="AK617" s="258"/>
      <c r="AL617" s="258"/>
      <c r="AM617" s="258"/>
      <c r="AN617" s="258"/>
    </row>
    <row r="618" spans="1:40" ht="18" customHeight="1" x14ac:dyDescent="0.25">
      <c r="A618" s="258"/>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9"/>
      <c r="Z618" s="259"/>
      <c r="AA618" s="258"/>
      <c r="AB618" s="258"/>
      <c r="AC618" s="258"/>
      <c r="AD618" s="258"/>
      <c r="AE618" s="258"/>
      <c r="AF618" s="258"/>
      <c r="AG618" s="258"/>
      <c r="AH618" s="258"/>
      <c r="AI618" s="258"/>
      <c r="AJ618" s="258"/>
      <c r="AK618" s="258"/>
      <c r="AL618" s="258"/>
      <c r="AM618" s="258"/>
      <c r="AN618" s="258"/>
    </row>
    <row r="619" spans="1:40" ht="18" customHeight="1" x14ac:dyDescent="0.25">
      <c r="A619" s="258"/>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9"/>
      <c r="Z619" s="259"/>
      <c r="AA619" s="258"/>
      <c r="AB619" s="258"/>
      <c r="AC619" s="258"/>
      <c r="AD619" s="258"/>
      <c r="AE619" s="258"/>
      <c r="AF619" s="258"/>
      <c r="AG619" s="258"/>
      <c r="AH619" s="258"/>
      <c r="AI619" s="258"/>
      <c r="AJ619" s="258"/>
      <c r="AK619" s="258"/>
      <c r="AL619" s="258"/>
      <c r="AM619" s="258"/>
      <c r="AN619" s="258"/>
    </row>
    <row r="620" spans="1:40" ht="18" customHeight="1" x14ac:dyDescent="0.25">
      <c r="A620" s="258"/>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9"/>
      <c r="Z620" s="259"/>
      <c r="AA620" s="258"/>
      <c r="AB620" s="258"/>
      <c r="AC620" s="258"/>
      <c r="AD620" s="258"/>
      <c r="AE620" s="258"/>
      <c r="AF620" s="258"/>
      <c r="AG620" s="258"/>
      <c r="AH620" s="258"/>
      <c r="AI620" s="258"/>
      <c r="AJ620" s="258"/>
      <c r="AK620" s="258"/>
      <c r="AL620" s="258"/>
      <c r="AM620" s="258"/>
      <c r="AN620" s="258"/>
    </row>
    <row r="621" spans="1:40" ht="18" customHeight="1" x14ac:dyDescent="0.25">
      <c r="A621" s="258"/>
      <c r="B621" s="258"/>
      <c r="C621" s="258"/>
      <c r="D621" s="258"/>
      <c r="E621" s="258"/>
      <c r="F621" s="258"/>
      <c r="G621" s="258"/>
      <c r="H621" s="258"/>
      <c r="I621" s="258"/>
      <c r="J621" s="258"/>
      <c r="K621" s="258"/>
      <c r="L621" s="258"/>
      <c r="M621" s="258"/>
      <c r="N621" s="258"/>
      <c r="O621" s="258"/>
      <c r="P621" s="258"/>
      <c r="Q621" s="258"/>
      <c r="R621" s="258"/>
      <c r="S621" s="258"/>
      <c r="T621" s="258"/>
      <c r="U621" s="258"/>
      <c r="V621" s="258"/>
      <c r="W621" s="258"/>
      <c r="X621" s="258"/>
      <c r="Y621" s="259"/>
      <c r="Z621" s="259"/>
      <c r="AA621" s="258"/>
      <c r="AB621" s="258"/>
      <c r="AC621" s="258"/>
      <c r="AD621" s="258"/>
      <c r="AE621" s="258"/>
      <c r="AF621" s="258"/>
      <c r="AG621" s="258"/>
      <c r="AH621" s="258"/>
      <c r="AI621" s="258"/>
      <c r="AJ621" s="258"/>
      <c r="AK621" s="258"/>
      <c r="AL621" s="258"/>
      <c r="AM621" s="258"/>
      <c r="AN621" s="258"/>
    </row>
    <row r="622" spans="1:40" ht="18" customHeight="1" x14ac:dyDescent="0.25">
      <c r="A622" s="258"/>
      <c r="B622" s="258"/>
      <c r="C622" s="258"/>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9"/>
      <c r="Z622" s="259"/>
      <c r="AA622" s="258"/>
      <c r="AB622" s="258"/>
      <c r="AC622" s="258"/>
      <c r="AD622" s="258"/>
      <c r="AE622" s="258"/>
      <c r="AF622" s="258"/>
      <c r="AG622" s="258"/>
      <c r="AH622" s="258"/>
      <c r="AI622" s="258"/>
      <c r="AJ622" s="258"/>
      <c r="AK622" s="258"/>
      <c r="AL622" s="258"/>
      <c r="AM622" s="258"/>
      <c r="AN622" s="258"/>
    </row>
    <row r="623" spans="1:40" ht="18" customHeight="1" x14ac:dyDescent="0.25">
      <c r="A623" s="258"/>
      <c r="B623" s="258"/>
      <c r="C623" s="258"/>
      <c r="D623" s="258"/>
      <c r="E623" s="258"/>
      <c r="F623" s="258"/>
      <c r="G623" s="258"/>
      <c r="H623" s="258"/>
      <c r="I623" s="258"/>
      <c r="J623" s="258"/>
      <c r="K623" s="258"/>
      <c r="L623" s="258"/>
      <c r="M623" s="258"/>
      <c r="N623" s="258"/>
      <c r="O623" s="258"/>
      <c r="P623" s="258"/>
      <c r="Q623" s="258"/>
      <c r="R623" s="258"/>
      <c r="S623" s="258"/>
      <c r="T623" s="258"/>
      <c r="U623" s="258"/>
      <c r="V623" s="258"/>
      <c r="W623" s="258"/>
      <c r="X623" s="258"/>
      <c r="Y623" s="259"/>
      <c r="Z623" s="259"/>
      <c r="AA623" s="258"/>
      <c r="AB623" s="258"/>
      <c r="AC623" s="258"/>
      <c r="AD623" s="258"/>
      <c r="AE623" s="258"/>
      <c r="AF623" s="258"/>
      <c r="AG623" s="258"/>
      <c r="AH623" s="258"/>
      <c r="AI623" s="258"/>
      <c r="AJ623" s="258"/>
      <c r="AK623" s="258"/>
      <c r="AL623" s="258"/>
      <c r="AM623" s="258"/>
      <c r="AN623" s="258"/>
    </row>
    <row r="624" spans="1:40" ht="18" customHeight="1" x14ac:dyDescent="0.25">
      <c r="A624" s="258"/>
      <c r="B624" s="258"/>
      <c r="C624" s="258"/>
      <c r="D624" s="258"/>
      <c r="E624" s="258"/>
      <c r="F624" s="258"/>
      <c r="G624" s="258"/>
      <c r="H624" s="258"/>
      <c r="I624" s="258"/>
      <c r="J624" s="258"/>
      <c r="K624" s="258"/>
      <c r="L624" s="258"/>
      <c r="M624" s="258"/>
      <c r="N624" s="258"/>
      <c r="O624" s="258"/>
      <c r="P624" s="258"/>
      <c r="Q624" s="258"/>
      <c r="R624" s="258"/>
      <c r="S624" s="258"/>
      <c r="T624" s="258"/>
      <c r="U624" s="258"/>
      <c r="V624" s="258"/>
      <c r="W624" s="258"/>
      <c r="X624" s="258"/>
      <c r="Y624" s="259"/>
      <c r="Z624" s="259"/>
      <c r="AA624" s="258"/>
      <c r="AB624" s="258"/>
      <c r="AC624" s="258"/>
      <c r="AD624" s="258"/>
      <c r="AE624" s="258"/>
      <c r="AF624" s="258"/>
      <c r="AG624" s="258"/>
      <c r="AH624" s="258"/>
      <c r="AI624" s="258"/>
      <c r="AJ624" s="258"/>
      <c r="AK624" s="258"/>
      <c r="AL624" s="258"/>
      <c r="AM624" s="258"/>
      <c r="AN624" s="258"/>
    </row>
    <row r="625" spans="1:40" ht="18" customHeight="1" x14ac:dyDescent="0.25">
      <c r="A625" s="258"/>
      <c r="B625" s="258"/>
      <c r="C625" s="258"/>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9"/>
      <c r="Z625" s="259"/>
      <c r="AA625" s="258"/>
      <c r="AB625" s="258"/>
      <c r="AC625" s="258"/>
      <c r="AD625" s="258"/>
      <c r="AE625" s="258"/>
      <c r="AF625" s="258"/>
      <c r="AG625" s="258"/>
      <c r="AH625" s="258"/>
      <c r="AI625" s="258"/>
      <c r="AJ625" s="258"/>
      <c r="AK625" s="258"/>
      <c r="AL625" s="258"/>
      <c r="AM625" s="258"/>
      <c r="AN625" s="258"/>
    </row>
    <row r="626" spans="1:40" ht="18" customHeight="1" x14ac:dyDescent="0.25">
      <c r="A626" s="258"/>
      <c r="B626" s="258"/>
      <c r="C626" s="258"/>
      <c r="D626" s="258"/>
      <c r="E626" s="258"/>
      <c r="F626" s="258"/>
      <c r="G626" s="258"/>
      <c r="H626" s="258"/>
      <c r="I626" s="258"/>
      <c r="J626" s="258"/>
      <c r="K626" s="258"/>
      <c r="L626" s="258"/>
      <c r="M626" s="258"/>
      <c r="N626" s="258"/>
      <c r="O626" s="258"/>
      <c r="P626" s="258"/>
      <c r="Q626" s="258"/>
      <c r="R626" s="258"/>
      <c r="S626" s="258"/>
      <c r="T626" s="258"/>
      <c r="U626" s="258"/>
      <c r="V626" s="258"/>
      <c r="W626" s="258"/>
      <c r="X626" s="258"/>
      <c r="Y626" s="259"/>
      <c r="Z626" s="259"/>
      <c r="AA626" s="258"/>
      <c r="AB626" s="258"/>
      <c r="AC626" s="258"/>
      <c r="AD626" s="258"/>
      <c r="AE626" s="258"/>
      <c r="AF626" s="258"/>
      <c r="AG626" s="258"/>
      <c r="AH626" s="258"/>
      <c r="AI626" s="258"/>
      <c r="AJ626" s="258"/>
      <c r="AK626" s="258"/>
      <c r="AL626" s="258"/>
      <c r="AM626" s="258"/>
      <c r="AN626" s="258"/>
    </row>
    <row r="627" spans="1:40" ht="18" customHeight="1" x14ac:dyDescent="0.25">
      <c r="A627" s="258"/>
      <c r="B627" s="258"/>
      <c r="C627" s="258"/>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9"/>
      <c r="Z627" s="259"/>
      <c r="AA627" s="258"/>
      <c r="AB627" s="258"/>
      <c r="AC627" s="258"/>
      <c r="AD627" s="258"/>
      <c r="AE627" s="258"/>
      <c r="AF627" s="258"/>
      <c r="AG627" s="258"/>
      <c r="AH627" s="258"/>
      <c r="AI627" s="258"/>
      <c r="AJ627" s="258"/>
      <c r="AK627" s="258"/>
      <c r="AL627" s="258"/>
      <c r="AM627" s="258"/>
      <c r="AN627" s="258"/>
    </row>
    <row r="628" spans="1:40" ht="18" customHeight="1" x14ac:dyDescent="0.25">
      <c r="A628" s="258"/>
      <c r="B628" s="258"/>
      <c r="C628" s="258"/>
      <c r="D628" s="258"/>
      <c r="E628" s="258"/>
      <c r="F628" s="258"/>
      <c r="G628" s="258"/>
      <c r="H628" s="258"/>
      <c r="I628" s="258"/>
      <c r="J628" s="258"/>
      <c r="K628" s="258"/>
      <c r="L628" s="258"/>
      <c r="M628" s="258"/>
      <c r="N628" s="258"/>
      <c r="O628" s="258"/>
      <c r="P628" s="258"/>
      <c r="Q628" s="258"/>
      <c r="R628" s="258"/>
      <c r="S628" s="258"/>
      <c r="T628" s="258"/>
      <c r="U628" s="258"/>
      <c r="V628" s="258"/>
      <c r="W628" s="258"/>
      <c r="X628" s="258"/>
      <c r="Y628" s="259"/>
      <c r="Z628" s="259"/>
      <c r="AA628" s="258"/>
      <c r="AB628" s="258"/>
      <c r="AC628" s="258"/>
      <c r="AD628" s="258"/>
      <c r="AE628" s="258"/>
      <c r="AF628" s="258"/>
      <c r="AG628" s="258"/>
      <c r="AH628" s="258"/>
      <c r="AI628" s="258"/>
      <c r="AJ628" s="258"/>
      <c r="AK628" s="258"/>
      <c r="AL628" s="258"/>
      <c r="AM628" s="258"/>
      <c r="AN628" s="258"/>
    </row>
    <row r="629" spans="1:40" ht="18" customHeight="1" x14ac:dyDescent="0.25">
      <c r="A629" s="258"/>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9"/>
      <c r="Z629" s="259"/>
      <c r="AA629" s="258"/>
      <c r="AB629" s="258"/>
      <c r="AC629" s="258"/>
      <c r="AD629" s="258"/>
      <c r="AE629" s="258"/>
      <c r="AF629" s="258"/>
      <c r="AG629" s="258"/>
      <c r="AH629" s="258"/>
      <c r="AI629" s="258"/>
      <c r="AJ629" s="258"/>
      <c r="AK629" s="258"/>
      <c r="AL629" s="258"/>
      <c r="AM629" s="258"/>
      <c r="AN629" s="258"/>
    </row>
    <row r="630" spans="1:40" ht="18" customHeight="1" x14ac:dyDescent="0.25">
      <c r="A630" s="258"/>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9"/>
      <c r="Z630" s="259"/>
      <c r="AA630" s="258"/>
      <c r="AB630" s="258"/>
      <c r="AC630" s="258"/>
      <c r="AD630" s="258"/>
      <c r="AE630" s="258"/>
      <c r="AF630" s="258"/>
      <c r="AG630" s="258"/>
      <c r="AH630" s="258"/>
      <c r="AI630" s="258"/>
      <c r="AJ630" s="258"/>
      <c r="AK630" s="258"/>
      <c r="AL630" s="258"/>
      <c r="AM630" s="258"/>
      <c r="AN630" s="258"/>
    </row>
    <row r="631" spans="1:40" ht="18" customHeight="1" x14ac:dyDescent="0.25">
      <c r="A631" s="258"/>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9"/>
      <c r="Z631" s="259"/>
      <c r="AA631" s="258"/>
      <c r="AB631" s="258"/>
      <c r="AC631" s="258"/>
      <c r="AD631" s="258"/>
      <c r="AE631" s="258"/>
      <c r="AF631" s="258"/>
      <c r="AG631" s="258"/>
      <c r="AH631" s="258"/>
      <c r="AI631" s="258"/>
      <c r="AJ631" s="258"/>
      <c r="AK631" s="258"/>
      <c r="AL631" s="258"/>
      <c r="AM631" s="258"/>
      <c r="AN631" s="258"/>
    </row>
    <row r="632" spans="1:40" ht="18" customHeight="1" x14ac:dyDescent="0.25">
      <c r="A632" s="258"/>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9"/>
      <c r="Z632" s="259"/>
      <c r="AA632" s="258"/>
      <c r="AB632" s="258"/>
      <c r="AC632" s="258"/>
      <c r="AD632" s="258"/>
      <c r="AE632" s="258"/>
      <c r="AF632" s="258"/>
      <c r="AG632" s="258"/>
      <c r="AH632" s="258"/>
      <c r="AI632" s="258"/>
      <c r="AJ632" s="258"/>
      <c r="AK632" s="258"/>
      <c r="AL632" s="258"/>
      <c r="AM632" s="258"/>
      <c r="AN632" s="258"/>
    </row>
    <row r="633" spans="1:40" ht="18" customHeight="1" x14ac:dyDescent="0.25">
      <c r="A633" s="258"/>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9"/>
      <c r="Z633" s="259"/>
      <c r="AA633" s="258"/>
      <c r="AB633" s="258"/>
      <c r="AC633" s="258"/>
      <c r="AD633" s="258"/>
      <c r="AE633" s="258"/>
      <c r="AF633" s="258"/>
      <c r="AG633" s="258"/>
      <c r="AH633" s="258"/>
      <c r="AI633" s="258"/>
      <c r="AJ633" s="258"/>
      <c r="AK633" s="258"/>
      <c r="AL633" s="258"/>
      <c r="AM633" s="258"/>
      <c r="AN633" s="258"/>
    </row>
    <row r="634" spans="1:40" ht="18" customHeight="1" x14ac:dyDescent="0.25">
      <c r="A634" s="258"/>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9"/>
      <c r="Z634" s="259"/>
      <c r="AA634" s="258"/>
      <c r="AB634" s="258"/>
      <c r="AC634" s="258"/>
      <c r="AD634" s="258"/>
      <c r="AE634" s="258"/>
      <c r="AF634" s="258"/>
      <c r="AG634" s="258"/>
      <c r="AH634" s="258"/>
      <c r="AI634" s="258"/>
      <c r="AJ634" s="258"/>
      <c r="AK634" s="258"/>
      <c r="AL634" s="258"/>
      <c r="AM634" s="258"/>
      <c r="AN634" s="258"/>
    </row>
    <row r="635" spans="1:40" ht="18" customHeight="1" x14ac:dyDescent="0.25">
      <c r="A635" s="258"/>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9"/>
      <c r="Z635" s="259"/>
      <c r="AA635" s="258"/>
      <c r="AB635" s="258"/>
      <c r="AC635" s="258"/>
      <c r="AD635" s="258"/>
      <c r="AE635" s="258"/>
      <c r="AF635" s="258"/>
      <c r="AG635" s="258"/>
      <c r="AH635" s="258"/>
      <c r="AI635" s="258"/>
      <c r="AJ635" s="258"/>
      <c r="AK635" s="258"/>
      <c r="AL635" s="258"/>
      <c r="AM635" s="258"/>
      <c r="AN635" s="258"/>
    </row>
    <row r="636" spans="1:40" ht="18" customHeight="1" x14ac:dyDescent="0.25">
      <c r="A636" s="258"/>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9"/>
      <c r="Z636" s="259"/>
      <c r="AA636" s="258"/>
      <c r="AB636" s="258"/>
      <c r="AC636" s="258"/>
      <c r="AD636" s="258"/>
      <c r="AE636" s="258"/>
      <c r="AF636" s="258"/>
      <c r="AG636" s="258"/>
      <c r="AH636" s="258"/>
      <c r="AI636" s="258"/>
      <c r="AJ636" s="258"/>
      <c r="AK636" s="258"/>
      <c r="AL636" s="258"/>
      <c r="AM636" s="258"/>
      <c r="AN636" s="258"/>
    </row>
    <row r="637" spans="1:40" ht="18" customHeight="1" x14ac:dyDescent="0.25">
      <c r="A637" s="258"/>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9"/>
      <c r="Z637" s="259"/>
      <c r="AA637" s="258"/>
      <c r="AB637" s="258"/>
      <c r="AC637" s="258"/>
      <c r="AD637" s="258"/>
      <c r="AE637" s="258"/>
      <c r="AF637" s="258"/>
      <c r="AG637" s="258"/>
      <c r="AH637" s="258"/>
      <c r="AI637" s="258"/>
      <c r="AJ637" s="258"/>
      <c r="AK637" s="258"/>
      <c r="AL637" s="258"/>
      <c r="AM637" s="258"/>
      <c r="AN637" s="258"/>
    </row>
    <row r="638" spans="1:40" ht="18" customHeight="1" x14ac:dyDescent="0.25">
      <c r="A638" s="258"/>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9"/>
      <c r="Z638" s="259"/>
      <c r="AA638" s="258"/>
      <c r="AB638" s="258"/>
      <c r="AC638" s="258"/>
      <c r="AD638" s="258"/>
      <c r="AE638" s="258"/>
      <c r="AF638" s="258"/>
      <c r="AG638" s="258"/>
      <c r="AH638" s="258"/>
      <c r="AI638" s="258"/>
      <c r="AJ638" s="258"/>
      <c r="AK638" s="258"/>
      <c r="AL638" s="258"/>
      <c r="AM638" s="258"/>
      <c r="AN638" s="258"/>
    </row>
    <row r="639" spans="1:40" ht="18" customHeight="1" x14ac:dyDescent="0.25">
      <c r="A639" s="258"/>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9"/>
      <c r="Z639" s="259"/>
      <c r="AA639" s="258"/>
      <c r="AB639" s="258"/>
      <c r="AC639" s="258"/>
      <c r="AD639" s="258"/>
      <c r="AE639" s="258"/>
      <c r="AF639" s="258"/>
      <c r="AG639" s="258"/>
      <c r="AH639" s="258"/>
      <c r="AI639" s="258"/>
      <c r="AJ639" s="258"/>
      <c r="AK639" s="258"/>
      <c r="AL639" s="258"/>
      <c r="AM639" s="258"/>
      <c r="AN639" s="258"/>
    </row>
    <row r="640" spans="1:40" ht="18" customHeight="1" x14ac:dyDescent="0.25">
      <c r="A640" s="258"/>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9"/>
      <c r="Z640" s="259"/>
      <c r="AA640" s="258"/>
      <c r="AB640" s="258"/>
      <c r="AC640" s="258"/>
      <c r="AD640" s="258"/>
      <c r="AE640" s="258"/>
      <c r="AF640" s="258"/>
      <c r="AG640" s="258"/>
      <c r="AH640" s="258"/>
      <c r="AI640" s="258"/>
      <c r="AJ640" s="258"/>
      <c r="AK640" s="258"/>
      <c r="AL640" s="258"/>
      <c r="AM640" s="258"/>
      <c r="AN640" s="258"/>
    </row>
    <row r="641" spans="1:40" ht="18" customHeight="1" x14ac:dyDescent="0.25">
      <c r="A641" s="258"/>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9"/>
      <c r="Z641" s="259"/>
      <c r="AA641" s="258"/>
      <c r="AB641" s="258"/>
      <c r="AC641" s="258"/>
      <c r="AD641" s="258"/>
      <c r="AE641" s="258"/>
      <c r="AF641" s="258"/>
      <c r="AG641" s="258"/>
      <c r="AH641" s="258"/>
      <c r="AI641" s="258"/>
      <c r="AJ641" s="258"/>
      <c r="AK641" s="258"/>
      <c r="AL641" s="258"/>
      <c r="AM641" s="258"/>
      <c r="AN641" s="258"/>
    </row>
    <row r="642" spans="1:40" ht="18" customHeight="1" x14ac:dyDescent="0.25">
      <c r="A642" s="258"/>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9"/>
      <c r="Z642" s="259"/>
      <c r="AA642" s="258"/>
      <c r="AB642" s="258"/>
      <c r="AC642" s="258"/>
      <c r="AD642" s="258"/>
      <c r="AE642" s="258"/>
      <c r="AF642" s="258"/>
      <c r="AG642" s="258"/>
      <c r="AH642" s="258"/>
      <c r="AI642" s="258"/>
      <c r="AJ642" s="258"/>
      <c r="AK642" s="258"/>
      <c r="AL642" s="258"/>
      <c r="AM642" s="258"/>
      <c r="AN642" s="258"/>
    </row>
    <row r="643" spans="1:40" ht="18" customHeight="1" x14ac:dyDescent="0.25">
      <c r="A643" s="258"/>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9"/>
      <c r="Z643" s="259"/>
      <c r="AA643" s="258"/>
      <c r="AB643" s="258"/>
      <c r="AC643" s="258"/>
      <c r="AD643" s="258"/>
      <c r="AE643" s="258"/>
      <c r="AF643" s="258"/>
      <c r="AG643" s="258"/>
      <c r="AH643" s="258"/>
      <c r="AI643" s="258"/>
      <c r="AJ643" s="258"/>
      <c r="AK643" s="258"/>
      <c r="AL643" s="258"/>
      <c r="AM643" s="258"/>
      <c r="AN643" s="258"/>
    </row>
    <row r="644" spans="1:40" ht="18" customHeight="1" x14ac:dyDescent="0.25">
      <c r="A644" s="258"/>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9"/>
      <c r="Z644" s="259"/>
      <c r="AA644" s="258"/>
      <c r="AB644" s="258"/>
      <c r="AC644" s="258"/>
      <c r="AD644" s="258"/>
      <c r="AE644" s="258"/>
      <c r="AF644" s="258"/>
      <c r="AG644" s="258"/>
      <c r="AH644" s="258"/>
      <c r="AI644" s="258"/>
      <c r="AJ644" s="258"/>
      <c r="AK644" s="258"/>
      <c r="AL644" s="258"/>
      <c r="AM644" s="258"/>
      <c r="AN644" s="258"/>
    </row>
    <row r="645" spans="1:40" ht="18" customHeight="1" x14ac:dyDescent="0.25">
      <c r="A645" s="258"/>
      <c r="B645" s="258"/>
      <c r="C645" s="258"/>
      <c r="D645" s="258"/>
      <c r="E645" s="258"/>
      <c r="F645" s="258"/>
      <c r="G645" s="258"/>
      <c r="H645" s="258"/>
      <c r="I645" s="258"/>
      <c r="J645" s="258"/>
      <c r="K645" s="258"/>
      <c r="L645" s="258"/>
      <c r="M645" s="258"/>
      <c r="N645" s="258"/>
      <c r="O645" s="258"/>
      <c r="P645" s="258"/>
      <c r="Q645" s="258"/>
      <c r="R645" s="258"/>
      <c r="S645" s="258"/>
      <c r="T645" s="258"/>
      <c r="U645" s="258"/>
      <c r="V645" s="258"/>
      <c r="W645" s="258"/>
      <c r="X645" s="258"/>
      <c r="Y645" s="259"/>
      <c r="Z645" s="259"/>
      <c r="AA645" s="258"/>
      <c r="AB645" s="258"/>
      <c r="AC645" s="258"/>
      <c r="AD645" s="258"/>
      <c r="AE645" s="258"/>
      <c r="AF645" s="258"/>
      <c r="AG645" s="258"/>
      <c r="AH645" s="258"/>
      <c r="AI645" s="258"/>
      <c r="AJ645" s="258"/>
      <c r="AK645" s="258"/>
      <c r="AL645" s="258"/>
      <c r="AM645" s="258"/>
      <c r="AN645" s="258"/>
    </row>
    <row r="646" spans="1:40" ht="18" customHeight="1" x14ac:dyDescent="0.25">
      <c r="A646" s="258"/>
      <c r="B646" s="258"/>
      <c r="C646" s="258"/>
      <c r="D646" s="258"/>
      <c r="E646" s="258"/>
      <c r="F646" s="258"/>
      <c r="G646" s="258"/>
      <c r="H646" s="258"/>
      <c r="I646" s="258"/>
      <c r="J646" s="258"/>
      <c r="K646" s="258"/>
      <c r="L646" s="258"/>
      <c r="M646" s="258"/>
      <c r="N646" s="258"/>
      <c r="O646" s="258"/>
      <c r="P646" s="258"/>
      <c r="Q646" s="258"/>
      <c r="R646" s="258"/>
      <c r="S646" s="258"/>
      <c r="T646" s="258"/>
      <c r="U646" s="258"/>
      <c r="V646" s="258"/>
      <c r="W646" s="258"/>
      <c r="X646" s="258"/>
      <c r="Y646" s="259"/>
      <c r="Z646" s="259"/>
      <c r="AA646" s="258"/>
      <c r="AB646" s="258"/>
      <c r="AC646" s="258"/>
      <c r="AD646" s="258"/>
      <c r="AE646" s="258"/>
      <c r="AF646" s="258"/>
      <c r="AG646" s="258"/>
      <c r="AH646" s="258"/>
      <c r="AI646" s="258"/>
      <c r="AJ646" s="258"/>
      <c r="AK646" s="258"/>
      <c r="AL646" s="258"/>
      <c r="AM646" s="258"/>
      <c r="AN646" s="258"/>
    </row>
    <row r="647" spans="1:40" ht="18" customHeight="1" x14ac:dyDescent="0.25">
      <c r="A647" s="258"/>
      <c r="B647" s="258"/>
      <c r="C647" s="258"/>
      <c r="D647" s="258"/>
      <c r="E647" s="258"/>
      <c r="F647" s="258"/>
      <c r="G647" s="258"/>
      <c r="H647" s="258"/>
      <c r="I647" s="258"/>
      <c r="J647" s="258"/>
      <c r="K647" s="258"/>
      <c r="L647" s="258"/>
      <c r="M647" s="258"/>
      <c r="N647" s="258"/>
      <c r="O647" s="258"/>
      <c r="P647" s="258"/>
      <c r="Q647" s="258"/>
      <c r="R647" s="258"/>
      <c r="S647" s="258"/>
      <c r="T647" s="258"/>
      <c r="U647" s="258"/>
      <c r="V647" s="258"/>
      <c r="W647" s="258"/>
      <c r="X647" s="258"/>
      <c r="Y647" s="259"/>
      <c r="Z647" s="259"/>
      <c r="AA647" s="258"/>
      <c r="AB647" s="258"/>
      <c r="AC647" s="258"/>
      <c r="AD647" s="258"/>
      <c r="AE647" s="258"/>
      <c r="AF647" s="258"/>
      <c r="AG647" s="258"/>
      <c r="AH647" s="258"/>
      <c r="AI647" s="258"/>
      <c r="AJ647" s="258"/>
      <c r="AK647" s="258"/>
      <c r="AL647" s="258"/>
      <c r="AM647" s="258"/>
      <c r="AN647" s="258"/>
    </row>
    <row r="648" spans="1:40" ht="18" customHeight="1" x14ac:dyDescent="0.25">
      <c r="A648" s="258"/>
      <c r="B648" s="258"/>
      <c r="C648" s="258"/>
      <c r="D648" s="258"/>
      <c r="E648" s="258"/>
      <c r="F648" s="258"/>
      <c r="G648" s="258"/>
      <c r="H648" s="258"/>
      <c r="I648" s="258"/>
      <c r="J648" s="258"/>
      <c r="K648" s="258"/>
      <c r="L648" s="258"/>
      <c r="M648" s="258"/>
      <c r="N648" s="258"/>
      <c r="O648" s="258"/>
      <c r="P648" s="258"/>
      <c r="Q648" s="258"/>
      <c r="R648" s="258"/>
      <c r="S648" s="258"/>
      <c r="T648" s="258"/>
      <c r="U648" s="258"/>
      <c r="V648" s="258"/>
      <c r="W648" s="258"/>
      <c r="X648" s="258"/>
      <c r="Y648" s="259"/>
      <c r="Z648" s="259"/>
      <c r="AA648" s="258"/>
      <c r="AB648" s="258"/>
      <c r="AC648" s="258"/>
      <c r="AD648" s="258"/>
      <c r="AE648" s="258"/>
      <c r="AF648" s="258"/>
      <c r="AG648" s="258"/>
      <c r="AH648" s="258"/>
      <c r="AI648" s="258"/>
      <c r="AJ648" s="258"/>
      <c r="AK648" s="258"/>
      <c r="AL648" s="258"/>
      <c r="AM648" s="258"/>
      <c r="AN648" s="258"/>
    </row>
    <row r="649" spans="1:40" ht="18" customHeight="1" x14ac:dyDescent="0.25">
      <c r="A649" s="258"/>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9"/>
      <c r="Z649" s="259"/>
      <c r="AA649" s="258"/>
      <c r="AB649" s="258"/>
      <c r="AC649" s="258"/>
      <c r="AD649" s="258"/>
      <c r="AE649" s="258"/>
      <c r="AF649" s="258"/>
      <c r="AG649" s="258"/>
      <c r="AH649" s="258"/>
      <c r="AI649" s="258"/>
      <c r="AJ649" s="258"/>
      <c r="AK649" s="258"/>
      <c r="AL649" s="258"/>
      <c r="AM649" s="258"/>
      <c r="AN649" s="258"/>
    </row>
    <row r="650" spans="1:40" ht="18" customHeight="1" x14ac:dyDescent="0.25">
      <c r="A650" s="258"/>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9"/>
      <c r="Z650" s="259"/>
      <c r="AA650" s="258"/>
      <c r="AB650" s="258"/>
      <c r="AC650" s="258"/>
      <c r="AD650" s="258"/>
      <c r="AE650" s="258"/>
      <c r="AF650" s="258"/>
      <c r="AG650" s="258"/>
      <c r="AH650" s="258"/>
      <c r="AI650" s="258"/>
      <c r="AJ650" s="258"/>
      <c r="AK650" s="258"/>
      <c r="AL650" s="258"/>
      <c r="AM650" s="258"/>
      <c r="AN650" s="258"/>
    </row>
    <row r="651" spans="1:40" ht="18" customHeight="1" x14ac:dyDescent="0.25">
      <c r="A651" s="258"/>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9"/>
      <c r="Z651" s="259"/>
      <c r="AA651" s="258"/>
      <c r="AB651" s="258"/>
      <c r="AC651" s="258"/>
      <c r="AD651" s="258"/>
      <c r="AE651" s="258"/>
      <c r="AF651" s="258"/>
      <c r="AG651" s="258"/>
      <c r="AH651" s="258"/>
      <c r="AI651" s="258"/>
      <c r="AJ651" s="258"/>
      <c r="AK651" s="258"/>
      <c r="AL651" s="258"/>
      <c r="AM651" s="258"/>
      <c r="AN651" s="258"/>
    </row>
    <row r="652" spans="1:40" ht="18" customHeight="1" x14ac:dyDescent="0.25">
      <c r="A652" s="258"/>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9"/>
      <c r="Z652" s="259"/>
      <c r="AA652" s="258"/>
      <c r="AB652" s="258"/>
      <c r="AC652" s="258"/>
      <c r="AD652" s="258"/>
      <c r="AE652" s="258"/>
      <c r="AF652" s="258"/>
      <c r="AG652" s="258"/>
      <c r="AH652" s="258"/>
      <c r="AI652" s="258"/>
      <c r="AJ652" s="258"/>
      <c r="AK652" s="258"/>
      <c r="AL652" s="258"/>
      <c r="AM652" s="258"/>
      <c r="AN652" s="258"/>
    </row>
    <row r="653" spans="1:40" ht="18" customHeight="1" x14ac:dyDescent="0.25">
      <c r="A653" s="258"/>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9"/>
      <c r="Z653" s="259"/>
      <c r="AA653" s="258"/>
      <c r="AB653" s="258"/>
      <c r="AC653" s="258"/>
      <c r="AD653" s="258"/>
      <c r="AE653" s="258"/>
      <c r="AF653" s="258"/>
      <c r="AG653" s="258"/>
      <c r="AH653" s="258"/>
      <c r="AI653" s="258"/>
      <c r="AJ653" s="258"/>
      <c r="AK653" s="258"/>
      <c r="AL653" s="258"/>
      <c r="AM653" s="258"/>
      <c r="AN653" s="258"/>
    </row>
    <row r="654" spans="1:40" ht="18" customHeight="1" x14ac:dyDescent="0.25">
      <c r="A654" s="258"/>
      <c r="B654" s="258"/>
      <c r="C654" s="258"/>
      <c r="D654" s="258"/>
      <c r="E654" s="258"/>
      <c r="F654" s="258"/>
      <c r="G654" s="258"/>
      <c r="H654" s="258"/>
      <c r="I654" s="258"/>
      <c r="J654" s="258"/>
      <c r="K654" s="258"/>
      <c r="L654" s="258"/>
      <c r="M654" s="258"/>
      <c r="N654" s="258"/>
      <c r="O654" s="258"/>
      <c r="P654" s="258"/>
      <c r="Q654" s="258"/>
      <c r="R654" s="258"/>
      <c r="S654" s="258"/>
      <c r="T654" s="258"/>
      <c r="U654" s="258"/>
      <c r="V654" s="258"/>
      <c r="W654" s="258"/>
      <c r="X654" s="258"/>
      <c r="Y654" s="259"/>
      <c r="Z654" s="259"/>
      <c r="AA654" s="258"/>
      <c r="AB654" s="258"/>
      <c r="AC654" s="258"/>
      <c r="AD654" s="258"/>
      <c r="AE654" s="258"/>
      <c r="AF654" s="258"/>
      <c r="AG654" s="258"/>
      <c r="AH654" s="258"/>
      <c r="AI654" s="258"/>
      <c r="AJ654" s="258"/>
      <c r="AK654" s="258"/>
      <c r="AL654" s="258"/>
      <c r="AM654" s="258"/>
      <c r="AN654" s="258"/>
    </row>
    <row r="655" spans="1:40" ht="18" customHeight="1" x14ac:dyDescent="0.25">
      <c r="A655" s="258"/>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9"/>
      <c r="Z655" s="259"/>
      <c r="AA655" s="258"/>
      <c r="AB655" s="258"/>
      <c r="AC655" s="258"/>
      <c r="AD655" s="258"/>
      <c r="AE655" s="258"/>
      <c r="AF655" s="258"/>
      <c r="AG655" s="258"/>
      <c r="AH655" s="258"/>
      <c r="AI655" s="258"/>
      <c r="AJ655" s="258"/>
      <c r="AK655" s="258"/>
      <c r="AL655" s="258"/>
      <c r="AM655" s="258"/>
      <c r="AN655" s="258"/>
    </row>
    <row r="656" spans="1:40" ht="18" customHeight="1" x14ac:dyDescent="0.25">
      <c r="A656" s="258"/>
      <c r="B656" s="258"/>
      <c r="C656" s="258"/>
      <c r="D656" s="258"/>
      <c r="E656" s="258"/>
      <c r="F656" s="258"/>
      <c r="G656" s="258"/>
      <c r="H656" s="258"/>
      <c r="I656" s="258"/>
      <c r="J656" s="258"/>
      <c r="K656" s="258"/>
      <c r="L656" s="258"/>
      <c r="M656" s="258"/>
      <c r="N656" s="258"/>
      <c r="O656" s="258"/>
      <c r="P656" s="258"/>
      <c r="Q656" s="258"/>
      <c r="R656" s="258"/>
      <c r="S656" s="258"/>
      <c r="T656" s="258"/>
      <c r="U656" s="258"/>
      <c r="V656" s="258"/>
      <c r="W656" s="258"/>
      <c r="X656" s="258"/>
      <c r="Y656" s="259"/>
      <c r="Z656" s="259"/>
      <c r="AA656" s="258"/>
      <c r="AB656" s="258"/>
      <c r="AC656" s="258"/>
      <c r="AD656" s="258"/>
      <c r="AE656" s="258"/>
      <c r="AF656" s="258"/>
      <c r="AG656" s="258"/>
      <c r="AH656" s="258"/>
      <c r="AI656" s="258"/>
      <c r="AJ656" s="258"/>
      <c r="AK656" s="258"/>
      <c r="AL656" s="258"/>
      <c r="AM656" s="258"/>
      <c r="AN656" s="258"/>
    </row>
    <row r="657" spans="1:40" ht="18" customHeight="1" x14ac:dyDescent="0.25">
      <c r="A657" s="258"/>
      <c r="B657" s="258"/>
      <c r="C657" s="258"/>
      <c r="D657" s="258"/>
      <c r="E657" s="258"/>
      <c r="F657" s="258"/>
      <c r="G657" s="258"/>
      <c r="H657" s="258"/>
      <c r="I657" s="258"/>
      <c r="J657" s="258"/>
      <c r="K657" s="258"/>
      <c r="L657" s="258"/>
      <c r="M657" s="258"/>
      <c r="N657" s="258"/>
      <c r="O657" s="258"/>
      <c r="P657" s="258"/>
      <c r="Q657" s="258"/>
      <c r="R657" s="258"/>
      <c r="S657" s="258"/>
      <c r="T657" s="258"/>
      <c r="U657" s="258"/>
      <c r="V657" s="258"/>
      <c r="W657" s="258"/>
      <c r="X657" s="258"/>
      <c r="Y657" s="259"/>
      <c r="Z657" s="259"/>
      <c r="AA657" s="258"/>
      <c r="AB657" s="258"/>
      <c r="AC657" s="258"/>
      <c r="AD657" s="258"/>
      <c r="AE657" s="258"/>
      <c r="AF657" s="258"/>
      <c r="AG657" s="258"/>
      <c r="AH657" s="258"/>
      <c r="AI657" s="258"/>
      <c r="AJ657" s="258"/>
      <c r="AK657" s="258"/>
      <c r="AL657" s="258"/>
      <c r="AM657" s="258"/>
      <c r="AN657" s="258"/>
    </row>
    <row r="658" spans="1:40" ht="18" customHeight="1" x14ac:dyDescent="0.25">
      <c r="A658" s="258"/>
      <c r="B658" s="258"/>
      <c r="C658" s="258"/>
      <c r="D658" s="258"/>
      <c r="E658" s="258"/>
      <c r="F658" s="258"/>
      <c r="G658" s="258"/>
      <c r="H658" s="258"/>
      <c r="I658" s="258"/>
      <c r="J658" s="258"/>
      <c r="K658" s="258"/>
      <c r="L658" s="258"/>
      <c r="M658" s="258"/>
      <c r="N658" s="258"/>
      <c r="O658" s="258"/>
      <c r="P658" s="258"/>
      <c r="Q658" s="258"/>
      <c r="R658" s="258"/>
      <c r="S658" s="258"/>
      <c r="T658" s="258"/>
      <c r="U658" s="258"/>
      <c r="V658" s="258"/>
      <c r="W658" s="258"/>
      <c r="X658" s="258"/>
      <c r="Y658" s="259"/>
      <c r="Z658" s="259"/>
      <c r="AA658" s="258"/>
      <c r="AB658" s="258"/>
      <c r="AC658" s="258"/>
      <c r="AD658" s="258"/>
      <c r="AE658" s="258"/>
      <c r="AF658" s="258"/>
      <c r="AG658" s="258"/>
      <c r="AH658" s="258"/>
      <c r="AI658" s="258"/>
      <c r="AJ658" s="258"/>
      <c r="AK658" s="258"/>
      <c r="AL658" s="258"/>
      <c r="AM658" s="258"/>
      <c r="AN658" s="258"/>
    </row>
    <row r="659" spans="1:40" ht="18" customHeight="1" x14ac:dyDescent="0.25">
      <c r="A659" s="258"/>
      <c r="B659" s="258"/>
      <c r="C659" s="258"/>
      <c r="D659" s="258"/>
      <c r="E659" s="258"/>
      <c r="F659" s="258"/>
      <c r="G659" s="258"/>
      <c r="H659" s="258"/>
      <c r="I659" s="258"/>
      <c r="J659" s="258"/>
      <c r="K659" s="258"/>
      <c r="L659" s="258"/>
      <c r="M659" s="258"/>
      <c r="N659" s="258"/>
      <c r="O659" s="258"/>
      <c r="P659" s="258"/>
      <c r="Q659" s="258"/>
      <c r="R659" s="258"/>
      <c r="S659" s="258"/>
      <c r="T659" s="258"/>
      <c r="U659" s="258"/>
      <c r="V659" s="258"/>
      <c r="W659" s="258"/>
      <c r="X659" s="258"/>
      <c r="Y659" s="259"/>
      <c r="Z659" s="259"/>
      <c r="AA659" s="258"/>
      <c r="AB659" s="258"/>
      <c r="AC659" s="258"/>
      <c r="AD659" s="258"/>
      <c r="AE659" s="258"/>
      <c r="AF659" s="258"/>
      <c r="AG659" s="258"/>
      <c r="AH659" s="258"/>
      <c r="AI659" s="258"/>
      <c r="AJ659" s="258"/>
      <c r="AK659" s="258"/>
      <c r="AL659" s="258"/>
      <c r="AM659" s="258"/>
      <c r="AN659" s="258"/>
    </row>
    <row r="660" spans="1:40" ht="18" customHeight="1" x14ac:dyDescent="0.25">
      <c r="A660" s="258"/>
      <c r="B660" s="258"/>
      <c r="C660" s="258"/>
      <c r="D660" s="258"/>
      <c r="E660" s="258"/>
      <c r="F660" s="258"/>
      <c r="G660" s="258"/>
      <c r="H660" s="258"/>
      <c r="I660" s="258"/>
      <c r="J660" s="258"/>
      <c r="K660" s="258"/>
      <c r="L660" s="258"/>
      <c r="M660" s="258"/>
      <c r="N660" s="258"/>
      <c r="O660" s="258"/>
      <c r="P660" s="258"/>
      <c r="Q660" s="258"/>
      <c r="R660" s="258"/>
      <c r="S660" s="258"/>
      <c r="T660" s="258"/>
      <c r="U660" s="258"/>
      <c r="V660" s="258"/>
      <c r="W660" s="258"/>
      <c r="X660" s="258"/>
      <c r="Y660" s="259"/>
      <c r="Z660" s="259"/>
      <c r="AA660" s="258"/>
      <c r="AB660" s="258"/>
      <c r="AC660" s="258"/>
      <c r="AD660" s="258"/>
      <c r="AE660" s="258"/>
      <c r="AF660" s="258"/>
      <c r="AG660" s="258"/>
      <c r="AH660" s="258"/>
      <c r="AI660" s="258"/>
      <c r="AJ660" s="258"/>
      <c r="AK660" s="258"/>
      <c r="AL660" s="258"/>
      <c r="AM660" s="258"/>
      <c r="AN660" s="258"/>
    </row>
    <row r="661" spans="1:40" ht="18" customHeight="1" x14ac:dyDescent="0.25">
      <c r="A661" s="258"/>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9"/>
      <c r="Z661" s="259"/>
      <c r="AA661" s="258"/>
      <c r="AB661" s="258"/>
      <c r="AC661" s="258"/>
      <c r="AD661" s="258"/>
      <c r="AE661" s="258"/>
      <c r="AF661" s="258"/>
      <c r="AG661" s="258"/>
      <c r="AH661" s="258"/>
      <c r="AI661" s="258"/>
      <c r="AJ661" s="258"/>
      <c r="AK661" s="258"/>
      <c r="AL661" s="258"/>
      <c r="AM661" s="258"/>
      <c r="AN661" s="258"/>
    </row>
    <row r="662" spans="1:40" ht="18" customHeight="1" x14ac:dyDescent="0.25">
      <c r="A662" s="258"/>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9"/>
      <c r="Z662" s="259"/>
      <c r="AA662" s="258"/>
      <c r="AB662" s="258"/>
      <c r="AC662" s="258"/>
      <c r="AD662" s="258"/>
      <c r="AE662" s="258"/>
      <c r="AF662" s="258"/>
      <c r="AG662" s="258"/>
      <c r="AH662" s="258"/>
      <c r="AI662" s="258"/>
      <c r="AJ662" s="258"/>
      <c r="AK662" s="258"/>
      <c r="AL662" s="258"/>
      <c r="AM662" s="258"/>
      <c r="AN662" s="258"/>
    </row>
    <row r="663" spans="1:40" ht="18" customHeight="1" x14ac:dyDescent="0.25">
      <c r="A663" s="258"/>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9"/>
      <c r="Z663" s="259"/>
      <c r="AA663" s="258"/>
      <c r="AB663" s="258"/>
      <c r="AC663" s="258"/>
      <c r="AD663" s="258"/>
      <c r="AE663" s="258"/>
      <c r="AF663" s="258"/>
      <c r="AG663" s="258"/>
      <c r="AH663" s="258"/>
      <c r="AI663" s="258"/>
      <c r="AJ663" s="258"/>
      <c r="AK663" s="258"/>
      <c r="AL663" s="258"/>
      <c r="AM663" s="258"/>
      <c r="AN663" s="258"/>
    </row>
    <row r="664" spans="1:40" ht="18" customHeight="1" x14ac:dyDescent="0.25">
      <c r="A664" s="258"/>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9"/>
      <c r="Z664" s="259"/>
      <c r="AA664" s="258"/>
      <c r="AB664" s="258"/>
      <c r="AC664" s="258"/>
      <c r="AD664" s="258"/>
      <c r="AE664" s="258"/>
      <c r="AF664" s="258"/>
      <c r="AG664" s="258"/>
      <c r="AH664" s="258"/>
      <c r="AI664" s="258"/>
      <c r="AJ664" s="258"/>
      <c r="AK664" s="258"/>
      <c r="AL664" s="258"/>
      <c r="AM664" s="258"/>
      <c r="AN664" s="258"/>
    </row>
    <row r="665" spans="1:40" ht="18" customHeight="1" x14ac:dyDescent="0.25">
      <c r="A665" s="258"/>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9"/>
      <c r="Z665" s="259"/>
      <c r="AA665" s="258"/>
      <c r="AB665" s="258"/>
      <c r="AC665" s="258"/>
      <c r="AD665" s="258"/>
      <c r="AE665" s="258"/>
      <c r="AF665" s="258"/>
      <c r="AG665" s="258"/>
      <c r="AH665" s="258"/>
      <c r="AI665" s="258"/>
      <c r="AJ665" s="258"/>
      <c r="AK665" s="258"/>
      <c r="AL665" s="258"/>
      <c r="AM665" s="258"/>
      <c r="AN665" s="258"/>
    </row>
    <row r="666" spans="1:40" ht="18" customHeight="1" x14ac:dyDescent="0.25">
      <c r="A666" s="258"/>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9"/>
      <c r="Z666" s="259"/>
      <c r="AA666" s="258"/>
      <c r="AB666" s="258"/>
      <c r="AC666" s="258"/>
      <c r="AD666" s="258"/>
      <c r="AE666" s="258"/>
      <c r="AF666" s="258"/>
      <c r="AG666" s="258"/>
      <c r="AH666" s="258"/>
      <c r="AI666" s="258"/>
      <c r="AJ666" s="258"/>
      <c r="AK666" s="258"/>
      <c r="AL666" s="258"/>
      <c r="AM666" s="258"/>
      <c r="AN666" s="258"/>
    </row>
    <row r="667" spans="1:40" ht="18" customHeight="1" x14ac:dyDescent="0.25">
      <c r="A667" s="258"/>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9"/>
      <c r="Z667" s="259"/>
      <c r="AA667" s="258"/>
      <c r="AB667" s="258"/>
      <c r="AC667" s="258"/>
      <c r="AD667" s="258"/>
      <c r="AE667" s="258"/>
      <c r="AF667" s="258"/>
      <c r="AG667" s="258"/>
      <c r="AH667" s="258"/>
      <c r="AI667" s="258"/>
      <c r="AJ667" s="258"/>
      <c r="AK667" s="258"/>
      <c r="AL667" s="258"/>
      <c r="AM667" s="258"/>
      <c r="AN667" s="258"/>
    </row>
    <row r="668" spans="1:40" ht="18" customHeight="1" x14ac:dyDescent="0.25">
      <c r="A668" s="258"/>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9"/>
      <c r="Z668" s="259"/>
      <c r="AA668" s="258"/>
      <c r="AB668" s="258"/>
      <c r="AC668" s="258"/>
      <c r="AD668" s="258"/>
      <c r="AE668" s="258"/>
      <c r="AF668" s="258"/>
      <c r="AG668" s="258"/>
      <c r="AH668" s="258"/>
      <c r="AI668" s="258"/>
      <c r="AJ668" s="258"/>
      <c r="AK668" s="258"/>
      <c r="AL668" s="258"/>
      <c r="AM668" s="258"/>
      <c r="AN668" s="258"/>
    </row>
    <row r="669" spans="1:40" ht="18" customHeight="1" x14ac:dyDescent="0.25">
      <c r="A669" s="258"/>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9"/>
      <c r="Z669" s="259"/>
      <c r="AA669" s="258"/>
      <c r="AB669" s="258"/>
      <c r="AC669" s="258"/>
      <c r="AD669" s="258"/>
      <c r="AE669" s="258"/>
      <c r="AF669" s="258"/>
      <c r="AG669" s="258"/>
      <c r="AH669" s="258"/>
      <c r="AI669" s="258"/>
      <c r="AJ669" s="258"/>
      <c r="AK669" s="258"/>
      <c r="AL669" s="258"/>
      <c r="AM669" s="258"/>
      <c r="AN669" s="258"/>
    </row>
    <row r="670" spans="1:40" ht="18" customHeight="1" x14ac:dyDescent="0.25">
      <c r="A670" s="258"/>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9"/>
      <c r="Z670" s="259"/>
      <c r="AA670" s="258"/>
      <c r="AB670" s="258"/>
      <c r="AC670" s="258"/>
      <c r="AD670" s="258"/>
      <c r="AE670" s="258"/>
      <c r="AF670" s="258"/>
      <c r="AG670" s="258"/>
      <c r="AH670" s="258"/>
      <c r="AI670" s="258"/>
      <c r="AJ670" s="258"/>
      <c r="AK670" s="258"/>
      <c r="AL670" s="258"/>
      <c r="AM670" s="258"/>
      <c r="AN670" s="258"/>
    </row>
    <row r="671" spans="1:40" ht="18" customHeight="1" x14ac:dyDescent="0.25">
      <c r="A671" s="258"/>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9"/>
      <c r="Z671" s="259"/>
      <c r="AA671" s="258"/>
      <c r="AB671" s="258"/>
      <c r="AC671" s="258"/>
      <c r="AD671" s="258"/>
      <c r="AE671" s="258"/>
      <c r="AF671" s="258"/>
      <c r="AG671" s="258"/>
      <c r="AH671" s="258"/>
      <c r="AI671" s="258"/>
      <c r="AJ671" s="258"/>
      <c r="AK671" s="258"/>
      <c r="AL671" s="258"/>
      <c r="AM671" s="258"/>
      <c r="AN671" s="258"/>
    </row>
    <row r="672" spans="1:40" ht="18" customHeight="1" x14ac:dyDescent="0.25">
      <c r="A672" s="258"/>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9"/>
      <c r="Z672" s="259"/>
      <c r="AA672" s="258"/>
      <c r="AB672" s="258"/>
      <c r="AC672" s="258"/>
      <c r="AD672" s="258"/>
      <c r="AE672" s="258"/>
      <c r="AF672" s="258"/>
      <c r="AG672" s="258"/>
      <c r="AH672" s="258"/>
      <c r="AI672" s="258"/>
      <c r="AJ672" s="258"/>
      <c r="AK672" s="258"/>
      <c r="AL672" s="258"/>
      <c r="AM672" s="258"/>
      <c r="AN672" s="258"/>
    </row>
    <row r="673" spans="1:40" ht="18" customHeight="1" x14ac:dyDescent="0.25">
      <c r="A673" s="258"/>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9"/>
      <c r="Z673" s="259"/>
      <c r="AA673" s="258"/>
      <c r="AB673" s="258"/>
      <c r="AC673" s="258"/>
      <c r="AD673" s="258"/>
      <c r="AE673" s="258"/>
      <c r="AF673" s="258"/>
      <c r="AG673" s="258"/>
      <c r="AH673" s="258"/>
      <c r="AI673" s="258"/>
      <c r="AJ673" s="258"/>
      <c r="AK673" s="258"/>
      <c r="AL673" s="258"/>
      <c r="AM673" s="258"/>
      <c r="AN673" s="258"/>
    </row>
    <row r="674" spans="1:40" ht="18" customHeight="1" x14ac:dyDescent="0.25">
      <c r="A674" s="258"/>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9"/>
      <c r="Z674" s="259"/>
      <c r="AA674" s="258"/>
      <c r="AB674" s="258"/>
      <c r="AC674" s="258"/>
      <c r="AD674" s="258"/>
      <c r="AE674" s="258"/>
      <c r="AF674" s="258"/>
      <c r="AG674" s="258"/>
      <c r="AH674" s="258"/>
      <c r="AI674" s="258"/>
      <c r="AJ674" s="258"/>
      <c r="AK674" s="258"/>
      <c r="AL674" s="258"/>
      <c r="AM674" s="258"/>
      <c r="AN674" s="258"/>
    </row>
    <row r="675" spans="1:40" ht="18" customHeight="1" x14ac:dyDescent="0.25">
      <c r="A675" s="258"/>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9"/>
      <c r="Z675" s="259"/>
      <c r="AA675" s="258"/>
      <c r="AB675" s="258"/>
      <c r="AC675" s="258"/>
      <c r="AD675" s="258"/>
      <c r="AE675" s="258"/>
      <c r="AF675" s="258"/>
      <c r="AG675" s="258"/>
      <c r="AH675" s="258"/>
      <c r="AI675" s="258"/>
      <c r="AJ675" s="258"/>
      <c r="AK675" s="258"/>
      <c r="AL675" s="258"/>
      <c r="AM675" s="258"/>
      <c r="AN675" s="258"/>
    </row>
    <row r="676" spans="1:40" ht="18" customHeight="1" x14ac:dyDescent="0.25">
      <c r="A676" s="258"/>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9"/>
      <c r="Z676" s="259"/>
      <c r="AA676" s="258"/>
      <c r="AB676" s="258"/>
      <c r="AC676" s="258"/>
      <c r="AD676" s="258"/>
      <c r="AE676" s="258"/>
      <c r="AF676" s="258"/>
      <c r="AG676" s="258"/>
      <c r="AH676" s="258"/>
      <c r="AI676" s="258"/>
      <c r="AJ676" s="258"/>
      <c r="AK676" s="258"/>
      <c r="AL676" s="258"/>
      <c r="AM676" s="258"/>
      <c r="AN676" s="258"/>
    </row>
    <row r="677" spans="1:40" ht="18" customHeight="1" x14ac:dyDescent="0.25">
      <c r="A677" s="258"/>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9"/>
      <c r="Z677" s="259"/>
      <c r="AA677" s="258"/>
      <c r="AB677" s="258"/>
      <c r="AC677" s="258"/>
      <c r="AD677" s="258"/>
      <c r="AE677" s="258"/>
      <c r="AF677" s="258"/>
      <c r="AG677" s="258"/>
      <c r="AH677" s="258"/>
      <c r="AI677" s="258"/>
      <c r="AJ677" s="258"/>
      <c r="AK677" s="258"/>
      <c r="AL677" s="258"/>
      <c r="AM677" s="258"/>
      <c r="AN677" s="258"/>
    </row>
    <row r="678" spans="1:40" ht="18" customHeight="1" x14ac:dyDescent="0.25">
      <c r="A678" s="258"/>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9"/>
      <c r="Z678" s="259"/>
      <c r="AA678" s="258"/>
      <c r="AB678" s="258"/>
      <c r="AC678" s="258"/>
      <c r="AD678" s="258"/>
      <c r="AE678" s="258"/>
      <c r="AF678" s="258"/>
      <c r="AG678" s="258"/>
      <c r="AH678" s="258"/>
      <c r="AI678" s="258"/>
      <c r="AJ678" s="258"/>
      <c r="AK678" s="258"/>
      <c r="AL678" s="258"/>
      <c r="AM678" s="258"/>
      <c r="AN678" s="258"/>
    </row>
    <row r="679" spans="1:40" ht="18" customHeight="1" x14ac:dyDescent="0.25">
      <c r="A679" s="258"/>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9"/>
      <c r="Z679" s="259"/>
      <c r="AA679" s="258"/>
      <c r="AB679" s="258"/>
      <c r="AC679" s="258"/>
      <c r="AD679" s="258"/>
      <c r="AE679" s="258"/>
      <c r="AF679" s="258"/>
      <c r="AG679" s="258"/>
      <c r="AH679" s="258"/>
      <c r="AI679" s="258"/>
      <c r="AJ679" s="258"/>
      <c r="AK679" s="258"/>
      <c r="AL679" s="258"/>
      <c r="AM679" s="258"/>
      <c r="AN679" s="258"/>
    </row>
    <row r="680" spans="1:40" ht="18" customHeight="1" x14ac:dyDescent="0.25">
      <c r="A680" s="258"/>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9"/>
      <c r="Z680" s="259"/>
      <c r="AA680" s="258"/>
      <c r="AB680" s="258"/>
      <c r="AC680" s="258"/>
      <c r="AD680" s="258"/>
      <c r="AE680" s="258"/>
      <c r="AF680" s="258"/>
      <c r="AG680" s="258"/>
      <c r="AH680" s="258"/>
      <c r="AI680" s="258"/>
      <c r="AJ680" s="258"/>
      <c r="AK680" s="258"/>
      <c r="AL680" s="258"/>
      <c r="AM680" s="258"/>
      <c r="AN680" s="258"/>
    </row>
    <row r="681" spans="1:40" ht="18" customHeight="1" x14ac:dyDescent="0.25">
      <c r="A681" s="258"/>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9"/>
      <c r="Z681" s="259"/>
      <c r="AA681" s="258"/>
      <c r="AB681" s="258"/>
      <c r="AC681" s="258"/>
      <c r="AD681" s="258"/>
      <c r="AE681" s="258"/>
      <c r="AF681" s="258"/>
      <c r="AG681" s="258"/>
      <c r="AH681" s="258"/>
      <c r="AI681" s="258"/>
      <c r="AJ681" s="258"/>
      <c r="AK681" s="258"/>
      <c r="AL681" s="258"/>
      <c r="AM681" s="258"/>
      <c r="AN681" s="258"/>
    </row>
    <row r="682" spans="1:40" ht="18" customHeight="1" x14ac:dyDescent="0.25">
      <c r="A682" s="258"/>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9"/>
      <c r="Z682" s="259"/>
      <c r="AA682" s="258"/>
      <c r="AB682" s="258"/>
      <c r="AC682" s="258"/>
      <c r="AD682" s="258"/>
      <c r="AE682" s="258"/>
      <c r="AF682" s="258"/>
      <c r="AG682" s="258"/>
      <c r="AH682" s="258"/>
      <c r="AI682" s="258"/>
      <c r="AJ682" s="258"/>
      <c r="AK682" s="258"/>
      <c r="AL682" s="258"/>
      <c r="AM682" s="258"/>
      <c r="AN682" s="258"/>
    </row>
    <row r="683" spans="1:40" ht="18" customHeight="1" x14ac:dyDescent="0.25">
      <c r="A683" s="258"/>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9"/>
      <c r="Z683" s="259"/>
      <c r="AA683" s="258"/>
      <c r="AB683" s="258"/>
      <c r="AC683" s="258"/>
      <c r="AD683" s="258"/>
      <c r="AE683" s="258"/>
      <c r="AF683" s="258"/>
      <c r="AG683" s="258"/>
      <c r="AH683" s="258"/>
      <c r="AI683" s="258"/>
      <c r="AJ683" s="258"/>
      <c r="AK683" s="258"/>
      <c r="AL683" s="258"/>
      <c r="AM683" s="258"/>
      <c r="AN683" s="258"/>
    </row>
    <row r="684" spans="1:40" ht="18" customHeight="1" x14ac:dyDescent="0.25">
      <c r="A684" s="258"/>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9"/>
      <c r="Z684" s="259"/>
      <c r="AA684" s="258"/>
      <c r="AB684" s="258"/>
      <c r="AC684" s="258"/>
      <c r="AD684" s="258"/>
      <c r="AE684" s="258"/>
      <c r="AF684" s="258"/>
      <c r="AG684" s="258"/>
      <c r="AH684" s="258"/>
      <c r="AI684" s="258"/>
      <c r="AJ684" s="258"/>
      <c r="AK684" s="258"/>
      <c r="AL684" s="258"/>
      <c r="AM684" s="258"/>
      <c r="AN684" s="258"/>
    </row>
    <row r="685" spans="1:40" ht="18" customHeight="1" x14ac:dyDescent="0.25">
      <c r="A685" s="258"/>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9"/>
      <c r="Z685" s="259"/>
      <c r="AA685" s="258"/>
      <c r="AB685" s="258"/>
      <c r="AC685" s="258"/>
      <c r="AD685" s="258"/>
      <c r="AE685" s="258"/>
      <c r="AF685" s="258"/>
      <c r="AG685" s="258"/>
      <c r="AH685" s="258"/>
      <c r="AI685" s="258"/>
      <c r="AJ685" s="258"/>
      <c r="AK685" s="258"/>
      <c r="AL685" s="258"/>
      <c r="AM685" s="258"/>
      <c r="AN685" s="258"/>
    </row>
    <row r="686" spans="1:40" ht="18" customHeight="1" x14ac:dyDescent="0.25">
      <c r="A686" s="258"/>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9"/>
      <c r="Z686" s="259"/>
      <c r="AA686" s="258"/>
      <c r="AB686" s="258"/>
      <c r="AC686" s="258"/>
      <c r="AD686" s="258"/>
      <c r="AE686" s="258"/>
      <c r="AF686" s="258"/>
      <c r="AG686" s="258"/>
      <c r="AH686" s="258"/>
      <c r="AI686" s="258"/>
      <c r="AJ686" s="258"/>
      <c r="AK686" s="258"/>
      <c r="AL686" s="258"/>
      <c r="AM686" s="258"/>
      <c r="AN686" s="258"/>
    </row>
    <row r="687" spans="1:40" ht="18" customHeight="1" x14ac:dyDescent="0.25">
      <c r="A687" s="258"/>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9"/>
      <c r="Z687" s="259"/>
      <c r="AA687" s="258"/>
      <c r="AB687" s="258"/>
      <c r="AC687" s="258"/>
      <c r="AD687" s="258"/>
      <c r="AE687" s="258"/>
      <c r="AF687" s="258"/>
      <c r="AG687" s="258"/>
      <c r="AH687" s="258"/>
      <c r="AI687" s="258"/>
      <c r="AJ687" s="258"/>
      <c r="AK687" s="258"/>
      <c r="AL687" s="258"/>
      <c r="AM687" s="258"/>
      <c r="AN687" s="258"/>
    </row>
    <row r="688" spans="1:40" ht="18" customHeight="1" x14ac:dyDescent="0.25">
      <c r="A688" s="258"/>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9"/>
      <c r="Z688" s="259"/>
      <c r="AA688" s="258"/>
      <c r="AB688" s="258"/>
      <c r="AC688" s="258"/>
      <c r="AD688" s="258"/>
      <c r="AE688" s="258"/>
      <c r="AF688" s="258"/>
      <c r="AG688" s="258"/>
      <c r="AH688" s="258"/>
      <c r="AI688" s="258"/>
      <c r="AJ688" s="258"/>
      <c r="AK688" s="258"/>
      <c r="AL688" s="258"/>
      <c r="AM688" s="258"/>
      <c r="AN688" s="258"/>
    </row>
    <row r="689" spans="1:40" ht="18" customHeight="1" x14ac:dyDescent="0.25">
      <c r="A689" s="258"/>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9"/>
      <c r="Z689" s="259"/>
      <c r="AA689" s="258"/>
      <c r="AB689" s="258"/>
      <c r="AC689" s="258"/>
      <c r="AD689" s="258"/>
      <c r="AE689" s="258"/>
      <c r="AF689" s="258"/>
      <c r="AG689" s="258"/>
      <c r="AH689" s="258"/>
      <c r="AI689" s="258"/>
      <c r="AJ689" s="258"/>
      <c r="AK689" s="258"/>
      <c r="AL689" s="258"/>
      <c r="AM689" s="258"/>
      <c r="AN689" s="258"/>
    </row>
    <row r="690" spans="1:40" ht="18" customHeight="1" x14ac:dyDescent="0.25">
      <c r="A690" s="258"/>
      <c r="B690" s="258"/>
      <c r="C690" s="258"/>
      <c r="D690" s="258"/>
      <c r="E690" s="258"/>
      <c r="F690" s="258"/>
      <c r="G690" s="258"/>
      <c r="H690" s="258"/>
      <c r="I690" s="258"/>
      <c r="J690" s="258"/>
      <c r="K690" s="258"/>
      <c r="L690" s="258"/>
      <c r="M690" s="258"/>
      <c r="N690" s="258"/>
      <c r="O690" s="258"/>
      <c r="P690" s="258"/>
      <c r="Q690" s="258"/>
      <c r="R690" s="258"/>
      <c r="S690" s="258"/>
      <c r="T690" s="258"/>
      <c r="U690" s="258"/>
      <c r="V690" s="258"/>
      <c r="W690" s="258"/>
      <c r="X690" s="258"/>
      <c r="Y690" s="259"/>
      <c r="Z690" s="259"/>
      <c r="AA690" s="258"/>
      <c r="AB690" s="258"/>
      <c r="AC690" s="258"/>
      <c r="AD690" s="258"/>
      <c r="AE690" s="258"/>
      <c r="AF690" s="258"/>
      <c r="AG690" s="258"/>
      <c r="AH690" s="258"/>
      <c r="AI690" s="258"/>
      <c r="AJ690" s="258"/>
      <c r="AK690" s="258"/>
      <c r="AL690" s="258"/>
      <c r="AM690" s="258"/>
      <c r="AN690" s="258"/>
    </row>
    <row r="691" spans="1:40" ht="18" customHeight="1" x14ac:dyDescent="0.25">
      <c r="A691" s="258"/>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9"/>
      <c r="Z691" s="259"/>
      <c r="AA691" s="258"/>
      <c r="AB691" s="258"/>
      <c r="AC691" s="258"/>
      <c r="AD691" s="258"/>
      <c r="AE691" s="258"/>
      <c r="AF691" s="258"/>
      <c r="AG691" s="258"/>
      <c r="AH691" s="258"/>
      <c r="AI691" s="258"/>
      <c r="AJ691" s="258"/>
      <c r="AK691" s="258"/>
      <c r="AL691" s="258"/>
      <c r="AM691" s="258"/>
      <c r="AN691" s="258"/>
    </row>
    <row r="692" spans="1:40" ht="18" customHeight="1" x14ac:dyDescent="0.25">
      <c r="A692" s="258"/>
      <c r="B692" s="258"/>
      <c r="C692" s="258"/>
      <c r="D692" s="258"/>
      <c r="E692" s="258"/>
      <c r="F692" s="258"/>
      <c r="G692" s="258"/>
      <c r="H692" s="258"/>
      <c r="I692" s="258"/>
      <c r="J692" s="258"/>
      <c r="K692" s="258"/>
      <c r="L692" s="258"/>
      <c r="M692" s="258"/>
      <c r="N692" s="258"/>
      <c r="O692" s="258"/>
      <c r="P692" s="258"/>
      <c r="Q692" s="258"/>
      <c r="R692" s="258"/>
      <c r="S692" s="258"/>
      <c r="T692" s="258"/>
      <c r="U692" s="258"/>
      <c r="V692" s="258"/>
      <c r="W692" s="258"/>
      <c r="X692" s="258"/>
      <c r="Y692" s="259"/>
      <c r="Z692" s="259"/>
      <c r="AA692" s="258"/>
      <c r="AB692" s="258"/>
      <c r="AC692" s="258"/>
      <c r="AD692" s="258"/>
      <c r="AE692" s="258"/>
      <c r="AF692" s="258"/>
      <c r="AG692" s="258"/>
      <c r="AH692" s="258"/>
      <c r="AI692" s="258"/>
      <c r="AJ692" s="258"/>
      <c r="AK692" s="258"/>
      <c r="AL692" s="258"/>
      <c r="AM692" s="258"/>
      <c r="AN692" s="258"/>
    </row>
    <row r="693" spans="1:40" ht="18" customHeight="1" x14ac:dyDescent="0.25">
      <c r="A693" s="258"/>
      <c r="B693" s="258"/>
      <c r="C693" s="258"/>
      <c r="D693" s="258"/>
      <c r="E693" s="258"/>
      <c r="F693" s="258"/>
      <c r="G693" s="258"/>
      <c r="H693" s="258"/>
      <c r="I693" s="258"/>
      <c r="J693" s="258"/>
      <c r="K693" s="258"/>
      <c r="L693" s="258"/>
      <c r="M693" s="258"/>
      <c r="N693" s="258"/>
      <c r="O693" s="258"/>
      <c r="P693" s="258"/>
      <c r="Q693" s="258"/>
      <c r="R693" s="258"/>
      <c r="S693" s="258"/>
      <c r="T693" s="258"/>
      <c r="U693" s="258"/>
      <c r="V693" s="258"/>
      <c r="W693" s="258"/>
      <c r="X693" s="258"/>
      <c r="Y693" s="259"/>
      <c r="Z693" s="259"/>
      <c r="AA693" s="258"/>
      <c r="AB693" s="258"/>
      <c r="AC693" s="258"/>
      <c r="AD693" s="258"/>
      <c r="AE693" s="258"/>
      <c r="AF693" s="258"/>
      <c r="AG693" s="258"/>
      <c r="AH693" s="258"/>
      <c r="AI693" s="258"/>
      <c r="AJ693" s="258"/>
      <c r="AK693" s="258"/>
      <c r="AL693" s="258"/>
      <c r="AM693" s="258"/>
      <c r="AN693" s="258"/>
    </row>
    <row r="694" spans="1:40" ht="18" customHeight="1" x14ac:dyDescent="0.25">
      <c r="A694" s="258"/>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9"/>
      <c r="Z694" s="259"/>
      <c r="AA694" s="258"/>
      <c r="AB694" s="258"/>
      <c r="AC694" s="258"/>
      <c r="AD694" s="258"/>
      <c r="AE694" s="258"/>
      <c r="AF694" s="258"/>
      <c r="AG694" s="258"/>
      <c r="AH694" s="258"/>
      <c r="AI694" s="258"/>
      <c r="AJ694" s="258"/>
      <c r="AK694" s="258"/>
      <c r="AL694" s="258"/>
      <c r="AM694" s="258"/>
      <c r="AN694" s="258"/>
    </row>
    <row r="695" spans="1:40" ht="18" customHeight="1" x14ac:dyDescent="0.25">
      <c r="A695" s="258"/>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9"/>
      <c r="Z695" s="259"/>
      <c r="AA695" s="258"/>
      <c r="AB695" s="258"/>
      <c r="AC695" s="258"/>
      <c r="AD695" s="258"/>
      <c r="AE695" s="258"/>
      <c r="AF695" s="258"/>
      <c r="AG695" s="258"/>
      <c r="AH695" s="258"/>
      <c r="AI695" s="258"/>
      <c r="AJ695" s="258"/>
      <c r="AK695" s="258"/>
      <c r="AL695" s="258"/>
      <c r="AM695" s="258"/>
      <c r="AN695" s="258"/>
    </row>
    <row r="696" spans="1:40" ht="18" customHeight="1" x14ac:dyDescent="0.25">
      <c r="A696" s="258"/>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9"/>
      <c r="Z696" s="259"/>
      <c r="AA696" s="258"/>
      <c r="AB696" s="258"/>
      <c r="AC696" s="258"/>
      <c r="AD696" s="258"/>
      <c r="AE696" s="258"/>
      <c r="AF696" s="258"/>
      <c r="AG696" s="258"/>
      <c r="AH696" s="258"/>
      <c r="AI696" s="258"/>
      <c r="AJ696" s="258"/>
      <c r="AK696" s="258"/>
      <c r="AL696" s="258"/>
      <c r="AM696" s="258"/>
      <c r="AN696" s="258"/>
    </row>
    <row r="697" spans="1:40" ht="18" customHeight="1" x14ac:dyDescent="0.25">
      <c r="A697" s="258"/>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9"/>
      <c r="Z697" s="259"/>
      <c r="AA697" s="258"/>
      <c r="AB697" s="258"/>
      <c r="AC697" s="258"/>
      <c r="AD697" s="258"/>
      <c r="AE697" s="258"/>
      <c r="AF697" s="258"/>
      <c r="AG697" s="258"/>
      <c r="AH697" s="258"/>
      <c r="AI697" s="258"/>
      <c r="AJ697" s="258"/>
      <c r="AK697" s="258"/>
      <c r="AL697" s="258"/>
      <c r="AM697" s="258"/>
      <c r="AN697" s="258"/>
    </row>
    <row r="698" spans="1:40" ht="18" customHeight="1" x14ac:dyDescent="0.25">
      <c r="A698" s="258"/>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9"/>
      <c r="Z698" s="259"/>
      <c r="AA698" s="258"/>
      <c r="AB698" s="258"/>
      <c r="AC698" s="258"/>
      <c r="AD698" s="258"/>
      <c r="AE698" s="258"/>
      <c r="AF698" s="258"/>
      <c r="AG698" s="258"/>
      <c r="AH698" s="258"/>
      <c r="AI698" s="258"/>
      <c r="AJ698" s="258"/>
      <c r="AK698" s="258"/>
      <c r="AL698" s="258"/>
      <c r="AM698" s="258"/>
      <c r="AN698" s="258"/>
    </row>
    <row r="699" spans="1:40" ht="18" customHeight="1" x14ac:dyDescent="0.25">
      <c r="A699" s="258"/>
      <c r="B699" s="258"/>
      <c r="C699" s="258"/>
      <c r="D699" s="258"/>
      <c r="E699" s="258"/>
      <c r="F699" s="258"/>
      <c r="G699" s="258"/>
      <c r="H699" s="258"/>
      <c r="I699" s="258"/>
      <c r="J699" s="258"/>
      <c r="K699" s="258"/>
      <c r="L699" s="258"/>
      <c r="M699" s="258"/>
      <c r="N699" s="258"/>
      <c r="O699" s="258"/>
      <c r="P699" s="258"/>
      <c r="Q699" s="258"/>
      <c r="R699" s="258"/>
      <c r="S699" s="258"/>
      <c r="T699" s="258"/>
      <c r="U699" s="258"/>
      <c r="V699" s="258"/>
      <c r="W699" s="258"/>
      <c r="X699" s="258"/>
      <c r="Y699" s="259"/>
      <c r="Z699" s="259"/>
      <c r="AA699" s="258"/>
      <c r="AB699" s="258"/>
      <c r="AC699" s="258"/>
      <c r="AD699" s="258"/>
      <c r="AE699" s="258"/>
      <c r="AF699" s="258"/>
      <c r="AG699" s="258"/>
      <c r="AH699" s="258"/>
      <c r="AI699" s="258"/>
      <c r="AJ699" s="258"/>
      <c r="AK699" s="258"/>
      <c r="AL699" s="258"/>
      <c r="AM699" s="258"/>
      <c r="AN699" s="258"/>
    </row>
    <row r="700" spans="1:40" ht="18" customHeight="1" x14ac:dyDescent="0.25">
      <c r="A700" s="258"/>
      <c r="B700" s="258"/>
      <c r="C700" s="258"/>
      <c r="D700" s="258"/>
      <c r="E700" s="258"/>
      <c r="F700" s="258"/>
      <c r="G700" s="258"/>
      <c r="H700" s="258"/>
      <c r="I700" s="258"/>
      <c r="J700" s="258"/>
      <c r="K700" s="258"/>
      <c r="L700" s="258"/>
      <c r="M700" s="258"/>
      <c r="N700" s="258"/>
      <c r="O700" s="258"/>
      <c r="P700" s="258"/>
      <c r="Q700" s="258"/>
      <c r="R700" s="258"/>
      <c r="S700" s="258"/>
      <c r="T700" s="258"/>
      <c r="U700" s="258"/>
      <c r="V700" s="258"/>
      <c r="W700" s="258"/>
      <c r="X700" s="258"/>
      <c r="Y700" s="259"/>
      <c r="Z700" s="259"/>
      <c r="AA700" s="258"/>
      <c r="AB700" s="258"/>
      <c r="AC700" s="258"/>
      <c r="AD700" s="258"/>
      <c r="AE700" s="258"/>
      <c r="AF700" s="258"/>
      <c r="AG700" s="258"/>
      <c r="AH700" s="258"/>
      <c r="AI700" s="258"/>
      <c r="AJ700" s="258"/>
      <c r="AK700" s="258"/>
      <c r="AL700" s="258"/>
      <c r="AM700" s="258"/>
      <c r="AN700" s="258"/>
    </row>
    <row r="701" spans="1:40" ht="18" customHeight="1" x14ac:dyDescent="0.25">
      <c r="A701" s="258"/>
      <c r="B701" s="258"/>
      <c r="C701" s="258"/>
      <c r="D701" s="258"/>
      <c r="E701" s="258"/>
      <c r="F701" s="258"/>
      <c r="G701" s="258"/>
      <c r="H701" s="258"/>
      <c r="I701" s="258"/>
      <c r="J701" s="258"/>
      <c r="K701" s="258"/>
      <c r="L701" s="258"/>
      <c r="M701" s="258"/>
      <c r="N701" s="258"/>
      <c r="O701" s="258"/>
      <c r="P701" s="258"/>
      <c r="Q701" s="258"/>
      <c r="R701" s="258"/>
      <c r="S701" s="258"/>
      <c r="T701" s="258"/>
      <c r="U701" s="258"/>
      <c r="V701" s="258"/>
      <c r="W701" s="258"/>
      <c r="X701" s="258"/>
      <c r="Y701" s="259"/>
      <c r="Z701" s="259"/>
      <c r="AA701" s="258"/>
      <c r="AB701" s="258"/>
      <c r="AC701" s="258"/>
      <c r="AD701" s="258"/>
      <c r="AE701" s="258"/>
      <c r="AF701" s="258"/>
      <c r="AG701" s="258"/>
      <c r="AH701" s="258"/>
      <c r="AI701" s="258"/>
      <c r="AJ701" s="258"/>
      <c r="AK701" s="258"/>
      <c r="AL701" s="258"/>
      <c r="AM701" s="258"/>
      <c r="AN701" s="258"/>
    </row>
    <row r="702" spans="1:40" ht="18" customHeight="1" x14ac:dyDescent="0.25">
      <c r="A702" s="258"/>
      <c r="B702" s="258"/>
      <c r="C702" s="258"/>
      <c r="D702" s="258"/>
      <c r="E702" s="258"/>
      <c r="F702" s="258"/>
      <c r="G702" s="258"/>
      <c r="H702" s="258"/>
      <c r="I702" s="258"/>
      <c r="J702" s="258"/>
      <c r="K702" s="258"/>
      <c r="L702" s="258"/>
      <c r="M702" s="258"/>
      <c r="N702" s="258"/>
      <c r="O702" s="258"/>
      <c r="P702" s="258"/>
      <c r="Q702" s="258"/>
      <c r="R702" s="258"/>
      <c r="S702" s="258"/>
      <c r="T702" s="258"/>
      <c r="U702" s="258"/>
      <c r="V702" s="258"/>
      <c r="W702" s="258"/>
      <c r="X702" s="258"/>
      <c r="Y702" s="259"/>
      <c r="Z702" s="259"/>
      <c r="AA702" s="258"/>
      <c r="AB702" s="258"/>
      <c r="AC702" s="258"/>
      <c r="AD702" s="258"/>
      <c r="AE702" s="258"/>
      <c r="AF702" s="258"/>
      <c r="AG702" s="258"/>
      <c r="AH702" s="258"/>
      <c r="AI702" s="258"/>
      <c r="AJ702" s="258"/>
      <c r="AK702" s="258"/>
      <c r="AL702" s="258"/>
      <c r="AM702" s="258"/>
      <c r="AN702" s="258"/>
    </row>
    <row r="703" spans="1:40" ht="18" customHeight="1" x14ac:dyDescent="0.25">
      <c r="A703" s="258"/>
      <c r="B703" s="258"/>
      <c r="C703" s="258"/>
      <c r="D703" s="258"/>
      <c r="E703" s="258"/>
      <c r="F703" s="258"/>
      <c r="G703" s="258"/>
      <c r="H703" s="258"/>
      <c r="I703" s="258"/>
      <c r="J703" s="258"/>
      <c r="K703" s="258"/>
      <c r="L703" s="258"/>
      <c r="M703" s="258"/>
      <c r="N703" s="258"/>
      <c r="O703" s="258"/>
      <c r="P703" s="258"/>
      <c r="Q703" s="258"/>
      <c r="R703" s="258"/>
      <c r="S703" s="258"/>
      <c r="T703" s="258"/>
      <c r="U703" s="258"/>
      <c r="V703" s="258"/>
      <c r="W703" s="258"/>
      <c r="X703" s="258"/>
      <c r="Y703" s="259"/>
      <c r="Z703" s="259"/>
      <c r="AA703" s="258"/>
      <c r="AB703" s="258"/>
      <c r="AC703" s="258"/>
      <c r="AD703" s="258"/>
      <c r="AE703" s="258"/>
      <c r="AF703" s="258"/>
      <c r="AG703" s="258"/>
      <c r="AH703" s="258"/>
      <c r="AI703" s="258"/>
      <c r="AJ703" s="258"/>
      <c r="AK703" s="258"/>
      <c r="AL703" s="258"/>
      <c r="AM703" s="258"/>
      <c r="AN703" s="258"/>
    </row>
    <row r="704" spans="1:40" ht="18" customHeight="1" x14ac:dyDescent="0.25">
      <c r="A704" s="258"/>
      <c r="B704" s="258"/>
      <c r="C704" s="258"/>
      <c r="D704" s="258"/>
      <c r="E704" s="258"/>
      <c r="F704" s="258"/>
      <c r="G704" s="258"/>
      <c r="H704" s="258"/>
      <c r="I704" s="258"/>
      <c r="J704" s="258"/>
      <c r="K704" s="258"/>
      <c r="L704" s="258"/>
      <c r="M704" s="258"/>
      <c r="N704" s="258"/>
      <c r="O704" s="258"/>
      <c r="P704" s="258"/>
      <c r="Q704" s="258"/>
      <c r="R704" s="258"/>
      <c r="S704" s="258"/>
      <c r="T704" s="258"/>
      <c r="U704" s="258"/>
      <c r="V704" s="258"/>
      <c r="W704" s="258"/>
      <c r="X704" s="258"/>
      <c r="Y704" s="259"/>
      <c r="Z704" s="259"/>
      <c r="AA704" s="258"/>
      <c r="AB704" s="258"/>
      <c r="AC704" s="258"/>
      <c r="AD704" s="258"/>
      <c r="AE704" s="258"/>
      <c r="AF704" s="258"/>
      <c r="AG704" s="258"/>
      <c r="AH704" s="258"/>
      <c r="AI704" s="258"/>
      <c r="AJ704" s="258"/>
      <c r="AK704" s="258"/>
      <c r="AL704" s="258"/>
      <c r="AM704" s="258"/>
      <c r="AN704" s="258"/>
    </row>
    <row r="705" spans="1:40" ht="18" customHeight="1" x14ac:dyDescent="0.25">
      <c r="A705" s="258"/>
      <c r="B705" s="258"/>
      <c r="C705" s="258"/>
      <c r="D705" s="258"/>
      <c r="E705" s="258"/>
      <c r="F705" s="258"/>
      <c r="G705" s="258"/>
      <c r="H705" s="258"/>
      <c r="I705" s="258"/>
      <c r="J705" s="258"/>
      <c r="K705" s="258"/>
      <c r="L705" s="258"/>
      <c r="M705" s="258"/>
      <c r="N705" s="258"/>
      <c r="O705" s="258"/>
      <c r="P705" s="258"/>
      <c r="Q705" s="258"/>
      <c r="R705" s="258"/>
      <c r="S705" s="258"/>
      <c r="T705" s="258"/>
      <c r="U705" s="258"/>
      <c r="V705" s="258"/>
      <c r="W705" s="258"/>
      <c r="X705" s="258"/>
      <c r="Y705" s="259"/>
      <c r="Z705" s="259"/>
      <c r="AA705" s="258"/>
      <c r="AB705" s="258"/>
      <c r="AC705" s="258"/>
      <c r="AD705" s="258"/>
      <c r="AE705" s="258"/>
      <c r="AF705" s="258"/>
      <c r="AG705" s="258"/>
      <c r="AH705" s="258"/>
      <c r="AI705" s="258"/>
      <c r="AJ705" s="258"/>
      <c r="AK705" s="258"/>
      <c r="AL705" s="258"/>
      <c r="AM705" s="258"/>
      <c r="AN705" s="258"/>
    </row>
    <row r="706" spans="1:40" ht="18" customHeight="1" x14ac:dyDescent="0.25">
      <c r="A706" s="258"/>
      <c r="B706" s="258"/>
      <c r="C706" s="258"/>
      <c r="D706" s="258"/>
      <c r="E706" s="258"/>
      <c r="F706" s="258"/>
      <c r="G706" s="258"/>
      <c r="H706" s="258"/>
      <c r="I706" s="258"/>
      <c r="J706" s="258"/>
      <c r="K706" s="258"/>
      <c r="L706" s="258"/>
      <c r="M706" s="258"/>
      <c r="N706" s="258"/>
      <c r="O706" s="258"/>
      <c r="P706" s="258"/>
      <c r="Q706" s="258"/>
      <c r="R706" s="258"/>
      <c r="S706" s="258"/>
      <c r="T706" s="258"/>
      <c r="U706" s="258"/>
      <c r="V706" s="258"/>
      <c r="W706" s="258"/>
      <c r="X706" s="258"/>
      <c r="Y706" s="259"/>
      <c r="Z706" s="259"/>
      <c r="AA706" s="258"/>
      <c r="AB706" s="258"/>
      <c r="AC706" s="258"/>
      <c r="AD706" s="258"/>
      <c r="AE706" s="258"/>
      <c r="AF706" s="258"/>
      <c r="AG706" s="258"/>
      <c r="AH706" s="258"/>
      <c r="AI706" s="258"/>
      <c r="AJ706" s="258"/>
      <c r="AK706" s="258"/>
      <c r="AL706" s="258"/>
      <c r="AM706" s="258"/>
      <c r="AN706" s="258"/>
    </row>
    <row r="707" spans="1:40" ht="18" customHeight="1" x14ac:dyDescent="0.25">
      <c r="A707" s="258"/>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9"/>
      <c r="Z707" s="259"/>
      <c r="AA707" s="258"/>
      <c r="AB707" s="258"/>
      <c r="AC707" s="258"/>
      <c r="AD707" s="258"/>
      <c r="AE707" s="258"/>
      <c r="AF707" s="258"/>
      <c r="AG707" s="258"/>
      <c r="AH707" s="258"/>
      <c r="AI707" s="258"/>
      <c r="AJ707" s="258"/>
      <c r="AK707" s="258"/>
      <c r="AL707" s="258"/>
      <c r="AM707" s="258"/>
      <c r="AN707" s="258"/>
    </row>
    <row r="708" spans="1:40" ht="18" customHeight="1" x14ac:dyDescent="0.25">
      <c r="A708" s="258"/>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9"/>
      <c r="Z708" s="259"/>
      <c r="AA708" s="258"/>
      <c r="AB708" s="258"/>
      <c r="AC708" s="258"/>
      <c r="AD708" s="258"/>
      <c r="AE708" s="258"/>
      <c r="AF708" s="258"/>
      <c r="AG708" s="258"/>
      <c r="AH708" s="258"/>
      <c r="AI708" s="258"/>
      <c r="AJ708" s="258"/>
      <c r="AK708" s="258"/>
      <c r="AL708" s="258"/>
      <c r="AM708" s="258"/>
      <c r="AN708" s="258"/>
    </row>
    <row r="709" spans="1:40" ht="18" customHeight="1" x14ac:dyDescent="0.25">
      <c r="A709" s="258"/>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9"/>
      <c r="Z709" s="259"/>
      <c r="AA709" s="258"/>
      <c r="AB709" s="258"/>
      <c r="AC709" s="258"/>
      <c r="AD709" s="258"/>
      <c r="AE709" s="258"/>
      <c r="AF709" s="258"/>
      <c r="AG709" s="258"/>
      <c r="AH709" s="258"/>
      <c r="AI709" s="258"/>
      <c r="AJ709" s="258"/>
      <c r="AK709" s="258"/>
      <c r="AL709" s="258"/>
      <c r="AM709" s="258"/>
      <c r="AN709" s="258"/>
    </row>
    <row r="710" spans="1:40" ht="18" customHeight="1" x14ac:dyDescent="0.25">
      <c r="A710" s="258"/>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9"/>
      <c r="Z710" s="259"/>
      <c r="AA710" s="258"/>
      <c r="AB710" s="258"/>
      <c r="AC710" s="258"/>
      <c r="AD710" s="258"/>
      <c r="AE710" s="258"/>
      <c r="AF710" s="258"/>
      <c r="AG710" s="258"/>
      <c r="AH710" s="258"/>
      <c r="AI710" s="258"/>
      <c r="AJ710" s="258"/>
      <c r="AK710" s="258"/>
      <c r="AL710" s="258"/>
      <c r="AM710" s="258"/>
      <c r="AN710" s="258"/>
    </row>
    <row r="711" spans="1:40" ht="18" customHeight="1" x14ac:dyDescent="0.25">
      <c r="A711" s="258"/>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9"/>
      <c r="Z711" s="259"/>
      <c r="AA711" s="258"/>
      <c r="AB711" s="258"/>
      <c r="AC711" s="258"/>
      <c r="AD711" s="258"/>
      <c r="AE711" s="258"/>
      <c r="AF711" s="258"/>
      <c r="AG711" s="258"/>
      <c r="AH711" s="258"/>
      <c r="AI711" s="258"/>
      <c r="AJ711" s="258"/>
      <c r="AK711" s="258"/>
      <c r="AL711" s="258"/>
      <c r="AM711" s="258"/>
      <c r="AN711" s="258"/>
    </row>
    <row r="712" spans="1:40" ht="18" customHeight="1" x14ac:dyDescent="0.25">
      <c r="A712" s="258"/>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9"/>
      <c r="Z712" s="259"/>
      <c r="AA712" s="258"/>
      <c r="AB712" s="258"/>
      <c r="AC712" s="258"/>
      <c r="AD712" s="258"/>
      <c r="AE712" s="258"/>
      <c r="AF712" s="258"/>
      <c r="AG712" s="258"/>
      <c r="AH712" s="258"/>
      <c r="AI712" s="258"/>
      <c r="AJ712" s="258"/>
      <c r="AK712" s="258"/>
      <c r="AL712" s="258"/>
      <c r="AM712" s="258"/>
      <c r="AN712" s="258"/>
    </row>
    <row r="713" spans="1:40" ht="18" customHeight="1" x14ac:dyDescent="0.25">
      <c r="A713" s="258"/>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9"/>
      <c r="Z713" s="259"/>
      <c r="AA713" s="258"/>
      <c r="AB713" s="258"/>
      <c r="AC713" s="258"/>
      <c r="AD713" s="258"/>
      <c r="AE713" s="258"/>
      <c r="AF713" s="258"/>
      <c r="AG713" s="258"/>
      <c r="AH713" s="258"/>
      <c r="AI713" s="258"/>
      <c r="AJ713" s="258"/>
      <c r="AK713" s="258"/>
      <c r="AL713" s="258"/>
      <c r="AM713" s="258"/>
      <c r="AN713" s="258"/>
    </row>
    <row r="714" spans="1:40" ht="18" customHeight="1" x14ac:dyDescent="0.25">
      <c r="A714" s="258"/>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9"/>
      <c r="Z714" s="259"/>
      <c r="AA714" s="258"/>
      <c r="AB714" s="258"/>
      <c r="AC714" s="258"/>
      <c r="AD714" s="258"/>
      <c r="AE714" s="258"/>
      <c r="AF714" s="258"/>
      <c r="AG714" s="258"/>
      <c r="AH714" s="258"/>
      <c r="AI714" s="258"/>
      <c r="AJ714" s="258"/>
      <c r="AK714" s="258"/>
      <c r="AL714" s="258"/>
      <c r="AM714" s="258"/>
      <c r="AN714" s="258"/>
    </row>
    <row r="715" spans="1:40" ht="18" customHeight="1" x14ac:dyDescent="0.25">
      <c r="A715" s="258"/>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9"/>
      <c r="Z715" s="259"/>
      <c r="AA715" s="258"/>
      <c r="AB715" s="258"/>
      <c r="AC715" s="258"/>
      <c r="AD715" s="258"/>
      <c r="AE715" s="258"/>
      <c r="AF715" s="258"/>
      <c r="AG715" s="258"/>
      <c r="AH715" s="258"/>
      <c r="AI715" s="258"/>
      <c r="AJ715" s="258"/>
      <c r="AK715" s="258"/>
      <c r="AL715" s="258"/>
      <c r="AM715" s="258"/>
      <c r="AN715" s="258"/>
    </row>
    <row r="716" spans="1:40" ht="18" customHeight="1" x14ac:dyDescent="0.25">
      <c r="A716" s="258"/>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9"/>
      <c r="Z716" s="259"/>
      <c r="AA716" s="258"/>
      <c r="AB716" s="258"/>
      <c r="AC716" s="258"/>
      <c r="AD716" s="258"/>
      <c r="AE716" s="258"/>
      <c r="AF716" s="258"/>
      <c r="AG716" s="258"/>
      <c r="AH716" s="258"/>
      <c r="AI716" s="258"/>
      <c r="AJ716" s="258"/>
      <c r="AK716" s="258"/>
      <c r="AL716" s="258"/>
      <c r="AM716" s="258"/>
      <c r="AN716" s="258"/>
    </row>
    <row r="717" spans="1:40" ht="18" customHeight="1" x14ac:dyDescent="0.25">
      <c r="A717" s="258"/>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9"/>
      <c r="Z717" s="259"/>
      <c r="AA717" s="258"/>
      <c r="AB717" s="258"/>
      <c r="AC717" s="258"/>
      <c r="AD717" s="258"/>
      <c r="AE717" s="258"/>
      <c r="AF717" s="258"/>
      <c r="AG717" s="258"/>
      <c r="AH717" s="258"/>
      <c r="AI717" s="258"/>
      <c r="AJ717" s="258"/>
      <c r="AK717" s="258"/>
      <c r="AL717" s="258"/>
      <c r="AM717" s="258"/>
      <c r="AN717" s="258"/>
    </row>
    <row r="718" spans="1:40" ht="18" customHeight="1" x14ac:dyDescent="0.25">
      <c r="A718" s="258"/>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9"/>
      <c r="Z718" s="259"/>
      <c r="AA718" s="258"/>
      <c r="AB718" s="258"/>
      <c r="AC718" s="258"/>
      <c r="AD718" s="258"/>
      <c r="AE718" s="258"/>
      <c r="AF718" s="258"/>
      <c r="AG718" s="258"/>
      <c r="AH718" s="258"/>
      <c r="AI718" s="258"/>
      <c r="AJ718" s="258"/>
      <c r="AK718" s="258"/>
      <c r="AL718" s="258"/>
      <c r="AM718" s="258"/>
      <c r="AN718" s="258"/>
    </row>
    <row r="719" spans="1:40" ht="18" customHeight="1" x14ac:dyDescent="0.25">
      <c r="A719" s="258"/>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9"/>
      <c r="Z719" s="259"/>
      <c r="AA719" s="258"/>
      <c r="AB719" s="258"/>
      <c r="AC719" s="258"/>
      <c r="AD719" s="258"/>
      <c r="AE719" s="258"/>
      <c r="AF719" s="258"/>
      <c r="AG719" s="258"/>
      <c r="AH719" s="258"/>
      <c r="AI719" s="258"/>
      <c r="AJ719" s="258"/>
      <c r="AK719" s="258"/>
      <c r="AL719" s="258"/>
      <c r="AM719" s="258"/>
      <c r="AN719" s="258"/>
    </row>
    <row r="720" spans="1:40" ht="18" customHeight="1" x14ac:dyDescent="0.25">
      <c r="A720" s="258"/>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9"/>
      <c r="Z720" s="259"/>
      <c r="AA720" s="258"/>
      <c r="AB720" s="258"/>
      <c r="AC720" s="258"/>
      <c r="AD720" s="258"/>
      <c r="AE720" s="258"/>
      <c r="AF720" s="258"/>
      <c r="AG720" s="258"/>
      <c r="AH720" s="258"/>
      <c r="AI720" s="258"/>
      <c r="AJ720" s="258"/>
      <c r="AK720" s="258"/>
      <c r="AL720" s="258"/>
      <c r="AM720" s="258"/>
      <c r="AN720" s="258"/>
    </row>
    <row r="721" spans="1:40" ht="18" customHeight="1" x14ac:dyDescent="0.25">
      <c r="A721" s="258"/>
      <c r="B721" s="258"/>
      <c r="C721" s="258"/>
      <c r="D721" s="258"/>
      <c r="E721" s="258"/>
      <c r="F721" s="258"/>
      <c r="G721" s="258"/>
      <c r="H721" s="258"/>
      <c r="I721" s="258"/>
      <c r="J721" s="258"/>
      <c r="K721" s="258"/>
      <c r="L721" s="258"/>
      <c r="M721" s="258"/>
      <c r="N721" s="258"/>
      <c r="O721" s="258"/>
      <c r="P721" s="258"/>
      <c r="Q721" s="258"/>
      <c r="R721" s="258"/>
      <c r="S721" s="258"/>
      <c r="T721" s="258"/>
      <c r="U721" s="258"/>
      <c r="V721" s="258"/>
      <c r="W721" s="258"/>
      <c r="X721" s="258"/>
      <c r="Y721" s="259"/>
      <c r="Z721" s="259"/>
      <c r="AA721" s="258"/>
      <c r="AB721" s="258"/>
      <c r="AC721" s="258"/>
      <c r="AD721" s="258"/>
      <c r="AE721" s="258"/>
      <c r="AF721" s="258"/>
      <c r="AG721" s="258"/>
      <c r="AH721" s="258"/>
      <c r="AI721" s="258"/>
      <c r="AJ721" s="258"/>
      <c r="AK721" s="258"/>
      <c r="AL721" s="258"/>
      <c r="AM721" s="258"/>
      <c r="AN721" s="258"/>
    </row>
    <row r="722" spans="1:40" ht="18" customHeight="1" x14ac:dyDescent="0.25">
      <c r="A722" s="258"/>
      <c r="B722" s="258"/>
      <c r="C722" s="258"/>
      <c r="D722" s="258"/>
      <c r="E722" s="258"/>
      <c r="F722" s="258"/>
      <c r="G722" s="258"/>
      <c r="H722" s="258"/>
      <c r="I722" s="258"/>
      <c r="J722" s="258"/>
      <c r="K722" s="258"/>
      <c r="L722" s="258"/>
      <c r="M722" s="258"/>
      <c r="N722" s="258"/>
      <c r="O722" s="258"/>
      <c r="P722" s="258"/>
      <c r="Q722" s="258"/>
      <c r="R722" s="258"/>
      <c r="S722" s="258"/>
      <c r="T722" s="258"/>
      <c r="U722" s="258"/>
      <c r="V722" s="258"/>
      <c r="W722" s="258"/>
      <c r="X722" s="258"/>
      <c r="Y722" s="259"/>
      <c r="Z722" s="259"/>
      <c r="AA722" s="258"/>
      <c r="AB722" s="258"/>
      <c r="AC722" s="258"/>
      <c r="AD722" s="258"/>
      <c r="AE722" s="258"/>
      <c r="AF722" s="258"/>
      <c r="AG722" s="258"/>
      <c r="AH722" s="258"/>
      <c r="AI722" s="258"/>
      <c r="AJ722" s="258"/>
      <c r="AK722" s="258"/>
      <c r="AL722" s="258"/>
      <c r="AM722" s="258"/>
      <c r="AN722" s="258"/>
    </row>
    <row r="723" spans="1:40" ht="18" customHeight="1" x14ac:dyDescent="0.25">
      <c r="A723" s="258"/>
      <c r="B723" s="258"/>
      <c r="C723" s="258"/>
      <c r="D723" s="258"/>
      <c r="E723" s="258"/>
      <c r="F723" s="258"/>
      <c r="G723" s="258"/>
      <c r="H723" s="258"/>
      <c r="I723" s="258"/>
      <c r="J723" s="258"/>
      <c r="K723" s="258"/>
      <c r="L723" s="258"/>
      <c r="M723" s="258"/>
      <c r="N723" s="258"/>
      <c r="O723" s="258"/>
      <c r="P723" s="258"/>
      <c r="Q723" s="258"/>
      <c r="R723" s="258"/>
      <c r="S723" s="258"/>
      <c r="T723" s="258"/>
      <c r="U723" s="258"/>
      <c r="V723" s="258"/>
      <c r="W723" s="258"/>
      <c r="X723" s="258"/>
      <c r="Y723" s="259"/>
      <c r="Z723" s="259"/>
      <c r="AA723" s="258"/>
      <c r="AB723" s="258"/>
      <c r="AC723" s="258"/>
      <c r="AD723" s="258"/>
      <c r="AE723" s="258"/>
      <c r="AF723" s="258"/>
      <c r="AG723" s="258"/>
      <c r="AH723" s="258"/>
      <c r="AI723" s="258"/>
      <c r="AJ723" s="258"/>
      <c r="AK723" s="258"/>
      <c r="AL723" s="258"/>
      <c r="AM723" s="258"/>
      <c r="AN723" s="258"/>
    </row>
    <row r="724" spans="1:40" ht="18" customHeight="1" x14ac:dyDescent="0.25">
      <c r="A724" s="258"/>
      <c r="B724" s="258"/>
      <c r="C724" s="258"/>
      <c r="D724" s="258"/>
      <c r="E724" s="258"/>
      <c r="F724" s="258"/>
      <c r="G724" s="258"/>
      <c r="H724" s="258"/>
      <c r="I724" s="258"/>
      <c r="J724" s="258"/>
      <c r="K724" s="258"/>
      <c r="L724" s="258"/>
      <c r="M724" s="258"/>
      <c r="N724" s="258"/>
      <c r="O724" s="258"/>
      <c r="P724" s="258"/>
      <c r="Q724" s="258"/>
      <c r="R724" s="258"/>
      <c r="S724" s="258"/>
      <c r="T724" s="258"/>
      <c r="U724" s="258"/>
      <c r="V724" s="258"/>
      <c r="W724" s="258"/>
      <c r="X724" s="258"/>
      <c r="Y724" s="259"/>
      <c r="Z724" s="259"/>
      <c r="AA724" s="258"/>
      <c r="AB724" s="258"/>
      <c r="AC724" s="258"/>
      <c r="AD724" s="258"/>
      <c r="AE724" s="258"/>
      <c r="AF724" s="258"/>
      <c r="AG724" s="258"/>
      <c r="AH724" s="258"/>
      <c r="AI724" s="258"/>
      <c r="AJ724" s="258"/>
      <c r="AK724" s="258"/>
      <c r="AL724" s="258"/>
      <c r="AM724" s="258"/>
      <c r="AN724" s="258"/>
    </row>
    <row r="725" spans="1:40" ht="18" customHeight="1" x14ac:dyDescent="0.25">
      <c r="A725" s="258"/>
      <c r="B725" s="258"/>
      <c r="C725" s="258"/>
      <c r="D725" s="258"/>
      <c r="E725" s="258"/>
      <c r="F725" s="258"/>
      <c r="G725" s="258"/>
      <c r="H725" s="258"/>
      <c r="I725" s="258"/>
      <c r="J725" s="258"/>
      <c r="K725" s="258"/>
      <c r="L725" s="258"/>
      <c r="M725" s="258"/>
      <c r="N725" s="258"/>
      <c r="O725" s="258"/>
      <c r="P725" s="258"/>
      <c r="Q725" s="258"/>
      <c r="R725" s="258"/>
      <c r="S725" s="258"/>
      <c r="T725" s="258"/>
      <c r="U725" s="258"/>
      <c r="V725" s="258"/>
      <c r="W725" s="258"/>
      <c r="X725" s="258"/>
      <c r="Y725" s="259"/>
      <c r="Z725" s="259"/>
      <c r="AA725" s="258"/>
      <c r="AB725" s="258"/>
      <c r="AC725" s="258"/>
      <c r="AD725" s="258"/>
      <c r="AE725" s="258"/>
      <c r="AF725" s="258"/>
      <c r="AG725" s="258"/>
      <c r="AH725" s="258"/>
      <c r="AI725" s="258"/>
      <c r="AJ725" s="258"/>
      <c r="AK725" s="258"/>
      <c r="AL725" s="258"/>
      <c r="AM725" s="258"/>
      <c r="AN725" s="258"/>
    </row>
    <row r="726" spans="1:40" ht="18" customHeight="1" x14ac:dyDescent="0.25">
      <c r="A726" s="258"/>
      <c r="B726" s="258"/>
      <c r="C726" s="258"/>
      <c r="D726" s="258"/>
      <c r="E726" s="258"/>
      <c r="F726" s="258"/>
      <c r="G726" s="258"/>
      <c r="H726" s="258"/>
      <c r="I726" s="258"/>
      <c r="J726" s="258"/>
      <c r="K726" s="258"/>
      <c r="L726" s="258"/>
      <c r="M726" s="258"/>
      <c r="N726" s="258"/>
      <c r="O726" s="258"/>
      <c r="P726" s="258"/>
      <c r="Q726" s="258"/>
      <c r="R726" s="258"/>
      <c r="S726" s="258"/>
      <c r="T726" s="258"/>
      <c r="U726" s="258"/>
      <c r="V726" s="258"/>
      <c r="W726" s="258"/>
      <c r="X726" s="258"/>
      <c r="Y726" s="259"/>
      <c r="Z726" s="259"/>
      <c r="AA726" s="258"/>
      <c r="AB726" s="258"/>
      <c r="AC726" s="258"/>
      <c r="AD726" s="258"/>
      <c r="AE726" s="258"/>
      <c r="AF726" s="258"/>
      <c r="AG726" s="258"/>
      <c r="AH726" s="258"/>
      <c r="AI726" s="258"/>
      <c r="AJ726" s="258"/>
      <c r="AK726" s="258"/>
      <c r="AL726" s="258"/>
      <c r="AM726" s="258"/>
      <c r="AN726" s="258"/>
    </row>
    <row r="727" spans="1:40" ht="18" customHeight="1" x14ac:dyDescent="0.25">
      <c r="A727" s="258"/>
      <c r="B727" s="258"/>
      <c r="C727" s="258"/>
      <c r="D727" s="258"/>
      <c r="E727" s="258"/>
      <c r="F727" s="258"/>
      <c r="G727" s="258"/>
      <c r="H727" s="258"/>
      <c r="I727" s="258"/>
      <c r="J727" s="258"/>
      <c r="K727" s="258"/>
      <c r="L727" s="258"/>
      <c r="M727" s="258"/>
      <c r="N727" s="258"/>
      <c r="O727" s="258"/>
      <c r="P727" s="258"/>
      <c r="Q727" s="258"/>
      <c r="R727" s="258"/>
      <c r="S727" s="258"/>
      <c r="T727" s="258"/>
      <c r="U727" s="258"/>
      <c r="V727" s="258"/>
      <c r="W727" s="258"/>
      <c r="X727" s="258"/>
      <c r="Y727" s="259"/>
      <c r="Z727" s="259"/>
      <c r="AA727" s="258"/>
      <c r="AB727" s="258"/>
      <c r="AC727" s="258"/>
      <c r="AD727" s="258"/>
      <c r="AE727" s="258"/>
      <c r="AF727" s="258"/>
      <c r="AG727" s="258"/>
      <c r="AH727" s="258"/>
      <c r="AI727" s="258"/>
      <c r="AJ727" s="258"/>
      <c r="AK727" s="258"/>
      <c r="AL727" s="258"/>
      <c r="AM727" s="258"/>
      <c r="AN727" s="258"/>
    </row>
    <row r="728" spans="1:40" ht="18" customHeight="1" x14ac:dyDescent="0.25">
      <c r="A728" s="258"/>
      <c r="B728" s="258"/>
      <c r="C728" s="258"/>
      <c r="D728" s="258"/>
      <c r="E728" s="258"/>
      <c r="F728" s="258"/>
      <c r="G728" s="258"/>
      <c r="H728" s="258"/>
      <c r="I728" s="258"/>
      <c r="J728" s="258"/>
      <c r="K728" s="258"/>
      <c r="L728" s="258"/>
      <c r="M728" s="258"/>
      <c r="N728" s="258"/>
      <c r="O728" s="258"/>
      <c r="P728" s="258"/>
      <c r="Q728" s="258"/>
      <c r="R728" s="258"/>
      <c r="S728" s="258"/>
      <c r="T728" s="258"/>
      <c r="U728" s="258"/>
      <c r="V728" s="258"/>
      <c r="W728" s="258"/>
      <c r="X728" s="258"/>
      <c r="Y728" s="259"/>
      <c r="Z728" s="259"/>
      <c r="AA728" s="258"/>
      <c r="AB728" s="258"/>
      <c r="AC728" s="258"/>
      <c r="AD728" s="258"/>
      <c r="AE728" s="258"/>
      <c r="AF728" s="258"/>
      <c r="AG728" s="258"/>
      <c r="AH728" s="258"/>
      <c r="AI728" s="258"/>
      <c r="AJ728" s="258"/>
      <c r="AK728" s="258"/>
      <c r="AL728" s="258"/>
      <c r="AM728" s="258"/>
      <c r="AN728" s="258"/>
    </row>
    <row r="729" spans="1:40" ht="18" customHeight="1" x14ac:dyDescent="0.25">
      <c r="A729" s="258"/>
      <c r="B729" s="258"/>
      <c r="C729" s="258"/>
      <c r="D729" s="258"/>
      <c r="E729" s="258"/>
      <c r="F729" s="258"/>
      <c r="G729" s="258"/>
      <c r="H729" s="258"/>
      <c r="I729" s="258"/>
      <c r="J729" s="258"/>
      <c r="K729" s="258"/>
      <c r="L729" s="258"/>
      <c r="M729" s="258"/>
      <c r="N729" s="258"/>
      <c r="O729" s="258"/>
      <c r="P729" s="258"/>
      <c r="Q729" s="258"/>
      <c r="R729" s="258"/>
      <c r="S729" s="258"/>
      <c r="T729" s="258"/>
      <c r="U729" s="258"/>
      <c r="V729" s="258"/>
      <c r="W729" s="258"/>
      <c r="X729" s="258"/>
      <c r="Y729" s="259"/>
      <c r="Z729" s="259"/>
      <c r="AA729" s="258"/>
      <c r="AB729" s="258"/>
      <c r="AC729" s="258"/>
      <c r="AD729" s="258"/>
      <c r="AE729" s="258"/>
      <c r="AF729" s="258"/>
      <c r="AG729" s="258"/>
      <c r="AH729" s="258"/>
      <c r="AI729" s="258"/>
      <c r="AJ729" s="258"/>
      <c r="AK729" s="258"/>
      <c r="AL729" s="258"/>
      <c r="AM729" s="258"/>
      <c r="AN729" s="258"/>
    </row>
    <row r="730" spans="1:40" ht="18" customHeight="1" x14ac:dyDescent="0.25">
      <c r="A730" s="258"/>
      <c r="B730" s="258"/>
      <c r="C730" s="258"/>
      <c r="D730" s="258"/>
      <c r="E730" s="258"/>
      <c r="F730" s="258"/>
      <c r="G730" s="258"/>
      <c r="H730" s="258"/>
      <c r="I730" s="258"/>
      <c r="J730" s="258"/>
      <c r="K730" s="258"/>
      <c r="L730" s="258"/>
      <c r="M730" s="258"/>
      <c r="N730" s="258"/>
      <c r="O730" s="258"/>
      <c r="P730" s="258"/>
      <c r="Q730" s="258"/>
      <c r="R730" s="258"/>
      <c r="S730" s="258"/>
      <c r="T730" s="258"/>
      <c r="U730" s="258"/>
      <c r="V730" s="258"/>
      <c r="W730" s="258"/>
      <c r="X730" s="258"/>
      <c r="Y730" s="259"/>
      <c r="Z730" s="259"/>
      <c r="AA730" s="258"/>
      <c r="AB730" s="258"/>
      <c r="AC730" s="258"/>
      <c r="AD730" s="258"/>
      <c r="AE730" s="258"/>
      <c r="AF730" s="258"/>
      <c r="AG730" s="258"/>
      <c r="AH730" s="258"/>
      <c r="AI730" s="258"/>
      <c r="AJ730" s="258"/>
      <c r="AK730" s="258"/>
      <c r="AL730" s="258"/>
      <c r="AM730" s="258"/>
      <c r="AN730" s="258"/>
    </row>
    <row r="731" spans="1:40" ht="18" customHeight="1" x14ac:dyDescent="0.25">
      <c r="A731" s="258"/>
      <c r="B731" s="258"/>
      <c r="C731" s="258"/>
      <c r="D731" s="258"/>
      <c r="E731" s="258"/>
      <c r="F731" s="258"/>
      <c r="G731" s="258"/>
      <c r="H731" s="258"/>
      <c r="I731" s="258"/>
      <c r="J731" s="258"/>
      <c r="K731" s="258"/>
      <c r="L731" s="258"/>
      <c r="M731" s="258"/>
      <c r="N731" s="258"/>
      <c r="O731" s="258"/>
      <c r="P731" s="258"/>
      <c r="Q731" s="258"/>
      <c r="R731" s="258"/>
      <c r="S731" s="258"/>
      <c r="T731" s="258"/>
      <c r="U731" s="258"/>
      <c r="V731" s="258"/>
      <c r="W731" s="258"/>
      <c r="X731" s="258"/>
      <c r="Y731" s="259"/>
      <c r="Z731" s="259"/>
      <c r="AA731" s="258"/>
      <c r="AB731" s="258"/>
      <c r="AC731" s="258"/>
      <c r="AD731" s="258"/>
      <c r="AE731" s="258"/>
      <c r="AF731" s="258"/>
      <c r="AG731" s="258"/>
      <c r="AH731" s="258"/>
      <c r="AI731" s="258"/>
      <c r="AJ731" s="258"/>
      <c r="AK731" s="258"/>
      <c r="AL731" s="258"/>
      <c r="AM731" s="258"/>
      <c r="AN731" s="258"/>
    </row>
    <row r="732" spans="1:40" ht="18" customHeight="1" x14ac:dyDescent="0.25">
      <c r="A732" s="258"/>
      <c r="B732" s="258"/>
      <c r="C732" s="258"/>
      <c r="D732" s="258"/>
      <c r="E732" s="258"/>
      <c r="F732" s="258"/>
      <c r="G732" s="258"/>
      <c r="H732" s="258"/>
      <c r="I732" s="258"/>
      <c r="J732" s="258"/>
      <c r="K732" s="258"/>
      <c r="L732" s="258"/>
      <c r="M732" s="258"/>
      <c r="N732" s="258"/>
      <c r="O732" s="258"/>
      <c r="P732" s="258"/>
      <c r="Q732" s="258"/>
      <c r="R732" s="258"/>
      <c r="S732" s="258"/>
      <c r="T732" s="258"/>
      <c r="U732" s="258"/>
      <c r="V732" s="258"/>
      <c r="W732" s="258"/>
      <c r="X732" s="258"/>
      <c r="Y732" s="259"/>
      <c r="Z732" s="259"/>
      <c r="AA732" s="258"/>
      <c r="AB732" s="258"/>
      <c r="AC732" s="258"/>
      <c r="AD732" s="258"/>
      <c r="AE732" s="258"/>
      <c r="AF732" s="258"/>
      <c r="AG732" s="258"/>
      <c r="AH732" s="258"/>
      <c r="AI732" s="258"/>
      <c r="AJ732" s="258"/>
      <c r="AK732" s="258"/>
      <c r="AL732" s="258"/>
      <c r="AM732" s="258"/>
      <c r="AN732" s="258"/>
    </row>
    <row r="733" spans="1:40" ht="18" customHeight="1" x14ac:dyDescent="0.25">
      <c r="A733" s="258"/>
      <c r="B733" s="258"/>
      <c r="C733" s="258"/>
      <c r="D733" s="258"/>
      <c r="E733" s="258"/>
      <c r="F733" s="258"/>
      <c r="G733" s="258"/>
      <c r="H733" s="258"/>
      <c r="I733" s="258"/>
      <c r="J733" s="258"/>
      <c r="K733" s="258"/>
      <c r="L733" s="258"/>
      <c r="M733" s="258"/>
      <c r="N733" s="258"/>
      <c r="O733" s="258"/>
      <c r="P733" s="258"/>
      <c r="Q733" s="258"/>
      <c r="R733" s="258"/>
      <c r="S733" s="258"/>
      <c r="T733" s="258"/>
      <c r="U733" s="258"/>
      <c r="V733" s="258"/>
      <c r="W733" s="258"/>
      <c r="X733" s="258"/>
      <c r="Y733" s="259"/>
      <c r="Z733" s="259"/>
      <c r="AA733" s="258"/>
      <c r="AB733" s="258"/>
      <c r="AC733" s="258"/>
      <c r="AD733" s="258"/>
      <c r="AE733" s="258"/>
      <c r="AF733" s="258"/>
      <c r="AG733" s="258"/>
      <c r="AH733" s="258"/>
      <c r="AI733" s="258"/>
      <c r="AJ733" s="258"/>
      <c r="AK733" s="258"/>
      <c r="AL733" s="258"/>
      <c r="AM733" s="258"/>
      <c r="AN733" s="258"/>
    </row>
    <row r="734" spans="1:40" ht="18" customHeight="1" x14ac:dyDescent="0.25">
      <c r="A734" s="258"/>
      <c r="B734" s="258"/>
      <c r="C734" s="258"/>
      <c r="D734" s="258"/>
      <c r="E734" s="258"/>
      <c r="F734" s="258"/>
      <c r="G734" s="258"/>
      <c r="H734" s="258"/>
      <c r="I734" s="258"/>
      <c r="J734" s="258"/>
      <c r="K734" s="258"/>
      <c r="L734" s="258"/>
      <c r="M734" s="258"/>
      <c r="N734" s="258"/>
      <c r="O734" s="258"/>
      <c r="P734" s="258"/>
      <c r="Q734" s="258"/>
      <c r="R734" s="258"/>
      <c r="S734" s="258"/>
      <c r="T734" s="258"/>
      <c r="U734" s="258"/>
      <c r="V734" s="258"/>
      <c r="W734" s="258"/>
      <c r="X734" s="258"/>
      <c r="Y734" s="259"/>
      <c r="Z734" s="259"/>
      <c r="AA734" s="258"/>
      <c r="AB734" s="258"/>
      <c r="AC734" s="258"/>
      <c r="AD734" s="258"/>
      <c r="AE734" s="258"/>
      <c r="AF734" s="258"/>
      <c r="AG734" s="258"/>
      <c r="AH734" s="258"/>
      <c r="AI734" s="258"/>
      <c r="AJ734" s="258"/>
      <c r="AK734" s="258"/>
      <c r="AL734" s="258"/>
      <c r="AM734" s="258"/>
      <c r="AN734" s="258"/>
    </row>
    <row r="735" spans="1:40" ht="18" customHeight="1" x14ac:dyDescent="0.25">
      <c r="A735" s="258"/>
      <c r="B735" s="258"/>
      <c r="C735" s="258"/>
      <c r="D735" s="258"/>
      <c r="E735" s="258"/>
      <c r="F735" s="258"/>
      <c r="G735" s="258"/>
      <c r="H735" s="258"/>
      <c r="I735" s="258"/>
      <c r="J735" s="258"/>
      <c r="K735" s="258"/>
      <c r="L735" s="258"/>
      <c r="M735" s="258"/>
      <c r="N735" s="258"/>
      <c r="O735" s="258"/>
      <c r="P735" s="258"/>
      <c r="Q735" s="258"/>
      <c r="R735" s="258"/>
      <c r="S735" s="258"/>
      <c r="T735" s="258"/>
      <c r="U735" s="258"/>
      <c r="V735" s="258"/>
      <c r="W735" s="258"/>
      <c r="X735" s="258"/>
      <c r="Y735" s="259"/>
      <c r="Z735" s="259"/>
      <c r="AA735" s="258"/>
      <c r="AB735" s="258"/>
      <c r="AC735" s="258"/>
      <c r="AD735" s="258"/>
      <c r="AE735" s="258"/>
      <c r="AF735" s="258"/>
      <c r="AG735" s="258"/>
      <c r="AH735" s="258"/>
      <c r="AI735" s="258"/>
      <c r="AJ735" s="258"/>
      <c r="AK735" s="258"/>
      <c r="AL735" s="258"/>
      <c r="AM735" s="258"/>
      <c r="AN735" s="258"/>
    </row>
    <row r="736" spans="1:40" ht="18" customHeight="1" x14ac:dyDescent="0.25">
      <c r="A736" s="258"/>
      <c r="B736" s="258"/>
      <c r="C736" s="258"/>
      <c r="D736" s="258"/>
      <c r="E736" s="258"/>
      <c r="F736" s="258"/>
      <c r="G736" s="258"/>
      <c r="H736" s="258"/>
      <c r="I736" s="258"/>
      <c r="J736" s="258"/>
      <c r="K736" s="258"/>
      <c r="L736" s="258"/>
      <c r="M736" s="258"/>
      <c r="N736" s="258"/>
      <c r="O736" s="258"/>
      <c r="P736" s="258"/>
      <c r="Q736" s="258"/>
      <c r="R736" s="258"/>
      <c r="S736" s="258"/>
      <c r="T736" s="258"/>
      <c r="U736" s="258"/>
      <c r="V736" s="258"/>
      <c r="W736" s="258"/>
      <c r="X736" s="258"/>
      <c r="Y736" s="259"/>
      <c r="Z736" s="259"/>
      <c r="AA736" s="258"/>
      <c r="AB736" s="258"/>
      <c r="AC736" s="258"/>
      <c r="AD736" s="258"/>
      <c r="AE736" s="258"/>
      <c r="AF736" s="258"/>
      <c r="AG736" s="258"/>
      <c r="AH736" s="258"/>
      <c r="AI736" s="258"/>
      <c r="AJ736" s="258"/>
      <c r="AK736" s="258"/>
      <c r="AL736" s="258"/>
      <c r="AM736" s="258"/>
      <c r="AN736" s="258"/>
    </row>
    <row r="737" spans="1:40" ht="18" customHeight="1" x14ac:dyDescent="0.25">
      <c r="A737" s="258"/>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9"/>
      <c r="Z737" s="259"/>
      <c r="AA737" s="258"/>
      <c r="AB737" s="258"/>
      <c r="AC737" s="258"/>
      <c r="AD737" s="258"/>
      <c r="AE737" s="258"/>
      <c r="AF737" s="258"/>
      <c r="AG737" s="258"/>
      <c r="AH737" s="258"/>
      <c r="AI737" s="258"/>
      <c r="AJ737" s="258"/>
      <c r="AK737" s="258"/>
      <c r="AL737" s="258"/>
      <c r="AM737" s="258"/>
      <c r="AN737" s="258"/>
    </row>
    <row r="738" spans="1:40" ht="18" customHeight="1" x14ac:dyDescent="0.25">
      <c r="A738" s="258"/>
      <c r="B738" s="258"/>
      <c r="C738" s="258"/>
      <c r="D738" s="258"/>
      <c r="E738" s="258"/>
      <c r="F738" s="258"/>
      <c r="G738" s="258"/>
      <c r="H738" s="258"/>
      <c r="I738" s="258"/>
      <c r="J738" s="258"/>
      <c r="K738" s="258"/>
      <c r="L738" s="258"/>
      <c r="M738" s="258"/>
      <c r="N738" s="258"/>
      <c r="O738" s="258"/>
      <c r="P738" s="258"/>
      <c r="Q738" s="258"/>
      <c r="R738" s="258"/>
      <c r="S738" s="258"/>
      <c r="T738" s="258"/>
      <c r="U738" s="258"/>
      <c r="V738" s="258"/>
      <c r="W738" s="258"/>
      <c r="X738" s="258"/>
      <c r="Y738" s="259"/>
      <c r="Z738" s="259"/>
      <c r="AA738" s="258"/>
      <c r="AB738" s="258"/>
      <c r="AC738" s="258"/>
      <c r="AD738" s="258"/>
      <c r="AE738" s="258"/>
      <c r="AF738" s="258"/>
      <c r="AG738" s="258"/>
      <c r="AH738" s="258"/>
      <c r="AI738" s="258"/>
      <c r="AJ738" s="258"/>
      <c r="AK738" s="258"/>
      <c r="AL738" s="258"/>
      <c r="AM738" s="258"/>
      <c r="AN738" s="258"/>
    </row>
    <row r="739" spans="1:40" ht="18" customHeight="1" x14ac:dyDescent="0.25">
      <c r="A739" s="258"/>
      <c r="B739" s="258"/>
      <c r="C739" s="258"/>
      <c r="D739" s="258"/>
      <c r="E739" s="258"/>
      <c r="F739" s="258"/>
      <c r="G739" s="258"/>
      <c r="H739" s="258"/>
      <c r="I739" s="258"/>
      <c r="J739" s="258"/>
      <c r="K739" s="258"/>
      <c r="L739" s="258"/>
      <c r="M739" s="258"/>
      <c r="N739" s="258"/>
      <c r="O739" s="258"/>
      <c r="P739" s="258"/>
      <c r="Q739" s="258"/>
      <c r="R739" s="258"/>
      <c r="S739" s="258"/>
      <c r="T739" s="258"/>
      <c r="U739" s="258"/>
      <c r="V739" s="258"/>
      <c r="W739" s="258"/>
      <c r="X739" s="258"/>
      <c r="Y739" s="259"/>
      <c r="Z739" s="259"/>
      <c r="AA739" s="258"/>
      <c r="AB739" s="258"/>
      <c r="AC739" s="258"/>
      <c r="AD739" s="258"/>
      <c r="AE739" s="258"/>
      <c r="AF739" s="258"/>
      <c r="AG739" s="258"/>
      <c r="AH739" s="258"/>
      <c r="AI739" s="258"/>
      <c r="AJ739" s="258"/>
      <c r="AK739" s="258"/>
      <c r="AL739" s="258"/>
      <c r="AM739" s="258"/>
      <c r="AN739" s="258"/>
    </row>
    <row r="740" spans="1:40" ht="18" customHeight="1" x14ac:dyDescent="0.25">
      <c r="A740" s="258"/>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9"/>
      <c r="Z740" s="259"/>
      <c r="AA740" s="258"/>
      <c r="AB740" s="258"/>
      <c r="AC740" s="258"/>
      <c r="AD740" s="258"/>
      <c r="AE740" s="258"/>
      <c r="AF740" s="258"/>
      <c r="AG740" s="258"/>
      <c r="AH740" s="258"/>
      <c r="AI740" s="258"/>
      <c r="AJ740" s="258"/>
      <c r="AK740" s="258"/>
      <c r="AL740" s="258"/>
      <c r="AM740" s="258"/>
      <c r="AN740" s="258"/>
    </row>
    <row r="741" spans="1:40" ht="18" customHeight="1" x14ac:dyDescent="0.25">
      <c r="A741" s="258"/>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9"/>
      <c r="Z741" s="259"/>
      <c r="AA741" s="258"/>
      <c r="AB741" s="258"/>
      <c r="AC741" s="258"/>
      <c r="AD741" s="258"/>
      <c r="AE741" s="258"/>
      <c r="AF741" s="258"/>
      <c r="AG741" s="258"/>
      <c r="AH741" s="258"/>
      <c r="AI741" s="258"/>
      <c r="AJ741" s="258"/>
      <c r="AK741" s="258"/>
      <c r="AL741" s="258"/>
      <c r="AM741" s="258"/>
      <c r="AN741" s="258"/>
    </row>
    <row r="742" spans="1:40" ht="18" customHeight="1" x14ac:dyDescent="0.25">
      <c r="A742" s="258"/>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9"/>
      <c r="Z742" s="259"/>
      <c r="AA742" s="258"/>
      <c r="AB742" s="258"/>
      <c r="AC742" s="258"/>
      <c r="AD742" s="258"/>
      <c r="AE742" s="258"/>
      <c r="AF742" s="258"/>
      <c r="AG742" s="258"/>
      <c r="AH742" s="258"/>
      <c r="AI742" s="258"/>
      <c r="AJ742" s="258"/>
      <c r="AK742" s="258"/>
      <c r="AL742" s="258"/>
      <c r="AM742" s="258"/>
      <c r="AN742" s="258"/>
    </row>
    <row r="743" spans="1:40" ht="18" customHeight="1" x14ac:dyDescent="0.25">
      <c r="A743" s="258"/>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9"/>
      <c r="Z743" s="259"/>
      <c r="AA743" s="258"/>
      <c r="AB743" s="258"/>
      <c r="AC743" s="258"/>
      <c r="AD743" s="258"/>
      <c r="AE743" s="258"/>
      <c r="AF743" s="258"/>
      <c r="AG743" s="258"/>
      <c r="AH743" s="258"/>
      <c r="AI743" s="258"/>
      <c r="AJ743" s="258"/>
      <c r="AK743" s="258"/>
      <c r="AL743" s="258"/>
      <c r="AM743" s="258"/>
      <c r="AN743" s="258"/>
    </row>
    <row r="744" spans="1:40" ht="18" customHeight="1" x14ac:dyDescent="0.25">
      <c r="A744" s="258"/>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9"/>
      <c r="Z744" s="259"/>
      <c r="AA744" s="258"/>
      <c r="AB744" s="258"/>
      <c r="AC744" s="258"/>
      <c r="AD744" s="258"/>
      <c r="AE744" s="258"/>
      <c r="AF744" s="258"/>
      <c r="AG744" s="258"/>
      <c r="AH744" s="258"/>
      <c r="AI744" s="258"/>
      <c r="AJ744" s="258"/>
      <c r="AK744" s="258"/>
      <c r="AL744" s="258"/>
      <c r="AM744" s="258"/>
      <c r="AN744" s="258"/>
    </row>
    <row r="745" spans="1:40" ht="18" customHeight="1" x14ac:dyDescent="0.25">
      <c r="A745" s="258"/>
      <c r="B745" s="258"/>
      <c r="C745" s="258"/>
      <c r="D745" s="258"/>
      <c r="E745" s="258"/>
      <c r="F745" s="258"/>
      <c r="G745" s="258"/>
      <c r="H745" s="258"/>
      <c r="I745" s="258"/>
      <c r="J745" s="258"/>
      <c r="K745" s="258"/>
      <c r="L745" s="258"/>
      <c r="M745" s="258"/>
      <c r="N745" s="258"/>
      <c r="O745" s="258"/>
      <c r="P745" s="258"/>
      <c r="Q745" s="258"/>
      <c r="R745" s="258"/>
      <c r="S745" s="258"/>
      <c r="T745" s="258"/>
      <c r="U745" s="258"/>
      <c r="V745" s="258"/>
      <c r="W745" s="258"/>
      <c r="X745" s="258"/>
      <c r="Y745" s="259"/>
      <c r="Z745" s="259"/>
      <c r="AA745" s="258"/>
      <c r="AB745" s="258"/>
      <c r="AC745" s="258"/>
      <c r="AD745" s="258"/>
      <c r="AE745" s="258"/>
      <c r="AF745" s="258"/>
      <c r="AG745" s="258"/>
      <c r="AH745" s="258"/>
      <c r="AI745" s="258"/>
      <c r="AJ745" s="258"/>
      <c r="AK745" s="258"/>
      <c r="AL745" s="258"/>
      <c r="AM745" s="258"/>
      <c r="AN745" s="258"/>
    </row>
    <row r="746" spans="1:40" ht="18" customHeight="1" x14ac:dyDescent="0.25">
      <c r="A746" s="258"/>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9"/>
      <c r="Z746" s="259"/>
      <c r="AA746" s="258"/>
      <c r="AB746" s="258"/>
      <c r="AC746" s="258"/>
      <c r="AD746" s="258"/>
      <c r="AE746" s="258"/>
      <c r="AF746" s="258"/>
      <c r="AG746" s="258"/>
      <c r="AH746" s="258"/>
      <c r="AI746" s="258"/>
      <c r="AJ746" s="258"/>
      <c r="AK746" s="258"/>
      <c r="AL746" s="258"/>
      <c r="AM746" s="258"/>
      <c r="AN746" s="258"/>
    </row>
    <row r="747" spans="1:40" ht="18" customHeight="1" x14ac:dyDescent="0.25">
      <c r="A747" s="258"/>
      <c r="B747" s="258"/>
      <c r="C747" s="258"/>
      <c r="D747" s="258"/>
      <c r="E747" s="258"/>
      <c r="F747" s="258"/>
      <c r="G747" s="258"/>
      <c r="H747" s="258"/>
      <c r="I747" s="258"/>
      <c r="J747" s="258"/>
      <c r="K747" s="258"/>
      <c r="L747" s="258"/>
      <c r="M747" s="258"/>
      <c r="N747" s="258"/>
      <c r="O747" s="258"/>
      <c r="P747" s="258"/>
      <c r="Q747" s="258"/>
      <c r="R747" s="258"/>
      <c r="S747" s="258"/>
      <c r="T747" s="258"/>
      <c r="U747" s="258"/>
      <c r="V747" s="258"/>
      <c r="W747" s="258"/>
      <c r="X747" s="258"/>
      <c r="Y747" s="259"/>
      <c r="Z747" s="259"/>
      <c r="AA747" s="258"/>
      <c r="AB747" s="258"/>
      <c r="AC747" s="258"/>
      <c r="AD747" s="258"/>
      <c r="AE747" s="258"/>
      <c r="AF747" s="258"/>
      <c r="AG747" s="258"/>
      <c r="AH747" s="258"/>
      <c r="AI747" s="258"/>
      <c r="AJ747" s="258"/>
      <c r="AK747" s="258"/>
      <c r="AL747" s="258"/>
      <c r="AM747" s="258"/>
      <c r="AN747" s="258"/>
    </row>
    <row r="748" spans="1:40" ht="18" customHeight="1" x14ac:dyDescent="0.25">
      <c r="A748" s="258"/>
      <c r="B748" s="258"/>
      <c r="C748" s="258"/>
      <c r="D748" s="258"/>
      <c r="E748" s="258"/>
      <c r="F748" s="258"/>
      <c r="G748" s="258"/>
      <c r="H748" s="258"/>
      <c r="I748" s="258"/>
      <c r="J748" s="258"/>
      <c r="K748" s="258"/>
      <c r="L748" s="258"/>
      <c r="M748" s="258"/>
      <c r="N748" s="258"/>
      <c r="O748" s="258"/>
      <c r="P748" s="258"/>
      <c r="Q748" s="258"/>
      <c r="R748" s="258"/>
      <c r="S748" s="258"/>
      <c r="T748" s="258"/>
      <c r="U748" s="258"/>
      <c r="V748" s="258"/>
      <c r="W748" s="258"/>
      <c r="X748" s="258"/>
      <c r="Y748" s="259"/>
      <c r="Z748" s="259"/>
      <c r="AA748" s="258"/>
      <c r="AB748" s="258"/>
      <c r="AC748" s="258"/>
      <c r="AD748" s="258"/>
      <c r="AE748" s="258"/>
      <c r="AF748" s="258"/>
      <c r="AG748" s="258"/>
      <c r="AH748" s="258"/>
      <c r="AI748" s="258"/>
      <c r="AJ748" s="258"/>
      <c r="AK748" s="258"/>
      <c r="AL748" s="258"/>
      <c r="AM748" s="258"/>
      <c r="AN748" s="258"/>
    </row>
    <row r="749" spans="1:40" ht="18" customHeight="1" x14ac:dyDescent="0.25">
      <c r="A749" s="258"/>
      <c r="B749" s="258"/>
      <c r="C749" s="258"/>
      <c r="D749" s="258"/>
      <c r="E749" s="258"/>
      <c r="F749" s="258"/>
      <c r="G749" s="258"/>
      <c r="H749" s="258"/>
      <c r="I749" s="258"/>
      <c r="J749" s="258"/>
      <c r="K749" s="258"/>
      <c r="L749" s="258"/>
      <c r="M749" s="258"/>
      <c r="N749" s="258"/>
      <c r="O749" s="258"/>
      <c r="P749" s="258"/>
      <c r="Q749" s="258"/>
      <c r="R749" s="258"/>
      <c r="S749" s="258"/>
      <c r="T749" s="258"/>
      <c r="U749" s="258"/>
      <c r="V749" s="258"/>
      <c r="W749" s="258"/>
      <c r="X749" s="258"/>
      <c r="Y749" s="259"/>
      <c r="Z749" s="259"/>
      <c r="AA749" s="258"/>
      <c r="AB749" s="258"/>
      <c r="AC749" s="258"/>
      <c r="AD749" s="258"/>
      <c r="AE749" s="258"/>
      <c r="AF749" s="258"/>
      <c r="AG749" s="258"/>
      <c r="AH749" s="258"/>
      <c r="AI749" s="258"/>
      <c r="AJ749" s="258"/>
      <c r="AK749" s="258"/>
      <c r="AL749" s="258"/>
      <c r="AM749" s="258"/>
      <c r="AN749" s="258"/>
    </row>
    <row r="750" spans="1:40" ht="18" customHeight="1" x14ac:dyDescent="0.25">
      <c r="A750" s="258"/>
      <c r="B750" s="258"/>
      <c r="C750" s="258"/>
      <c r="D750" s="258"/>
      <c r="E750" s="258"/>
      <c r="F750" s="258"/>
      <c r="G750" s="258"/>
      <c r="H750" s="258"/>
      <c r="I750" s="258"/>
      <c r="J750" s="258"/>
      <c r="K750" s="258"/>
      <c r="L750" s="258"/>
      <c r="M750" s="258"/>
      <c r="N750" s="258"/>
      <c r="O750" s="258"/>
      <c r="P750" s="258"/>
      <c r="Q750" s="258"/>
      <c r="R750" s="258"/>
      <c r="S750" s="258"/>
      <c r="T750" s="258"/>
      <c r="U750" s="258"/>
      <c r="V750" s="258"/>
      <c r="W750" s="258"/>
      <c r="X750" s="258"/>
      <c r="Y750" s="259"/>
      <c r="Z750" s="259"/>
      <c r="AA750" s="258"/>
      <c r="AB750" s="258"/>
      <c r="AC750" s="258"/>
      <c r="AD750" s="258"/>
      <c r="AE750" s="258"/>
      <c r="AF750" s="258"/>
      <c r="AG750" s="258"/>
      <c r="AH750" s="258"/>
      <c r="AI750" s="258"/>
      <c r="AJ750" s="258"/>
      <c r="AK750" s="258"/>
      <c r="AL750" s="258"/>
      <c r="AM750" s="258"/>
      <c r="AN750" s="258"/>
    </row>
    <row r="751" spans="1:40" ht="18" customHeight="1" x14ac:dyDescent="0.25">
      <c r="A751" s="258"/>
      <c r="B751" s="258"/>
      <c r="C751" s="258"/>
      <c r="D751" s="258"/>
      <c r="E751" s="258"/>
      <c r="F751" s="258"/>
      <c r="G751" s="258"/>
      <c r="H751" s="258"/>
      <c r="I751" s="258"/>
      <c r="J751" s="258"/>
      <c r="K751" s="258"/>
      <c r="L751" s="258"/>
      <c r="M751" s="258"/>
      <c r="N751" s="258"/>
      <c r="O751" s="258"/>
      <c r="P751" s="258"/>
      <c r="Q751" s="258"/>
      <c r="R751" s="258"/>
      <c r="S751" s="258"/>
      <c r="T751" s="258"/>
      <c r="U751" s="258"/>
      <c r="V751" s="258"/>
      <c r="W751" s="258"/>
      <c r="X751" s="258"/>
      <c r="Y751" s="259"/>
      <c r="Z751" s="259"/>
      <c r="AA751" s="258"/>
      <c r="AB751" s="258"/>
      <c r="AC751" s="258"/>
      <c r="AD751" s="258"/>
      <c r="AE751" s="258"/>
      <c r="AF751" s="258"/>
      <c r="AG751" s="258"/>
      <c r="AH751" s="258"/>
      <c r="AI751" s="258"/>
      <c r="AJ751" s="258"/>
      <c r="AK751" s="258"/>
      <c r="AL751" s="258"/>
      <c r="AM751" s="258"/>
      <c r="AN751" s="258"/>
    </row>
    <row r="752" spans="1:40" ht="18" customHeight="1" x14ac:dyDescent="0.25">
      <c r="A752" s="258"/>
      <c r="B752" s="258"/>
      <c r="C752" s="258"/>
      <c r="D752" s="258"/>
      <c r="E752" s="258"/>
      <c r="F752" s="258"/>
      <c r="G752" s="258"/>
      <c r="H752" s="258"/>
      <c r="I752" s="258"/>
      <c r="J752" s="258"/>
      <c r="K752" s="258"/>
      <c r="L752" s="258"/>
      <c r="M752" s="258"/>
      <c r="N752" s="258"/>
      <c r="O752" s="258"/>
      <c r="P752" s="258"/>
      <c r="Q752" s="258"/>
      <c r="R752" s="258"/>
      <c r="S752" s="258"/>
      <c r="T752" s="258"/>
      <c r="U752" s="258"/>
      <c r="V752" s="258"/>
      <c r="W752" s="258"/>
      <c r="X752" s="258"/>
      <c r="Y752" s="259"/>
      <c r="Z752" s="259"/>
      <c r="AA752" s="258"/>
      <c r="AB752" s="258"/>
      <c r="AC752" s="258"/>
      <c r="AD752" s="258"/>
      <c r="AE752" s="258"/>
      <c r="AF752" s="258"/>
      <c r="AG752" s="258"/>
      <c r="AH752" s="258"/>
      <c r="AI752" s="258"/>
      <c r="AJ752" s="258"/>
      <c r="AK752" s="258"/>
      <c r="AL752" s="258"/>
      <c r="AM752" s="258"/>
      <c r="AN752" s="258"/>
    </row>
    <row r="753" spans="1:40" ht="18" customHeight="1" x14ac:dyDescent="0.25">
      <c r="A753" s="258"/>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9"/>
      <c r="Z753" s="259"/>
      <c r="AA753" s="258"/>
      <c r="AB753" s="258"/>
      <c r="AC753" s="258"/>
      <c r="AD753" s="258"/>
      <c r="AE753" s="258"/>
      <c r="AF753" s="258"/>
      <c r="AG753" s="258"/>
      <c r="AH753" s="258"/>
      <c r="AI753" s="258"/>
      <c r="AJ753" s="258"/>
      <c r="AK753" s="258"/>
      <c r="AL753" s="258"/>
      <c r="AM753" s="258"/>
      <c r="AN753" s="258"/>
    </row>
    <row r="754" spans="1:40" ht="18" customHeight="1" x14ac:dyDescent="0.25">
      <c r="A754" s="258"/>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9"/>
      <c r="Z754" s="259"/>
      <c r="AA754" s="258"/>
      <c r="AB754" s="258"/>
      <c r="AC754" s="258"/>
      <c r="AD754" s="258"/>
      <c r="AE754" s="258"/>
      <c r="AF754" s="258"/>
      <c r="AG754" s="258"/>
      <c r="AH754" s="258"/>
      <c r="AI754" s="258"/>
      <c r="AJ754" s="258"/>
      <c r="AK754" s="258"/>
      <c r="AL754" s="258"/>
      <c r="AM754" s="258"/>
      <c r="AN754" s="258"/>
    </row>
    <row r="755" spans="1:40" ht="18" customHeight="1" x14ac:dyDescent="0.25">
      <c r="A755" s="258"/>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9"/>
      <c r="Z755" s="259"/>
      <c r="AA755" s="258"/>
      <c r="AB755" s="258"/>
      <c r="AC755" s="258"/>
      <c r="AD755" s="258"/>
      <c r="AE755" s="258"/>
      <c r="AF755" s="258"/>
      <c r="AG755" s="258"/>
      <c r="AH755" s="258"/>
      <c r="AI755" s="258"/>
      <c r="AJ755" s="258"/>
      <c r="AK755" s="258"/>
      <c r="AL755" s="258"/>
      <c r="AM755" s="258"/>
      <c r="AN755" s="258"/>
    </row>
    <row r="756" spans="1:40" ht="18" customHeight="1" x14ac:dyDescent="0.25">
      <c r="A756" s="258"/>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9"/>
      <c r="Z756" s="259"/>
      <c r="AA756" s="258"/>
      <c r="AB756" s="258"/>
      <c r="AC756" s="258"/>
      <c r="AD756" s="258"/>
      <c r="AE756" s="258"/>
      <c r="AF756" s="258"/>
      <c r="AG756" s="258"/>
      <c r="AH756" s="258"/>
      <c r="AI756" s="258"/>
      <c r="AJ756" s="258"/>
      <c r="AK756" s="258"/>
      <c r="AL756" s="258"/>
      <c r="AM756" s="258"/>
      <c r="AN756" s="258"/>
    </row>
    <row r="757" spans="1:40" ht="18" customHeight="1" x14ac:dyDescent="0.25">
      <c r="A757" s="258"/>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9"/>
      <c r="Z757" s="259"/>
      <c r="AA757" s="258"/>
      <c r="AB757" s="258"/>
      <c r="AC757" s="258"/>
      <c r="AD757" s="258"/>
      <c r="AE757" s="258"/>
      <c r="AF757" s="258"/>
      <c r="AG757" s="258"/>
      <c r="AH757" s="258"/>
      <c r="AI757" s="258"/>
      <c r="AJ757" s="258"/>
      <c r="AK757" s="258"/>
      <c r="AL757" s="258"/>
      <c r="AM757" s="258"/>
      <c r="AN757" s="258"/>
    </row>
    <row r="758" spans="1:40" ht="18" customHeight="1" x14ac:dyDescent="0.25">
      <c r="A758" s="258"/>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9"/>
      <c r="Z758" s="259"/>
      <c r="AA758" s="258"/>
      <c r="AB758" s="258"/>
      <c r="AC758" s="258"/>
      <c r="AD758" s="258"/>
      <c r="AE758" s="258"/>
      <c r="AF758" s="258"/>
      <c r="AG758" s="258"/>
      <c r="AH758" s="258"/>
      <c r="AI758" s="258"/>
      <c r="AJ758" s="258"/>
      <c r="AK758" s="258"/>
      <c r="AL758" s="258"/>
      <c r="AM758" s="258"/>
      <c r="AN758" s="258"/>
    </row>
    <row r="759" spans="1:40" ht="18" customHeight="1" x14ac:dyDescent="0.25">
      <c r="A759" s="258"/>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9"/>
      <c r="Z759" s="259"/>
      <c r="AA759" s="258"/>
      <c r="AB759" s="258"/>
      <c r="AC759" s="258"/>
      <c r="AD759" s="258"/>
      <c r="AE759" s="258"/>
      <c r="AF759" s="258"/>
      <c r="AG759" s="258"/>
      <c r="AH759" s="258"/>
      <c r="AI759" s="258"/>
      <c r="AJ759" s="258"/>
      <c r="AK759" s="258"/>
      <c r="AL759" s="258"/>
      <c r="AM759" s="258"/>
      <c r="AN759" s="258"/>
    </row>
    <row r="760" spans="1:40" ht="18" customHeight="1" x14ac:dyDescent="0.25">
      <c r="A760" s="258"/>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9"/>
      <c r="Z760" s="259"/>
      <c r="AA760" s="258"/>
      <c r="AB760" s="258"/>
      <c r="AC760" s="258"/>
      <c r="AD760" s="258"/>
      <c r="AE760" s="258"/>
      <c r="AF760" s="258"/>
      <c r="AG760" s="258"/>
      <c r="AH760" s="258"/>
      <c r="AI760" s="258"/>
      <c r="AJ760" s="258"/>
      <c r="AK760" s="258"/>
      <c r="AL760" s="258"/>
      <c r="AM760" s="258"/>
      <c r="AN760" s="258"/>
    </row>
    <row r="761" spans="1:40" ht="18" customHeight="1" x14ac:dyDescent="0.25">
      <c r="A761" s="258"/>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9"/>
      <c r="Z761" s="259"/>
      <c r="AA761" s="258"/>
      <c r="AB761" s="258"/>
      <c r="AC761" s="258"/>
      <c r="AD761" s="258"/>
      <c r="AE761" s="258"/>
      <c r="AF761" s="258"/>
      <c r="AG761" s="258"/>
      <c r="AH761" s="258"/>
      <c r="AI761" s="258"/>
      <c r="AJ761" s="258"/>
      <c r="AK761" s="258"/>
      <c r="AL761" s="258"/>
      <c r="AM761" s="258"/>
      <c r="AN761" s="258"/>
    </row>
    <row r="762" spans="1:40" ht="18" customHeight="1" x14ac:dyDescent="0.25">
      <c r="A762" s="258"/>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9"/>
      <c r="Z762" s="259"/>
      <c r="AA762" s="258"/>
      <c r="AB762" s="258"/>
      <c r="AC762" s="258"/>
      <c r="AD762" s="258"/>
      <c r="AE762" s="258"/>
      <c r="AF762" s="258"/>
      <c r="AG762" s="258"/>
      <c r="AH762" s="258"/>
      <c r="AI762" s="258"/>
      <c r="AJ762" s="258"/>
      <c r="AK762" s="258"/>
      <c r="AL762" s="258"/>
      <c r="AM762" s="258"/>
      <c r="AN762" s="258"/>
    </row>
    <row r="763" spans="1:40" ht="18" customHeight="1" x14ac:dyDescent="0.25">
      <c r="A763" s="258"/>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9"/>
      <c r="Z763" s="259"/>
      <c r="AA763" s="258"/>
      <c r="AB763" s="258"/>
      <c r="AC763" s="258"/>
      <c r="AD763" s="258"/>
      <c r="AE763" s="258"/>
      <c r="AF763" s="258"/>
      <c r="AG763" s="258"/>
      <c r="AH763" s="258"/>
      <c r="AI763" s="258"/>
      <c r="AJ763" s="258"/>
      <c r="AK763" s="258"/>
      <c r="AL763" s="258"/>
      <c r="AM763" s="258"/>
      <c r="AN763" s="258"/>
    </row>
    <row r="764" spans="1:40" ht="18" customHeight="1" x14ac:dyDescent="0.25">
      <c r="A764" s="258"/>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9"/>
      <c r="Z764" s="259"/>
      <c r="AA764" s="258"/>
      <c r="AB764" s="258"/>
      <c r="AC764" s="258"/>
      <c r="AD764" s="258"/>
      <c r="AE764" s="258"/>
      <c r="AF764" s="258"/>
      <c r="AG764" s="258"/>
      <c r="AH764" s="258"/>
      <c r="AI764" s="258"/>
      <c r="AJ764" s="258"/>
      <c r="AK764" s="258"/>
      <c r="AL764" s="258"/>
      <c r="AM764" s="258"/>
      <c r="AN764" s="258"/>
    </row>
    <row r="765" spans="1:40" ht="18" customHeight="1" x14ac:dyDescent="0.25">
      <c r="A765" s="258"/>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9"/>
      <c r="Z765" s="259"/>
      <c r="AA765" s="258"/>
      <c r="AB765" s="258"/>
      <c r="AC765" s="258"/>
      <c r="AD765" s="258"/>
      <c r="AE765" s="258"/>
      <c r="AF765" s="258"/>
      <c r="AG765" s="258"/>
      <c r="AH765" s="258"/>
      <c r="AI765" s="258"/>
      <c r="AJ765" s="258"/>
      <c r="AK765" s="258"/>
      <c r="AL765" s="258"/>
      <c r="AM765" s="258"/>
      <c r="AN765" s="258"/>
    </row>
    <row r="766" spans="1:40" ht="18" customHeight="1" x14ac:dyDescent="0.25">
      <c r="A766" s="258"/>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9"/>
      <c r="Z766" s="259"/>
      <c r="AA766" s="258"/>
      <c r="AB766" s="258"/>
      <c r="AC766" s="258"/>
      <c r="AD766" s="258"/>
      <c r="AE766" s="258"/>
      <c r="AF766" s="258"/>
      <c r="AG766" s="258"/>
      <c r="AH766" s="258"/>
      <c r="AI766" s="258"/>
      <c r="AJ766" s="258"/>
      <c r="AK766" s="258"/>
      <c r="AL766" s="258"/>
      <c r="AM766" s="258"/>
      <c r="AN766" s="258"/>
    </row>
    <row r="767" spans="1:40" ht="18" customHeight="1" x14ac:dyDescent="0.25">
      <c r="A767" s="258"/>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9"/>
      <c r="Z767" s="259"/>
      <c r="AA767" s="258"/>
      <c r="AB767" s="258"/>
      <c r="AC767" s="258"/>
      <c r="AD767" s="258"/>
      <c r="AE767" s="258"/>
      <c r="AF767" s="258"/>
      <c r="AG767" s="258"/>
      <c r="AH767" s="258"/>
      <c r="AI767" s="258"/>
      <c r="AJ767" s="258"/>
      <c r="AK767" s="258"/>
      <c r="AL767" s="258"/>
      <c r="AM767" s="258"/>
      <c r="AN767" s="258"/>
    </row>
    <row r="768" spans="1:40" ht="18" customHeight="1" x14ac:dyDescent="0.25">
      <c r="A768" s="258"/>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9"/>
      <c r="Z768" s="259"/>
      <c r="AA768" s="258"/>
      <c r="AB768" s="258"/>
      <c r="AC768" s="258"/>
      <c r="AD768" s="258"/>
      <c r="AE768" s="258"/>
      <c r="AF768" s="258"/>
      <c r="AG768" s="258"/>
      <c r="AH768" s="258"/>
      <c r="AI768" s="258"/>
      <c r="AJ768" s="258"/>
      <c r="AK768" s="258"/>
      <c r="AL768" s="258"/>
      <c r="AM768" s="258"/>
      <c r="AN768" s="258"/>
    </row>
    <row r="769" spans="1:40" ht="18" customHeight="1" x14ac:dyDescent="0.25">
      <c r="A769" s="258"/>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9"/>
      <c r="Z769" s="259"/>
      <c r="AA769" s="258"/>
      <c r="AB769" s="258"/>
      <c r="AC769" s="258"/>
      <c r="AD769" s="258"/>
      <c r="AE769" s="258"/>
      <c r="AF769" s="258"/>
      <c r="AG769" s="258"/>
      <c r="AH769" s="258"/>
      <c r="AI769" s="258"/>
      <c r="AJ769" s="258"/>
      <c r="AK769" s="258"/>
      <c r="AL769" s="258"/>
      <c r="AM769" s="258"/>
      <c r="AN769" s="258"/>
    </row>
    <row r="770" spans="1:40" ht="15" customHeight="1" x14ac:dyDescent="0.25">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9"/>
      <c r="Z770" s="259"/>
      <c r="AA770" s="258"/>
      <c r="AB770" s="258"/>
      <c r="AC770" s="258"/>
      <c r="AD770" s="258"/>
      <c r="AE770" s="258"/>
      <c r="AF770" s="258"/>
      <c r="AG770" s="258"/>
      <c r="AH770" s="258"/>
      <c r="AI770" s="258"/>
      <c r="AJ770" s="258"/>
      <c r="AK770" s="258"/>
    </row>
    <row r="771" spans="1:40" ht="15" customHeight="1" x14ac:dyDescent="0.25">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9"/>
      <c r="Z771" s="259"/>
      <c r="AA771" s="258"/>
      <c r="AB771" s="258"/>
      <c r="AC771" s="258"/>
      <c r="AD771" s="258"/>
      <c r="AE771" s="258"/>
      <c r="AF771" s="258"/>
      <c r="AG771" s="258"/>
      <c r="AH771" s="258"/>
      <c r="AI771" s="258"/>
      <c r="AJ771" s="258"/>
      <c r="AK771" s="258"/>
    </row>
  </sheetData>
  <mergeCells count="3377">
    <mergeCell ref="AE340:AF340"/>
    <mergeCell ref="AG340:AH340"/>
    <mergeCell ref="AI340:AK340"/>
    <mergeCell ref="AA341:AB341"/>
    <mergeCell ref="AC341:AD341"/>
    <mergeCell ref="AE341:AF341"/>
    <mergeCell ref="AG341:AH341"/>
    <mergeCell ref="AI341:AK341"/>
    <mergeCell ref="AE336:AF336"/>
    <mergeCell ref="AG336:AH336"/>
    <mergeCell ref="AI336:AK336"/>
    <mergeCell ref="AA337:AB337"/>
    <mergeCell ref="AC337:AD337"/>
    <mergeCell ref="AE337:AF337"/>
    <mergeCell ref="AG337:AH337"/>
    <mergeCell ref="AI337:AK337"/>
    <mergeCell ref="AA338:AB338"/>
    <mergeCell ref="AC338:AD338"/>
    <mergeCell ref="AE338:AF338"/>
    <mergeCell ref="AG338:AH338"/>
    <mergeCell ref="AI338:AK338"/>
    <mergeCell ref="AA339:AB339"/>
    <mergeCell ref="AC339:AD339"/>
    <mergeCell ref="AE339:AF339"/>
    <mergeCell ref="AG339:AH339"/>
    <mergeCell ref="AI339:AK339"/>
    <mergeCell ref="D338:T338"/>
    <mergeCell ref="W338:X338"/>
    <mergeCell ref="Y338:Z338"/>
    <mergeCell ref="B339:C339"/>
    <mergeCell ref="D339:T339"/>
    <mergeCell ref="W339:X339"/>
    <mergeCell ref="Y339:Z339"/>
    <mergeCell ref="B340:C340"/>
    <mergeCell ref="D340:T340"/>
    <mergeCell ref="W340:X340"/>
    <mergeCell ref="Y340:Z340"/>
    <mergeCell ref="B341:C341"/>
    <mergeCell ref="D341:T341"/>
    <mergeCell ref="W341:X341"/>
    <mergeCell ref="Y341:Z341"/>
    <mergeCell ref="AA336:AB336"/>
    <mergeCell ref="AC336:AD336"/>
    <mergeCell ref="AA340:AB340"/>
    <mergeCell ref="AC340:AD340"/>
    <mergeCell ref="Y279:Z279"/>
    <mergeCell ref="AA279:AB279"/>
    <mergeCell ref="AC279:AD279"/>
    <mergeCell ref="AE279:AF279"/>
    <mergeCell ref="AG279:AH279"/>
    <mergeCell ref="AI279:AK279"/>
    <mergeCell ref="B395:C395"/>
    <mergeCell ref="D395:T395"/>
    <mergeCell ref="AI395:AK395"/>
    <mergeCell ref="B396:C396"/>
    <mergeCell ref="D396:T396"/>
    <mergeCell ref="AE396:AF396"/>
    <mergeCell ref="AG396:AH396"/>
    <mergeCell ref="AI396:AK396"/>
    <mergeCell ref="AI393:AK393"/>
    <mergeCell ref="B394:C394"/>
    <mergeCell ref="D394:T394"/>
    <mergeCell ref="W394:X394"/>
    <mergeCell ref="Y394:Z394"/>
    <mergeCell ref="AA394:AB394"/>
    <mergeCell ref="AC394:AD394"/>
    <mergeCell ref="AE394:AF394"/>
    <mergeCell ref="AG394:AH394"/>
    <mergeCell ref="AI394:AK394"/>
    <mergeCell ref="AG392:AH392"/>
    <mergeCell ref="AI392:AK392"/>
    <mergeCell ref="B393:C393"/>
    <mergeCell ref="D393:T393"/>
    <mergeCell ref="W393:X393"/>
    <mergeCell ref="Y393:Z393"/>
    <mergeCell ref="AA393:AB393"/>
    <mergeCell ref="AC393:AD393"/>
    <mergeCell ref="AE393:AF393"/>
    <mergeCell ref="AG393:AH393"/>
    <mergeCell ref="AE391:AF391"/>
    <mergeCell ref="AG391:AH391"/>
    <mergeCell ref="AI391:AK391"/>
    <mergeCell ref="B392:C392"/>
    <mergeCell ref="D392:T392"/>
    <mergeCell ref="W392:X392"/>
    <mergeCell ref="Y392:Z392"/>
    <mergeCell ref="AA392:AB392"/>
    <mergeCell ref="AC392:AD392"/>
    <mergeCell ref="AE392:AF392"/>
    <mergeCell ref="B391:C391"/>
    <mergeCell ref="D391:T391"/>
    <mergeCell ref="W391:X391"/>
    <mergeCell ref="Y391:Z391"/>
    <mergeCell ref="AA391:AB391"/>
    <mergeCell ref="AC391:AD391"/>
    <mergeCell ref="AI389:AK389"/>
    <mergeCell ref="B390:C390"/>
    <mergeCell ref="D390:T390"/>
    <mergeCell ref="W390:X390"/>
    <mergeCell ref="Y390:Z390"/>
    <mergeCell ref="AA390:AB390"/>
    <mergeCell ref="AC390:AD390"/>
    <mergeCell ref="AE390:AF390"/>
    <mergeCell ref="AG390:AH390"/>
    <mergeCell ref="AI390:AK390"/>
    <mergeCell ref="AG388:AH388"/>
    <mergeCell ref="AI388:AK388"/>
    <mergeCell ref="B389:C389"/>
    <mergeCell ref="D389:T389"/>
    <mergeCell ref="W389:X389"/>
    <mergeCell ref="Y389:Z389"/>
    <mergeCell ref="AA389:AB389"/>
    <mergeCell ref="AC389:AD389"/>
    <mergeCell ref="AE389:AF389"/>
    <mergeCell ref="AG389:AH389"/>
    <mergeCell ref="AE387:AF387"/>
    <mergeCell ref="AG387:AH387"/>
    <mergeCell ref="AI387:AK387"/>
    <mergeCell ref="B388:C388"/>
    <mergeCell ref="D388:T388"/>
    <mergeCell ref="W388:X388"/>
    <mergeCell ref="Y388:Z388"/>
    <mergeCell ref="AA388:AB388"/>
    <mergeCell ref="AC388:AD388"/>
    <mergeCell ref="AE388:AF388"/>
    <mergeCell ref="B387:C387"/>
    <mergeCell ref="D387:T387"/>
    <mergeCell ref="W387:X387"/>
    <mergeCell ref="Y387:Z387"/>
    <mergeCell ref="AA387:AB387"/>
    <mergeCell ref="AC387:AD387"/>
    <mergeCell ref="AI385:AK385"/>
    <mergeCell ref="B386:C386"/>
    <mergeCell ref="D386:T386"/>
    <mergeCell ref="W386:X386"/>
    <mergeCell ref="Y386:Z386"/>
    <mergeCell ref="AA386:AB386"/>
    <mergeCell ref="AC386:AD386"/>
    <mergeCell ref="AE386:AF386"/>
    <mergeCell ref="AG386:AH386"/>
    <mergeCell ref="AI386:AK386"/>
    <mergeCell ref="AG384:AH384"/>
    <mergeCell ref="AI384:AK384"/>
    <mergeCell ref="B385:C385"/>
    <mergeCell ref="D385:T385"/>
    <mergeCell ref="W385:X385"/>
    <mergeCell ref="Y385:Z385"/>
    <mergeCell ref="AA385:AB385"/>
    <mergeCell ref="AC385:AD385"/>
    <mergeCell ref="AE385:AF385"/>
    <mergeCell ref="AG385:AH385"/>
    <mergeCell ref="AE383:AF383"/>
    <mergeCell ref="AG383:AH383"/>
    <mergeCell ref="AI383:AK383"/>
    <mergeCell ref="B384:C384"/>
    <mergeCell ref="D384:T384"/>
    <mergeCell ref="W384:X384"/>
    <mergeCell ref="Y384:Z384"/>
    <mergeCell ref="AA384:AB384"/>
    <mergeCell ref="AC384:AD384"/>
    <mergeCell ref="AE384:AF384"/>
    <mergeCell ref="B383:C383"/>
    <mergeCell ref="D383:T383"/>
    <mergeCell ref="W383:X383"/>
    <mergeCell ref="Y383:Z383"/>
    <mergeCell ref="AA383:AB383"/>
    <mergeCell ref="AC383:AD383"/>
    <mergeCell ref="AG381:AH381"/>
    <mergeCell ref="AI381:AK381"/>
    <mergeCell ref="B382:C382"/>
    <mergeCell ref="D382:T382"/>
    <mergeCell ref="AE382:AF382"/>
    <mergeCell ref="AG382:AH382"/>
    <mergeCell ref="AI382:AK382"/>
    <mergeCell ref="AE380:AF380"/>
    <mergeCell ref="AG380:AH380"/>
    <mergeCell ref="AI380:AK380"/>
    <mergeCell ref="B381:C381"/>
    <mergeCell ref="D381:T381"/>
    <mergeCell ref="W381:X381"/>
    <mergeCell ref="Y381:Z381"/>
    <mergeCell ref="AA381:AB381"/>
    <mergeCell ref="AC381:AD381"/>
    <mergeCell ref="AE381:AF381"/>
    <mergeCell ref="B380:C380"/>
    <mergeCell ref="D380:T380"/>
    <mergeCell ref="W380:X380"/>
    <mergeCell ref="Y380:Z380"/>
    <mergeCell ref="AA380:AB380"/>
    <mergeCell ref="AC380:AD380"/>
    <mergeCell ref="AI378:AK378"/>
    <mergeCell ref="B379:C379"/>
    <mergeCell ref="D379:T379"/>
    <mergeCell ref="W379:X379"/>
    <mergeCell ref="Y379:Z379"/>
    <mergeCell ref="AA379:AB379"/>
    <mergeCell ref="AC379:AD379"/>
    <mergeCell ref="AE379:AF379"/>
    <mergeCell ref="AG379:AH379"/>
    <mergeCell ref="AI379:AK379"/>
    <mergeCell ref="AG377:AH377"/>
    <mergeCell ref="AI377:AK377"/>
    <mergeCell ref="B378:C378"/>
    <mergeCell ref="D378:T378"/>
    <mergeCell ref="W378:X378"/>
    <mergeCell ref="Y378:Z378"/>
    <mergeCell ref="AA378:AB378"/>
    <mergeCell ref="AC378:AD378"/>
    <mergeCell ref="AE378:AF378"/>
    <mergeCell ref="AG378:AH378"/>
    <mergeCell ref="AE376:AF376"/>
    <mergeCell ref="AG376:AH376"/>
    <mergeCell ref="AI376:AK376"/>
    <mergeCell ref="B377:C377"/>
    <mergeCell ref="D377:T377"/>
    <mergeCell ref="W377:X377"/>
    <mergeCell ref="Y377:Z377"/>
    <mergeCell ref="AA377:AB377"/>
    <mergeCell ref="AC377:AD377"/>
    <mergeCell ref="AE377:AF377"/>
    <mergeCell ref="B376:C376"/>
    <mergeCell ref="D376:T376"/>
    <mergeCell ref="W376:X376"/>
    <mergeCell ref="Y376:Z376"/>
    <mergeCell ref="AA376:AB376"/>
    <mergeCell ref="AC376:AD376"/>
    <mergeCell ref="AI374:AK374"/>
    <mergeCell ref="B375:C375"/>
    <mergeCell ref="D375:T375"/>
    <mergeCell ref="W375:X375"/>
    <mergeCell ref="Y375:Z375"/>
    <mergeCell ref="AA375:AB375"/>
    <mergeCell ref="AC375:AD375"/>
    <mergeCell ref="AE375:AF375"/>
    <mergeCell ref="AG375:AH375"/>
    <mergeCell ref="AI375:AK375"/>
    <mergeCell ref="AG373:AH373"/>
    <mergeCell ref="AI373:AK373"/>
    <mergeCell ref="B374:C374"/>
    <mergeCell ref="D374:T374"/>
    <mergeCell ref="W374:X374"/>
    <mergeCell ref="Y374:Z374"/>
    <mergeCell ref="AA374:AB374"/>
    <mergeCell ref="AC374:AD374"/>
    <mergeCell ref="AE374:AF374"/>
    <mergeCell ref="AG374:AH374"/>
    <mergeCell ref="AE372:AF372"/>
    <mergeCell ref="AG372:AH372"/>
    <mergeCell ref="AI372:AK372"/>
    <mergeCell ref="B373:C373"/>
    <mergeCell ref="D373:T373"/>
    <mergeCell ref="W373:X373"/>
    <mergeCell ref="Y373:Z373"/>
    <mergeCell ref="AA373:AB373"/>
    <mergeCell ref="AC373:AD373"/>
    <mergeCell ref="AE373:AF373"/>
    <mergeCell ref="B372:C372"/>
    <mergeCell ref="D372:T372"/>
    <mergeCell ref="W372:X372"/>
    <mergeCell ref="Y372:Z372"/>
    <mergeCell ref="AA372:AB372"/>
    <mergeCell ref="AC372:AD372"/>
    <mergeCell ref="AI370:AK370"/>
    <mergeCell ref="B371:C371"/>
    <mergeCell ref="D371:T371"/>
    <mergeCell ref="AE371:AF371"/>
    <mergeCell ref="AG371:AH371"/>
    <mergeCell ref="AI371:AK371"/>
    <mergeCell ref="AG369:AH369"/>
    <mergeCell ref="AI369:AK369"/>
    <mergeCell ref="B370:C370"/>
    <mergeCell ref="D370:T370"/>
    <mergeCell ref="W370:X370"/>
    <mergeCell ref="Y370:Z370"/>
    <mergeCell ref="AA370:AB370"/>
    <mergeCell ref="AC370:AD370"/>
    <mergeCell ref="AE370:AF370"/>
    <mergeCell ref="AG370:AH370"/>
    <mergeCell ref="AE368:AF368"/>
    <mergeCell ref="AG368:AH368"/>
    <mergeCell ref="AI368:AK368"/>
    <mergeCell ref="B369:C369"/>
    <mergeCell ref="D369:T369"/>
    <mergeCell ref="W369:X369"/>
    <mergeCell ref="Y369:Z369"/>
    <mergeCell ref="AA369:AB369"/>
    <mergeCell ref="AC369:AD369"/>
    <mergeCell ref="AE369:AF369"/>
    <mergeCell ref="B368:C368"/>
    <mergeCell ref="D368:T368"/>
    <mergeCell ref="W368:X368"/>
    <mergeCell ref="Y368:Z368"/>
    <mergeCell ref="AA368:AB368"/>
    <mergeCell ref="AC368:AD368"/>
    <mergeCell ref="AI366:AK366"/>
    <mergeCell ref="B367:C367"/>
    <mergeCell ref="D367:T367"/>
    <mergeCell ref="W367:X367"/>
    <mergeCell ref="Y367:Z367"/>
    <mergeCell ref="AA367:AB367"/>
    <mergeCell ref="AC367:AD367"/>
    <mergeCell ref="AE367:AF367"/>
    <mergeCell ref="AG367:AH367"/>
    <mergeCell ref="AI367:AK367"/>
    <mergeCell ref="AG365:AH365"/>
    <mergeCell ref="AI365:AK365"/>
    <mergeCell ref="B366:C366"/>
    <mergeCell ref="D366:T366"/>
    <mergeCell ref="W366:X366"/>
    <mergeCell ref="Y366:Z366"/>
    <mergeCell ref="AA366:AB366"/>
    <mergeCell ref="AC366:AD366"/>
    <mergeCell ref="AE366:AF366"/>
    <mergeCell ref="AG366:AH366"/>
    <mergeCell ref="AE364:AF364"/>
    <mergeCell ref="AG364:AH364"/>
    <mergeCell ref="AI364:AK364"/>
    <mergeCell ref="B365:C365"/>
    <mergeCell ref="D365:T365"/>
    <mergeCell ref="W365:X365"/>
    <mergeCell ref="Y365:Z365"/>
    <mergeCell ref="AA365:AB365"/>
    <mergeCell ref="AC365:AD365"/>
    <mergeCell ref="AE365:AF365"/>
    <mergeCell ref="B364:C364"/>
    <mergeCell ref="D364:T364"/>
    <mergeCell ref="W364:X364"/>
    <mergeCell ref="Y364:Z364"/>
    <mergeCell ref="AA364:AB364"/>
    <mergeCell ref="AC364:AD364"/>
    <mergeCell ref="AI362:AK362"/>
    <mergeCell ref="B363:C363"/>
    <mergeCell ref="D363:T363"/>
    <mergeCell ref="W363:X363"/>
    <mergeCell ref="Y363:Z363"/>
    <mergeCell ref="AA363:AB363"/>
    <mergeCell ref="AC363:AD363"/>
    <mergeCell ref="AE363:AF363"/>
    <mergeCell ref="AG363:AH363"/>
    <mergeCell ref="AI363:AK363"/>
    <mergeCell ref="AG361:AH361"/>
    <mergeCell ref="AI361:AK361"/>
    <mergeCell ref="B362:C362"/>
    <mergeCell ref="D362:T362"/>
    <mergeCell ref="W362:X362"/>
    <mergeCell ref="Y362:Z362"/>
    <mergeCell ref="AA362:AB362"/>
    <mergeCell ref="AC362:AD362"/>
    <mergeCell ref="AE362:AF362"/>
    <mergeCell ref="AG362:AH362"/>
    <mergeCell ref="AE360:AF360"/>
    <mergeCell ref="AG360:AH360"/>
    <mergeCell ref="AI360:AK360"/>
    <mergeCell ref="B361:C361"/>
    <mergeCell ref="D361:T361"/>
    <mergeCell ref="W361:X361"/>
    <mergeCell ref="Y361:Z361"/>
    <mergeCell ref="AA361:AB361"/>
    <mergeCell ref="AC361:AD361"/>
    <mergeCell ref="AE361:AF361"/>
    <mergeCell ref="B360:C360"/>
    <mergeCell ref="D360:T360"/>
    <mergeCell ref="W360:X360"/>
    <mergeCell ref="Y360:Z360"/>
    <mergeCell ref="AA360:AB360"/>
    <mergeCell ref="AC360:AD360"/>
    <mergeCell ref="AI358:AK358"/>
    <mergeCell ref="B359:C359"/>
    <mergeCell ref="D359:T359"/>
    <mergeCell ref="W359:X359"/>
    <mergeCell ref="Y359:Z359"/>
    <mergeCell ref="AA359:AB359"/>
    <mergeCell ref="AC359:AD359"/>
    <mergeCell ref="AE359:AF359"/>
    <mergeCell ref="AG359:AH359"/>
    <mergeCell ref="AI359:AK359"/>
    <mergeCell ref="AG357:AH357"/>
    <mergeCell ref="AI357:AK357"/>
    <mergeCell ref="B358:C358"/>
    <mergeCell ref="D358:T358"/>
    <mergeCell ref="W358:X358"/>
    <mergeCell ref="Y358:Z358"/>
    <mergeCell ref="AA358:AB358"/>
    <mergeCell ref="AC358:AD358"/>
    <mergeCell ref="AE358:AF358"/>
    <mergeCell ref="AG358:AH358"/>
    <mergeCell ref="AE356:AF356"/>
    <mergeCell ref="AG356:AH356"/>
    <mergeCell ref="AI356:AK356"/>
    <mergeCell ref="B357:C357"/>
    <mergeCell ref="D357:T357"/>
    <mergeCell ref="W357:X357"/>
    <mergeCell ref="Y357:Z357"/>
    <mergeCell ref="AA357:AB357"/>
    <mergeCell ref="AC357:AD357"/>
    <mergeCell ref="AE357:AF357"/>
    <mergeCell ref="B356:C356"/>
    <mergeCell ref="D356:T356"/>
    <mergeCell ref="W356:X356"/>
    <mergeCell ref="Y356:Z356"/>
    <mergeCell ref="AA356:AB356"/>
    <mergeCell ref="AC356:AD356"/>
    <mergeCell ref="AI354:AK354"/>
    <mergeCell ref="B355:C355"/>
    <mergeCell ref="D355:T355"/>
    <mergeCell ref="AE355:AF355"/>
    <mergeCell ref="AG355:AH355"/>
    <mergeCell ref="AI355:AK355"/>
    <mergeCell ref="AG353:AH353"/>
    <mergeCell ref="AI353:AK353"/>
    <mergeCell ref="B354:C354"/>
    <mergeCell ref="D354:T354"/>
    <mergeCell ref="W354:X354"/>
    <mergeCell ref="Y354:Z354"/>
    <mergeCell ref="AA354:AB354"/>
    <mergeCell ref="AC354:AD354"/>
    <mergeCell ref="AE354:AF354"/>
    <mergeCell ref="AG354:AH354"/>
    <mergeCell ref="AE352:AF352"/>
    <mergeCell ref="AG352:AH352"/>
    <mergeCell ref="AI352:AK352"/>
    <mergeCell ref="B353:C353"/>
    <mergeCell ref="D353:T353"/>
    <mergeCell ref="W353:X353"/>
    <mergeCell ref="Y353:Z353"/>
    <mergeCell ref="AA353:AB353"/>
    <mergeCell ref="AC353:AD353"/>
    <mergeCell ref="AE353:AF353"/>
    <mergeCell ref="B352:C352"/>
    <mergeCell ref="D352:T352"/>
    <mergeCell ref="W352:X352"/>
    <mergeCell ref="Y352:Z352"/>
    <mergeCell ref="AA352:AB352"/>
    <mergeCell ref="AC352:AD352"/>
    <mergeCell ref="AI350:AK350"/>
    <mergeCell ref="B351:C351"/>
    <mergeCell ref="D351:T351"/>
    <mergeCell ref="W351:X351"/>
    <mergeCell ref="Y351:Z351"/>
    <mergeCell ref="AA351:AB351"/>
    <mergeCell ref="AC351:AD351"/>
    <mergeCell ref="AE351:AF351"/>
    <mergeCell ref="AG351:AH351"/>
    <mergeCell ref="AI351:AK351"/>
    <mergeCell ref="AG349:AH349"/>
    <mergeCell ref="AI349:AK349"/>
    <mergeCell ref="B350:C350"/>
    <mergeCell ref="D350:T350"/>
    <mergeCell ref="W350:X350"/>
    <mergeCell ref="Y350:Z350"/>
    <mergeCell ref="AA350:AB350"/>
    <mergeCell ref="AC350:AD350"/>
    <mergeCell ref="AE350:AF350"/>
    <mergeCell ref="AG350:AH350"/>
    <mergeCell ref="AE348:AF348"/>
    <mergeCell ref="AG348:AH348"/>
    <mergeCell ref="AI348:AK348"/>
    <mergeCell ref="B349:C349"/>
    <mergeCell ref="D349:T349"/>
    <mergeCell ref="W349:X349"/>
    <mergeCell ref="Y349:Z349"/>
    <mergeCell ref="AA349:AB349"/>
    <mergeCell ref="AC349:AD349"/>
    <mergeCell ref="AE349:AF349"/>
    <mergeCell ref="B348:C348"/>
    <mergeCell ref="D348:T348"/>
    <mergeCell ref="W348:X348"/>
    <mergeCell ref="Y348:Z348"/>
    <mergeCell ref="AA348:AB348"/>
    <mergeCell ref="AC348:AD348"/>
    <mergeCell ref="AI346:AK346"/>
    <mergeCell ref="B347:C347"/>
    <mergeCell ref="D347:T347"/>
    <mergeCell ref="W347:X347"/>
    <mergeCell ref="Y347:Z347"/>
    <mergeCell ref="AA347:AB347"/>
    <mergeCell ref="AC347:AD347"/>
    <mergeCell ref="AE347:AF347"/>
    <mergeCell ref="AG347:AH347"/>
    <mergeCell ref="AI347:AK347"/>
    <mergeCell ref="AG345:AH345"/>
    <mergeCell ref="AI345:AK345"/>
    <mergeCell ref="B346:C346"/>
    <mergeCell ref="D346:T346"/>
    <mergeCell ref="W346:X346"/>
    <mergeCell ref="Y346:Z346"/>
    <mergeCell ref="AA346:AB346"/>
    <mergeCell ref="AC346:AD346"/>
    <mergeCell ref="AE346:AF346"/>
    <mergeCell ref="AG346:AH346"/>
    <mergeCell ref="AE344:AF344"/>
    <mergeCell ref="AG344:AH344"/>
    <mergeCell ref="AI344:AK344"/>
    <mergeCell ref="B345:C345"/>
    <mergeCell ref="D345:T345"/>
    <mergeCell ref="W345:X345"/>
    <mergeCell ref="Y345:Z345"/>
    <mergeCell ref="AA345:AB345"/>
    <mergeCell ref="AC345:AD345"/>
    <mergeCell ref="AE345:AF345"/>
    <mergeCell ref="B344:C344"/>
    <mergeCell ref="D344:T344"/>
    <mergeCell ref="W344:X344"/>
    <mergeCell ref="Y344:Z344"/>
    <mergeCell ref="AA344:AB344"/>
    <mergeCell ref="AC344:AD344"/>
    <mergeCell ref="AG342:AH342"/>
    <mergeCell ref="AI342:AK342"/>
    <mergeCell ref="B343:C343"/>
    <mergeCell ref="D343:T343"/>
    <mergeCell ref="AE343:AF343"/>
    <mergeCell ref="AG343:AH343"/>
    <mergeCell ref="AI343:AK343"/>
    <mergeCell ref="AE335:AF335"/>
    <mergeCell ref="AG335:AH335"/>
    <mergeCell ref="AI335:AK335"/>
    <mergeCell ref="B342:C342"/>
    <mergeCell ref="D342:T342"/>
    <mergeCell ref="W342:X342"/>
    <mergeCell ref="Y342:Z342"/>
    <mergeCell ref="AA342:AB342"/>
    <mergeCell ref="AC342:AD342"/>
    <mergeCell ref="AE342:AF342"/>
    <mergeCell ref="B335:C335"/>
    <mergeCell ref="D335:T335"/>
    <mergeCell ref="W335:X335"/>
    <mergeCell ref="Y335:Z335"/>
    <mergeCell ref="AA335:AB335"/>
    <mergeCell ref="AC335:AD335"/>
    <mergeCell ref="B336:C336"/>
    <mergeCell ref="D336:T336"/>
    <mergeCell ref="W336:X336"/>
    <mergeCell ref="Y336:Z336"/>
    <mergeCell ref="B337:C337"/>
    <mergeCell ref="D337:T337"/>
    <mergeCell ref="W337:X337"/>
    <mergeCell ref="Y337:Z337"/>
    <mergeCell ref="B338:C338"/>
    <mergeCell ref="AI333:AK333"/>
    <mergeCell ref="B334:C334"/>
    <mergeCell ref="D334:T334"/>
    <mergeCell ref="W334:X334"/>
    <mergeCell ref="Y334:Z334"/>
    <mergeCell ref="AA334:AB334"/>
    <mergeCell ref="AC334:AD334"/>
    <mergeCell ref="AE334:AF334"/>
    <mergeCell ref="AG334:AH334"/>
    <mergeCell ref="AI334:AK334"/>
    <mergeCell ref="AG332:AH332"/>
    <mergeCell ref="AI332:AK332"/>
    <mergeCell ref="B333:C333"/>
    <mergeCell ref="D333:T333"/>
    <mergeCell ref="W333:X333"/>
    <mergeCell ref="Y333:Z333"/>
    <mergeCell ref="AA333:AB333"/>
    <mergeCell ref="AC333:AD333"/>
    <mergeCell ref="AE333:AF333"/>
    <mergeCell ref="AG333:AH333"/>
    <mergeCell ref="AE331:AF331"/>
    <mergeCell ref="AG331:AH331"/>
    <mergeCell ref="AI331:AK331"/>
    <mergeCell ref="B332:C332"/>
    <mergeCell ref="D332:T332"/>
    <mergeCell ref="W332:X332"/>
    <mergeCell ref="Y332:Z332"/>
    <mergeCell ref="AA332:AB332"/>
    <mergeCell ref="AC332:AD332"/>
    <mergeCell ref="AE332:AF332"/>
    <mergeCell ref="B331:C331"/>
    <mergeCell ref="D331:T331"/>
    <mergeCell ref="W331:X331"/>
    <mergeCell ref="Y331:Z331"/>
    <mergeCell ref="AA331:AB331"/>
    <mergeCell ref="AC331:AD331"/>
    <mergeCell ref="AI329:AK329"/>
    <mergeCell ref="B330:C330"/>
    <mergeCell ref="D330:T330"/>
    <mergeCell ref="W330:X330"/>
    <mergeCell ref="Y330:Z330"/>
    <mergeCell ref="AA330:AB330"/>
    <mergeCell ref="AC330:AD330"/>
    <mergeCell ref="AE330:AF330"/>
    <mergeCell ref="AG330:AH330"/>
    <mergeCell ref="AI330:AK330"/>
    <mergeCell ref="AG328:AH328"/>
    <mergeCell ref="AI328:AK328"/>
    <mergeCell ref="B329:C329"/>
    <mergeCell ref="D329:T329"/>
    <mergeCell ref="W329:X329"/>
    <mergeCell ref="Y329:Z329"/>
    <mergeCell ref="AA329:AB329"/>
    <mergeCell ref="AC329:AD329"/>
    <mergeCell ref="AE329:AF329"/>
    <mergeCell ref="AG329:AH329"/>
    <mergeCell ref="AE327:AF327"/>
    <mergeCell ref="AG327:AH327"/>
    <mergeCell ref="AI327:AK327"/>
    <mergeCell ref="B328:C328"/>
    <mergeCell ref="D328:T328"/>
    <mergeCell ref="W328:X328"/>
    <mergeCell ref="Y328:Z328"/>
    <mergeCell ref="AA328:AB328"/>
    <mergeCell ref="AC328:AD328"/>
    <mergeCell ref="AE328:AF328"/>
    <mergeCell ref="AC326:AD326"/>
    <mergeCell ref="AE326:AF326"/>
    <mergeCell ref="AG326:AH326"/>
    <mergeCell ref="AI326:AK326"/>
    <mergeCell ref="B327:C327"/>
    <mergeCell ref="D327:T327"/>
    <mergeCell ref="W327:X327"/>
    <mergeCell ref="Y327:Z327"/>
    <mergeCell ref="AA327:AB327"/>
    <mergeCell ref="AC327:AD327"/>
    <mergeCell ref="B325:C325"/>
    <mergeCell ref="D325:T325"/>
    <mergeCell ref="AE325:AF325"/>
    <mergeCell ref="AG325:AH325"/>
    <mergeCell ref="AI325:AK325"/>
    <mergeCell ref="B326:C326"/>
    <mergeCell ref="D326:T326"/>
    <mergeCell ref="W326:X326"/>
    <mergeCell ref="Y326:Z326"/>
    <mergeCell ref="AA326:AB326"/>
    <mergeCell ref="AI323:AK323"/>
    <mergeCell ref="B324:C324"/>
    <mergeCell ref="D324:T324"/>
    <mergeCell ref="W324:X324"/>
    <mergeCell ref="Y324:Z324"/>
    <mergeCell ref="AA324:AB324"/>
    <mergeCell ref="AC324:AD324"/>
    <mergeCell ref="AE324:AF324"/>
    <mergeCell ref="AG324:AH324"/>
    <mergeCell ref="AI324:AK324"/>
    <mergeCell ref="AG322:AH322"/>
    <mergeCell ref="AI322:AK322"/>
    <mergeCell ref="B323:C323"/>
    <mergeCell ref="D323:T323"/>
    <mergeCell ref="W323:X323"/>
    <mergeCell ref="Y323:Z323"/>
    <mergeCell ref="AA323:AB323"/>
    <mergeCell ref="AC323:AD323"/>
    <mergeCell ref="AE323:AF323"/>
    <mergeCell ref="AG323:AH323"/>
    <mergeCell ref="AE321:AF321"/>
    <mergeCell ref="AG321:AH321"/>
    <mergeCell ref="AI321:AK321"/>
    <mergeCell ref="B322:C322"/>
    <mergeCell ref="D322:T322"/>
    <mergeCell ref="W322:X322"/>
    <mergeCell ref="Y322:Z322"/>
    <mergeCell ref="AA322:AB322"/>
    <mergeCell ref="AC322:AD322"/>
    <mergeCell ref="AE322:AF322"/>
    <mergeCell ref="B321:C321"/>
    <mergeCell ref="D321:T321"/>
    <mergeCell ref="W321:X321"/>
    <mergeCell ref="Y321:Z321"/>
    <mergeCell ref="AA321:AB321"/>
    <mergeCell ref="AC321:AD321"/>
    <mergeCell ref="AI319:AK319"/>
    <mergeCell ref="B320:C320"/>
    <mergeCell ref="D320:T320"/>
    <mergeCell ref="W320:X320"/>
    <mergeCell ref="Y320:Z320"/>
    <mergeCell ref="AA320:AB320"/>
    <mergeCell ref="AC320:AD320"/>
    <mergeCell ref="AE320:AF320"/>
    <mergeCell ref="AG320:AH320"/>
    <mergeCell ref="AI320:AK320"/>
    <mergeCell ref="AG318:AH318"/>
    <mergeCell ref="AI318:AK318"/>
    <mergeCell ref="B319:C319"/>
    <mergeCell ref="D319:T319"/>
    <mergeCell ref="W319:X319"/>
    <mergeCell ref="Y319:Z319"/>
    <mergeCell ref="AA319:AB319"/>
    <mergeCell ref="AC319:AD319"/>
    <mergeCell ref="AE319:AF319"/>
    <mergeCell ref="AG319:AH319"/>
    <mergeCell ref="AE317:AF317"/>
    <mergeCell ref="AG317:AH317"/>
    <mergeCell ref="AI317:AK317"/>
    <mergeCell ref="B318:C318"/>
    <mergeCell ref="D318:T318"/>
    <mergeCell ref="W318:X318"/>
    <mergeCell ref="Y318:Z318"/>
    <mergeCell ref="AA318:AB318"/>
    <mergeCell ref="AC318:AD318"/>
    <mergeCell ref="AE318:AF318"/>
    <mergeCell ref="B317:C317"/>
    <mergeCell ref="D317:T317"/>
    <mergeCell ref="W317:X317"/>
    <mergeCell ref="Y317:Z317"/>
    <mergeCell ref="AA317:AB317"/>
    <mergeCell ref="AC317:AD317"/>
    <mergeCell ref="AI315:AK315"/>
    <mergeCell ref="B316:C316"/>
    <mergeCell ref="D316:T316"/>
    <mergeCell ref="W316:X316"/>
    <mergeCell ref="Y316:Z316"/>
    <mergeCell ref="AA316:AB316"/>
    <mergeCell ref="AC316:AD316"/>
    <mergeCell ref="AE316:AF316"/>
    <mergeCell ref="AG316:AH316"/>
    <mergeCell ref="AI316:AK316"/>
    <mergeCell ref="AG314:AH314"/>
    <mergeCell ref="AI314:AK314"/>
    <mergeCell ref="B315:C315"/>
    <mergeCell ref="D315:T315"/>
    <mergeCell ref="W315:X315"/>
    <mergeCell ref="Y315:Z315"/>
    <mergeCell ref="AA315:AB315"/>
    <mergeCell ref="AC315:AD315"/>
    <mergeCell ref="AE315:AF315"/>
    <mergeCell ref="AG315:AH315"/>
    <mergeCell ref="AE313:AF313"/>
    <mergeCell ref="AG313:AH313"/>
    <mergeCell ref="AI313:AK313"/>
    <mergeCell ref="B314:C314"/>
    <mergeCell ref="D314:T314"/>
    <mergeCell ref="W314:X314"/>
    <mergeCell ref="Y314:Z314"/>
    <mergeCell ref="AA314:AB314"/>
    <mergeCell ref="AC314:AD314"/>
    <mergeCell ref="AE314:AF314"/>
    <mergeCell ref="B313:C313"/>
    <mergeCell ref="D313:T313"/>
    <mergeCell ref="W313:X313"/>
    <mergeCell ref="Y313:Z313"/>
    <mergeCell ref="AA313:AB313"/>
    <mergeCell ref="AC313:AD313"/>
    <mergeCell ref="AI311:AK311"/>
    <mergeCell ref="B312:C312"/>
    <mergeCell ref="D312:T312"/>
    <mergeCell ref="W312:X312"/>
    <mergeCell ref="Y312:Z312"/>
    <mergeCell ref="AA312:AB312"/>
    <mergeCell ref="AC312:AD312"/>
    <mergeCell ref="AE312:AF312"/>
    <mergeCell ref="AG312:AH312"/>
    <mergeCell ref="AI312:AK312"/>
    <mergeCell ref="AG310:AH310"/>
    <mergeCell ref="AI310:AK310"/>
    <mergeCell ref="B311:C311"/>
    <mergeCell ref="D311:T311"/>
    <mergeCell ref="W311:X311"/>
    <mergeCell ref="Y311:Z311"/>
    <mergeCell ref="AA311:AB311"/>
    <mergeCell ref="AC311:AD311"/>
    <mergeCell ref="AE311:AF311"/>
    <mergeCell ref="AG311:AH311"/>
    <mergeCell ref="AE309:AF309"/>
    <mergeCell ref="AG309:AH309"/>
    <mergeCell ref="AI309:AK309"/>
    <mergeCell ref="B310:C310"/>
    <mergeCell ref="D310:T310"/>
    <mergeCell ref="W310:X310"/>
    <mergeCell ref="Y310:Z310"/>
    <mergeCell ref="AA310:AB310"/>
    <mergeCell ref="AC310:AD310"/>
    <mergeCell ref="AE310:AF310"/>
    <mergeCell ref="B309:C309"/>
    <mergeCell ref="D309:T309"/>
    <mergeCell ref="W309:X309"/>
    <mergeCell ref="Y309:Z309"/>
    <mergeCell ref="AA309:AB309"/>
    <mergeCell ref="AC309:AD309"/>
    <mergeCell ref="AI307:AK307"/>
    <mergeCell ref="B308:C308"/>
    <mergeCell ref="D308:T308"/>
    <mergeCell ref="W308:X308"/>
    <mergeCell ref="Y308:Z308"/>
    <mergeCell ref="AA308:AB308"/>
    <mergeCell ref="AC308:AD308"/>
    <mergeCell ref="AE308:AF308"/>
    <mergeCell ref="AG308:AH308"/>
    <mergeCell ref="AI308:AK308"/>
    <mergeCell ref="AG306:AH306"/>
    <mergeCell ref="AI306:AK306"/>
    <mergeCell ref="B307:C307"/>
    <mergeCell ref="D307:T307"/>
    <mergeCell ref="W307:X307"/>
    <mergeCell ref="Y307:Z307"/>
    <mergeCell ref="AA307:AB307"/>
    <mergeCell ref="AC307:AD307"/>
    <mergeCell ref="AE307:AF307"/>
    <mergeCell ref="AG307:AH307"/>
    <mergeCell ref="AE305:AF305"/>
    <mergeCell ref="AG305:AH305"/>
    <mergeCell ref="AI305:AK305"/>
    <mergeCell ref="B306:C306"/>
    <mergeCell ref="D306:T306"/>
    <mergeCell ref="W306:X306"/>
    <mergeCell ref="Y306:Z306"/>
    <mergeCell ref="AA306:AB306"/>
    <mergeCell ref="AC306:AD306"/>
    <mergeCell ref="AE306:AF306"/>
    <mergeCell ref="B305:C305"/>
    <mergeCell ref="D305:T305"/>
    <mergeCell ref="W305:X305"/>
    <mergeCell ref="Y305:Z305"/>
    <mergeCell ref="AA305:AB305"/>
    <mergeCell ref="AC305:AD305"/>
    <mergeCell ref="AE303:AF303"/>
    <mergeCell ref="AG303:AH303"/>
    <mergeCell ref="AI303:AK303"/>
    <mergeCell ref="B304:C304"/>
    <mergeCell ref="D304:T304"/>
    <mergeCell ref="AE304:AF304"/>
    <mergeCell ref="AG304:AH304"/>
    <mergeCell ref="AI304:AK304"/>
    <mergeCell ref="B303:C303"/>
    <mergeCell ref="D303:T303"/>
    <mergeCell ref="W303:X303"/>
    <mergeCell ref="Y303:Z303"/>
    <mergeCell ref="AA303:AB303"/>
    <mergeCell ref="AC303:AD303"/>
    <mergeCell ref="AI301:AK301"/>
    <mergeCell ref="B302:C302"/>
    <mergeCell ref="D302:T302"/>
    <mergeCell ref="W302:X302"/>
    <mergeCell ref="Y302:Z302"/>
    <mergeCell ref="AA302:AB302"/>
    <mergeCell ref="AC302:AD302"/>
    <mergeCell ref="AE302:AF302"/>
    <mergeCell ref="AG302:AH302"/>
    <mergeCell ref="AI302:AK302"/>
    <mergeCell ref="AG300:AH300"/>
    <mergeCell ref="AI300:AK300"/>
    <mergeCell ref="B301:C301"/>
    <mergeCell ref="D301:T301"/>
    <mergeCell ref="W301:X301"/>
    <mergeCell ref="Y301:Z301"/>
    <mergeCell ref="AA301:AB301"/>
    <mergeCell ref="AC301:AD301"/>
    <mergeCell ref="AE301:AF301"/>
    <mergeCell ref="AG301:AH301"/>
    <mergeCell ref="AE299:AF299"/>
    <mergeCell ref="AG299:AH299"/>
    <mergeCell ref="AI299:AK299"/>
    <mergeCell ref="B300:C300"/>
    <mergeCell ref="D300:T300"/>
    <mergeCell ref="W300:X300"/>
    <mergeCell ref="Y300:Z300"/>
    <mergeCell ref="AA300:AB300"/>
    <mergeCell ref="AC300:AD300"/>
    <mergeCell ref="AE300:AF300"/>
    <mergeCell ref="B299:C299"/>
    <mergeCell ref="D299:T299"/>
    <mergeCell ref="W299:X299"/>
    <mergeCell ref="Y299:Z299"/>
    <mergeCell ref="AA299:AB299"/>
    <mergeCell ref="AC299:AD299"/>
    <mergeCell ref="AE297:AF297"/>
    <mergeCell ref="AG297:AH297"/>
    <mergeCell ref="AI297:AK297"/>
    <mergeCell ref="B298:C298"/>
    <mergeCell ref="D298:T298"/>
    <mergeCell ref="AE298:AF298"/>
    <mergeCell ref="AG298:AH298"/>
    <mergeCell ref="AI298:AK298"/>
    <mergeCell ref="B297:C297"/>
    <mergeCell ref="D297:T297"/>
    <mergeCell ref="W297:X297"/>
    <mergeCell ref="Y297:Z297"/>
    <mergeCell ref="AA297:AB297"/>
    <mergeCell ref="AC297:AD297"/>
    <mergeCell ref="AI295:AK295"/>
    <mergeCell ref="B296:C296"/>
    <mergeCell ref="D296:T296"/>
    <mergeCell ref="W296:X296"/>
    <mergeCell ref="Y296:Z296"/>
    <mergeCell ref="AA296:AB296"/>
    <mergeCell ref="AC296:AD296"/>
    <mergeCell ref="AE296:AF296"/>
    <mergeCell ref="AG296:AH296"/>
    <mergeCell ref="AI296:AK296"/>
    <mergeCell ref="AG294:AH294"/>
    <mergeCell ref="AI294:AK294"/>
    <mergeCell ref="B295:C295"/>
    <mergeCell ref="D295:T295"/>
    <mergeCell ref="W295:X295"/>
    <mergeCell ref="Y295:Z295"/>
    <mergeCell ref="AA295:AB295"/>
    <mergeCell ref="AC295:AD295"/>
    <mergeCell ref="AE295:AF295"/>
    <mergeCell ref="AG295:AH295"/>
    <mergeCell ref="AE293:AF293"/>
    <mergeCell ref="AG293:AH293"/>
    <mergeCell ref="AI293:AK293"/>
    <mergeCell ref="B294:C294"/>
    <mergeCell ref="D294:T294"/>
    <mergeCell ref="W294:X294"/>
    <mergeCell ref="Y294:Z294"/>
    <mergeCell ref="AA294:AB294"/>
    <mergeCell ref="AC294:AD294"/>
    <mergeCell ref="AE294:AF294"/>
    <mergeCell ref="B293:C293"/>
    <mergeCell ref="D293:T293"/>
    <mergeCell ref="W293:X293"/>
    <mergeCell ref="Y293:Z293"/>
    <mergeCell ref="AA293:AB293"/>
    <mergeCell ref="AC293:AD293"/>
    <mergeCell ref="AI291:AK291"/>
    <mergeCell ref="B292:C292"/>
    <mergeCell ref="D292:T292"/>
    <mergeCell ref="W292:X292"/>
    <mergeCell ref="Y292:Z292"/>
    <mergeCell ref="AA292:AB292"/>
    <mergeCell ref="AC292:AD292"/>
    <mergeCell ref="AE292:AF292"/>
    <mergeCell ref="AG292:AH292"/>
    <mergeCell ref="AI292:AK292"/>
    <mergeCell ref="AG290:AH290"/>
    <mergeCell ref="AI290:AK290"/>
    <mergeCell ref="B291:C291"/>
    <mergeCell ref="D291:T291"/>
    <mergeCell ref="W291:X291"/>
    <mergeCell ref="Y291:Z291"/>
    <mergeCell ref="AA291:AB291"/>
    <mergeCell ref="AC291:AD291"/>
    <mergeCell ref="AE291:AF291"/>
    <mergeCell ref="AG291:AH291"/>
    <mergeCell ref="AE289:AF289"/>
    <mergeCell ref="AG289:AH289"/>
    <mergeCell ref="AI289:AK289"/>
    <mergeCell ref="B290:C290"/>
    <mergeCell ref="D290:T290"/>
    <mergeCell ref="W290:X290"/>
    <mergeCell ref="Y290:Z290"/>
    <mergeCell ref="AA290:AB290"/>
    <mergeCell ref="AC290:AD290"/>
    <mergeCell ref="AE290:AF290"/>
    <mergeCell ref="AC288:AD288"/>
    <mergeCell ref="AE288:AF288"/>
    <mergeCell ref="AG288:AH288"/>
    <mergeCell ref="AI288:AK288"/>
    <mergeCell ref="B289:C289"/>
    <mergeCell ref="D289:T289"/>
    <mergeCell ref="W289:X289"/>
    <mergeCell ref="Y289:Z289"/>
    <mergeCell ref="AA289:AB289"/>
    <mergeCell ref="AC289:AD289"/>
    <mergeCell ref="B287:C287"/>
    <mergeCell ref="D287:T287"/>
    <mergeCell ref="AE287:AF287"/>
    <mergeCell ref="AG287:AH287"/>
    <mergeCell ref="AI287:AK287"/>
    <mergeCell ref="B288:C288"/>
    <mergeCell ref="D288:T288"/>
    <mergeCell ref="W288:X288"/>
    <mergeCell ref="Y288:Z288"/>
    <mergeCell ref="AA288:AB288"/>
    <mergeCell ref="AI285:AK285"/>
    <mergeCell ref="B286:C286"/>
    <mergeCell ref="D286:T286"/>
    <mergeCell ref="W286:X286"/>
    <mergeCell ref="Y286:Z286"/>
    <mergeCell ref="AA286:AB286"/>
    <mergeCell ref="AC286:AD286"/>
    <mergeCell ref="AE286:AF286"/>
    <mergeCell ref="AG286:AH286"/>
    <mergeCell ref="AI286:AK286"/>
    <mergeCell ref="AG284:AH284"/>
    <mergeCell ref="AI284:AK284"/>
    <mergeCell ref="B285:C285"/>
    <mergeCell ref="D285:T285"/>
    <mergeCell ref="W285:X285"/>
    <mergeCell ref="Y285:Z285"/>
    <mergeCell ref="AA285:AB285"/>
    <mergeCell ref="AC285:AD285"/>
    <mergeCell ref="AE285:AF285"/>
    <mergeCell ref="AG285:AH285"/>
    <mergeCell ref="AE283:AF283"/>
    <mergeCell ref="AG283:AH283"/>
    <mergeCell ref="AI283:AK283"/>
    <mergeCell ref="B284:C284"/>
    <mergeCell ref="D284:T284"/>
    <mergeCell ref="W284:X284"/>
    <mergeCell ref="Y284:Z284"/>
    <mergeCell ref="AA284:AB284"/>
    <mergeCell ref="AC284:AD284"/>
    <mergeCell ref="AE284:AF284"/>
    <mergeCell ref="B283:C283"/>
    <mergeCell ref="D283:T283"/>
    <mergeCell ref="W283:X283"/>
    <mergeCell ref="Y283:Z283"/>
    <mergeCell ref="AA283:AB283"/>
    <mergeCell ref="AC283:AD283"/>
    <mergeCell ref="AI281:AK281"/>
    <mergeCell ref="B282:C282"/>
    <mergeCell ref="D282:T282"/>
    <mergeCell ref="AE282:AF282"/>
    <mergeCell ref="AG282:AH282"/>
    <mergeCell ref="AI282:AK282"/>
    <mergeCell ref="AG277:AH277"/>
    <mergeCell ref="AI277:AK277"/>
    <mergeCell ref="B281:C281"/>
    <mergeCell ref="D281:T281"/>
    <mergeCell ref="W281:X281"/>
    <mergeCell ref="Y281:Z281"/>
    <mergeCell ref="AA281:AB281"/>
    <mergeCell ref="AC281:AD281"/>
    <mergeCell ref="AE281:AF281"/>
    <mergeCell ref="AG281:AH281"/>
    <mergeCell ref="AE276:AF276"/>
    <mergeCell ref="AG276:AH276"/>
    <mergeCell ref="AI276:AK276"/>
    <mergeCell ref="B277:C277"/>
    <mergeCell ref="D277:T277"/>
    <mergeCell ref="W277:X277"/>
    <mergeCell ref="Y277:Z277"/>
    <mergeCell ref="AA277:AB277"/>
    <mergeCell ref="AC277:AD277"/>
    <mergeCell ref="AE277:AF277"/>
    <mergeCell ref="B278:C278"/>
    <mergeCell ref="D278:T278"/>
    <mergeCell ref="W278:X278"/>
    <mergeCell ref="Y278:Z278"/>
    <mergeCell ref="AA278:AB278"/>
    <mergeCell ref="AC278:AD278"/>
    <mergeCell ref="AE278:AF278"/>
    <mergeCell ref="AG278:AH278"/>
    <mergeCell ref="AI278:AK278"/>
    <mergeCell ref="B279:C279"/>
    <mergeCell ref="D279:T279"/>
    <mergeCell ref="W279:X279"/>
    <mergeCell ref="AC275:AD275"/>
    <mergeCell ref="AE275:AF275"/>
    <mergeCell ref="AG275:AH275"/>
    <mergeCell ref="AI275:AK275"/>
    <mergeCell ref="B276:C276"/>
    <mergeCell ref="D276:T276"/>
    <mergeCell ref="W276:X276"/>
    <mergeCell ref="Y276:Z276"/>
    <mergeCell ref="AA276:AB276"/>
    <mergeCell ref="AC276:AD276"/>
    <mergeCell ref="B274:C274"/>
    <mergeCell ref="D274:T274"/>
    <mergeCell ref="AE274:AF274"/>
    <mergeCell ref="AG274:AH274"/>
    <mergeCell ref="AI274:AK274"/>
    <mergeCell ref="B275:C275"/>
    <mergeCell ref="D275:T275"/>
    <mergeCell ref="W275:X275"/>
    <mergeCell ref="Y275:Z275"/>
    <mergeCell ref="AA275:AB275"/>
    <mergeCell ref="AI272:AK272"/>
    <mergeCell ref="B273:C273"/>
    <mergeCell ref="D273:T273"/>
    <mergeCell ref="W273:X273"/>
    <mergeCell ref="Y273:Z273"/>
    <mergeCell ref="AA273:AB273"/>
    <mergeCell ref="AC273:AD273"/>
    <mergeCell ref="AE273:AF273"/>
    <mergeCell ref="AG273:AH273"/>
    <mergeCell ref="AI273:AK273"/>
    <mergeCell ref="AG271:AH271"/>
    <mergeCell ref="AI271:AK271"/>
    <mergeCell ref="B272:C272"/>
    <mergeCell ref="D272:T272"/>
    <mergeCell ref="W272:X272"/>
    <mergeCell ref="Y272:Z272"/>
    <mergeCell ref="AA272:AB272"/>
    <mergeCell ref="AC272:AD272"/>
    <mergeCell ref="AE272:AF272"/>
    <mergeCell ref="AG272:AH272"/>
    <mergeCell ref="AE270:AF270"/>
    <mergeCell ref="AG270:AH270"/>
    <mergeCell ref="AI270:AK270"/>
    <mergeCell ref="B271:C271"/>
    <mergeCell ref="D271:T271"/>
    <mergeCell ref="W271:X271"/>
    <mergeCell ref="Y271:Z271"/>
    <mergeCell ref="AA271:AB271"/>
    <mergeCell ref="AC271:AD271"/>
    <mergeCell ref="AE271:AF271"/>
    <mergeCell ref="B270:C270"/>
    <mergeCell ref="D270:T270"/>
    <mergeCell ref="W270:X270"/>
    <mergeCell ref="Y270:Z270"/>
    <mergeCell ref="AA270:AB270"/>
    <mergeCell ref="AC270:AD270"/>
    <mergeCell ref="AI268:AK268"/>
    <mergeCell ref="B269:C269"/>
    <mergeCell ref="D269:T269"/>
    <mergeCell ref="W269:X269"/>
    <mergeCell ref="Y269:Z269"/>
    <mergeCell ref="AA269:AB269"/>
    <mergeCell ref="AC269:AD269"/>
    <mergeCell ref="AE269:AF269"/>
    <mergeCell ref="AG269:AH269"/>
    <mergeCell ref="AI269:AK269"/>
    <mergeCell ref="AG267:AH267"/>
    <mergeCell ref="AI267:AK267"/>
    <mergeCell ref="B268:C268"/>
    <mergeCell ref="D268:T268"/>
    <mergeCell ref="W268:X268"/>
    <mergeCell ref="Y268:Z268"/>
    <mergeCell ref="AA268:AB268"/>
    <mergeCell ref="AC268:AD268"/>
    <mergeCell ref="AE268:AF268"/>
    <mergeCell ref="AG268:AH268"/>
    <mergeCell ref="AE266:AF266"/>
    <mergeCell ref="AG266:AH266"/>
    <mergeCell ref="AI266:AK266"/>
    <mergeCell ref="B267:C267"/>
    <mergeCell ref="D267:T267"/>
    <mergeCell ref="W267:X267"/>
    <mergeCell ref="Y267:Z267"/>
    <mergeCell ref="AA267:AB267"/>
    <mergeCell ref="AC267:AD267"/>
    <mergeCell ref="AE267:AF267"/>
    <mergeCell ref="B266:C266"/>
    <mergeCell ref="D266:T266"/>
    <mergeCell ref="W266:X266"/>
    <mergeCell ref="Y266:Z266"/>
    <mergeCell ref="AA266:AB266"/>
    <mergeCell ref="AC266:AD266"/>
    <mergeCell ref="AI264:AK264"/>
    <mergeCell ref="B265:C265"/>
    <mergeCell ref="D265:T265"/>
    <mergeCell ref="W265:X265"/>
    <mergeCell ref="Y265:Z265"/>
    <mergeCell ref="AA265:AB265"/>
    <mergeCell ref="AC265:AD265"/>
    <mergeCell ref="AE265:AF265"/>
    <mergeCell ref="AG265:AH265"/>
    <mergeCell ref="AI265:AK265"/>
    <mergeCell ref="AG263:AH263"/>
    <mergeCell ref="AI263:AK263"/>
    <mergeCell ref="B264:C264"/>
    <mergeCell ref="D264:T264"/>
    <mergeCell ref="W264:X264"/>
    <mergeCell ref="Y264:Z264"/>
    <mergeCell ref="AA264:AB264"/>
    <mergeCell ref="AC264:AD264"/>
    <mergeCell ref="AE264:AF264"/>
    <mergeCell ref="AG264:AH264"/>
    <mergeCell ref="AE262:AF262"/>
    <mergeCell ref="AG262:AH262"/>
    <mergeCell ref="AI262:AK262"/>
    <mergeCell ref="B263:C263"/>
    <mergeCell ref="D263:T263"/>
    <mergeCell ref="W263:X263"/>
    <mergeCell ref="Y263:Z263"/>
    <mergeCell ref="AA263:AB263"/>
    <mergeCell ref="AC263:AD263"/>
    <mergeCell ref="AE263:AF263"/>
    <mergeCell ref="B262:C262"/>
    <mergeCell ref="D262:T262"/>
    <mergeCell ref="W262:X262"/>
    <mergeCell ref="Y262:Z262"/>
    <mergeCell ref="AA262:AB262"/>
    <mergeCell ref="AC262:AD262"/>
    <mergeCell ref="AI260:AK260"/>
    <mergeCell ref="B261:C261"/>
    <mergeCell ref="D261:T261"/>
    <mergeCell ref="W261:X261"/>
    <mergeCell ref="Y261:Z261"/>
    <mergeCell ref="AA261:AB261"/>
    <mergeCell ref="AC261:AD261"/>
    <mergeCell ref="AE261:AF261"/>
    <mergeCell ref="AG261:AH261"/>
    <mergeCell ref="AI261:AK261"/>
    <mergeCell ref="AG259:AH259"/>
    <mergeCell ref="AI259:AK259"/>
    <mergeCell ref="B260:C260"/>
    <mergeCell ref="D260:T260"/>
    <mergeCell ref="W260:X260"/>
    <mergeCell ref="Y260:Z260"/>
    <mergeCell ref="AA260:AB260"/>
    <mergeCell ref="AC260:AD260"/>
    <mergeCell ref="AE260:AF260"/>
    <mergeCell ref="AG260:AH260"/>
    <mergeCell ref="AE258:AF258"/>
    <mergeCell ref="AG258:AH258"/>
    <mergeCell ref="AI258:AK258"/>
    <mergeCell ref="B259:C259"/>
    <mergeCell ref="D259:T259"/>
    <mergeCell ref="W259:X259"/>
    <mergeCell ref="Y259:Z259"/>
    <mergeCell ref="AA259:AB259"/>
    <mergeCell ref="AC259:AD259"/>
    <mergeCell ref="AE259:AF259"/>
    <mergeCell ref="B258:C258"/>
    <mergeCell ref="D258:T258"/>
    <mergeCell ref="W258:X258"/>
    <mergeCell ref="Y258:Z258"/>
    <mergeCell ref="AA258:AB258"/>
    <mergeCell ref="AC258:AD258"/>
    <mergeCell ref="AI256:AK256"/>
    <mergeCell ref="B257:C257"/>
    <mergeCell ref="D257:T257"/>
    <mergeCell ref="W257:X257"/>
    <mergeCell ref="Y257:Z257"/>
    <mergeCell ref="AA257:AB257"/>
    <mergeCell ref="AC257:AD257"/>
    <mergeCell ref="AE257:AF257"/>
    <mergeCell ref="AG257:AH257"/>
    <mergeCell ref="AI257:AK257"/>
    <mergeCell ref="AG255:AH255"/>
    <mergeCell ref="AI255:AK255"/>
    <mergeCell ref="B256:C256"/>
    <mergeCell ref="D256:T256"/>
    <mergeCell ref="W256:X256"/>
    <mergeCell ref="Y256:Z256"/>
    <mergeCell ref="AA256:AB256"/>
    <mergeCell ref="AC256:AD256"/>
    <mergeCell ref="AE256:AF256"/>
    <mergeCell ref="AG256:AH256"/>
    <mergeCell ref="AE254:AF254"/>
    <mergeCell ref="AG254:AH254"/>
    <mergeCell ref="AI254:AK254"/>
    <mergeCell ref="B255:C255"/>
    <mergeCell ref="D255:T255"/>
    <mergeCell ref="W255:X255"/>
    <mergeCell ref="Y255:Z255"/>
    <mergeCell ref="AA255:AB255"/>
    <mergeCell ref="AC255:AD255"/>
    <mergeCell ref="AE255:AF255"/>
    <mergeCell ref="B254:C254"/>
    <mergeCell ref="D254:T254"/>
    <mergeCell ref="W254:X254"/>
    <mergeCell ref="Y254:Z254"/>
    <mergeCell ref="AA254:AB254"/>
    <mergeCell ref="AC254:AD254"/>
    <mergeCell ref="AE252:AF252"/>
    <mergeCell ref="AG252:AH252"/>
    <mergeCell ref="AI252:AK252"/>
    <mergeCell ref="B253:C253"/>
    <mergeCell ref="D253:T253"/>
    <mergeCell ref="AE253:AF253"/>
    <mergeCell ref="AG253:AH253"/>
    <mergeCell ref="AI253:AK253"/>
    <mergeCell ref="B252:C252"/>
    <mergeCell ref="D252:T252"/>
    <mergeCell ref="W252:X252"/>
    <mergeCell ref="Y252:Z252"/>
    <mergeCell ref="AA252:AB252"/>
    <mergeCell ref="AC252:AD252"/>
    <mergeCell ref="AI250:AK250"/>
    <mergeCell ref="B251:C251"/>
    <mergeCell ref="D251:T251"/>
    <mergeCell ref="W251:X251"/>
    <mergeCell ref="Y251:Z251"/>
    <mergeCell ref="AA251:AB251"/>
    <mergeCell ref="AC251:AD251"/>
    <mergeCell ref="AE251:AF251"/>
    <mergeCell ref="AG251:AH251"/>
    <mergeCell ref="AI251:AK251"/>
    <mergeCell ref="AG249:AH249"/>
    <mergeCell ref="AI249:AK249"/>
    <mergeCell ref="B250:C250"/>
    <mergeCell ref="D250:T250"/>
    <mergeCell ref="W250:X250"/>
    <mergeCell ref="Y250:Z250"/>
    <mergeCell ref="AA250:AB250"/>
    <mergeCell ref="AC250:AD250"/>
    <mergeCell ref="AE250:AF250"/>
    <mergeCell ref="AG250:AH250"/>
    <mergeCell ref="AE248:AF248"/>
    <mergeCell ref="AG248:AH248"/>
    <mergeCell ref="AI248:AK248"/>
    <mergeCell ref="B249:C249"/>
    <mergeCell ref="D249:T249"/>
    <mergeCell ref="W249:X249"/>
    <mergeCell ref="Y249:Z249"/>
    <mergeCell ref="AA249:AB249"/>
    <mergeCell ref="AC249:AD249"/>
    <mergeCell ref="AE249:AF249"/>
    <mergeCell ref="B248:C248"/>
    <mergeCell ref="D248:T248"/>
    <mergeCell ref="W248:X248"/>
    <mergeCell ref="Y248:Z248"/>
    <mergeCell ref="AA248:AB248"/>
    <mergeCell ref="AC248:AD248"/>
    <mergeCell ref="AI246:AK246"/>
    <mergeCell ref="B247:C247"/>
    <mergeCell ref="D247:T247"/>
    <mergeCell ref="W247:X247"/>
    <mergeCell ref="Y247:Z247"/>
    <mergeCell ref="AA247:AB247"/>
    <mergeCell ref="AC247:AD247"/>
    <mergeCell ref="AE247:AF247"/>
    <mergeCell ref="AG247:AH247"/>
    <mergeCell ref="AI247:AK247"/>
    <mergeCell ref="AG245:AH245"/>
    <mergeCell ref="AI245:AK245"/>
    <mergeCell ref="B246:C246"/>
    <mergeCell ref="D246:T246"/>
    <mergeCell ref="W246:X246"/>
    <mergeCell ref="Y246:Z246"/>
    <mergeCell ref="AA246:AB246"/>
    <mergeCell ref="AC246:AD246"/>
    <mergeCell ref="AE246:AF246"/>
    <mergeCell ref="AG246:AH246"/>
    <mergeCell ref="AE244:AF244"/>
    <mergeCell ref="AG244:AH244"/>
    <mergeCell ref="AI244:AK244"/>
    <mergeCell ref="B245:C245"/>
    <mergeCell ref="D245:T245"/>
    <mergeCell ref="W245:X245"/>
    <mergeCell ref="Y245:Z245"/>
    <mergeCell ref="AA245:AB245"/>
    <mergeCell ref="AC245:AD245"/>
    <mergeCell ref="AE245:AF245"/>
    <mergeCell ref="B244:C244"/>
    <mergeCell ref="D244:T244"/>
    <mergeCell ref="W244:X244"/>
    <mergeCell ref="Y244:Z244"/>
    <mergeCell ref="AA244:AB244"/>
    <mergeCell ref="AC244:AD244"/>
    <mergeCell ref="AI242:AK242"/>
    <mergeCell ref="B243:C243"/>
    <mergeCell ref="D243:T243"/>
    <mergeCell ref="W243:X243"/>
    <mergeCell ref="Y243:Z243"/>
    <mergeCell ref="AA243:AB243"/>
    <mergeCell ref="AC243:AD243"/>
    <mergeCell ref="AE243:AF243"/>
    <mergeCell ref="AG243:AH243"/>
    <mergeCell ref="AI243:AK243"/>
    <mergeCell ref="AG241:AH241"/>
    <mergeCell ref="AI241:AK241"/>
    <mergeCell ref="B242:C242"/>
    <mergeCell ref="D242:T242"/>
    <mergeCell ref="W242:X242"/>
    <mergeCell ref="Y242:Z242"/>
    <mergeCell ref="AA242:AB242"/>
    <mergeCell ref="AC242:AD242"/>
    <mergeCell ref="AE242:AF242"/>
    <mergeCell ref="AG242:AH242"/>
    <mergeCell ref="AE240:AF240"/>
    <mergeCell ref="AG240:AH240"/>
    <mergeCell ref="AI240:AK240"/>
    <mergeCell ref="B241:C241"/>
    <mergeCell ref="D241:T241"/>
    <mergeCell ref="W241:X241"/>
    <mergeCell ref="Y241:Z241"/>
    <mergeCell ref="AA241:AB241"/>
    <mergeCell ref="AC241:AD241"/>
    <mergeCell ref="AE241:AF241"/>
    <mergeCell ref="B240:C240"/>
    <mergeCell ref="D240:T240"/>
    <mergeCell ref="W240:X240"/>
    <mergeCell ref="Y240:Z240"/>
    <mergeCell ref="AA240:AB240"/>
    <mergeCell ref="AC240:AD240"/>
    <mergeCell ref="AI238:AK238"/>
    <mergeCell ref="B239:C239"/>
    <mergeCell ref="D239:T239"/>
    <mergeCell ref="W239:X239"/>
    <mergeCell ref="Y239:Z239"/>
    <mergeCell ref="AA239:AB239"/>
    <mergeCell ref="AC239:AD239"/>
    <mergeCell ref="AE239:AF239"/>
    <mergeCell ref="AG239:AH239"/>
    <mergeCell ref="AI239:AK239"/>
    <mergeCell ref="AG237:AH237"/>
    <mergeCell ref="AI237:AK237"/>
    <mergeCell ref="B238:C238"/>
    <mergeCell ref="D238:T238"/>
    <mergeCell ref="W238:X238"/>
    <mergeCell ref="Y238:Z238"/>
    <mergeCell ref="AA238:AB238"/>
    <mergeCell ref="AC238:AD238"/>
    <mergeCell ref="AE238:AF238"/>
    <mergeCell ref="AG238:AH238"/>
    <mergeCell ref="AE236:AF236"/>
    <mergeCell ref="AG236:AH236"/>
    <mergeCell ref="AI236:AK236"/>
    <mergeCell ref="B237:C237"/>
    <mergeCell ref="D237:T237"/>
    <mergeCell ref="W237:X237"/>
    <mergeCell ref="Y237:Z237"/>
    <mergeCell ref="AA237:AB237"/>
    <mergeCell ref="AC237:AD237"/>
    <mergeCell ref="AE237:AF237"/>
    <mergeCell ref="B236:C236"/>
    <mergeCell ref="D236:T236"/>
    <mergeCell ref="W236:X236"/>
    <mergeCell ref="Y236:Z236"/>
    <mergeCell ref="AA236:AB236"/>
    <mergeCell ref="AC236:AD236"/>
    <mergeCell ref="AI234:AK234"/>
    <mergeCell ref="B235:C235"/>
    <mergeCell ref="D235:T235"/>
    <mergeCell ref="W235:X235"/>
    <mergeCell ref="Y235:Z235"/>
    <mergeCell ref="AA235:AB235"/>
    <mergeCell ref="AC235:AD235"/>
    <mergeCell ref="AE235:AF235"/>
    <mergeCell ref="AG235:AH235"/>
    <mergeCell ref="AI235:AK235"/>
    <mergeCell ref="AG233:AH233"/>
    <mergeCell ref="AI233:AK233"/>
    <mergeCell ref="B234:C234"/>
    <mergeCell ref="D234:T234"/>
    <mergeCell ref="W234:X234"/>
    <mergeCell ref="Y234:Z234"/>
    <mergeCell ref="AA234:AB234"/>
    <mergeCell ref="AC234:AD234"/>
    <mergeCell ref="AE234:AF234"/>
    <mergeCell ref="AG234:AH234"/>
    <mergeCell ref="AE232:AF232"/>
    <mergeCell ref="AG232:AH232"/>
    <mergeCell ref="AI232:AK232"/>
    <mergeCell ref="B233:C233"/>
    <mergeCell ref="D233:T233"/>
    <mergeCell ref="W233:X233"/>
    <mergeCell ref="Y233:Z233"/>
    <mergeCell ref="AA233:AB233"/>
    <mergeCell ref="AC233:AD233"/>
    <mergeCell ref="AE233:AF233"/>
    <mergeCell ref="B232:C232"/>
    <mergeCell ref="D232:T232"/>
    <mergeCell ref="W232:X232"/>
    <mergeCell ref="Y232:Z232"/>
    <mergeCell ref="AA232:AB232"/>
    <mergeCell ref="AC232:AD232"/>
    <mergeCell ref="AI230:AK230"/>
    <mergeCell ref="B231:C231"/>
    <mergeCell ref="D231:T231"/>
    <mergeCell ref="W231:X231"/>
    <mergeCell ref="Y231:Z231"/>
    <mergeCell ref="AA231:AB231"/>
    <mergeCell ref="AC231:AD231"/>
    <mergeCell ref="AE231:AF231"/>
    <mergeCell ref="AG231:AH231"/>
    <mergeCell ref="AI231:AK231"/>
    <mergeCell ref="AG229:AH229"/>
    <mergeCell ref="AI229:AK229"/>
    <mergeCell ref="B230:C230"/>
    <mergeCell ref="D230:T230"/>
    <mergeCell ref="W230:X230"/>
    <mergeCell ref="Y230:Z230"/>
    <mergeCell ref="AA230:AB230"/>
    <mergeCell ref="AC230:AD230"/>
    <mergeCell ref="AE230:AF230"/>
    <mergeCell ref="AG230:AH230"/>
    <mergeCell ref="AE228:AF228"/>
    <mergeCell ref="AG228:AH228"/>
    <mergeCell ref="AI228:AK228"/>
    <mergeCell ref="B229:C229"/>
    <mergeCell ref="D229:T229"/>
    <mergeCell ref="W229:X229"/>
    <mergeCell ref="Y229:Z229"/>
    <mergeCell ref="AA229:AB229"/>
    <mergeCell ref="AC229:AD229"/>
    <mergeCell ref="AE229:AF229"/>
    <mergeCell ref="B228:C228"/>
    <mergeCell ref="D228:T228"/>
    <mergeCell ref="W228:X228"/>
    <mergeCell ref="Y228:Z228"/>
    <mergeCell ref="AA228:AB228"/>
    <mergeCell ref="AC228:AD228"/>
    <mergeCell ref="AI226:AK226"/>
    <mergeCell ref="B227:C227"/>
    <mergeCell ref="D227:T227"/>
    <mergeCell ref="W227:X227"/>
    <mergeCell ref="Y227:Z227"/>
    <mergeCell ref="AA227:AB227"/>
    <mergeCell ref="AC227:AD227"/>
    <mergeCell ref="AE227:AF227"/>
    <mergeCell ref="AG227:AH227"/>
    <mergeCell ref="AI227:AK227"/>
    <mergeCell ref="AG225:AH225"/>
    <mergeCell ref="AI225:AK225"/>
    <mergeCell ref="B226:C226"/>
    <mergeCell ref="D226:T226"/>
    <mergeCell ref="W226:X226"/>
    <mergeCell ref="Y226:Z226"/>
    <mergeCell ref="AA226:AB226"/>
    <mergeCell ref="AC226:AD226"/>
    <mergeCell ref="AE226:AF226"/>
    <mergeCell ref="AG226:AH226"/>
    <mergeCell ref="AE224:AF224"/>
    <mergeCell ref="AG224:AH224"/>
    <mergeCell ref="AI224:AK224"/>
    <mergeCell ref="B225:C225"/>
    <mergeCell ref="D225:T225"/>
    <mergeCell ref="W225:X225"/>
    <mergeCell ref="Y225:Z225"/>
    <mergeCell ref="AA225:AB225"/>
    <mergeCell ref="AC225:AD225"/>
    <mergeCell ref="AE225:AF225"/>
    <mergeCell ref="B224:C224"/>
    <mergeCell ref="D224:T224"/>
    <mergeCell ref="W224:X224"/>
    <mergeCell ref="Y224:Z224"/>
    <mergeCell ref="AA224:AB224"/>
    <mergeCell ref="AC224:AD224"/>
    <mergeCell ref="AI222:AK222"/>
    <mergeCell ref="B223:C223"/>
    <mergeCell ref="D223:T223"/>
    <mergeCell ref="W223:X223"/>
    <mergeCell ref="Y223:Z223"/>
    <mergeCell ref="AA223:AB223"/>
    <mergeCell ref="AC223:AD223"/>
    <mergeCell ref="AE223:AF223"/>
    <mergeCell ref="AG223:AH223"/>
    <mergeCell ref="AI223:AK223"/>
    <mergeCell ref="B222:C222"/>
    <mergeCell ref="D222:T222"/>
    <mergeCell ref="W222:X222"/>
    <mergeCell ref="Y222:Z222"/>
    <mergeCell ref="AA222:AB222"/>
    <mergeCell ref="AC222:AD222"/>
    <mergeCell ref="AE222:AF222"/>
    <mergeCell ref="AG222:AH222"/>
    <mergeCell ref="AE221:AF221"/>
    <mergeCell ref="AG221:AH221"/>
    <mergeCell ref="AI221:AK221"/>
    <mergeCell ref="B221:C221"/>
    <mergeCell ref="D221:T221"/>
    <mergeCell ref="W221:X221"/>
    <mergeCell ref="Y221:Z221"/>
    <mergeCell ref="AA221:AB221"/>
    <mergeCell ref="AC221:AD221"/>
    <mergeCell ref="AI219:AK219"/>
    <mergeCell ref="B220:C220"/>
    <mergeCell ref="D220:T220"/>
    <mergeCell ref="W220:X220"/>
    <mergeCell ref="Y220:Z220"/>
    <mergeCell ref="AA220:AB220"/>
    <mergeCell ref="AC220:AD220"/>
    <mergeCell ref="AE220:AF220"/>
    <mergeCell ref="AG220:AH220"/>
    <mergeCell ref="AI220:AK220"/>
    <mergeCell ref="AG218:AH218"/>
    <mergeCell ref="AI218:AK218"/>
    <mergeCell ref="B219:C219"/>
    <mergeCell ref="D219:T219"/>
    <mergeCell ref="W219:X219"/>
    <mergeCell ref="Y219:Z219"/>
    <mergeCell ref="AA219:AB219"/>
    <mergeCell ref="AC219:AD219"/>
    <mergeCell ref="AE219:AF219"/>
    <mergeCell ref="AG219:AH219"/>
    <mergeCell ref="AE217:AF217"/>
    <mergeCell ref="AG217:AH217"/>
    <mergeCell ref="AI217:AK217"/>
    <mergeCell ref="B218:C218"/>
    <mergeCell ref="D218:T218"/>
    <mergeCell ref="W218:X218"/>
    <mergeCell ref="Y218:Z218"/>
    <mergeCell ref="AA218:AB218"/>
    <mergeCell ref="AC218:AD218"/>
    <mergeCell ref="AE218:AF218"/>
    <mergeCell ref="B217:C217"/>
    <mergeCell ref="D217:T217"/>
    <mergeCell ref="W217:X217"/>
    <mergeCell ref="Y217:Z217"/>
    <mergeCell ref="AA217:AB217"/>
    <mergeCell ref="AC217:AD217"/>
    <mergeCell ref="AE215:AF215"/>
    <mergeCell ref="AG215:AH215"/>
    <mergeCell ref="AI215:AK215"/>
    <mergeCell ref="B216:C216"/>
    <mergeCell ref="D216:T216"/>
    <mergeCell ref="W216:X216"/>
    <mergeCell ref="Y216:Z216"/>
    <mergeCell ref="AA216:AB216"/>
    <mergeCell ref="AE216:AF216"/>
    <mergeCell ref="AI216:AK216"/>
    <mergeCell ref="B215:C215"/>
    <mergeCell ref="D215:T215"/>
    <mergeCell ref="W215:X215"/>
    <mergeCell ref="Y215:Z215"/>
    <mergeCell ref="AA215:AB215"/>
    <mergeCell ref="AC215:AD215"/>
    <mergeCell ref="AI213:AK213"/>
    <mergeCell ref="B214:C214"/>
    <mergeCell ref="D214:T214"/>
    <mergeCell ref="W214:X214"/>
    <mergeCell ref="Y214:Z214"/>
    <mergeCell ref="AA214:AB214"/>
    <mergeCell ref="AC214:AD214"/>
    <mergeCell ref="AE214:AF214"/>
    <mergeCell ref="AG214:AH214"/>
    <mergeCell ref="AI214:AK214"/>
    <mergeCell ref="AG212:AH212"/>
    <mergeCell ref="AI212:AK212"/>
    <mergeCell ref="B213:C213"/>
    <mergeCell ref="D213:T213"/>
    <mergeCell ref="W213:X213"/>
    <mergeCell ref="Y213:Z213"/>
    <mergeCell ref="AA213:AB213"/>
    <mergeCell ref="AC213:AD213"/>
    <mergeCell ref="AE213:AF213"/>
    <mergeCell ref="AG213:AH213"/>
    <mergeCell ref="AE211:AF211"/>
    <mergeCell ref="AG211:AH211"/>
    <mergeCell ref="AI211:AK211"/>
    <mergeCell ref="B212:C212"/>
    <mergeCell ref="D212:T212"/>
    <mergeCell ref="W212:X212"/>
    <mergeCell ref="Y212:Z212"/>
    <mergeCell ref="AA212:AB212"/>
    <mergeCell ref="AC212:AD212"/>
    <mergeCell ref="AE212:AF212"/>
    <mergeCell ref="B211:C211"/>
    <mergeCell ref="D211:T211"/>
    <mergeCell ref="W211:X211"/>
    <mergeCell ref="Y211:Z211"/>
    <mergeCell ref="AA211:AB211"/>
    <mergeCell ref="AC211:AD211"/>
    <mergeCell ref="AI209:AK209"/>
    <mergeCell ref="B210:C210"/>
    <mergeCell ref="D210:T210"/>
    <mergeCell ref="W210:X210"/>
    <mergeCell ref="Y210:Z210"/>
    <mergeCell ref="AA210:AB210"/>
    <mergeCell ref="AC210:AD210"/>
    <mergeCell ref="AE210:AF210"/>
    <mergeCell ref="AG210:AH210"/>
    <mergeCell ref="AI210:AK210"/>
    <mergeCell ref="AG208:AH208"/>
    <mergeCell ref="AI208:AK208"/>
    <mergeCell ref="B209:C209"/>
    <mergeCell ref="D209:T209"/>
    <mergeCell ref="W209:X209"/>
    <mergeCell ref="Y209:Z209"/>
    <mergeCell ref="AA209:AB209"/>
    <mergeCell ref="AC209:AD209"/>
    <mergeCell ref="AE209:AF209"/>
    <mergeCell ref="AG209:AH209"/>
    <mergeCell ref="AE207:AF207"/>
    <mergeCell ref="AG207:AH207"/>
    <mergeCell ref="AI207:AK207"/>
    <mergeCell ref="B208:C208"/>
    <mergeCell ref="D208:T208"/>
    <mergeCell ref="W208:X208"/>
    <mergeCell ref="Y208:Z208"/>
    <mergeCell ref="AA208:AB208"/>
    <mergeCell ref="AC208:AD208"/>
    <mergeCell ref="AE208:AF208"/>
    <mergeCell ref="B207:C207"/>
    <mergeCell ref="D207:T207"/>
    <mergeCell ref="W207:X207"/>
    <mergeCell ref="Y207:Z207"/>
    <mergeCell ref="AA207:AB207"/>
    <mergeCell ref="AC207:AD207"/>
    <mergeCell ref="AI205:AK205"/>
    <mergeCell ref="B206:C206"/>
    <mergeCell ref="D206:T206"/>
    <mergeCell ref="W206:X206"/>
    <mergeCell ref="Y206:Z206"/>
    <mergeCell ref="AA206:AB206"/>
    <mergeCell ref="AC206:AD206"/>
    <mergeCell ref="AE206:AF206"/>
    <mergeCell ref="AG206:AH206"/>
    <mergeCell ref="AI206:AK206"/>
    <mergeCell ref="AG204:AH204"/>
    <mergeCell ref="AI204:AK204"/>
    <mergeCell ref="B205:C205"/>
    <mergeCell ref="D205:T205"/>
    <mergeCell ref="W205:X205"/>
    <mergeCell ref="Y205:Z205"/>
    <mergeCell ref="AA205:AB205"/>
    <mergeCell ref="AC205:AD205"/>
    <mergeCell ref="AE205:AF205"/>
    <mergeCell ref="AG205:AH205"/>
    <mergeCell ref="AE203:AF203"/>
    <mergeCell ref="AG203:AH203"/>
    <mergeCell ref="AI203:AK203"/>
    <mergeCell ref="B204:C204"/>
    <mergeCell ref="D204:T204"/>
    <mergeCell ref="W204:X204"/>
    <mergeCell ref="Y204:Z204"/>
    <mergeCell ref="AA204:AB204"/>
    <mergeCell ref="AC204:AD204"/>
    <mergeCell ref="AE204:AF204"/>
    <mergeCell ref="B203:C203"/>
    <mergeCell ref="D203:T203"/>
    <mergeCell ref="W203:X203"/>
    <mergeCell ref="Y203:Z203"/>
    <mergeCell ref="AA203:AB203"/>
    <mergeCell ref="AC203:AD203"/>
    <mergeCell ref="AI201:AK201"/>
    <mergeCell ref="B202:C202"/>
    <mergeCell ref="D202:T202"/>
    <mergeCell ref="W202:X202"/>
    <mergeCell ref="Y202:Z202"/>
    <mergeCell ref="AA202:AB202"/>
    <mergeCell ref="AC202:AD202"/>
    <mergeCell ref="AE202:AF202"/>
    <mergeCell ref="AG202:AH202"/>
    <mergeCell ref="AI202:AK202"/>
    <mergeCell ref="AG200:AH200"/>
    <mergeCell ref="AI200:AK200"/>
    <mergeCell ref="B201:C201"/>
    <mergeCell ref="D201:T201"/>
    <mergeCell ref="W201:X201"/>
    <mergeCell ref="Y201:Z201"/>
    <mergeCell ref="AA201:AB201"/>
    <mergeCell ref="AC201:AD201"/>
    <mergeCell ref="AE201:AF201"/>
    <mergeCell ref="AG201:AH201"/>
    <mergeCell ref="AE199:AF199"/>
    <mergeCell ref="AG199:AH199"/>
    <mergeCell ref="AI199:AK199"/>
    <mergeCell ref="B200:C200"/>
    <mergeCell ref="D200:T200"/>
    <mergeCell ref="W200:X200"/>
    <mergeCell ref="Y200:Z200"/>
    <mergeCell ref="AA200:AB200"/>
    <mergeCell ref="AC200:AD200"/>
    <mergeCell ref="AE200:AF200"/>
    <mergeCell ref="B199:C199"/>
    <mergeCell ref="D199:T199"/>
    <mergeCell ref="W199:X199"/>
    <mergeCell ref="Y199:Z199"/>
    <mergeCell ref="AA199:AB199"/>
    <mergeCell ref="AC199:AD199"/>
    <mergeCell ref="AI197:AK197"/>
    <mergeCell ref="B198:C198"/>
    <mergeCell ref="D198:T198"/>
    <mergeCell ref="W198:X198"/>
    <mergeCell ref="Y198:Z198"/>
    <mergeCell ref="AA198:AB198"/>
    <mergeCell ref="AC198:AD198"/>
    <mergeCell ref="AE198:AF198"/>
    <mergeCell ref="AG198:AH198"/>
    <mergeCell ref="AI198:AK198"/>
    <mergeCell ref="AG196:AH196"/>
    <mergeCell ref="AI196:AK196"/>
    <mergeCell ref="B197:C197"/>
    <mergeCell ref="D197:T197"/>
    <mergeCell ref="W197:X197"/>
    <mergeCell ref="Y197:Z197"/>
    <mergeCell ref="AA197:AB197"/>
    <mergeCell ref="AC197:AD197"/>
    <mergeCell ref="AE197:AF197"/>
    <mergeCell ref="AG197:AH197"/>
    <mergeCell ref="AE195:AF195"/>
    <mergeCell ref="AG195:AH195"/>
    <mergeCell ref="AI195:AK195"/>
    <mergeCell ref="B196:C196"/>
    <mergeCell ref="D196:T196"/>
    <mergeCell ref="W196:X196"/>
    <mergeCell ref="Y196:Z196"/>
    <mergeCell ref="AA196:AB196"/>
    <mergeCell ref="AC196:AD196"/>
    <mergeCell ref="AE196:AF196"/>
    <mergeCell ref="AC194:AD194"/>
    <mergeCell ref="AE194:AF194"/>
    <mergeCell ref="AG194:AH194"/>
    <mergeCell ref="AI194:AK194"/>
    <mergeCell ref="B195:C195"/>
    <mergeCell ref="D195:T195"/>
    <mergeCell ref="W195:X195"/>
    <mergeCell ref="Y195:Z195"/>
    <mergeCell ref="AA195:AB195"/>
    <mergeCell ref="AC195:AD195"/>
    <mergeCell ref="B193:C193"/>
    <mergeCell ref="D193:T193"/>
    <mergeCell ref="AE193:AF193"/>
    <mergeCell ref="AG193:AH193"/>
    <mergeCell ref="AI193:AK193"/>
    <mergeCell ref="B194:C194"/>
    <mergeCell ref="D194:T194"/>
    <mergeCell ref="W194:X194"/>
    <mergeCell ref="Y194:Z194"/>
    <mergeCell ref="AA194:AB194"/>
    <mergeCell ref="AI191:AK191"/>
    <mergeCell ref="B192:C192"/>
    <mergeCell ref="D192:T192"/>
    <mergeCell ref="W192:X192"/>
    <mergeCell ref="Y192:Z192"/>
    <mergeCell ref="AA192:AB192"/>
    <mergeCell ref="AC192:AD192"/>
    <mergeCell ref="AE192:AF192"/>
    <mergeCell ref="AG192:AH192"/>
    <mergeCell ref="AI192:AK192"/>
    <mergeCell ref="AG190:AH190"/>
    <mergeCell ref="AI190:AK190"/>
    <mergeCell ref="B191:C191"/>
    <mergeCell ref="D191:T191"/>
    <mergeCell ref="W191:X191"/>
    <mergeCell ref="Y191:Z191"/>
    <mergeCell ref="AA191:AB191"/>
    <mergeCell ref="AC191:AD191"/>
    <mergeCell ref="AE191:AF191"/>
    <mergeCell ref="AG191:AH191"/>
    <mergeCell ref="AE189:AF189"/>
    <mergeCell ref="AG189:AH189"/>
    <mergeCell ref="AI189:AK189"/>
    <mergeCell ref="B190:C190"/>
    <mergeCell ref="D190:T190"/>
    <mergeCell ref="W190:X190"/>
    <mergeCell ref="Y190:Z190"/>
    <mergeCell ref="AA190:AB190"/>
    <mergeCell ref="AC190:AD190"/>
    <mergeCell ref="AE190:AF190"/>
    <mergeCell ref="B189:C189"/>
    <mergeCell ref="D189:T189"/>
    <mergeCell ref="W189:X189"/>
    <mergeCell ref="Y189:Z189"/>
    <mergeCell ref="AA189:AB189"/>
    <mergeCell ref="AC189:AD189"/>
    <mergeCell ref="AI187:AK187"/>
    <mergeCell ref="B188:C188"/>
    <mergeCell ref="D188:T188"/>
    <mergeCell ref="W188:X188"/>
    <mergeCell ref="Y188:Z188"/>
    <mergeCell ref="AA188:AB188"/>
    <mergeCell ref="AC188:AD188"/>
    <mergeCell ref="AE188:AF188"/>
    <mergeCell ref="AG188:AH188"/>
    <mergeCell ref="AI188:AK188"/>
    <mergeCell ref="AG186:AH186"/>
    <mergeCell ref="AI186:AK186"/>
    <mergeCell ref="B187:C187"/>
    <mergeCell ref="D187:T187"/>
    <mergeCell ref="W187:X187"/>
    <mergeCell ref="Y187:Z187"/>
    <mergeCell ref="AA187:AB187"/>
    <mergeCell ref="AC187:AD187"/>
    <mergeCell ref="AE187:AF187"/>
    <mergeCell ref="AG187:AH187"/>
    <mergeCell ref="AE185:AF185"/>
    <mergeCell ref="AG185:AH185"/>
    <mergeCell ref="AI185:AK185"/>
    <mergeCell ref="B186:C186"/>
    <mergeCell ref="D186:T186"/>
    <mergeCell ref="W186:X186"/>
    <mergeCell ref="Y186:Z186"/>
    <mergeCell ref="AA186:AB186"/>
    <mergeCell ref="AC186:AD186"/>
    <mergeCell ref="AE186:AF186"/>
    <mergeCell ref="B185:C185"/>
    <mergeCell ref="D185:T185"/>
    <mergeCell ref="W185:X185"/>
    <mergeCell ref="Y185:Z185"/>
    <mergeCell ref="AA185:AB185"/>
    <mergeCell ref="AC185:AD185"/>
    <mergeCell ref="AI183:AK183"/>
    <mergeCell ref="B184:C184"/>
    <mergeCell ref="D184:T184"/>
    <mergeCell ref="W184:X184"/>
    <mergeCell ref="Y184:Z184"/>
    <mergeCell ref="AA184:AB184"/>
    <mergeCell ref="AC184:AD184"/>
    <mergeCell ref="AE184:AF184"/>
    <mergeCell ref="AG184:AH184"/>
    <mergeCell ref="AI184:AK184"/>
    <mergeCell ref="AG182:AH182"/>
    <mergeCell ref="AI182:AK182"/>
    <mergeCell ref="B183:C183"/>
    <mergeCell ref="D183:T183"/>
    <mergeCell ref="W183:X183"/>
    <mergeCell ref="Y183:Z183"/>
    <mergeCell ref="AA183:AB183"/>
    <mergeCell ref="AC183:AD183"/>
    <mergeCell ref="AE183:AF183"/>
    <mergeCell ref="AG183:AH183"/>
    <mergeCell ref="AE181:AF181"/>
    <mergeCell ref="AG181:AH181"/>
    <mergeCell ref="AI181:AK181"/>
    <mergeCell ref="B182:C182"/>
    <mergeCell ref="D182:T182"/>
    <mergeCell ref="W182:X182"/>
    <mergeCell ref="Y182:Z182"/>
    <mergeCell ref="AA182:AB182"/>
    <mergeCell ref="AC182:AD182"/>
    <mergeCell ref="AE182:AF182"/>
    <mergeCell ref="B181:C181"/>
    <mergeCell ref="D181:T181"/>
    <mergeCell ref="W181:X181"/>
    <mergeCell ref="Y181:Z181"/>
    <mergeCell ref="AA181:AB181"/>
    <mergeCell ref="AC181:AD181"/>
    <mergeCell ref="AI179:AK179"/>
    <mergeCell ref="B180:C180"/>
    <mergeCell ref="D180:T180"/>
    <mergeCell ref="W180:X180"/>
    <mergeCell ref="Y180:Z180"/>
    <mergeCell ref="AA180:AB180"/>
    <mergeCell ref="AC180:AD180"/>
    <mergeCell ref="AE180:AF180"/>
    <mergeCell ref="AG180:AH180"/>
    <mergeCell ref="AI180:AK180"/>
    <mergeCell ref="AG178:AH178"/>
    <mergeCell ref="AI178:AK178"/>
    <mergeCell ref="B179:C179"/>
    <mergeCell ref="D179:T179"/>
    <mergeCell ref="W179:X179"/>
    <mergeCell ref="Y179:Z179"/>
    <mergeCell ref="AA179:AB179"/>
    <mergeCell ref="AC179:AD179"/>
    <mergeCell ref="AE179:AF179"/>
    <mergeCell ref="AG179:AH179"/>
    <mergeCell ref="AE177:AF177"/>
    <mergeCell ref="AG177:AH177"/>
    <mergeCell ref="AI177:AK177"/>
    <mergeCell ref="B178:C178"/>
    <mergeCell ref="D178:T178"/>
    <mergeCell ref="W178:X178"/>
    <mergeCell ref="Y178:Z178"/>
    <mergeCell ref="AA178:AB178"/>
    <mergeCell ref="AC178:AD178"/>
    <mergeCell ref="AE178:AF178"/>
    <mergeCell ref="B177:C177"/>
    <mergeCell ref="D177:T177"/>
    <mergeCell ref="W177:X177"/>
    <mergeCell ref="Y177:Z177"/>
    <mergeCell ref="AA177:AB177"/>
    <mergeCell ref="AC177:AD177"/>
    <mergeCell ref="AI175:AK175"/>
    <mergeCell ref="B176:C176"/>
    <mergeCell ref="D176:T176"/>
    <mergeCell ref="W176:X176"/>
    <mergeCell ref="Y176:Z176"/>
    <mergeCell ref="AA176:AB176"/>
    <mergeCell ref="AC176:AD176"/>
    <mergeCell ref="AE176:AF176"/>
    <mergeCell ref="AG176:AH176"/>
    <mergeCell ref="AI176:AK176"/>
    <mergeCell ref="AG174:AH174"/>
    <mergeCell ref="AI174:AK174"/>
    <mergeCell ref="B175:C175"/>
    <mergeCell ref="D175:T175"/>
    <mergeCell ref="W175:X175"/>
    <mergeCell ref="Y175:Z175"/>
    <mergeCell ref="AA175:AB175"/>
    <mergeCell ref="AC175:AD175"/>
    <mergeCell ref="AE175:AF175"/>
    <mergeCell ref="AG175:AH175"/>
    <mergeCell ref="AE173:AF173"/>
    <mergeCell ref="AG173:AH173"/>
    <mergeCell ref="AI173:AK173"/>
    <mergeCell ref="B174:C174"/>
    <mergeCell ref="D174:T174"/>
    <mergeCell ref="W174:X174"/>
    <mergeCell ref="Y174:Z174"/>
    <mergeCell ref="AA174:AB174"/>
    <mergeCell ref="AC174:AD174"/>
    <mergeCell ref="AE174:AF174"/>
    <mergeCell ref="B173:C173"/>
    <mergeCell ref="D173:T173"/>
    <mergeCell ref="W173:X173"/>
    <mergeCell ref="Y173:Z173"/>
    <mergeCell ref="AA173:AB173"/>
    <mergeCell ref="AC173:AD173"/>
    <mergeCell ref="AI171:AK171"/>
    <mergeCell ref="B172:C172"/>
    <mergeCell ref="D172:T172"/>
    <mergeCell ref="W172:X172"/>
    <mergeCell ref="Y172:Z172"/>
    <mergeCell ref="AA172:AB172"/>
    <mergeCell ref="AC172:AD172"/>
    <mergeCell ref="AE172:AF172"/>
    <mergeCell ref="AG172:AH172"/>
    <mergeCell ref="AI172:AK172"/>
    <mergeCell ref="AG170:AH170"/>
    <mergeCell ref="AI170:AK170"/>
    <mergeCell ref="B171:C171"/>
    <mergeCell ref="D171:T171"/>
    <mergeCell ref="W171:X171"/>
    <mergeCell ref="Y171:Z171"/>
    <mergeCell ref="AA171:AB171"/>
    <mergeCell ref="AC171:AD171"/>
    <mergeCell ref="AE171:AF171"/>
    <mergeCell ref="AG171:AH171"/>
    <mergeCell ref="AE169:AF169"/>
    <mergeCell ref="AG169:AH169"/>
    <mergeCell ref="AI169:AK169"/>
    <mergeCell ref="B170:C170"/>
    <mergeCell ref="D170:T170"/>
    <mergeCell ref="W170:X170"/>
    <mergeCell ref="Y170:Z170"/>
    <mergeCell ref="AA170:AB170"/>
    <mergeCell ref="AC170:AD170"/>
    <mergeCell ref="AE170:AF170"/>
    <mergeCell ref="B169:C169"/>
    <mergeCell ref="D169:T169"/>
    <mergeCell ref="W169:X169"/>
    <mergeCell ref="Y169:Z169"/>
    <mergeCell ref="AA169:AB169"/>
    <mergeCell ref="AC169:AD169"/>
    <mergeCell ref="AI167:AK167"/>
    <mergeCell ref="B168:C168"/>
    <mergeCell ref="D168:T168"/>
    <mergeCell ref="W168:X168"/>
    <mergeCell ref="Y168:Z168"/>
    <mergeCell ref="AA168:AB168"/>
    <mergeCell ref="AC168:AD168"/>
    <mergeCell ref="AE168:AF168"/>
    <mergeCell ref="AG168:AH168"/>
    <mergeCell ref="AI168:AK168"/>
    <mergeCell ref="AG166:AH166"/>
    <mergeCell ref="AI166:AK166"/>
    <mergeCell ref="B167:C167"/>
    <mergeCell ref="D167:T167"/>
    <mergeCell ref="W167:X167"/>
    <mergeCell ref="Y167:Z167"/>
    <mergeCell ref="AA167:AB167"/>
    <mergeCell ref="AC167:AD167"/>
    <mergeCell ref="AE167:AF167"/>
    <mergeCell ref="AG167:AH167"/>
    <mergeCell ref="AE165:AF165"/>
    <mergeCell ref="AG165:AH165"/>
    <mergeCell ref="AI165:AK165"/>
    <mergeCell ref="B166:C166"/>
    <mergeCell ref="D166:T166"/>
    <mergeCell ref="W166:X166"/>
    <mergeCell ref="Y166:Z166"/>
    <mergeCell ref="AA166:AB166"/>
    <mergeCell ref="AC166:AD166"/>
    <mergeCell ref="AE166:AF166"/>
    <mergeCell ref="B165:C165"/>
    <mergeCell ref="D165:T165"/>
    <mergeCell ref="W165:X165"/>
    <mergeCell ref="Y165:Z165"/>
    <mergeCell ref="AA165:AB165"/>
    <mergeCell ref="AC165:AD165"/>
    <mergeCell ref="AI163:AK163"/>
    <mergeCell ref="B164:C164"/>
    <mergeCell ref="D164:T164"/>
    <mergeCell ref="W164:X164"/>
    <mergeCell ref="Y164:Z164"/>
    <mergeCell ref="AA164:AB164"/>
    <mergeCell ref="AC164:AD164"/>
    <mergeCell ref="AE164:AF164"/>
    <mergeCell ref="AG164:AH164"/>
    <mergeCell ref="AI164:AK164"/>
    <mergeCell ref="AG162:AH162"/>
    <mergeCell ref="AI162:AK162"/>
    <mergeCell ref="B163:C163"/>
    <mergeCell ref="D163:T163"/>
    <mergeCell ref="W163:X163"/>
    <mergeCell ref="Y163:Z163"/>
    <mergeCell ref="AA163:AB163"/>
    <mergeCell ref="AC163:AD163"/>
    <mergeCell ref="AE163:AF163"/>
    <mergeCell ref="AG163:AH163"/>
    <mergeCell ref="AE161:AF161"/>
    <mergeCell ref="AG161:AH161"/>
    <mergeCell ref="AI161:AK161"/>
    <mergeCell ref="B162:C162"/>
    <mergeCell ref="D162:T162"/>
    <mergeCell ref="W162:X162"/>
    <mergeCell ref="Y162:Z162"/>
    <mergeCell ref="AA162:AB162"/>
    <mergeCell ref="AC162:AD162"/>
    <mergeCell ref="AE162:AF162"/>
    <mergeCell ref="B161:C161"/>
    <mergeCell ref="D161:T161"/>
    <mergeCell ref="W161:X161"/>
    <mergeCell ref="Y161:Z161"/>
    <mergeCell ref="AA161:AB161"/>
    <mergeCell ref="AC161:AD161"/>
    <mergeCell ref="AI159:AK159"/>
    <mergeCell ref="B160:C160"/>
    <mergeCell ref="D160:T160"/>
    <mergeCell ref="W160:X160"/>
    <mergeCell ref="Y160:Z160"/>
    <mergeCell ref="AA160:AB160"/>
    <mergeCell ref="AC160:AD160"/>
    <mergeCell ref="AE160:AF160"/>
    <mergeCell ref="AG160:AH160"/>
    <mergeCell ref="AI160:AK160"/>
    <mergeCell ref="AG158:AH158"/>
    <mergeCell ref="AI158:AK158"/>
    <mergeCell ref="B159:C159"/>
    <mergeCell ref="D159:T159"/>
    <mergeCell ref="W159:X159"/>
    <mergeCell ref="Y159:Z159"/>
    <mergeCell ref="AA159:AB159"/>
    <mergeCell ref="AC159:AD159"/>
    <mergeCell ref="AE159:AF159"/>
    <mergeCell ref="AG159:AH159"/>
    <mergeCell ref="AE157:AF157"/>
    <mergeCell ref="AG157:AH157"/>
    <mergeCell ref="AI157:AK157"/>
    <mergeCell ref="B158:C158"/>
    <mergeCell ref="D158:T158"/>
    <mergeCell ref="W158:X158"/>
    <mergeCell ref="Y158:Z158"/>
    <mergeCell ref="AA158:AB158"/>
    <mergeCell ref="AC158:AD158"/>
    <mergeCell ref="AE158:AF158"/>
    <mergeCell ref="B157:C157"/>
    <mergeCell ref="D157:T157"/>
    <mergeCell ref="W157:X157"/>
    <mergeCell ref="Y157:Z157"/>
    <mergeCell ref="AA157:AB157"/>
    <mergeCell ref="AC157:AD157"/>
    <mergeCell ref="AI155:AK155"/>
    <mergeCell ref="B156:C156"/>
    <mergeCell ref="D156:T156"/>
    <mergeCell ref="W156:X156"/>
    <mergeCell ref="Y156:Z156"/>
    <mergeCell ref="AA156:AB156"/>
    <mergeCell ref="AC156:AD156"/>
    <mergeCell ref="AE156:AF156"/>
    <mergeCell ref="AG156:AH156"/>
    <mergeCell ref="AI156:AK156"/>
    <mergeCell ref="AG154:AH154"/>
    <mergeCell ref="AI154:AK154"/>
    <mergeCell ref="B155:C155"/>
    <mergeCell ref="D155:T155"/>
    <mergeCell ref="W155:X155"/>
    <mergeCell ref="Y155:Z155"/>
    <mergeCell ref="AA155:AB155"/>
    <mergeCell ref="AC155:AD155"/>
    <mergeCell ref="AE155:AF155"/>
    <mergeCell ref="AG155:AH155"/>
    <mergeCell ref="AE153:AF153"/>
    <mergeCell ref="AG153:AH153"/>
    <mergeCell ref="AI153:AK153"/>
    <mergeCell ref="B154:C154"/>
    <mergeCell ref="D154:T154"/>
    <mergeCell ref="W154:X154"/>
    <mergeCell ref="Y154:Z154"/>
    <mergeCell ref="AA154:AB154"/>
    <mergeCell ref="AC154:AD154"/>
    <mergeCell ref="AE154:AF154"/>
    <mergeCell ref="B153:C153"/>
    <mergeCell ref="D153:T153"/>
    <mergeCell ref="W153:X153"/>
    <mergeCell ref="Y153:Z153"/>
    <mergeCell ref="AA153:AB153"/>
    <mergeCell ref="AC153:AD153"/>
    <mergeCell ref="AI151:AK151"/>
    <mergeCell ref="B152:C152"/>
    <mergeCell ref="D152:T152"/>
    <mergeCell ref="W152:X152"/>
    <mergeCell ref="Y152:Z152"/>
    <mergeCell ref="AA152:AB152"/>
    <mergeCell ref="AC152:AD152"/>
    <mergeCell ref="AE152:AF152"/>
    <mergeCell ref="AG152:AH152"/>
    <mergeCell ref="AI152:AK152"/>
    <mergeCell ref="AG150:AH150"/>
    <mergeCell ref="AI150:AK150"/>
    <mergeCell ref="B151:C151"/>
    <mergeCell ref="D151:T151"/>
    <mergeCell ref="W151:X151"/>
    <mergeCell ref="Y151:Z151"/>
    <mergeCell ref="AA151:AB151"/>
    <mergeCell ref="AC151:AD151"/>
    <mergeCell ref="AE151:AF151"/>
    <mergeCell ref="AG151:AH151"/>
    <mergeCell ref="AE149:AF149"/>
    <mergeCell ref="AG149:AH149"/>
    <mergeCell ref="AI149:AK149"/>
    <mergeCell ref="B150:C150"/>
    <mergeCell ref="D150:T150"/>
    <mergeCell ref="W150:X150"/>
    <mergeCell ref="Y150:Z150"/>
    <mergeCell ref="AA150:AB150"/>
    <mergeCell ref="AC150:AD150"/>
    <mergeCell ref="AE150:AF150"/>
    <mergeCell ref="B149:C149"/>
    <mergeCell ref="D149:T149"/>
    <mergeCell ref="W149:X149"/>
    <mergeCell ref="Y149:Z149"/>
    <mergeCell ref="AA149:AB149"/>
    <mergeCell ref="AC149:AD149"/>
    <mergeCell ref="AI147:AK147"/>
    <mergeCell ref="B148:C148"/>
    <mergeCell ref="D148:T148"/>
    <mergeCell ref="W148:X148"/>
    <mergeCell ref="Y148:Z148"/>
    <mergeCell ref="AA148:AB148"/>
    <mergeCell ref="AC148:AD148"/>
    <mergeCell ref="AE148:AF148"/>
    <mergeCell ref="AG148:AH148"/>
    <mergeCell ref="AI148:AK148"/>
    <mergeCell ref="AG146:AH146"/>
    <mergeCell ref="AI146:AK146"/>
    <mergeCell ref="B147:C147"/>
    <mergeCell ref="D147:T147"/>
    <mergeCell ref="W147:X147"/>
    <mergeCell ref="Y147:Z147"/>
    <mergeCell ref="AA147:AB147"/>
    <mergeCell ref="AC147:AD147"/>
    <mergeCell ref="AE147:AF147"/>
    <mergeCell ref="AG147:AH147"/>
    <mergeCell ref="AE145:AF145"/>
    <mergeCell ref="AG145:AH145"/>
    <mergeCell ref="AI145:AK145"/>
    <mergeCell ref="B146:C146"/>
    <mergeCell ref="D146:T146"/>
    <mergeCell ref="W146:X146"/>
    <mergeCell ref="Y146:Z146"/>
    <mergeCell ref="AA146:AB146"/>
    <mergeCell ref="AC146:AD146"/>
    <mergeCell ref="AE146:AF146"/>
    <mergeCell ref="B145:C145"/>
    <mergeCell ref="D145:T145"/>
    <mergeCell ref="W145:X145"/>
    <mergeCell ref="Y145:Z145"/>
    <mergeCell ref="AA145:AB145"/>
    <mergeCell ref="AC145:AD145"/>
    <mergeCell ref="AI143:AK143"/>
    <mergeCell ref="B144:C144"/>
    <mergeCell ref="D144:T144"/>
    <mergeCell ref="W144:X144"/>
    <mergeCell ref="Y144:Z144"/>
    <mergeCell ref="AA144:AB144"/>
    <mergeCell ref="AC144:AD144"/>
    <mergeCell ref="AE144:AF144"/>
    <mergeCell ref="AG144:AH144"/>
    <mergeCell ref="AI144:AK144"/>
    <mergeCell ref="AG142:AH142"/>
    <mergeCell ref="AI142:AK142"/>
    <mergeCell ref="B143:C143"/>
    <mergeCell ref="D143:T143"/>
    <mergeCell ref="W143:X143"/>
    <mergeCell ref="Y143:Z143"/>
    <mergeCell ref="AA143:AB143"/>
    <mergeCell ref="AC143:AD143"/>
    <mergeCell ref="AE143:AF143"/>
    <mergeCell ref="AG143:AH143"/>
    <mergeCell ref="AE141:AF141"/>
    <mergeCell ref="AG141:AH141"/>
    <mergeCell ref="AI141:AK141"/>
    <mergeCell ref="B142:C142"/>
    <mergeCell ref="D142:T142"/>
    <mergeCell ref="W142:X142"/>
    <mergeCell ref="Y142:Z142"/>
    <mergeCell ref="AA142:AB142"/>
    <mergeCell ref="AC142:AD142"/>
    <mergeCell ref="AE142:AF142"/>
    <mergeCell ref="B141:C141"/>
    <mergeCell ref="D141:T141"/>
    <mergeCell ref="W141:X141"/>
    <mergeCell ref="Y141:Z141"/>
    <mergeCell ref="AA141:AB141"/>
    <mergeCell ref="AC141:AD141"/>
    <mergeCell ref="AI139:AK139"/>
    <mergeCell ref="B140:C140"/>
    <mergeCell ref="D140:T140"/>
    <mergeCell ref="W140:X140"/>
    <mergeCell ref="Y140:Z140"/>
    <mergeCell ref="AA140:AB140"/>
    <mergeCell ref="AC140:AD140"/>
    <mergeCell ref="AE140:AF140"/>
    <mergeCell ref="AG140:AH140"/>
    <mergeCell ref="AI140:AK140"/>
    <mergeCell ref="AG138:AH138"/>
    <mergeCell ref="AI138:AK138"/>
    <mergeCell ref="B139:C139"/>
    <mergeCell ref="D139:T139"/>
    <mergeCell ref="W139:X139"/>
    <mergeCell ref="Y139:Z139"/>
    <mergeCell ref="AA139:AB139"/>
    <mergeCell ref="AC139:AD139"/>
    <mergeCell ref="AE139:AF139"/>
    <mergeCell ref="AG139:AH139"/>
    <mergeCell ref="AE137:AF137"/>
    <mergeCell ref="AG137:AH137"/>
    <mergeCell ref="AI137:AK137"/>
    <mergeCell ref="B138:C138"/>
    <mergeCell ref="D138:T138"/>
    <mergeCell ref="W138:X138"/>
    <mergeCell ref="Y138:Z138"/>
    <mergeCell ref="AA138:AB138"/>
    <mergeCell ref="AC138:AD138"/>
    <mergeCell ref="AE138:AF138"/>
    <mergeCell ref="B137:C137"/>
    <mergeCell ref="D137:T137"/>
    <mergeCell ref="W137:X137"/>
    <mergeCell ref="Y137:Z137"/>
    <mergeCell ref="AA137:AB137"/>
    <mergeCell ref="AC137:AD137"/>
    <mergeCell ref="AE135:AF135"/>
    <mergeCell ref="AG135:AH135"/>
    <mergeCell ref="AI135:AK135"/>
    <mergeCell ref="B136:C136"/>
    <mergeCell ref="D136:T136"/>
    <mergeCell ref="AE136:AF136"/>
    <mergeCell ref="AG136:AH136"/>
    <mergeCell ref="AI136:AK136"/>
    <mergeCell ref="B135:C135"/>
    <mergeCell ref="D135:T135"/>
    <mergeCell ref="W135:X135"/>
    <mergeCell ref="Y135:Z135"/>
    <mergeCell ref="AA135:AB135"/>
    <mergeCell ref="AC135:AD135"/>
    <mergeCell ref="AI133:AK133"/>
    <mergeCell ref="B134:C134"/>
    <mergeCell ref="D134:T134"/>
    <mergeCell ref="W134:X134"/>
    <mergeCell ref="Y134:Z134"/>
    <mergeCell ref="AA134:AB134"/>
    <mergeCell ref="AC134:AD134"/>
    <mergeCell ref="AE134:AF134"/>
    <mergeCell ref="AG134:AH134"/>
    <mergeCell ref="AI134:AK134"/>
    <mergeCell ref="AG132:AH132"/>
    <mergeCell ref="AI132:AK132"/>
    <mergeCell ref="B133:C133"/>
    <mergeCell ref="D133:T133"/>
    <mergeCell ref="W133:X133"/>
    <mergeCell ref="Y133:Z133"/>
    <mergeCell ref="AA133:AB133"/>
    <mergeCell ref="AC133:AD133"/>
    <mergeCell ref="AE133:AF133"/>
    <mergeCell ref="AG133:AH133"/>
    <mergeCell ref="AE131:AF131"/>
    <mergeCell ref="AG131:AH131"/>
    <mergeCell ref="AI131:AK131"/>
    <mergeCell ref="B132:C132"/>
    <mergeCell ref="D132:T132"/>
    <mergeCell ref="W132:X132"/>
    <mergeCell ref="Y132:Z132"/>
    <mergeCell ref="AA132:AB132"/>
    <mergeCell ref="AC132:AD132"/>
    <mergeCell ref="AE132:AF132"/>
    <mergeCell ref="B131:C131"/>
    <mergeCell ref="D131:T131"/>
    <mergeCell ref="W131:X131"/>
    <mergeCell ref="Y131:Z131"/>
    <mergeCell ref="AA131:AB131"/>
    <mergeCell ref="AC131:AD131"/>
    <mergeCell ref="AI129:AK129"/>
    <mergeCell ref="B130:C130"/>
    <mergeCell ref="D130:T130"/>
    <mergeCell ref="W130:X130"/>
    <mergeCell ref="Y130:Z130"/>
    <mergeCell ref="AA130:AB130"/>
    <mergeCell ref="AC130:AD130"/>
    <mergeCell ref="AE130:AF130"/>
    <mergeCell ref="AG130:AH130"/>
    <mergeCell ref="AI130:AK130"/>
    <mergeCell ref="AG128:AH128"/>
    <mergeCell ref="AI128:AK128"/>
    <mergeCell ref="B129:C129"/>
    <mergeCell ref="D129:T129"/>
    <mergeCell ref="W129:X129"/>
    <mergeCell ref="Y129:Z129"/>
    <mergeCell ref="AA129:AB129"/>
    <mergeCell ref="AC129:AD129"/>
    <mergeCell ref="AE129:AF129"/>
    <mergeCell ref="AG129:AH129"/>
    <mergeCell ref="AE127:AF127"/>
    <mergeCell ref="AG127:AH127"/>
    <mergeCell ref="AI127:AK127"/>
    <mergeCell ref="B128:C128"/>
    <mergeCell ref="D128:T128"/>
    <mergeCell ref="W128:X128"/>
    <mergeCell ref="Y128:Z128"/>
    <mergeCell ref="AA128:AB128"/>
    <mergeCell ref="AC128:AD128"/>
    <mergeCell ref="AE128:AF128"/>
    <mergeCell ref="B127:C127"/>
    <mergeCell ref="D127:T127"/>
    <mergeCell ref="W127:X127"/>
    <mergeCell ref="Y127:Z127"/>
    <mergeCell ref="AA127:AB127"/>
    <mergeCell ref="AC127:AD127"/>
    <mergeCell ref="AI125:AK125"/>
    <mergeCell ref="B126:C126"/>
    <mergeCell ref="D126:T126"/>
    <mergeCell ref="W126:X126"/>
    <mergeCell ref="Y126:Z126"/>
    <mergeCell ref="AA126:AB126"/>
    <mergeCell ref="AC126:AD126"/>
    <mergeCell ref="AE126:AF126"/>
    <mergeCell ref="AG126:AH126"/>
    <mergeCell ref="AI126:AK126"/>
    <mergeCell ref="AG124:AH124"/>
    <mergeCell ref="AI124:AK124"/>
    <mergeCell ref="B125:C125"/>
    <mergeCell ref="D125:T125"/>
    <mergeCell ref="W125:X125"/>
    <mergeCell ref="Y125:Z125"/>
    <mergeCell ref="AA125:AB125"/>
    <mergeCell ref="AC125:AD125"/>
    <mergeCell ref="AE125:AF125"/>
    <mergeCell ref="AG125:AH125"/>
    <mergeCell ref="AE123:AF123"/>
    <mergeCell ref="AG123:AH123"/>
    <mergeCell ref="AI123:AK123"/>
    <mergeCell ref="B124:C124"/>
    <mergeCell ref="D124:T124"/>
    <mergeCell ref="W124:X124"/>
    <mergeCell ref="Y124:Z124"/>
    <mergeCell ref="AA124:AB124"/>
    <mergeCell ref="AC124:AD124"/>
    <mergeCell ref="AE124:AF124"/>
    <mergeCell ref="B123:C123"/>
    <mergeCell ref="D123:T123"/>
    <mergeCell ref="W123:X123"/>
    <mergeCell ref="Y123:Z123"/>
    <mergeCell ref="AA123:AB123"/>
    <mergeCell ref="AC123:AD123"/>
    <mergeCell ref="AI121:AK121"/>
    <mergeCell ref="B122:C122"/>
    <mergeCell ref="D122:T122"/>
    <mergeCell ref="W122:X122"/>
    <mergeCell ref="Y122:Z122"/>
    <mergeCell ref="AA122:AB122"/>
    <mergeCell ref="AC122:AD122"/>
    <mergeCell ref="AE122:AF122"/>
    <mergeCell ref="AG122:AH122"/>
    <mergeCell ref="AI122:AK122"/>
    <mergeCell ref="AG120:AH120"/>
    <mergeCell ref="AI120:AK120"/>
    <mergeCell ref="B121:C121"/>
    <mergeCell ref="D121:T121"/>
    <mergeCell ref="W121:X121"/>
    <mergeCell ref="Y121:Z121"/>
    <mergeCell ref="AA121:AB121"/>
    <mergeCell ref="AC121:AD121"/>
    <mergeCell ref="AE121:AF121"/>
    <mergeCell ref="AG121:AH121"/>
    <mergeCell ref="AE119:AF119"/>
    <mergeCell ref="AG119:AH119"/>
    <mergeCell ref="AI119:AK119"/>
    <mergeCell ref="B120:C120"/>
    <mergeCell ref="D120:T120"/>
    <mergeCell ref="W120:X120"/>
    <mergeCell ref="Y120:Z120"/>
    <mergeCell ref="AA120:AB120"/>
    <mergeCell ref="AC120:AD120"/>
    <mergeCell ref="AE120:AF120"/>
    <mergeCell ref="B119:C119"/>
    <mergeCell ref="D119:T119"/>
    <mergeCell ref="W119:X119"/>
    <mergeCell ref="Y119:Z119"/>
    <mergeCell ref="AA119:AB119"/>
    <mergeCell ref="AC119:AD119"/>
    <mergeCell ref="AI117:AK117"/>
    <mergeCell ref="B118:C118"/>
    <mergeCell ref="D118:T118"/>
    <mergeCell ref="W118:X118"/>
    <mergeCell ref="Y118:Z118"/>
    <mergeCell ref="AA118:AB118"/>
    <mergeCell ref="AC118:AD118"/>
    <mergeCell ref="AE118:AF118"/>
    <mergeCell ref="AG118:AH118"/>
    <mergeCell ref="AI118:AK118"/>
    <mergeCell ref="AG116:AH116"/>
    <mergeCell ref="AI116:AK116"/>
    <mergeCell ref="B117:C117"/>
    <mergeCell ref="D117:T117"/>
    <mergeCell ref="W117:X117"/>
    <mergeCell ref="Y117:Z117"/>
    <mergeCell ref="AA117:AB117"/>
    <mergeCell ref="AC117:AD117"/>
    <mergeCell ref="AE117:AF117"/>
    <mergeCell ref="AG117:AH117"/>
    <mergeCell ref="AE115:AF115"/>
    <mergeCell ref="AG115:AH115"/>
    <mergeCell ref="AI115:AK115"/>
    <mergeCell ref="B116:C116"/>
    <mergeCell ref="D116:T116"/>
    <mergeCell ref="W116:X116"/>
    <mergeCell ref="Y116:Z116"/>
    <mergeCell ref="AA116:AB116"/>
    <mergeCell ref="AC116:AD116"/>
    <mergeCell ref="AE116:AF116"/>
    <mergeCell ref="B115:C115"/>
    <mergeCell ref="D115:T115"/>
    <mergeCell ref="W115:X115"/>
    <mergeCell ref="Y115:Z115"/>
    <mergeCell ref="AA115:AB115"/>
    <mergeCell ref="AC115:AD115"/>
    <mergeCell ref="AI113:AK113"/>
    <mergeCell ref="B114:C114"/>
    <mergeCell ref="D114:T114"/>
    <mergeCell ref="W114:X114"/>
    <mergeCell ref="Y114:Z114"/>
    <mergeCell ref="AA114:AB114"/>
    <mergeCell ref="AC114:AD114"/>
    <mergeCell ref="AE114:AF114"/>
    <mergeCell ref="AG114:AH114"/>
    <mergeCell ref="AI114:AK114"/>
    <mergeCell ref="AG112:AH112"/>
    <mergeCell ref="AI112:AK112"/>
    <mergeCell ref="B113:C113"/>
    <mergeCell ref="D113:T113"/>
    <mergeCell ref="W113:X113"/>
    <mergeCell ref="Y113:Z113"/>
    <mergeCell ref="AA113:AB113"/>
    <mergeCell ref="AC113:AD113"/>
    <mergeCell ref="AE113:AF113"/>
    <mergeCell ref="AG113:AH113"/>
    <mergeCell ref="AE111:AF111"/>
    <mergeCell ref="AG111:AH111"/>
    <mergeCell ref="AI111:AK111"/>
    <mergeCell ref="B112:C112"/>
    <mergeCell ref="D112:T112"/>
    <mergeCell ref="W112:X112"/>
    <mergeCell ref="Y112:Z112"/>
    <mergeCell ref="AA112:AB112"/>
    <mergeCell ref="AC112:AD112"/>
    <mergeCell ref="AE112:AF112"/>
    <mergeCell ref="B111:C111"/>
    <mergeCell ref="D111:T111"/>
    <mergeCell ref="W111:X111"/>
    <mergeCell ref="Y111:Z111"/>
    <mergeCell ref="AA111:AB111"/>
    <mergeCell ref="AC111:AD111"/>
    <mergeCell ref="AI109:AK109"/>
    <mergeCell ref="B110:C110"/>
    <mergeCell ref="D110:T110"/>
    <mergeCell ref="W110:X110"/>
    <mergeCell ref="Y110:Z110"/>
    <mergeCell ref="AA110:AB110"/>
    <mergeCell ref="AC110:AD110"/>
    <mergeCell ref="AE110:AF110"/>
    <mergeCell ref="AG110:AH110"/>
    <mergeCell ref="AI110:AK110"/>
    <mergeCell ref="AG108:AH108"/>
    <mergeCell ref="AI108:AK108"/>
    <mergeCell ref="B109:C109"/>
    <mergeCell ref="D109:T109"/>
    <mergeCell ref="W109:X109"/>
    <mergeCell ref="Y109:Z109"/>
    <mergeCell ref="AA109:AB109"/>
    <mergeCell ref="AC109:AD109"/>
    <mergeCell ref="AE109:AF109"/>
    <mergeCell ref="AG109:AH109"/>
    <mergeCell ref="AE107:AF107"/>
    <mergeCell ref="AG107:AH107"/>
    <mergeCell ref="AI107:AK107"/>
    <mergeCell ref="B108:C108"/>
    <mergeCell ref="D108:T108"/>
    <mergeCell ref="W108:X108"/>
    <mergeCell ref="Y108:Z108"/>
    <mergeCell ref="AA108:AB108"/>
    <mergeCell ref="AC108:AD108"/>
    <mergeCell ref="AE108:AF108"/>
    <mergeCell ref="B107:C107"/>
    <mergeCell ref="D107:T107"/>
    <mergeCell ref="W107:X107"/>
    <mergeCell ref="Y107:Z107"/>
    <mergeCell ref="AA107:AB107"/>
    <mergeCell ref="AC107:AD107"/>
    <mergeCell ref="AI105:AK105"/>
    <mergeCell ref="B106:C106"/>
    <mergeCell ref="D106:T106"/>
    <mergeCell ref="W106:X106"/>
    <mergeCell ref="Y106:Z106"/>
    <mergeCell ref="AA106:AB106"/>
    <mergeCell ref="AC106:AD106"/>
    <mergeCell ref="AE106:AF106"/>
    <mergeCell ref="AG106:AH106"/>
    <mergeCell ref="AI106:AK106"/>
    <mergeCell ref="AG104:AH104"/>
    <mergeCell ref="AI104:AK104"/>
    <mergeCell ref="B105:C105"/>
    <mergeCell ref="D105:T105"/>
    <mergeCell ref="W105:X105"/>
    <mergeCell ref="Y105:Z105"/>
    <mergeCell ref="AA105:AB105"/>
    <mergeCell ref="AC105:AD105"/>
    <mergeCell ref="AE105:AF105"/>
    <mergeCell ref="AG105:AH105"/>
    <mergeCell ref="AE103:AF103"/>
    <mergeCell ref="AG103:AH103"/>
    <mergeCell ref="AI103:AK103"/>
    <mergeCell ref="B104:C104"/>
    <mergeCell ref="D104:T104"/>
    <mergeCell ref="W104:X104"/>
    <mergeCell ref="Y104:Z104"/>
    <mergeCell ref="AA104:AB104"/>
    <mergeCell ref="AC104:AD104"/>
    <mergeCell ref="AE104:AF104"/>
    <mergeCell ref="B103:C103"/>
    <mergeCell ref="D103:T103"/>
    <mergeCell ref="W103:X103"/>
    <mergeCell ref="Y103:Z103"/>
    <mergeCell ref="AA103:AB103"/>
    <mergeCell ref="AC103:AD103"/>
    <mergeCell ref="AI101:AK101"/>
    <mergeCell ref="B102:C102"/>
    <mergeCell ref="D102:T102"/>
    <mergeCell ref="W102:X102"/>
    <mergeCell ref="Y102:Z102"/>
    <mergeCell ref="AA102:AB102"/>
    <mergeCell ref="AC102:AD102"/>
    <mergeCell ref="AE102:AF102"/>
    <mergeCell ref="AG102:AH102"/>
    <mergeCell ref="AI102:AK102"/>
    <mergeCell ref="AG100:AH100"/>
    <mergeCell ref="AI100:AK100"/>
    <mergeCell ref="B101:C101"/>
    <mergeCell ref="D101:T101"/>
    <mergeCell ref="W101:X101"/>
    <mergeCell ref="Y101:Z101"/>
    <mergeCell ref="AA101:AB101"/>
    <mergeCell ref="AC101:AD101"/>
    <mergeCell ref="AE101:AF101"/>
    <mergeCell ref="AG101:AH101"/>
    <mergeCell ref="AE99:AF99"/>
    <mergeCell ref="AG99:AH99"/>
    <mergeCell ref="AI99:AK99"/>
    <mergeCell ref="B100:C100"/>
    <mergeCell ref="D100:T100"/>
    <mergeCell ref="W100:X100"/>
    <mergeCell ref="Y100:Z100"/>
    <mergeCell ref="AA100:AB100"/>
    <mergeCell ref="AC100:AD100"/>
    <mergeCell ref="AE100:AF100"/>
    <mergeCell ref="B99:C99"/>
    <mergeCell ref="D99:T99"/>
    <mergeCell ref="W99:X99"/>
    <mergeCell ref="Y99:Z99"/>
    <mergeCell ref="AA99:AB99"/>
    <mergeCell ref="AC99:AD99"/>
    <mergeCell ref="AI97:AK97"/>
    <mergeCell ref="B98:C98"/>
    <mergeCell ref="D98:T98"/>
    <mergeCell ref="W98:X98"/>
    <mergeCell ref="Y98:Z98"/>
    <mergeCell ref="AA98:AB98"/>
    <mergeCell ref="AC98:AD98"/>
    <mergeCell ref="AE98:AF98"/>
    <mergeCell ref="AG98:AH98"/>
    <mergeCell ref="AI98:AK98"/>
    <mergeCell ref="AG96:AH96"/>
    <mergeCell ref="AI96:AK96"/>
    <mergeCell ref="B97:C97"/>
    <mergeCell ref="D97:T97"/>
    <mergeCell ref="W97:X97"/>
    <mergeCell ref="Y97:Z97"/>
    <mergeCell ref="AA97:AB97"/>
    <mergeCell ref="AC97:AD97"/>
    <mergeCell ref="AE97:AF97"/>
    <mergeCell ref="AG97:AH97"/>
    <mergeCell ref="AE95:AF95"/>
    <mergeCell ref="AG95:AH95"/>
    <mergeCell ref="AI95:AK95"/>
    <mergeCell ref="B96:C96"/>
    <mergeCell ref="D96:T96"/>
    <mergeCell ref="W96:X96"/>
    <mergeCell ref="Y96:Z96"/>
    <mergeCell ref="AA96:AB96"/>
    <mergeCell ref="AC96:AD96"/>
    <mergeCell ref="AE96:AF96"/>
    <mergeCell ref="B95:C95"/>
    <mergeCell ref="D95:T95"/>
    <mergeCell ref="W95:X95"/>
    <mergeCell ref="Y95:Z95"/>
    <mergeCell ref="AA95:AB95"/>
    <mergeCell ref="AC95:AD95"/>
    <mergeCell ref="AI93:AK93"/>
    <mergeCell ref="B94:C94"/>
    <mergeCell ref="D94:T94"/>
    <mergeCell ref="W94:X94"/>
    <mergeCell ref="Y94:Z94"/>
    <mergeCell ref="AA94:AB94"/>
    <mergeCell ref="AC94:AD94"/>
    <mergeCell ref="AE94:AF94"/>
    <mergeCell ref="AG94:AH94"/>
    <mergeCell ref="AI94:AK94"/>
    <mergeCell ref="AG92:AH92"/>
    <mergeCell ref="AI92:AK92"/>
    <mergeCell ref="B93:C93"/>
    <mergeCell ref="D93:T93"/>
    <mergeCell ref="W93:X93"/>
    <mergeCell ref="Y93:Z93"/>
    <mergeCell ref="AA93:AB93"/>
    <mergeCell ref="AC93:AD93"/>
    <mergeCell ref="AE93:AF93"/>
    <mergeCell ref="AG93:AH93"/>
    <mergeCell ref="AE91:AF91"/>
    <mergeCell ref="AG91:AH91"/>
    <mergeCell ref="AI91:AK91"/>
    <mergeCell ref="B92:C92"/>
    <mergeCell ref="D92:T92"/>
    <mergeCell ref="W92:X92"/>
    <mergeCell ref="Y92:Z92"/>
    <mergeCell ref="AA92:AB92"/>
    <mergeCell ref="AC92:AD92"/>
    <mergeCell ref="AE92:AF92"/>
    <mergeCell ref="B91:C91"/>
    <mergeCell ref="D91:T91"/>
    <mergeCell ref="W91:X91"/>
    <mergeCell ref="Y91:Z91"/>
    <mergeCell ref="AA91:AB91"/>
    <mergeCell ref="AC91:AD91"/>
    <mergeCell ref="AI89:AK89"/>
    <mergeCell ref="B90:C90"/>
    <mergeCell ref="D90:T90"/>
    <mergeCell ref="W90:X90"/>
    <mergeCell ref="Y90:Z90"/>
    <mergeCell ref="AA90:AB90"/>
    <mergeCell ref="AC90:AD90"/>
    <mergeCell ref="AE90:AF90"/>
    <mergeCell ref="AG90:AH90"/>
    <mergeCell ref="AI90:AK90"/>
    <mergeCell ref="AG88:AH88"/>
    <mergeCell ref="AI88:AK88"/>
    <mergeCell ref="B89:C89"/>
    <mergeCell ref="D89:T89"/>
    <mergeCell ref="W89:X89"/>
    <mergeCell ref="Y89:Z89"/>
    <mergeCell ref="AA89:AB89"/>
    <mergeCell ref="AC89:AD89"/>
    <mergeCell ref="AE89:AF89"/>
    <mergeCell ref="AG89:AH89"/>
    <mergeCell ref="AE87:AF87"/>
    <mergeCell ref="AG87:AH87"/>
    <mergeCell ref="AI87:AK87"/>
    <mergeCell ref="B88:C88"/>
    <mergeCell ref="D88:T88"/>
    <mergeCell ref="W88:X88"/>
    <mergeCell ref="Y88:Z88"/>
    <mergeCell ref="AA88:AB88"/>
    <mergeCell ref="AC88:AD88"/>
    <mergeCell ref="AE88:AF88"/>
    <mergeCell ref="B87:C87"/>
    <mergeCell ref="D87:T87"/>
    <mergeCell ref="W87:X87"/>
    <mergeCell ref="Y87:Z87"/>
    <mergeCell ref="AA87:AB87"/>
    <mergeCell ref="AC87:AD87"/>
    <mergeCell ref="AI85:AK85"/>
    <mergeCell ref="B86:C86"/>
    <mergeCell ref="D86:T86"/>
    <mergeCell ref="W86:X86"/>
    <mergeCell ref="Y86:Z86"/>
    <mergeCell ref="AA86:AB86"/>
    <mergeCell ref="AC86:AD86"/>
    <mergeCell ref="AE86:AF86"/>
    <mergeCell ref="AG86:AH86"/>
    <mergeCell ref="AI86:AK86"/>
    <mergeCell ref="AG84:AH84"/>
    <mergeCell ref="AI84:AK84"/>
    <mergeCell ref="B85:C85"/>
    <mergeCell ref="D85:T85"/>
    <mergeCell ref="W85:X85"/>
    <mergeCell ref="Y85:Z85"/>
    <mergeCell ref="AA85:AB85"/>
    <mergeCell ref="AC85:AD85"/>
    <mergeCell ref="AE85:AF85"/>
    <mergeCell ref="AG85:AH85"/>
    <mergeCell ref="AE83:AF83"/>
    <mergeCell ref="AG83:AH83"/>
    <mergeCell ref="AI83:AK83"/>
    <mergeCell ref="B84:C84"/>
    <mergeCell ref="D84:T84"/>
    <mergeCell ref="W84:X84"/>
    <mergeCell ref="Y84:Z84"/>
    <mergeCell ref="AA84:AB84"/>
    <mergeCell ref="AC84:AD84"/>
    <mergeCell ref="AE84:AF84"/>
    <mergeCell ref="AC82:AD82"/>
    <mergeCell ref="AE82:AF82"/>
    <mergeCell ref="AG82:AH82"/>
    <mergeCell ref="AI82:AK82"/>
    <mergeCell ref="B83:C83"/>
    <mergeCell ref="D83:T83"/>
    <mergeCell ref="W83:X83"/>
    <mergeCell ref="Y83:Z83"/>
    <mergeCell ref="AA83:AB83"/>
    <mergeCell ref="AC83:AD83"/>
    <mergeCell ref="B81:C81"/>
    <mergeCell ref="D81:T81"/>
    <mergeCell ref="AE81:AF81"/>
    <mergeCell ref="AG81:AH81"/>
    <mergeCell ref="AI81:AK81"/>
    <mergeCell ref="B82:C82"/>
    <mergeCell ref="D82:T82"/>
    <mergeCell ref="W82:X82"/>
    <mergeCell ref="Y82:Z82"/>
    <mergeCell ref="AA82:AB82"/>
    <mergeCell ref="AI79:AK79"/>
    <mergeCell ref="B80:C80"/>
    <mergeCell ref="D80:T80"/>
    <mergeCell ref="W80:X80"/>
    <mergeCell ref="Y80:Z80"/>
    <mergeCell ref="AA80:AB80"/>
    <mergeCell ref="AC80:AD80"/>
    <mergeCell ref="AE80:AF80"/>
    <mergeCell ref="AG80:AH80"/>
    <mergeCell ref="AI80:AK80"/>
    <mergeCell ref="AG78:AH78"/>
    <mergeCell ref="AI78:AK78"/>
    <mergeCell ref="B79:C79"/>
    <mergeCell ref="D79:T79"/>
    <mergeCell ref="W79:X79"/>
    <mergeCell ref="Y79:Z79"/>
    <mergeCell ref="AA79:AB79"/>
    <mergeCell ref="AC79:AD79"/>
    <mergeCell ref="AE79:AF79"/>
    <mergeCell ref="AG79:AH79"/>
    <mergeCell ref="AE77:AF77"/>
    <mergeCell ref="AG77:AH77"/>
    <mergeCell ref="AI77:AK77"/>
    <mergeCell ref="B78:C78"/>
    <mergeCell ref="D78:T78"/>
    <mergeCell ref="W78:X78"/>
    <mergeCell ref="Y78:Z78"/>
    <mergeCell ref="AA78:AB78"/>
    <mergeCell ref="AC78:AD78"/>
    <mergeCell ref="AE78:AF78"/>
    <mergeCell ref="B77:C77"/>
    <mergeCell ref="D77:T77"/>
    <mergeCell ref="W77:X77"/>
    <mergeCell ref="Y77:Z77"/>
    <mergeCell ref="AA77:AB77"/>
    <mergeCell ref="AC77:AD77"/>
    <mergeCell ref="AI75:AK75"/>
    <mergeCell ref="B76:C76"/>
    <mergeCell ref="D76:T76"/>
    <mergeCell ref="W76:X76"/>
    <mergeCell ref="Y76:Z76"/>
    <mergeCell ref="AA76:AB76"/>
    <mergeCell ref="AC76:AD76"/>
    <mergeCell ref="AE76:AF76"/>
    <mergeCell ref="AG76:AH76"/>
    <mergeCell ref="AI76:AK76"/>
    <mergeCell ref="AG74:AH74"/>
    <mergeCell ref="AI74:AK74"/>
    <mergeCell ref="B75:C75"/>
    <mergeCell ref="D75:T75"/>
    <mergeCell ref="W75:X75"/>
    <mergeCell ref="Y75:Z75"/>
    <mergeCell ref="AA75:AB75"/>
    <mergeCell ref="AC75:AD75"/>
    <mergeCell ref="AE75:AF75"/>
    <mergeCell ref="AG75:AH75"/>
    <mergeCell ref="AE73:AF73"/>
    <mergeCell ref="AG73:AH73"/>
    <mergeCell ref="AI73:AK73"/>
    <mergeCell ref="B74:C74"/>
    <mergeCell ref="D74:T74"/>
    <mergeCell ref="W74:X74"/>
    <mergeCell ref="Y74:Z74"/>
    <mergeCell ref="AA74:AB74"/>
    <mergeCell ref="AC74:AD74"/>
    <mergeCell ref="AE74:AF74"/>
    <mergeCell ref="B73:C73"/>
    <mergeCell ref="D73:T73"/>
    <mergeCell ref="W73:X73"/>
    <mergeCell ref="Y73:Z73"/>
    <mergeCell ref="AA73:AB73"/>
    <mergeCell ref="AC73:AD73"/>
    <mergeCell ref="AI71:AK71"/>
    <mergeCell ref="B72:C72"/>
    <mergeCell ref="D72:T72"/>
    <mergeCell ref="W72:X72"/>
    <mergeCell ref="Y72:Z72"/>
    <mergeCell ref="AA72:AB72"/>
    <mergeCell ref="AC72:AD72"/>
    <mergeCell ref="AE72:AF72"/>
    <mergeCell ref="AG72:AH72"/>
    <mergeCell ref="AI72:AK72"/>
    <mergeCell ref="AG69:AH69"/>
    <mergeCell ref="AI69:AK69"/>
    <mergeCell ref="B71:C71"/>
    <mergeCell ref="D71:T71"/>
    <mergeCell ref="W71:X71"/>
    <mergeCell ref="Y71:Z71"/>
    <mergeCell ref="AA71:AB71"/>
    <mergeCell ref="AC71:AD71"/>
    <mergeCell ref="AE71:AF71"/>
    <mergeCell ref="AG71:AH71"/>
    <mergeCell ref="AE68:AF68"/>
    <mergeCell ref="AG68:AH68"/>
    <mergeCell ref="AI68:AK68"/>
    <mergeCell ref="B69:C69"/>
    <mergeCell ref="D69:T69"/>
    <mergeCell ref="W69:X69"/>
    <mergeCell ref="Y69:Z69"/>
    <mergeCell ref="AA69:AB69"/>
    <mergeCell ref="AC69:AD69"/>
    <mergeCell ref="AE69:AF69"/>
    <mergeCell ref="B68:C68"/>
    <mergeCell ref="D68:T68"/>
    <mergeCell ref="W68:X68"/>
    <mergeCell ref="Y68:Z68"/>
    <mergeCell ref="AA68:AB68"/>
    <mergeCell ref="AC68:AD68"/>
    <mergeCell ref="AI66:AK66"/>
    <mergeCell ref="B67:C67"/>
    <mergeCell ref="D67:T67"/>
    <mergeCell ref="W67:X67"/>
    <mergeCell ref="Y67:Z67"/>
    <mergeCell ref="AA67:AB67"/>
    <mergeCell ref="AC67:AD67"/>
    <mergeCell ref="AE67:AF67"/>
    <mergeCell ref="AG67:AH67"/>
    <mergeCell ref="AI67:AK67"/>
    <mergeCell ref="AG65:AH65"/>
    <mergeCell ref="AI65:AK65"/>
    <mergeCell ref="B66:C66"/>
    <mergeCell ref="D66:T66"/>
    <mergeCell ref="W66:X66"/>
    <mergeCell ref="Y66:Z66"/>
    <mergeCell ref="AA66:AB66"/>
    <mergeCell ref="AC66:AD66"/>
    <mergeCell ref="AE66:AF66"/>
    <mergeCell ref="AG66:AH66"/>
    <mergeCell ref="AE64:AF64"/>
    <mergeCell ref="AG64:AH64"/>
    <mergeCell ref="AI64:AK64"/>
    <mergeCell ref="B65:C65"/>
    <mergeCell ref="D65:T65"/>
    <mergeCell ref="W65:X65"/>
    <mergeCell ref="Y65:Z65"/>
    <mergeCell ref="AA65:AB65"/>
    <mergeCell ref="AC65:AD65"/>
    <mergeCell ref="AE65:AF65"/>
    <mergeCell ref="B64:C64"/>
    <mergeCell ref="D64:T64"/>
    <mergeCell ref="W64:X64"/>
    <mergeCell ref="Y64:Z64"/>
    <mergeCell ref="AA64:AB64"/>
    <mergeCell ref="AC64:AD64"/>
    <mergeCell ref="AI62:AK62"/>
    <mergeCell ref="B63:C63"/>
    <mergeCell ref="D63:T63"/>
    <mergeCell ref="W63:X63"/>
    <mergeCell ref="Y63:Z63"/>
    <mergeCell ref="AA63:AB63"/>
    <mergeCell ref="AC63:AD63"/>
    <mergeCell ref="AE63:AF63"/>
    <mergeCell ref="AG63:AH63"/>
    <mergeCell ref="AI63:AK63"/>
    <mergeCell ref="AG61:AH61"/>
    <mergeCell ref="AI61:AK61"/>
    <mergeCell ref="B62:C62"/>
    <mergeCell ref="D62:T62"/>
    <mergeCell ref="W62:X62"/>
    <mergeCell ref="Y62:Z62"/>
    <mergeCell ref="AA62:AB62"/>
    <mergeCell ref="AC62:AD62"/>
    <mergeCell ref="AE62:AF62"/>
    <mergeCell ref="AG62:AH62"/>
    <mergeCell ref="AE60:AF60"/>
    <mergeCell ref="AG60:AH60"/>
    <mergeCell ref="AI60:AK60"/>
    <mergeCell ref="B61:C61"/>
    <mergeCell ref="D61:T61"/>
    <mergeCell ref="W61:X61"/>
    <mergeCell ref="Y61:Z61"/>
    <mergeCell ref="AA61:AB61"/>
    <mergeCell ref="AC61:AD61"/>
    <mergeCell ref="AE61:AF61"/>
    <mergeCell ref="B60:C60"/>
    <mergeCell ref="D60:T60"/>
    <mergeCell ref="W60:X60"/>
    <mergeCell ref="Y60:Z60"/>
    <mergeCell ref="AA60:AB60"/>
    <mergeCell ref="AC60:AD60"/>
    <mergeCell ref="AI58:AK58"/>
    <mergeCell ref="B59:C59"/>
    <mergeCell ref="D59:T59"/>
    <mergeCell ref="W59:X59"/>
    <mergeCell ref="Y59:Z59"/>
    <mergeCell ref="AA59:AB59"/>
    <mergeCell ref="AC59:AD59"/>
    <mergeCell ref="AE59:AF59"/>
    <mergeCell ref="AG59:AH59"/>
    <mergeCell ref="AI59:AK59"/>
    <mergeCell ref="AG57:AH57"/>
    <mergeCell ref="AI57:AK57"/>
    <mergeCell ref="B58:C58"/>
    <mergeCell ref="D58:T58"/>
    <mergeCell ref="W58:X58"/>
    <mergeCell ref="Y58:Z58"/>
    <mergeCell ref="AA58:AB58"/>
    <mergeCell ref="AC58:AD58"/>
    <mergeCell ref="AE58:AF58"/>
    <mergeCell ref="AG58:AH58"/>
    <mergeCell ref="AE56:AF56"/>
    <mergeCell ref="AG56:AH56"/>
    <mergeCell ref="AI56:AK56"/>
    <mergeCell ref="B57:C57"/>
    <mergeCell ref="D57:T57"/>
    <mergeCell ref="W57:X57"/>
    <mergeCell ref="Y57:Z57"/>
    <mergeCell ref="AA57:AB57"/>
    <mergeCell ref="AC57:AD57"/>
    <mergeCell ref="AE57:AF57"/>
    <mergeCell ref="B56:C56"/>
    <mergeCell ref="D56:T56"/>
    <mergeCell ref="W56:X56"/>
    <mergeCell ref="Y56:Z56"/>
    <mergeCell ref="AA56:AB56"/>
    <mergeCell ref="AC56:AD56"/>
    <mergeCell ref="AI54:AK54"/>
    <mergeCell ref="B55:C55"/>
    <mergeCell ref="D55:T55"/>
    <mergeCell ref="W55:X55"/>
    <mergeCell ref="Y55:Z55"/>
    <mergeCell ref="AA55:AB55"/>
    <mergeCell ref="AC55:AD55"/>
    <mergeCell ref="AE55:AF55"/>
    <mergeCell ref="AG55:AH55"/>
    <mergeCell ref="AI55:AK55"/>
    <mergeCell ref="AG53:AH53"/>
    <mergeCell ref="AI53:AK53"/>
    <mergeCell ref="B54:C54"/>
    <mergeCell ref="D54:T54"/>
    <mergeCell ref="W54:X54"/>
    <mergeCell ref="Y54:Z54"/>
    <mergeCell ref="AA54:AB54"/>
    <mergeCell ref="AC54:AD54"/>
    <mergeCell ref="AE54:AF54"/>
    <mergeCell ref="AG54:AH54"/>
    <mergeCell ref="AE52:AF52"/>
    <mergeCell ref="AG52:AH52"/>
    <mergeCell ref="AI52:AK52"/>
    <mergeCell ref="B53:C53"/>
    <mergeCell ref="D53:T53"/>
    <mergeCell ref="W53:X53"/>
    <mergeCell ref="Y53:Z53"/>
    <mergeCell ref="AA53:AB53"/>
    <mergeCell ref="AC53:AD53"/>
    <mergeCell ref="AE53:AF53"/>
    <mergeCell ref="B52:C52"/>
    <mergeCell ref="D52:T52"/>
    <mergeCell ref="W52:X52"/>
    <mergeCell ref="Y52:Z52"/>
    <mergeCell ref="AA52:AB52"/>
    <mergeCell ref="AC52:AD52"/>
    <mergeCell ref="AI50:AK50"/>
    <mergeCell ref="B51:C51"/>
    <mergeCell ref="D51:T51"/>
    <mergeCell ref="W51:X51"/>
    <mergeCell ref="Y51:Z51"/>
    <mergeCell ref="AA51:AB51"/>
    <mergeCell ref="AC51:AD51"/>
    <mergeCell ref="AE51:AF51"/>
    <mergeCell ref="AG51:AH51"/>
    <mergeCell ref="AI51:AK51"/>
    <mergeCell ref="AG49:AH49"/>
    <mergeCell ref="AI49:AK49"/>
    <mergeCell ref="B50:C50"/>
    <mergeCell ref="D50:T50"/>
    <mergeCell ref="W50:X50"/>
    <mergeCell ref="Y50:Z50"/>
    <mergeCell ref="AA50:AB50"/>
    <mergeCell ref="AC50:AD50"/>
    <mergeCell ref="AE50:AF50"/>
    <mergeCell ref="AG50:AH50"/>
    <mergeCell ref="AE47:AF47"/>
    <mergeCell ref="AG47:AH47"/>
    <mergeCell ref="AI47:AK47"/>
    <mergeCell ref="B49:C49"/>
    <mergeCell ref="D49:T49"/>
    <mergeCell ref="W49:X49"/>
    <mergeCell ref="Y49:Z49"/>
    <mergeCell ref="AA49:AB49"/>
    <mergeCell ref="AC49:AD49"/>
    <mergeCell ref="AE49:AF49"/>
    <mergeCell ref="B47:C47"/>
    <mergeCell ref="D47:T47"/>
    <mergeCell ref="W47:X47"/>
    <mergeCell ref="Y47:Z47"/>
    <mergeCell ref="AA47:AB47"/>
    <mergeCell ref="AC47:AD47"/>
    <mergeCell ref="AI45:AK45"/>
    <mergeCell ref="B46:C46"/>
    <mergeCell ref="D46:T46"/>
    <mergeCell ref="W46:X46"/>
    <mergeCell ref="Y46:Z46"/>
    <mergeCell ref="AA46:AB46"/>
    <mergeCell ref="AC46:AD46"/>
    <mergeCell ref="AE46:AF46"/>
    <mergeCell ref="AG46:AH46"/>
    <mergeCell ref="AI46:AK46"/>
    <mergeCell ref="AG44:AH44"/>
    <mergeCell ref="AI44:AK44"/>
    <mergeCell ref="B45:C45"/>
    <mergeCell ref="D45:T45"/>
    <mergeCell ref="W45:X45"/>
    <mergeCell ref="Y45:Z45"/>
    <mergeCell ref="AA45:AB45"/>
    <mergeCell ref="AC45:AD45"/>
    <mergeCell ref="AE45:AF45"/>
    <mergeCell ref="AG45:AH45"/>
    <mergeCell ref="AE43:AF43"/>
    <mergeCell ref="AG43:AH43"/>
    <mergeCell ref="AI43:AK43"/>
    <mergeCell ref="B44:C44"/>
    <mergeCell ref="D44:T44"/>
    <mergeCell ref="W44:X44"/>
    <mergeCell ref="Y44:Z44"/>
    <mergeCell ref="AA44:AB44"/>
    <mergeCell ref="AC44:AD44"/>
    <mergeCell ref="AE44:AF44"/>
    <mergeCell ref="B43:C43"/>
    <mergeCell ref="D43:T43"/>
    <mergeCell ref="W43:X43"/>
    <mergeCell ref="Y43:Z43"/>
    <mergeCell ref="AA43:AB43"/>
    <mergeCell ref="AC43:AD43"/>
    <mergeCell ref="AI41:AK41"/>
    <mergeCell ref="B42:C42"/>
    <mergeCell ref="D42:T42"/>
    <mergeCell ref="W42:X42"/>
    <mergeCell ref="Y42:Z42"/>
    <mergeCell ref="AA42:AB42"/>
    <mergeCell ref="AC42:AD42"/>
    <mergeCell ref="AE42:AF42"/>
    <mergeCell ref="AG42:AH42"/>
    <mergeCell ref="AI42:AK42"/>
    <mergeCell ref="AG40:AH40"/>
    <mergeCell ref="AI40:AK40"/>
    <mergeCell ref="B41:C41"/>
    <mergeCell ref="D41:T41"/>
    <mergeCell ref="W41:X41"/>
    <mergeCell ref="Y41:Z41"/>
    <mergeCell ref="AA41:AB41"/>
    <mergeCell ref="AC41:AD41"/>
    <mergeCell ref="AE41:AF41"/>
    <mergeCell ref="AG41:AH41"/>
    <mergeCell ref="AE39:AF39"/>
    <mergeCell ref="AG39:AH39"/>
    <mergeCell ref="AI39:AK39"/>
    <mergeCell ref="B40:C40"/>
    <mergeCell ref="D40:T40"/>
    <mergeCell ref="W40:X40"/>
    <mergeCell ref="Y40:Z40"/>
    <mergeCell ref="AA40:AB40"/>
    <mergeCell ref="AC40:AD40"/>
    <mergeCell ref="AE40:AF40"/>
    <mergeCell ref="B39:C39"/>
    <mergeCell ref="D39:T39"/>
    <mergeCell ref="W39:X39"/>
    <mergeCell ref="Y39:Z39"/>
    <mergeCell ref="AA39:AB39"/>
    <mergeCell ref="AC39:AD39"/>
    <mergeCell ref="AI37:AK37"/>
    <mergeCell ref="B38:C38"/>
    <mergeCell ref="D38:T38"/>
    <mergeCell ref="W38:X38"/>
    <mergeCell ref="Y38:Z38"/>
    <mergeCell ref="AA38:AB38"/>
    <mergeCell ref="AC38:AD38"/>
    <mergeCell ref="AE38:AF38"/>
    <mergeCell ref="AG38:AH38"/>
    <mergeCell ref="AI38:AK38"/>
    <mergeCell ref="AG36:AH36"/>
    <mergeCell ref="AI36:AK36"/>
    <mergeCell ref="B37:C37"/>
    <mergeCell ref="D37:T37"/>
    <mergeCell ref="W37:X37"/>
    <mergeCell ref="Y37:Z37"/>
    <mergeCell ref="AA37:AB37"/>
    <mergeCell ref="AC37:AD37"/>
    <mergeCell ref="AE37:AF37"/>
    <mergeCell ref="AG37:AH37"/>
    <mergeCell ref="AE35:AF35"/>
    <mergeCell ref="AG35:AH35"/>
    <mergeCell ref="AI35:AK35"/>
    <mergeCell ref="B36:C36"/>
    <mergeCell ref="D36:T36"/>
    <mergeCell ref="W36:X36"/>
    <mergeCell ref="Y36:Z36"/>
    <mergeCell ref="AA36:AB36"/>
    <mergeCell ref="AC36:AD36"/>
    <mergeCell ref="AE36:AF36"/>
    <mergeCell ref="B35:C35"/>
    <mergeCell ref="D35:T35"/>
    <mergeCell ref="W35:X35"/>
    <mergeCell ref="Y35:Z35"/>
    <mergeCell ref="AA35:AB35"/>
    <mergeCell ref="AC35:AD35"/>
    <mergeCell ref="AI33:AK33"/>
    <mergeCell ref="B34:C34"/>
    <mergeCell ref="D34:T34"/>
    <mergeCell ref="W34:X34"/>
    <mergeCell ref="Y34:Z34"/>
    <mergeCell ref="AA34:AB34"/>
    <mergeCell ref="AC34:AD34"/>
    <mergeCell ref="AE34:AF34"/>
    <mergeCell ref="AG34:AH34"/>
    <mergeCell ref="AI34:AK34"/>
    <mergeCell ref="AG32:AH32"/>
    <mergeCell ref="AI32:AK32"/>
    <mergeCell ref="B33:C33"/>
    <mergeCell ref="D33:T33"/>
    <mergeCell ref="W33:X33"/>
    <mergeCell ref="Y33:Z33"/>
    <mergeCell ref="AA33:AB33"/>
    <mergeCell ref="AC33:AD33"/>
    <mergeCell ref="AE33:AF33"/>
    <mergeCell ref="AG33:AH33"/>
    <mergeCell ref="AE31:AF31"/>
    <mergeCell ref="AG31:AH31"/>
    <mergeCell ref="AI31:AK31"/>
    <mergeCell ref="B32:C32"/>
    <mergeCell ref="D32:T32"/>
    <mergeCell ref="W32:X32"/>
    <mergeCell ref="Y32:Z32"/>
    <mergeCell ref="AA32:AB32"/>
    <mergeCell ref="AC32:AD32"/>
    <mergeCell ref="AE32:AF32"/>
    <mergeCell ref="B31:C31"/>
    <mergeCell ref="D31:T31"/>
    <mergeCell ref="W31:X31"/>
    <mergeCell ref="Y31:Z31"/>
    <mergeCell ref="AA31:AB31"/>
    <mergeCell ref="AC31:AD31"/>
    <mergeCell ref="AI29:AK29"/>
    <mergeCell ref="B30:C30"/>
    <mergeCell ref="D30:T30"/>
    <mergeCell ref="W30:X30"/>
    <mergeCell ref="Y30:Z30"/>
    <mergeCell ref="AA30:AB30"/>
    <mergeCell ref="AC30:AD30"/>
    <mergeCell ref="AE30:AF30"/>
    <mergeCell ref="AG30:AH30"/>
    <mergeCell ref="AI30:AK30"/>
    <mergeCell ref="AG28:AH28"/>
    <mergeCell ref="AI28:AK28"/>
    <mergeCell ref="B29:C29"/>
    <mergeCell ref="D29:T29"/>
    <mergeCell ref="W29:X29"/>
    <mergeCell ref="Y29:Z29"/>
    <mergeCell ref="AA29:AB29"/>
    <mergeCell ref="AC29:AD29"/>
    <mergeCell ref="AE29:AF29"/>
    <mergeCell ref="AG29:AH29"/>
    <mergeCell ref="AE27:AF27"/>
    <mergeCell ref="AG27:AH27"/>
    <mergeCell ref="AI27:AK27"/>
    <mergeCell ref="B28:C28"/>
    <mergeCell ref="D28:T28"/>
    <mergeCell ref="W28:X28"/>
    <mergeCell ref="Y28:Z28"/>
    <mergeCell ref="AA28:AB28"/>
    <mergeCell ref="AC28:AD28"/>
    <mergeCell ref="AE28:AF28"/>
    <mergeCell ref="B27:C27"/>
    <mergeCell ref="D27:T27"/>
    <mergeCell ref="W27:X27"/>
    <mergeCell ref="Y27:Z27"/>
    <mergeCell ref="AA27:AB27"/>
    <mergeCell ref="AC27:AD27"/>
    <mergeCell ref="AI25:AK25"/>
    <mergeCell ref="B26:C26"/>
    <mergeCell ref="D26:T26"/>
    <mergeCell ref="W26:X26"/>
    <mergeCell ref="Y26:Z26"/>
    <mergeCell ref="AA26:AB26"/>
    <mergeCell ref="AC26:AD26"/>
    <mergeCell ref="AE26:AF26"/>
    <mergeCell ref="AG26:AH26"/>
    <mergeCell ref="AI26:AK26"/>
    <mergeCell ref="AG24:AH24"/>
    <mergeCell ref="AI24:AK24"/>
    <mergeCell ref="B25:C25"/>
    <mergeCell ref="D25:T25"/>
    <mergeCell ref="W25:X25"/>
    <mergeCell ref="Y25:Z25"/>
    <mergeCell ref="AA25:AB25"/>
    <mergeCell ref="AC25:AD25"/>
    <mergeCell ref="AE25:AF25"/>
    <mergeCell ref="AG25:AH25"/>
    <mergeCell ref="AE23:AF23"/>
    <mergeCell ref="AG23:AH23"/>
    <mergeCell ref="AI23:AK23"/>
    <mergeCell ref="B24:C24"/>
    <mergeCell ref="D24:T24"/>
    <mergeCell ref="W24:X24"/>
    <mergeCell ref="Y24:Z24"/>
    <mergeCell ref="AA24:AB24"/>
    <mergeCell ref="AC24:AD24"/>
    <mergeCell ref="AE24:AF24"/>
    <mergeCell ref="B23:C23"/>
    <mergeCell ref="D23:T23"/>
    <mergeCell ref="W23:X23"/>
    <mergeCell ref="Y23:Z23"/>
    <mergeCell ref="AA23:AB23"/>
    <mergeCell ref="AC23:AD23"/>
    <mergeCell ref="AI21:AK21"/>
    <mergeCell ref="B22:C22"/>
    <mergeCell ref="D22:T22"/>
    <mergeCell ref="AE22:AF22"/>
    <mergeCell ref="AG22:AH22"/>
    <mergeCell ref="AI22:AK22"/>
    <mergeCell ref="AG20:AH20"/>
    <mergeCell ref="AI20:AK20"/>
    <mergeCell ref="B21:C21"/>
    <mergeCell ref="D21:T21"/>
    <mergeCell ref="W21:X21"/>
    <mergeCell ref="Y21:Z21"/>
    <mergeCell ref="AA21:AB21"/>
    <mergeCell ref="AC21:AD21"/>
    <mergeCell ref="AE21:AF21"/>
    <mergeCell ref="AG21:AH21"/>
    <mergeCell ref="AE19:AF19"/>
    <mergeCell ref="AG19:AH19"/>
    <mergeCell ref="AI19:AK19"/>
    <mergeCell ref="B20:C20"/>
    <mergeCell ref="D20:T20"/>
    <mergeCell ref="W20:X20"/>
    <mergeCell ref="Y20:Z20"/>
    <mergeCell ref="AA20:AB20"/>
    <mergeCell ref="AC20:AD20"/>
    <mergeCell ref="AE20:AF20"/>
    <mergeCell ref="B19:C19"/>
    <mergeCell ref="D19:T19"/>
    <mergeCell ref="W19:X19"/>
    <mergeCell ref="Y19:Z19"/>
    <mergeCell ref="AA19:AB19"/>
    <mergeCell ref="AC19:AD19"/>
    <mergeCell ref="AI17:AK17"/>
    <mergeCell ref="B18:C18"/>
    <mergeCell ref="D18:T18"/>
    <mergeCell ref="W18:X18"/>
    <mergeCell ref="Y18:Z18"/>
    <mergeCell ref="AA18:AB18"/>
    <mergeCell ref="AC18:AD18"/>
    <mergeCell ref="AE18:AF18"/>
    <mergeCell ref="AG18:AH18"/>
    <mergeCell ref="AI18:AK18"/>
    <mergeCell ref="AG16:AH16"/>
    <mergeCell ref="AI16:AK16"/>
    <mergeCell ref="B17:C17"/>
    <mergeCell ref="D17:T17"/>
    <mergeCell ref="W17:X17"/>
    <mergeCell ref="Y17:Z17"/>
    <mergeCell ref="AA17:AB17"/>
    <mergeCell ref="AC17:AD17"/>
    <mergeCell ref="AE17:AF17"/>
    <mergeCell ref="AG17:AH17"/>
    <mergeCell ref="B16:C16"/>
    <mergeCell ref="D16:T16"/>
    <mergeCell ref="W16:X16"/>
    <mergeCell ref="Y16:Z16"/>
    <mergeCell ref="AA16:AB16"/>
    <mergeCell ref="AC16:AD16"/>
    <mergeCell ref="AE16:AF16"/>
    <mergeCell ref="AC15:AD15"/>
    <mergeCell ref="AE15:AF15"/>
    <mergeCell ref="AG15:AH15"/>
    <mergeCell ref="AI15:AK15"/>
    <mergeCell ref="B14:C14"/>
    <mergeCell ref="D14:T14"/>
    <mergeCell ref="AE14:AF14"/>
    <mergeCell ref="AG14:AH14"/>
    <mergeCell ref="AI14:AK14"/>
    <mergeCell ref="B15:C15"/>
    <mergeCell ref="D15:T15"/>
    <mergeCell ref="W15:X15"/>
    <mergeCell ref="Y15:Z15"/>
    <mergeCell ref="AA15:AB15"/>
    <mergeCell ref="AE12:AF12"/>
    <mergeCell ref="AG12:AH12"/>
    <mergeCell ref="AI12:AK12"/>
    <mergeCell ref="B13:C13"/>
    <mergeCell ref="D13:T13"/>
    <mergeCell ref="U13:V13"/>
    <mergeCell ref="AD10:AK10"/>
    <mergeCell ref="G11:W11"/>
    <mergeCell ref="AD11:AK11"/>
    <mergeCell ref="B12:C12"/>
    <mergeCell ref="D12:T12"/>
    <mergeCell ref="U12:V12"/>
    <mergeCell ref="W12:X12"/>
    <mergeCell ref="Y12:Z12"/>
    <mergeCell ref="AA12:AB12"/>
    <mergeCell ref="AC12:AD12"/>
    <mergeCell ref="O7:R7"/>
    <mergeCell ref="S7:W7"/>
    <mergeCell ref="AD8:AK8"/>
    <mergeCell ref="G9:R9"/>
    <mergeCell ref="S9:T9"/>
    <mergeCell ref="V9:W9"/>
    <mergeCell ref="AD9:AK9"/>
    <mergeCell ref="B2:F11"/>
    <mergeCell ref="G2:AK3"/>
    <mergeCell ref="X4:AC4"/>
    <mergeCell ref="AD4:AK4"/>
    <mergeCell ref="G5:R5"/>
    <mergeCell ref="S5:W5"/>
    <mergeCell ref="AD5:AK5"/>
    <mergeCell ref="AD6:AK7"/>
    <mergeCell ref="G7:J7"/>
    <mergeCell ref="K7:N7"/>
  </mergeCells>
  <phoneticPr fontId="58" type="noConversion"/>
  <printOptions horizontalCentered="1"/>
  <pageMargins left="0.59055118110236227" right="0.59055118110236227" top="0.78740157480314965" bottom="0.78740157480314965" header="0" footer="0"/>
  <pageSetup paperSize="9" scale="48" fitToHeight="0" orientation="landscape" r:id="rId1"/>
  <rowBreaks count="7" manualBreakCount="7">
    <brk id="48" min="1" max="38" man="1"/>
    <brk id="104" min="1" max="38" man="1"/>
    <brk id="161" min="1" max="38" man="1"/>
    <brk id="221" min="1" max="38" man="1"/>
    <brk id="286" min="1" max="38" man="1"/>
    <brk id="324" min="1" max="38" man="1"/>
    <brk id="370" min="1" max="3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Capa</vt:lpstr>
      <vt:lpstr>Resumo</vt:lpstr>
      <vt:lpstr>PRELIMINAR</vt:lpstr>
      <vt:lpstr>CIVIL</vt:lpstr>
      <vt:lpstr>ARQUITETURA</vt:lpstr>
      <vt:lpstr>MOBILIÁRIO</vt:lpstr>
      <vt:lpstr>PAISAGISMO</vt:lpstr>
      <vt:lpstr>UTILIDADES</vt:lpstr>
      <vt:lpstr>ELÉTRICA </vt:lpstr>
      <vt:lpstr>TELECOM </vt:lpstr>
      <vt:lpstr>AUTOM HVAC_FINAL</vt:lpstr>
      <vt:lpstr>HVAC</vt:lpstr>
      <vt:lpstr>SPCI</vt:lpstr>
      <vt:lpstr>ARQUITETURA!Area_de_impressao</vt:lpstr>
      <vt:lpstr>'AUTOM HVAC_FINAL'!Area_de_impressao</vt:lpstr>
      <vt:lpstr>Capa!Area_de_impressao</vt:lpstr>
      <vt:lpstr>CIVIL!Area_de_impressao</vt:lpstr>
      <vt:lpstr>'ELÉTRICA '!Area_de_impressao</vt:lpstr>
      <vt:lpstr>HVAC!Area_de_impressao</vt:lpstr>
      <vt:lpstr>MOBILIÁRIO!Area_de_impressao</vt:lpstr>
      <vt:lpstr>PAISAGISMO!Area_de_impressao</vt:lpstr>
      <vt:lpstr>PRELIMINAR!Area_de_impressao</vt:lpstr>
      <vt:lpstr>Resumo!Area_de_impressao</vt:lpstr>
      <vt:lpstr>SPCI!Area_de_impressao</vt:lpstr>
      <vt:lpstr>'TELECOM '!Area_de_impressao</vt:lpstr>
      <vt:lpstr>UTILIDADES!Area_de_impressao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Kenzo Kono Kodama</dc:creator>
  <cp:lastModifiedBy>Ronaldo Almeida da Silva</cp:lastModifiedBy>
  <cp:lastPrinted>2020-12-23T19:49:15Z</cp:lastPrinted>
  <dcterms:created xsi:type="dcterms:W3CDTF">2014-10-22T18:59:00Z</dcterms:created>
  <dcterms:modified xsi:type="dcterms:W3CDTF">2021-04-07T14:04:05Z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1046-10.2.0.7635</vt:lpwstr>
  </property>
</Properties>
</file>